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产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专属武器" sheetId="97" state="hidden" r:id="rId16"/>
  </sheets>
  <definedNames>
    <definedName name="卡牌类型名" localSheetId="15">#REF!</definedName>
    <definedName name="卡牌类型名">#REF!</definedName>
    <definedName name="品质名称" localSheetId="15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Z6" i="90" l="1"/>
  <c r="Z7" i="90"/>
  <c r="Z8" i="90"/>
  <c r="Z9" i="90"/>
  <c r="Z10" i="90"/>
  <c r="Z11" i="90"/>
  <c r="Z12" i="90"/>
  <c r="Z13" i="90"/>
  <c r="Z14" i="90"/>
  <c r="Z15" i="90"/>
  <c r="Z16" i="90"/>
  <c r="Z17" i="90"/>
  <c r="Z18" i="90"/>
  <c r="Z19" i="90"/>
  <c r="Z20" i="90"/>
  <c r="Z21" i="90"/>
  <c r="Z22" i="90"/>
  <c r="Z23" i="90"/>
  <c r="Z24" i="90"/>
  <c r="Z25" i="90"/>
  <c r="Z26" i="90"/>
  <c r="Z27" i="90"/>
  <c r="Z28" i="90"/>
  <c r="Z29" i="90"/>
  <c r="Z30" i="90"/>
  <c r="Z31" i="90"/>
  <c r="Z32" i="90"/>
  <c r="Z33" i="90"/>
  <c r="Z34" i="90"/>
  <c r="Z35" i="90"/>
  <c r="Z36" i="90"/>
  <c r="Z37" i="90"/>
  <c r="Z38" i="90"/>
  <c r="Z39" i="90"/>
  <c r="Z40" i="90"/>
  <c r="Z41" i="90"/>
  <c r="Z42" i="90"/>
  <c r="Z43" i="90"/>
  <c r="Z44" i="90"/>
  <c r="Z45" i="90"/>
  <c r="Z46" i="90"/>
  <c r="Z47" i="90"/>
  <c r="Z48" i="90"/>
  <c r="Z49" i="90"/>
  <c r="Z50" i="90"/>
  <c r="Z51" i="90"/>
  <c r="Z52" i="90"/>
  <c r="Z53" i="90"/>
  <c r="Z54" i="90"/>
  <c r="Z55" i="90"/>
  <c r="Z56" i="90"/>
  <c r="Z57" i="90"/>
  <c r="Z58" i="90"/>
  <c r="Z59" i="90"/>
  <c r="Z60" i="90"/>
  <c r="Z61" i="90"/>
  <c r="Z62" i="90"/>
  <c r="Z63" i="90"/>
  <c r="Z64" i="90"/>
  <c r="Z65" i="90"/>
  <c r="Z66" i="90"/>
  <c r="Z67" i="90"/>
  <c r="Z68" i="90"/>
  <c r="Z69" i="90"/>
  <c r="Z70" i="90"/>
  <c r="Z71" i="90"/>
  <c r="Z72" i="90"/>
  <c r="Z73" i="90"/>
  <c r="Z74" i="90"/>
  <c r="Z75" i="90"/>
  <c r="Z76" i="90"/>
  <c r="Z77" i="90"/>
  <c r="Z78" i="90"/>
  <c r="Z79" i="90"/>
  <c r="Z80" i="90"/>
  <c r="Z81" i="90"/>
  <c r="Z82" i="90"/>
  <c r="Z83" i="90"/>
  <c r="Z84" i="90"/>
  <c r="Z85" i="90"/>
  <c r="Z86" i="90"/>
  <c r="Z87" i="90"/>
  <c r="Z88" i="90"/>
  <c r="Z89" i="90"/>
  <c r="Z90" i="90"/>
  <c r="Z91" i="90"/>
  <c r="Z92" i="90"/>
  <c r="Z93" i="90"/>
  <c r="Z94" i="90"/>
  <c r="Z95" i="90"/>
  <c r="Z96" i="90"/>
  <c r="Z97" i="90"/>
  <c r="Z98" i="90"/>
  <c r="Z99" i="90"/>
  <c r="Z100" i="90"/>
  <c r="Z101" i="90"/>
  <c r="Z102" i="90"/>
  <c r="Z103" i="90"/>
  <c r="Z104" i="90"/>
  <c r="Z105" i="90"/>
  <c r="Z106" i="90"/>
  <c r="Z107" i="90"/>
  <c r="Z108" i="90"/>
  <c r="Z109" i="90"/>
  <c r="Z110" i="90"/>
  <c r="Z111" i="90"/>
  <c r="Z112" i="90"/>
  <c r="Z113" i="90"/>
  <c r="Z114" i="90"/>
  <c r="Z115" i="90"/>
  <c r="Z116" i="90"/>
  <c r="Z117" i="90"/>
  <c r="Z118" i="90"/>
  <c r="Z119" i="90"/>
  <c r="Z120" i="90"/>
  <c r="Z121" i="90"/>
  <c r="Z122" i="90"/>
  <c r="Z123" i="90"/>
  <c r="Z124" i="90"/>
  <c r="Z125" i="90"/>
  <c r="Z126" i="90"/>
  <c r="Z127" i="90"/>
  <c r="Z128" i="90"/>
  <c r="Z129" i="90"/>
  <c r="Z130" i="90"/>
  <c r="Z131" i="90"/>
  <c r="Z132" i="90"/>
  <c r="Z133" i="90"/>
  <c r="Z134" i="90"/>
  <c r="Z135" i="90"/>
  <c r="Z136" i="90"/>
  <c r="Z137" i="90"/>
  <c r="Z138" i="90"/>
  <c r="Z139" i="90"/>
  <c r="Z140" i="90"/>
  <c r="Z141" i="90"/>
  <c r="Z142" i="90"/>
  <c r="Z143" i="90"/>
  <c r="Z144" i="90"/>
  <c r="Z145" i="90"/>
  <c r="Z146" i="90"/>
  <c r="Z147" i="90"/>
  <c r="Z148" i="90"/>
  <c r="Z149" i="90"/>
  <c r="Z150" i="90"/>
  <c r="Z151" i="90"/>
  <c r="Z152" i="90"/>
  <c r="Z153" i="90"/>
  <c r="Z154" i="90"/>
  <c r="Z155" i="90"/>
  <c r="Z156" i="90"/>
  <c r="Z157" i="90"/>
  <c r="Z158" i="90"/>
  <c r="Z159" i="90"/>
  <c r="Z160" i="90"/>
  <c r="Z161" i="90"/>
  <c r="Z162" i="90"/>
  <c r="Z163" i="90"/>
  <c r="Z164" i="90"/>
  <c r="Z165" i="90"/>
  <c r="Z166" i="90"/>
  <c r="Z167" i="90"/>
  <c r="Z168" i="90"/>
  <c r="Z169" i="90"/>
  <c r="Z170" i="90"/>
  <c r="Z171" i="90"/>
  <c r="Z172" i="90"/>
  <c r="Z173" i="90"/>
  <c r="Z174" i="90"/>
  <c r="Z175" i="90"/>
  <c r="Z176" i="90"/>
  <c r="Z177" i="90"/>
  <c r="Z178" i="90"/>
  <c r="Z179" i="90"/>
  <c r="Z180" i="90"/>
  <c r="Z181" i="90"/>
  <c r="Z182" i="90"/>
  <c r="Z183" i="90"/>
  <c r="Z184" i="90"/>
  <c r="Z185" i="90"/>
  <c r="Z186" i="90"/>
  <c r="Z187" i="90"/>
  <c r="Z188" i="90"/>
  <c r="Z189" i="90"/>
  <c r="Z190" i="90"/>
  <c r="Z191" i="90"/>
  <c r="Z192" i="90"/>
  <c r="Z193" i="90"/>
  <c r="Z194" i="90"/>
  <c r="Z195" i="90"/>
  <c r="Z196" i="90"/>
  <c r="Z197" i="90"/>
  <c r="Z198" i="90"/>
  <c r="Z199" i="90"/>
  <c r="Z200" i="90"/>
  <c r="Z201" i="90"/>
  <c r="Z202" i="90"/>
  <c r="Z203" i="90"/>
  <c r="Z204" i="90"/>
  <c r="Z205" i="90"/>
  <c r="Z206" i="90"/>
  <c r="Z207" i="90"/>
  <c r="Z208" i="90"/>
  <c r="Z209" i="90"/>
  <c r="Z210" i="90"/>
  <c r="Z211" i="90"/>
  <c r="Z212" i="90"/>
  <c r="Z213" i="90"/>
  <c r="Z214" i="90"/>
  <c r="Z215" i="90"/>
  <c r="Z216" i="90"/>
  <c r="Z217" i="90"/>
  <c r="Z218" i="90"/>
  <c r="Z219" i="90"/>
  <c r="Z220" i="90"/>
  <c r="Z221" i="90"/>
  <c r="Z222" i="90"/>
  <c r="Z223" i="90"/>
  <c r="Z224" i="90"/>
  <c r="Z225" i="90"/>
  <c r="Z226" i="90"/>
  <c r="Z227" i="90"/>
  <c r="Z228" i="90"/>
  <c r="Z229" i="90"/>
  <c r="Z230" i="90"/>
  <c r="Z231" i="90"/>
  <c r="Z232" i="90"/>
  <c r="Z233" i="90"/>
  <c r="Z234" i="90"/>
  <c r="Z235" i="90"/>
  <c r="Z236" i="90"/>
  <c r="Z237" i="90"/>
  <c r="Z238" i="90"/>
  <c r="Z239" i="90"/>
  <c r="Z240" i="90"/>
  <c r="Z241" i="90"/>
  <c r="Z242" i="90"/>
  <c r="Z243" i="90"/>
  <c r="Z244" i="90"/>
  <c r="Z245" i="90"/>
  <c r="Z246" i="90"/>
  <c r="Z247" i="90"/>
  <c r="Z248" i="90"/>
  <c r="Z249" i="90"/>
  <c r="Z250" i="90"/>
  <c r="Z251" i="90"/>
  <c r="Z252" i="90"/>
  <c r="Z253" i="90"/>
  <c r="Z254" i="90"/>
  <c r="Z255" i="90"/>
  <c r="Z256" i="90"/>
  <c r="Z257" i="90"/>
  <c r="Z258" i="90"/>
  <c r="Z259" i="90"/>
  <c r="Z260" i="90"/>
  <c r="Z261" i="90"/>
  <c r="Z262" i="90"/>
  <c r="Z263" i="90"/>
  <c r="Z264" i="90"/>
  <c r="Z265" i="90"/>
  <c r="Z266" i="90"/>
  <c r="Z267" i="90"/>
  <c r="Z268" i="90"/>
  <c r="Z269" i="90"/>
  <c r="Z270" i="90"/>
  <c r="Z271" i="90"/>
  <c r="Z272" i="90"/>
  <c r="Z273" i="90"/>
  <c r="Z274" i="90"/>
  <c r="Z275" i="90"/>
  <c r="Z276" i="90"/>
  <c r="Z277" i="90"/>
  <c r="Z278" i="90"/>
  <c r="Z279" i="90"/>
  <c r="Z280" i="90"/>
  <c r="Z281" i="90"/>
  <c r="Z282" i="90"/>
  <c r="Z283" i="90"/>
  <c r="Z284" i="90"/>
  <c r="Z285" i="90"/>
  <c r="Z286" i="90"/>
  <c r="Z287" i="90"/>
  <c r="Z288" i="90"/>
  <c r="Z289" i="90"/>
  <c r="Z290" i="90"/>
  <c r="Z291" i="90"/>
  <c r="Z292" i="90"/>
  <c r="Z293" i="90"/>
  <c r="Z294" i="90"/>
  <c r="Z295" i="90"/>
  <c r="Z296" i="90"/>
  <c r="Z297" i="90"/>
  <c r="Z298" i="90"/>
  <c r="Z299" i="90"/>
  <c r="Z300" i="90"/>
  <c r="Z301" i="90"/>
  <c r="Z302" i="90"/>
  <c r="Z303" i="90"/>
  <c r="Z304" i="90"/>
  <c r="Z305" i="90"/>
  <c r="Z306" i="90"/>
  <c r="Z307" i="90"/>
  <c r="Z308" i="90"/>
  <c r="Z309" i="90"/>
  <c r="Z310" i="90"/>
  <c r="Z311" i="90"/>
  <c r="Z312" i="90"/>
  <c r="Z313" i="90"/>
  <c r="Z314" i="90"/>
  <c r="Z315" i="90"/>
  <c r="Z316" i="90"/>
  <c r="Z317" i="90"/>
  <c r="Z318" i="90"/>
  <c r="Z319" i="90"/>
  <c r="Z320" i="90"/>
  <c r="Z321" i="90"/>
  <c r="Z322" i="90"/>
  <c r="Z323" i="90"/>
  <c r="Z324" i="90"/>
  <c r="Z325" i="90"/>
  <c r="Z326" i="90"/>
  <c r="Z327" i="90"/>
  <c r="Z328" i="90"/>
  <c r="Z329" i="90"/>
  <c r="Z330" i="90"/>
  <c r="Z331" i="90"/>
  <c r="Z332" i="90"/>
  <c r="Z333" i="90"/>
  <c r="Z334" i="90"/>
  <c r="Z335" i="90"/>
  <c r="Z336" i="90"/>
  <c r="Z337" i="90"/>
  <c r="Z338" i="90"/>
  <c r="Z339" i="90"/>
  <c r="Z340" i="90"/>
  <c r="Z341" i="90"/>
  <c r="Z342" i="90"/>
  <c r="Z343" i="90"/>
  <c r="Z344" i="90"/>
  <c r="Z345" i="90"/>
  <c r="Z346" i="90"/>
  <c r="Z347" i="90"/>
  <c r="Z348" i="90"/>
  <c r="Z349" i="90"/>
  <c r="Z350" i="90"/>
  <c r="Z351" i="90"/>
  <c r="Z352" i="90"/>
  <c r="Z353" i="90"/>
  <c r="Z354" i="90"/>
  <c r="Z355" i="90"/>
  <c r="Z356" i="90"/>
  <c r="Z357" i="90"/>
  <c r="Z358" i="90"/>
  <c r="Z359" i="90"/>
  <c r="Z360" i="90"/>
  <c r="Z361" i="90"/>
  <c r="Z362" i="90"/>
  <c r="Z363" i="90"/>
  <c r="Z364" i="90"/>
  <c r="Z365" i="90"/>
  <c r="Z366" i="90"/>
  <c r="Z367" i="90"/>
  <c r="Z368" i="90"/>
  <c r="Z369" i="90"/>
  <c r="Z370" i="90"/>
  <c r="Z371" i="90"/>
  <c r="Z372" i="90"/>
  <c r="Z373" i="90"/>
  <c r="Z374" i="90"/>
  <c r="Z375" i="90"/>
  <c r="Z376" i="90"/>
  <c r="Z377" i="90"/>
  <c r="Z378" i="90"/>
  <c r="Z379" i="90"/>
  <c r="Z380" i="90"/>
  <c r="Z381" i="90"/>
  <c r="Z382" i="90"/>
  <c r="Z383" i="90"/>
  <c r="Z384" i="90"/>
  <c r="Z385" i="90"/>
  <c r="Z386" i="90"/>
  <c r="Z387" i="90"/>
  <c r="Z388" i="90"/>
  <c r="Z389" i="90"/>
  <c r="Z390" i="90"/>
  <c r="Z391" i="90"/>
  <c r="Z392" i="90"/>
  <c r="Z393" i="90"/>
  <c r="Z394" i="90"/>
  <c r="Z395" i="90"/>
  <c r="Z396" i="90"/>
  <c r="Z397" i="90"/>
  <c r="Z398" i="90"/>
  <c r="Z399" i="90"/>
  <c r="Z400" i="90"/>
  <c r="Z401" i="90"/>
  <c r="Z402" i="90"/>
  <c r="Z403" i="90"/>
  <c r="Z404" i="90"/>
  <c r="Z405" i="90"/>
  <c r="Z406" i="90"/>
  <c r="Z407" i="90"/>
  <c r="Z408" i="90"/>
  <c r="Z409" i="90"/>
  <c r="Z410" i="90"/>
  <c r="Z411" i="90"/>
  <c r="Z412" i="90"/>
  <c r="Z413" i="90"/>
  <c r="Z414" i="90"/>
  <c r="Z415" i="90"/>
  <c r="Z416" i="90"/>
  <c r="Z417" i="90"/>
  <c r="Z418" i="90"/>
  <c r="Z419" i="90"/>
  <c r="Z420" i="90"/>
  <c r="Z421" i="90"/>
  <c r="Z422" i="90"/>
  <c r="Z423" i="90"/>
  <c r="Z424" i="90"/>
  <c r="Z425" i="90"/>
  <c r="Z426" i="90"/>
  <c r="Z427" i="90"/>
  <c r="Z428" i="90"/>
  <c r="Z429" i="90"/>
  <c r="Z430" i="90"/>
  <c r="Z431" i="90"/>
  <c r="Z432" i="90"/>
  <c r="Z433" i="90"/>
  <c r="Z434" i="90"/>
  <c r="Z435" i="90"/>
  <c r="Z436" i="90"/>
  <c r="Z437" i="90"/>
  <c r="Z438" i="90"/>
  <c r="Z439" i="90"/>
  <c r="Z440" i="90"/>
  <c r="Z441" i="90"/>
  <c r="Z442" i="90"/>
  <c r="Z443" i="90"/>
  <c r="Z444" i="90"/>
  <c r="Z445" i="90"/>
  <c r="Z446" i="90"/>
  <c r="Z447" i="90"/>
  <c r="Z448" i="90"/>
  <c r="Z449" i="90"/>
  <c r="Z450" i="90"/>
  <c r="Z451" i="90"/>
  <c r="Z452" i="90"/>
  <c r="Z453" i="90"/>
  <c r="Z454" i="90"/>
  <c r="Z455" i="90"/>
  <c r="Z456" i="90"/>
  <c r="Z457" i="90"/>
  <c r="Z458" i="90"/>
  <c r="Z459" i="90"/>
  <c r="Z460" i="90"/>
  <c r="Z461" i="90"/>
  <c r="Z462" i="90"/>
  <c r="Z463" i="90"/>
  <c r="Z464" i="90"/>
  <c r="Z465" i="90"/>
  <c r="Z466" i="90"/>
  <c r="Z467" i="90"/>
  <c r="Z468" i="90"/>
  <c r="Z469" i="90"/>
  <c r="Z470" i="90"/>
  <c r="Z471" i="90"/>
  <c r="Z472" i="90"/>
  <c r="Z473" i="90"/>
  <c r="Z474" i="90"/>
  <c r="Z475" i="90"/>
  <c r="Z476" i="90"/>
  <c r="Z477" i="90"/>
  <c r="Z478" i="90"/>
  <c r="Z479" i="90"/>
  <c r="Z480" i="90"/>
  <c r="Z481" i="90"/>
  <c r="Z482" i="90"/>
  <c r="Z483" i="90"/>
  <c r="Z484" i="90"/>
  <c r="Z485" i="90"/>
  <c r="Z486" i="90"/>
  <c r="Z487" i="90"/>
  <c r="Z488" i="90"/>
  <c r="Z489" i="90"/>
  <c r="Z490" i="90"/>
  <c r="Z491" i="90"/>
  <c r="Z492" i="90"/>
  <c r="Z493" i="90"/>
  <c r="Z494" i="90"/>
  <c r="Z495" i="90"/>
  <c r="Z496" i="90"/>
  <c r="Z497" i="90"/>
  <c r="Z498" i="90"/>
  <c r="Z499" i="90"/>
  <c r="Z500" i="90"/>
  <c r="Z501" i="90"/>
  <c r="Z502" i="90"/>
  <c r="Z503" i="90"/>
  <c r="Z504" i="90"/>
  <c r="Z505" i="90"/>
  <c r="Z506" i="90"/>
  <c r="Z507" i="90"/>
  <c r="Z508" i="90"/>
  <c r="Z509" i="90"/>
  <c r="Z510" i="90"/>
  <c r="Z511" i="90"/>
  <c r="Z512" i="90"/>
  <c r="Z513" i="90"/>
  <c r="Z514" i="90"/>
  <c r="Z515" i="90"/>
  <c r="Z516" i="90"/>
  <c r="Z517" i="90"/>
  <c r="Z518" i="90"/>
  <c r="Z519" i="90"/>
  <c r="Z520" i="90"/>
  <c r="Z521" i="90"/>
  <c r="Z522" i="90"/>
  <c r="Z523" i="90"/>
  <c r="Z524" i="90"/>
  <c r="Z525" i="90"/>
  <c r="Z526" i="90"/>
  <c r="Z527" i="90"/>
  <c r="Z528" i="90"/>
  <c r="Z529" i="90"/>
  <c r="Z530" i="90"/>
  <c r="Z531" i="90"/>
  <c r="Z532" i="90"/>
  <c r="Z533" i="90"/>
  <c r="Z534" i="90"/>
  <c r="Z535" i="90"/>
  <c r="Z536" i="90"/>
  <c r="Z537" i="90"/>
  <c r="Z538" i="90"/>
  <c r="Z539" i="90"/>
  <c r="Z540" i="90"/>
  <c r="Z541" i="90"/>
  <c r="Z542" i="90"/>
  <c r="Z543" i="90"/>
  <c r="Z544" i="90"/>
  <c r="Z545" i="90"/>
  <c r="Z546" i="90"/>
  <c r="Z547" i="90"/>
  <c r="Z548" i="90"/>
  <c r="Z549" i="90"/>
  <c r="Z550" i="90"/>
  <c r="Z551" i="90"/>
  <c r="Z552" i="90"/>
  <c r="Z553" i="90"/>
  <c r="Z554" i="90"/>
  <c r="Z555" i="90"/>
  <c r="Z556" i="90"/>
  <c r="Z557" i="90"/>
  <c r="Z558" i="90"/>
  <c r="Z559" i="90"/>
  <c r="Z560" i="90"/>
  <c r="Z561" i="90"/>
  <c r="Z562" i="90"/>
  <c r="Z563" i="90"/>
  <c r="Z564" i="90"/>
  <c r="Z565" i="90"/>
  <c r="Z566" i="90"/>
  <c r="Z567" i="90"/>
  <c r="Z568" i="90"/>
  <c r="Z569" i="90"/>
  <c r="Z570" i="90"/>
  <c r="Z571" i="90"/>
  <c r="Z572" i="90"/>
  <c r="Z573" i="90"/>
  <c r="Z574" i="90"/>
  <c r="Z575" i="90"/>
  <c r="Z576" i="90"/>
  <c r="Z577" i="90"/>
  <c r="Z578" i="90"/>
  <c r="Z579" i="90"/>
  <c r="Z580" i="90"/>
  <c r="Z581" i="90"/>
  <c r="Z582" i="90"/>
  <c r="Z583" i="90"/>
  <c r="Z584" i="90"/>
  <c r="Z585" i="90"/>
  <c r="Z586" i="90"/>
  <c r="Z587" i="90"/>
  <c r="Z588" i="90"/>
  <c r="Z589" i="90"/>
  <c r="Z590" i="90"/>
  <c r="Z591" i="90"/>
  <c r="Z592" i="90"/>
  <c r="Z593" i="90"/>
  <c r="Z594" i="90"/>
  <c r="Z595" i="90"/>
  <c r="Z596" i="90"/>
  <c r="Z597" i="90"/>
  <c r="Z598" i="90"/>
  <c r="Z599" i="90"/>
  <c r="Z600" i="90"/>
  <c r="Z601" i="90"/>
  <c r="Z602" i="90"/>
  <c r="Z603" i="90"/>
  <c r="Z604" i="90"/>
  <c r="Z605" i="90"/>
  <c r="Z606" i="90"/>
  <c r="Z607" i="90"/>
  <c r="Z608" i="90"/>
  <c r="Z609" i="90"/>
  <c r="Z610" i="90"/>
  <c r="Z611" i="90"/>
  <c r="Z612" i="90"/>
  <c r="Z613" i="90"/>
  <c r="Z614" i="90"/>
  <c r="Z615" i="90"/>
  <c r="Z616" i="90"/>
  <c r="Z617" i="90"/>
  <c r="Z618" i="90"/>
  <c r="Z619" i="90"/>
  <c r="Z620" i="90"/>
  <c r="Z621" i="90"/>
  <c r="Z622" i="90"/>
  <c r="Z623" i="90"/>
  <c r="Z624" i="90"/>
  <c r="Z625" i="90"/>
  <c r="Z626" i="90"/>
  <c r="Z627" i="90"/>
  <c r="Z628" i="90"/>
  <c r="Z629" i="90"/>
  <c r="Z630" i="90"/>
  <c r="Z631" i="90"/>
  <c r="Z632" i="90"/>
  <c r="Z633" i="90"/>
  <c r="Z634" i="90"/>
  <c r="Z635" i="90"/>
  <c r="Z636" i="90"/>
  <c r="Z637" i="90"/>
  <c r="Z638" i="90"/>
  <c r="Z639" i="90"/>
  <c r="Z640" i="90"/>
  <c r="Z641" i="90"/>
  <c r="Z642" i="90"/>
  <c r="Z643" i="90"/>
  <c r="Z644" i="90"/>
  <c r="Z645" i="90"/>
  <c r="Z646" i="90"/>
  <c r="Z647" i="90"/>
  <c r="Z648" i="90"/>
  <c r="Z649" i="90"/>
  <c r="Z650" i="90"/>
  <c r="Z651" i="90"/>
  <c r="Z652" i="90"/>
  <c r="Z653" i="90"/>
  <c r="Z654" i="90"/>
  <c r="Z655" i="90"/>
  <c r="Z656" i="90"/>
  <c r="Z657" i="90"/>
  <c r="Z658" i="90"/>
  <c r="Z659" i="90"/>
  <c r="Z660" i="90"/>
  <c r="Z661" i="90"/>
  <c r="Z662" i="90"/>
  <c r="Z663" i="90"/>
  <c r="Z664" i="90"/>
  <c r="Z665" i="90"/>
  <c r="Z666" i="90"/>
  <c r="Z667" i="90"/>
  <c r="Z668" i="90"/>
  <c r="Z669" i="90"/>
  <c r="Z670" i="90"/>
  <c r="Z671" i="90"/>
  <c r="Z672" i="90"/>
  <c r="Z673" i="90"/>
  <c r="Z674" i="90"/>
  <c r="Z675" i="90"/>
  <c r="Z676" i="90"/>
  <c r="Z677" i="90"/>
  <c r="Z678" i="90"/>
  <c r="Z679" i="90"/>
  <c r="Z680" i="90"/>
  <c r="Z681" i="90"/>
  <c r="Z682" i="90"/>
  <c r="Z683" i="90"/>
  <c r="Z684" i="90"/>
  <c r="Z685" i="90"/>
  <c r="Z686" i="90"/>
  <c r="Z687" i="90"/>
  <c r="Z688" i="90"/>
  <c r="Z689" i="90"/>
  <c r="Z690" i="90"/>
  <c r="Z691" i="90"/>
  <c r="Z692" i="90"/>
  <c r="Z693" i="90"/>
  <c r="Z694" i="90"/>
  <c r="Z695" i="90"/>
  <c r="Z696" i="90"/>
  <c r="Z697" i="90"/>
  <c r="Z698" i="90"/>
  <c r="Z699" i="90"/>
  <c r="Z700" i="90"/>
  <c r="Z701" i="90"/>
  <c r="Z702" i="90"/>
  <c r="Z703" i="90"/>
  <c r="Z704" i="90"/>
  <c r="Z705" i="90"/>
  <c r="Z706" i="90"/>
  <c r="Z707" i="90"/>
  <c r="Z708" i="90"/>
  <c r="Z709" i="90"/>
  <c r="Z710" i="90"/>
  <c r="Z711" i="90"/>
  <c r="Z712" i="90"/>
  <c r="Z713" i="90"/>
  <c r="Z714" i="90"/>
  <c r="Z715" i="90"/>
  <c r="Z716" i="90"/>
  <c r="Z717" i="90"/>
  <c r="Z718" i="90"/>
  <c r="Z719" i="90"/>
  <c r="Z720" i="90"/>
  <c r="Z721" i="90"/>
  <c r="Z722" i="90"/>
  <c r="Z723" i="90"/>
  <c r="Z724" i="90"/>
  <c r="Z725" i="90"/>
  <c r="Z726" i="90"/>
  <c r="Z727" i="90"/>
  <c r="Z728" i="90"/>
  <c r="Z729" i="90"/>
  <c r="Z730" i="90"/>
  <c r="Z731" i="90"/>
  <c r="Z732" i="90"/>
  <c r="Z733" i="90"/>
  <c r="Z734" i="90"/>
  <c r="Z735" i="90"/>
  <c r="Z736" i="90"/>
  <c r="Z737" i="90"/>
  <c r="Z738" i="90"/>
  <c r="Z739" i="90"/>
  <c r="Z740" i="90"/>
  <c r="Z741" i="90"/>
  <c r="Z742" i="90"/>
  <c r="Z743" i="90"/>
  <c r="Z744" i="90"/>
  <c r="Z745" i="90"/>
  <c r="Z746" i="90"/>
  <c r="Z747" i="90"/>
  <c r="Z748" i="90"/>
  <c r="Z749" i="90"/>
  <c r="Z750" i="90"/>
  <c r="Z751" i="90"/>
  <c r="Z752" i="90"/>
  <c r="Z753" i="90"/>
  <c r="Z754" i="90"/>
  <c r="Z755" i="90"/>
  <c r="Z756" i="90"/>
  <c r="Z757" i="90"/>
  <c r="Z758" i="90"/>
  <c r="Z759" i="90"/>
  <c r="Z760" i="90"/>
  <c r="Z761" i="90"/>
  <c r="Z762" i="90"/>
  <c r="Z763" i="90"/>
  <c r="Z764" i="90"/>
  <c r="Z765" i="90"/>
  <c r="Z766" i="90"/>
  <c r="Z767" i="90"/>
  <c r="Z768" i="90"/>
  <c r="Z769" i="90"/>
  <c r="Z770" i="90"/>
  <c r="Z771" i="90"/>
  <c r="Z772" i="90"/>
  <c r="Z773" i="90"/>
  <c r="Z774" i="90"/>
  <c r="Z775" i="90"/>
  <c r="Z776" i="90"/>
  <c r="Z777" i="90"/>
  <c r="Z778" i="90"/>
  <c r="Z779" i="90"/>
  <c r="Z780" i="90"/>
  <c r="Z781" i="90"/>
  <c r="Z782" i="90"/>
  <c r="Z783" i="90"/>
  <c r="Z784" i="90"/>
  <c r="Z785" i="90"/>
  <c r="Z786" i="90"/>
  <c r="Z787" i="90"/>
  <c r="Z788" i="90"/>
  <c r="Z789" i="90"/>
  <c r="Z790" i="90"/>
  <c r="Z791" i="90"/>
  <c r="Z792" i="90"/>
  <c r="Z793" i="90"/>
  <c r="Z794" i="90"/>
  <c r="Z795" i="90"/>
  <c r="Z796" i="90"/>
  <c r="Z797" i="90"/>
  <c r="Z798" i="90"/>
  <c r="Z799" i="90"/>
  <c r="Z800" i="90"/>
  <c r="Z801" i="90"/>
  <c r="Z802" i="90"/>
  <c r="Z803" i="90"/>
  <c r="Z804" i="90"/>
  <c r="Z805" i="90"/>
  <c r="Z806" i="90"/>
  <c r="Z807" i="90"/>
  <c r="Z808" i="90"/>
  <c r="Z809" i="90"/>
  <c r="Z810" i="90"/>
  <c r="Z811" i="90"/>
  <c r="Z812" i="90"/>
  <c r="Z813" i="90"/>
  <c r="Z814" i="90"/>
  <c r="Z815" i="90"/>
  <c r="Z816" i="90"/>
  <c r="Z817" i="90"/>
  <c r="Z818" i="90"/>
  <c r="Z819" i="90"/>
  <c r="Z820" i="90"/>
  <c r="Z821" i="90"/>
  <c r="Z822" i="90"/>
  <c r="Z823" i="90"/>
  <c r="Z824" i="90"/>
  <c r="Z825" i="90"/>
  <c r="Z826" i="90"/>
  <c r="Z827" i="90"/>
  <c r="Z828" i="90"/>
  <c r="Z829" i="90"/>
  <c r="Z830" i="90"/>
  <c r="Z831" i="90"/>
  <c r="Z832" i="90"/>
  <c r="Z833" i="90"/>
  <c r="Z834" i="90"/>
  <c r="Z835" i="90"/>
  <c r="Z836" i="90"/>
  <c r="Z837" i="90"/>
  <c r="Z838" i="90"/>
  <c r="Z839" i="90"/>
  <c r="Z840" i="90"/>
  <c r="Z841" i="90"/>
  <c r="Z842" i="90"/>
  <c r="Z843" i="90"/>
  <c r="Z844" i="90"/>
  <c r="Z845" i="90"/>
  <c r="Z846" i="90"/>
  <c r="Z847" i="90"/>
  <c r="Z848" i="90"/>
  <c r="Z849" i="90"/>
  <c r="Z850" i="90"/>
  <c r="Z851" i="90"/>
  <c r="Z852" i="90"/>
  <c r="Z853" i="90"/>
  <c r="Z854" i="90"/>
  <c r="Z855" i="90"/>
  <c r="Z856" i="90"/>
  <c r="Z857" i="90"/>
  <c r="Z858" i="90"/>
  <c r="Z859" i="90"/>
  <c r="Z860" i="90"/>
  <c r="Z861" i="90"/>
  <c r="Z862" i="90"/>
  <c r="Z863" i="90"/>
  <c r="Z864" i="90"/>
  <c r="Z865" i="90"/>
  <c r="Z866" i="90"/>
  <c r="Z867" i="90"/>
  <c r="Z868" i="90"/>
  <c r="Z869" i="90"/>
  <c r="Z870" i="90"/>
  <c r="Z871" i="90"/>
  <c r="Z872" i="90"/>
  <c r="Z873" i="90"/>
  <c r="Z874" i="90"/>
  <c r="Z875" i="90"/>
  <c r="Z876" i="90"/>
  <c r="Z877" i="90"/>
  <c r="Z878" i="90"/>
  <c r="Z879" i="90"/>
  <c r="Z880" i="90"/>
  <c r="Z881" i="90"/>
  <c r="Z882" i="90"/>
  <c r="Z883" i="90"/>
  <c r="Z884" i="90"/>
  <c r="Z885" i="90"/>
  <c r="Z886" i="90"/>
  <c r="Z887" i="90"/>
  <c r="Z888" i="90"/>
  <c r="Z889" i="90"/>
  <c r="Z890" i="90"/>
  <c r="Z891" i="90"/>
  <c r="Z892" i="90"/>
  <c r="Z893" i="90"/>
  <c r="Z894" i="90"/>
  <c r="Z895" i="90"/>
  <c r="Z896" i="90"/>
  <c r="Z897" i="90"/>
  <c r="Z898" i="90"/>
  <c r="Z899" i="90"/>
  <c r="Z900" i="90"/>
  <c r="Z901" i="90"/>
  <c r="Z902" i="90"/>
  <c r="Z903" i="90"/>
  <c r="Z904" i="90"/>
  <c r="Z905" i="90"/>
  <c r="Z906" i="90"/>
  <c r="Z907" i="90"/>
  <c r="Z908" i="90"/>
  <c r="Z909" i="90"/>
  <c r="Z910" i="90"/>
  <c r="Z911" i="90"/>
  <c r="Z912" i="90"/>
  <c r="Z913" i="90"/>
  <c r="Z914" i="90"/>
  <c r="Z915" i="90"/>
  <c r="Z916" i="90"/>
  <c r="Z917" i="90"/>
  <c r="Z918" i="90"/>
  <c r="Z919" i="90"/>
  <c r="Z920" i="90"/>
  <c r="Z921" i="90"/>
  <c r="Z922" i="90"/>
  <c r="Z923" i="90"/>
  <c r="Z924" i="90"/>
  <c r="Z925" i="90"/>
  <c r="Z926" i="90"/>
  <c r="Z927" i="90"/>
  <c r="Z928" i="90"/>
  <c r="Z929" i="90"/>
  <c r="Z930" i="90"/>
  <c r="Z931" i="90"/>
  <c r="Z932" i="90"/>
  <c r="Z933" i="90"/>
  <c r="Z934" i="90"/>
  <c r="Z935" i="90"/>
  <c r="Z936" i="90"/>
  <c r="Z937" i="90"/>
  <c r="Z938" i="90"/>
  <c r="Z939" i="90"/>
  <c r="Z940" i="90"/>
  <c r="Z941" i="90"/>
  <c r="Z942" i="90"/>
  <c r="Z943" i="90"/>
  <c r="Z944" i="90"/>
  <c r="Z945" i="90"/>
  <c r="Z946" i="90"/>
  <c r="Z947" i="90"/>
  <c r="Z948" i="90"/>
  <c r="Z949" i="90"/>
  <c r="Z950" i="90"/>
  <c r="Z951" i="90"/>
  <c r="Z952" i="90"/>
  <c r="Z953" i="90"/>
  <c r="Z954" i="90"/>
  <c r="Z955" i="90"/>
  <c r="Z956" i="90"/>
  <c r="Z957" i="90"/>
  <c r="Z958" i="90"/>
  <c r="Z959" i="90"/>
  <c r="Z960" i="90"/>
  <c r="Z961" i="90"/>
  <c r="Z962" i="90"/>
  <c r="Z963" i="90"/>
  <c r="Z964" i="90"/>
  <c r="Z965" i="90"/>
  <c r="Z966" i="90"/>
  <c r="Z967" i="90"/>
  <c r="Z968" i="90"/>
  <c r="Z969" i="90"/>
  <c r="Z970" i="90"/>
  <c r="Z971" i="90"/>
  <c r="Z972" i="90"/>
  <c r="Z973" i="90"/>
  <c r="Z974" i="90"/>
  <c r="Z975" i="90"/>
  <c r="Z976" i="90"/>
  <c r="Z977" i="90"/>
  <c r="Z978" i="90"/>
  <c r="Z979" i="90"/>
  <c r="Z980" i="90"/>
  <c r="Z981" i="90"/>
  <c r="Z982" i="90"/>
  <c r="Z983" i="90"/>
  <c r="Z984" i="90"/>
  <c r="Z985" i="90"/>
  <c r="Z986" i="90"/>
  <c r="Z987" i="90"/>
  <c r="Z988" i="90"/>
  <c r="Z989" i="90"/>
  <c r="Z990" i="90"/>
  <c r="Z991" i="90"/>
  <c r="Z992" i="90"/>
  <c r="Z993" i="90"/>
  <c r="Z994" i="90"/>
  <c r="Z995" i="90"/>
  <c r="Z996" i="90"/>
  <c r="Z997" i="90"/>
  <c r="Z998" i="90"/>
  <c r="Z999" i="90"/>
  <c r="Z1000" i="90"/>
  <c r="Z1001" i="90"/>
  <c r="Z1002" i="90"/>
  <c r="Z1003" i="90"/>
  <c r="Z1004" i="90"/>
  <c r="Z1005" i="90"/>
  <c r="Z1006" i="90"/>
  <c r="Z1007" i="90"/>
  <c r="Z1008" i="90"/>
  <c r="Z1009" i="90"/>
  <c r="Z1010" i="90"/>
  <c r="Z1011" i="90"/>
  <c r="Z1012" i="90"/>
  <c r="Z1013" i="90"/>
  <c r="Z1014" i="90"/>
  <c r="Z1015" i="90"/>
  <c r="Z1016" i="90"/>
  <c r="Z1017" i="90"/>
  <c r="Z1018" i="90"/>
  <c r="Z1019" i="90"/>
  <c r="Z1020" i="90"/>
  <c r="Z1021" i="90"/>
  <c r="Z1022" i="90"/>
  <c r="Z1023" i="90"/>
  <c r="Z1024" i="90"/>
  <c r="Z1025" i="90"/>
  <c r="Z1026" i="90"/>
  <c r="Z1027" i="90"/>
  <c r="Z1028" i="90"/>
  <c r="Z1029" i="90"/>
  <c r="Z1030" i="90"/>
  <c r="Z1031" i="90"/>
  <c r="Z1032" i="90"/>
  <c r="Z1033" i="90"/>
  <c r="Z1034" i="90"/>
  <c r="Z1035" i="90"/>
  <c r="Z1036" i="90"/>
  <c r="Z1037" i="90"/>
  <c r="Z1038" i="90"/>
  <c r="Z1039" i="90"/>
  <c r="Z1040" i="90"/>
  <c r="Z1041" i="90"/>
  <c r="Z1042" i="90"/>
  <c r="Z1043" i="90"/>
  <c r="Z1044" i="90"/>
  <c r="Z1045" i="90"/>
  <c r="Z1046" i="90"/>
  <c r="Z1047" i="90"/>
  <c r="Z1048" i="90"/>
  <c r="Z1049" i="90"/>
  <c r="Z1050" i="90"/>
  <c r="Z1051" i="90"/>
  <c r="Z1052" i="90"/>
  <c r="Z1053" i="90"/>
  <c r="Z1054" i="90"/>
  <c r="Z1055" i="90"/>
  <c r="Z1056" i="90"/>
  <c r="Z1057" i="90"/>
  <c r="Z1058" i="90"/>
  <c r="Z1059" i="90"/>
  <c r="Z1060" i="90"/>
  <c r="Z1061" i="90"/>
  <c r="Z1062" i="90"/>
  <c r="Z1063" i="90"/>
  <c r="Z1064" i="90"/>
  <c r="Z1065" i="90"/>
  <c r="Z1066" i="90"/>
  <c r="Z1067" i="90"/>
  <c r="Z1068" i="90"/>
  <c r="Z1069" i="90"/>
  <c r="Z1070" i="90"/>
  <c r="Z1071" i="90"/>
  <c r="Z1072" i="90"/>
  <c r="Z1073" i="90"/>
  <c r="Z1074" i="90"/>
  <c r="Z1075" i="90"/>
  <c r="Z1076" i="90"/>
  <c r="Z1077" i="90"/>
  <c r="Z1078" i="90"/>
  <c r="Z1079" i="90"/>
  <c r="Z1080" i="90"/>
  <c r="Z1081" i="90"/>
  <c r="Z1082" i="90"/>
  <c r="Z1083" i="90"/>
  <c r="Z1084" i="90"/>
  <c r="Z1085" i="90"/>
  <c r="Z1086" i="90"/>
  <c r="Z1087" i="90"/>
  <c r="Z1088" i="90"/>
  <c r="Z1089" i="90"/>
  <c r="Z1090" i="90"/>
  <c r="Z1091" i="90"/>
  <c r="Z1092" i="90"/>
  <c r="Z1093" i="90"/>
  <c r="Z1094" i="90"/>
  <c r="Z1095" i="90"/>
  <c r="Z1096" i="90"/>
  <c r="Z1097" i="90"/>
  <c r="Z1098" i="90"/>
  <c r="Z1099" i="90"/>
  <c r="Z1100" i="90"/>
  <c r="Z1101" i="90"/>
  <c r="Z1102" i="90"/>
  <c r="Z1103" i="90"/>
  <c r="Z1104" i="90"/>
  <c r="Z1105" i="90"/>
  <c r="Z1106" i="90"/>
  <c r="Z1107" i="90"/>
  <c r="Z1108" i="90"/>
  <c r="Z1109" i="90"/>
  <c r="Z1110" i="90"/>
  <c r="Z1111" i="90"/>
  <c r="Z1112" i="90"/>
  <c r="Z1113" i="90"/>
  <c r="Z1114" i="90"/>
  <c r="Z1115" i="90"/>
  <c r="Z1116" i="90"/>
  <c r="Z1117" i="90"/>
  <c r="Z1118" i="90"/>
  <c r="Z1119" i="90"/>
  <c r="Z1120" i="90"/>
  <c r="Z1121" i="90"/>
  <c r="Z1122" i="90"/>
  <c r="Z1123" i="90"/>
  <c r="Z1124" i="90"/>
  <c r="Z1125" i="90"/>
  <c r="Z1126" i="90"/>
  <c r="Z1127" i="90"/>
  <c r="Z1128" i="90"/>
  <c r="Z1129" i="90"/>
  <c r="Z1130" i="90"/>
  <c r="Z1131" i="90"/>
  <c r="Z1132" i="90"/>
  <c r="Z1133" i="90"/>
  <c r="Z1134" i="90"/>
  <c r="Z1135" i="90"/>
  <c r="Z1136" i="90"/>
  <c r="Z1137" i="90"/>
  <c r="Z1138" i="90"/>
  <c r="Z1139" i="90"/>
  <c r="Z1140" i="90"/>
  <c r="Z1141" i="90"/>
  <c r="Z1142" i="90"/>
  <c r="Z1143" i="90"/>
  <c r="Z1144" i="90"/>
  <c r="Z1145" i="90"/>
  <c r="Z1146" i="90"/>
  <c r="Z1147" i="90"/>
  <c r="Z1148" i="90"/>
  <c r="Z1149" i="90"/>
  <c r="Z1150" i="90"/>
  <c r="Z1151" i="90"/>
  <c r="Z1152" i="90"/>
  <c r="Z1153" i="90"/>
  <c r="Z1154" i="90"/>
  <c r="Z1155" i="90"/>
  <c r="Z1156" i="90"/>
  <c r="Z1157" i="90"/>
  <c r="Z1158" i="90"/>
  <c r="Z1159" i="90"/>
  <c r="Z1160" i="90"/>
  <c r="Z1161" i="90"/>
  <c r="Z1162" i="90"/>
  <c r="Z1163" i="90"/>
  <c r="Z1164" i="90"/>
  <c r="Z1165" i="90"/>
  <c r="Z1166" i="90"/>
  <c r="Z1167" i="90"/>
  <c r="Z1168" i="90"/>
  <c r="Z1169" i="90"/>
  <c r="Z1170" i="90"/>
  <c r="Z1171" i="90"/>
  <c r="Z1172" i="90"/>
  <c r="Z1173" i="90"/>
  <c r="Z1174" i="90"/>
  <c r="Z1175" i="90"/>
  <c r="Z1176" i="90"/>
  <c r="Z1177" i="90"/>
  <c r="Z1178" i="90"/>
  <c r="Z1179" i="90"/>
  <c r="Z1180" i="90"/>
  <c r="Z1181" i="90"/>
  <c r="Z1182" i="90"/>
  <c r="Z1183" i="90"/>
  <c r="Z1184" i="90"/>
  <c r="Z1185" i="90"/>
  <c r="Z1186" i="90"/>
  <c r="Z1187" i="90"/>
  <c r="Z1188" i="90"/>
  <c r="Z1189" i="90"/>
  <c r="Z1190" i="90"/>
  <c r="Z1191" i="90"/>
  <c r="Z1192" i="90"/>
  <c r="Z1193" i="90"/>
  <c r="Z1194" i="90"/>
  <c r="Z1195" i="90"/>
  <c r="Z1196" i="90"/>
  <c r="Z1197" i="90"/>
  <c r="Z1198" i="90"/>
  <c r="Z1199" i="90"/>
  <c r="Z1200" i="90"/>
  <c r="Z1201" i="90"/>
  <c r="Z1202" i="90"/>
  <c r="Z1203" i="90"/>
  <c r="Z1204" i="90"/>
  <c r="Z1205" i="90"/>
  <c r="Z1206" i="90"/>
  <c r="Z1207" i="90"/>
  <c r="Z1208" i="90"/>
  <c r="Z1209" i="90"/>
  <c r="Z1210" i="90"/>
  <c r="Z1211" i="90"/>
  <c r="Z1212" i="90"/>
  <c r="Z1213" i="90"/>
  <c r="Z1214" i="90"/>
  <c r="Z1215" i="90"/>
  <c r="Z1216" i="90"/>
  <c r="Z1217" i="90"/>
  <c r="Z1218" i="90"/>
  <c r="Z1219" i="90"/>
  <c r="Z1220" i="90"/>
  <c r="Z1221" i="90"/>
  <c r="Z1222" i="90"/>
  <c r="Z1223" i="90"/>
  <c r="Z1224" i="90"/>
  <c r="Z1225" i="90"/>
  <c r="Z1226" i="90"/>
  <c r="Z1227" i="90"/>
  <c r="Z1228" i="90"/>
  <c r="Z1229" i="90"/>
  <c r="Z1230" i="90"/>
  <c r="Z1231" i="90"/>
  <c r="Z1232" i="90"/>
  <c r="Z1233" i="90"/>
  <c r="Z1234" i="90"/>
  <c r="Z1235" i="90"/>
  <c r="Z1236" i="90"/>
  <c r="Z1237" i="90"/>
  <c r="Z1238" i="90"/>
  <c r="Z1239" i="90"/>
  <c r="Z1240" i="90"/>
  <c r="Z1241" i="90"/>
  <c r="Z1242" i="90"/>
  <c r="Z1243" i="90"/>
  <c r="Z1244" i="90"/>
  <c r="Z1245" i="90"/>
  <c r="Z1246" i="90"/>
  <c r="Z1247" i="90"/>
  <c r="Z1248" i="90"/>
  <c r="Z1249" i="90"/>
  <c r="Z1250" i="90"/>
  <c r="Z1251" i="90"/>
  <c r="Z1252" i="90"/>
  <c r="Z1253" i="90"/>
  <c r="Z1254" i="90"/>
  <c r="Z1255" i="90"/>
  <c r="Z1256" i="90"/>
  <c r="Z1257" i="90"/>
  <c r="Z1258" i="90"/>
  <c r="Z1259" i="90"/>
  <c r="Z1260" i="90"/>
  <c r="Z1261" i="90"/>
  <c r="Z1262" i="90"/>
  <c r="Z1263" i="90"/>
  <c r="Z1264" i="90"/>
  <c r="Z1265" i="90"/>
  <c r="Z1266" i="90"/>
  <c r="Z1267" i="90"/>
  <c r="Z1268" i="90"/>
  <c r="Z1269" i="90"/>
  <c r="Z1270" i="90"/>
  <c r="Z1271" i="90"/>
  <c r="Z1272" i="90"/>
  <c r="Z1273" i="90"/>
  <c r="Z1274" i="90"/>
  <c r="Z1275" i="90"/>
  <c r="Z1276" i="90"/>
  <c r="Z1277" i="90"/>
  <c r="Z1278" i="90"/>
  <c r="Z1279" i="90"/>
  <c r="Z1280" i="90"/>
  <c r="Z1281" i="90"/>
  <c r="Z1282" i="90"/>
  <c r="Z1283" i="90"/>
  <c r="Z1284" i="90"/>
  <c r="Z1285" i="90"/>
  <c r="Z1286" i="90"/>
  <c r="Z1287" i="90"/>
  <c r="Z1288" i="90"/>
  <c r="Z1289" i="90"/>
  <c r="Z1290" i="90"/>
  <c r="Z1291" i="90"/>
  <c r="Z1292" i="90"/>
  <c r="Z1293" i="90"/>
  <c r="Z1294" i="90"/>
  <c r="Z1295" i="90"/>
  <c r="Z1296" i="90"/>
  <c r="Z1297" i="90"/>
  <c r="Z1298" i="90"/>
  <c r="Z1299" i="90"/>
  <c r="Z1300" i="90"/>
  <c r="Z1301" i="90"/>
  <c r="Z1302" i="90"/>
  <c r="Z1303" i="90"/>
  <c r="Z1304" i="90"/>
  <c r="Z1305" i="90"/>
  <c r="Z1306" i="90"/>
  <c r="Z1307" i="90"/>
  <c r="Z1308" i="90"/>
  <c r="Z1309" i="90"/>
  <c r="Z1310" i="90"/>
  <c r="Z1311" i="90"/>
  <c r="Z1312" i="90"/>
  <c r="Z1313" i="90"/>
  <c r="Z1314" i="90"/>
  <c r="Z1315" i="90"/>
  <c r="Z1316" i="90"/>
  <c r="Z1317" i="90"/>
  <c r="Z1318" i="90"/>
  <c r="Z1319" i="90"/>
  <c r="Z1320" i="90"/>
  <c r="Z1321" i="90"/>
  <c r="Z1322" i="90"/>
  <c r="Z1323" i="90"/>
  <c r="Z1324" i="90"/>
  <c r="Z1325" i="90"/>
  <c r="Z1326" i="90"/>
  <c r="Z1327" i="90"/>
  <c r="Z1328" i="90"/>
  <c r="Z1329" i="90"/>
  <c r="Z1330" i="90"/>
  <c r="Z1331" i="90"/>
  <c r="Z1332" i="90"/>
  <c r="Z1333" i="90"/>
  <c r="Z1334" i="90"/>
  <c r="Z1335" i="90"/>
  <c r="Z1336" i="90"/>
  <c r="Z1337" i="90"/>
  <c r="Z1338" i="90"/>
  <c r="Z1339" i="90"/>
  <c r="Z1340" i="90"/>
  <c r="Z1341" i="90"/>
  <c r="Z1342" i="90"/>
  <c r="Z1343" i="90"/>
  <c r="Z1344" i="90"/>
  <c r="Z1345" i="90"/>
  <c r="Z1346" i="90"/>
  <c r="Z1347" i="90"/>
  <c r="Z1348" i="90"/>
  <c r="Z1349" i="90"/>
  <c r="Z1350" i="90"/>
  <c r="Z1351" i="90"/>
  <c r="Z1352" i="90"/>
  <c r="Z1353" i="90"/>
  <c r="Z1354" i="90"/>
  <c r="Z1355" i="90"/>
  <c r="Z1356" i="90"/>
  <c r="Z1357" i="90"/>
  <c r="Z1358" i="90"/>
  <c r="Z1359" i="90"/>
  <c r="Z1360" i="90"/>
  <c r="Z1361" i="90"/>
  <c r="Z1362" i="90"/>
  <c r="Z1363" i="90"/>
  <c r="Z1364" i="90"/>
  <c r="Z1365" i="90"/>
  <c r="Z1366" i="90"/>
  <c r="Z1367" i="90"/>
  <c r="Z1368" i="90"/>
  <c r="Z1369" i="90"/>
  <c r="Z1370" i="90"/>
  <c r="Z1371" i="90"/>
  <c r="Z1372" i="90"/>
  <c r="Z1373" i="90"/>
  <c r="Z1374" i="90"/>
  <c r="Z1375" i="90"/>
  <c r="Z1376" i="90"/>
  <c r="Z1377" i="90"/>
  <c r="Z1378" i="90"/>
  <c r="Z1379" i="90"/>
  <c r="Z1380" i="90"/>
  <c r="Z1381" i="90"/>
  <c r="Z1382" i="90"/>
  <c r="Z1383" i="90"/>
  <c r="Z1384" i="90"/>
  <c r="Z1385" i="90"/>
  <c r="Z1386" i="90"/>
  <c r="Z1387" i="90"/>
  <c r="Z1388" i="90"/>
  <c r="Z1389" i="90"/>
  <c r="Z1390" i="90"/>
  <c r="Z1391" i="90"/>
  <c r="Z1392" i="90"/>
  <c r="Z1393" i="90"/>
  <c r="Z1394" i="90"/>
  <c r="Z1395" i="90"/>
  <c r="Z1396" i="90"/>
  <c r="Z1397" i="90"/>
  <c r="Z1398" i="90"/>
  <c r="Z1399" i="90"/>
  <c r="Z1400" i="90"/>
  <c r="Z1401" i="90"/>
  <c r="Z1402" i="90"/>
  <c r="Z1403" i="90"/>
  <c r="Z1404" i="90"/>
  <c r="Z1405" i="90"/>
  <c r="Z1406" i="90"/>
  <c r="Z1407" i="90"/>
  <c r="Z1408" i="90"/>
  <c r="Z1409" i="90"/>
  <c r="Z1410" i="90"/>
  <c r="Z1411" i="90"/>
  <c r="Z1412" i="90"/>
  <c r="Z1413" i="90"/>
  <c r="Z1414" i="90"/>
  <c r="Z1415" i="90"/>
  <c r="Z1416" i="90"/>
  <c r="Z1417" i="90"/>
  <c r="Z1418" i="90"/>
  <c r="Z1419" i="90"/>
  <c r="Z1420" i="90"/>
  <c r="Z1421" i="90"/>
  <c r="Z1422" i="90"/>
  <c r="Z1423" i="90"/>
  <c r="Z1424" i="90"/>
  <c r="Z1425" i="90"/>
  <c r="Z1426" i="90"/>
  <c r="Z1427" i="90"/>
  <c r="Z1428" i="90"/>
  <c r="Z1429" i="90"/>
  <c r="Z1430" i="90"/>
  <c r="Z1431" i="90"/>
  <c r="Z1432" i="90"/>
  <c r="Z1433" i="90"/>
  <c r="Z1434" i="90"/>
  <c r="Z1435" i="90"/>
  <c r="Z1436" i="90"/>
  <c r="Z1437" i="90"/>
  <c r="Z1438" i="90"/>
  <c r="Z1439" i="90"/>
  <c r="Z1440" i="90"/>
  <c r="Z1441" i="90"/>
  <c r="Z1442" i="90"/>
  <c r="Z1443" i="90"/>
  <c r="Z1444" i="90"/>
  <c r="Z1445" i="90"/>
  <c r="Z1446" i="90"/>
  <c r="Z1447" i="90"/>
  <c r="Z1448" i="90"/>
  <c r="Z1449" i="90"/>
  <c r="Z1450" i="90"/>
  <c r="Z1451" i="90"/>
  <c r="Z1452" i="90"/>
  <c r="Z1453" i="90"/>
  <c r="Z1454" i="90"/>
  <c r="Z1455" i="90"/>
  <c r="Z1456" i="90"/>
  <c r="Z1457" i="90"/>
  <c r="Z1458" i="90"/>
  <c r="Z1459" i="90"/>
  <c r="Z1460" i="90"/>
  <c r="Z5" i="90"/>
  <c r="AR6" i="90"/>
  <c r="AR7" i="90"/>
  <c r="AR8" i="90"/>
  <c r="AR9" i="90"/>
  <c r="AR10" i="90"/>
  <c r="AR11" i="90"/>
  <c r="AR12" i="90"/>
  <c r="AR13" i="90"/>
  <c r="AR14" i="90"/>
  <c r="AR15" i="90"/>
  <c r="AR16" i="90"/>
  <c r="AR17" i="90"/>
  <c r="AR18" i="90"/>
  <c r="AR19" i="90"/>
  <c r="AR20" i="90"/>
  <c r="AR21" i="90"/>
  <c r="AR22" i="90"/>
  <c r="AR23" i="90"/>
  <c r="AR24" i="90"/>
  <c r="AR25" i="90"/>
  <c r="AR26" i="90"/>
  <c r="AR27" i="90"/>
  <c r="AR28" i="90"/>
  <c r="AR29" i="90"/>
  <c r="AR30" i="90"/>
  <c r="AR31" i="90"/>
  <c r="AR32" i="90"/>
  <c r="AR33" i="90"/>
  <c r="AR34" i="90"/>
  <c r="AR35" i="90"/>
  <c r="AR36" i="90"/>
  <c r="AR37" i="90"/>
  <c r="AR38" i="90"/>
  <c r="AR39" i="90"/>
  <c r="AR40" i="90"/>
  <c r="AR41" i="90"/>
  <c r="AR42" i="90"/>
  <c r="AR43" i="90"/>
  <c r="AR44" i="90"/>
  <c r="AR45" i="90"/>
  <c r="AR46" i="90"/>
  <c r="AR47" i="90"/>
  <c r="AR48" i="90"/>
  <c r="AR49" i="90"/>
  <c r="AR50" i="90"/>
  <c r="AR51" i="90"/>
  <c r="AR52" i="90"/>
  <c r="AR53" i="90"/>
  <c r="AR54" i="90"/>
  <c r="AR55" i="90"/>
  <c r="AR56" i="90"/>
  <c r="AR57" i="90"/>
  <c r="AR58" i="90"/>
  <c r="AR59" i="90"/>
  <c r="AR60" i="90"/>
  <c r="AR61" i="90"/>
  <c r="AR62" i="90"/>
  <c r="AR63" i="90"/>
  <c r="AR64" i="90"/>
  <c r="AR65" i="90"/>
  <c r="AR66" i="90"/>
  <c r="AR67" i="90"/>
  <c r="AR68" i="90"/>
  <c r="AR69" i="90"/>
  <c r="AR70" i="90"/>
  <c r="AR71" i="90"/>
  <c r="AR72" i="90"/>
  <c r="AR73" i="90"/>
  <c r="AR74" i="90"/>
  <c r="AR75" i="90"/>
  <c r="AR76" i="90"/>
  <c r="AR77" i="90"/>
  <c r="AR78" i="90"/>
  <c r="AR79" i="90"/>
  <c r="AR80" i="90"/>
  <c r="AR81" i="90"/>
  <c r="AR82" i="90"/>
  <c r="AR83" i="90"/>
  <c r="AR84" i="90"/>
  <c r="AR85" i="90"/>
  <c r="AR86" i="90"/>
  <c r="AR87" i="90"/>
  <c r="AR88" i="90"/>
  <c r="AR89" i="90"/>
  <c r="AR90" i="90"/>
  <c r="AR91" i="90"/>
  <c r="AR92" i="90"/>
  <c r="AR93" i="90"/>
  <c r="AR94" i="90"/>
  <c r="AR95" i="90"/>
  <c r="AR96" i="90"/>
  <c r="AR97" i="90"/>
  <c r="AR98" i="90"/>
  <c r="AR99" i="90"/>
  <c r="AR100" i="90"/>
  <c r="AR101" i="90"/>
  <c r="AR102" i="90"/>
  <c r="AR103" i="90"/>
  <c r="AR104" i="90"/>
  <c r="AR105" i="90"/>
  <c r="AR106" i="90"/>
  <c r="AR107" i="90"/>
  <c r="AR108" i="90"/>
  <c r="AR109" i="90"/>
  <c r="AR110" i="90"/>
  <c r="AR111" i="90"/>
  <c r="AR112" i="90"/>
  <c r="AR113" i="90"/>
  <c r="AR114" i="90"/>
  <c r="AR115" i="90"/>
  <c r="AR116" i="90"/>
  <c r="AR117" i="90"/>
  <c r="AR118" i="90"/>
  <c r="AR119" i="90"/>
  <c r="AR120" i="90"/>
  <c r="AR121" i="90"/>
  <c r="AR122" i="90"/>
  <c r="AR123" i="90"/>
  <c r="AR124" i="90"/>
  <c r="AR125" i="90"/>
  <c r="AR126" i="90"/>
  <c r="AR127" i="90"/>
  <c r="AR128" i="90"/>
  <c r="AR129" i="90"/>
  <c r="AR130" i="90"/>
  <c r="AR131" i="90"/>
  <c r="AR132" i="90"/>
  <c r="AR133" i="90"/>
  <c r="AR134" i="90"/>
  <c r="AR135" i="90"/>
  <c r="AR136" i="90"/>
  <c r="AR137" i="90"/>
  <c r="AR138" i="90"/>
  <c r="AR139" i="90"/>
  <c r="AR140" i="90"/>
  <c r="AR141" i="90"/>
  <c r="AR142" i="90"/>
  <c r="AR143" i="90"/>
  <c r="AR144" i="90"/>
  <c r="AR145" i="90"/>
  <c r="AR146" i="90"/>
  <c r="AR147" i="90"/>
  <c r="AR148" i="90"/>
  <c r="AR149" i="90"/>
  <c r="AR150" i="90"/>
  <c r="AR151" i="90"/>
  <c r="AR152" i="90"/>
  <c r="AR153" i="90"/>
  <c r="AR154" i="90"/>
  <c r="AR155" i="90"/>
  <c r="AR156" i="90"/>
  <c r="AR157" i="90"/>
  <c r="AR158" i="90"/>
  <c r="AR159" i="90"/>
  <c r="AR160" i="90"/>
  <c r="AR161" i="90"/>
  <c r="AR162" i="90"/>
  <c r="AR163" i="90"/>
  <c r="AR164" i="90"/>
  <c r="AR165" i="90"/>
  <c r="AR166" i="90"/>
  <c r="AR167" i="90"/>
  <c r="AR168" i="90"/>
  <c r="AR169" i="90"/>
  <c r="AR170" i="90"/>
  <c r="AR171" i="90"/>
  <c r="AR172" i="90"/>
  <c r="AR173" i="90"/>
  <c r="AR174" i="90"/>
  <c r="AR175" i="90"/>
  <c r="AR176" i="90"/>
  <c r="AR177" i="90"/>
  <c r="AR178" i="90"/>
  <c r="AR179" i="90"/>
  <c r="AR180" i="90"/>
  <c r="AR181" i="90"/>
  <c r="AR182" i="90"/>
  <c r="AR183" i="90"/>
  <c r="AR184" i="90"/>
  <c r="AR185" i="90"/>
  <c r="AR186" i="90"/>
  <c r="AR187" i="90"/>
  <c r="AR188" i="90"/>
  <c r="AR189" i="90"/>
  <c r="AR190" i="90"/>
  <c r="AR191" i="90"/>
  <c r="AR192" i="90"/>
  <c r="AR193" i="90"/>
  <c r="AR194" i="90"/>
  <c r="AR195" i="90"/>
  <c r="AR196" i="90"/>
  <c r="AR197" i="90"/>
  <c r="AR198" i="90"/>
  <c r="AR199" i="90"/>
  <c r="AR200" i="90"/>
  <c r="AR201" i="90"/>
  <c r="AR202" i="90"/>
  <c r="AR203" i="90"/>
  <c r="AR204" i="90"/>
  <c r="AR205" i="90"/>
  <c r="AR206" i="90"/>
  <c r="AR207" i="90"/>
  <c r="AR208" i="90"/>
  <c r="AR209" i="90"/>
  <c r="AR210" i="90"/>
  <c r="AR211" i="90"/>
  <c r="AR212" i="90"/>
  <c r="AR213" i="90"/>
  <c r="AR214" i="90"/>
  <c r="AR215" i="90"/>
  <c r="AR216" i="90"/>
  <c r="AR217" i="90"/>
  <c r="AR218" i="90"/>
  <c r="AR219" i="90"/>
  <c r="AR220" i="90"/>
  <c r="AR221" i="90"/>
  <c r="AR222" i="90"/>
  <c r="AR223" i="90"/>
  <c r="AR224" i="90"/>
  <c r="AR225" i="90"/>
  <c r="AR226" i="90"/>
  <c r="AR227" i="90"/>
  <c r="AR228" i="90"/>
  <c r="AR229" i="90"/>
  <c r="AR230" i="90"/>
  <c r="AR231" i="90"/>
  <c r="AR232" i="90"/>
  <c r="AR233" i="90"/>
  <c r="AR234" i="90"/>
  <c r="AR235" i="90"/>
  <c r="AR236" i="90"/>
  <c r="AR237" i="90"/>
  <c r="AR238" i="90"/>
  <c r="AR239" i="90"/>
  <c r="AR240" i="90"/>
  <c r="AR241" i="90"/>
  <c r="AR242" i="90"/>
  <c r="AR243" i="90"/>
  <c r="AR244" i="90"/>
  <c r="AR245" i="90"/>
  <c r="AR246" i="90"/>
  <c r="AR247" i="90"/>
  <c r="AR248" i="90"/>
  <c r="AR249" i="90"/>
  <c r="AR250" i="90"/>
  <c r="AR251" i="90"/>
  <c r="AR252" i="90"/>
  <c r="AR253" i="90"/>
  <c r="AR254" i="90"/>
  <c r="AR255" i="90"/>
  <c r="AR256" i="90"/>
  <c r="AR257" i="90"/>
  <c r="AR258" i="90"/>
  <c r="AR259" i="90"/>
  <c r="AR260" i="90"/>
  <c r="AR261" i="90"/>
  <c r="AR262" i="90"/>
  <c r="AR263" i="90"/>
  <c r="AR264" i="90"/>
  <c r="AR265" i="90"/>
  <c r="AR266" i="90"/>
  <c r="AR267" i="90"/>
  <c r="AR268" i="90"/>
  <c r="AR269" i="90"/>
  <c r="AR270" i="90"/>
  <c r="AR271" i="90"/>
  <c r="AR272" i="90"/>
  <c r="AR273" i="90"/>
  <c r="AR274" i="90"/>
  <c r="AR275" i="90"/>
  <c r="AR276" i="90"/>
  <c r="AR277" i="90"/>
  <c r="AR278" i="90"/>
  <c r="AR279" i="90"/>
  <c r="AR280" i="90"/>
  <c r="AR281" i="90"/>
  <c r="AR282" i="90"/>
  <c r="AR283" i="90"/>
  <c r="AR284" i="90"/>
  <c r="AR285" i="90"/>
  <c r="AR286" i="90"/>
  <c r="AR287" i="90"/>
  <c r="AR288" i="90"/>
  <c r="AR289" i="90"/>
  <c r="AR290" i="90"/>
  <c r="AR291" i="90"/>
  <c r="AR292" i="90"/>
  <c r="AR293" i="90"/>
  <c r="AR294" i="90"/>
  <c r="AR295" i="90"/>
  <c r="AR296" i="90"/>
  <c r="AR297" i="90"/>
  <c r="AR298" i="90"/>
  <c r="AR299" i="90"/>
  <c r="AR300" i="90"/>
  <c r="AR301" i="90"/>
  <c r="AR302" i="90"/>
  <c r="AR303" i="90"/>
  <c r="AR304" i="90"/>
  <c r="AR305" i="90"/>
  <c r="AR306" i="90"/>
  <c r="AR307" i="90"/>
  <c r="AR308" i="90"/>
  <c r="AR309" i="90"/>
  <c r="AR310" i="90"/>
  <c r="AR311" i="90"/>
  <c r="AR312" i="90"/>
  <c r="AR313" i="90"/>
  <c r="AR314" i="90"/>
  <c r="AR315" i="90"/>
  <c r="AR316" i="90"/>
  <c r="AR317" i="90"/>
  <c r="AR318" i="90"/>
  <c r="AR319" i="90"/>
  <c r="AR320" i="90"/>
  <c r="AR321" i="90"/>
  <c r="AR322" i="90"/>
  <c r="AR323" i="90"/>
  <c r="AR324" i="90"/>
  <c r="AR325" i="90"/>
  <c r="AR326" i="90"/>
  <c r="AR327" i="90"/>
  <c r="AR328" i="90"/>
  <c r="AR329" i="90"/>
  <c r="AR330" i="90"/>
  <c r="AR331" i="90"/>
  <c r="AR332" i="90"/>
  <c r="AR333" i="90"/>
  <c r="AR334" i="90"/>
  <c r="AR335" i="90"/>
  <c r="AR336" i="90"/>
  <c r="AR337" i="90"/>
  <c r="AR338" i="90"/>
  <c r="AR339" i="90"/>
  <c r="AR340" i="90"/>
  <c r="AR341" i="90"/>
  <c r="AR342" i="90"/>
  <c r="AR343" i="90"/>
  <c r="AR344" i="90"/>
  <c r="AR345" i="90"/>
  <c r="AR346" i="90"/>
  <c r="AR347" i="90"/>
  <c r="AR348" i="90"/>
  <c r="AR349" i="90"/>
  <c r="AR350" i="90"/>
  <c r="AR351" i="90"/>
  <c r="AR352" i="90"/>
  <c r="AR353" i="90"/>
  <c r="AR354" i="90"/>
  <c r="AR355" i="90"/>
  <c r="AR356" i="90"/>
  <c r="AR357" i="90"/>
  <c r="AR358" i="90"/>
  <c r="AR359" i="90"/>
  <c r="AR360" i="90"/>
  <c r="AR361" i="90"/>
  <c r="AR362" i="90"/>
  <c r="AR363" i="90"/>
  <c r="AR364" i="90"/>
  <c r="AR365" i="90"/>
  <c r="AR366" i="90"/>
  <c r="AR367" i="90"/>
  <c r="AR368" i="90"/>
  <c r="AR369" i="90"/>
  <c r="AR370" i="90"/>
  <c r="AR371" i="90"/>
  <c r="AR372" i="90"/>
  <c r="AR373" i="90"/>
  <c r="AR374" i="90"/>
  <c r="AR375" i="90"/>
  <c r="AR376" i="90"/>
  <c r="AR377" i="90"/>
  <c r="AR378" i="90"/>
  <c r="AR379" i="90"/>
  <c r="AR380" i="90"/>
  <c r="AR381" i="90"/>
  <c r="AR382" i="90"/>
  <c r="AR383" i="90"/>
  <c r="AR384" i="90"/>
  <c r="AR385" i="90"/>
  <c r="AR386" i="90"/>
  <c r="AR387" i="90"/>
  <c r="AR388" i="90"/>
  <c r="AR389" i="90"/>
  <c r="AR390" i="90"/>
  <c r="AR391" i="90"/>
  <c r="AR392" i="90"/>
  <c r="AR393" i="90"/>
  <c r="AR394" i="90"/>
  <c r="AR395" i="90"/>
  <c r="AR396" i="90"/>
  <c r="AR397" i="90"/>
  <c r="AR398" i="90"/>
  <c r="AR399" i="90"/>
  <c r="AR400" i="90"/>
  <c r="AR401" i="90"/>
  <c r="AR402" i="90"/>
  <c r="AR403" i="90"/>
  <c r="AR404" i="90"/>
  <c r="AR405" i="90"/>
  <c r="AR406" i="90"/>
  <c r="AR407" i="90"/>
  <c r="AR408" i="90"/>
  <c r="AR409" i="90"/>
  <c r="AR410" i="90"/>
  <c r="AR411" i="90"/>
  <c r="AR412" i="90"/>
  <c r="AR413" i="90"/>
  <c r="AR414" i="90"/>
  <c r="AR415" i="90"/>
  <c r="AR416" i="90"/>
  <c r="AR417" i="90"/>
  <c r="AR418" i="90"/>
  <c r="AR419" i="90"/>
  <c r="AR420" i="90"/>
  <c r="AR421" i="90"/>
  <c r="AR422" i="90"/>
  <c r="AR423" i="90"/>
  <c r="AR424" i="90"/>
  <c r="AR425" i="90"/>
  <c r="AR426" i="90"/>
  <c r="AR427" i="90"/>
  <c r="AR428" i="90"/>
  <c r="AR429" i="90"/>
  <c r="AR430" i="90"/>
  <c r="AR431" i="90"/>
  <c r="AR432" i="90"/>
  <c r="AR433" i="90"/>
  <c r="AR434" i="90"/>
  <c r="AR435" i="90"/>
  <c r="AR436" i="90"/>
  <c r="AR437" i="90"/>
  <c r="AR438" i="90"/>
  <c r="AR439" i="90"/>
  <c r="AR440" i="90"/>
  <c r="AR441" i="90"/>
  <c r="AR442" i="90"/>
  <c r="AR443" i="90"/>
  <c r="AR444" i="90"/>
  <c r="AR445" i="90"/>
  <c r="AR446" i="90"/>
  <c r="AR447" i="90"/>
  <c r="AR448" i="90"/>
  <c r="AR449" i="90"/>
  <c r="AR450" i="90"/>
  <c r="AR451" i="90"/>
  <c r="AR452" i="90"/>
  <c r="AR453" i="90"/>
  <c r="AR454" i="90"/>
  <c r="AR455" i="90"/>
  <c r="AR456" i="90"/>
  <c r="AR457" i="90"/>
  <c r="AR458" i="90"/>
  <c r="AR459" i="90"/>
  <c r="AR460" i="90"/>
  <c r="AR461" i="90"/>
  <c r="AR462" i="90"/>
  <c r="AR463" i="90"/>
  <c r="AR464" i="90"/>
  <c r="AR465" i="90"/>
  <c r="AR466" i="90"/>
  <c r="AR467" i="90"/>
  <c r="AR468" i="90"/>
  <c r="AR469" i="90"/>
  <c r="AR470" i="90"/>
  <c r="AR471" i="90"/>
  <c r="AR472" i="90"/>
  <c r="AR473" i="90"/>
  <c r="AR474" i="90"/>
  <c r="AR475" i="90"/>
  <c r="AR476" i="90"/>
  <c r="AR477" i="90"/>
  <c r="AR478" i="90"/>
  <c r="AR479" i="90"/>
  <c r="AR480" i="90"/>
  <c r="AR481" i="90"/>
  <c r="AR482" i="90"/>
  <c r="AR483" i="90"/>
  <c r="AR484" i="90"/>
  <c r="AR485" i="90"/>
  <c r="AR486" i="90"/>
  <c r="AR487" i="90"/>
  <c r="AR488" i="90"/>
  <c r="AR489" i="90"/>
  <c r="AR490" i="90"/>
  <c r="AR491" i="90"/>
  <c r="AR492" i="90"/>
  <c r="AR493" i="90"/>
  <c r="AR494" i="90"/>
  <c r="AR495" i="90"/>
  <c r="AR496" i="90"/>
  <c r="AR497" i="90"/>
  <c r="AR498" i="90"/>
  <c r="AR499" i="90"/>
  <c r="AR500" i="90"/>
  <c r="AR501" i="90"/>
  <c r="AR502" i="90"/>
  <c r="AR503" i="90"/>
  <c r="AR504" i="90"/>
  <c r="AR505" i="90"/>
  <c r="AR506" i="90"/>
  <c r="AR507" i="90"/>
  <c r="AR508" i="90"/>
  <c r="AR509" i="90"/>
  <c r="AR510" i="90"/>
  <c r="AR511" i="90"/>
  <c r="AR512" i="90"/>
  <c r="AR513" i="90"/>
  <c r="AR514" i="90"/>
  <c r="AR515" i="90"/>
  <c r="AR516" i="90"/>
  <c r="AR517" i="90"/>
  <c r="AR518" i="90"/>
  <c r="AR519" i="90"/>
  <c r="AR520" i="90"/>
  <c r="AR521" i="90"/>
  <c r="AR522" i="90"/>
  <c r="AR523" i="90"/>
  <c r="AR524" i="90"/>
  <c r="AR525" i="90"/>
  <c r="AR526" i="90"/>
  <c r="AR527" i="90"/>
  <c r="AR528" i="90"/>
  <c r="AR529" i="90"/>
  <c r="AR530" i="90"/>
  <c r="AR531" i="90"/>
  <c r="AR532" i="90"/>
  <c r="AR533" i="90"/>
  <c r="AR534" i="90"/>
  <c r="AR535" i="90"/>
  <c r="AR536" i="90"/>
  <c r="AR537" i="90"/>
  <c r="AR538" i="90"/>
  <c r="AR539" i="90"/>
  <c r="AR540" i="90"/>
  <c r="AR541" i="90"/>
  <c r="AR542" i="90"/>
  <c r="AR543" i="90"/>
  <c r="AR544" i="90"/>
  <c r="AR545" i="90"/>
  <c r="AR546" i="90"/>
  <c r="AR547" i="90"/>
  <c r="AR548" i="90"/>
  <c r="AR549" i="90"/>
  <c r="AR550" i="90"/>
  <c r="AR551" i="90"/>
  <c r="AR552" i="90"/>
  <c r="AR553" i="90"/>
  <c r="AR554" i="90"/>
  <c r="AR555" i="90"/>
  <c r="AR556" i="90"/>
  <c r="AR557" i="90"/>
  <c r="AR558" i="90"/>
  <c r="AR559" i="90"/>
  <c r="AR560" i="90"/>
  <c r="AR561" i="90"/>
  <c r="AR562" i="90"/>
  <c r="AR563" i="90"/>
  <c r="AR564" i="90"/>
  <c r="AR5" i="90"/>
  <c r="AP6" i="90"/>
  <c r="AP7" i="90"/>
  <c r="AP8" i="90"/>
  <c r="AP9" i="90"/>
  <c r="AP10" i="90"/>
  <c r="AP11" i="90"/>
  <c r="AP12" i="90"/>
  <c r="AP13" i="90"/>
  <c r="AP14" i="90"/>
  <c r="AP15" i="90"/>
  <c r="AP16" i="90"/>
  <c r="AP17" i="90"/>
  <c r="AP18" i="90"/>
  <c r="AP19" i="90"/>
  <c r="AP20" i="90"/>
  <c r="AP21" i="90"/>
  <c r="AP22" i="90"/>
  <c r="AP23" i="90"/>
  <c r="AP24" i="90"/>
  <c r="AP25" i="90"/>
  <c r="AP26" i="90"/>
  <c r="AP27" i="90"/>
  <c r="AP28" i="90"/>
  <c r="AP29" i="90"/>
  <c r="AP30" i="90"/>
  <c r="AP31" i="90"/>
  <c r="AP32" i="90"/>
  <c r="AP33" i="90"/>
  <c r="AP34" i="90"/>
  <c r="AP35" i="90"/>
  <c r="AP36" i="90"/>
  <c r="AP37" i="90"/>
  <c r="AP38" i="90"/>
  <c r="AP39" i="90"/>
  <c r="AP40" i="90"/>
  <c r="AP41" i="90"/>
  <c r="AP42" i="90"/>
  <c r="AP43" i="90"/>
  <c r="AP44" i="90"/>
  <c r="AP45" i="90"/>
  <c r="AP46" i="90"/>
  <c r="AP47" i="90"/>
  <c r="AP48" i="90"/>
  <c r="AP49" i="90"/>
  <c r="AP50" i="90"/>
  <c r="AP51" i="90"/>
  <c r="AP52" i="90"/>
  <c r="AP53" i="90"/>
  <c r="AP54" i="90"/>
  <c r="AP55" i="90"/>
  <c r="AP56" i="90"/>
  <c r="AP57" i="90"/>
  <c r="AP58" i="90"/>
  <c r="AP59" i="90"/>
  <c r="AP60" i="90"/>
  <c r="AP61" i="90"/>
  <c r="AP62" i="90"/>
  <c r="AP63" i="90"/>
  <c r="AP64" i="90"/>
  <c r="AP65" i="90"/>
  <c r="AP66" i="90"/>
  <c r="AP67" i="90"/>
  <c r="AP68" i="90"/>
  <c r="AP69" i="90"/>
  <c r="AP70" i="90"/>
  <c r="AP71" i="90"/>
  <c r="AP72" i="90"/>
  <c r="AP73" i="90"/>
  <c r="AP74" i="90"/>
  <c r="AP75" i="90"/>
  <c r="AP76" i="90"/>
  <c r="AP77" i="90"/>
  <c r="AP78" i="90"/>
  <c r="AP79" i="90"/>
  <c r="AP80" i="90"/>
  <c r="AP81" i="90"/>
  <c r="AP82" i="90"/>
  <c r="AP83" i="90"/>
  <c r="AP84" i="90"/>
  <c r="AP85" i="90"/>
  <c r="AP86" i="90"/>
  <c r="AP87" i="90"/>
  <c r="AP88" i="90"/>
  <c r="AP89" i="90"/>
  <c r="AP90" i="90"/>
  <c r="AP91" i="90"/>
  <c r="AP92" i="90"/>
  <c r="AP93" i="90"/>
  <c r="AP94" i="90"/>
  <c r="AP95" i="90"/>
  <c r="AP96" i="90"/>
  <c r="AP97" i="90"/>
  <c r="AP98" i="90"/>
  <c r="AP99" i="90"/>
  <c r="AP100" i="90"/>
  <c r="AP101" i="90"/>
  <c r="AP102" i="90"/>
  <c r="AP103" i="90"/>
  <c r="AP104" i="90"/>
  <c r="AP105" i="90"/>
  <c r="AP106" i="90"/>
  <c r="AP107" i="90"/>
  <c r="AP108" i="90"/>
  <c r="AP109" i="90"/>
  <c r="AP110" i="90"/>
  <c r="AP111" i="90"/>
  <c r="AP112" i="90"/>
  <c r="AP113" i="90"/>
  <c r="AP114" i="90"/>
  <c r="AP115" i="90"/>
  <c r="AP116" i="90"/>
  <c r="AP117" i="90"/>
  <c r="AP118" i="90"/>
  <c r="AP119" i="90"/>
  <c r="AP120" i="90"/>
  <c r="AP121" i="90"/>
  <c r="AP122" i="90"/>
  <c r="AP123" i="90"/>
  <c r="AP124" i="90"/>
  <c r="AP125" i="90"/>
  <c r="AP126" i="90"/>
  <c r="AP127" i="90"/>
  <c r="AP128" i="90"/>
  <c r="AP129" i="90"/>
  <c r="AP130" i="90"/>
  <c r="AP131" i="90"/>
  <c r="AP132" i="90"/>
  <c r="AP133" i="90"/>
  <c r="AP134" i="90"/>
  <c r="AP135" i="90"/>
  <c r="AP136" i="90"/>
  <c r="AP137" i="90"/>
  <c r="AP138" i="90"/>
  <c r="AP139" i="90"/>
  <c r="AP140" i="90"/>
  <c r="AP141" i="90"/>
  <c r="AP142" i="90"/>
  <c r="AP143" i="90"/>
  <c r="AP144" i="90"/>
  <c r="AP145" i="90"/>
  <c r="AP146" i="90"/>
  <c r="AP147" i="90"/>
  <c r="AP148" i="90"/>
  <c r="AP149" i="90"/>
  <c r="AP150" i="90"/>
  <c r="AP151" i="90"/>
  <c r="AP152" i="90"/>
  <c r="AP153" i="90"/>
  <c r="AP154" i="90"/>
  <c r="AP155" i="90"/>
  <c r="AP156" i="90"/>
  <c r="AP157" i="90"/>
  <c r="AP158" i="90"/>
  <c r="AP159" i="90"/>
  <c r="AP160" i="90"/>
  <c r="AP161" i="90"/>
  <c r="AP162" i="90"/>
  <c r="AP163" i="90"/>
  <c r="AP164" i="90"/>
  <c r="AP165" i="90"/>
  <c r="AP166" i="90"/>
  <c r="AP167" i="90"/>
  <c r="AP168" i="90"/>
  <c r="AP169" i="90"/>
  <c r="AP170" i="90"/>
  <c r="AP171" i="90"/>
  <c r="AP172" i="90"/>
  <c r="AP173" i="90"/>
  <c r="AP174" i="90"/>
  <c r="AP175" i="90"/>
  <c r="AP176" i="90"/>
  <c r="AP177" i="90"/>
  <c r="AP178" i="90"/>
  <c r="AP179" i="90"/>
  <c r="AP180" i="90"/>
  <c r="AP181" i="90"/>
  <c r="AP182" i="90"/>
  <c r="AP183" i="90"/>
  <c r="AP184" i="90"/>
  <c r="AP185" i="90"/>
  <c r="AP186" i="90"/>
  <c r="AP187" i="90"/>
  <c r="AP188" i="90"/>
  <c r="AP189" i="90"/>
  <c r="AP190" i="90"/>
  <c r="AP191" i="90"/>
  <c r="AP192" i="90"/>
  <c r="AP193" i="90"/>
  <c r="AP194" i="90"/>
  <c r="AP195" i="90"/>
  <c r="AP196" i="90"/>
  <c r="AP197" i="90"/>
  <c r="AP198" i="90"/>
  <c r="AP199" i="90"/>
  <c r="AP200" i="90"/>
  <c r="AP201" i="90"/>
  <c r="AP202" i="90"/>
  <c r="AP203" i="90"/>
  <c r="AP204" i="90"/>
  <c r="AP205" i="90"/>
  <c r="AP206" i="90"/>
  <c r="AP207" i="90"/>
  <c r="AP208" i="90"/>
  <c r="AP209" i="90"/>
  <c r="AP210" i="90"/>
  <c r="AP211" i="90"/>
  <c r="AP212" i="90"/>
  <c r="AP213" i="90"/>
  <c r="AP214" i="90"/>
  <c r="AP215" i="90"/>
  <c r="AP216" i="90"/>
  <c r="AP217" i="90"/>
  <c r="AP218" i="90"/>
  <c r="AP219" i="90"/>
  <c r="AP220" i="90"/>
  <c r="AP221" i="90"/>
  <c r="AP222" i="90"/>
  <c r="AP223" i="90"/>
  <c r="AP224" i="90"/>
  <c r="AP225" i="90"/>
  <c r="AP226" i="90"/>
  <c r="AP227" i="90"/>
  <c r="AP228" i="90"/>
  <c r="AP229" i="90"/>
  <c r="AP230" i="90"/>
  <c r="AP231" i="90"/>
  <c r="AP232" i="90"/>
  <c r="AP233" i="90"/>
  <c r="AP234" i="90"/>
  <c r="AP235" i="90"/>
  <c r="AP236" i="90"/>
  <c r="AP237" i="90"/>
  <c r="AP238" i="90"/>
  <c r="AP239" i="90"/>
  <c r="AP240" i="90"/>
  <c r="AP241" i="90"/>
  <c r="AP242" i="90"/>
  <c r="AP243" i="90"/>
  <c r="AP244" i="90"/>
  <c r="AP245" i="90"/>
  <c r="AP246" i="90"/>
  <c r="AP247" i="90"/>
  <c r="AP248" i="90"/>
  <c r="AP249" i="90"/>
  <c r="AP250" i="90"/>
  <c r="AP251" i="90"/>
  <c r="AP252" i="90"/>
  <c r="AP253" i="90"/>
  <c r="AP254" i="90"/>
  <c r="AP255" i="90"/>
  <c r="AP256" i="90"/>
  <c r="AP257" i="90"/>
  <c r="AP258" i="90"/>
  <c r="AP259" i="90"/>
  <c r="AP260" i="90"/>
  <c r="AP261" i="90"/>
  <c r="AP262" i="90"/>
  <c r="AP263" i="90"/>
  <c r="AP264" i="90"/>
  <c r="AP265" i="90"/>
  <c r="AP266" i="90"/>
  <c r="AP267" i="90"/>
  <c r="AP268" i="90"/>
  <c r="AP269" i="90"/>
  <c r="AP270" i="90"/>
  <c r="AP271" i="90"/>
  <c r="AP272" i="90"/>
  <c r="AP273" i="90"/>
  <c r="AP274" i="90"/>
  <c r="AP275" i="90"/>
  <c r="AP276" i="90"/>
  <c r="AP277" i="90"/>
  <c r="AP278" i="90"/>
  <c r="AP279" i="90"/>
  <c r="AP280" i="90"/>
  <c r="AP281" i="90"/>
  <c r="AP282" i="90"/>
  <c r="AP283" i="90"/>
  <c r="AP284" i="90"/>
  <c r="AP285" i="90"/>
  <c r="AP286" i="90"/>
  <c r="AP287" i="90"/>
  <c r="AP288" i="90"/>
  <c r="AP289" i="90"/>
  <c r="AP290" i="90"/>
  <c r="AP291" i="90"/>
  <c r="AP292" i="90"/>
  <c r="AP293" i="90"/>
  <c r="AP294" i="90"/>
  <c r="AP295" i="90"/>
  <c r="AP296" i="90"/>
  <c r="AP297" i="90"/>
  <c r="AP298" i="90"/>
  <c r="AP299" i="90"/>
  <c r="AP300" i="90"/>
  <c r="AP301" i="90"/>
  <c r="AP302" i="90"/>
  <c r="AP303" i="90"/>
  <c r="AP304" i="90"/>
  <c r="AP305" i="90"/>
  <c r="AP306" i="90"/>
  <c r="AP307" i="90"/>
  <c r="AP308" i="90"/>
  <c r="AP309" i="90"/>
  <c r="AP310" i="90"/>
  <c r="AP311" i="90"/>
  <c r="AP312" i="90"/>
  <c r="AP313" i="90"/>
  <c r="AP314" i="90"/>
  <c r="AP315" i="90"/>
  <c r="AP316" i="90"/>
  <c r="AP317" i="90"/>
  <c r="AP318" i="90"/>
  <c r="AP319" i="90"/>
  <c r="AP320" i="90"/>
  <c r="AP321" i="90"/>
  <c r="AP322" i="90"/>
  <c r="AP323" i="90"/>
  <c r="AP324" i="90"/>
  <c r="AP325" i="90"/>
  <c r="AP326" i="90"/>
  <c r="AP327" i="90"/>
  <c r="AP328" i="90"/>
  <c r="AP329" i="90"/>
  <c r="AP330" i="90"/>
  <c r="AP331" i="90"/>
  <c r="AP332" i="90"/>
  <c r="AP333" i="90"/>
  <c r="AP334" i="90"/>
  <c r="AP335" i="90"/>
  <c r="AP336" i="90"/>
  <c r="AP337" i="90"/>
  <c r="AP338" i="90"/>
  <c r="AP339" i="90"/>
  <c r="AP340" i="90"/>
  <c r="AP341" i="90"/>
  <c r="AP342" i="90"/>
  <c r="AP343" i="90"/>
  <c r="AP344" i="90"/>
  <c r="AP345" i="90"/>
  <c r="AP346" i="90"/>
  <c r="AP347" i="90"/>
  <c r="AP348" i="90"/>
  <c r="AP349" i="90"/>
  <c r="AP350" i="90"/>
  <c r="AP351" i="90"/>
  <c r="AP352" i="90"/>
  <c r="AP353" i="90"/>
  <c r="AP354" i="90"/>
  <c r="AP355" i="90"/>
  <c r="AP356" i="90"/>
  <c r="AP357" i="90"/>
  <c r="AP358" i="90"/>
  <c r="AP359" i="90"/>
  <c r="AP360" i="90"/>
  <c r="AP361" i="90"/>
  <c r="AP362" i="90"/>
  <c r="AP363" i="90"/>
  <c r="AP364" i="90"/>
  <c r="AP365" i="90"/>
  <c r="AP366" i="90"/>
  <c r="AP367" i="90"/>
  <c r="AP368" i="90"/>
  <c r="AP369" i="90"/>
  <c r="AP370" i="90"/>
  <c r="AP371" i="90"/>
  <c r="AP372" i="90"/>
  <c r="AP373" i="90"/>
  <c r="AP374" i="90"/>
  <c r="AP375" i="90"/>
  <c r="AP376" i="90"/>
  <c r="AP377" i="90"/>
  <c r="AP378" i="90"/>
  <c r="AP379" i="90"/>
  <c r="AP380" i="90"/>
  <c r="AP381" i="90"/>
  <c r="AP382" i="90"/>
  <c r="AP383" i="90"/>
  <c r="AP384" i="90"/>
  <c r="AP385" i="90"/>
  <c r="AP386" i="90"/>
  <c r="AP387" i="90"/>
  <c r="AP388" i="90"/>
  <c r="AP389" i="90"/>
  <c r="AP390" i="90"/>
  <c r="AP391" i="90"/>
  <c r="AP392" i="90"/>
  <c r="AP393" i="90"/>
  <c r="AP394" i="90"/>
  <c r="AP395" i="90"/>
  <c r="AP396" i="90"/>
  <c r="AP397" i="90"/>
  <c r="AP398" i="90"/>
  <c r="AP399" i="90"/>
  <c r="AP400" i="90"/>
  <c r="AP401" i="90"/>
  <c r="AP402" i="90"/>
  <c r="AP403" i="90"/>
  <c r="AP404" i="90"/>
  <c r="AP405" i="90"/>
  <c r="AP406" i="90"/>
  <c r="AP407" i="90"/>
  <c r="AP408" i="90"/>
  <c r="AP409" i="90"/>
  <c r="AP410" i="90"/>
  <c r="AP411" i="90"/>
  <c r="AP412" i="90"/>
  <c r="AP413" i="90"/>
  <c r="AP414" i="90"/>
  <c r="AP415" i="90"/>
  <c r="AP416" i="90"/>
  <c r="AP417" i="90"/>
  <c r="AP418" i="90"/>
  <c r="AP419" i="90"/>
  <c r="AP420" i="90"/>
  <c r="AP421" i="90"/>
  <c r="AP422" i="90"/>
  <c r="AP423" i="90"/>
  <c r="AP424" i="90"/>
  <c r="AP425" i="90"/>
  <c r="AP426" i="90"/>
  <c r="AP427" i="90"/>
  <c r="AP428" i="90"/>
  <c r="AP429" i="90"/>
  <c r="AP430" i="90"/>
  <c r="AP431" i="90"/>
  <c r="AP432" i="90"/>
  <c r="AP433" i="90"/>
  <c r="AP434" i="90"/>
  <c r="AP435" i="90"/>
  <c r="AP436" i="90"/>
  <c r="AP437" i="90"/>
  <c r="AP438" i="90"/>
  <c r="AP439" i="90"/>
  <c r="AP440" i="90"/>
  <c r="AP441" i="90"/>
  <c r="AP442" i="90"/>
  <c r="AP443" i="90"/>
  <c r="AP444" i="90"/>
  <c r="AP445" i="90"/>
  <c r="AP446" i="90"/>
  <c r="AP447" i="90"/>
  <c r="AP448" i="90"/>
  <c r="AP449" i="90"/>
  <c r="AP450" i="90"/>
  <c r="AP451" i="90"/>
  <c r="AP452" i="90"/>
  <c r="AP453" i="90"/>
  <c r="AP454" i="90"/>
  <c r="AP455" i="90"/>
  <c r="AP456" i="90"/>
  <c r="AP457" i="90"/>
  <c r="AP458" i="90"/>
  <c r="AP459" i="90"/>
  <c r="AP460" i="90"/>
  <c r="AP461" i="90"/>
  <c r="AP462" i="90"/>
  <c r="AP463" i="90"/>
  <c r="AP464" i="90"/>
  <c r="AP465" i="90"/>
  <c r="AP466" i="90"/>
  <c r="AP467" i="90"/>
  <c r="AP468" i="90"/>
  <c r="AP469" i="90"/>
  <c r="AP470" i="90"/>
  <c r="AP471" i="90"/>
  <c r="AP472" i="90"/>
  <c r="AP473" i="90"/>
  <c r="AP474" i="90"/>
  <c r="AP475" i="90"/>
  <c r="AP476" i="90"/>
  <c r="AP477" i="90"/>
  <c r="AP478" i="90"/>
  <c r="AP479" i="90"/>
  <c r="AP480" i="90"/>
  <c r="AP481" i="90"/>
  <c r="AP482" i="90"/>
  <c r="AP483" i="90"/>
  <c r="AP484" i="90"/>
  <c r="AP485" i="90"/>
  <c r="AP486" i="90"/>
  <c r="AP487" i="90"/>
  <c r="AP488" i="90"/>
  <c r="AP489" i="90"/>
  <c r="AP490" i="90"/>
  <c r="AP491" i="90"/>
  <c r="AP492" i="90"/>
  <c r="AP493" i="90"/>
  <c r="AP494" i="90"/>
  <c r="AP495" i="90"/>
  <c r="AP496" i="90"/>
  <c r="AP497" i="90"/>
  <c r="AP498" i="90"/>
  <c r="AP499" i="90"/>
  <c r="AP500" i="90"/>
  <c r="AP501" i="90"/>
  <c r="AP502" i="90"/>
  <c r="AP503" i="90"/>
  <c r="AP504" i="90"/>
  <c r="AP505" i="90"/>
  <c r="AP506" i="90"/>
  <c r="AP507" i="90"/>
  <c r="AP508" i="90"/>
  <c r="AP509" i="90"/>
  <c r="AP510" i="90"/>
  <c r="AP511" i="90"/>
  <c r="AP512" i="90"/>
  <c r="AP513" i="90"/>
  <c r="AP514" i="90"/>
  <c r="AP515" i="90"/>
  <c r="AP516" i="90"/>
  <c r="AP517" i="90"/>
  <c r="AP518" i="90"/>
  <c r="AP519" i="90"/>
  <c r="AP520" i="90"/>
  <c r="AP521" i="90"/>
  <c r="AP522" i="90"/>
  <c r="AP523" i="90"/>
  <c r="AP524" i="90"/>
  <c r="AP525" i="90"/>
  <c r="AP526" i="90"/>
  <c r="AP527" i="90"/>
  <c r="AP528" i="90"/>
  <c r="AP529" i="90"/>
  <c r="AP530" i="90"/>
  <c r="AP531" i="90"/>
  <c r="AP532" i="90"/>
  <c r="AP533" i="90"/>
  <c r="AP534" i="90"/>
  <c r="AP535" i="90"/>
  <c r="AP536" i="90"/>
  <c r="AP537" i="90"/>
  <c r="AP538" i="90"/>
  <c r="AP539" i="90"/>
  <c r="AP540" i="90"/>
  <c r="AP541" i="90"/>
  <c r="AP542" i="90"/>
  <c r="AP543" i="90"/>
  <c r="AP544" i="90"/>
  <c r="AP545" i="90"/>
  <c r="AP546" i="90"/>
  <c r="AP547" i="90"/>
  <c r="AP548" i="90"/>
  <c r="AP549" i="90"/>
  <c r="AP550" i="90"/>
  <c r="AP551" i="90"/>
  <c r="AP552" i="90"/>
  <c r="AP553" i="90"/>
  <c r="AP554" i="90"/>
  <c r="AP555" i="90"/>
  <c r="AP556" i="90"/>
  <c r="AP557" i="90"/>
  <c r="AP558" i="90"/>
  <c r="AP559" i="90"/>
  <c r="AP560" i="90"/>
  <c r="AP561" i="90"/>
  <c r="AP562" i="90"/>
  <c r="AP563" i="90"/>
  <c r="AP564" i="90"/>
  <c r="AP5" i="90"/>
  <c r="AQ6" i="90" l="1"/>
  <c r="AQ7" i="90"/>
  <c r="AQ8" i="90"/>
  <c r="AQ9" i="90"/>
  <c r="AQ10" i="90"/>
  <c r="AQ11" i="90"/>
  <c r="AQ12" i="90"/>
  <c r="AQ13" i="90"/>
  <c r="AQ14" i="90"/>
  <c r="AQ15" i="90"/>
  <c r="AQ16" i="90"/>
  <c r="AQ17" i="90"/>
  <c r="AQ18" i="90"/>
  <c r="AQ19" i="90"/>
  <c r="AQ20" i="90"/>
  <c r="AQ21" i="90"/>
  <c r="AQ22" i="90"/>
  <c r="AQ23" i="90"/>
  <c r="AQ24" i="90"/>
  <c r="AQ25" i="90"/>
  <c r="AQ26" i="90"/>
  <c r="AQ27" i="90"/>
  <c r="AQ28" i="90"/>
  <c r="AQ29" i="90"/>
  <c r="AQ30" i="90"/>
  <c r="AQ31" i="90"/>
  <c r="AQ32" i="90"/>
  <c r="AQ33" i="90"/>
  <c r="AQ34" i="90"/>
  <c r="AQ35" i="90"/>
  <c r="AQ36" i="90"/>
  <c r="AQ37" i="90"/>
  <c r="AQ38" i="90"/>
  <c r="AQ39" i="90"/>
  <c r="AQ40" i="90"/>
  <c r="AQ41" i="90"/>
  <c r="AQ42" i="90"/>
  <c r="AQ43" i="90"/>
  <c r="AQ44" i="90"/>
  <c r="AQ45" i="90"/>
  <c r="AQ46" i="90"/>
  <c r="AQ47" i="90"/>
  <c r="AQ48" i="90"/>
  <c r="AQ49" i="90"/>
  <c r="AQ50" i="90"/>
  <c r="AQ51" i="90"/>
  <c r="AQ52" i="90"/>
  <c r="AQ53" i="90"/>
  <c r="AQ54" i="90"/>
  <c r="AQ55" i="90"/>
  <c r="AQ56" i="90"/>
  <c r="AQ57" i="90"/>
  <c r="AQ58" i="90"/>
  <c r="AQ59" i="90"/>
  <c r="AQ60" i="90"/>
  <c r="AQ61" i="90"/>
  <c r="AQ62" i="90"/>
  <c r="AQ63" i="90"/>
  <c r="AQ64" i="90"/>
  <c r="AQ65" i="90"/>
  <c r="AQ66" i="90"/>
  <c r="AQ67" i="90"/>
  <c r="AQ68" i="90"/>
  <c r="AQ69" i="90"/>
  <c r="AQ70" i="90"/>
  <c r="AQ71" i="90"/>
  <c r="AQ72" i="90"/>
  <c r="AQ73" i="90"/>
  <c r="AQ74" i="90"/>
  <c r="AQ75" i="90"/>
  <c r="AQ76" i="90"/>
  <c r="AQ77" i="90"/>
  <c r="AQ78" i="90"/>
  <c r="AQ79" i="90"/>
  <c r="AQ80" i="90"/>
  <c r="AQ81" i="90"/>
  <c r="AQ82" i="90"/>
  <c r="AQ83" i="90"/>
  <c r="AQ84" i="90"/>
  <c r="AQ85" i="90"/>
  <c r="AQ86" i="90"/>
  <c r="AQ87" i="90"/>
  <c r="AQ88" i="90"/>
  <c r="AQ89" i="90"/>
  <c r="AQ90" i="90"/>
  <c r="AQ91" i="90"/>
  <c r="AQ92" i="90"/>
  <c r="AQ93" i="90"/>
  <c r="AQ94" i="90"/>
  <c r="AQ95" i="90"/>
  <c r="AQ96" i="90"/>
  <c r="AQ97" i="90"/>
  <c r="AQ98" i="90"/>
  <c r="AQ99" i="90"/>
  <c r="AQ100" i="90"/>
  <c r="AQ101" i="90"/>
  <c r="AQ102" i="90"/>
  <c r="AQ103" i="90"/>
  <c r="AQ104" i="90"/>
  <c r="AQ105" i="90"/>
  <c r="AQ106" i="90"/>
  <c r="AQ107" i="90"/>
  <c r="AQ108" i="90"/>
  <c r="AQ109" i="90"/>
  <c r="AQ110" i="90"/>
  <c r="AQ111" i="90"/>
  <c r="AQ112" i="90"/>
  <c r="AQ113" i="90"/>
  <c r="AQ114" i="90"/>
  <c r="AQ115" i="90"/>
  <c r="AQ116" i="90"/>
  <c r="AQ117" i="90"/>
  <c r="AQ118" i="90"/>
  <c r="AQ119" i="90"/>
  <c r="AQ120" i="90"/>
  <c r="AQ121" i="90"/>
  <c r="AQ122" i="90"/>
  <c r="AQ123" i="90"/>
  <c r="AQ124" i="90"/>
  <c r="AQ125" i="90"/>
  <c r="AQ126" i="90"/>
  <c r="AQ127" i="90"/>
  <c r="AQ128" i="90"/>
  <c r="AQ129" i="90"/>
  <c r="AQ130" i="90"/>
  <c r="AQ131" i="90"/>
  <c r="AQ132" i="90"/>
  <c r="AQ133" i="90"/>
  <c r="AQ134" i="90"/>
  <c r="AQ135" i="90"/>
  <c r="AQ136" i="90"/>
  <c r="AQ137" i="90"/>
  <c r="AQ138" i="90"/>
  <c r="AQ139" i="90"/>
  <c r="AQ140" i="90"/>
  <c r="AQ141" i="90"/>
  <c r="AQ142" i="90"/>
  <c r="AQ143" i="90"/>
  <c r="AQ144" i="90"/>
  <c r="AQ145" i="90"/>
  <c r="AQ146" i="90"/>
  <c r="AQ147" i="90"/>
  <c r="AQ148" i="90"/>
  <c r="AQ149" i="90"/>
  <c r="AQ150" i="90"/>
  <c r="AQ151" i="90"/>
  <c r="AQ152" i="90"/>
  <c r="AQ153" i="90"/>
  <c r="AQ154" i="90"/>
  <c r="AQ155" i="90"/>
  <c r="AQ156" i="90"/>
  <c r="AQ157" i="90"/>
  <c r="AQ158" i="90"/>
  <c r="AQ159" i="90"/>
  <c r="AQ160" i="90"/>
  <c r="AQ161" i="90"/>
  <c r="AQ162" i="90"/>
  <c r="AQ163" i="90"/>
  <c r="AQ164" i="90"/>
  <c r="AQ165" i="90"/>
  <c r="AQ166" i="90"/>
  <c r="AQ167" i="90"/>
  <c r="AQ168" i="90"/>
  <c r="AQ169" i="90"/>
  <c r="AQ170" i="90"/>
  <c r="AQ171" i="90"/>
  <c r="AQ172" i="90"/>
  <c r="AQ173" i="90"/>
  <c r="AQ174" i="90"/>
  <c r="AQ175" i="90"/>
  <c r="AQ176" i="90"/>
  <c r="AQ177" i="90"/>
  <c r="AQ178" i="90"/>
  <c r="AQ179" i="90"/>
  <c r="AQ180" i="90"/>
  <c r="AQ181" i="90"/>
  <c r="AQ182" i="90"/>
  <c r="AQ183" i="90"/>
  <c r="AQ184" i="90"/>
  <c r="AQ185" i="90"/>
  <c r="AQ186" i="90"/>
  <c r="AQ187" i="90"/>
  <c r="AQ188" i="90"/>
  <c r="AQ189" i="90"/>
  <c r="AQ190" i="90"/>
  <c r="AQ191" i="90"/>
  <c r="AQ192" i="90"/>
  <c r="AQ193" i="90"/>
  <c r="AQ194" i="90"/>
  <c r="AQ195" i="90"/>
  <c r="AQ196" i="90"/>
  <c r="AQ197" i="90"/>
  <c r="AQ198" i="90"/>
  <c r="AQ199" i="90"/>
  <c r="AQ200" i="90"/>
  <c r="AQ201" i="90"/>
  <c r="AQ202" i="90"/>
  <c r="AQ203" i="90"/>
  <c r="AQ204" i="90"/>
  <c r="AQ205" i="90"/>
  <c r="AQ206" i="90"/>
  <c r="AQ207" i="90"/>
  <c r="AQ208" i="90"/>
  <c r="AQ209" i="90"/>
  <c r="AQ210" i="90"/>
  <c r="AQ211" i="90"/>
  <c r="AQ212" i="90"/>
  <c r="AQ213" i="90"/>
  <c r="AQ214" i="90"/>
  <c r="AQ215" i="90"/>
  <c r="AQ216" i="90"/>
  <c r="AQ217" i="90"/>
  <c r="AQ218" i="90"/>
  <c r="AQ219" i="90"/>
  <c r="AQ220" i="90"/>
  <c r="AQ221" i="90"/>
  <c r="AQ222" i="90"/>
  <c r="AQ223" i="90"/>
  <c r="AQ224" i="90"/>
  <c r="AQ225" i="90"/>
  <c r="AQ226" i="90"/>
  <c r="AQ227" i="90"/>
  <c r="AQ228" i="90"/>
  <c r="AQ229" i="90"/>
  <c r="AQ230" i="90"/>
  <c r="AQ231" i="90"/>
  <c r="AQ232" i="90"/>
  <c r="AQ233" i="90"/>
  <c r="AQ234" i="90"/>
  <c r="AQ235" i="90"/>
  <c r="AQ236" i="90"/>
  <c r="AQ237" i="90"/>
  <c r="AQ238" i="90"/>
  <c r="AQ239" i="90"/>
  <c r="AQ240" i="90"/>
  <c r="AQ241" i="90"/>
  <c r="AQ242" i="90"/>
  <c r="AQ243" i="90"/>
  <c r="AQ244" i="90"/>
  <c r="AQ245" i="90"/>
  <c r="AQ246" i="90"/>
  <c r="AQ247" i="90"/>
  <c r="AQ248" i="90"/>
  <c r="AQ249" i="90"/>
  <c r="AQ250" i="90"/>
  <c r="AQ251" i="90"/>
  <c r="AQ252" i="90"/>
  <c r="AQ253" i="90"/>
  <c r="AQ254" i="90"/>
  <c r="AQ255" i="90"/>
  <c r="AQ256" i="90"/>
  <c r="AQ257" i="90"/>
  <c r="AQ258" i="90"/>
  <c r="AQ259" i="90"/>
  <c r="AQ260" i="90"/>
  <c r="AQ261" i="90"/>
  <c r="AQ262" i="90"/>
  <c r="AQ263" i="90"/>
  <c r="AQ264" i="90"/>
  <c r="AQ265" i="90"/>
  <c r="AQ266" i="90"/>
  <c r="AQ267" i="90"/>
  <c r="AQ268" i="90"/>
  <c r="AQ269" i="90"/>
  <c r="AQ270" i="90"/>
  <c r="AQ271" i="90"/>
  <c r="AQ272" i="90"/>
  <c r="AQ273" i="90"/>
  <c r="AQ274" i="90"/>
  <c r="AQ275" i="90"/>
  <c r="AQ276" i="90"/>
  <c r="AQ277" i="90"/>
  <c r="AQ278" i="90"/>
  <c r="AQ279" i="90"/>
  <c r="AQ280" i="90"/>
  <c r="AQ281" i="90"/>
  <c r="AQ282" i="90"/>
  <c r="AQ283" i="90"/>
  <c r="AQ284" i="90"/>
  <c r="AQ285" i="90"/>
  <c r="AQ286" i="90"/>
  <c r="AQ287" i="90"/>
  <c r="AQ288" i="90"/>
  <c r="AQ289" i="90"/>
  <c r="AQ290" i="90"/>
  <c r="AQ291" i="90"/>
  <c r="AQ292" i="90"/>
  <c r="AQ293" i="90"/>
  <c r="AQ294" i="90"/>
  <c r="AQ295" i="90"/>
  <c r="AQ296" i="90"/>
  <c r="AQ297" i="90"/>
  <c r="AQ298" i="90"/>
  <c r="AQ299" i="90"/>
  <c r="AQ300" i="90"/>
  <c r="AQ301" i="90"/>
  <c r="AQ302" i="90"/>
  <c r="AQ303" i="90"/>
  <c r="AQ304" i="90"/>
  <c r="AQ305" i="90"/>
  <c r="AQ306" i="90"/>
  <c r="AQ307" i="90"/>
  <c r="AQ308" i="90"/>
  <c r="AQ309" i="90"/>
  <c r="AQ310" i="90"/>
  <c r="AQ311" i="90"/>
  <c r="AQ312" i="90"/>
  <c r="AQ313" i="90"/>
  <c r="AQ314" i="90"/>
  <c r="AQ315" i="90"/>
  <c r="AQ316" i="90"/>
  <c r="AQ317" i="90"/>
  <c r="AQ318" i="90"/>
  <c r="AQ319" i="90"/>
  <c r="AQ320" i="90"/>
  <c r="AQ321" i="90"/>
  <c r="AQ322" i="90"/>
  <c r="AQ323" i="90"/>
  <c r="AQ324" i="90"/>
  <c r="AQ325" i="90"/>
  <c r="AQ326" i="90"/>
  <c r="AQ327" i="90"/>
  <c r="AQ328" i="90"/>
  <c r="AQ329" i="90"/>
  <c r="AQ330" i="90"/>
  <c r="AQ331" i="90"/>
  <c r="AQ332" i="90"/>
  <c r="AQ333" i="90"/>
  <c r="AQ334" i="90"/>
  <c r="AQ335" i="90"/>
  <c r="AQ336" i="90"/>
  <c r="AQ337" i="90"/>
  <c r="AQ338" i="90"/>
  <c r="AQ339" i="90"/>
  <c r="AQ340" i="90"/>
  <c r="AQ341" i="90"/>
  <c r="AQ342" i="90"/>
  <c r="AQ343" i="90"/>
  <c r="AQ344" i="90"/>
  <c r="AQ345" i="90"/>
  <c r="AQ346" i="90"/>
  <c r="AQ347" i="90"/>
  <c r="AQ348" i="90"/>
  <c r="AQ349" i="90"/>
  <c r="AQ350" i="90"/>
  <c r="AQ351" i="90"/>
  <c r="AQ352" i="90"/>
  <c r="AQ353" i="90"/>
  <c r="AQ354" i="90"/>
  <c r="AQ355" i="90"/>
  <c r="AQ356" i="90"/>
  <c r="AQ357" i="90"/>
  <c r="AQ358" i="90"/>
  <c r="AQ359" i="90"/>
  <c r="AQ360" i="90"/>
  <c r="AQ361" i="90"/>
  <c r="AQ362" i="90"/>
  <c r="AQ363" i="90"/>
  <c r="AQ364" i="90"/>
  <c r="AQ365" i="90"/>
  <c r="AQ366" i="90"/>
  <c r="AQ367" i="90"/>
  <c r="AQ368" i="90"/>
  <c r="AQ369" i="90"/>
  <c r="AQ370" i="90"/>
  <c r="AQ371" i="90"/>
  <c r="AQ372" i="90"/>
  <c r="AQ373" i="90"/>
  <c r="AQ374" i="90"/>
  <c r="AQ375" i="90"/>
  <c r="AQ376" i="90"/>
  <c r="AQ377" i="90"/>
  <c r="AQ378" i="90"/>
  <c r="AQ379" i="90"/>
  <c r="AQ380" i="90"/>
  <c r="AQ381" i="90"/>
  <c r="AQ382" i="90"/>
  <c r="AQ383" i="90"/>
  <c r="AQ384" i="90"/>
  <c r="AQ385" i="90"/>
  <c r="AQ386" i="90"/>
  <c r="AQ387" i="90"/>
  <c r="AQ388" i="90"/>
  <c r="AQ389" i="90"/>
  <c r="AQ390" i="90"/>
  <c r="AQ391" i="90"/>
  <c r="AQ392" i="90"/>
  <c r="AQ393" i="90"/>
  <c r="AQ394" i="90"/>
  <c r="AQ395" i="90"/>
  <c r="AQ396" i="90"/>
  <c r="AQ397" i="90"/>
  <c r="AQ398" i="90"/>
  <c r="AQ399" i="90"/>
  <c r="AQ400" i="90"/>
  <c r="AQ401" i="90"/>
  <c r="AQ402" i="90"/>
  <c r="AQ403" i="90"/>
  <c r="AQ404" i="90"/>
  <c r="AQ405" i="90"/>
  <c r="AQ406" i="90"/>
  <c r="AQ407" i="90"/>
  <c r="AQ408" i="90"/>
  <c r="AQ409" i="90"/>
  <c r="AQ410" i="90"/>
  <c r="AQ411" i="90"/>
  <c r="AQ412" i="90"/>
  <c r="AQ413" i="90"/>
  <c r="AQ414" i="90"/>
  <c r="AQ415" i="90"/>
  <c r="AQ416" i="90"/>
  <c r="AQ417" i="90"/>
  <c r="AQ418" i="90"/>
  <c r="AQ419" i="90"/>
  <c r="AQ420" i="90"/>
  <c r="AQ421" i="90"/>
  <c r="AQ422" i="90"/>
  <c r="AQ423" i="90"/>
  <c r="AQ424" i="90"/>
  <c r="AQ425" i="90"/>
  <c r="AQ426" i="90"/>
  <c r="AQ427" i="90"/>
  <c r="AQ428" i="90"/>
  <c r="AQ429" i="90"/>
  <c r="AQ430" i="90"/>
  <c r="AQ431" i="90"/>
  <c r="AQ432" i="90"/>
  <c r="AQ433" i="90"/>
  <c r="AQ434" i="90"/>
  <c r="AQ435" i="90"/>
  <c r="AQ436" i="90"/>
  <c r="AQ437" i="90"/>
  <c r="AQ438" i="90"/>
  <c r="AQ439" i="90"/>
  <c r="AQ440" i="90"/>
  <c r="AQ441" i="90"/>
  <c r="AQ442" i="90"/>
  <c r="AQ443" i="90"/>
  <c r="AQ444" i="90"/>
  <c r="AQ445" i="90"/>
  <c r="AQ446" i="90"/>
  <c r="AQ447" i="90"/>
  <c r="AQ448" i="90"/>
  <c r="AQ449" i="90"/>
  <c r="AQ450" i="90"/>
  <c r="AQ451" i="90"/>
  <c r="AQ452" i="90"/>
  <c r="AQ453" i="90"/>
  <c r="AQ454" i="90"/>
  <c r="AQ455" i="90"/>
  <c r="AQ456" i="90"/>
  <c r="AQ457" i="90"/>
  <c r="AQ458" i="90"/>
  <c r="AQ459" i="90"/>
  <c r="AQ460" i="90"/>
  <c r="AQ461" i="90"/>
  <c r="AQ462" i="90"/>
  <c r="AQ463" i="90"/>
  <c r="AQ464" i="90"/>
  <c r="AQ465" i="90"/>
  <c r="AQ466" i="90"/>
  <c r="AQ467" i="90"/>
  <c r="AQ468" i="90"/>
  <c r="AQ469" i="90"/>
  <c r="AQ470" i="90"/>
  <c r="AQ471" i="90"/>
  <c r="AQ472" i="90"/>
  <c r="AQ473" i="90"/>
  <c r="AQ474" i="90"/>
  <c r="AQ475" i="90"/>
  <c r="AQ476" i="90"/>
  <c r="AQ477" i="90"/>
  <c r="AQ478" i="90"/>
  <c r="AQ479" i="90"/>
  <c r="AQ480" i="90"/>
  <c r="AQ481" i="90"/>
  <c r="AQ482" i="90"/>
  <c r="AQ483" i="90"/>
  <c r="AQ484" i="90"/>
  <c r="AQ485" i="90"/>
  <c r="AQ486" i="90"/>
  <c r="AQ487" i="90"/>
  <c r="AQ488" i="90"/>
  <c r="AQ489" i="90"/>
  <c r="AQ490" i="90"/>
  <c r="AQ491" i="90"/>
  <c r="AQ492" i="90"/>
  <c r="AQ493" i="90"/>
  <c r="AQ494" i="90"/>
  <c r="AQ495" i="90"/>
  <c r="AQ496" i="90"/>
  <c r="AQ497" i="90"/>
  <c r="AQ498" i="90"/>
  <c r="AQ499" i="90"/>
  <c r="AQ500" i="90"/>
  <c r="AQ501" i="90"/>
  <c r="AQ502" i="90"/>
  <c r="AQ503" i="90"/>
  <c r="AQ504" i="90"/>
  <c r="AQ505" i="90"/>
  <c r="AQ506" i="90"/>
  <c r="AQ507" i="90"/>
  <c r="AQ508" i="90"/>
  <c r="AQ509" i="90"/>
  <c r="AQ510" i="90"/>
  <c r="AQ511" i="90"/>
  <c r="AQ512" i="90"/>
  <c r="AQ513" i="90"/>
  <c r="AQ514" i="90"/>
  <c r="AQ515" i="90"/>
  <c r="AQ516" i="90"/>
  <c r="AQ517" i="90"/>
  <c r="AQ518" i="90"/>
  <c r="AQ519" i="90"/>
  <c r="AQ520" i="90"/>
  <c r="AQ521" i="90"/>
  <c r="AQ522" i="90"/>
  <c r="AQ523" i="90"/>
  <c r="AQ524" i="90"/>
  <c r="AQ525" i="90"/>
  <c r="AQ526" i="90"/>
  <c r="AQ527" i="90"/>
  <c r="AQ528" i="90"/>
  <c r="AQ529" i="90"/>
  <c r="AQ530" i="90"/>
  <c r="AQ531" i="90"/>
  <c r="AQ532" i="90"/>
  <c r="AQ533" i="90"/>
  <c r="AQ534" i="90"/>
  <c r="AQ535" i="90"/>
  <c r="AQ536" i="90"/>
  <c r="AQ537" i="90"/>
  <c r="AQ538" i="90"/>
  <c r="AQ539" i="90"/>
  <c r="AQ540" i="90"/>
  <c r="AQ541" i="90"/>
  <c r="AQ542" i="90"/>
  <c r="AQ543" i="90"/>
  <c r="AQ544" i="90"/>
  <c r="AQ545" i="90"/>
  <c r="AQ546" i="90"/>
  <c r="AQ547" i="90"/>
  <c r="AQ548" i="90"/>
  <c r="AQ549" i="90"/>
  <c r="AQ550" i="90"/>
  <c r="AQ551" i="90"/>
  <c r="AQ552" i="90"/>
  <c r="AQ553" i="90"/>
  <c r="AQ554" i="90"/>
  <c r="AQ555" i="90"/>
  <c r="AQ556" i="90"/>
  <c r="AQ557" i="90"/>
  <c r="AQ558" i="90"/>
  <c r="AQ559" i="90"/>
  <c r="AQ560" i="90"/>
  <c r="AQ561" i="90"/>
  <c r="AQ562" i="90"/>
  <c r="AQ563" i="90"/>
  <c r="AQ564" i="90"/>
  <c r="AQ5" i="90"/>
  <c r="AO6" i="90"/>
  <c r="AO7" i="90"/>
  <c r="AO8" i="90"/>
  <c r="AO9" i="90"/>
  <c r="AO10" i="90"/>
  <c r="AO11" i="90"/>
  <c r="AO12" i="90"/>
  <c r="AO13" i="90"/>
  <c r="AO14" i="90"/>
  <c r="AO15" i="90"/>
  <c r="AO16" i="90"/>
  <c r="AO17" i="90"/>
  <c r="AO18" i="90"/>
  <c r="AO19" i="90"/>
  <c r="AO20" i="90"/>
  <c r="AO21" i="90"/>
  <c r="AO22" i="90"/>
  <c r="AO23" i="90"/>
  <c r="AO24" i="90"/>
  <c r="AO25" i="90"/>
  <c r="AO26" i="90"/>
  <c r="AO27" i="90"/>
  <c r="AO28" i="90"/>
  <c r="AO29" i="90"/>
  <c r="AO30" i="90"/>
  <c r="AO31" i="90"/>
  <c r="AO32" i="90"/>
  <c r="AO33" i="90"/>
  <c r="AO34" i="90"/>
  <c r="AO35" i="90"/>
  <c r="AO36" i="90"/>
  <c r="AO37" i="90"/>
  <c r="AO38" i="90"/>
  <c r="AO39" i="90"/>
  <c r="AO40" i="90"/>
  <c r="AO41" i="90"/>
  <c r="AO42" i="90"/>
  <c r="AO43" i="90"/>
  <c r="AO44" i="90"/>
  <c r="AO45" i="90"/>
  <c r="AO46" i="90"/>
  <c r="AO47" i="90"/>
  <c r="AO48" i="90"/>
  <c r="AO49" i="90"/>
  <c r="AO50" i="90"/>
  <c r="AO51" i="90"/>
  <c r="AO52" i="90"/>
  <c r="AO53" i="90"/>
  <c r="AO54" i="90"/>
  <c r="AO55" i="90"/>
  <c r="AO56" i="90"/>
  <c r="AO57" i="90"/>
  <c r="AO58" i="90"/>
  <c r="AO59" i="90"/>
  <c r="AO60" i="90"/>
  <c r="AO61" i="90"/>
  <c r="AO62" i="90"/>
  <c r="AO63" i="90"/>
  <c r="AO64" i="90"/>
  <c r="AO65" i="90"/>
  <c r="AO66" i="90"/>
  <c r="AO67" i="90"/>
  <c r="AO68" i="90"/>
  <c r="AO69" i="90"/>
  <c r="AO70" i="90"/>
  <c r="AO71" i="90"/>
  <c r="AO72" i="90"/>
  <c r="AO73" i="90"/>
  <c r="AO74" i="90"/>
  <c r="AO75" i="90"/>
  <c r="AO76" i="90"/>
  <c r="AO77" i="90"/>
  <c r="AO78" i="90"/>
  <c r="AO79" i="90"/>
  <c r="AO80" i="90"/>
  <c r="AO81" i="90"/>
  <c r="AO82" i="90"/>
  <c r="AO83" i="90"/>
  <c r="AO84" i="90"/>
  <c r="AO85" i="90"/>
  <c r="AO86" i="90"/>
  <c r="AO87" i="90"/>
  <c r="AO88" i="90"/>
  <c r="AO89" i="90"/>
  <c r="AO90" i="90"/>
  <c r="AO91" i="90"/>
  <c r="AO92" i="90"/>
  <c r="AO93" i="90"/>
  <c r="AO94" i="90"/>
  <c r="AO95" i="90"/>
  <c r="AO96" i="90"/>
  <c r="AO97" i="90"/>
  <c r="AO98" i="90"/>
  <c r="AO99" i="90"/>
  <c r="AO100" i="90"/>
  <c r="AO101" i="90"/>
  <c r="AO102" i="90"/>
  <c r="AO103" i="90"/>
  <c r="AO104" i="90"/>
  <c r="AO105" i="90"/>
  <c r="AO106" i="90"/>
  <c r="AO107" i="90"/>
  <c r="AO108" i="90"/>
  <c r="AO109" i="90"/>
  <c r="AO110" i="90"/>
  <c r="AO111" i="90"/>
  <c r="AO112" i="90"/>
  <c r="AO113" i="90"/>
  <c r="AO114" i="90"/>
  <c r="AO115" i="90"/>
  <c r="AO116" i="90"/>
  <c r="AO117" i="90"/>
  <c r="AO118" i="90"/>
  <c r="AO119" i="90"/>
  <c r="AO120" i="90"/>
  <c r="AO121" i="90"/>
  <c r="AO122" i="90"/>
  <c r="AO123" i="90"/>
  <c r="AO124" i="90"/>
  <c r="AO125" i="90"/>
  <c r="AO126" i="90"/>
  <c r="AO127" i="90"/>
  <c r="AO128" i="90"/>
  <c r="AO129" i="90"/>
  <c r="AO130" i="90"/>
  <c r="AO131" i="90"/>
  <c r="AO132" i="90"/>
  <c r="AO133" i="90"/>
  <c r="AO134" i="90"/>
  <c r="AO135" i="90"/>
  <c r="AO136" i="90"/>
  <c r="AO137" i="90"/>
  <c r="AO138" i="90"/>
  <c r="AO139" i="90"/>
  <c r="AO140" i="90"/>
  <c r="AO141" i="90"/>
  <c r="AO142" i="90"/>
  <c r="AO143" i="90"/>
  <c r="AO144" i="90"/>
  <c r="AO145" i="90"/>
  <c r="AO146" i="90"/>
  <c r="AO147" i="90"/>
  <c r="AO148" i="90"/>
  <c r="AO149" i="90"/>
  <c r="AO150" i="90"/>
  <c r="AO151" i="90"/>
  <c r="AO152" i="90"/>
  <c r="AO153" i="90"/>
  <c r="AO154" i="90"/>
  <c r="AO155" i="90"/>
  <c r="AO156" i="90"/>
  <c r="AO157" i="90"/>
  <c r="AO158" i="90"/>
  <c r="AO159" i="90"/>
  <c r="AO160" i="90"/>
  <c r="AO161" i="90"/>
  <c r="AO162" i="90"/>
  <c r="AO163" i="90"/>
  <c r="AO164" i="90"/>
  <c r="AO165" i="90"/>
  <c r="AO166" i="90"/>
  <c r="AO167" i="90"/>
  <c r="AO168" i="90"/>
  <c r="AO169" i="90"/>
  <c r="AO170" i="90"/>
  <c r="AO171" i="90"/>
  <c r="AO172" i="90"/>
  <c r="AO173" i="90"/>
  <c r="AO174" i="90"/>
  <c r="AO175" i="90"/>
  <c r="AO176" i="90"/>
  <c r="AO177" i="90"/>
  <c r="AO178" i="90"/>
  <c r="AO179" i="90"/>
  <c r="AO180" i="90"/>
  <c r="AO181" i="90"/>
  <c r="AO182" i="90"/>
  <c r="AO183" i="90"/>
  <c r="AO184" i="90"/>
  <c r="AO185" i="90"/>
  <c r="AO186" i="90"/>
  <c r="AO187" i="90"/>
  <c r="AO188" i="90"/>
  <c r="AO189" i="90"/>
  <c r="AO190" i="90"/>
  <c r="AO191" i="90"/>
  <c r="AO192" i="90"/>
  <c r="AO193" i="90"/>
  <c r="AO194" i="90"/>
  <c r="AO195" i="90"/>
  <c r="AO196" i="90"/>
  <c r="AO197" i="90"/>
  <c r="AO198" i="90"/>
  <c r="AO199" i="90"/>
  <c r="AO200" i="90"/>
  <c r="AO201" i="90"/>
  <c r="AO202" i="90"/>
  <c r="AO203" i="90"/>
  <c r="AO204" i="90"/>
  <c r="AO205" i="90"/>
  <c r="AO206" i="90"/>
  <c r="AO207" i="90"/>
  <c r="AO208" i="90"/>
  <c r="AO209" i="90"/>
  <c r="AO210" i="90"/>
  <c r="AO211" i="90"/>
  <c r="AO212" i="90"/>
  <c r="AO213" i="90"/>
  <c r="AO214" i="90"/>
  <c r="AO215" i="90"/>
  <c r="AO216" i="90"/>
  <c r="AO217" i="90"/>
  <c r="AO218" i="90"/>
  <c r="AO219" i="90"/>
  <c r="AO220" i="90"/>
  <c r="AO221" i="90"/>
  <c r="AO222" i="90"/>
  <c r="AO223" i="90"/>
  <c r="AO224" i="90"/>
  <c r="AO225" i="90"/>
  <c r="AO226" i="90"/>
  <c r="AO227" i="90"/>
  <c r="AO228" i="90"/>
  <c r="AO229" i="90"/>
  <c r="AO230" i="90"/>
  <c r="AO231" i="90"/>
  <c r="AO232" i="90"/>
  <c r="AO233" i="90"/>
  <c r="AO234" i="90"/>
  <c r="AO235" i="90"/>
  <c r="AO236" i="90"/>
  <c r="AO237" i="90"/>
  <c r="AO238" i="90"/>
  <c r="AO239" i="90"/>
  <c r="AO240" i="90"/>
  <c r="AO241" i="90"/>
  <c r="AO242" i="90"/>
  <c r="AO243" i="90"/>
  <c r="AO244" i="90"/>
  <c r="AO245" i="90"/>
  <c r="AO246" i="90"/>
  <c r="AO247" i="90"/>
  <c r="AO248" i="90"/>
  <c r="AO249" i="90"/>
  <c r="AO250" i="90"/>
  <c r="AO251" i="90"/>
  <c r="AO252" i="90"/>
  <c r="AO253" i="90"/>
  <c r="AO254" i="90"/>
  <c r="AO255" i="90"/>
  <c r="AO256" i="90"/>
  <c r="AO257" i="90"/>
  <c r="AO258" i="90"/>
  <c r="AO259" i="90"/>
  <c r="AO260" i="90"/>
  <c r="AO261" i="90"/>
  <c r="AO262" i="90"/>
  <c r="AO263" i="90"/>
  <c r="AO264" i="90"/>
  <c r="AO265" i="90"/>
  <c r="AO266" i="90"/>
  <c r="AO267" i="90"/>
  <c r="AO268" i="90"/>
  <c r="AO269" i="90"/>
  <c r="AO270" i="90"/>
  <c r="AO271" i="90"/>
  <c r="AO272" i="90"/>
  <c r="AO273" i="90"/>
  <c r="AO274" i="90"/>
  <c r="AO275" i="90"/>
  <c r="AO276" i="90"/>
  <c r="AO277" i="90"/>
  <c r="AO278" i="90"/>
  <c r="AO279" i="90"/>
  <c r="AO280" i="90"/>
  <c r="AO281" i="90"/>
  <c r="AO282" i="90"/>
  <c r="AO283" i="90"/>
  <c r="AO284" i="90"/>
  <c r="AO285" i="90"/>
  <c r="AO286" i="90"/>
  <c r="AO287" i="90"/>
  <c r="AO288" i="90"/>
  <c r="AO289" i="90"/>
  <c r="AO290" i="90"/>
  <c r="AO291" i="90"/>
  <c r="AO292" i="90"/>
  <c r="AO293" i="90"/>
  <c r="AO294" i="90"/>
  <c r="AO295" i="90"/>
  <c r="AO296" i="90"/>
  <c r="AO297" i="90"/>
  <c r="AO298" i="90"/>
  <c r="AO299" i="90"/>
  <c r="AO300" i="90"/>
  <c r="AO301" i="90"/>
  <c r="AO302" i="90"/>
  <c r="AO303" i="90"/>
  <c r="AO304" i="90"/>
  <c r="AO305" i="90"/>
  <c r="AO306" i="90"/>
  <c r="AO307" i="90"/>
  <c r="AO308" i="90"/>
  <c r="AO309" i="90"/>
  <c r="AO310" i="90"/>
  <c r="AO311" i="90"/>
  <c r="AO312" i="90"/>
  <c r="AO313" i="90"/>
  <c r="AO314" i="90"/>
  <c r="AO315" i="90"/>
  <c r="AO316" i="90"/>
  <c r="AO317" i="90"/>
  <c r="AO318" i="90"/>
  <c r="AO319" i="90"/>
  <c r="AO320" i="90"/>
  <c r="AO321" i="90"/>
  <c r="AO322" i="90"/>
  <c r="AO323" i="90"/>
  <c r="AO324" i="90"/>
  <c r="AO325" i="90"/>
  <c r="AO326" i="90"/>
  <c r="AO327" i="90"/>
  <c r="AO328" i="90"/>
  <c r="AO329" i="90"/>
  <c r="AO330" i="90"/>
  <c r="AO331" i="90"/>
  <c r="AO332" i="90"/>
  <c r="AO333" i="90"/>
  <c r="AO334" i="90"/>
  <c r="AO335" i="90"/>
  <c r="AO336" i="90"/>
  <c r="AO337" i="90"/>
  <c r="AO338" i="90"/>
  <c r="AO339" i="90"/>
  <c r="AO340" i="90"/>
  <c r="AO341" i="90"/>
  <c r="AO342" i="90"/>
  <c r="AO343" i="90"/>
  <c r="AO344" i="90"/>
  <c r="AO345" i="90"/>
  <c r="AO346" i="90"/>
  <c r="AO347" i="90"/>
  <c r="AO348" i="90"/>
  <c r="AO349" i="90"/>
  <c r="AO350" i="90"/>
  <c r="AO351" i="90"/>
  <c r="AO352" i="90"/>
  <c r="AO353" i="90"/>
  <c r="AO354" i="90"/>
  <c r="AO355" i="90"/>
  <c r="AO356" i="90"/>
  <c r="AO357" i="90"/>
  <c r="AO358" i="90"/>
  <c r="AO359" i="90"/>
  <c r="AO360" i="90"/>
  <c r="AO361" i="90"/>
  <c r="AO362" i="90"/>
  <c r="AO363" i="90"/>
  <c r="AO364" i="90"/>
  <c r="AO365" i="90"/>
  <c r="AO366" i="90"/>
  <c r="AO367" i="90"/>
  <c r="AO368" i="90"/>
  <c r="AO369" i="90"/>
  <c r="AO370" i="90"/>
  <c r="AO371" i="90"/>
  <c r="AO372" i="90"/>
  <c r="AO373" i="90"/>
  <c r="AO374" i="90"/>
  <c r="AO375" i="90"/>
  <c r="AO376" i="90"/>
  <c r="AO377" i="90"/>
  <c r="AO378" i="90"/>
  <c r="AO379" i="90"/>
  <c r="AO380" i="90"/>
  <c r="AO381" i="90"/>
  <c r="AO382" i="90"/>
  <c r="AO383" i="90"/>
  <c r="AO384" i="90"/>
  <c r="AO385" i="90"/>
  <c r="AO386" i="90"/>
  <c r="AO387" i="90"/>
  <c r="AO388" i="90"/>
  <c r="AO389" i="90"/>
  <c r="AO390" i="90"/>
  <c r="AO391" i="90"/>
  <c r="AO392" i="90"/>
  <c r="AO393" i="90"/>
  <c r="AO394" i="90"/>
  <c r="AO395" i="90"/>
  <c r="AO396" i="90"/>
  <c r="AO397" i="90"/>
  <c r="AO398" i="90"/>
  <c r="AO399" i="90"/>
  <c r="AO400" i="90"/>
  <c r="AO401" i="90"/>
  <c r="AO402" i="90"/>
  <c r="AO403" i="90"/>
  <c r="AO404" i="90"/>
  <c r="AO405" i="90"/>
  <c r="AO406" i="90"/>
  <c r="AO407" i="90"/>
  <c r="AO408" i="90"/>
  <c r="AO409" i="90"/>
  <c r="AO410" i="90"/>
  <c r="AO411" i="90"/>
  <c r="AO412" i="90"/>
  <c r="AO413" i="90"/>
  <c r="AO414" i="90"/>
  <c r="AO415" i="90"/>
  <c r="AO416" i="90"/>
  <c r="AO417" i="90"/>
  <c r="AO418" i="90"/>
  <c r="AO419" i="90"/>
  <c r="AO420" i="90"/>
  <c r="AO421" i="90"/>
  <c r="AO422" i="90"/>
  <c r="AO423" i="90"/>
  <c r="AO424" i="90"/>
  <c r="AO425" i="90"/>
  <c r="AO426" i="90"/>
  <c r="AO427" i="90"/>
  <c r="AO428" i="90"/>
  <c r="AO429" i="90"/>
  <c r="AO430" i="90"/>
  <c r="AO431" i="90"/>
  <c r="AO432" i="90"/>
  <c r="AO433" i="90"/>
  <c r="AO434" i="90"/>
  <c r="AO435" i="90"/>
  <c r="AO436" i="90"/>
  <c r="AO437" i="90"/>
  <c r="AO438" i="90"/>
  <c r="AO439" i="90"/>
  <c r="AO440" i="90"/>
  <c r="AO441" i="90"/>
  <c r="AO442" i="90"/>
  <c r="AO443" i="90"/>
  <c r="AO444" i="90"/>
  <c r="AO445" i="90"/>
  <c r="AO446" i="90"/>
  <c r="AO447" i="90"/>
  <c r="AO448" i="90"/>
  <c r="AO449" i="90"/>
  <c r="AO450" i="90"/>
  <c r="AO451" i="90"/>
  <c r="AO452" i="90"/>
  <c r="AO453" i="90"/>
  <c r="AO454" i="90"/>
  <c r="AO455" i="90"/>
  <c r="AO456" i="90"/>
  <c r="AO457" i="90"/>
  <c r="AO458" i="90"/>
  <c r="AO459" i="90"/>
  <c r="AO460" i="90"/>
  <c r="AO461" i="90"/>
  <c r="AO462" i="90"/>
  <c r="AO463" i="90"/>
  <c r="AO464" i="90"/>
  <c r="AO465" i="90"/>
  <c r="AO466" i="90"/>
  <c r="AO467" i="90"/>
  <c r="AO468" i="90"/>
  <c r="AO469" i="90"/>
  <c r="AO470" i="90"/>
  <c r="AO471" i="90"/>
  <c r="AO472" i="90"/>
  <c r="AO473" i="90"/>
  <c r="AO474" i="90"/>
  <c r="AO475" i="90"/>
  <c r="AO476" i="90"/>
  <c r="AO477" i="90"/>
  <c r="AO478" i="90"/>
  <c r="AO479" i="90"/>
  <c r="AO480" i="90"/>
  <c r="AO481" i="90"/>
  <c r="AO482" i="90"/>
  <c r="AO483" i="90"/>
  <c r="AO484" i="90"/>
  <c r="AO485" i="90"/>
  <c r="AO486" i="90"/>
  <c r="AO487" i="90"/>
  <c r="AO488" i="90"/>
  <c r="AO489" i="90"/>
  <c r="AO490" i="90"/>
  <c r="AO491" i="90"/>
  <c r="AO492" i="90"/>
  <c r="AO493" i="90"/>
  <c r="AO494" i="90"/>
  <c r="AO495" i="90"/>
  <c r="AO496" i="90"/>
  <c r="AO497" i="90"/>
  <c r="AO498" i="90"/>
  <c r="AO499" i="90"/>
  <c r="AO500" i="90"/>
  <c r="AO501" i="90"/>
  <c r="AO502" i="90"/>
  <c r="AO503" i="90"/>
  <c r="AO504" i="90"/>
  <c r="AO505" i="90"/>
  <c r="AO506" i="90"/>
  <c r="AO507" i="90"/>
  <c r="AO508" i="90"/>
  <c r="AO509" i="90"/>
  <c r="AO510" i="90"/>
  <c r="AO511" i="90"/>
  <c r="AO512" i="90"/>
  <c r="AO513" i="90"/>
  <c r="AO514" i="90"/>
  <c r="AO515" i="90"/>
  <c r="AO516" i="90"/>
  <c r="AO517" i="90"/>
  <c r="AO518" i="90"/>
  <c r="AO519" i="90"/>
  <c r="AO520" i="90"/>
  <c r="AO521" i="90"/>
  <c r="AO522" i="90"/>
  <c r="AO523" i="90"/>
  <c r="AO524" i="90"/>
  <c r="AO525" i="90"/>
  <c r="AO526" i="90"/>
  <c r="AO527" i="90"/>
  <c r="AO528" i="90"/>
  <c r="AO529" i="90"/>
  <c r="AO530" i="90"/>
  <c r="AO531" i="90"/>
  <c r="AO532" i="90"/>
  <c r="AO533" i="90"/>
  <c r="AO534" i="90"/>
  <c r="AO535" i="90"/>
  <c r="AO536" i="90"/>
  <c r="AO537" i="90"/>
  <c r="AO538" i="90"/>
  <c r="AO539" i="90"/>
  <c r="AO540" i="90"/>
  <c r="AO541" i="90"/>
  <c r="AO542" i="90"/>
  <c r="AO543" i="90"/>
  <c r="AO544" i="90"/>
  <c r="AO545" i="90"/>
  <c r="AO546" i="90"/>
  <c r="AO547" i="90"/>
  <c r="AO548" i="90"/>
  <c r="AO549" i="90"/>
  <c r="AO550" i="90"/>
  <c r="AO551" i="90"/>
  <c r="AO552" i="90"/>
  <c r="AO553" i="90"/>
  <c r="AO554" i="90"/>
  <c r="AO555" i="90"/>
  <c r="AO556" i="90"/>
  <c r="AO557" i="90"/>
  <c r="AO558" i="90"/>
  <c r="AO559" i="90"/>
  <c r="AO560" i="90"/>
  <c r="AO561" i="90"/>
  <c r="AO562" i="90"/>
  <c r="AO563" i="90"/>
  <c r="AO564" i="90"/>
  <c r="AK6" i="90"/>
  <c r="AK7" i="90"/>
  <c r="AK8" i="90"/>
  <c r="AK9" i="90"/>
  <c r="AK10" i="90"/>
  <c r="AK11" i="90"/>
  <c r="AK12" i="90"/>
  <c r="AK13" i="90"/>
  <c r="AK14" i="90"/>
  <c r="AK15" i="90"/>
  <c r="AK16" i="90"/>
  <c r="AK17" i="90"/>
  <c r="AK18" i="90"/>
  <c r="AK19" i="90"/>
  <c r="AK20" i="90"/>
  <c r="AK21" i="90"/>
  <c r="AK22" i="90"/>
  <c r="AK23" i="90"/>
  <c r="AK24" i="90"/>
  <c r="AK25" i="90"/>
  <c r="AK26" i="90"/>
  <c r="AK27" i="90"/>
  <c r="AK28" i="90"/>
  <c r="AK29" i="90"/>
  <c r="AK30" i="90"/>
  <c r="AK31" i="90"/>
  <c r="AK32" i="90"/>
  <c r="AK33" i="90"/>
  <c r="AK34" i="90"/>
  <c r="AK35" i="90"/>
  <c r="AK36" i="90"/>
  <c r="AK37" i="90"/>
  <c r="AK38" i="90"/>
  <c r="AK39" i="90"/>
  <c r="AK40" i="90"/>
  <c r="AK41" i="90"/>
  <c r="AK42" i="90"/>
  <c r="AK43" i="90"/>
  <c r="AK44" i="90"/>
  <c r="AK45" i="90"/>
  <c r="AK46" i="90"/>
  <c r="AK47" i="90"/>
  <c r="AK48" i="90"/>
  <c r="AK49" i="90"/>
  <c r="AK50" i="90"/>
  <c r="AK51" i="90"/>
  <c r="AK52" i="90"/>
  <c r="AK53" i="90"/>
  <c r="AK54" i="90"/>
  <c r="AK55" i="90"/>
  <c r="AK56" i="90"/>
  <c r="AK57" i="90"/>
  <c r="AK58" i="90"/>
  <c r="AK59" i="90"/>
  <c r="AK60" i="90"/>
  <c r="AK61" i="90"/>
  <c r="AK62" i="90"/>
  <c r="AK63" i="90"/>
  <c r="AK64" i="90"/>
  <c r="AK65" i="90"/>
  <c r="AK66" i="90"/>
  <c r="AK67" i="90"/>
  <c r="AK68" i="90"/>
  <c r="AK69" i="90"/>
  <c r="AK70" i="90"/>
  <c r="AK71" i="90"/>
  <c r="AK72" i="90"/>
  <c r="AK73" i="90"/>
  <c r="AK74" i="90"/>
  <c r="AK75" i="90"/>
  <c r="AK76" i="90"/>
  <c r="AK77" i="90"/>
  <c r="AK78" i="90"/>
  <c r="AK79" i="90"/>
  <c r="AK80" i="90"/>
  <c r="AK81" i="90"/>
  <c r="AK82" i="90"/>
  <c r="AK83" i="90"/>
  <c r="AK84" i="90"/>
  <c r="AK85" i="90"/>
  <c r="AK86" i="90"/>
  <c r="AK87" i="90"/>
  <c r="AK88" i="90"/>
  <c r="AK89" i="90"/>
  <c r="AK90" i="90"/>
  <c r="AK91" i="90"/>
  <c r="AK92" i="90"/>
  <c r="AK93" i="90"/>
  <c r="AK94" i="90"/>
  <c r="AK95" i="90"/>
  <c r="AK96" i="90"/>
  <c r="AK97" i="90"/>
  <c r="AK98" i="90"/>
  <c r="AK99" i="90"/>
  <c r="AK100" i="90"/>
  <c r="AK101" i="90"/>
  <c r="AK102" i="90"/>
  <c r="AK103" i="90"/>
  <c r="AK104" i="90"/>
  <c r="AK105" i="90"/>
  <c r="AK106" i="90"/>
  <c r="AK107" i="90"/>
  <c r="AK108" i="90"/>
  <c r="AK109" i="90"/>
  <c r="AK110" i="90"/>
  <c r="AK111" i="90"/>
  <c r="AK112" i="90"/>
  <c r="AK113" i="90"/>
  <c r="AK114" i="90"/>
  <c r="AK115" i="90"/>
  <c r="AK116" i="90"/>
  <c r="AK117" i="90"/>
  <c r="AK118" i="90"/>
  <c r="AK119" i="90"/>
  <c r="AK120" i="90"/>
  <c r="AK121" i="90"/>
  <c r="AK122" i="90"/>
  <c r="AK123" i="90"/>
  <c r="AK124" i="90"/>
  <c r="AK125" i="90"/>
  <c r="AK126" i="90"/>
  <c r="AK127" i="90"/>
  <c r="AK128" i="90"/>
  <c r="AK129" i="90"/>
  <c r="AK130" i="90"/>
  <c r="AK131" i="90"/>
  <c r="AK132" i="90"/>
  <c r="AK133" i="90"/>
  <c r="AK134" i="90"/>
  <c r="AK135" i="90"/>
  <c r="AK136" i="90"/>
  <c r="AK137" i="90"/>
  <c r="AK138" i="90"/>
  <c r="AK139" i="90"/>
  <c r="AK140" i="90"/>
  <c r="AK141" i="90"/>
  <c r="AK142" i="90"/>
  <c r="AK143" i="90"/>
  <c r="AK144" i="90"/>
  <c r="AK145" i="90"/>
  <c r="AK146" i="90"/>
  <c r="AK147" i="90"/>
  <c r="AK148" i="90"/>
  <c r="AK149" i="90"/>
  <c r="AK150" i="90"/>
  <c r="AK151" i="90"/>
  <c r="AK152" i="90"/>
  <c r="AK153" i="90"/>
  <c r="AK154" i="90"/>
  <c r="AK155" i="90"/>
  <c r="AK156" i="90"/>
  <c r="AK157" i="90"/>
  <c r="AK158" i="90"/>
  <c r="AK159" i="90"/>
  <c r="AK160" i="90"/>
  <c r="AK161" i="90"/>
  <c r="AK162" i="90"/>
  <c r="AK163" i="90"/>
  <c r="AK164" i="90"/>
  <c r="AK165" i="90"/>
  <c r="AK166" i="90"/>
  <c r="AK167" i="90"/>
  <c r="AK168" i="90"/>
  <c r="AK169" i="90"/>
  <c r="AK170" i="90"/>
  <c r="AK171" i="90"/>
  <c r="AK172" i="90"/>
  <c r="AK173" i="90"/>
  <c r="AK174" i="90"/>
  <c r="AK175" i="90"/>
  <c r="AK176" i="90"/>
  <c r="AK177" i="90"/>
  <c r="AK178" i="90"/>
  <c r="AK179" i="90"/>
  <c r="AK180" i="90"/>
  <c r="AK181" i="90"/>
  <c r="AK182" i="90"/>
  <c r="AK183" i="90"/>
  <c r="AK184" i="90"/>
  <c r="AK185" i="90"/>
  <c r="AK186" i="90"/>
  <c r="AK187" i="90"/>
  <c r="AK188" i="90"/>
  <c r="AK189" i="90"/>
  <c r="AK190" i="90"/>
  <c r="AK191" i="90"/>
  <c r="AK192" i="90"/>
  <c r="AK193" i="90"/>
  <c r="AK194" i="90"/>
  <c r="AK195" i="90"/>
  <c r="AK196" i="90"/>
  <c r="AK197" i="90"/>
  <c r="AK198" i="90"/>
  <c r="AK199" i="90"/>
  <c r="AK200" i="90"/>
  <c r="AK201" i="90"/>
  <c r="AK202" i="90"/>
  <c r="AK203" i="90"/>
  <c r="AK204" i="90"/>
  <c r="AK205" i="90"/>
  <c r="AK206" i="90"/>
  <c r="AK207" i="90"/>
  <c r="AK208" i="90"/>
  <c r="AK209" i="90"/>
  <c r="AK210" i="90"/>
  <c r="AK211" i="90"/>
  <c r="AK212" i="90"/>
  <c r="AK213" i="90"/>
  <c r="AK214" i="90"/>
  <c r="AK215" i="90"/>
  <c r="AK216" i="90"/>
  <c r="AK217" i="90"/>
  <c r="AK218" i="90"/>
  <c r="AK219" i="90"/>
  <c r="AK220" i="90"/>
  <c r="AK221" i="90"/>
  <c r="AK222" i="90"/>
  <c r="AK223" i="90"/>
  <c r="AK224" i="90"/>
  <c r="AK225" i="90"/>
  <c r="AK226" i="90"/>
  <c r="AK227" i="90"/>
  <c r="AK228" i="90"/>
  <c r="AK229" i="90"/>
  <c r="AK230" i="90"/>
  <c r="AK231" i="90"/>
  <c r="AK232" i="90"/>
  <c r="AK233" i="90"/>
  <c r="AK234" i="90"/>
  <c r="AK235" i="90"/>
  <c r="AK236" i="90"/>
  <c r="AK237" i="90"/>
  <c r="AK238" i="90"/>
  <c r="AK239" i="90"/>
  <c r="AK240" i="90"/>
  <c r="AK241" i="90"/>
  <c r="AK242" i="90"/>
  <c r="AK243" i="90"/>
  <c r="AK244" i="90"/>
  <c r="AK245" i="90"/>
  <c r="AK246" i="90"/>
  <c r="AK247" i="90"/>
  <c r="AK248" i="90"/>
  <c r="AK249" i="90"/>
  <c r="AK250" i="90"/>
  <c r="AK251" i="90"/>
  <c r="AK252" i="90"/>
  <c r="AK253" i="90"/>
  <c r="AK254" i="90"/>
  <c r="AK255" i="90"/>
  <c r="AK256" i="90"/>
  <c r="AK257" i="90"/>
  <c r="AK258" i="90"/>
  <c r="AK259" i="90"/>
  <c r="AK260" i="90"/>
  <c r="AK261" i="90"/>
  <c r="AK262" i="90"/>
  <c r="AK263" i="90"/>
  <c r="AK264" i="90"/>
  <c r="AK265" i="90"/>
  <c r="AK266" i="90"/>
  <c r="AK267" i="90"/>
  <c r="AK268" i="90"/>
  <c r="AK269" i="90"/>
  <c r="AK270" i="90"/>
  <c r="AK271" i="90"/>
  <c r="AK272" i="90"/>
  <c r="AK273" i="90"/>
  <c r="AK274" i="90"/>
  <c r="AK275" i="90"/>
  <c r="AK276" i="90"/>
  <c r="AK277" i="90"/>
  <c r="AK278" i="90"/>
  <c r="AK279" i="90"/>
  <c r="AK280" i="90"/>
  <c r="AK281" i="90"/>
  <c r="AK282" i="90"/>
  <c r="AK283" i="90"/>
  <c r="AK284" i="90"/>
  <c r="AK285" i="90"/>
  <c r="AK286" i="90"/>
  <c r="AK287" i="90"/>
  <c r="AK288" i="90"/>
  <c r="AK289" i="90"/>
  <c r="AK290" i="90"/>
  <c r="AK291" i="90"/>
  <c r="AK292" i="90"/>
  <c r="AK293" i="90"/>
  <c r="AK294" i="90"/>
  <c r="AK295" i="90"/>
  <c r="AK296" i="90"/>
  <c r="AK297" i="90"/>
  <c r="AK298" i="90"/>
  <c r="AK299" i="90"/>
  <c r="AK300" i="90"/>
  <c r="AK301" i="90"/>
  <c r="AK302" i="90"/>
  <c r="AK303" i="90"/>
  <c r="AK304" i="90"/>
  <c r="AK305" i="90"/>
  <c r="AK306" i="90"/>
  <c r="AK307" i="90"/>
  <c r="AK308" i="90"/>
  <c r="AK309" i="90"/>
  <c r="AK310" i="90"/>
  <c r="AK311" i="90"/>
  <c r="AK312" i="90"/>
  <c r="AK313" i="90"/>
  <c r="AK314" i="90"/>
  <c r="AK315" i="90"/>
  <c r="AK316" i="90"/>
  <c r="AK317" i="90"/>
  <c r="AK318" i="90"/>
  <c r="AK319" i="90"/>
  <c r="AK320" i="90"/>
  <c r="AK321" i="90"/>
  <c r="AK322" i="90"/>
  <c r="AK323" i="90"/>
  <c r="AK324" i="90"/>
  <c r="AK325" i="90"/>
  <c r="AK326" i="90"/>
  <c r="AK327" i="90"/>
  <c r="AK328" i="90"/>
  <c r="AK329" i="90"/>
  <c r="AK330" i="90"/>
  <c r="AK331" i="90"/>
  <c r="AK332" i="90"/>
  <c r="AK333" i="90"/>
  <c r="AK334" i="90"/>
  <c r="AK335" i="90"/>
  <c r="AK336" i="90"/>
  <c r="AK337" i="90"/>
  <c r="AK338" i="90"/>
  <c r="AK339" i="90"/>
  <c r="AK340" i="90"/>
  <c r="AK341" i="90"/>
  <c r="AK342" i="90"/>
  <c r="AK343" i="90"/>
  <c r="AK344" i="90"/>
  <c r="AK345" i="90"/>
  <c r="AK346" i="90"/>
  <c r="AK347" i="90"/>
  <c r="AK348" i="90"/>
  <c r="AK349" i="90"/>
  <c r="AK350" i="90"/>
  <c r="AK351" i="90"/>
  <c r="AK352" i="90"/>
  <c r="AK353" i="90"/>
  <c r="AK354" i="90"/>
  <c r="AK355" i="90"/>
  <c r="AK356" i="90"/>
  <c r="AK357" i="90"/>
  <c r="AK358" i="90"/>
  <c r="AK359" i="90"/>
  <c r="AK360" i="90"/>
  <c r="AK361" i="90"/>
  <c r="AK362" i="90"/>
  <c r="AK363" i="90"/>
  <c r="AK364" i="90"/>
  <c r="AK365" i="90"/>
  <c r="AK366" i="90"/>
  <c r="AK367" i="90"/>
  <c r="AK368" i="90"/>
  <c r="AK369" i="90"/>
  <c r="AK370" i="90"/>
  <c r="AK371" i="90"/>
  <c r="AK372" i="90"/>
  <c r="AK373" i="90"/>
  <c r="AK374" i="90"/>
  <c r="AK375" i="90"/>
  <c r="AK376" i="90"/>
  <c r="AK377" i="90"/>
  <c r="AK378" i="90"/>
  <c r="AK379" i="90"/>
  <c r="AK380" i="90"/>
  <c r="AK381" i="90"/>
  <c r="AK382" i="90"/>
  <c r="AK383" i="90"/>
  <c r="AK384" i="90"/>
  <c r="AK385" i="90"/>
  <c r="AK386" i="90"/>
  <c r="AK387" i="90"/>
  <c r="AK388" i="90"/>
  <c r="AK389" i="90"/>
  <c r="AK390" i="90"/>
  <c r="AK391" i="90"/>
  <c r="AK392" i="90"/>
  <c r="AK393" i="90"/>
  <c r="AK394" i="90"/>
  <c r="AK395" i="90"/>
  <c r="AK396" i="90"/>
  <c r="AK397" i="90"/>
  <c r="AK398" i="90"/>
  <c r="AK399" i="90"/>
  <c r="AK400" i="90"/>
  <c r="AK401" i="90"/>
  <c r="AK402" i="90"/>
  <c r="AK403" i="90"/>
  <c r="AK404" i="90"/>
  <c r="AK405" i="90"/>
  <c r="AK406" i="90"/>
  <c r="AK407" i="90"/>
  <c r="AK408" i="90"/>
  <c r="AK409" i="90"/>
  <c r="AK410" i="90"/>
  <c r="AK411" i="90"/>
  <c r="AK412" i="90"/>
  <c r="AK413" i="90"/>
  <c r="AK414" i="90"/>
  <c r="AK415" i="90"/>
  <c r="AK416" i="90"/>
  <c r="AK417" i="90"/>
  <c r="AK418" i="90"/>
  <c r="AK419" i="90"/>
  <c r="AK420" i="90"/>
  <c r="AK421" i="90"/>
  <c r="AK422" i="90"/>
  <c r="AK423" i="90"/>
  <c r="AK424" i="90"/>
  <c r="AK425" i="90"/>
  <c r="AK426" i="90"/>
  <c r="AK427" i="90"/>
  <c r="AK428" i="90"/>
  <c r="AK429" i="90"/>
  <c r="AK430" i="90"/>
  <c r="AK431" i="90"/>
  <c r="AK432" i="90"/>
  <c r="AK433" i="90"/>
  <c r="AK434" i="90"/>
  <c r="AK435" i="90"/>
  <c r="AK436" i="90"/>
  <c r="AK437" i="90"/>
  <c r="AK438" i="90"/>
  <c r="AK439" i="90"/>
  <c r="AK440" i="90"/>
  <c r="AK441" i="90"/>
  <c r="AK442" i="90"/>
  <c r="AK443" i="90"/>
  <c r="AK444" i="90"/>
  <c r="AK445" i="90"/>
  <c r="AK446" i="90"/>
  <c r="AK447" i="90"/>
  <c r="AK448" i="90"/>
  <c r="AK449" i="90"/>
  <c r="AK450" i="90"/>
  <c r="AK451" i="90"/>
  <c r="AK452" i="90"/>
  <c r="AK453" i="90"/>
  <c r="AK454" i="90"/>
  <c r="AK455" i="90"/>
  <c r="AK456" i="90"/>
  <c r="AK457" i="90"/>
  <c r="AK458" i="90"/>
  <c r="AK459" i="90"/>
  <c r="AK460" i="90"/>
  <c r="AK461" i="90"/>
  <c r="AK462" i="90"/>
  <c r="AK463" i="90"/>
  <c r="AK464" i="90"/>
  <c r="AK465" i="90"/>
  <c r="AK466" i="90"/>
  <c r="AK467" i="90"/>
  <c r="AK468" i="90"/>
  <c r="AK469" i="90"/>
  <c r="AK470" i="90"/>
  <c r="AK471" i="90"/>
  <c r="AK472" i="90"/>
  <c r="AK473" i="90"/>
  <c r="AK474" i="90"/>
  <c r="AK475" i="90"/>
  <c r="AK476" i="90"/>
  <c r="AK477" i="90"/>
  <c r="AK478" i="90"/>
  <c r="AK479" i="90"/>
  <c r="AK480" i="90"/>
  <c r="AK481" i="90"/>
  <c r="AK482" i="90"/>
  <c r="AK483" i="90"/>
  <c r="AK484" i="90"/>
  <c r="AK485" i="90"/>
  <c r="AK486" i="90"/>
  <c r="AK487" i="90"/>
  <c r="AK488" i="90"/>
  <c r="AK489" i="90"/>
  <c r="AK490" i="90"/>
  <c r="AK491" i="90"/>
  <c r="AK492" i="90"/>
  <c r="AK493" i="90"/>
  <c r="AK494" i="90"/>
  <c r="AK495" i="90"/>
  <c r="AK496" i="90"/>
  <c r="AK497" i="90"/>
  <c r="AK498" i="90"/>
  <c r="AK499" i="90"/>
  <c r="AK500" i="90"/>
  <c r="AK501" i="90"/>
  <c r="AK502" i="90"/>
  <c r="AK503" i="90"/>
  <c r="AK504" i="90"/>
  <c r="AK505" i="90"/>
  <c r="AK506" i="90"/>
  <c r="AK507" i="90"/>
  <c r="AK508" i="90"/>
  <c r="AK509" i="90"/>
  <c r="AK510" i="90"/>
  <c r="AK511" i="90"/>
  <c r="AK512" i="90"/>
  <c r="AK513" i="90"/>
  <c r="AK514" i="90"/>
  <c r="AK515" i="90"/>
  <c r="AK516" i="90"/>
  <c r="AK517" i="90"/>
  <c r="AK518" i="90"/>
  <c r="AK519" i="90"/>
  <c r="AK520" i="90"/>
  <c r="AK521" i="90"/>
  <c r="AK522" i="90"/>
  <c r="AK523" i="90"/>
  <c r="AK524" i="90"/>
  <c r="AK525" i="90"/>
  <c r="AK526" i="90"/>
  <c r="AK527" i="90"/>
  <c r="AK528" i="90"/>
  <c r="AK529" i="90"/>
  <c r="AK530" i="90"/>
  <c r="AK531" i="90"/>
  <c r="AK532" i="90"/>
  <c r="AK533" i="90"/>
  <c r="AK534" i="90"/>
  <c r="AK535" i="90"/>
  <c r="AK536" i="90"/>
  <c r="AK537" i="90"/>
  <c r="AK538" i="90"/>
  <c r="AK539" i="90"/>
  <c r="AK540" i="90"/>
  <c r="AK541" i="90"/>
  <c r="AK542" i="90"/>
  <c r="AK543" i="90"/>
  <c r="AK544" i="90"/>
  <c r="AK545" i="90"/>
  <c r="AK546" i="90"/>
  <c r="AK547" i="90"/>
  <c r="AK548" i="90"/>
  <c r="AK549" i="90"/>
  <c r="AK550" i="90"/>
  <c r="AK551" i="90"/>
  <c r="AK552" i="90"/>
  <c r="AK553" i="90"/>
  <c r="AK554" i="90"/>
  <c r="AK555" i="90"/>
  <c r="AK556" i="90"/>
  <c r="AK557" i="90"/>
  <c r="AK558" i="90"/>
  <c r="AK559" i="90"/>
  <c r="AK560" i="90"/>
  <c r="AK561" i="90"/>
  <c r="AK562" i="90"/>
  <c r="AK563" i="90"/>
  <c r="AK564" i="90"/>
  <c r="AK5" i="90"/>
  <c r="AJ6" i="90"/>
  <c r="AJ7" i="90"/>
  <c r="AJ8" i="90"/>
  <c r="AJ9" i="90"/>
  <c r="AJ10" i="90"/>
  <c r="AJ11" i="90"/>
  <c r="AJ12" i="90"/>
  <c r="AJ13" i="90"/>
  <c r="AJ14" i="90"/>
  <c r="AJ15" i="90"/>
  <c r="AJ16" i="90"/>
  <c r="AJ17" i="90"/>
  <c r="AJ18" i="90"/>
  <c r="AJ19" i="90"/>
  <c r="AJ20" i="90"/>
  <c r="AJ21" i="90"/>
  <c r="AJ22" i="90"/>
  <c r="AJ23" i="90"/>
  <c r="AJ24" i="90"/>
  <c r="AJ25" i="90"/>
  <c r="AJ26" i="90"/>
  <c r="AJ27" i="90"/>
  <c r="AJ28" i="90"/>
  <c r="AJ29" i="90"/>
  <c r="AJ30" i="90"/>
  <c r="AJ31" i="90"/>
  <c r="AJ32" i="90"/>
  <c r="AJ33" i="90"/>
  <c r="AJ34" i="90"/>
  <c r="AJ35" i="90"/>
  <c r="AJ36" i="90"/>
  <c r="AJ37" i="90"/>
  <c r="AJ38" i="90"/>
  <c r="AJ39" i="90"/>
  <c r="AJ40" i="90"/>
  <c r="AJ41" i="90"/>
  <c r="AJ42" i="90"/>
  <c r="AJ43" i="90"/>
  <c r="AJ44" i="90"/>
  <c r="AJ45" i="90"/>
  <c r="AJ46" i="90"/>
  <c r="AJ47" i="90"/>
  <c r="AJ48" i="90"/>
  <c r="AJ49" i="90"/>
  <c r="AJ50" i="90"/>
  <c r="AJ51" i="90"/>
  <c r="AJ52" i="90"/>
  <c r="AJ53" i="90"/>
  <c r="AJ54" i="90"/>
  <c r="AJ55" i="90"/>
  <c r="AJ56" i="90"/>
  <c r="AJ57" i="90"/>
  <c r="AJ58" i="90"/>
  <c r="AJ59" i="90"/>
  <c r="AJ60" i="90"/>
  <c r="AJ61" i="90"/>
  <c r="AJ62" i="90"/>
  <c r="AJ63" i="90"/>
  <c r="AJ64" i="90"/>
  <c r="AJ65" i="90"/>
  <c r="AJ66" i="90"/>
  <c r="AJ67" i="90"/>
  <c r="AJ68" i="90"/>
  <c r="AJ69" i="90"/>
  <c r="AJ70" i="90"/>
  <c r="AJ71" i="90"/>
  <c r="AJ72" i="90"/>
  <c r="AJ73" i="90"/>
  <c r="AJ74" i="90"/>
  <c r="AJ75" i="90"/>
  <c r="AJ76" i="90"/>
  <c r="AJ77" i="90"/>
  <c r="AJ78" i="90"/>
  <c r="AJ79" i="90"/>
  <c r="AJ80" i="90"/>
  <c r="AJ81" i="90"/>
  <c r="AJ82" i="90"/>
  <c r="AJ83" i="90"/>
  <c r="AJ84" i="90"/>
  <c r="AJ85" i="90"/>
  <c r="AJ86" i="90"/>
  <c r="AJ87" i="90"/>
  <c r="AJ88" i="90"/>
  <c r="AJ89" i="90"/>
  <c r="AJ90" i="90"/>
  <c r="AJ91" i="90"/>
  <c r="AJ92" i="90"/>
  <c r="AJ93" i="90"/>
  <c r="AJ94" i="90"/>
  <c r="AJ95" i="90"/>
  <c r="AJ96" i="90"/>
  <c r="AJ97" i="90"/>
  <c r="AJ98" i="90"/>
  <c r="AJ99" i="90"/>
  <c r="AJ100" i="90"/>
  <c r="AJ101" i="90"/>
  <c r="AJ102" i="90"/>
  <c r="AJ103" i="90"/>
  <c r="AJ104" i="90"/>
  <c r="AJ105" i="90"/>
  <c r="AJ106" i="90"/>
  <c r="AJ107" i="90"/>
  <c r="AJ108" i="90"/>
  <c r="AJ109" i="90"/>
  <c r="AJ110" i="90"/>
  <c r="AJ111" i="90"/>
  <c r="AJ112" i="90"/>
  <c r="AJ113" i="90"/>
  <c r="AJ114" i="90"/>
  <c r="AJ115" i="90"/>
  <c r="AJ116" i="90"/>
  <c r="AJ117" i="90"/>
  <c r="AJ118" i="90"/>
  <c r="AJ119" i="90"/>
  <c r="AJ120" i="90"/>
  <c r="AJ121" i="90"/>
  <c r="AJ122" i="90"/>
  <c r="AJ123" i="90"/>
  <c r="AJ124" i="90"/>
  <c r="AJ125" i="90"/>
  <c r="AJ126" i="90"/>
  <c r="AJ127" i="90"/>
  <c r="AJ128" i="90"/>
  <c r="AJ129" i="90"/>
  <c r="AJ130" i="90"/>
  <c r="AJ131" i="90"/>
  <c r="AJ132" i="90"/>
  <c r="AJ133" i="90"/>
  <c r="AJ134" i="90"/>
  <c r="AJ135" i="90"/>
  <c r="AJ136" i="90"/>
  <c r="AJ137" i="90"/>
  <c r="AJ138" i="90"/>
  <c r="AJ139" i="90"/>
  <c r="AJ140" i="90"/>
  <c r="AJ141" i="90"/>
  <c r="AJ142" i="90"/>
  <c r="AJ143" i="90"/>
  <c r="AJ144" i="90"/>
  <c r="AJ145" i="90"/>
  <c r="AJ146" i="90"/>
  <c r="AJ147" i="90"/>
  <c r="AJ148" i="90"/>
  <c r="AJ149" i="90"/>
  <c r="AJ150" i="90"/>
  <c r="AJ151" i="90"/>
  <c r="AJ152" i="90"/>
  <c r="AJ153" i="90"/>
  <c r="AJ154" i="90"/>
  <c r="AJ155" i="90"/>
  <c r="AJ156" i="90"/>
  <c r="AJ157" i="90"/>
  <c r="AJ158" i="90"/>
  <c r="AJ159" i="90"/>
  <c r="AJ160" i="90"/>
  <c r="AJ161" i="90"/>
  <c r="AJ162" i="90"/>
  <c r="AJ163" i="90"/>
  <c r="AJ164" i="90"/>
  <c r="AJ165" i="90"/>
  <c r="AJ166" i="90"/>
  <c r="AJ167" i="90"/>
  <c r="AJ168" i="90"/>
  <c r="AJ169" i="90"/>
  <c r="AJ170" i="90"/>
  <c r="AJ171" i="90"/>
  <c r="AJ172" i="90"/>
  <c r="AJ173" i="90"/>
  <c r="AJ174" i="90"/>
  <c r="AJ175" i="90"/>
  <c r="AJ176" i="90"/>
  <c r="AJ177" i="90"/>
  <c r="AJ178" i="90"/>
  <c r="AJ179" i="90"/>
  <c r="AJ180" i="90"/>
  <c r="AJ181" i="90"/>
  <c r="AJ182" i="90"/>
  <c r="AJ183" i="90"/>
  <c r="AJ184" i="90"/>
  <c r="AJ185" i="90"/>
  <c r="AJ186" i="90"/>
  <c r="AJ187" i="90"/>
  <c r="AJ188" i="90"/>
  <c r="AJ189" i="90"/>
  <c r="AJ190" i="90"/>
  <c r="AJ191" i="90"/>
  <c r="AJ192" i="90"/>
  <c r="AJ193" i="90"/>
  <c r="AJ194" i="90"/>
  <c r="AJ195" i="90"/>
  <c r="AJ196" i="90"/>
  <c r="AJ197" i="90"/>
  <c r="AJ198" i="90"/>
  <c r="AJ199" i="90"/>
  <c r="AJ200" i="90"/>
  <c r="AJ201" i="90"/>
  <c r="AJ202" i="90"/>
  <c r="AJ203" i="90"/>
  <c r="AJ204" i="90"/>
  <c r="AJ205" i="90"/>
  <c r="AJ206" i="90"/>
  <c r="AJ207" i="90"/>
  <c r="AJ208" i="90"/>
  <c r="AJ209" i="90"/>
  <c r="AJ210" i="90"/>
  <c r="AJ211" i="90"/>
  <c r="AJ212" i="90"/>
  <c r="AJ213" i="90"/>
  <c r="AJ214" i="90"/>
  <c r="AJ215" i="90"/>
  <c r="AJ216" i="90"/>
  <c r="AJ217" i="90"/>
  <c r="AJ218" i="90"/>
  <c r="AJ219" i="90"/>
  <c r="AJ220" i="90"/>
  <c r="AJ221" i="90"/>
  <c r="AJ222" i="90"/>
  <c r="AJ223" i="90"/>
  <c r="AJ224" i="90"/>
  <c r="AJ225" i="90"/>
  <c r="AJ226" i="90"/>
  <c r="AJ227" i="90"/>
  <c r="AJ228" i="90"/>
  <c r="AJ229" i="90"/>
  <c r="AJ230" i="90"/>
  <c r="AJ231" i="90"/>
  <c r="AJ232" i="90"/>
  <c r="AJ233" i="90"/>
  <c r="AJ234" i="90"/>
  <c r="AJ235" i="90"/>
  <c r="AJ236" i="90"/>
  <c r="AJ237" i="90"/>
  <c r="AJ238" i="90"/>
  <c r="AJ239" i="90"/>
  <c r="AJ240" i="90"/>
  <c r="AJ241" i="90"/>
  <c r="AJ242" i="90"/>
  <c r="AJ243" i="90"/>
  <c r="AJ244" i="90"/>
  <c r="AJ245" i="90"/>
  <c r="AJ246" i="90"/>
  <c r="AJ247" i="90"/>
  <c r="AJ248" i="90"/>
  <c r="AJ249" i="90"/>
  <c r="AJ250" i="90"/>
  <c r="AJ251" i="90"/>
  <c r="AJ252" i="90"/>
  <c r="AJ253" i="90"/>
  <c r="AJ254" i="90"/>
  <c r="AJ255" i="90"/>
  <c r="AJ256" i="90"/>
  <c r="AJ257" i="90"/>
  <c r="AJ258" i="90"/>
  <c r="AJ259" i="90"/>
  <c r="AJ260" i="90"/>
  <c r="AJ261" i="90"/>
  <c r="AJ262" i="90"/>
  <c r="AJ263" i="90"/>
  <c r="AJ264" i="90"/>
  <c r="AJ265" i="90"/>
  <c r="AJ266" i="90"/>
  <c r="AJ267" i="90"/>
  <c r="AJ268" i="90"/>
  <c r="AJ269" i="90"/>
  <c r="AJ270" i="90"/>
  <c r="AJ271" i="90"/>
  <c r="AJ272" i="90"/>
  <c r="AJ273" i="90"/>
  <c r="AJ274" i="90"/>
  <c r="AJ275" i="90"/>
  <c r="AJ276" i="90"/>
  <c r="AJ277" i="90"/>
  <c r="AJ278" i="90"/>
  <c r="AJ279" i="90"/>
  <c r="AJ280" i="90"/>
  <c r="AJ281" i="90"/>
  <c r="AJ282" i="90"/>
  <c r="AJ283" i="90"/>
  <c r="AJ284" i="90"/>
  <c r="AJ285" i="90"/>
  <c r="AJ286" i="90"/>
  <c r="AJ287" i="90"/>
  <c r="AJ288" i="90"/>
  <c r="AJ289" i="90"/>
  <c r="AJ290" i="90"/>
  <c r="AJ291" i="90"/>
  <c r="AJ292" i="90"/>
  <c r="AJ293" i="90"/>
  <c r="AJ294" i="90"/>
  <c r="AJ295" i="90"/>
  <c r="AJ296" i="90"/>
  <c r="AJ297" i="90"/>
  <c r="AJ298" i="90"/>
  <c r="AJ299" i="90"/>
  <c r="AJ300" i="90"/>
  <c r="AJ301" i="90"/>
  <c r="AJ302" i="90"/>
  <c r="AJ303" i="90"/>
  <c r="AJ304" i="90"/>
  <c r="AJ305" i="90"/>
  <c r="AJ306" i="90"/>
  <c r="AJ307" i="90"/>
  <c r="AJ308" i="90"/>
  <c r="AJ309" i="90"/>
  <c r="AJ310" i="90"/>
  <c r="AJ311" i="90"/>
  <c r="AJ312" i="90"/>
  <c r="AJ313" i="90"/>
  <c r="AJ314" i="90"/>
  <c r="AJ315" i="90"/>
  <c r="AJ316" i="90"/>
  <c r="AJ317" i="90"/>
  <c r="AJ318" i="90"/>
  <c r="AJ319" i="90"/>
  <c r="AJ320" i="90"/>
  <c r="AJ321" i="90"/>
  <c r="AJ322" i="90"/>
  <c r="AJ323" i="90"/>
  <c r="AJ324" i="90"/>
  <c r="AJ325" i="90"/>
  <c r="AJ326" i="90"/>
  <c r="AJ327" i="90"/>
  <c r="AJ328" i="90"/>
  <c r="AJ329" i="90"/>
  <c r="AJ330" i="90"/>
  <c r="AJ331" i="90"/>
  <c r="AJ332" i="90"/>
  <c r="AJ333" i="90"/>
  <c r="AJ334" i="90"/>
  <c r="AJ335" i="90"/>
  <c r="AJ336" i="90"/>
  <c r="AJ337" i="90"/>
  <c r="AJ338" i="90"/>
  <c r="AJ339" i="90"/>
  <c r="AJ340" i="90"/>
  <c r="AJ341" i="90"/>
  <c r="AJ342" i="90"/>
  <c r="AJ343" i="90"/>
  <c r="AJ344" i="90"/>
  <c r="AJ345" i="90"/>
  <c r="AJ346" i="90"/>
  <c r="AJ347" i="90"/>
  <c r="AJ348" i="90"/>
  <c r="AJ349" i="90"/>
  <c r="AJ350" i="90"/>
  <c r="AJ351" i="90"/>
  <c r="AJ352" i="90"/>
  <c r="AJ353" i="90"/>
  <c r="AJ354" i="90"/>
  <c r="AJ355" i="90"/>
  <c r="AJ356" i="90"/>
  <c r="AJ357" i="90"/>
  <c r="AJ358" i="90"/>
  <c r="AJ359" i="90"/>
  <c r="AJ360" i="90"/>
  <c r="AJ361" i="90"/>
  <c r="AJ362" i="90"/>
  <c r="AJ363" i="90"/>
  <c r="AJ364" i="90"/>
  <c r="AJ365" i="90"/>
  <c r="AJ366" i="90"/>
  <c r="AJ367" i="90"/>
  <c r="AJ368" i="90"/>
  <c r="AJ369" i="90"/>
  <c r="AJ370" i="90"/>
  <c r="AJ371" i="90"/>
  <c r="AJ372" i="90"/>
  <c r="AJ373" i="90"/>
  <c r="AJ374" i="90"/>
  <c r="AJ375" i="90"/>
  <c r="AJ376" i="90"/>
  <c r="AJ377" i="90"/>
  <c r="AJ378" i="90"/>
  <c r="AJ379" i="90"/>
  <c r="AJ380" i="90"/>
  <c r="AJ381" i="90"/>
  <c r="AJ382" i="90"/>
  <c r="AJ383" i="90"/>
  <c r="AJ384" i="90"/>
  <c r="AJ385" i="90"/>
  <c r="AJ386" i="90"/>
  <c r="AJ387" i="90"/>
  <c r="AJ388" i="90"/>
  <c r="AJ389" i="90"/>
  <c r="AJ390" i="90"/>
  <c r="AJ391" i="90"/>
  <c r="AJ392" i="90"/>
  <c r="AJ393" i="90"/>
  <c r="AJ394" i="90"/>
  <c r="AJ395" i="90"/>
  <c r="AJ396" i="90"/>
  <c r="AJ397" i="90"/>
  <c r="AJ398" i="90"/>
  <c r="AJ399" i="90"/>
  <c r="AJ400" i="90"/>
  <c r="AJ401" i="90"/>
  <c r="AJ402" i="90"/>
  <c r="AJ403" i="90"/>
  <c r="AJ404" i="90"/>
  <c r="AJ405" i="90"/>
  <c r="AJ406" i="90"/>
  <c r="AJ407" i="90"/>
  <c r="AJ408" i="90"/>
  <c r="AJ409" i="90"/>
  <c r="AJ410" i="90"/>
  <c r="AJ411" i="90"/>
  <c r="AJ412" i="90"/>
  <c r="AJ413" i="90"/>
  <c r="AJ414" i="90"/>
  <c r="AJ415" i="90"/>
  <c r="AJ416" i="90"/>
  <c r="AJ417" i="90"/>
  <c r="AJ418" i="90"/>
  <c r="AJ419" i="90"/>
  <c r="AJ420" i="90"/>
  <c r="AJ421" i="90"/>
  <c r="AJ422" i="90"/>
  <c r="AJ423" i="90"/>
  <c r="AJ424" i="90"/>
  <c r="AJ425" i="90"/>
  <c r="AJ426" i="90"/>
  <c r="AJ427" i="90"/>
  <c r="AJ428" i="90"/>
  <c r="AJ429" i="90"/>
  <c r="AJ430" i="90"/>
  <c r="AJ431" i="90"/>
  <c r="AJ432" i="90"/>
  <c r="AJ433" i="90"/>
  <c r="AJ434" i="90"/>
  <c r="AJ435" i="90"/>
  <c r="AJ436" i="90"/>
  <c r="AJ437" i="90"/>
  <c r="AJ438" i="90"/>
  <c r="AJ439" i="90"/>
  <c r="AJ440" i="90"/>
  <c r="AJ441" i="90"/>
  <c r="AJ442" i="90"/>
  <c r="AJ443" i="90"/>
  <c r="AJ444" i="90"/>
  <c r="AJ445" i="90"/>
  <c r="AJ446" i="90"/>
  <c r="AJ447" i="90"/>
  <c r="AJ448" i="90"/>
  <c r="AJ449" i="90"/>
  <c r="AJ450" i="90"/>
  <c r="AJ451" i="90"/>
  <c r="AJ452" i="90"/>
  <c r="AJ453" i="90"/>
  <c r="AJ454" i="90"/>
  <c r="AJ455" i="90"/>
  <c r="AJ456" i="90"/>
  <c r="AJ457" i="90"/>
  <c r="AJ458" i="90"/>
  <c r="AJ459" i="90"/>
  <c r="AJ460" i="90"/>
  <c r="AJ461" i="90"/>
  <c r="AJ462" i="90"/>
  <c r="AJ463" i="90"/>
  <c r="AJ464" i="90"/>
  <c r="AJ465" i="90"/>
  <c r="AJ466" i="90"/>
  <c r="AJ467" i="90"/>
  <c r="AJ468" i="90"/>
  <c r="AJ469" i="90"/>
  <c r="AJ470" i="90"/>
  <c r="AJ471" i="90"/>
  <c r="AJ472" i="90"/>
  <c r="AJ473" i="90"/>
  <c r="AJ474" i="90"/>
  <c r="AJ475" i="90"/>
  <c r="AJ476" i="90"/>
  <c r="AJ477" i="90"/>
  <c r="AJ478" i="90"/>
  <c r="AJ479" i="90"/>
  <c r="AJ480" i="90"/>
  <c r="AJ481" i="90"/>
  <c r="AJ482" i="90"/>
  <c r="AJ483" i="90"/>
  <c r="AJ484" i="90"/>
  <c r="AJ485" i="90"/>
  <c r="AJ486" i="90"/>
  <c r="AJ487" i="90"/>
  <c r="AJ488" i="90"/>
  <c r="AJ489" i="90"/>
  <c r="AJ490" i="90"/>
  <c r="AJ491" i="90"/>
  <c r="AJ492" i="90"/>
  <c r="AJ493" i="90"/>
  <c r="AJ494" i="90"/>
  <c r="AJ495" i="90"/>
  <c r="AJ496" i="90"/>
  <c r="AJ497" i="90"/>
  <c r="AJ498" i="90"/>
  <c r="AJ499" i="90"/>
  <c r="AJ500" i="90"/>
  <c r="AJ501" i="90"/>
  <c r="AJ502" i="90"/>
  <c r="AJ503" i="90"/>
  <c r="AJ504" i="90"/>
  <c r="AJ505" i="90"/>
  <c r="AJ506" i="90"/>
  <c r="AJ507" i="90"/>
  <c r="AJ508" i="90"/>
  <c r="AJ509" i="90"/>
  <c r="AJ510" i="90"/>
  <c r="AJ511" i="90"/>
  <c r="AJ512" i="90"/>
  <c r="AJ513" i="90"/>
  <c r="AJ514" i="90"/>
  <c r="AJ515" i="90"/>
  <c r="AJ516" i="90"/>
  <c r="AJ517" i="90"/>
  <c r="AJ518" i="90"/>
  <c r="AJ519" i="90"/>
  <c r="AJ520" i="90"/>
  <c r="AJ521" i="90"/>
  <c r="AJ522" i="90"/>
  <c r="AJ523" i="90"/>
  <c r="AJ524" i="90"/>
  <c r="AJ525" i="90"/>
  <c r="AJ526" i="90"/>
  <c r="AJ527" i="90"/>
  <c r="AJ528" i="90"/>
  <c r="AJ529" i="90"/>
  <c r="AJ530" i="90"/>
  <c r="AJ531" i="90"/>
  <c r="AJ532" i="90"/>
  <c r="AJ533" i="90"/>
  <c r="AJ534" i="90"/>
  <c r="AJ535" i="90"/>
  <c r="AJ536" i="90"/>
  <c r="AJ537" i="90"/>
  <c r="AJ538" i="90"/>
  <c r="AJ539" i="90"/>
  <c r="AJ540" i="90"/>
  <c r="AJ541" i="90"/>
  <c r="AJ542" i="90"/>
  <c r="AJ543" i="90"/>
  <c r="AJ544" i="90"/>
  <c r="AJ545" i="90"/>
  <c r="AJ546" i="90"/>
  <c r="AJ547" i="90"/>
  <c r="AJ548" i="90"/>
  <c r="AJ549" i="90"/>
  <c r="AJ550" i="90"/>
  <c r="AJ551" i="90"/>
  <c r="AJ552" i="90"/>
  <c r="AJ553" i="90"/>
  <c r="AJ554" i="90"/>
  <c r="AJ555" i="90"/>
  <c r="AJ556" i="90"/>
  <c r="AJ557" i="90"/>
  <c r="AJ558" i="90"/>
  <c r="AJ559" i="90"/>
  <c r="AJ560" i="90"/>
  <c r="AJ561" i="90"/>
  <c r="AJ562" i="90"/>
  <c r="AJ563" i="90"/>
  <c r="AJ564" i="90"/>
  <c r="AJ5" i="90"/>
  <c r="AI6" i="90"/>
  <c r="AI7" i="90"/>
  <c r="AI8" i="90"/>
  <c r="AI9" i="90"/>
  <c r="AI10" i="90"/>
  <c r="AI11" i="90"/>
  <c r="AI12" i="90"/>
  <c r="AI13" i="90"/>
  <c r="AI14" i="90"/>
  <c r="AI15" i="90"/>
  <c r="AI16" i="90"/>
  <c r="AI17" i="90"/>
  <c r="AI18" i="90"/>
  <c r="AI19" i="90"/>
  <c r="AI20" i="90"/>
  <c r="AI21" i="90"/>
  <c r="AI22" i="90"/>
  <c r="AI23" i="90"/>
  <c r="AI24" i="90"/>
  <c r="AI25" i="90"/>
  <c r="AI26" i="90"/>
  <c r="AI27" i="90"/>
  <c r="AI28" i="90"/>
  <c r="AI29" i="90"/>
  <c r="AI30" i="90"/>
  <c r="AI31" i="90"/>
  <c r="AI32" i="90"/>
  <c r="AI33" i="90"/>
  <c r="AI34" i="90"/>
  <c r="AI35" i="90"/>
  <c r="AI36" i="90"/>
  <c r="AI37" i="90"/>
  <c r="AI38" i="90"/>
  <c r="AI39" i="90"/>
  <c r="AI40" i="90"/>
  <c r="AI41" i="90"/>
  <c r="AI42" i="90"/>
  <c r="AI43" i="90"/>
  <c r="AI44" i="90"/>
  <c r="AI45" i="90"/>
  <c r="AI46" i="90"/>
  <c r="AI47" i="90"/>
  <c r="AI48" i="90"/>
  <c r="AI49" i="90"/>
  <c r="AI50" i="90"/>
  <c r="AI51" i="90"/>
  <c r="AI52" i="90"/>
  <c r="AI53" i="90"/>
  <c r="AI54" i="90"/>
  <c r="AI55" i="90"/>
  <c r="AI56" i="90"/>
  <c r="AI57" i="90"/>
  <c r="AI58" i="90"/>
  <c r="AI59" i="90"/>
  <c r="AI60" i="90"/>
  <c r="AI61" i="90"/>
  <c r="AI62" i="90"/>
  <c r="AI63" i="90"/>
  <c r="AI64" i="90"/>
  <c r="AI65" i="90"/>
  <c r="AI66" i="90"/>
  <c r="AI67" i="90"/>
  <c r="AI68" i="90"/>
  <c r="AI69" i="90"/>
  <c r="AI70" i="90"/>
  <c r="AI71" i="90"/>
  <c r="AI72" i="90"/>
  <c r="AI73" i="90"/>
  <c r="AI74" i="90"/>
  <c r="AI75" i="90"/>
  <c r="AI76" i="90"/>
  <c r="AI77" i="90"/>
  <c r="AI78" i="90"/>
  <c r="AI79" i="90"/>
  <c r="AI80" i="90"/>
  <c r="AI81" i="90"/>
  <c r="AI82" i="90"/>
  <c r="AI83" i="90"/>
  <c r="AI84" i="90"/>
  <c r="AI85" i="90"/>
  <c r="AI86" i="90"/>
  <c r="AI87" i="90"/>
  <c r="AI88" i="90"/>
  <c r="AI89" i="90"/>
  <c r="AI90" i="90"/>
  <c r="AI91" i="90"/>
  <c r="AI92" i="90"/>
  <c r="AI93" i="90"/>
  <c r="AI94" i="90"/>
  <c r="AI95" i="90"/>
  <c r="AI96" i="90"/>
  <c r="AI97" i="90"/>
  <c r="AI98" i="90"/>
  <c r="AI99" i="90"/>
  <c r="AI100" i="90"/>
  <c r="AI101" i="90"/>
  <c r="AI102" i="90"/>
  <c r="AI103" i="90"/>
  <c r="AI104" i="90"/>
  <c r="AI105" i="90"/>
  <c r="AI106" i="90"/>
  <c r="AI107" i="90"/>
  <c r="AI108" i="90"/>
  <c r="AI109" i="90"/>
  <c r="AI110" i="90"/>
  <c r="AI111" i="90"/>
  <c r="AI112" i="90"/>
  <c r="AI113" i="90"/>
  <c r="AI114" i="90"/>
  <c r="AI115" i="90"/>
  <c r="AI116" i="90"/>
  <c r="AI117" i="90"/>
  <c r="AI118" i="90"/>
  <c r="AI119" i="90"/>
  <c r="AI120" i="90"/>
  <c r="AI121" i="90"/>
  <c r="AI122" i="90"/>
  <c r="AI123" i="90"/>
  <c r="AI124" i="90"/>
  <c r="AI125" i="90"/>
  <c r="AI126" i="90"/>
  <c r="AI127" i="90"/>
  <c r="AI128" i="90"/>
  <c r="AI129" i="90"/>
  <c r="AI130" i="90"/>
  <c r="AI131" i="90"/>
  <c r="AI132" i="90"/>
  <c r="AI133" i="90"/>
  <c r="AI134" i="90"/>
  <c r="AI135" i="90"/>
  <c r="AI136" i="90"/>
  <c r="AI137" i="90"/>
  <c r="AI138" i="90"/>
  <c r="AI139" i="90"/>
  <c r="AI140" i="90"/>
  <c r="AI141" i="90"/>
  <c r="AI142" i="90"/>
  <c r="AI143" i="90"/>
  <c r="AI144" i="90"/>
  <c r="AI145" i="90"/>
  <c r="AI146" i="90"/>
  <c r="AI147" i="90"/>
  <c r="AI148" i="90"/>
  <c r="AI149" i="90"/>
  <c r="AI150" i="90"/>
  <c r="AI151" i="90"/>
  <c r="AI152" i="90"/>
  <c r="AI153" i="90"/>
  <c r="AI154" i="90"/>
  <c r="AI155" i="90"/>
  <c r="AI156" i="90"/>
  <c r="AI157" i="90"/>
  <c r="AI158" i="90"/>
  <c r="AI159" i="90"/>
  <c r="AI160" i="90"/>
  <c r="AI161" i="90"/>
  <c r="AI162" i="90"/>
  <c r="AI163" i="90"/>
  <c r="AI164" i="90"/>
  <c r="AI165" i="90"/>
  <c r="AI166" i="90"/>
  <c r="AI167" i="90"/>
  <c r="AI168" i="90"/>
  <c r="AI169" i="90"/>
  <c r="AI170" i="90"/>
  <c r="AI171" i="90"/>
  <c r="AI172" i="90"/>
  <c r="AI173" i="90"/>
  <c r="AI174" i="90"/>
  <c r="AI175" i="90"/>
  <c r="AI176" i="90"/>
  <c r="AI177" i="90"/>
  <c r="AI178" i="90"/>
  <c r="AI179" i="90"/>
  <c r="AI180" i="90"/>
  <c r="AI181" i="90"/>
  <c r="AI182" i="90"/>
  <c r="AI183" i="90"/>
  <c r="AI184" i="90"/>
  <c r="AI185" i="90"/>
  <c r="AI186" i="90"/>
  <c r="AI187" i="90"/>
  <c r="AI188" i="90"/>
  <c r="AI189" i="90"/>
  <c r="AI190" i="90"/>
  <c r="AI191" i="90"/>
  <c r="AI192" i="90"/>
  <c r="AI193" i="90"/>
  <c r="AI194" i="90"/>
  <c r="AI195" i="90"/>
  <c r="AI196" i="90"/>
  <c r="AI197" i="90"/>
  <c r="AI198" i="90"/>
  <c r="AI199" i="90"/>
  <c r="AI200" i="90"/>
  <c r="AI201" i="90"/>
  <c r="AI202" i="90"/>
  <c r="AI203" i="90"/>
  <c r="AI204" i="90"/>
  <c r="AI205" i="90"/>
  <c r="AI206" i="90"/>
  <c r="AI207" i="90"/>
  <c r="AI208" i="90"/>
  <c r="AI209" i="90"/>
  <c r="AI210" i="90"/>
  <c r="AI211" i="90"/>
  <c r="AI212" i="90"/>
  <c r="AI213" i="90"/>
  <c r="AI214" i="90"/>
  <c r="AI215" i="90"/>
  <c r="AI216" i="90"/>
  <c r="AI217" i="90"/>
  <c r="AI218" i="90"/>
  <c r="AI219" i="90"/>
  <c r="AI220" i="90"/>
  <c r="AI221" i="90"/>
  <c r="AI222" i="90"/>
  <c r="AI223" i="90"/>
  <c r="AI224" i="90"/>
  <c r="AI225" i="90"/>
  <c r="AI226" i="90"/>
  <c r="AI227" i="90"/>
  <c r="AI228" i="90"/>
  <c r="AI229" i="90"/>
  <c r="AI230" i="90"/>
  <c r="AI231" i="90"/>
  <c r="AI232" i="90"/>
  <c r="AI233" i="90"/>
  <c r="AI234" i="90"/>
  <c r="AI235" i="90"/>
  <c r="AI236" i="90"/>
  <c r="AI237" i="90"/>
  <c r="AI238" i="90"/>
  <c r="AI239" i="90"/>
  <c r="AI240" i="90"/>
  <c r="AI241" i="90"/>
  <c r="AI242" i="90"/>
  <c r="AI243" i="90"/>
  <c r="AI244" i="90"/>
  <c r="AI245" i="90"/>
  <c r="AI246" i="90"/>
  <c r="AI247" i="90"/>
  <c r="AI248" i="90"/>
  <c r="AI249" i="90"/>
  <c r="AI250" i="90"/>
  <c r="AI251" i="90"/>
  <c r="AI252" i="90"/>
  <c r="AI253" i="90"/>
  <c r="AI254" i="90"/>
  <c r="AI255" i="90"/>
  <c r="AI256" i="90"/>
  <c r="AI257" i="90"/>
  <c r="AI258" i="90"/>
  <c r="AI259" i="90"/>
  <c r="AI260" i="90"/>
  <c r="AI261" i="90"/>
  <c r="AI262" i="90"/>
  <c r="AI263" i="90"/>
  <c r="AI264" i="90"/>
  <c r="AI265" i="90"/>
  <c r="AI266" i="90"/>
  <c r="AI267" i="90"/>
  <c r="AI268" i="90"/>
  <c r="AI269" i="90"/>
  <c r="AI270" i="90"/>
  <c r="AI271" i="90"/>
  <c r="AI272" i="90"/>
  <c r="AI273" i="90"/>
  <c r="AI274" i="90"/>
  <c r="AI275" i="90"/>
  <c r="AI276" i="90"/>
  <c r="AI277" i="90"/>
  <c r="AI278" i="90"/>
  <c r="AI279" i="90"/>
  <c r="AI280" i="90"/>
  <c r="AI281" i="90"/>
  <c r="AI282" i="90"/>
  <c r="AI283" i="90"/>
  <c r="AI284" i="90"/>
  <c r="AI285" i="90"/>
  <c r="AI286" i="90"/>
  <c r="AI287" i="90"/>
  <c r="AI288" i="90"/>
  <c r="AI289" i="90"/>
  <c r="AI290" i="90"/>
  <c r="AI291" i="90"/>
  <c r="AI292" i="90"/>
  <c r="AI293" i="90"/>
  <c r="AI294" i="90"/>
  <c r="AI295" i="90"/>
  <c r="AI296" i="90"/>
  <c r="AI297" i="90"/>
  <c r="AI298" i="90"/>
  <c r="AI299" i="90"/>
  <c r="AI300" i="90"/>
  <c r="AI301" i="90"/>
  <c r="AI302" i="90"/>
  <c r="AI303" i="90"/>
  <c r="AI304" i="90"/>
  <c r="AI305" i="90"/>
  <c r="AI306" i="90"/>
  <c r="AI307" i="90"/>
  <c r="AI308" i="90"/>
  <c r="AI309" i="90"/>
  <c r="AI310" i="90"/>
  <c r="AI311" i="90"/>
  <c r="AI312" i="90"/>
  <c r="AI313" i="90"/>
  <c r="AI314" i="90"/>
  <c r="AI315" i="90"/>
  <c r="AI316" i="90"/>
  <c r="AI317" i="90"/>
  <c r="AI318" i="90"/>
  <c r="AI319" i="90"/>
  <c r="AI320" i="90"/>
  <c r="AI321" i="90"/>
  <c r="AI322" i="90"/>
  <c r="AI323" i="90"/>
  <c r="AI324" i="90"/>
  <c r="AI325" i="90"/>
  <c r="AI326" i="90"/>
  <c r="AI327" i="90"/>
  <c r="AI328" i="90"/>
  <c r="AI329" i="90"/>
  <c r="AI330" i="90"/>
  <c r="AI331" i="90"/>
  <c r="AI332" i="90"/>
  <c r="AI333" i="90"/>
  <c r="AI334" i="90"/>
  <c r="AI335" i="90"/>
  <c r="AI336" i="90"/>
  <c r="AI337" i="90"/>
  <c r="AI338" i="90"/>
  <c r="AI339" i="90"/>
  <c r="AI340" i="90"/>
  <c r="AI341" i="90"/>
  <c r="AI342" i="90"/>
  <c r="AI343" i="90"/>
  <c r="AI344" i="90"/>
  <c r="AI345" i="90"/>
  <c r="AI346" i="90"/>
  <c r="AI347" i="90"/>
  <c r="AI348" i="90"/>
  <c r="AI349" i="90"/>
  <c r="AI350" i="90"/>
  <c r="AI351" i="90"/>
  <c r="AI352" i="90"/>
  <c r="AI353" i="90"/>
  <c r="AI354" i="90"/>
  <c r="AI355" i="90"/>
  <c r="AI356" i="90"/>
  <c r="AI357" i="90"/>
  <c r="AI358" i="90"/>
  <c r="AI359" i="90"/>
  <c r="AI360" i="90"/>
  <c r="AI361" i="90"/>
  <c r="AI362" i="90"/>
  <c r="AI363" i="90"/>
  <c r="AI364" i="90"/>
  <c r="AI365" i="90"/>
  <c r="AI366" i="90"/>
  <c r="AI367" i="90"/>
  <c r="AI368" i="90"/>
  <c r="AI369" i="90"/>
  <c r="AI370" i="90"/>
  <c r="AI371" i="90"/>
  <c r="AI372" i="90"/>
  <c r="AI373" i="90"/>
  <c r="AI374" i="90"/>
  <c r="AI375" i="90"/>
  <c r="AI376" i="90"/>
  <c r="AI377" i="90"/>
  <c r="AI378" i="90"/>
  <c r="AI379" i="90"/>
  <c r="AI380" i="90"/>
  <c r="AI381" i="90"/>
  <c r="AI382" i="90"/>
  <c r="AI383" i="90"/>
  <c r="AI384" i="90"/>
  <c r="AI385" i="90"/>
  <c r="AI386" i="90"/>
  <c r="AI387" i="90"/>
  <c r="AI388" i="90"/>
  <c r="AI389" i="90"/>
  <c r="AI390" i="90"/>
  <c r="AI391" i="90"/>
  <c r="AI392" i="90"/>
  <c r="AI393" i="90"/>
  <c r="AI394" i="90"/>
  <c r="AI395" i="90"/>
  <c r="AI396" i="90"/>
  <c r="AI397" i="90"/>
  <c r="AI398" i="90"/>
  <c r="AI399" i="90"/>
  <c r="AI400" i="90"/>
  <c r="AI401" i="90"/>
  <c r="AI402" i="90"/>
  <c r="AI403" i="90"/>
  <c r="AI404" i="90"/>
  <c r="AI405" i="90"/>
  <c r="AI406" i="90"/>
  <c r="AI407" i="90"/>
  <c r="AI408" i="90"/>
  <c r="AI409" i="90"/>
  <c r="AI410" i="90"/>
  <c r="AI411" i="90"/>
  <c r="AI412" i="90"/>
  <c r="AI413" i="90"/>
  <c r="AI414" i="90"/>
  <c r="AI415" i="90"/>
  <c r="AI416" i="90"/>
  <c r="AI417" i="90"/>
  <c r="AI418" i="90"/>
  <c r="AI419" i="90"/>
  <c r="AI420" i="90"/>
  <c r="AI421" i="90"/>
  <c r="AI422" i="90"/>
  <c r="AI423" i="90"/>
  <c r="AI424" i="90"/>
  <c r="AI425" i="90"/>
  <c r="AI426" i="90"/>
  <c r="AI427" i="90"/>
  <c r="AI428" i="90"/>
  <c r="AI429" i="90"/>
  <c r="AI430" i="90"/>
  <c r="AI431" i="90"/>
  <c r="AI432" i="90"/>
  <c r="AI433" i="90"/>
  <c r="AI434" i="90"/>
  <c r="AI435" i="90"/>
  <c r="AI436" i="90"/>
  <c r="AI437" i="90"/>
  <c r="AI438" i="90"/>
  <c r="AI439" i="90"/>
  <c r="AI440" i="90"/>
  <c r="AI441" i="90"/>
  <c r="AI442" i="90"/>
  <c r="AI443" i="90"/>
  <c r="AI444" i="90"/>
  <c r="AI445" i="90"/>
  <c r="AI446" i="90"/>
  <c r="AI447" i="90"/>
  <c r="AI448" i="90"/>
  <c r="AI449" i="90"/>
  <c r="AI450" i="90"/>
  <c r="AI451" i="90"/>
  <c r="AI452" i="90"/>
  <c r="AI453" i="90"/>
  <c r="AI454" i="90"/>
  <c r="AI455" i="90"/>
  <c r="AI456" i="90"/>
  <c r="AI457" i="90"/>
  <c r="AI458" i="90"/>
  <c r="AI459" i="90"/>
  <c r="AI460" i="90"/>
  <c r="AI461" i="90"/>
  <c r="AI462" i="90"/>
  <c r="AI463" i="90"/>
  <c r="AI464" i="90"/>
  <c r="AI465" i="90"/>
  <c r="AI466" i="90"/>
  <c r="AI467" i="90"/>
  <c r="AI468" i="90"/>
  <c r="AI469" i="90"/>
  <c r="AI470" i="90"/>
  <c r="AI471" i="90"/>
  <c r="AI472" i="90"/>
  <c r="AI473" i="90"/>
  <c r="AI474" i="90"/>
  <c r="AI475" i="90"/>
  <c r="AI476" i="90"/>
  <c r="AI477" i="90"/>
  <c r="AI478" i="90"/>
  <c r="AI479" i="90"/>
  <c r="AI480" i="90"/>
  <c r="AI481" i="90"/>
  <c r="AI482" i="90"/>
  <c r="AI483" i="90"/>
  <c r="AI484" i="90"/>
  <c r="AI485" i="90"/>
  <c r="AI486" i="90"/>
  <c r="AI487" i="90"/>
  <c r="AI488" i="90"/>
  <c r="AI489" i="90"/>
  <c r="AI490" i="90"/>
  <c r="AI491" i="90"/>
  <c r="AI492" i="90"/>
  <c r="AI493" i="90"/>
  <c r="AI494" i="90"/>
  <c r="AI495" i="90"/>
  <c r="AI496" i="90"/>
  <c r="AI497" i="90"/>
  <c r="AI498" i="90"/>
  <c r="AI499" i="90"/>
  <c r="AI500" i="90"/>
  <c r="AI501" i="90"/>
  <c r="AI502" i="90"/>
  <c r="AI503" i="90"/>
  <c r="AI504" i="90"/>
  <c r="AI505" i="90"/>
  <c r="AI506" i="90"/>
  <c r="AI507" i="90"/>
  <c r="AI508" i="90"/>
  <c r="AI509" i="90"/>
  <c r="AI510" i="90"/>
  <c r="AI511" i="90"/>
  <c r="AI512" i="90"/>
  <c r="AI513" i="90"/>
  <c r="AI514" i="90"/>
  <c r="AI515" i="90"/>
  <c r="AI516" i="90"/>
  <c r="AI517" i="90"/>
  <c r="AI518" i="90"/>
  <c r="AI519" i="90"/>
  <c r="AI520" i="90"/>
  <c r="AI521" i="90"/>
  <c r="AI522" i="90"/>
  <c r="AI523" i="90"/>
  <c r="AI524" i="90"/>
  <c r="AI525" i="90"/>
  <c r="AI526" i="90"/>
  <c r="AI527" i="90"/>
  <c r="AI528" i="90"/>
  <c r="AI529" i="90"/>
  <c r="AI530" i="90"/>
  <c r="AI531" i="90"/>
  <c r="AI532" i="90"/>
  <c r="AI533" i="90"/>
  <c r="AI534" i="90"/>
  <c r="AI535" i="90"/>
  <c r="AI536" i="90"/>
  <c r="AI537" i="90"/>
  <c r="AI538" i="90"/>
  <c r="AI539" i="90"/>
  <c r="AI540" i="90"/>
  <c r="AI541" i="90"/>
  <c r="AI542" i="90"/>
  <c r="AI543" i="90"/>
  <c r="AI544" i="90"/>
  <c r="AI545" i="90"/>
  <c r="AI546" i="90"/>
  <c r="AI547" i="90"/>
  <c r="AI548" i="90"/>
  <c r="AI549" i="90"/>
  <c r="AI550" i="90"/>
  <c r="AI551" i="90"/>
  <c r="AI552" i="90"/>
  <c r="AI553" i="90"/>
  <c r="AI554" i="90"/>
  <c r="AI555" i="90"/>
  <c r="AI556" i="90"/>
  <c r="AI557" i="90"/>
  <c r="AI558" i="90"/>
  <c r="AI559" i="90"/>
  <c r="AI560" i="90"/>
  <c r="AI561" i="90"/>
  <c r="AI562" i="90"/>
  <c r="AI563" i="90"/>
  <c r="AI564" i="90"/>
  <c r="AI5" i="90"/>
  <c r="CJ9" i="89"/>
  <c r="CJ10" i="89"/>
  <c r="CJ11" i="89"/>
  <c r="CJ12" i="89"/>
  <c r="CJ13" i="89"/>
  <c r="CJ14" i="89"/>
  <c r="CJ15" i="89"/>
  <c r="CJ16" i="89"/>
  <c r="CJ17" i="89"/>
  <c r="CJ18" i="89"/>
  <c r="CJ19" i="89"/>
  <c r="CJ20" i="89"/>
  <c r="CJ21" i="89"/>
  <c r="CJ22" i="89"/>
  <c r="CJ23" i="89"/>
  <c r="CJ24" i="89"/>
  <c r="CJ25" i="89"/>
  <c r="CJ26" i="89"/>
  <c r="CJ8" i="89"/>
  <c r="AN6" i="90"/>
  <c r="AN7" i="90"/>
  <c r="AN8" i="90"/>
  <c r="AN9" i="90"/>
  <c r="AN10" i="90"/>
  <c r="AN11" i="90"/>
  <c r="AN12" i="90"/>
  <c r="AN13" i="90"/>
  <c r="AN14" i="90"/>
  <c r="AN15" i="90"/>
  <c r="AN16" i="90"/>
  <c r="AN17" i="90"/>
  <c r="AN18" i="90"/>
  <c r="AN19" i="90"/>
  <c r="AN20" i="90"/>
  <c r="AN21" i="90"/>
  <c r="AN22" i="90"/>
  <c r="AN23" i="90"/>
  <c r="AN24" i="90"/>
  <c r="AN25" i="90"/>
  <c r="AN26" i="90"/>
  <c r="AN27" i="90"/>
  <c r="AN28" i="90"/>
  <c r="AN29" i="90"/>
  <c r="AN30" i="90"/>
  <c r="AN31" i="90"/>
  <c r="AN32" i="90"/>
  <c r="AN33" i="90"/>
  <c r="AN34" i="90"/>
  <c r="AN35" i="90"/>
  <c r="AN36" i="90"/>
  <c r="AN37" i="90"/>
  <c r="AN38" i="90"/>
  <c r="AN39" i="90"/>
  <c r="AN40" i="90"/>
  <c r="AN41" i="90"/>
  <c r="AN42" i="90"/>
  <c r="AN43" i="90"/>
  <c r="AN44" i="90"/>
  <c r="AN45" i="90"/>
  <c r="AN46" i="90"/>
  <c r="AN47" i="90"/>
  <c r="AN48" i="90"/>
  <c r="AN49" i="90"/>
  <c r="AN50" i="90"/>
  <c r="AN51" i="90"/>
  <c r="AN52" i="90"/>
  <c r="AN53" i="90"/>
  <c r="AN54" i="90"/>
  <c r="AN55" i="90"/>
  <c r="AN56" i="90"/>
  <c r="AN57" i="90"/>
  <c r="AN58" i="90"/>
  <c r="AN59" i="90"/>
  <c r="AN60" i="90"/>
  <c r="AN61" i="90"/>
  <c r="AN62" i="90"/>
  <c r="AN63" i="90"/>
  <c r="AN64" i="90"/>
  <c r="AN65" i="90"/>
  <c r="AN66" i="90"/>
  <c r="AN67" i="90"/>
  <c r="AN68" i="90"/>
  <c r="AN69" i="90"/>
  <c r="AN70" i="90"/>
  <c r="AN71" i="90"/>
  <c r="AN72" i="90"/>
  <c r="AN73" i="90"/>
  <c r="AN74" i="90"/>
  <c r="AN75" i="90"/>
  <c r="AN76" i="90"/>
  <c r="AN77" i="90"/>
  <c r="AN78" i="90"/>
  <c r="AN79" i="90"/>
  <c r="AN80" i="90"/>
  <c r="AN81" i="90"/>
  <c r="AN82" i="90"/>
  <c r="AN83" i="90"/>
  <c r="AN84" i="90"/>
  <c r="AN85" i="90"/>
  <c r="AN86" i="90"/>
  <c r="AN87" i="90"/>
  <c r="AN88" i="90"/>
  <c r="AN89" i="90"/>
  <c r="AN90" i="90"/>
  <c r="AN91" i="90"/>
  <c r="AN92" i="90"/>
  <c r="AN93" i="90"/>
  <c r="AN94" i="90"/>
  <c r="AN95" i="90"/>
  <c r="AN96" i="90"/>
  <c r="AN97" i="90"/>
  <c r="AN98" i="90"/>
  <c r="AN99" i="90"/>
  <c r="AN100" i="90"/>
  <c r="AN101" i="90"/>
  <c r="AN102" i="90"/>
  <c r="AN103" i="90"/>
  <c r="AN104" i="90"/>
  <c r="AN105" i="90"/>
  <c r="AN106" i="90"/>
  <c r="AN107" i="90"/>
  <c r="AN108" i="90"/>
  <c r="AN109" i="90"/>
  <c r="AN110" i="90"/>
  <c r="AN111" i="90"/>
  <c r="AN112" i="90"/>
  <c r="AN113" i="90"/>
  <c r="AN114" i="90"/>
  <c r="AN115" i="90"/>
  <c r="AN116" i="90"/>
  <c r="AN117" i="90"/>
  <c r="AN118" i="90"/>
  <c r="AN119" i="90"/>
  <c r="AN120" i="90"/>
  <c r="AN121" i="90"/>
  <c r="AN122" i="90"/>
  <c r="AN123" i="90"/>
  <c r="AN124" i="90"/>
  <c r="AN125" i="90"/>
  <c r="AN126" i="90"/>
  <c r="AN127" i="90"/>
  <c r="AN128" i="90"/>
  <c r="AN129" i="90"/>
  <c r="AN130" i="90"/>
  <c r="AN131" i="90"/>
  <c r="AN132" i="90"/>
  <c r="AN133" i="90"/>
  <c r="AN134" i="90"/>
  <c r="AN135" i="90"/>
  <c r="AN136" i="90"/>
  <c r="AN137" i="90"/>
  <c r="AN138" i="90"/>
  <c r="AN139" i="90"/>
  <c r="AN140" i="90"/>
  <c r="AN141" i="90"/>
  <c r="AN142" i="90"/>
  <c r="AN143" i="90"/>
  <c r="AN144" i="90"/>
  <c r="AN145" i="90"/>
  <c r="AN146" i="90"/>
  <c r="AN147" i="90"/>
  <c r="AN148" i="90"/>
  <c r="AN149" i="90"/>
  <c r="AN150" i="90"/>
  <c r="AN151" i="90"/>
  <c r="AN152" i="90"/>
  <c r="AN153" i="90"/>
  <c r="AN154" i="90"/>
  <c r="AN155" i="90"/>
  <c r="AN156" i="90"/>
  <c r="AN157" i="90"/>
  <c r="AN158" i="90"/>
  <c r="AN159" i="90"/>
  <c r="AN160" i="90"/>
  <c r="AN161" i="90"/>
  <c r="AN162" i="90"/>
  <c r="AN163" i="90"/>
  <c r="AN164" i="90"/>
  <c r="AN165" i="90"/>
  <c r="AN166" i="90"/>
  <c r="AN167" i="90"/>
  <c r="AN168" i="90"/>
  <c r="AN169" i="90"/>
  <c r="AN170" i="90"/>
  <c r="AN171" i="90"/>
  <c r="AN172" i="90"/>
  <c r="AN173" i="90"/>
  <c r="AN174" i="90"/>
  <c r="AN175" i="90"/>
  <c r="AN176" i="90"/>
  <c r="AN177" i="90"/>
  <c r="AN178" i="90"/>
  <c r="AN179" i="90"/>
  <c r="AN180" i="90"/>
  <c r="AN181" i="90"/>
  <c r="AN182" i="90"/>
  <c r="AN183" i="90"/>
  <c r="AN184" i="90"/>
  <c r="AN185" i="90"/>
  <c r="AN186" i="90"/>
  <c r="AN187" i="90"/>
  <c r="AN188" i="90"/>
  <c r="AN189" i="90"/>
  <c r="AN190" i="90"/>
  <c r="AN191" i="90"/>
  <c r="AN192" i="90"/>
  <c r="AN193" i="90"/>
  <c r="AN194" i="90"/>
  <c r="AN195" i="90"/>
  <c r="AN196" i="90"/>
  <c r="AN197" i="90"/>
  <c r="AN198" i="90"/>
  <c r="AN199" i="90"/>
  <c r="AN200" i="90"/>
  <c r="AN201" i="90"/>
  <c r="AN202" i="90"/>
  <c r="AN203" i="90"/>
  <c r="AN204" i="90"/>
  <c r="AN205" i="90"/>
  <c r="AN206" i="90"/>
  <c r="AN207" i="90"/>
  <c r="AN208" i="90"/>
  <c r="AN209" i="90"/>
  <c r="AN210" i="90"/>
  <c r="AN211" i="90"/>
  <c r="AN212" i="90"/>
  <c r="AN213" i="90"/>
  <c r="AN214" i="90"/>
  <c r="AN215" i="90"/>
  <c r="AN216" i="90"/>
  <c r="AN217" i="90"/>
  <c r="AN218" i="90"/>
  <c r="AN219" i="90"/>
  <c r="AN220" i="90"/>
  <c r="AN221" i="90"/>
  <c r="AN222" i="90"/>
  <c r="AN223" i="90"/>
  <c r="AN224" i="90"/>
  <c r="AN225" i="90"/>
  <c r="AN226" i="90"/>
  <c r="AN227" i="90"/>
  <c r="AN228" i="90"/>
  <c r="AN229" i="90"/>
  <c r="AN230" i="90"/>
  <c r="AN231" i="90"/>
  <c r="AN232" i="90"/>
  <c r="AN233" i="90"/>
  <c r="AN234" i="90"/>
  <c r="AN235" i="90"/>
  <c r="AN236" i="90"/>
  <c r="AN237" i="90"/>
  <c r="AN238" i="90"/>
  <c r="AN239" i="90"/>
  <c r="AN240" i="90"/>
  <c r="AN241" i="90"/>
  <c r="AN242" i="90"/>
  <c r="AN243" i="90"/>
  <c r="AN244" i="90"/>
  <c r="AN245" i="90"/>
  <c r="AN246" i="90"/>
  <c r="AN247" i="90"/>
  <c r="AN248" i="90"/>
  <c r="AN249" i="90"/>
  <c r="AN250" i="90"/>
  <c r="AN251" i="90"/>
  <c r="AN252" i="90"/>
  <c r="AN253" i="90"/>
  <c r="AN254" i="90"/>
  <c r="AN255" i="90"/>
  <c r="AN256" i="90"/>
  <c r="AN257" i="90"/>
  <c r="AN258" i="90"/>
  <c r="AN259" i="90"/>
  <c r="AN260" i="90"/>
  <c r="AN261" i="90"/>
  <c r="AN262" i="90"/>
  <c r="AN263" i="90"/>
  <c r="AN264" i="90"/>
  <c r="AN265" i="90"/>
  <c r="AN266" i="90"/>
  <c r="AN267" i="90"/>
  <c r="AN268" i="90"/>
  <c r="AN269" i="90"/>
  <c r="AN270" i="90"/>
  <c r="AN271" i="90"/>
  <c r="AN272" i="90"/>
  <c r="AN273" i="90"/>
  <c r="AN274" i="90"/>
  <c r="AN275" i="90"/>
  <c r="AN276" i="90"/>
  <c r="AN277" i="90"/>
  <c r="AN278" i="90"/>
  <c r="AN279" i="90"/>
  <c r="AN280" i="90"/>
  <c r="AN281" i="90"/>
  <c r="AN282" i="90"/>
  <c r="AN283" i="90"/>
  <c r="AN284" i="90"/>
  <c r="AN285" i="90"/>
  <c r="AN286" i="90"/>
  <c r="AN287" i="90"/>
  <c r="AN288" i="90"/>
  <c r="AN289" i="90"/>
  <c r="AN290" i="90"/>
  <c r="AN291" i="90"/>
  <c r="AN292" i="90"/>
  <c r="AN293" i="90"/>
  <c r="AN294" i="90"/>
  <c r="AN295" i="90"/>
  <c r="AN296" i="90"/>
  <c r="AN297" i="90"/>
  <c r="AN298" i="90"/>
  <c r="AN299" i="90"/>
  <c r="AN300" i="90"/>
  <c r="AN301" i="90"/>
  <c r="AN302" i="90"/>
  <c r="AN303" i="90"/>
  <c r="AN304" i="90"/>
  <c r="AN305" i="90"/>
  <c r="AN306" i="90"/>
  <c r="AN307" i="90"/>
  <c r="AN308" i="90"/>
  <c r="AN309" i="90"/>
  <c r="AN310" i="90"/>
  <c r="AN311" i="90"/>
  <c r="AN312" i="90"/>
  <c r="AN313" i="90"/>
  <c r="AN314" i="90"/>
  <c r="AN315" i="90"/>
  <c r="AN316" i="90"/>
  <c r="AN317" i="90"/>
  <c r="AN318" i="90"/>
  <c r="AN319" i="90"/>
  <c r="AN320" i="90"/>
  <c r="AN321" i="90"/>
  <c r="AN322" i="90"/>
  <c r="AN323" i="90"/>
  <c r="AN324" i="90"/>
  <c r="AN325" i="90"/>
  <c r="AN326" i="90"/>
  <c r="AN327" i="90"/>
  <c r="AN328" i="90"/>
  <c r="AN329" i="90"/>
  <c r="AN330" i="90"/>
  <c r="AN331" i="90"/>
  <c r="AN332" i="90"/>
  <c r="AN333" i="90"/>
  <c r="AN334" i="90"/>
  <c r="AN335" i="90"/>
  <c r="AN336" i="90"/>
  <c r="AN337" i="90"/>
  <c r="AN338" i="90"/>
  <c r="AN339" i="90"/>
  <c r="AN340" i="90"/>
  <c r="AN341" i="90"/>
  <c r="AN342" i="90"/>
  <c r="AN343" i="90"/>
  <c r="AN344" i="90"/>
  <c r="AN345" i="90"/>
  <c r="AN346" i="90"/>
  <c r="AN347" i="90"/>
  <c r="AN348" i="90"/>
  <c r="AN349" i="90"/>
  <c r="AN350" i="90"/>
  <c r="AN351" i="90"/>
  <c r="AN352" i="90"/>
  <c r="AN353" i="90"/>
  <c r="AN354" i="90"/>
  <c r="AN355" i="90"/>
  <c r="AN356" i="90"/>
  <c r="AN357" i="90"/>
  <c r="AN358" i="90"/>
  <c r="AN359" i="90"/>
  <c r="AN360" i="90"/>
  <c r="AN361" i="90"/>
  <c r="AN362" i="90"/>
  <c r="AN363" i="90"/>
  <c r="AN364" i="90"/>
  <c r="AN365" i="90"/>
  <c r="AN366" i="90"/>
  <c r="AN367" i="90"/>
  <c r="AN368" i="90"/>
  <c r="AN369" i="90"/>
  <c r="AN370" i="90"/>
  <c r="AN371" i="90"/>
  <c r="AN372" i="90"/>
  <c r="AN373" i="90"/>
  <c r="AN374" i="90"/>
  <c r="AN375" i="90"/>
  <c r="AN376" i="90"/>
  <c r="AN377" i="90"/>
  <c r="AN378" i="90"/>
  <c r="AN379" i="90"/>
  <c r="AN380" i="90"/>
  <c r="AN381" i="90"/>
  <c r="AN382" i="90"/>
  <c r="AN383" i="90"/>
  <c r="AN384" i="90"/>
  <c r="AN385" i="90"/>
  <c r="AN386" i="90"/>
  <c r="AN387" i="90"/>
  <c r="AN388" i="90"/>
  <c r="AN389" i="90"/>
  <c r="AN390" i="90"/>
  <c r="AN391" i="90"/>
  <c r="AN392" i="90"/>
  <c r="AN393" i="90"/>
  <c r="AN394" i="90"/>
  <c r="AN395" i="90"/>
  <c r="AN396" i="90"/>
  <c r="AN397" i="90"/>
  <c r="AN398" i="90"/>
  <c r="AN399" i="90"/>
  <c r="AN400" i="90"/>
  <c r="AN401" i="90"/>
  <c r="AN402" i="90"/>
  <c r="AN403" i="90"/>
  <c r="AN404" i="90"/>
  <c r="AN405" i="90"/>
  <c r="AN406" i="90"/>
  <c r="AN407" i="90"/>
  <c r="AN408" i="90"/>
  <c r="AN409" i="90"/>
  <c r="AN410" i="90"/>
  <c r="AN411" i="90"/>
  <c r="AN412" i="90"/>
  <c r="AN413" i="90"/>
  <c r="AN414" i="90"/>
  <c r="AN415" i="90"/>
  <c r="AN416" i="90"/>
  <c r="AN417" i="90"/>
  <c r="AN418" i="90"/>
  <c r="AN419" i="90"/>
  <c r="AN420" i="90"/>
  <c r="AN421" i="90"/>
  <c r="AN422" i="90"/>
  <c r="AN423" i="90"/>
  <c r="AN424" i="90"/>
  <c r="AN425" i="90"/>
  <c r="AN426" i="90"/>
  <c r="AN427" i="90"/>
  <c r="AN428" i="90"/>
  <c r="AN429" i="90"/>
  <c r="AN430" i="90"/>
  <c r="AN431" i="90"/>
  <c r="AN432" i="90"/>
  <c r="AN433" i="90"/>
  <c r="AN434" i="90"/>
  <c r="AN435" i="90"/>
  <c r="AN436" i="90"/>
  <c r="AN437" i="90"/>
  <c r="AN438" i="90"/>
  <c r="AN439" i="90"/>
  <c r="AN440" i="90"/>
  <c r="AN441" i="90"/>
  <c r="AN442" i="90"/>
  <c r="AN443" i="90"/>
  <c r="AN444" i="90"/>
  <c r="AN445" i="90"/>
  <c r="AN446" i="90"/>
  <c r="AN447" i="90"/>
  <c r="AN448" i="90"/>
  <c r="AN449" i="90"/>
  <c r="AN450" i="90"/>
  <c r="AN451" i="90"/>
  <c r="AN452" i="90"/>
  <c r="AN453" i="90"/>
  <c r="AN454" i="90"/>
  <c r="AN455" i="90"/>
  <c r="AN456" i="90"/>
  <c r="AN457" i="90"/>
  <c r="AN458" i="90"/>
  <c r="AN459" i="90"/>
  <c r="AN460" i="90"/>
  <c r="AN461" i="90"/>
  <c r="AN462" i="90"/>
  <c r="AN463" i="90"/>
  <c r="AN464" i="90"/>
  <c r="AN465" i="90"/>
  <c r="AN466" i="90"/>
  <c r="AN467" i="90"/>
  <c r="AN468" i="90"/>
  <c r="AN469" i="90"/>
  <c r="AN470" i="90"/>
  <c r="AN471" i="90"/>
  <c r="AN472" i="90"/>
  <c r="AN473" i="90"/>
  <c r="AN474" i="90"/>
  <c r="AN475" i="90"/>
  <c r="AN476" i="90"/>
  <c r="AN477" i="90"/>
  <c r="AN478" i="90"/>
  <c r="AN479" i="90"/>
  <c r="AN480" i="90"/>
  <c r="AN481" i="90"/>
  <c r="AN482" i="90"/>
  <c r="AN483" i="90"/>
  <c r="AN484" i="90"/>
  <c r="AN485" i="90"/>
  <c r="AN486" i="90"/>
  <c r="AN487" i="90"/>
  <c r="AN488" i="90"/>
  <c r="AN489" i="90"/>
  <c r="AN490" i="90"/>
  <c r="AN491" i="90"/>
  <c r="AN492" i="90"/>
  <c r="AN493" i="90"/>
  <c r="AN494" i="90"/>
  <c r="AN495" i="90"/>
  <c r="AN496" i="90"/>
  <c r="AN497" i="90"/>
  <c r="AN498" i="90"/>
  <c r="AN499" i="90"/>
  <c r="AN500" i="90"/>
  <c r="AN501" i="90"/>
  <c r="AN502" i="90"/>
  <c r="AN503" i="90"/>
  <c r="AN504" i="90"/>
  <c r="AN505" i="90"/>
  <c r="AN506" i="90"/>
  <c r="AN507" i="90"/>
  <c r="AN508" i="90"/>
  <c r="AN509" i="90"/>
  <c r="AN510" i="90"/>
  <c r="AN511" i="90"/>
  <c r="AN512" i="90"/>
  <c r="AN513" i="90"/>
  <c r="AN514" i="90"/>
  <c r="AN515" i="90"/>
  <c r="AN516" i="90"/>
  <c r="AN517" i="90"/>
  <c r="AN518" i="90"/>
  <c r="AN519" i="90"/>
  <c r="AN520" i="90"/>
  <c r="AN521" i="90"/>
  <c r="AN522" i="90"/>
  <c r="AN523" i="90"/>
  <c r="AN524" i="90"/>
  <c r="AN525" i="90"/>
  <c r="AN526" i="90"/>
  <c r="AN527" i="90"/>
  <c r="AN528" i="90"/>
  <c r="AN529" i="90"/>
  <c r="AN530" i="90"/>
  <c r="AN531" i="90"/>
  <c r="AN532" i="90"/>
  <c r="AN533" i="90"/>
  <c r="AN534" i="90"/>
  <c r="AN535" i="90"/>
  <c r="AN536" i="90"/>
  <c r="AN537" i="90"/>
  <c r="AN538" i="90"/>
  <c r="AN539" i="90"/>
  <c r="AN540" i="90"/>
  <c r="AN541" i="90"/>
  <c r="AN542" i="90"/>
  <c r="AN543" i="90"/>
  <c r="AN544" i="90"/>
  <c r="AN545" i="90"/>
  <c r="AN546" i="90"/>
  <c r="AN547" i="90"/>
  <c r="AN548" i="90"/>
  <c r="AN549" i="90"/>
  <c r="AN550" i="90"/>
  <c r="AN551" i="90"/>
  <c r="AN552" i="90"/>
  <c r="AN553" i="90"/>
  <c r="AN554" i="90"/>
  <c r="AN555" i="90"/>
  <c r="AN556" i="90"/>
  <c r="AN557" i="90"/>
  <c r="AN558" i="90"/>
  <c r="AN559" i="90"/>
  <c r="AN560" i="90"/>
  <c r="AN561" i="90"/>
  <c r="AN562" i="90"/>
  <c r="AN563" i="90"/>
  <c r="AN564" i="90"/>
  <c r="AM6" i="90"/>
  <c r="AM7" i="90"/>
  <c r="AM8" i="90"/>
  <c r="AM9" i="90"/>
  <c r="AM10" i="90"/>
  <c r="AM11" i="90"/>
  <c r="AM12" i="90"/>
  <c r="AM13" i="90"/>
  <c r="AM14" i="90"/>
  <c r="AM15" i="90"/>
  <c r="AM16" i="90"/>
  <c r="AM17" i="90"/>
  <c r="AM18" i="90"/>
  <c r="AM19" i="90"/>
  <c r="AM20" i="90"/>
  <c r="AM21" i="90"/>
  <c r="AM22" i="90"/>
  <c r="AM23" i="90"/>
  <c r="AM24" i="90"/>
  <c r="AM25" i="90"/>
  <c r="AM26" i="90"/>
  <c r="AM27" i="90"/>
  <c r="AM28" i="90"/>
  <c r="AM29" i="90"/>
  <c r="AM30" i="90"/>
  <c r="AM31" i="90"/>
  <c r="AM32" i="90"/>
  <c r="AM33" i="90"/>
  <c r="AM34" i="90"/>
  <c r="AM35" i="90"/>
  <c r="AM36" i="90"/>
  <c r="AM37" i="90"/>
  <c r="AM38" i="90"/>
  <c r="AM39" i="90"/>
  <c r="AM40" i="90"/>
  <c r="AM41" i="90"/>
  <c r="AM42" i="90"/>
  <c r="AM43" i="90"/>
  <c r="AM44" i="90"/>
  <c r="AM45" i="90"/>
  <c r="AM46" i="90"/>
  <c r="AM47" i="90"/>
  <c r="AM48" i="90"/>
  <c r="AM49" i="90"/>
  <c r="AM50" i="90"/>
  <c r="AM51" i="90"/>
  <c r="AM52" i="90"/>
  <c r="AM53" i="90"/>
  <c r="AM54" i="90"/>
  <c r="AM55" i="90"/>
  <c r="AM56" i="90"/>
  <c r="AM57" i="90"/>
  <c r="AM58" i="90"/>
  <c r="AM59" i="90"/>
  <c r="AM60" i="90"/>
  <c r="AM61" i="90"/>
  <c r="AM62" i="90"/>
  <c r="AM63" i="90"/>
  <c r="AM64" i="90"/>
  <c r="AM65" i="90"/>
  <c r="AM66" i="90"/>
  <c r="AM67" i="90"/>
  <c r="AM68" i="90"/>
  <c r="AM69" i="90"/>
  <c r="AM70" i="90"/>
  <c r="AM71" i="90"/>
  <c r="AM72" i="90"/>
  <c r="AM73" i="90"/>
  <c r="AM74" i="90"/>
  <c r="AM75" i="90"/>
  <c r="AM76" i="90"/>
  <c r="AM77" i="90"/>
  <c r="AM78" i="90"/>
  <c r="AM79" i="90"/>
  <c r="AM80" i="90"/>
  <c r="AM81" i="90"/>
  <c r="AM82" i="90"/>
  <c r="AM83" i="90"/>
  <c r="AM84" i="90"/>
  <c r="AM85" i="90"/>
  <c r="AM86" i="90"/>
  <c r="AM87" i="90"/>
  <c r="AM88" i="90"/>
  <c r="AM89" i="90"/>
  <c r="AM90" i="90"/>
  <c r="AM91" i="90"/>
  <c r="AM92" i="90"/>
  <c r="AM93" i="90"/>
  <c r="AM94" i="90"/>
  <c r="AM95" i="90"/>
  <c r="AM96" i="90"/>
  <c r="AM97" i="90"/>
  <c r="AM98" i="90"/>
  <c r="AM99" i="90"/>
  <c r="AM100" i="90"/>
  <c r="AM101" i="90"/>
  <c r="AM102" i="90"/>
  <c r="AM103" i="90"/>
  <c r="AM104" i="90"/>
  <c r="AM105" i="90"/>
  <c r="AM106" i="90"/>
  <c r="AM107" i="90"/>
  <c r="AM108" i="90"/>
  <c r="AM109" i="90"/>
  <c r="AM110" i="90"/>
  <c r="AM111" i="90"/>
  <c r="AM112" i="90"/>
  <c r="AM113" i="90"/>
  <c r="AM114" i="90"/>
  <c r="AM115" i="90"/>
  <c r="AM116" i="90"/>
  <c r="AM117" i="90"/>
  <c r="AM118" i="90"/>
  <c r="AM119" i="90"/>
  <c r="AM120" i="90"/>
  <c r="AM121" i="90"/>
  <c r="AM122" i="90"/>
  <c r="AM123" i="90"/>
  <c r="AM124" i="90"/>
  <c r="AM125" i="90"/>
  <c r="AM126" i="90"/>
  <c r="AM127" i="90"/>
  <c r="AM128" i="90"/>
  <c r="AM129" i="90"/>
  <c r="AM130" i="90"/>
  <c r="AM131" i="90"/>
  <c r="AM132" i="90"/>
  <c r="AM133" i="90"/>
  <c r="AM134" i="90"/>
  <c r="AM135" i="90"/>
  <c r="AM136" i="90"/>
  <c r="AM137" i="90"/>
  <c r="AM138" i="90"/>
  <c r="AM139" i="90"/>
  <c r="AM140" i="90"/>
  <c r="AM141" i="90"/>
  <c r="AM142" i="90"/>
  <c r="AM143" i="90"/>
  <c r="AM144" i="90"/>
  <c r="AM145" i="90"/>
  <c r="AM146" i="90"/>
  <c r="AM147" i="90"/>
  <c r="AM148" i="90"/>
  <c r="AM149" i="90"/>
  <c r="AM150" i="90"/>
  <c r="AM151" i="90"/>
  <c r="AM152" i="90"/>
  <c r="AM153" i="90"/>
  <c r="AM154" i="90"/>
  <c r="AM155" i="90"/>
  <c r="AM156" i="90"/>
  <c r="AM157" i="90"/>
  <c r="AM158" i="90"/>
  <c r="AM159" i="90"/>
  <c r="AM160" i="90"/>
  <c r="AM161" i="90"/>
  <c r="AM162" i="90"/>
  <c r="AM163" i="90"/>
  <c r="AM164" i="90"/>
  <c r="AM165" i="90"/>
  <c r="AM166" i="90"/>
  <c r="AM167" i="90"/>
  <c r="AM168" i="90"/>
  <c r="AM169" i="90"/>
  <c r="AM170" i="90"/>
  <c r="AM171" i="90"/>
  <c r="AM172" i="90"/>
  <c r="AM173" i="90"/>
  <c r="AM174" i="90"/>
  <c r="AM175" i="90"/>
  <c r="AM176" i="90"/>
  <c r="AM177" i="90"/>
  <c r="AM178" i="90"/>
  <c r="AM179" i="90"/>
  <c r="AM180" i="90"/>
  <c r="AM181" i="90"/>
  <c r="AM182" i="90"/>
  <c r="AM183" i="90"/>
  <c r="AM184" i="90"/>
  <c r="AM185" i="90"/>
  <c r="AM186" i="90"/>
  <c r="AM187" i="90"/>
  <c r="AM188" i="90"/>
  <c r="AM189" i="90"/>
  <c r="AM190" i="90"/>
  <c r="AM191" i="90"/>
  <c r="AM192" i="90"/>
  <c r="AM193" i="90"/>
  <c r="AM194" i="90"/>
  <c r="AM195" i="90"/>
  <c r="AM196" i="90"/>
  <c r="AM197" i="90"/>
  <c r="AM198" i="90"/>
  <c r="AM199" i="90"/>
  <c r="AM200" i="90"/>
  <c r="AM201" i="90"/>
  <c r="AM202" i="90"/>
  <c r="AM203" i="90"/>
  <c r="AM204" i="90"/>
  <c r="AM205" i="90"/>
  <c r="AM206" i="90"/>
  <c r="AM207" i="90"/>
  <c r="AM208" i="90"/>
  <c r="AM209" i="90"/>
  <c r="AM210" i="90"/>
  <c r="AM211" i="90"/>
  <c r="AM212" i="90"/>
  <c r="AM213" i="90"/>
  <c r="AM214" i="90"/>
  <c r="AM215" i="90"/>
  <c r="AM216" i="90"/>
  <c r="AM217" i="90"/>
  <c r="AM218" i="90"/>
  <c r="AM219" i="90"/>
  <c r="AM220" i="90"/>
  <c r="AM221" i="90"/>
  <c r="AM222" i="90"/>
  <c r="AM223" i="90"/>
  <c r="AM224" i="90"/>
  <c r="AM225" i="90"/>
  <c r="AM226" i="90"/>
  <c r="AM227" i="90"/>
  <c r="AM228" i="90"/>
  <c r="AM229" i="90"/>
  <c r="AM230" i="90"/>
  <c r="AM231" i="90"/>
  <c r="AM232" i="90"/>
  <c r="AM233" i="90"/>
  <c r="AM234" i="90"/>
  <c r="AM235" i="90"/>
  <c r="AM236" i="90"/>
  <c r="AM237" i="90"/>
  <c r="AM238" i="90"/>
  <c r="AM239" i="90"/>
  <c r="AM240" i="90"/>
  <c r="AM241" i="90"/>
  <c r="AM242" i="90"/>
  <c r="AM243" i="90"/>
  <c r="AM244" i="90"/>
  <c r="AM245" i="90"/>
  <c r="AM246" i="90"/>
  <c r="AM247" i="90"/>
  <c r="AM248" i="90"/>
  <c r="AM249" i="90"/>
  <c r="AM250" i="90"/>
  <c r="AM251" i="90"/>
  <c r="AM252" i="90"/>
  <c r="AM253" i="90"/>
  <c r="AM254" i="90"/>
  <c r="AM255" i="90"/>
  <c r="AM256" i="90"/>
  <c r="AM257" i="90"/>
  <c r="AM258" i="90"/>
  <c r="AM259" i="90"/>
  <c r="AM260" i="90"/>
  <c r="AM261" i="90"/>
  <c r="AM262" i="90"/>
  <c r="AM263" i="90"/>
  <c r="AM264" i="90"/>
  <c r="AM265" i="90"/>
  <c r="AM266" i="90"/>
  <c r="AM267" i="90"/>
  <c r="AM268" i="90"/>
  <c r="AM269" i="90"/>
  <c r="AM270" i="90"/>
  <c r="AM271" i="90"/>
  <c r="AM272" i="90"/>
  <c r="AM273" i="90"/>
  <c r="AM274" i="90"/>
  <c r="AM275" i="90"/>
  <c r="AM276" i="90"/>
  <c r="AM277" i="90"/>
  <c r="AM278" i="90"/>
  <c r="AM279" i="90"/>
  <c r="AM280" i="90"/>
  <c r="AM281" i="90"/>
  <c r="AM282" i="90"/>
  <c r="AM283" i="90"/>
  <c r="AM284" i="90"/>
  <c r="AM285" i="90"/>
  <c r="AM286" i="90"/>
  <c r="AM287" i="90"/>
  <c r="AM288" i="90"/>
  <c r="AM289" i="90"/>
  <c r="AM290" i="90"/>
  <c r="AM291" i="90"/>
  <c r="AM292" i="90"/>
  <c r="AM293" i="90"/>
  <c r="AM294" i="90"/>
  <c r="AM295" i="90"/>
  <c r="AM296" i="90"/>
  <c r="AM297" i="90"/>
  <c r="AM298" i="90"/>
  <c r="AM299" i="90"/>
  <c r="AM300" i="90"/>
  <c r="AM301" i="90"/>
  <c r="AM302" i="90"/>
  <c r="AM303" i="90"/>
  <c r="AM304" i="90"/>
  <c r="AM305" i="90"/>
  <c r="AM306" i="90"/>
  <c r="AM307" i="90"/>
  <c r="AM308" i="90"/>
  <c r="AM309" i="90"/>
  <c r="AM310" i="90"/>
  <c r="AM311" i="90"/>
  <c r="AM312" i="90"/>
  <c r="AM313" i="90"/>
  <c r="AM314" i="90"/>
  <c r="AM315" i="90"/>
  <c r="AM316" i="90"/>
  <c r="AM317" i="90"/>
  <c r="AM318" i="90"/>
  <c r="AM319" i="90"/>
  <c r="AM320" i="90"/>
  <c r="AM321" i="90"/>
  <c r="AM322" i="90"/>
  <c r="AM323" i="90"/>
  <c r="AM324" i="90"/>
  <c r="AM325" i="90"/>
  <c r="AM326" i="90"/>
  <c r="AM327" i="90"/>
  <c r="AM328" i="90"/>
  <c r="AM329" i="90"/>
  <c r="AM330" i="90"/>
  <c r="AM331" i="90"/>
  <c r="AM332" i="90"/>
  <c r="AM333" i="90"/>
  <c r="AM334" i="90"/>
  <c r="AM335" i="90"/>
  <c r="AM336" i="90"/>
  <c r="AM337" i="90"/>
  <c r="AM338" i="90"/>
  <c r="AM339" i="90"/>
  <c r="AM340" i="90"/>
  <c r="AM341" i="90"/>
  <c r="AM342" i="90"/>
  <c r="AM343" i="90"/>
  <c r="AM344" i="90"/>
  <c r="AM345" i="90"/>
  <c r="AM346" i="90"/>
  <c r="AM347" i="90"/>
  <c r="AM348" i="90"/>
  <c r="AM349" i="90"/>
  <c r="AM350" i="90"/>
  <c r="AM351" i="90"/>
  <c r="AM352" i="90"/>
  <c r="AM353" i="90"/>
  <c r="AM354" i="90"/>
  <c r="AM355" i="90"/>
  <c r="AM356" i="90"/>
  <c r="AM357" i="90"/>
  <c r="AM358" i="90"/>
  <c r="AM359" i="90"/>
  <c r="AM360" i="90"/>
  <c r="AM361" i="90"/>
  <c r="AM362" i="90"/>
  <c r="AM363" i="90"/>
  <c r="AM364" i="90"/>
  <c r="AM365" i="90"/>
  <c r="AM366" i="90"/>
  <c r="AM367" i="90"/>
  <c r="AM368" i="90"/>
  <c r="AM369" i="90"/>
  <c r="AM370" i="90"/>
  <c r="AM371" i="90"/>
  <c r="AM372" i="90"/>
  <c r="AM373" i="90"/>
  <c r="AM374" i="90"/>
  <c r="AM375" i="90"/>
  <c r="AM376" i="90"/>
  <c r="AM377" i="90"/>
  <c r="AM378" i="90"/>
  <c r="AM379" i="90"/>
  <c r="AM380" i="90"/>
  <c r="AM381" i="90"/>
  <c r="AM382" i="90"/>
  <c r="AM383" i="90"/>
  <c r="AM384" i="90"/>
  <c r="AM385" i="90"/>
  <c r="AM386" i="90"/>
  <c r="AM387" i="90"/>
  <c r="AM388" i="90"/>
  <c r="AM389" i="90"/>
  <c r="AM390" i="90"/>
  <c r="AM391" i="90"/>
  <c r="AM392" i="90"/>
  <c r="AM393" i="90"/>
  <c r="AM394" i="90"/>
  <c r="AM395" i="90"/>
  <c r="AM396" i="90"/>
  <c r="AM397" i="90"/>
  <c r="AM398" i="90"/>
  <c r="AM399" i="90"/>
  <c r="AM400" i="90"/>
  <c r="AM401" i="90"/>
  <c r="AM402" i="90"/>
  <c r="AM403" i="90"/>
  <c r="AM404" i="90"/>
  <c r="AM405" i="90"/>
  <c r="AM406" i="90"/>
  <c r="AM407" i="90"/>
  <c r="AM408" i="90"/>
  <c r="AM409" i="90"/>
  <c r="AM410" i="90"/>
  <c r="AM411" i="90"/>
  <c r="AM412" i="90"/>
  <c r="AM413" i="90"/>
  <c r="AM414" i="90"/>
  <c r="AM415" i="90"/>
  <c r="AM416" i="90"/>
  <c r="AM417" i="90"/>
  <c r="AM418" i="90"/>
  <c r="AM419" i="90"/>
  <c r="AM420" i="90"/>
  <c r="AM421" i="90"/>
  <c r="AM422" i="90"/>
  <c r="AM423" i="90"/>
  <c r="AM424" i="90"/>
  <c r="AM425" i="90"/>
  <c r="AM426" i="90"/>
  <c r="AM427" i="90"/>
  <c r="AM428" i="90"/>
  <c r="AM429" i="90"/>
  <c r="AM430" i="90"/>
  <c r="AM431" i="90"/>
  <c r="AM432" i="90"/>
  <c r="AM433" i="90"/>
  <c r="AM434" i="90"/>
  <c r="AM435" i="90"/>
  <c r="AM436" i="90"/>
  <c r="AM437" i="90"/>
  <c r="AM438" i="90"/>
  <c r="AM439" i="90"/>
  <c r="AM440" i="90"/>
  <c r="AM441" i="90"/>
  <c r="AM442" i="90"/>
  <c r="AM443" i="90"/>
  <c r="AM444" i="90"/>
  <c r="AM445" i="90"/>
  <c r="AM446" i="90"/>
  <c r="AM447" i="90"/>
  <c r="AM448" i="90"/>
  <c r="AM449" i="90"/>
  <c r="AM450" i="90"/>
  <c r="AM451" i="90"/>
  <c r="AM452" i="90"/>
  <c r="AM453" i="90"/>
  <c r="AM454" i="90"/>
  <c r="AM455" i="90"/>
  <c r="AM456" i="90"/>
  <c r="AM457" i="90"/>
  <c r="AM458" i="90"/>
  <c r="AM459" i="90"/>
  <c r="AM460" i="90"/>
  <c r="AM461" i="90"/>
  <c r="AM462" i="90"/>
  <c r="AM463" i="90"/>
  <c r="AM464" i="90"/>
  <c r="AM465" i="90"/>
  <c r="AM466" i="90"/>
  <c r="AM467" i="90"/>
  <c r="AM468" i="90"/>
  <c r="AM469" i="90"/>
  <c r="AM470" i="90"/>
  <c r="AM471" i="90"/>
  <c r="AM472" i="90"/>
  <c r="AM473" i="90"/>
  <c r="AM474" i="90"/>
  <c r="AM475" i="90"/>
  <c r="AM476" i="90"/>
  <c r="AM477" i="90"/>
  <c r="AM478" i="90"/>
  <c r="AM479" i="90"/>
  <c r="AM480" i="90"/>
  <c r="AM481" i="90"/>
  <c r="AM482" i="90"/>
  <c r="AM483" i="90"/>
  <c r="AM484" i="90"/>
  <c r="AM485" i="90"/>
  <c r="AM486" i="90"/>
  <c r="AM487" i="90"/>
  <c r="AM488" i="90"/>
  <c r="AM489" i="90"/>
  <c r="AM490" i="90"/>
  <c r="AM491" i="90"/>
  <c r="AM492" i="90"/>
  <c r="AM493" i="90"/>
  <c r="AM494" i="90"/>
  <c r="AM495" i="90"/>
  <c r="AM496" i="90"/>
  <c r="AM497" i="90"/>
  <c r="AM498" i="90"/>
  <c r="AM499" i="90"/>
  <c r="AM500" i="90"/>
  <c r="AM501" i="90"/>
  <c r="AM502" i="90"/>
  <c r="AM503" i="90"/>
  <c r="AM504" i="90"/>
  <c r="AM505" i="90"/>
  <c r="AM506" i="90"/>
  <c r="AM507" i="90"/>
  <c r="AM508" i="90"/>
  <c r="AM509" i="90"/>
  <c r="AM510" i="90"/>
  <c r="AM511" i="90"/>
  <c r="AM512" i="90"/>
  <c r="AM513" i="90"/>
  <c r="AM514" i="90"/>
  <c r="AM515" i="90"/>
  <c r="AM516" i="90"/>
  <c r="AM517" i="90"/>
  <c r="AM518" i="90"/>
  <c r="AM519" i="90"/>
  <c r="AM520" i="90"/>
  <c r="AM521" i="90"/>
  <c r="AM522" i="90"/>
  <c r="AM523" i="90"/>
  <c r="AM524" i="90"/>
  <c r="AM525" i="90"/>
  <c r="AM526" i="90"/>
  <c r="AM527" i="90"/>
  <c r="AM528" i="90"/>
  <c r="AM529" i="90"/>
  <c r="AM530" i="90"/>
  <c r="AM531" i="90"/>
  <c r="AM532" i="90"/>
  <c r="AM533" i="90"/>
  <c r="AM534" i="90"/>
  <c r="AM535" i="90"/>
  <c r="AM536" i="90"/>
  <c r="AM537" i="90"/>
  <c r="AM538" i="90"/>
  <c r="AM539" i="90"/>
  <c r="AM540" i="90"/>
  <c r="AM541" i="90"/>
  <c r="AM542" i="90"/>
  <c r="AM543" i="90"/>
  <c r="AM544" i="90"/>
  <c r="AM545" i="90"/>
  <c r="AM546" i="90"/>
  <c r="AM547" i="90"/>
  <c r="AM548" i="90"/>
  <c r="AM549" i="90"/>
  <c r="AM550" i="90"/>
  <c r="AM551" i="90"/>
  <c r="AM552" i="90"/>
  <c r="AM553" i="90"/>
  <c r="AM554" i="90"/>
  <c r="AM555" i="90"/>
  <c r="AM556" i="90"/>
  <c r="AM557" i="90"/>
  <c r="AM558" i="90"/>
  <c r="AM559" i="90"/>
  <c r="AM560" i="90"/>
  <c r="AM561" i="90"/>
  <c r="AM562" i="90"/>
  <c r="AM563" i="90"/>
  <c r="AM564" i="90"/>
  <c r="AM5" i="90"/>
  <c r="AL6" i="90"/>
  <c r="AL7" i="90"/>
  <c r="AL8" i="90"/>
  <c r="AL9" i="90"/>
  <c r="AL10" i="90"/>
  <c r="AL11" i="90"/>
  <c r="AL12" i="90"/>
  <c r="AL13" i="90"/>
  <c r="AL14" i="90"/>
  <c r="AL15" i="90"/>
  <c r="AL16" i="90"/>
  <c r="AL17" i="90"/>
  <c r="AL18" i="90"/>
  <c r="AL19" i="90"/>
  <c r="AL20" i="90"/>
  <c r="AL21" i="90"/>
  <c r="AL22" i="90"/>
  <c r="AL23" i="90"/>
  <c r="AL24" i="90"/>
  <c r="AL25" i="90"/>
  <c r="AL26" i="90"/>
  <c r="AL27" i="90"/>
  <c r="AL28" i="90"/>
  <c r="AL29" i="90"/>
  <c r="AL30" i="90"/>
  <c r="AL31" i="90"/>
  <c r="AL32" i="90"/>
  <c r="AL33" i="90"/>
  <c r="AL34" i="90"/>
  <c r="AL35" i="90"/>
  <c r="AL36" i="90"/>
  <c r="AL37" i="90"/>
  <c r="AL38" i="90"/>
  <c r="AL39" i="90"/>
  <c r="AL40" i="90"/>
  <c r="AL41" i="90"/>
  <c r="AL42" i="90"/>
  <c r="AL43" i="90"/>
  <c r="AL44" i="90"/>
  <c r="AL45" i="90"/>
  <c r="AL46" i="90"/>
  <c r="AL47" i="90"/>
  <c r="AL48" i="90"/>
  <c r="AL49" i="90"/>
  <c r="AL50" i="90"/>
  <c r="AL51" i="90"/>
  <c r="AL52" i="90"/>
  <c r="AL53" i="90"/>
  <c r="AL54" i="90"/>
  <c r="AL55" i="90"/>
  <c r="AL56" i="90"/>
  <c r="AL57" i="90"/>
  <c r="AL58" i="90"/>
  <c r="AL59" i="90"/>
  <c r="AL60" i="90"/>
  <c r="AL61" i="90"/>
  <c r="AL62" i="90"/>
  <c r="AL63" i="90"/>
  <c r="AL64" i="90"/>
  <c r="AL65" i="90"/>
  <c r="AL66" i="90"/>
  <c r="AL67" i="90"/>
  <c r="AL68" i="90"/>
  <c r="AL69" i="90"/>
  <c r="AL70" i="90"/>
  <c r="AL71" i="90"/>
  <c r="AL72" i="90"/>
  <c r="AL73" i="90"/>
  <c r="AL74" i="90"/>
  <c r="AL75" i="90"/>
  <c r="AL76" i="90"/>
  <c r="AL77" i="90"/>
  <c r="AL78" i="90"/>
  <c r="AL79" i="90"/>
  <c r="AL80" i="90"/>
  <c r="AL81" i="90"/>
  <c r="AL82" i="90"/>
  <c r="AL83" i="90"/>
  <c r="AL84" i="90"/>
  <c r="AL85" i="90"/>
  <c r="AL86" i="90"/>
  <c r="AL87" i="90"/>
  <c r="AL88" i="90"/>
  <c r="AL89" i="90"/>
  <c r="AL90" i="90"/>
  <c r="AL91" i="90"/>
  <c r="AL92" i="90"/>
  <c r="AL93" i="90"/>
  <c r="AL94" i="90"/>
  <c r="AL95" i="90"/>
  <c r="AL96" i="90"/>
  <c r="AL97" i="90"/>
  <c r="AL98" i="90"/>
  <c r="AL99" i="90"/>
  <c r="AL100" i="90"/>
  <c r="AL101" i="90"/>
  <c r="AL102" i="90"/>
  <c r="AL103" i="90"/>
  <c r="AL104" i="90"/>
  <c r="AL105" i="90"/>
  <c r="AL106" i="90"/>
  <c r="AL107" i="90"/>
  <c r="AL108" i="90"/>
  <c r="AL109" i="90"/>
  <c r="AL110" i="90"/>
  <c r="AL111" i="90"/>
  <c r="AL112" i="90"/>
  <c r="AL113" i="90"/>
  <c r="AL114" i="90"/>
  <c r="AL115" i="90"/>
  <c r="AL116" i="90"/>
  <c r="AL117" i="90"/>
  <c r="AL118" i="90"/>
  <c r="AL119" i="90"/>
  <c r="AL120" i="90"/>
  <c r="AL121" i="90"/>
  <c r="AL122" i="90"/>
  <c r="AL123" i="90"/>
  <c r="AL124" i="90"/>
  <c r="AL125" i="90"/>
  <c r="AL126" i="90"/>
  <c r="AL127" i="90"/>
  <c r="AL128" i="90"/>
  <c r="AL129" i="90"/>
  <c r="AL130" i="90"/>
  <c r="AL131" i="90"/>
  <c r="AL132" i="90"/>
  <c r="AL133" i="90"/>
  <c r="AL134" i="90"/>
  <c r="AL135" i="90"/>
  <c r="AL136" i="90"/>
  <c r="AL137" i="90"/>
  <c r="AL138" i="90"/>
  <c r="AL139" i="90"/>
  <c r="AL140" i="90"/>
  <c r="AL141" i="90"/>
  <c r="AL142" i="90"/>
  <c r="AL143" i="90"/>
  <c r="AL144" i="90"/>
  <c r="AL145" i="90"/>
  <c r="AL146" i="90"/>
  <c r="AL147" i="90"/>
  <c r="AL148" i="90"/>
  <c r="AL149" i="90"/>
  <c r="AL150" i="90"/>
  <c r="AL151" i="90"/>
  <c r="AL152" i="90"/>
  <c r="AL153" i="90"/>
  <c r="AL154" i="90"/>
  <c r="AL155" i="90"/>
  <c r="AL156" i="90"/>
  <c r="AL157" i="90"/>
  <c r="AL158" i="90"/>
  <c r="AL159" i="90"/>
  <c r="AL160" i="90"/>
  <c r="AL161" i="90"/>
  <c r="AL162" i="90"/>
  <c r="AL163" i="90"/>
  <c r="AL164" i="90"/>
  <c r="AL165" i="90"/>
  <c r="AL166" i="90"/>
  <c r="AL167" i="90"/>
  <c r="AL168" i="90"/>
  <c r="AL169" i="90"/>
  <c r="AL170" i="90"/>
  <c r="AL171" i="90"/>
  <c r="AL172" i="90"/>
  <c r="AL173" i="90"/>
  <c r="AL174" i="90"/>
  <c r="AL175" i="90"/>
  <c r="AL176" i="90"/>
  <c r="AL177" i="90"/>
  <c r="AL178" i="90"/>
  <c r="AL179" i="90"/>
  <c r="AL180" i="90"/>
  <c r="AL181" i="90"/>
  <c r="AL182" i="90"/>
  <c r="AL183" i="90"/>
  <c r="AL184" i="90"/>
  <c r="AL185" i="90"/>
  <c r="AL186" i="90"/>
  <c r="AL187" i="90"/>
  <c r="AL188" i="90"/>
  <c r="AL189" i="90"/>
  <c r="AL190" i="90"/>
  <c r="AL191" i="90"/>
  <c r="AL192" i="90"/>
  <c r="AL193" i="90"/>
  <c r="AL194" i="90"/>
  <c r="AL195" i="90"/>
  <c r="AL196" i="90"/>
  <c r="AL197" i="90"/>
  <c r="AL198" i="90"/>
  <c r="AL199" i="90"/>
  <c r="AL200" i="90"/>
  <c r="AL201" i="90"/>
  <c r="AL202" i="90"/>
  <c r="AL203" i="90"/>
  <c r="AL204" i="90"/>
  <c r="AL205" i="90"/>
  <c r="AL206" i="90"/>
  <c r="AL207" i="90"/>
  <c r="AL208" i="90"/>
  <c r="AL209" i="90"/>
  <c r="AL210" i="90"/>
  <c r="AL211" i="90"/>
  <c r="AL212" i="90"/>
  <c r="AL213" i="90"/>
  <c r="AL214" i="90"/>
  <c r="AL215" i="90"/>
  <c r="AL216" i="90"/>
  <c r="AL217" i="90"/>
  <c r="AL218" i="90"/>
  <c r="AL219" i="90"/>
  <c r="AL220" i="90"/>
  <c r="AL221" i="90"/>
  <c r="AL222" i="90"/>
  <c r="AL223" i="90"/>
  <c r="AL224" i="90"/>
  <c r="AL225" i="90"/>
  <c r="AL226" i="90"/>
  <c r="AL227" i="90"/>
  <c r="AL228" i="90"/>
  <c r="AL229" i="90"/>
  <c r="AL230" i="90"/>
  <c r="AL231" i="90"/>
  <c r="AL232" i="90"/>
  <c r="AL233" i="90"/>
  <c r="AL234" i="90"/>
  <c r="AL235" i="90"/>
  <c r="AL236" i="90"/>
  <c r="AL237" i="90"/>
  <c r="AL238" i="90"/>
  <c r="AL239" i="90"/>
  <c r="AL240" i="90"/>
  <c r="AL241" i="90"/>
  <c r="AL242" i="90"/>
  <c r="AL243" i="90"/>
  <c r="AL244" i="90"/>
  <c r="AL245" i="90"/>
  <c r="AL246" i="90"/>
  <c r="AL247" i="90"/>
  <c r="AL248" i="90"/>
  <c r="AL249" i="90"/>
  <c r="AL250" i="90"/>
  <c r="AL251" i="90"/>
  <c r="AL252" i="90"/>
  <c r="AL253" i="90"/>
  <c r="AL254" i="90"/>
  <c r="AL255" i="90"/>
  <c r="AL256" i="90"/>
  <c r="AL257" i="90"/>
  <c r="AL258" i="90"/>
  <c r="AL259" i="90"/>
  <c r="AL260" i="90"/>
  <c r="AL261" i="90"/>
  <c r="AL262" i="90"/>
  <c r="AL263" i="90"/>
  <c r="AL264" i="90"/>
  <c r="AL265" i="90"/>
  <c r="AL266" i="90"/>
  <c r="AL267" i="90"/>
  <c r="AL268" i="90"/>
  <c r="AL269" i="90"/>
  <c r="AL270" i="90"/>
  <c r="AL271" i="90"/>
  <c r="AL272" i="90"/>
  <c r="AL273" i="90"/>
  <c r="AL274" i="90"/>
  <c r="AL275" i="90"/>
  <c r="AL276" i="90"/>
  <c r="AL277" i="90"/>
  <c r="AL278" i="90"/>
  <c r="AL279" i="90"/>
  <c r="AL280" i="90"/>
  <c r="AL281" i="90"/>
  <c r="AL282" i="90"/>
  <c r="AL283" i="90"/>
  <c r="AL284" i="90"/>
  <c r="AL285" i="90"/>
  <c r="AL286" i="90"/>
  <c r="AL287" i="90"/>
  <c r="AL288" i="90"/>
  <c r="AL289" i="90"/>
  <c r="AL290" i="90"/>
  <c r="AL291" i="90"/>
  <c r="AL292" i="90"/>
  <c r="AL293" i="90"/>
  <c r="AL294" i="90"/>
  <c r="AL295" i="90"/>
  <c r="AL296" i="90"/>
  <c r="AL297" i="90"/>
  <c r="AL298" i="90"/>
  <c r="AL299" i="90"/>
  <c r="AL300" i="90"/>
  <c r="AL301" i="90"/>
  <c r="AL302" i="90"/>
  <c r="AL303" i="90"/>
  <c r="AL304" i="90"/>
  <c r="AL305" i="90"/>
  <c r="AL306" i="90"/>
  <c r="AL307" i="90"/>
  <c r="AL308" i="90"/>
  <c r="AL309" i="90"/>
  <c r="AL310" i="90"/>
  <c r="AL311" i="90"/>
  <c r="AL312" i="90"/>
  <c r="AL313" i="90"/>
  <c r="AL314" i="90"/>
  <c r="AL315" i="90"/>
  <c r="AL316" i="90"/>
  <c r="AL317" i="90"/>
  <c r="AL318" i="90"/>
  <c r="AL319" i="90"/>
  <c r="AL320" i="90"/>
  <c r="AL321" i="90"/>
  <c r="AL322" i="90"/>
  <c r="AL323" i="90"/>
  <c r="AL324" i="90"/>
  <c r="AL325" i="90"/>
  <c r="AL326" i="90"/>
  <c r="AL327" i="90"/>
  <c r="AL328" i="90"/>
  <c r="AL329" i="90"/>
  <c r="AL330" i="90"/>
  <c r="AL331" i="90"/>
  <c r="AL332" i="90"/>
  <c r="AL333" i="90"/>
  <c r="AL334" i="90"/>
  <c r="AL335" i="90"/>
  <c r="AL336" i="90"/>
  <c r="AL337" i="90"/>
  <c r="AL338" i="90"/>
  <c r="AL339" i="90"/>
  <c r="AL340" i="90"/>
  <c r="AL341" i="90"/>
  <c r="AL342" i="90"/>
  <c r="AL343" i="90"/>
  <c r="AL344" i="90"/>
  <c r="AL345" i="90"/>
  <c r="AL346" i="90"/>
  <c r="AL347" i="90"/>
  <c r="AL348" i="90"/>
  <c r="AL349" i="90"/>
  <c r="AL350" i="90"/>
  <c r="AL351" i="90"/>
  <c r="AL352" i="90"/>
  <c r="AL353" i="90"/>
  <c r="AL354" i="90"/>
  <c r="AL355" i="90"/>
  <c r="AL356" i="90"/>
  <c r="AL357" i="90"/>
  <c r="AL358" i="90"/>
  <c r="AL359" i="90"/>
  <c r="AL360" i="90"/>
  <c r="AL361" i="90"/>
  <c r="AL362" i="90"/>
  <c r="AL363" i="90"/>
  <c r="AL364" i="90"/>
  <c r="AL365" i="90"/>
  <c r="AL366" i="90"/>
  <c r="AL367" i="90"/>
  <c r="AL368" i="90"/>
  <c r="AL369" i="90"/>
  <c r="AL370" i="90"/>
  <c r="AL371" i="90"/>
  <c r="AL372" i="90"/>
  <c r="AL373" i="90"/>
  <c r="AL374" i="90"/>
  <c r="AL375" i="90"/>
  <c r="AL376" i="90"/>
  <c r="AL377" i="90"/>
  <c r="AL378" i="90"/>
  <c r="AL379" i="90"/>
  <c r="AL380" i="90"/>
  <c r="AL381" i="90"/>
  <c r="AL382" i="90"/>
  <c r="AL383" i="90"/>
  <c r="AL384" i="90"/>
  <c r="AL385" i="90"/>
  <c r="AL386" i="90"/>
  <c r="AL387" i="90"/>
  <c r="AL388" i="90"/>
  <c r="AL389" i="90"/>
  <c r="AL390" i="90"/>
  <c r="AL391" i="90"/>
  <c r="AL392" i="90"/>
  <c r="AL393" i="90"/>
  <c r="AL394" i="90"/>
  <c r="AL395" i="90"/>
  <c r="AL396" i="90"/>
  <c r="AL397" i="90"/>
  <c r="AL398" i="90"/>
  <c r="AL399" i="90"/>
  <c r="AL400" i="90"/>
  <c r="AL401" i="90"/>
  <c r="AL402" i="90"/>
  <c r="AL403" i="90"/>
  <c r="AL404" i="90"/>
  <c r="AL405" i="90"/>
  <c r="AL406" i="90"/>
  <c r="AL407" i="90"/>
  <c r="AL408" i="90"/>
  <c r="AL409" i="90"/>
  <c r="AL410" i="90"/>
  <c r="AL411" i="90"/>
  <c r="AL412" i="90"/>
  <c r="AL413" i="90"/>
  <c r="AL414" i="90"/>
  <c r="AL415" i="90"/>
  <c r="AL416" i="90"/>
  <c r="AL417" i="90"/>
  <c r="AL418" i="90"/>
  <c r="AL419" i="90"/>
  <c r="AL420" i="90"/>
  <c r="AL421" i="90"/>
  <c r="AL422" i="90"/>
  <c r="AL423" i="90"/>
  <c r="AL424" i="90"/>
  <c r="AL425" i="90"/>
  <c r="AL426" i="90"/>
  <c r="AL427" i="90"/>
  <c r="AL428" i="90"/>
  <c r="AL429" i="90"/>
  <c r="AL430" i="90"/>
  <c r="AL431" i="90"/>
  <c r="AL432" i="90"/>
  <c r="AL433" i="90"/>
  <c r="AL434" i="90"/>
  <c r="AL435" i="90"/>
  <c r="AL436" i="90"/>
  <c r="AL437" i="90"/>
  <c r="AL438" i="90"/>
  <c r="AL439" i="90"/>
  <c r="AL440" i="90"/>
  <c r="AL441" i="90"/>
  <c r="AL442" i="90"/>
  <c r="AL443" i="90"/>
  <c r="AL444" i="90"/>
  <c r="AL445" i="90"/>
  <c r="AL446" i="90"/>
  <c r="AL447" i="90"/>
  <c r="AL448" i="90"/>
  <c r="AL449" i="90"/>
  <c r="AL450" i="90"/>
  <c r="AL451" i="90"/>
  <c r="AL452" i="90"/>
  <c r="AL453" i="90"/>
  <c r="AL454" i="90"/>
  <c r="AL455" i="90"/>
  <c r="AL456" i="90"/>
  <c r="AL457" i="90"/>
  <c r="AL458" i="90"/>
  <c r="AL459" i="90"/>
  <c r="AL460" i="90"/>
  <c r="AL461" i="90"/>
  <c r="AL462" i="90"/>
  <c r="AL463" i="90"/>
  <c r="AL464" i="90"/>
  <c r="AL465" i="90"/>
  <c r="AL466" i="90"/>
  <c r="AL467" i="90"/>
  <c r="AL468" i="90"/>
  <c r="AL469" i="90"/>
  <c r="AL470" i="90"/>
  <c r="AL471" i="90"/>
  <c r="AL472" i="90"/>
  <c r="AL473" i="90"/>
  <c r="AL474" i="90"/>
  <c r="AL475" i="90"/>
  <c r="AL476" i="90"/>
  <c r="AL477" i="90"/>
  <c r="AL478" i="90"/>
  <c r="AL479" i="90"/>
  <c r="AL480" i="90"/>
  <c r="AL481" i="90"/>
  <c r="AL482" i="90"/>
  <c r="AL483" i="90"/>
  <c r="AL484" i="90"/>
  <c r="AL485" i="90"/>
  <c r="AL486" i="90"/>
  <c r="AL487" i="90"/>
  <c r="AL488" i="90"/>
  <c r="AL489" i="90"/>
  <c r="AL490" i="90"/>
  <c r="AL491" i="90"/>
  <c r="AL492" i="90"/>
  <c r="AL493" i="90"/>
  <c r="AL494" i="90"/>
  <c r="AL495" i="90"/>
  <c r="AL496" i="90"/>
  <c r="AL497" i="90"/>
  <c r="AL498" i="90"/>
  <c r="AL499" i="90"/>
  <c r="AL500" i="90"/>
  <c r="AL501" i="90"/>
  <c r="AL502" i="90"/>
  <c r="AL503" i="90"/>
  <c r="AL504" i="90"/>
  <c r="AL505" i="90"/>
  <c r="AL506" i="90"/>
  <c r="AL507" i="90"/>
  <c r="AL508" i="90"/>
  <c r="AL509" i="90"/>
  <c r="AL510" i="90"/>
  <c r="AL511" i="90"/>
  <c r="AL512" i="90"/>
  <c r="AL513" i="90"/>
  <c r="AL514" i="90"/>
  <c r="AL515" i="90"/>
  <c r="AL516" i="90"/>
  <c r="AL517" i="90"/>
  <c r="AL518" i="90"/>
  <c r="AL519" i="90"/>
  <c r="AL520" i="90"/>
  <c r="AL521" i="90"/>
  <c r="AL522" i="90"/>
  <c r="AL523" i="90"/>
  <c r="AL524" i="90"/>
  <c r="AL525" i="90"/>
  <c r="AL526" i="90"/>
  <c r="AL527" i="90"/>
  <c r="AL528" i="90"/>
  <c r="AL529" i="90"/>
  <c r="AL530" i="90"/>
  <c r="AL531" i="90"/>
  <c r="AL532" i="90"/>
  <c r="AL533" i="90"/>
  <c r="AL534" i="90"/>
  <c r="AL535" i="90"/>
  <c r="AL536" i="90"/>
  <c r="AL537" i="90"/>
  <c r="AL538" i="90"/>
  <c r="AL539" i="90"/>
  <c r="AL540" i="90"/>
  <c r="AL541" i="90"/>
  <c r="AL542" i="90"/>
  <c r="AL543" i="90"/>
  <c r="AL544" i="90"/>
  <c r="AL545" i="90"/>
  <c r="AL546" i="90"/>
  <c r="AL547" i="90"/>
  <c r="AL548" i="90"/>
  <c r="AL549" i="90"/>
  <c r="AL550" i="90"/>
  <c r="AL551" i="90"/>
  <c r="AL552" i="90"/>
  <c r="AL553" i="90"/>
  <c r="AL554" i="90"/>
  <c r="AL555" i="90"/>
  <c r="AL556" i="90"/>
  <c r="AL557" i="90"/>
  <c r="AL558" i="90"/>
  <c r="AL559" i="90"/>
  <c r="AL560" i="90"/>
  <c r="AL561" i="90"/>
  <c r="AL562" i="90"/>
  <c r="AL563" i="90"/>
  <c r="AL564" i="90"/>
  <c r="AL5" i="90"/>
  <c r="AN5" i="90" s="1"/>
  <c r="AH6" i="90"/>
  <c r="AH7" i="90"/>
  <c r="AH8" i="90"/>
  <c r="AH9" i="90"/>
  <c r="AH10" i="90"/>
  <c r="AH11" i="90"/>
  <c r="AH12" i="90"/>
  <c r="AH13" i="90"/>
  <c r="AH14" i="90"/>
  <c r="AH15" i="90"/>
  <c r="AH16" i="90"/>
  <c r="AH17" i="90"/>
  <c r="AH18" i="90"/>
  <c r="AH19" i="90"/>
  <c r="AH20" i="90"/>
  <c r="AH21" i="90"/>
  <c r="AH22" i="90"/>
  <c r="AH23" i="90"/>
  <c r="AH24" i="90"/>
  <c r="AH25" i="90"/>
  <c r="AH26" i="90"/>
  <c r="AH27" i="90"/>
  <c r="AH28" i="90"/>
  <c r="AH29" i="90"/>
  <c r="AH30" i="90"/>
  <c r="AH31" i="90"/>
  <c r="AH32" i="90"/>
  <c r="AH33" i="90"/>
  <c r="AH34" i="90"/>
  <c r="AH35" i="90"/>
  <c r="AH36" i="90"/>
  <c r="AH37" i="90"/>
  <c r="AH38" i="90"/>
  <c r="AH39" i="90"/>
  <c r="AH40" i="90"/>
  <c r="AH41" i="90"/>
  <c r="AH42" i="90"/>
  <c r="AH43" i="90"/>
  <c r="AH44" i="90"/>
  <c r="AH45" i="90"/>
  <c r="AH46" i="90"/>
  <c r="AH47" i="90"/>
  <c r="AH48" i="90"/>
  <c r="AH49" i="90"/>
  <c r="AH50" i="90"/>
  <c r="AH51" i="90"/>
  <c r="AH52" i="90"/>
  <c r="AH53" i="90"/>
  <c r="AH54" i="90"/>
  <c r="AH55" i="90"/>
  <c r="AH56" i="90"/>
  <c r="AH57" i="90"/>
  <c r="AH58" i="90"/>
  <c r="AH59" i="90"/>
  <c r="AH60" i="90"/>
  <c r="AH61" i="90"/>
  <c r="AH62" i="90"/>
  <c r="AH63" i="90"/>
  <c r="AH64" i="90"/>
  <c r="AH65" i="90"/>
  <c r="AH66" i="90"/>
  <c r="AH67" i="90"/>
  <c r="AH68" i="90"/>
  <c r="AH69" i="90"/>
  <c r="AH70" i="90"/>
  <c r="AH71" i="90"/>
  <c r="AH72" i="90"/>
  <c r="AH73" i="90"/>
  <c r="AH74" i="90"/>
  <c r="AH75" i="90"/>
  <c r="AH76" i="90"/>
  <c r="AH77" i="90"/>
  <c r="AH78" i="90"/>
  <c r="AH79" i="90"/>
  <c r="AH80" i="90"/>
  <c r="AH81" i="90"/>
  <c r="AH82" i="90"/>
  <c r="AH83" i="90"/>
  <c r="AH84" i="90"/>
  <c r="AH85" i="90"/>
  <c r="AH86" i="90"/>
  <c r="AH87" i="90"/>
  <c r="AH88" i="90"/>
  <c r="AH89" i="90"/>
  <c r="AH90" i="90"/>
  <c r="AH91" i="90"/>
  <c r="AH92" i="90"/>
  <c r="AH93" i="90"/>
  <c r="AH94" i="90"/>
  <c r="AH95" i="90"/>
  <c r="AH96" i="90"/>
  <c r="AH97" i="90"/>
  <c r="AH98" i="90"/>
  <c r="AH99" i="90"/>
  <c r="AH100" i="90"/>
  <c r="AH101" i="90"/>
  <c r="AH102" i="90"/>
  <c r="AH103" i="90"/>
  <c r="AH104" i="90"/>
  <c r="AH105" i="90"/>
  <c r="AH106" i="90"/>
  <c r="AH107" i="90"/>
  <c r="AH108" i="90"/>
  <c r="AH109" i="90"/>
  <c r="AH110" i="90"/>
  <c r="AH111" i="90"/>
  <c r="AH112" i="90"/>
  <c r="AH113" i="90"/>
  <c r="AH114" i="90"/>
  <c r="AH115" i="90"/>
  <c r="AH116" i="90"/>
  <c r="AH117" i="90"/>
  <c r="AH118" i="90"/>
  <c r="AH119" i="90"/>
  <c r="AH120" i="90"/>
  <c r="AH121" i="90"/>
  <c r="AH122" i="90"/>
  <c r="AH123" i="90"/>
  <c r="AH124" i="90"/>
  <c r="AH125" i="90"/>
  <c r="AH126" i="90"/>
  <c r="AH127" i="90"/>
  <c r="AH128" i="90"/>
  <c r="AH129" i="90"/>
  <c r="AH130" i="90"/>
  <c r="AH131" i="90"/>
  <c r="AH132" i="90"/>
  <c r="AH133" i="90"/>
  <c r="AH134" i="90"/>
  <c r="AH135" i="90"/>
  <c r="AH136" i="90"/>
  <c r="AH137" i="90"/>
  <c r="AH138" i="90"/>
  <c r="AH139" i="90"/>
  <c r="AH140" i="90"/>
  <c r="AH141" i="90"/>
  <c r="AH142" i="90"/>
  <c r="AH143" i="90"/>
  <c r="AH144" i="90"/>
  <c r="AH145" i="90"/>
  <c r="AH146" i="90"/>
  <c r="AH147" i="90"/>
  <c r="AH148" i="90"/>
  <c r="AH149" i="90"/>
  <c r="AH150" i="90"/>
  <c r="AH151" i="90"/>
  <c r="AH152" i="90"/>
  <c r="AH153" i="90"/>
  <c r="AH154" i="90"/>
  <c r="AH155" i="90"/>
  <c r="AH156" i="90"/>
  <c r="AH157" i="90"/>
  <c r="AH158" i="90"/>
  <c r="AH159" i="90"/>
  <c r="AH160" i="90"/>
  <c r="AH161" i="90"/>
  <c r="AH162" i="90"/>
  <c r="AH163" i="90"/>
  <c r="AH164" i="90"/>
  <c r="AH165" i="90"/>
  <c r="AH166" i="90"/>
  <c r="AH167" i="90"/>
  <c r="AH168" i="90"/>
  <c r="AH169" i="90"/>
  <c r="AH170" i="90"/>
  <c r="AH171" i="90"/>
  <c r="AH172" i="90"/>
  <c r="AH173" i="90"/>
  <c r="AH174" i="90"/>
  <c r="AH175" i="90"/>
  <c r="AH176" i="90"/>
  <c r="AH177" i="90"/>
  <c r="AH178" i="90"/>
  <c r="AH179" i="90"/>
  <c r="AH180" i="90"/>
  <c r="AH181" i="90"/>
  <c r="AH182" i="90"/>
  <c r="AH183" i="90"/>
  <c r="AH184" i="90"/>
  <c r="AH185" i="90"/>
  <c r="AH186" i="90"/>
  <c r="AH187" i="90"/>
  <c r="AH188" i="90"/>
  <c r="AH189" i="90"/>
  <c r="AH190" i="90"/>
  <c r="AH191" i="90"/>
  <c r="AH192" i="90"/>
  <c r="AH193" i="90"/>
  <c r="AH194" i="90"/>
  <c r="AH195" i="90"/>
  <c r="AH196" i="90"/>
  <c r="AH197" i="90"/>
  <c r="AH198" i="90"/>
  <c r="AH199" i="90"/>
  <c r="AH200" i="90"/>
  <c r="AH201" i="90"/>
  <c r="AH202" i="90"/>
  <c r="AH203" i="90"/>
  <c r="AH204" i="90"/>
  <c r="AH205" i="90"/>
  <c r="AH206" i="90"/>
  <c r="AH207" i="90"/>
  <c r="AH208" i="90"/>
  <c r="AH209" i="90"/>
  <c r="AH210" i="90"/>
  <c r="AH211" i="90"/>
  <c r="AH212" i="90"/>
  <c r="AH213" i="90"/>
  <c r="AH214" i="90"/>
  <c r="AH215" i="90"/>
  <c r="AH216" i="90"/>
  <c r="AH217" i="90"/>
  <c r="AH218" i="90"/>
  <c r="AH219" i="90"/>
  <c r="AH220" i="90"/>
  <c r="AH221" i="90"/>
  <c r="AH222" i="90"/>
  <c r="AH223" i="90"/>
  <c r="AH224" i="90"/>
  <c r="AH225" i="90"/>
  <c r="AH226" i="90"/>
  <c r="AH227" i="90"/>
  <c r="AH228" i="90"/>
  <c r="AH229" i="90"/>
  <c r="AH230" i="90"/>
  <c r="AH231" i="90"/>
  <c r="AH232" i="90"/>
  <c r="AH233" i="90"/>
  <c r="AH234" i="90"/>
  <c r="AH235" i="90"/>
  <c r="AH236" i="90"/>
  <c r="AH237" i="90"/>
  <c r="AH238" i="90"/>
  <c r="AH239" i="90"/>
  <c r="AH240" i="90"/>
  <c r="AH241" i="90"/>
  <c r="AH242" i="90"/>
  <c r="AH243" i="90"/>
  <c r="AH244" i="90"/>
  <c r="AH245" i="90"/>
  <c r="AH246" i="90"/>
  <c r="AH247" i="90"/>
  <c r="AH248" i="90"/>
  <c r="AH249" i="90"/>
  <c r="AH250" i="90"/>
  <c r="AH251" i="90"/>
  <c r="AH252" i="90"/>
  <c r="AH253" i="90"/>
  <c r="AH254" i="90"/>
  <c r="AH255" i="90"/>
  <c r="AH256" i="90"/>
  <c r="AH257" i="90"/>
  <c r="AH258" i="90"/>
  <c r="AH259" i="90"/>
  <c r="AH260" i="90"/>
  <c r="AH261" i="90"/>
  <c r="AH262" i="90"/>
  <c r="AH263" i="90"/>
  <c r="AH264" i="90"/>
  <c r="AH265" i="90"/>
  <c r="AH266" i="90"/>
  <c r="AH267" i="90"/>
  <c r="AH268" i="90"/>
  <c r="AH269" i="90"/>
  <c r="AH270" i="90"/>
  <c r="AH271" i="90"/>
  <c r="AH272" i="90"/>
  <c r="AH273" i="90"/>
  <c r="AH274" i="90"/>
  <c r="AH275" i="90"/>
  <c r="AH276" i="90"/>
  <c r="AH277" i="90"/>
  <c r="AH278" i="90"/>
  <c r="AH279" i="90"/>
  <c r="AH280" i="90"/>
  <c r="AH281" i="90"/>
  <c r="AH282" i="90"/>
  <c r="AH283" i="90"/>
  <c r="AH284" i="90"/>
  <c r="AH285" i="90"/>
  <c r="AH286" i="90"/>
  <c r="AH287" i="90"/>
  <c r="AH288" i="90"/>
  <c r="AH289" i="90"/>
  <c r="AH290" i="90"/>
  <c r="AH291" i="90"/>
  <c r="AH292" i="90"/>
  <c r="AH293" i="90"/>
  <c r="AH294" i="90"/>
  <c r="AH295" i="90"/>
  <c r="AH296" i="90"/>
  <c r="AH297" i="90"/>
  <c r="AH298" i="90"/>
  <c r="AH299" i="90"/>
  <c r="AH300" i="90"/>
  <c r="AH301" i="90"/>
  <c r="AH302" i="90"/>
  <c r="AH303" i="90"/>
  <c r="AH304" i="90"/>
  <c r="AH305" i="90"/>
  <c r="AH306" i="90"/>
  <c r="AH307" i="90"/>
  <c r="AH308" i="90"/>
  <c r="AH309" i="90"/>
  <c r="AH310" i="90"/>
  <c r="AH311" i="90"/>
  <c r="AH312" i="90"/>
  <c r="AH313" i="90"/>
  <c r="AH314" i="90"/>
  <c r="AH315" i="90"/>
  <c r="AH316" i="90"/>
  <c r="AH317" i="90"/>
  <c r="AH318" i="90"/>
  <c r="AH319" i="90"/>
  <c r="AH320" i="90"/>
  <c r="AH321" i="90"/>
  <c r="AH322" i="90"/>
  <c r="AH323" i="90"/>
  <c r="AH324" i="90"/>
  <c r="AH325" i="90"/>
  <c r="AH326" i="90"/>
  <c r="AH327" i="90"/>
  <c r="AH328" i="90"/>
  <c r="AH329" i="90"/>
  <c r="AH330" i="90"/>
  <c r="AH331" i="90"/>
  <c r="AH332" i="90"/>
  <c r="AH333" i="90"/>
  <c r="AH334" i="90"/>
  <c r="AH335" i="90"/>
  <c r="AH336" i="90"/>
  <c r="AH337" i="90"/>
  <c r="AH338" i="90"/>
  <c r="AH339" i="90"/>
  <c r="AH340" i="90"/>
  <c r="AH341" i="90"/>
  <c r="AH342" i="90"/>
  <c r="AH343" i="90"/>
  <c r="AH344" i="90"/>
  <c r="AH345" i="90"/>
  <c r="AH346" i="90"/>
  <c r="AH347" i="90"/>
  <c r="AH348" i="90"/>
  <c r="AH349" i="90"/>
  <c r="AH350" i="90"/>
  <c r="AH351" i="90"/>
  <c r="AH352" i="90"/>
  <c r="AH353" i="90"/>
  <c r="AH354" i="90"/>
  <c r="AH355" i="90"/>
  <c r="AH356" i="90"/>
  <c r="AH357" i="90"/>
  <c r="AH358" i="90"/>
  <c r="AH359" i="90"/>
  <c r="AH360" i="90"/>
  <c r="AH361" i="90"/>
  <c r="AH362" i="90"/>
  <c r="AH363" i="90"/>
  <c r="AH364" i="90"/>
  <c r="AH365" i="90"/>
  <c r="AH366" i="90"/>
  <c r="AH367" i="90"/>
  <c r="AH368" i="90"/>
  <c r="AH369" i="90"/>
  <c r="AH370" i="90"/>
  <c r="AH371" i="90"/>
  <c r="AH372" i="90"/>
  <c r="AH373" i="90"/>
  <c r="AH374" i="90"/>
  <c r="AH375" i="90"/>
  <c r="AH376" i="90"/>
  <c r="AH377" i="90"/>
  <c r="AH378" i="90"/>
  <c r="AH379" i="90"/>
  <c r="AH380" i="90"/>
  <c r="AH381" i="90"/>
  <c r="AH382" i="90"/>
  <c r="AH383" i="90"/>
  <c r="AH384" i="90"/>
  <c r="AH385" i="90"/>
  <c r="AH386" i="90"/>
  <c r="AH387" i="90"/>
  <c r="AH388" i="90"/>
  <c r="AH389" i="90"/>
  <c r="AH390" i="90"/>
  <c r="AH391" i="90"/>
  <c r="AH392" i="90"/>
  <c r="AH393" i="90"/>
  <c r="AH394" i="90"/>
  <c r="AH395" i="90"/>
  <c r="AH396" i="90"/>
  <c r="AH397" i="90"/>
  <c r="AH398" i="90"/>
  <c r="AH399" i="90"/>
  <c r="AH400" i="90"/>
  <c r="AH401" i="90"/>
  <c r="AH402" i="90"/>
  <c r="AH403" i="90"/>
  <c r="AH404" i="90"/>
  <c r="AH405" i="90"/>
  <c r="AH406" i="90"/>
  <c r="AH407" i="90"/>
  <c r="AH408" i="90"/>
  <c r="AH409" i="90"/>
  <c r="AH410" i="90"/>
  <c r="AH411" i="90"/>
  <c r="AH412" i="90"/>
  <c r="AH413" i="90"/>
  <c r="AH414" i="90"/>
  <c r="AH415" i="90"/>
  <c r="AH416" i="90"/>
  <c r="AH417" i="90"/>
  <c r="AH418" i="90"/>
  <c r="AH419" i="90"/>
  <c r="AH420" i="90"/>
  <c r="AH421" i="90"/>
  <c r="AH422" i="90"/>
  <c r="AH423" i="90"/>
  <c r="AH424" i="90"/>
  <c r="AH425" i="90"/>
  <c r="AH426" i="90"/>
  <c r="AH427" i="90"/>
  <c r="AH428" i="90"/>
  <c r="AH429" i="90"/>
  <c r="AH430" i="90"/>
  <c r="AH431" i="90"/>
  <c r="AH432" i="90"/>
  <c r="AH433" i="90"/>
  <c r="AH434" i="90"/>
  <c r="AH435" i="90"/>
  <c r="AH436" i="90"/>
  <c r="AH437" i="90"/>
  <c r="AH438" i="90"/>
  <c r="AH439" i="90"/>
  <c r="AH440" i="90"/>
  <c r="AH441" i="90"/>
  <c r="AH442" i="90"/>
  <c r="AH443" i="90"/>
  <c r="AH444" i="90"/>
  <c r="AH445" i="90"/>
  <c r="AH446" i="90"/>
  <c r="AH447" i="90"/>
  <c r="AH448" i="90"/>
  <c r="AH449" i="90"/>
  <c r="AH450" i="90"/>
  <c r="AH451" i="90"/>
  <c r="AH452" i="90"/>
  <c r="AH453" i="90"/>
  <c r="AH454" i="90"/>
  <c r="AH455" i="90"/>
  <c r="AH456" i="90"/>
  <c r="AH457" i="90"/>
  <c r="AH458" i="90"/>
  <c r="AH459" i="90"/>
  <c r="AH460" i="90"/>
  <c r="AH461" i="90"/>
  <c r="AH462" i="90"/>
  <c r="AH463" i="90"/>
  <c r="AH464" i="90"/>
  <c r="AH465" i="90"/>
  <c r="AH466" i="90"/>
  <c r="AH467" i="90"/>
  <c r="AH468" i="90"/>
  <c r="AH469" i="90"/>
  <c r="AH470" i="90"/>
  <c r="AH471" i="90"/>
  <c r="AH472" i="90"/>
  <c r="AH473" i="90"/>
  <c r="AH474" i="90"/>
  <c r="AH475" i="90"/>
  <c r="AH476" i="90"/>
  <c r="AH477" i="90"/>
  <c r="AH478" i="90"/>
  <c r="AH479" i="90"/>
  <c r="AH480" i="90"/>
  <c r="AH481" i="90"/>
  <c r="AH482" i="90"/>
  <c r="AH483" i="90"/>
  <c r="AH484" i="90"/>
  <c r="AH485" i="90"/>
  <c r="AH486" i="90"/>
  <c r="AH487" i="90"/>
  <c r="AH488" i="90"/>
  <c r="AH489" i="90"/>
  <c r="AH490" i="90"/>
  <c r="AH491" i="90"/>
  <c r="AH492" i="90"/>
  <c r="AH493" i="90"/>
  <c r="AH494" i="90"/>
  <c r="AH495" i="90"/>
  <c r="AH496" i="90"/>
  <c r="AH497" i="90"/>
  <c r="AH498" i="90"/>
  <c r="AH499" i="90"/>
  <c r="AH500" i="90"/>
  <c r="AH501" i="90"/>
  <c r="AH502" i="90"/>
  <c r="AH503" i="90"/>
  <c r="AH504" i="90"/>
  <c r="AH505" i="90"/>
  <c r="AH506" i="90"/>
  <c r="AH507" i="90"/>
  <c r="AH508" i="90"/>
  <c r="AH509" i="90"/>
  <c r="AH510" i="90"/>
  <c r="AH511" i="90"/>
  <c r="AH512" i="90"/>
  <c r="AH513" i="90"/>
  <c r="AH514" i="90"/>
  <c r="AH515" i="90"/>
  <c r="AH516" i="90"/>
  <c r="AH517" i="90"/>
  <c r="AH518" i="90"/>
  <c r="AH519" i="90"/>
  <c r="AH520" i="90"/>
  <c r="AH521" i="90"/>
  <c r="AH522" i="90"/>
  <c r="AH523" i="90"/>
  <c r="AH524" i="90"/>
  <c r="AH525" i="90"/>
  <c r="AH526" i="90"/>
  <c r="AH527" i="90"/>
  <c r="AH528" i="90"/>
  <c r="AH529" i="90"/>
  <c r="AH530" i="90"/>
  <c r="AH531" i="90"/>
  <c r="AH532" i="90"/>
  <c r="AH533" i="90"/>
  <c r="AH534" i="90"/>
  <c r="AH535" i="90"/>
  <c r="AH536" i="90"/>
  <c r="AH537" i="90"/>
  <c r="AH538" i="90"/>
  <c r="AH539" i="90"/>
  <c r="AH540" i="90"/>
  <c r="AH541" i="90"/>
  <c r="AH542" i="90"/>
  <c r="AH543" i="90"/>
  <c r="AH544" i="90"/>
  <c r="AH545" i="90"/>
  <c r="AH546" i="90"/>
  <c r="AH547" i="90"/>
  <c r="AH548" i="90"/>
  <c r="AH549" i="90"/>
  <c r="AH550" i="90"/>
  <c r="AH551" i="90"/>
  <c r="AH552" i="90"/>
  <c r="AH553" i="90"/>
  <c r="AH554" i="90"/>
  <c r="AH555" i="90"/>
  <c r="AH556" i="90"/>
  <c r="AH557" i="90"/>
  <c r="AH558" i="90"/>
  <c r="AH559" i="90"/>
  <c r="AH560" i="90"/>
  <c r="AH561" i="90"/>
  <c r="AH562" i="90"/>
  <c r="AH563" i="90"/>
  <c r="AH564" i="90"/>
  <c r="AH5" i="90"/>
  <c r="X473" i="90"/>
  <c r="X489" i="90"/>
  <c r="X505" i="90"/>
  <c r="X521" i="90"/>
  <c r="X537" i="90"/>
  <c r="X553" i="90"/>
  <c r="X569" i="90"/>
  <c r="X585" i="90"/>
  <c r="X601" i="90"/>
  <c r="X617" i="90"/>
  <c r="X633" i="90"/>
  <c r="X649" i="90"/>
  <c r="X665" i="90"/>
  <c r="X681" i="90"/>
  <c r="X697" i="90"/>
  <c r="X713" i="90"/>
  <c r="X729" i="90"/>
  <c r="X745" i="90"/>
  <c r="X761" i="90"/>
  <c r="X777" i="90"/>
  <c r="X793" i="90"/>
  <c r="X809" i="90"/>
  <c r="X825" i="90"/>
  <c r="X841" i="90"/>
  <c r="X857" i="90"/>
  <c r="X873" i="90"/>
  <c r="X889" i="90"/>
  <c r="X905" i="90"/>
  <c r="X921" i="90"/>
  <c r="X937" i="90"/>
  <c r="X953" i="90"/>
  <c r="X969" i="90"/>
  <c r="X985" i="90"/>
  <c r="X1001" i="90"/>
  <c r="X1017" i="90"/>
  <c r="X1033" i="90"/>
  <c r="X1049" i="90"/>
  <c r="X1065" i="90"/>
  <c r="X1081" i="90"/>
  <c r="X1097" i="90"/>
  <c r="X1113" i="90"/>
  <c r="X1129" i="90"/>
  <c r="X1145" i="90"/>
  <c r="X1161" i="90"/>
  <c r="X1177" i="90"/>
  <c r="X1193" i="90"/>
  <c r="X1209" i="90"/>
  <c r="X1225" i="90"/>
  <c r="X1241" i="90"/>
  <c r="X1257" i="90"/>
  <c r="X1273" i="90"/>
  <c r="X1289" i="90"/>
  <c r="X1305" i="90"/>
  <c r="X1321" i="90"/>
  <c r="X1337" i="90"/>
  <c r="X1353" i="90"/>
  <c r="X1369" i="90"/>
  <c r="X1385" i="90"/>
  <c r="X1401" i="90"/>
  <c r="X1417" i="90"/>
  <c r="X1433" i="90"/>
  <c r="X1449" i="90"/>
  <c r="U9" i="90"/>
  <c r="U25" i="90"/>
  <c r="U41" i="90"/>
  <c r="U57" i="90"/>
  <c r="U73" i="90"/>
  <c r="U89" i="90"/>
  <c r="U105" i="90"/>
  <c r="U121" i="90"/>
  <c r="U137" i="90"/>
  <c r="U153" i="90"/>
  <c r="U169" i="90"/>
  <c r="U185" i="90"/>
  <c r="U201" i="90"/>
  <c r="U217" i="90"/>
  <c r="U233" i="90"/>
  <c r="U249" i="90"/>
  <c r="U265" i="90"/>
  <c r="U281" i="90"/>
  <c r="U297" i="90"/>
  <c r="U313" i="90"/>
  <c r="U329" i="90"/>
  <c r="U345" i="90"/>
  <c r="U361" i="90"/>
  <c r="U377" i="90"/>
  <c r="U393" i="90"/>
  <c r="U409" i="90"/>
  <c r="U425" i="90"/>
  <c r="U441" i="90"/>
  <c r="U457" i="90"/>
  <c r="U473" i="90"/>
  <c r="W473" i="90" s="1"/>
  <c r="U489" i="90"/>
  <c r="W489" i="90" s="1"/>
  <c r="U505" i="90"/>
  <c r="W505" i="90" s="1"/>
  <c r="U521" i="90"/>
  <c r="W521" i="90" s="1"/>
  <c r="U537" i="90"/>
  <c r="W537" i="90" s="1"/>
  <c r="U553" i="90"/>
  <c r="W553" i="90" s="1"/>
  <c r="U569" i="90"/>
  <c r="W569" i="90" s="1"/>
  <c r="U585" i="90"/>
  <c r="W585" i="90" s="1"/>
  <c r="U601" i="90"/>
  <c r="W601" i="90" s="1"/>
  <c r="U617" i="90"/>
  <c r="W617" i="90" s="1"/>
  <c r="U633" i="90"/>
  <c r="W633" i="90" s="1"/>
  <c r="U649" i="90"/>
  <c r="W649" i="90" s="1"/>
  <c r="U665" i="90"/>
  <c r="W665" i="90" s="1"/>
  <c r="U681" i="90"/>
  <c r="W681" i="90" s="1"/>
  <c r="U697" i="90"/>
  <c r="W697" i="90" s="1"/>
  <c r="U713" i="90"/>
  <c r="W713" i="90" s="1"/>
  <c r="U729" i="90"/>
  <c r="W729" i="90" s="1"/>
  <c r="U745" i="90"/>
  <c r="W745" i="90" s="1"/>
  <c r="U761" i="90"/>
  <c r="W761" i="90" s="1"/>
  <c r="U777" i="90"/>
  <c r="W777" i="90" s="1"/>
  <c r="U793" i="90"/>
  <c r="W793" i="90" s="1"/>
  <c r="U809" i="90"/>
  <c r="W809" i="90" s="1"/>
  <c r="U825" i="90"/>
  <c r="W825" i="90" s="1"/>
  <c r="U841" i="90"/>
  <c r="W841" i="90" s="1"/>
  <c r="U857" i="90"/>
  <c r="W857" i="90" s="1"/>
  <c r="U873" i="90"/>
  <c r="W873" i="90" s="1"/>
  <c r="U889" i="90"/>
  <c r="W889" i="90" s="1"/>
  <c r="U905" i="90"/>
  <c r="W905" i="90" s="1"/>
  <c r="U921" i="90"/>
  <c r="W921" i="90" s="1"/>
  <c r="U937" i="90"/>
  <c r="W937" i="90" s="1"/>
  <c r="U953" i="90"/>
  <c r="W953" i="90" s="1"/>
  <c r="U969" i="90"/>
  <c r="W969" i="90" s="1"/>
  <c r="U985" i="90"/>
  <c r="W985" i="90" s="1"/>
  <c r="U1001" i="90"/>
  <c r="W1001" i="90" s="1"/>
  <c r="U1017" i="90"/>
  <c r="W1017" i="90" s="1"/>
  <c r="U1033" i="90"/>
  <c r="W1033" i="90" s="1"/>
  <c r="U1049" i="90"/>
  <c r="W1049" i="90" s="1"/>
  <c r="U1065" i="90"/>
  <c r="W1065" i="90" s="1"/>
  <c r="U1081" i="90"/>
  <c r="W1081" i="90" s="1"/>
  <c r="U1097" i="90"/>
  <c r="W1097" i="90" s="1"/>
  <c r="U1113" i="90"/>
  <c r="W1113" i="90" s="1"/>
  <c r="U1129" i="90"/>
  <c r="W1129" i="90" s="1"/>
  <c r="U1145" i="90"/>
  <c r="W1145" i="90" s="1"/>
  <c r="U1161" i="90"/>
  <c r="W1161" i="90" s="1"/>
  <c r="U1177" i="90"/>
  <c r="W1177" i="90" s="1"/>
  <c r="U1193" i="90"/>
  <c r="W1193" i="90" s="1"/>
  <c r="U1209" i="90"/>
  <c r="W1209" i="90" s="1"/>
  <c r="U1225" i="90"/>
  <c r="W1225" i="90" s="1"/>
  <c r="U1241" i="90"/>
  <c r="W1241" i="90" s="1"/>
  <c r="U1257" i="90"/>
  <c r="W1257" i="90" s="1"/>
  <c r="U1273" i="90"/>
  <c r="W1273" i="90" s="1"/>
  <c r="U1289" i="90"/>
  <c r="W1289" i="90" s="1"/>
  <c r="U1305" i="90"/>
  <c r="W1305" i="90" s="1"/>
  <c r="U1321" i="90"/>
  <c r="W1321" i="90" s="1"/>
  <c r="U1337" i="90"/>
  <c r="W1337" i="90" s="1"/>
  <c r="U1353" i="90"/>
  <c r="W1353" i="90" s="1"/>
  <c r="U1369" i="90"/>
  <c r="W1369" i="90" s="1"/>
  <c r="U1385" i="90"/>
  <c r="W1385" i="90" s="1"/>
  <c r="U1401" i="90"/>
  <c r="W1401" i="90" s="1"/>
  <c r="U1417" i="90"/>
  <c r="W1417" i="90" s="1"/>
  <c r="U1433" i="90"/>
  <c r="W1433" i="90" s="1"/>
  <c r="U1449" i="90"/>
  <c r="W1449" i="90" s="1"/>
  <c r="Q6" i="90"/>
  <c r="V6" i="90" s="1"/>
  <c r="Q7" i="90"/>
  <c r="V7" i="90" s="1"/>
  <c r="Q8" i="90"/>
  <c r="V8" i="90" s="1"/>
  <c r="Q9" i="90"/>
  <c r="Q10" i="90"/>
  <c r="V10" i="90" s="1"/>
  <c r="Q11" i="90"/>
  <c r="V11" i="90" s="1"/>
  <c r="Q12" i="90"/>
  <c r="V12" i="90" s="1"/>
  <c r="Q13" i="90"/>
  <c r="Q14" i="90"/>
  <c r="V14" i="90" s="1"/>
  <c r="Q15" i="90"/>
  <c r="V15" i="90" s="1"/>
  <c r="Q16" i="90"/>
  <c r="V16" i="90" s="1"/>
  <c r="Q17" i="90"/>
  <c r="Q18" i="90"/>
  <c r="V18" i="90" s="1"/>
  <c r="Q19" i="90"/>
  <c r="V19" i="90" s="1"/>
  <c r="Q20" i="90"/>
  <c r="V20" i="90" s="1"/>
  <c r="Q21" i="90"/>
  <c r="Q22" i="90"/>
  <c r="V22" i="90" s="1"/>
  <c r="Q23" i="90"/>
  <c r="V23" i="90" s="1"/>
  <c r="Q24" i="90"/>
  <c r="V24" i="90" s="1"/>
  <c r="Q25" i="90"/>
  <c r="Q26" i="90"/>
  <c r="V26" i="90" s="1"/>
  <c r="Q27" i="90"/>
  <c r="V27" i="90" s="1"/>
  <c r="Q28" i="90"/>
  <c r="V28" i="90" s="1"/>
  <c r="Q29" i="90"/>
  <c r="Q30" i="90"/>
  <c r="V30" i="90" s="1"/>
  <c r="Q31" i="90"/>
  <c r="V31" i="90" s="1"/>
  <c r="Q32" i="90"/>
  <c r="V32" i="90" s="1"/>
  <c r="Q33" i="90"/>
  <c r="Q34" i="90"/>
  <c r="V34" i="90" s="1"/>
  <c r="Q35" i="90"/>
  <c r="V35" i="90" s="1"/>
  <c r="Q36" i="90"/>
  <c r="V36" i="90" s="1"/>
  <c r="Q37" i="90"/>
  <c r="Q38" i="90"/>
  <c r="V38" i="90" s="1"/>
  <c r="Q39" i="90"/>
  <c r="V39" i="90" s="1"/>
  <c r="Q40" i="90"/>
  <c r="V40" i="90" s="1"/>
  <c r="Q41" i="90"/>
  <c r="Q42" i="90"/>
  <c r="V42" i="90" s="1"/>
  <c r="Q43" i="90"/>
  <c r="V43" i="90" s="1"/>
  <c r="Q44" i="90"/>
  <c r="V44" i="90" s="1"/>
  <c r="Q45" i="90"/>
  <c r="Q46" i="90"/>
  <c r="V46" i="90" s="1"/>
  <c r="Q47" i="90"/>
  <c r="V47" i="90" s="1"/>
  <c r="Q48" i="90"/>
  <c r="V48" i="90" s="1"/>
  <c r="Q49" i="90"/>
  <c r="Q50" i="90"/>
  <c r="V50" i="90" s="1"/>
  <c r="Q51" i="90"/>
  <c r="V51" i="90" s="1"/>
  <c r="Q52" i="90"/>
  <c r="V52" i="90" s="1"/>
  <c r="Q53" i="90"/>
  <c r="Q54" i="90"/>
  <c r="V54" i="90" s="1"/>
  <c r="Q55" i="90"/>
  <c r="V55" i="90" s="1"/>
  <c r="Q56" i="90"/>
  <c r="V56" i="90" s="1"/>
  <c r="Q57" i="90"/>
  <c r="Q58" i="90"/>
  <c r="V58" i="90" s="1"/>
  <c r="Q59" i="90"/>
  <c r="V59" i="90" s="1"/>
  <c r="Q60" i="90"/>
  <c r="V60" i="90" s="1"/>
  <c r="Q61" i="90"/>
  <c r="Q62" i="90"/>
  <c r="V62" i="90" s="1"/>
  <c r="Q63" i="90"/>
  <c r="V63" i="90" s="1"/>
  <c r="Q64" i="90"/>
  <c r="V64" i="90" s="1"/>
  <c r="Q65" i="90"/>
  <c r="Q66" i="90"/>
  <c r="V66" i="90" s="1"/>
  <c r="Q67" i="90"/>
  <c r="V67" i="90" s="1"/>
  <c r="Q68" i="90"/>
  <c r="V68" i="90" s="1"/>
  <c r="Q69" i="90"/>
  <c r="Q70" i="90"/>
  <c r="V70" i="90" s="1"/>
  <c r="Q71" i="90"/>
  <c r="V71" i="90" s="1"/>
  <c r="Q72" i="90"/>
  <c r="V72" i="90" s="1"/>
  <c r="Q73" i="90"/>
  <c r="Q74" i="90"/>
  <c r="V74" i="90" s="1"/>
  <c r="Q75" i="90"/>
  <c r="V75" i="90" s="1"/>
  <c r="Q76" i="90"/>
  <c r="V76" i="90" s="1"/>
  <c r="Q77" i="90"/>
  <c r="Q78" i="90"/>
  <c r="V78" i="90" s="1"/>
  <c r="Q79" i="90"/>
  <c r="V79" i="90" s="1"/>
  <c r="Q80" i="90"/>
  <c r="V80" i="90" s="1"/>
  <c r="Q81" i="90"/>
  <c r="Q82" i="90"/>
  <c r="V82" i="90" s="1"/>
  <c r="Q83" i="90"/>
  <c r="V83" i="90" s="1"/>
  <c r="Q84" i="90"/>
  <c r="V84" i="90" s="1"/>
  <c r="Q85" i="90"/>
  <c r="Q86" i="90"/>
  <c r="V86" i="90" s="1"/>
  <c r="Q87" i="90"/>
  <c r="V87" i="90" s="1"/>
  <c r="Q88" i="90"/>
  <c r="V88" i="90" s="1"/>
  <c r="Q89" i="90"/>
  <c r="Q90" i="90"/>
  <c r="V90" i="90" s="1"/>
  <c r="Q91" i="90"/>
  <c r="V91" i="90" s="1"/>
  <c r="Q92" i="90"/>
  <c r="V92" i="90" s="1"/>
  <c r="Q93" i="90"/>
  <c r="Q94" i="90"/>
  <c r="V94" i="90" s="1"/>
  <c r="Q95" i="90"/>
  <c r="V95" i="90" s="1"/>
  <c r="Q96" i="90"/>
  <c r="V96" i="90" s="1"/>
  <c r="Q97" i="90"/>
  <c r="Q98" i="90"/>
  <c r="V98" i="90" s="1"/>
  <c r="Q99" i="90"/>
  <c r="V99" i="90" s="1"/>
  <c r="Q100" i="90"/>
  <c r="V100" i="90" s="1"/>
  <c r="Q101" i="90"/>
  <c r="Q102" i="90"/>
  <c r="V102" i="90" s="1"/>
  <c r="Q103" i="90"/>
  <c r="V103" i="90" s="1"/>
  <c r="Q104" i="90"/>
  <c r="V104" i="90" s="1"/>
  <c r="Q105" i="90"/>
  <c r="Q106" i="90"/>
  <c r="V106" i="90" s="1"/>
  <c r="Q107" i="90"/>
  <c r="V107" i="90" s="1"/>
  <c r="Q108" i="90"/>
  <c r="V108" i="90" s="1"/>
  <c r="Q109" i="90"/>
  <c r="Q110" i="90"/>
  <c r="V110" i="90" s="1"/>
  <c r="Q111" i="90"/>
  <c r="V111" i="90" s="1"/>
  <c r="Q112" i="90"/>
  <c r="V112" i="90" s="1"/>
  <c r="Q113" i="90"/>
  <c r="Q114" i="90"/>
  <c r="V114" i="90" s="1"/>
  <c r="Q115" i="90"/>
  <c r="V115" i="90" s="1"/>
  <c r="Q116" i="90"/>
  <c r="V116" i="90" s="1"/>
  <c r="Q117" i="90"/>
  <c r="Q118" i="90"/>
  <c r="V118" i="90" s="1"/>
  <c r="Q119" i="90"/>
  <c r="V119" i="90" s="1"/>
  <c r="Q120" i="90"/>
  <c r="V120" i="90" s="1"/>
  <c r="Q121" i="90"/>
  <c r="Q122" i="90"/>
  <c r="V122" i="90" s="1"/>
  <c r="Q123" i="90"/>
  <c r="V123" i="90" s="1"/>
  <c r="Q124" i="90"/>
  <c r="V124" i="90" s="1"/>
  <c r="Q125" i="90"/>
  <c r="Q126" i="90"/>
  <c r="V126" i="90" s="1"/>
  <c r="Q127" i="90"/>
  <c r="V127" i="90" s="1"/>
  <c r="Q128" i="90"/>
  <c r="V128" i="90" s="1"/>
  <c r="Q129" i="90"/>
  <c r="Q130" i="90"/>
  <c r="V130" i="90" s="1"/>
  <c r="Q131" i="90"/>
  <c r="V131" i="90" s="1"/>
  <c r="Q132" i="90"/>
  <c r="V132" i="90" s="1"/>
  <c r="Q133" i="90"/>
  <c r="Q134" i="90"/>
  <c r="V134" i="90" s="1"/>
  <c r="Q135" i="90"/>
  <c r="V135" i="90" s="1"/>
  <c r="Q136" i="90"/>
  <c r="V136" i="90" s="1"/>
  <c r="Q137" i="90"/>
  <c r="Q138" i="90"/>
  <c r="V138" i="90" s="1"/>
  <c r="Q139" i="90"/>
  <c r="V139" i="90" s="1"/>
  <c r="Q140" i="90"/>
  <c r="V140" i="90" s="1"/>
  <c r="Q141" i="90"/>
  <c r="Q142" i="90"/>
  <c r="V142" i="90" s="1"/>
  <c r="Q143" i="90"/>
  <c r="V143" i="90" s="1"/>
  <c r="Q144" i="90"/>
  <c r="V144" i="90" s="1"/>
  <c r="Q145" i="90"/>
  <c r="Q146" i="90"/>
  <c r="V146" i="90" s="1"/>
  <c r="Q147" i="90"/>
  <c r="V147" i="90" s="1"/>
  <c r="Q148" i="90"/>
  <c r="V148" i="90" s="1"/>
  <c r="Q149" i="90"/>
  <c r="Q150" i="90"/>
  <c r="V150" i="90" s="1"/>
  <c r="Q151" i="90"/>
  <c r="V151" i="90" s="1"/>
  <c r="Q152" i="90"/>
  <c r="V152" i="90" s="1"/>
  <c r="Q153" i="90"/>
  <c r="Q154" i="90"/>
  <c r="V154" i="90" s="1"/>
  <c r="Q155" i="90"/>
  <c r="V155" i="90" s="1"/>
  <c r="Q156" i="90"/>
  <c r="V156" i="90" s="1"/>
  <c r="Q157" i="90"/>
  <c r="Q158" i="90"/>
  <c r="V158" i="90" s="1"/>
  <c r="Q159" i="90"/>
  <c r="V159" i="90" s="1"/>
  <c r="Q160" i="90"/>
  <c r="V160" i="90" s="1"/>
  <c r="Q161" i="90"/>
  <c r="Q162" i="90"/>
  <c r="V162" i="90" s="1"/>
  <c r="Q163" i="90"/>
  <c r="V163" i="90" s="1"/>
  <c r="Q164" i="90"/>
  <c r="V164" i="90" s="1"/>
  <c r="Q165" i="90"/>
  <c r="Q166" i="90"/>
  <c r="V166" i="90" s="1"/>
  <c r="Q167" i="90"/>
  <c r="V167" i="90" s="1"/>
  <c r="Q168" i="90"/>
  <c r="V168" i="90" s="1"/>
  <c r="Q169" i="90"/>
  <c r="Q170" i="90"/>
  <c r="V170" i="90" s="1"/>
  <c r="Q171" i="90"/>
  <c r="V171" i="90" s="1"/>
  <c r="Q172" i="90"/>
  <c r="V172" i="90" s="1"/>
  <c r="Q173" i="90"/>
  <c r="Q174" i="90"/>
  <c r="V174" i="90" s="1"/>
  <c r="Q175" i="90"/>
  <c r="V175" i="90" s="1"/>
  <c r="Q176" i="90"/>
  <c r="V176" i="90" s="1"/>
  <c r="Q177" i="90"/>
  <c r="Q178" i="90"/>
  <c r="V178" i="90" s="1"/>
  <c r="Q179" i="90"/>
  <c r="V179" i="90" s="1"/>
  <c r="Q180" i="90"/>
  <c r="V180" i="90" s="1"/>
  <c r="Q181" i="90"/>
  <c r="Q182" i="90"/>
  <c r="V182" i="90" s="1"/>
  <c r="Q183" i="90"/>
  <c r="V183" i="90" s="1"/>
  <c r="Q184" i="90"/>
  <c r="V184" i="90" s="1"/>
  <c r="Q185" i="90"/>
  <c r="Q186" i="90"/>
  <c r="V186" i="90" s="1"/>
  <c r="Q187" i="90"/>
  <c r="V187" i="90" s="1"/>
  <c r="Q188" i="90"/>
  <c r="V188" i="90" s="1"/>
  <c r="Q189" i="90"/>
  <c r="Q190" i="90"/>
  <c r="V190" i="90" s="1"/>
  <c r="Q191" i="90"/>
  <c r="V191" i="90" s="1"/>
  <c r="Q192" i="90"/>
  <c r="V192" i="90" s="1"/>
  <c r="Q193" i="90"/>
  <c r="Q194" i="90"/>
  <c r="V194" i="90" s="1"/>
  <c r="Q195" i="90"/>
  <c r="V195" i="90" s="1"/>
  <c r="Q196" i="90"/>
  <c r="V196" i="90" s="1"/>
  <c r="Q197" i="90"/>
  <c r="Q198" i="90"/>
  <c r="V198" i="90" s="1"/>
  <c r="Q199" i="90"/>
  <c r="V199" i="90" s="1"/>
  <c r="Q200" i="90"/>
  <c r="V200" i="90" s="1"/>
  <c r="Q201" i="90"/>
  <c r="Q202" i="90"/>
  <c r="V202" i="90" s="1"/>
  <c r="Q203" i="90"/>
  <c r="V203" i="90" s="1"/>
  <c r="Q204" i="90"/>
  <c r="V204" i="90" s="1"/>
  <c r="Q205" i="90"/>
  <c r="Q206" i="90"/>
  <c r="V206" i="90" s="1"/>
  <c r="Q207" i="90"/>
  <c r="V207" i="90" s="1"/>
  <c r="Q208" i="90"/>
  <c r="V208" i="90" s="1"/>
  <c r="Q209" i="90"/>
  <c r="Q210" i="90"/>
  <c r="V210" i="90" s="1"/>
  <c r="Q211" i="90"/>
  <c r="V211" i="90" s="1"/>
  <c r="Q212" i="90"/>
  <c r="V212" i="90" s="1"/>
  <c r="Q213" i="90"/>
  <c r="Q214" i="90"/>
  <c r="V214" i="90" s="1"/>
  <c r="Q215" i="90"/>
  <c r="V215" i="90" s="1"/>
  <c r="Q216" i="90"/>
  <c r="V216" i="90" s="1"/>
  <c r="Q217" i="90"/>
  <c r="Q218" i="90"/>
  <c r="V218" i="90" s="1"/>
  <c r="Q219" i="90"/>
  <c r="V219" i="90" s="1"/>
  <c r="Q220" i="90"/>
  <c r="V220" i="90" s="1"/>
  <c r="Q221" i="90"/>
  <c r="Q222" i="90"/>
  <c r="V222" i="90" s="1"/>
  <c r="Q223" i="90"/>
  <c r="V223" i="90" s="1"/>
  <c r="Q224" i="90"/>
  <c r="V224" i="90" s="1"/>
  <c r="Q225" i="90"/>
  <c r="Q226" i="90"/>
  <c r="V226" i="90" s="1"/>
  <c r="Q227" i="90"/>
  <c r="V227" i="90" s="1"/>
  <c r="Q228" i="90"/>
  <c r="V228" i="90" s="1"/>
  <c r="Q229" i="90"/>
  <c r="Q230" i="90"/>
  <c r="V230" i="90" s="1"/>
  <c r="Q231" i="90"/>
  <c r="V231" i="90" s="1"/>
  <c r="Q232" i="90"/>
  <c r="V232" i="90" s="1"/>
  <c r="Q233" i="90"/>
  <c r="Q234" i="90"/>
  <c r="V234" i="90" s="1"/>
  <c r="Q235" i="90"/>
  <c r="V235" i="90" s="1"/>
  <c r="Q236" i="90"/>
  <c r="V236" i="90" s="1"/>
  <c r="Q237" i="90"/>
  <c r="Q238" i="90"/>
  <c r="V238" i="90" s="1"/>
  <c r="Q239" i="90"/>
  <c r="V239" i="90" s="1"/>
  <c r="Q240" i="90"/>
  <c r="V240" i="90" s="1"/>
  <c r="Q241" i="90"/>
  <c r="Q242" i="90"/>
  <c r="V242" i="90" s="1"/>
  <c r="Q243" i="90"/>
  <c r="V243" i="90" s="1"/>
  <c r="Q244" i="90"/>
  <c r="V244" i="90" s="1"/>
  <c r="Q245" i="90"/>
  <c r="Q246" i="90"/>
  <c r="V246" i="90" s="1"/>
  <c r="Q247" i="90"/>
  <c r="V247" i="90" s="1"/>
  <c r="Q248" i="90"/>
  <c r="V248" i="90" s="1"/>
  <c r="Q249" i="90"/>
  <c r="Q250" i="90"/>
  <c r="V250" i="90" s="1"/>
  <c r="Q251" i="90"/>
  <c r="V251" i="90" s="1"/>
  <c r="Q252" i="90"/>
  <c r="V252" i="90" s="1"/>
  <c r="Q253" i="90"/>
  <c r="Q254" i="90"/>
  <c r="V254" i="90" s="1"/>
  <c r="Q255" i="90"/>
  <c r="V255" i="90" s="1"/>
  <c r="Q256" i="90"/>
  <c r="V256" i="90" s="1"/>
  <c r="Q257" i="90"/>
  <c r="Q258" i="90"/>
  <c r="V258" i="90" s="1"/>
  <c r="Q259" i="90"/>
  <c r="V259" i="90" s="1"/>
  <c r="Q260" i="90"/>
  <c r="V260" i="90" s="1"/>
  <c r="Q261" i="90"/>
  <c r="Q262" i="90"/>
  <c r="V262" i="90" s="1"/>
  <c r="Q263" i="90"/>
  <c r="V263" i="90" s="1"/>
  <c r="Q264" i="90"/>
  <c r="V264" i="90" s="1"/>
  <c r="Q265" i="90"/>
  <c r="Q266" i="90"/>
  <c r="V266" i="90" s="1"/>
  <c r="Q267" i="90"/>
  <c r="V267" i="90" s="1"/>
  <c r="Q268" i="90"/>
  <c r="V268" i="90" s="1"/>
  <c r="Q269" i="90"/>
  <c r="Q270" i="90"/>
  <c r="V270" i="90" s="1"/>
  <c r="Q271" i="90"/>
  <c r="V271" i="90" s="1"/>
  <c r="Q272" i="90"/>
  <c r="V272" i="90" s="1"/>
  <c r="Q273" i="90"/>
  <c r="Q274" i="90"/>
  <c r="V274" i="90" s="1"/>
  <c r="Q275" i="90"/>
  <c r="V275" i="90" s="1"/>
  <c r="Q276" i="90"/>
  <c r="V276" i="90" s="1"/>
  <c r="Q277" i="90"/>
  <c r="Q278" i="90"/>
  <c r="V278" i="90" s="1"/>
  <c r="Q279" i="90"/>
  <c r="V279" i="90" s="1"/>
  <c r="Q280" i="90"/>
  <c r="V280" i="90" s="1"/>
  <c r="Q281" i="90"/>
  <c r="Q282" i="90"/>
  <c r="V282" i="90" s="1"/>
  <c r="Q283" i="90"/>
  <c r="V283" i="90" s="1"/>
  <c r="Q284" i="90"/>
  <c r="V284" i="90" s="1"/>
  <c r="Q285" i="90"/>
  <c r="Q286" i="90"/>
  <c r="V286" i="90" s="1"/>
  <c r="Q287" i="90"/>
  <c r="V287" i="90" s="1"/>
  <c r="Q288" i="90"/>
  <c r="V288" i="90" s="1"/>
  <c r="Q289" i="90"/>
  <c r="Q290" i="90"/>
  <c r="V290" i="90" s="1"/>
  <c r="Q291" i="90"/>
  <c r="V291" i="90" s="1"/>
  <c r="Q292" i="90"/>
  <c r="V292" i="90" s="1"/>
  <c r="Q293" i="90"/>
  <c r="Q294" i="90"/>
  <c r="V294" i="90" s="1"/>
  <c r="Q295" i="90"/>
  <c r="V295" i="90" s="1"/>
  <c r="Q296" i="90"/>
  <c r="V296" i="90" s="1"/>
  <c r="Q297" i="90"/>
  <c r="Q298" i="90"/>
  <c r="V298" i="90" s="1"/>
  <c r="Q299" i="90"/>
  <c r="V299" i="90" s="1"/>
  <c r="Q300" i="90"/>
  <c r="V300" i="90" s="1"/>
  <c r="Q301" i="90"/>
  <c r="Q302" i="90"/>
  <c r="V302" i="90" s="1"/>
  <c r="Q303" i="90"/>
  <c r="V303" i="90" s="1"/>
  <c r="Q304" i="90"/>
  <c r="V304" i="90" s="1"/>
  <c r="Q305" i="90"/>
  <c r="Q306" i="90"/>
  <c r="V306" i="90" s="1"/>
  <c r="Q307" i="90"/>
  <c r="V307" i="90" s="1"/>
  <c r="Q308" i="90"/>
  <c r="V308" i="90" s="1"/>
  <c r="Q309" i="90"/>
  <c r="Q310" i="90"/>
  <c r="V310" i="90" s="1"/>
  <c r="Q311" i="90"/>
  <c r="V311" i="90" s="1"/>
  <c r="Q312" i="90"/>
  <c r="V312" i="90" s="1"/>
  <c r="Q313" i="90"/>
  <c r="Q314" i="90"/>
  <c r="V314" i="90" s="1"/>
  <c r="Q315" i="90"/>
  <c r="V315" i="90" s="1"/>
  <c r="Q316" i="90"/>
  <c r="V316" i="90" s="1"/>
  <c r="Q317" i="90"/>
  <c r="Q318" i="90"/>
  <c r="V318" i="90" s="1"/>
  <c r="Q319" i="90"/>
  <c r="V319" i="90" s="1"/>
  <c r="Q320" i="90"/>
  <c r="V320" i="90" s="1"/>
  <c r="Q321" i="90"/>
  <c r="Q322" i="90"/>
  <c r="V322" i="90" s="1"/>
  <c r="Q323" i="90"/>
  <c r="V323" i="90" s="1"/>
  <c r="Q324" i="90"/>
  <c r="V324" i="90" s="1"/>
  <c r="Q325" i="90"/>
  <c r="Q326" i="90"/>
  <c r="V326" i="90" s="1"/>
  <c r="Q327" i="90"/>
  <c r="V327" i="90" s="1"/>
  <c r="Q328" i="90"/>
  <c r="V328" i="90" s="1"/>
  <c r="Q329" i="90"/>
  <c r="Q330" i="90"/>
  <c r="V330" i="90" s="1"/>
  <c r="Q331" i="90"/>
  <c r="V331" i="90" s="1"/>
  <c r="Q332" i="90"/>
  <c r="V332" i="90" s="1"/>
  <c r="Q333" i="90"/>
  <c r="Q334" i="90"/>
  <c r="V334" i="90" s="1"/>
  <c r="Q335" i="90"/>
  <c r="V335" i="90" s="1"/>
  <c r="Q336" i="90"/>
  <c r="V336" i="90" s="1"/>
  <c r="Q337" i="90"/>
  <c r="Q338" i="90"/>
  <c r="V338" i="90" s="1"/>
  <c r="Q339" i="90"/>
  <c r="V339" i="90" s="1"/>
  <c r="Q340" i="90"/>
  <c r="V340" i="90" s="1"/>
  <c r="Q341" i="90"/>
  <c r="Q342" i="90"/>
  <c r="V342" i="90" s="1"/>
  <c r="Q343" i="90"/>
  <c r="V343" i="90" s="1"/>
  <c r="Q344" i="90"/>
  <c r="V344" i="90" s="1"/>
  <c r="Q345" i="90"/>
  <c r="Q346" i="90"/>
  <c r="V346" i="90" s="1"/>
  <c r="Q347" i="90"/>
  <c r="V347" i="90" s="1"/>
  <c r="Q348" i="90"/>
  <c r="V348" i="90" s="1"/>
  <c r="Q349" i="90"/>
  <c r="Q350" i="90"/>
  <c r="V350" i="90" s="1"/>
  <c r="Q351" i="90"/>
  <c r="V351" i="90" s="1"/>
  <c r="Q352" i="90"/>
  <c r="V352" i="90" s="1"/>
  <c r="Q353" i="90"/>
  <c r="Q354" i="90"/>
  <c r="V354" i="90" s="1"/>
  <c r="Q355" i="90"/>
  <c r="V355" i="90" s="1"/>
  <c r="Q356" i="90"/>
  <c r="V356" i="90" s="1"/>
  <c r="Q357" i="90"/>
  <c r="Q358" i="90"/>
  <c r="V358" i="90" s="1"/>
  <c r="Q359" i="90"/>
  <c r="V359" i="90" s="1"/>
  <c r="Q360" i="90"/>
  <c r="V360" i="90" s="1"/>
  <c r="Q361" i="90"/>
  <c r="Q362" i="90"/>
  <c r="V362" i="90" s="1"/>
  <c r="Q363" i="90"/>
  <c r="V363" i="90" s="1"/>
  <c r="Q364" i="90"/>
  <c r="V364" i="90" s="1"/>
  <c r="Q365" i="90"/>
  <c r="Q366" i="90"/>
  <c r="V366" i="90" s="1"/>
  <c r="Q367" i="90"/>
  <c r="V367" i="90" s="1"/>
  <c r="Q368" i="90"/>
  <c r="V368" i="90" s="1"/>
  <c r="Q369" i="90"/>
  <c r="Q370" i="90"/>
  <c r="V370" i="90" s="1"/>
  <c r="Q371" i="90"/>
  <c r="V371" i="90" s="1"/>
  <c r="Q372" i="90"/>
  <c r="V372" i="90" s="1"/>
  <c r="Q373" i="90"/>
  <c r="U373" i="90" s="1"/>
  <c r="Q374" i="90"/>
  <c r="V374" i="90" s="1"/>
  <c r="Q375" i="90"/>
  <c r="V375" i="90" s="1"/>
  <c r="Q376" i="90"/>
  <c r="V376" i="90" s="1"/>
  <c r="Q377" i="90"/>
  <c r="Q378" i="90"/>
  <c r="V378" i="90" s="1"/>
  <c r="Q379" i="90"/>
  <c r="V379" i="90" s="1"/>
  <c r="Q380" i="90"/>
  <c r="V380" i="90" s="1"/>
  <c r="Q381" i="90"/>
  <c r="Q382" i="90"/>
  <c r="V382" i="90" s="1"/>
  <c r="Q383" i="90"/>
  <c r="V383" i="90" s="1"/>
  <c r="Q384" i="90"/>
  <c r="V384" i="90" s="1"/>
  <c r="Q385" i="90"/>
  <c r="Q386" i="90"/>
  <c r="V386" i="90" s="1"/>
  <c r="Q387" i="90"/>
  <c r="V387" i="90" s="1"/>
  <c r="Q388" i="90"/>
  <c r="V388" i="90" s="1"/>
  <c r="Q389" i="90"/>
  <c r="Q390" i="90"/>
  <c r="V390" i="90" s="1"/>
  <c r="Q391" i="90"/>
  <c r="V391" i="90" s="1"/>
  <c r="Q392" i="90"/>
  <c r="V392" i="90" s="1"/>
  <c r="Q393" i="90"/>
  <c r="Q394" i="90"/>
  <c r="V394" i="90" s="1"/>
  <c r="Q395" i="90"/>
  <c r="V395" i="90" s="1"/>
  <c r="Q396" i="90"/>
  <c r="V396" i="90" s="1"/>
  <c r="Q397" i="90"/>
  <c r="Q398" i="90"/>
  <c r="V398" i="90" s="1"/>
  <c r="Q399" i="90"/>
  <c r="V399" i="90" s="1"/>
  <c r="Q400" i="90"/>
  <c r="V400" i="90" s="1"/>
  <c r="Q401" i="90"/>
  <c r="Q402" i="90"/>
  <c r="V402" i="90" s="1"/>
  <c r="Q403" i="90"/>
  <c r="V403" i="90" s="1"/>
  <c r="Q404" i="90"/>
  <c r="V404" i="90" s="1"/>
  <c r="Q405" i="90"/>
  <c r="Q406" i="90"/>
  <c r="V406" i="90" s="1"/>
  <c r="Q407" i="90"/>
  <c r="V407" i="90" s="1"/>
  <c r="Q408" i="90"/>
  <c r="V408" i="90" s="1"/>
  <c r="Q409" i="90"/>
  <c r="Q410" i="90"/>
  <c r="V410" i="90" s="1"/>
  <c r="Q411" i="90"/>
  <c r="V411" i="90" s="1"/>
  <c r="Q412" i="90"/>
  <c r="V412" i="90" s="1"/>
  <c r="Q413" i="90"/>
  <c r="Q414" i="90"/>
  <c r="V414" i="90" s="1"/>
  <c r="Q415" i="90"/>
  <c r="V415" i="90" s="1"/>
  <c r="Q416" i="90"/>
  <c r="V416" i="90" s="1"/>
  <c r="Q417" i="90"/>
  <c r="Q418" i="90"/>
  <c r="V418" i="90" s="1"/>
  <c r="Q419" i="90"/>
  <c r="V419" i="90" s="1"/>
  <c r="Q420" i="90"/>
  <c r="V420" i="90" s="1"/>
  <c r="Q421" i="90"/>
  <c r="Q422" i="90"/>
  <c r="V422" i="90" s="1"/>
  <c r="Q423" i="90"/>
  <c r="V423" i="90" s="1"/>
  <c r="Q424" i="90"/>
  <c r="V424" i="90" s="1"/>
  <c r="Q425" i="90"/>
  <c r="Q426" i="90"/>
  <c r="V426" i="90" s="1"/>
  <c r="Q427" i="90"/>
  <c r="V427" i="90" s="1"/>
  <c r="Q428" i="90"/>
  <c r="V428" i="90" s="1"/>
  <c r="Q429" i="90"/>
  <c r="Q430" i="90"/>
  <c r="V430" i="90" s="1"/>
  <c r="Q431" i="90"/>
  <c r="V431" i="90" s="1"/>
  <c r="Q432" i="90"/>
  <c r="V432" i="90" s="1"/>
  <c r="Q433" i="90"/>
  <c r="Q434" i="90"/>
  <c r="V434" i="90" s="1"/>
  <c r="Q435" i="90"/>
  <c r="V435" i="90" s="1"/>
  <c r="Q436" i="90"/>
  <c r="V436" i="90" s="1"/>
  <c r="Q437" i="90"/>
  <c r="Q438" i="90"/>
  <c r="V438" i="90" s="1"/>
  <c r="Q439" i="90"/>
  <c r="V439" i="90" s="1"/>
  <c r="Q440" i="90"/>
  <c r="V440" i="90" s="1"/>
  <c r="Q441" i="90"/>
  <c r="Q442" i="90"/>
  <c r="V442" i="90" s="1"/>
  <c r="Q443" i="90"/>
  <c r="V443" i="90" s="1"/>
  <c r="Q444" i="90"/>
  <c r="V444" i="90" s="1"/>
  <c r="Q445" i="90"/>
  <c r="Q446" i="90"/>
  <c r="V446" i="90" s="1"/>
  <c r="Q447" i="90"/>
  <c r="V447" i="90" s="1"/>
  <c r="Q448" i="90"/>
  <c r="V448" i="90" s="1"/>
  <c r="Q449" i="90"/>
  <c r="Q450" i="90"/>
  <c r="V450" i="90" s="1"/>
  <c r="Q451" i="90"/>
  <c r="V451" i="90" s="1"/>
  <c r="Q452" i="90"/>
  <c r="V452" i="90" s="1"/>
  <c r="Q453" i="90"/>
  <c r="Q454" i="90"/>
  <c r="V454" i="90" s="1"/>
  <c r="Q455" i="90"/>
  <c r="V455" i="90" s="1"/>
  <c r="Q456" i="90"/>
  <c r="V456" i="90" s="1"/>
  <c r="Q457" i="90"/>
  <c r="Q458" i="90"/>
  <c r="V458" i="90" s="1"/>
  <c r="Q459" i="90"/>
  <c r="V459" i="90" s="1"/>
  <c r="Q460" i="90"/>
  <c r="V460" i="90" s="1"/>
  <c r="Q461" i="90"/>
  <c r="V461" i="90" s="1"/>
  <c r="Q462" i="90"/>
  <c r="V462" i="90" s="1"/>
  <c r="Q463" i="90"/>
  <c r="V463" i="90" s="1"/>
  <c r="Q464" i="90"/>
  <c r="V464" i="90" s="1"/>
  <c r="Q465" i="90"/>
  <c r="V465" i="90" s="1"/>
  <c r="Q466" i="90"/>
  <c r="V466" i="90" s="1"/>
  <c r="Q467" i="90"/>
  <c r="V467" i="90" s="1"/>
  <c r="Q468" i="90"/>
  <c r="V468" i="90" s="1"/>
  <c r="Q469" i="90"/>
  <c r="V469" i="90" s="1"/>
  <c r="Q470" i="90"/>
  <c r="V470" i="90" s="1"/>
  <c r="Q471" i="90"/>
  <c r="V471" i="90" s="1"/>
  <c r="Q472" i="90"/>
  <c r="V472" i="90" s="1"/>
  <c r="Q473" i="90"/>
  <c r="V473" i="90" s="1"/>
  <c r="Q474" i="90"/>
  <c r="V474" i="90" s="1"/>
  <c r="Q475" i="90"/>
  <c r="V475" i="90" s="1"/>
  <c r="Q476" i="90"/>
  <c r="V476" i="90" s="1"/>
  <c r="Q477" i="90"/>
  <c r="V477" i="90" s="1"/>
  <c r="Q478" i="90"/>
  <c r="V478" i="90" s="1"/>
  <c r="Q479" i="90"/>
  <c r="V479" i="90" s="1"/>
  <c r="Q480" i="90"/>
  <c r="V480" i="90" s="1"/>
  <c r="Q481" i="90"/>
  <c r="V481" i="90" s="1"/>
  <c r="Q482" i="90"/>
  <c r="V482" i="90" s="1"/>
  <c r="Q483" i="90"/>
  <c r="V483" i="90" s="1"/>
  <c r="Q484" i="90"/>
  <c r="V484" i="90" s="1"/>
  <c r="Q485" i="90"/>
  <c r="V485" i="90" s="1"/>
  <c r="Q486" i="90"/>
  <c r="V486" i="90" s="1"/>
  <c r="Q487" i="90"/>
  <c r="V487" i="90" s="1"/>
  <c r="Q488" i="90"/>
  <c r="V488" i="90" s="1"/>
  <c r="Q489" i="90"/>
  <c r="V489" i="90" s="1"/>
  <c r="Q490" i="90"/>
  <c r="V490" i="90" s="1"/>
  <c r="Q491" i="90"/>
  <c r="V491" i="90" s="1"/>
  <c r="Q492" i="90"/>
  <c r="V492" i="90" s="1"/>
  <c r="Q493" i="90"/>
  <c r="V493" i="90" s="1"/>
  <c r="Q494" i="90"/>
  <c r="V494" i="90" s="1"/>
  <c r="Q495" i="90"/>
  <c r="V495" i="90" s="1"/>
  <c r="Q496" i="90"/>
  <c r="V496" i="90" s="1"/>
  <c r="Q497" i="90"/>
  <c r="V497" i="90" s="1"/>
  <c r="Q498" i="90"/>
  <c r="V498" i="90" s="1"/>
  <c r="Q499" i="90"/>
  <c r="V499" i="90" s="1"/>
  <c r="Q500" i="90"/>
  <c r="V500" i="90" s="1"/>
  <c r="Q501" i="90"/>
  <c r="V501" i="90" s="1"/>
  <c r="Q502" i="90"/>
  <c r="V502" i="90" s="1"/>
  <c r="Q503" i="90"/>
  <c r="V503" i="90" s="1"/>
  <c r="Q504" i="90"/>
  <c r="V504" i="90" s="1"/>
  <c r="Q505" i="90"/>
  <c r="V505" i="90" s="1"/>
  <c r="Q506" i="90"/>
  <c r="V506" i="90" s="1"/>
  <c r="Q507" i="90"/>
  <c r="V507" i="90" s="1"/>
  <c r="Q508" i="90"/>
  <c r="V508" i="90" s="1"/>
  <c r="Q509" i="90"/>
  <c r="V509" i="90" s="1"/>
  <c r="Q510" i="90"/>
  <c r="V510" i="90" s="1"/>
  <c r="Q511" i="90"/>
  <c r="V511" i="90" s="1"/>
  <c r="Q512" i="90"/>
  <c r="V512" i="90" s="1"/>
  <c r="Q513" i="90"/>
  <c r="V513" i="90" s="1"/>
  <c r="Q514" i="90"/>
  <c r="V514" i="90" s="1"/>
  <c r="Q515" i="90"/>
  <c r="V515" i="90" s="1"/>
  <c r="Q516" i="90"/>
  <c r="V516" i="90" s="1"/>
  <c r="Q517" i="90"/>
  <c r="V517" i="90" s="1"/>
  <c r="Q518" i="90"/>
  <c r="V518" i="90" s="1"/>
  <c r="Q519" i="90"/>
  <c r="V519" i="90" s="1"/>
  <c r="Q520" i="90"/>
  <c r="V520" i="90" s="1"/>
  <c r="Q521" i="90"/>
  <c r="V521" i="90" s="1"/>
  <c r="Q522" i="90"/>
  <c r="V522" i="90" s="1"/>
  <c r="Q523" i="90"/>
  <c r="V523" i="90" s="1"/>
  <c r="Q524" i="90"/>
  <c r="V524" i="90" s="1"/>
  <c r="Q525" i="90"/>
  <c r="V525" i="90" s="1"/>
  <c r="Q526" i="90"/>
  <c r="V526" i="90" s="1"/>
  <c r="Q527" i="90"/>
  <c r="V527" i="90" s="1"/>
  <c r="Q528" i="90"/>
  <c r="V528" i="90" s="1"/>
  <c r="Q529" i="90"/>
  <c r="V529" i="90" s="1"/>
  <c r="Q530" i="90"/>
  <c r="V530" i="90" s="1"/>
  <c r="Q531" i="90"/>
  <c r="V531" i="90" s="1"/>
  <c r="Q532" i="90"/>
  <c r="V532" i="90" s="1"/>
  <c r="Q533" i="90"/>
  <c r="V533" i="90" s="1"/>
  <c r="Q534" i="90"/>
  <c r="V534" i="90" s="1"/>
  <c r="Q535" i="90"/>
  <c r="V535" i="90" s="1"/>
  <c r="Q536" i="90"/>
  <c r="V536" i="90" s="1"/>
  <c r="Q537" i="90"/>
  <c r="V537" i="90" s="1"/>
  <c r="Q538" i="90"/>
  <c r="V538" i="90" s="1"/>
  <c r="Q539" i="90"/>
  <c r="V539" i="90" s="1"/>
  <c r="Q540" i="90"/>
  <c r="V540" i="90" s="1"/>
  <c r="Q541" i="90"/>
  <c r="V541" i="90" s="1"/>
  <c r="Q542" i="90"/>
  <c r="V542" i="90" s="1"/>
  <c r="Q543" i="90"/>
  <c r="V543" i="90" s="1"/>
  <c r="Q544" i="90"/>
  <c r="V544" i="90" s="1"/>
  <c r="Q545" i="90"/>
  <c r="V545" i="90" s="1"/>
  <c r="Q546" i="90"/>
  <c r="V546" i="90" s="1"/>
  <c r="Q547" i="90"/>
  <c r="V547" i="90" s="1"/>
  <c r="Q548" i="90"/>
  <c r="V548" i="90" s="1"/>
  <c r="Q549" i="90"/>
  <c r="V549" i="90" s="1"/>
  <c r="Q550" i="90"/>
  <c r="V550" i="90" s="1"/>
  <c r="Q551" i="90"/>
  <c r="V551" i="90" s="1"/>
  <c r="Q552" i="90"/>
  <c r="V552" i="90" s="1"/>
  <c r="Q553" i="90"/>
  <c r="V553" i="90" s="1"/>
  <c r="Q554" i="90"/>
  <c r="V554" i="90" s="1"/>
  <c r="Q555" i="90"/>
  <c r="V555" i="90" s="1"/>
  <c r="Q556" i="90"/>
  <c r="V556" i="90" s="1"/>
  <c r="Q557" i="90"/>
  <c r="V557" i="90" s="1"/>
  <c r="Q558" i="90"/>
  <c r="V558" i="90" s="1"/>
  <c r="Q559" i="90"/>
  <c r="V559" i="90" s="1"/>
  <c r="Q560" i="90"/>
  <c r="V560" i="90" s="1"/>
  <c r="Q561" i="90"/>
  <c r="V561" i="90" s="1"/>
  <c r="Q562" i="90"/>
  <c r="V562" i="90" s="1"/>
  <c r="Q563" i="90"/>
  <c r="V563" i="90" s="1"/>
  <c r="Q564" i="90"/>
  <c r="V564" i="90" s="1"/>
  <c r="Q565" i="90"/>
  <c r="V565" i="90" s="1"/>
  <c r="Q566" i="90"/>
  <c r="V566" i="90" s="1"/>
  <c r="Q567" i="90"/>
  <c r="V567" i="90" s="1"/>
  <c r="Q568" i="90"/>
  <c r="V568" i="90" s="1"/>
  <c r="Q569" i="90"/>
  <c r="V569" i="90" s="1"/>
  <c r="Q570" i="90"/>
  <c r="V570" i="90" s="1"/>
  <c r="Q571" i="90"/>
  <c r="V571" i="90" s="1"/>
  <c r="Q572" i="90"/>
  <c r="V572" i="90" s="1"/>
  <c r="Q573" i="90"/>
  <c r="V573" i="90" s="1"/>
  <c r="Q574" i="90"/>
  <c r="V574" i="90" s="1"/>
  <c r="Q575" i="90"/>
  <c r="V575" i="90" s="1"/>
  <c r="Q576" i="90"/>
  <c r="V576" i="90" s="1"/>
  <c r="Q577" i="90"/>
  <c r="V577" i="90" s="1"/>
  <c r="Q578" i="90"/>
  <c r="V578" i="90" s="1"/>
  <c r="Q579" i="90"/>
  <c r="V579" i="90" s="1"/>
  <c r="Q580" i="90"/>
  <c r="V580" i="90" s="1"/>
  <c r="Q581" i="90"/>
  <c r="V581" i="90" s="1"/>
  <c r="Q582" i="90"/>
  <c r="V582" i="90" s="1"/>
  <c r="Q583" i="90"/>
  <c r="V583" i="90" s="1"/>
  <c r="Q584" i="90"/>
  <c r="V584" i="90" s="1"/>
  <c r="Q585" i="90"/>
  <c r="V585" i="90" s="1"/>
  <c r="Q586" i="90"/>
  <c r="V586" i="90" s="1"/>
  <c r="Q587" i="90"/>
  <c r="V587" i="90" s="1"/>
  <c r="Q588" i="90"/>
  <c r="V588" i="90" s="1"/>
  <c r="Q589" i="90"/>
  <c r="V589" i="90" s="1"/>
  <c r="Q590" i="90"/>
  <c r="V590" i="90" s="1"/>
  <c r="Q591" i="90"/>
  <c r="V591" i="90" s="1"/>
  <c r="Q592" i="90"/>
  <c r="V592" i="90" s="1"/>
  <c r="Q593" i="90"/>
  <c r="V593" i="90" s="1"/>
  <c r="Q594" i="90"/>
  <c r="V594" i="90" s="1"/>
  <c r="Q595" i="90"/>
  <c r="V595" i="90" s="1"/>
  <c r="Q596" i="90"/>
  <c r="V596" i="90" s="1"/>
  <c r="Q597" i="90"/>
  <c r="V597" i="90" s="1"/>
  <c r="Q598" i="90"/>
  <c r="V598" i="90" s="1"/>
  <c r="Q599" i="90"/>
  <c r="V599" i="90" s="1"/>
  <c r="Q600" i="90"/>
  <c r="V600" i="90" s="1"/>
  <c r="Q601" i="90"/>
  <c r="V601" i="90" s="1"/>
  <c r="Q602" i="90"/>
  <c r="V602" i="90" s="1"/>
  <c r="Q603" i="90"/>
  <c r="V603" i="90" s="1"/>
  <c r="Q604" i="90"/>
  <c r="V604" i="90" s="1"/>
  <c r="Q605" i="90"/>
  <c r="V605" i="90" s="1"/>
  <c r="Q606" i="90"/>
  <c r="V606" i="90" s="1"/>
  <c r="Q607" i="90"/>
  <c r="V607" i="90" s="1"/>
  <c r="Q608" i="90"/>
  <c r="V608" i="90" s="1"/>
  <c r="Q609" i="90"/>
  <c r="V609" i="90" s="1"/>
  <c r="Q610" i="90"/>
  <c r="V610" i="90" s="1"/>
  <c r="Q611" i="90"/>
  <c r="V611" i="90" s="1"/>
  <c r="Q612" i="90"/>
  <c r="V612" i="90" s="1"/>
  <c r="Q613" i="90"/>
  <c r="V613" i="90" s="1"/>
  <c r="Q614" i="90"/>
  <c r="V614" i="90" s="1"/>
  <c r="Q615" i="90"/>
  <c r="V615" i="90" s="1"/>
  <c r="Q616" i="90"/>
  <c r="V616" i="90" s="1"/>
  <c r="Q617" i="90"/>
  <c r="V617" i="90" s="1"/>
  <c r="Q618" i="90"/>
  <c r="V618" i="90" s="1"/>
  <c r="Q619" i="90"/>
  <c r="V619" i="90" s="1"/>
  <c r="Q620" i="90"/>
  <c r="V620" i="90" s="1"/>
  <c r="Q621" i="90"/>
  <c r="V621" i="90" s="1"/>
  <c r="Q622" i="90"/>
  <c r="V622" i="90" s="1"/>
  <c r="Q623" i="90"/>
  <c r="V623" i="90" s="1"/>
  <c r="Q624" i="90"/>
  <c r="V624" i="90" s="1"/>
  <c r="Q625" i="90"/>
  <c r="V625" i="90" s="1"/>
  <c r="Q626" i="90"/>
  <c r="V626" i="90" s="1"/>
  <c r="Q627" i="90"/>
  <c r="V627" i="90" s="1"/>
  <c r="Q628" i="90"/>
  <c r="V628" i="90" s="1"/>
  <c r="Q629" i="90"/>
  <c r="V629" i="90" s="1"/>
  <c r="Q630" i="90"/>
  <c r="V630" i="90" s="1"/>
  <c r="Q631" i="90"/>
  <c r="V631" i="90" s="1"/>
  <c r="Q632" i="90"/>
  <c r="V632" i="90" s="1"/>
  <c r="Q633" i="90"/>
  <c r="V633" i="90" s="1"/>
  <c r="Q634" i="90"/>
  <c r="V634" i="90" s="1"/>
  <c r="Q635" i="90"/>
  <c r="V635" i="90" s="1"/>
  <c r="Q636" i="90"/>
  <c r="V636" i="90" s="1"/>
  <c r="Q637" i="90"/>
  <c r="V637" i="90" s="1"/>
  <c r="Q638" i="90"/>
  <c r="V638" i="90" s="1"/>
  <c r="Q639" i="90"/>
  <c r="V639" i="90" s="1"/>
  <c r="Q640" i="90"/>
  <c r="V640" i="90" s="1"/>
  <c r="Q641" i="90"/>
  <c r="V641" i="90" s="1"/>
  <c r="Q642" i="90"/>
  <c r="V642" i="90" s="1"/>
  <c r="Q643" i="90"/>
  <c r="V643" i="90" s="1"/>
  <c r="Q644" i="90"/>
  <c r="V644" i="90" s="1"/>
  <c r="Q645" i="90"/>
  <c r="V645" i="90" s="1"/>
  <c r="Q646" i="90"/>
  <c r="V646" i="90" s="1"/>
  <c r="Q647" i="90"/>
  <c r="V647" i="90" s="1"/>
  <c r="Q648" i="90"/>
  <c r="V648" i="90" s="1"/>
  <c r="Q649" i="90"/>
  <c r="V649" i="90" s="1"/>
  <c r="Q650" i="90"/>
  <c r="V650" i="90" s="1"/>
  <c r="Q651" i="90"/>
  <c r="V651" i="90" s="1"/>
  <c r="Q652" i="90"/>
  <c r="V652" i="90" s="1"/>
  <c r="Q653" i="90"/>
  <c r="V653" i="90" s="1"/>
  <c r="Q654" i="90"/>
  <c r="V654" i="90" s="1"/>
  <c r="Q655" i="90"/>
  <c r="V655" i="90" s="1"/>
  <c r="Q656" i="90"/>
  <c r="V656" i="90" s="1"/>
  <c r="Q657" i="90"/>
  <c r="V657" i="90" s="1"/>
  <c r="Q658" i="90"/>
  <c r="V658" i="90" s="1"/>
  <c r="Q659" i="90"/>
  <c r="V659" i="90" s="1"/>
  <c r="Q660" i="90"/>
  <c r="V660" i="90" s="1"/>
  <c r="Q661" i="90"/>
  <c r="V661" i="90" s="1"/>
  <c r="Q662" i="90"/>
  <c r="V662" i="90" s="1"/>
  <c r="Q663" i="90"/>
  <c r="V663" i="90" s="1"/>
  <c r="Q664" i="90"/>
  <c r="V664" i="90" s="1"/>
  <c r="Q665" i="90"/>
  <c r="V665" i="90" s="1"/>
  <c r="Q666" i="90"/>
  <c r="V666" i="90" s="1"/>
  <c r="Q667" i="90"/>
  <c r="V667" i="90" s="1"/>
  <c r="Q668" i="90"/>
  <c r="V668" i="90" s="1"/>
  <c r="Q669" i="90"/>
  <c r="V669" i="90" s="1"/>
  <c r="Q670" i="90"/>
  <c r="V670" i="90" s="1"/>
  <c r="Q671" i="90"/>
  <c r="V671" i="90" s="1"/>
  <c r="Q672" i="90"/>
  <c r="V672" i="90" s="1"/>
  <c r="Q673" i="90"/>
  <c r="V673" i="90" s="1"/>
  <c r="Q674" i="90"/>
  <c r="V674" i="90" s="1"/>
  <c r="Q675" i="90"/>
  <c r="V675" i="90" s="1"/>
  <c r="Q676" i="90"/>
  <c r="V676" i="90" s="1"/>
  <c r="Q677" i="90"/>
  <c r="V677" i="90" s="1"/>
  <c r="Q678" i="90"/>
  <c r="V678" i="90" s="1"/>
  <c r="Q679" i="90"/>
  <c r="V679" i="90" s="1"/>
  <c r="Q680" i="90"/>
  <c r="V680" i="90" s="1"/>
  <c r="Q681" i="90"/>
  <c r="V681" i="90" s="1"/>
  <c r="Q682" i="90"/>
  <c r="V682" i="90" s="1"/>
  <c r="Q683" i="90"/>
  <c r="V683" i="90" s="1"/>
  <c r="Q684" i="90"/>
  <c r="V684" i="90" s="1"/>
  <c r="Q685" i="90"/>
  <c r="V685" i="90" s="1"/>
  <c r="Q686" i="90"/>
  <c r="V686" i="90" s="1"/>
  <c r="Q687" i="90"/>
  <c r="V687" i="90" s="1"/>
  <c r="Q688" i="90"/>
  <c r="V688" i="90" s="1"/>
  <c r="Q689" i="90"/>
  <c r="V689" i="90" s="1"/>
  <c r="Q690" i="90"/>
  <c r="V690" i="90" s="1"/>
  <c r="Q691" i="90"/>
  <c r="V691" i="90" s="1"/>
  <c r="Q692" i="90"/>
  <c r="V692" i="90" s="1"/>
  <c r="Q693" i="90"/>
  <c r="V693" i="90" s="1"/>
  <c r="Q694" i="90"/>
  <c r="V694" i="90" s="1"/>
  <c r="Q695" i="90"/>
  <c r="V695" i="90" s="1"/>
  <c r="Q696" i="90"/>
  <c r="V696" i="90" s="1"/>
  <c r="Q697" i="90"/>
  <c r="V697" i="90" s="1"/>
  <c r="Q698" i="90"/>
  <c r="V698" i="90" s="1"/>
  <c r="Q699" i="90"/>
  <c r="V699" i="90" s="1"/>
  <c r="Q700" i="90"/>
  <c r="V700" i="90" s="1"/>
  <c r="Q701" i="90"/>
  <c r="V701" i="90" s="1"/>
  <c r="Q702" i="90"/>
  <c r="V702" i="90" s="1"/>
  <c r="Q703" i="90"/>
  <c r="V703" i="90" s="1"/>
  <c r="Q704" i="90"/>
  <c r="V704" i="90" s="1"/>
  <c r="Q705" i="90"/>
  <c r="V705" i="90" s="1"/>
  <c r="Q706" i="90"/>
  <c r="V706" i="90" s="1"/>
  <c r="Q707" i="90"/>
  <c r="V707" i="90" s="1"/>
  <c r="Q708" i="90"/>
  <c r="V708" i="90" s="1"/>
  <c r="Q709" i="90"/>
  <c r="V709" i="90" s="1"/>
  <c r="Q710" i="90"/>
  <c r="V710" i="90" s="1"/>
  <c r="Q711" i="90"/>
  <c r="V711" i="90" s="1"/>
  <c r="Q712" i="90"/>
  <c r="V712" i="90" s="1"/>
  <c r="Q713" i="90"/>
  <c r="V713" i="90" s="1"/>
  <c r="Q714" i="90"/>
  <c r="V714" i="90" s="1"/>
  <c r="Q715" i="90"/>
  <c r="V715" i="90" s="1"/>
  <c r="Q716" i="90"/>
  <c r="V716" i="90" s="1"/>
  <c r="Q717" i="90"/>
  <c r="V717" i="90" s="1"/>
  <c r="Q718" i="90"/>
  <c r="V718" i="90" s="1"/>
  <c r="Q719" i="90"/>
  <c r="V719" i="90" s="1"/>
  <c r="Q720" i="90"/>
  <c r="V720" i="90" s="1"/>
  <c r="Q721" i="90"/>
  <c r="V721" i="90" s="1"/>
  <c r="Q722" i="90"/>
  <c r="V722" i="90" s="1"/>
  <c r="Q723" i="90"/>
  <c r="V723" i="90" s="1"/>
  <c r="Q724" i="90"/>
  <c r="V724" i="90" s="1"/>
  <c r="Q725" i="90"/>
  <c r="V725" i="90" s="1"/>
  <c r="Q726" i="90"/>
  <c r="V726" i="90" s="1"/>
  <c r="Q727" i="90"/>
  <c r="V727" i="90" s="1"/>
  <c r="Q728" i="90"/>
  <c r="V728" i="90" s="1"/>
  <c r="Q729" i="90"/>
  <c r="V729" i="90" s="1"/>
  <c r="Q730" i="90"/>
  <c r="V730" i="90" s="1"/>
  <c r="Q731" i="90"/>
  <c r="V731" i="90" s="1"/>
  <c r="Q732" i="90"/>
  <c r="V732" i="90" s="1"/>
  <c r="Q733" i="90"/>
  <c r="V733" i="90" s="1"/>
  <c r="Q734" i="90"/>
  <c r="V734" i="90" s="1"/>
  <c r="Q735" i="90"/>
  <c r="V735" i="90" s="1"/>
  <c r="Q736" i="90"/>
  <c r="V736" i="90" s="1"/>
  <c r="Q737" i="90"/>
  <c r="V737" i="90" s="1"/>
  <c r="Q738" i="90"/>
  <c r="V738" i="90" s="1"/>
  <c r="Q739" i="90"/>
  <c r="V739" i="90" s="1"/>
  <c r="Q740" i="90"/>
  <c r="V740" i="90" s="1"/>
  <c r="Q741" i="90"/>
  <c r="V741" i="90" s="1"/>
  <c r="Q742" i="90"/>
  <c r="V742" i="90" s="1"/>
  <c r="Q743" i="90"/>
  <c r="V743" i="90" s="1"/>
  <c r="Q744" i="90"/>
  <c r="V744" i="90" s="1"/>
  <c r="Q745" i="90"/>
  <c r="V745" i="90" s="1"/>
  <c r="Q746" i="90"/>
  <c r="V746" i="90" s="1"/>
  <c r="Q747" i="90"/>
  <c r="V747" i="90" s="1"/>
  <c r="Q748" i="90"/>
  <c r="V748" i="90" s="1"/>
  <c r="Q749" i="90"/>
  <c r="V749" i="90" s="1"/>
  <c r="Q750" i="90"/>
  <c r="V750" i="90" s="1"/>
  <c r="Q751" i="90"/>
  <c r="V751" i="90" s="1"/>
  <c r="Q752" i="90"/>
  <c r="V752" i="90" s="1"/>
  <c r="Q753" i="90"/>
  <c r="V753" i="90" s="1"/>
  <c r="Q754" i="90"/>
  <c r="V754" i="90" s="1"/>
  <c r="Q755" i="90"/>
  <c r="V755" i="90" s="1"/>
  <c r="Q756" i="90"/>
  <c r="V756" i="90" s="1"/>
  <c r="Q757" i="90"/>
  <c r="V757" i="90" s="1"/>
  <c r="Q758" i="90"/>
  <c r="V758" i="90" s="1"/>
  <c r="Q759" i="90"/>
  <c r="V759" i="90" s="1"/>
  <c r="Q760" i="90"/>
  <c r="V760" i="90" s="1"/>
  <c r="Q761" i="90"/>
  <c r="V761" i="90" s="1"/>
  <c r="Q762" i="90"/>
  <c r="V762" i="90" s="1"/>
  <c r="Q763" i="90"/>
  <c r="V763" i="90" s="1"/>
  <c r="Q764" i="90"/>
  <c r="V764" i="90" s="1"/>
  <c r="Q765" i="90"/>
  <c r="V765" i="90" s="1"/>
  <c r="Q766" i="90"/>
  <c r="V766" i="90" s="1"/>
  <c r="Q767" i="90"/>
  <c r="V767" i="90" s="1"/>
  <c r="Q768" i="90"/>
  <c r="V768" i="90" s="1"/>
  <c r="Q769" i="90"/>
  <c r="V769" i="90" s="1"/>
  <c r="Q770" i="90"/>
  <c r="V770" i="90" s="1"/>
  <c r="Q771" i="90"/>
  <c r="V771" i="90" s="1"/>
  <c r="Q772" i="90"/>
  <c r="V772" i="90" s="1"/>
  <c r="Q773" i="90"/>
  <c r="V773" i="90" s="1"/>
  <c r="Q774" i="90"/>
  <c r="V774" i="90" s="1"/>
  <c r="Q775" i="90"/>
  <c r="V775" i="90" s="1"/>
  <c r="Q776" i="90"/>
  <c r="V776" i="90" s="1"/>
  <c r="Q777" i="90"/>
  <c r="V777" i="90" s="1"/>
  <c r="Q778" i="90"/>
  <c r="V778" i="90" s="1"/>
  <c r="Q779" i="90"/>
  <c r="V779" i="90" s="1"/>
  <c r="Q780" i="90"/>
  <c r="V780" i="90" s="1"/>
  <c r="Q781" i="90"/>
  <c r="V781" i="90" s="1"/>
  <c r="Q782" i="90"/>
  <c r="V782" i="90" s="1"/>
  <c r="Q783" i="90"/>
  <c r="V783" i="90" s="1"/>
  <c r="Q784" i="90"/>
  <c r="V784" i="90" s="1"/>
  <c r="Q785" i="90"/>
  <c r="V785" i="90" s="1"/>
  <c r="Q786" i="90"/>
  <c r="V786" i="90" s="1"/>
  <c r="Q787" i="90"/>
  <c r="V787" i="90" s="1"/>
  <c r="Q788" i="90"/>
  <c r="V788" i="90" s="1"/>
  <c r="Q789" i="90"/>
  <c r="V789" i="90" s="1"/>
  <c r="Q790" i="90"/>
  <c r="V790" i="90" s="1"/>
  <c r="Q791" i="90"/>
  <c r="V791" i="90" s="1"/>
  <c r="Q792" i="90"/>
  <c r="V792" i="90" s="1"/>
  <c r="Q793" i="90"/>
  <c r="V793" i="90" s="1"/>
  <c r="Q794" i="90"/>
  <c r="V794" i="90" s="1"/>
  <c r="Q795" i="90"/>
  <c r="V795" i="90" s="1"/>
  <c r="Q796" i="90"/>
  <c r="V796" i="90" s="1"/>
  <c r="Q797" i="90"/>
  <c r="V797" i="90" s="1"/>
  <c r="Q798" i="90"/>
  <c r="V798" i="90" s="1"/>
  <c r="Q799" i="90"/>
  <c r="V799" i="90" s="1"/>
  <c r="Q800" i="90"/>
  <c r="V800" i="90" s="1"/>
  <c r="Q801" i="90"/>
  <c r="V801" i="90" s="1"/>
  <c r="Q802" i="90"/>
  <c r="V802" i="90" s="1"/>
  <c r="Q803" i="90"/>
  <c r="V803" i="90" s="1"/>
  <c r="Q804" i="90"/>
  <c r="V804" i="90" s="1"/>
  <c r="Q805" i="90"/>
  <c r="V805" i="90" s="1"/>
  <c r="Q806" i="90"/>
  <c r="V806" i="90" s="1"/>
  <c r="Q807" i="90"/>
  <c r="V807" i="90" s="1"/>
  <c r="Q808" i="90"/>
  <c r="V808" i="90" s="1"/>
  <c r="Q809" i="90"/>
  <c r="V809" i="90" s="1"/>
  <c r="Q810" i="90"/>
  <c r="V810" i="90" s="1"/>
  <c r="Q811" i="90"/>
  <c r="V811" i="90" s="1"/>
  <c r="Q812" i="90"/>
  <c r="V812" i="90" s="1"/>
  <c r="Q813" i="90"/>
  <c r="V813" i="90" s="1"/>
  <c r="Q814" i="90"/>
  <c r="V814" i="90" s="1"/>
  <c r="Q815" i="90"/>
  <c r="V815" i="90" s="1"/>
  <c r="Q816" i="90"/>
  <c r="V816" i="90" s="1"/>
  <c r="Q817" i="90"/>
  <c r="V817" i="90" s="1"/>
  <c r="Q818" i="90"/>
  <c r="V818" i="90" s="1"/>
  <c r="Q819" i="90"/>
  <c r="V819" i="90" s="1"/>
  <c r="Q820" i="90"/>
  <c r="V820" i="90" s="1"/>
  <c r="Q821" i="90"/>
  <c r="V821" i="90" s="1"/>
  <c r="Q822" i="90"/>
  <c r="V822" i="90" s="1"/>
  <c r="Q823" i="90"/>
  <c r="V823" i="90" s="1"/>
  <c r="Q824" i="90"/>
  <c r="V824" i="90" s="1"/>
  <c r="Q825" i="90"/>
  <c r="V825" i="90" s="1"/>
  <c r="Q826" i="90"/>
  <c r="V826" i="90" s="1"/>
  <c r="Q827" i="90"/>
  <c r="V827" i="90" s="1"/>
  <c r="Q828" i="90"/>
  <c r="V828" i="90" s="1"/>
  <c r="Q829" i="90"/>
  <c r="V829" i="90" s="1"/>
  <c r="Q830" i="90"/>
  <c r="V830" i="90" s="1"/>
  <c r="Q831" i="90"/>
  <c r="V831" i="90" s="1"/>
  <c r="Q832" i="90"/>
  <c r="V832" i="90" s="1"/>
  <c r="Q833" i="90"/>
  <c r="V833" i="90" s="1"/>
  <c r="Q834" i="90"/>
  <c r="V834" i="90" s="1"/>
  <c r="Q835" i="90"/>
  <c r="V835" i="90" s="1"/>
  <c r="Q836" i="90"/>
  <c r="V836" i="90" s="1"/>
  <c r="Q837" i="90"/>
  <c r="V837" i="90" s="1"/>
  <c r="Q838" i="90"/>
  <c r="V838" i="90" s="1"/>
  <c r="Q839" i="90"/>
  <c r="V839" i="90" s="1"/>
  <c r="Q840" i="90"/>
  <c r="V840" i="90" s="1"/>
  <c r="Q841" i="90"/>
  <c r="V841" i="90" s="1"/>
  <c r="Q842" i="90"/>
  <c r="V842" i="90" s="1"/>
  <c r="Q843" i="90"/>
  <c r="V843" i="90" s="1"/>
  <c r="Q844" i="90"/>
  <c r="V844" i="90" s="1"/>
  <c r="Q845" i="90"/>
  <c r="V845" i="90" s="1"/>
  <c r="Q846" i="90"/>
  <c r="V846" i="90" s="1"/>
  <c r="Q847" i="90"/>
  <c r="V847" i="90" s="1"/>
  <c r="Q848" i="90"/>
  <c r="V848" i="90" s="1"/>
  <c r="Q849" i="90"/>
  <c r="V849" i="90" s="1"/>
  <c r="Q850" i="90"/>
  <c r="V850" i="90" s="1"/>
  <c r="Q851" i="90"/>
  <c r="V851" i="90" s="1"/>
  <c r="Q852" i="90"/>
  <c r="V852" i="90" s="1"/>
  <c r="Q853" i="90"/>
  <c r="V853" i="90" s="1"/>
  <c r="Q854" i="90"/>
  <c r="V854" i="90" s="1"/>
  <c r="Q855" i="90"/>
  <c r="V855" i="90" s="1"/>
  <c r="Q856" i="90"/>
  <c r="V856" i="90" s="1"/>
  <c r="Q857" i="90"/>
  <c r="V857" i="90" s="1"/>
  <c r="Q858" i="90"/>
  <c r="V858" i="90" s="1"/>
  <c r="Q859" i="90"/>
  <c r="V859" i="90" s="1"/>
  <c r="Q860" i="90"/>
  <c r="V860" i="90" s="1"/>
  <c r="Q861" i="90"/>
  <c r="V861" i="90" s="1"/>
  <c r="Q862" i="90"/>
  <c r="V862" i="90" s="1"/>
  <c r="Q863" i="90"/>
  <c r="V863" i="90" s="1"/>
  <c r="Q864" i="90"/>
  <c r="V864" i="90" s="1"/>
  <c r="Q865" i="90"/>
  <c r="V865" i="90" s="1"/>
  <c r="Q866" i="90"/>
  <c r="V866" i="90" s="1"/>
  <c r="Q867" i="90"/>
  <c r="V867" i="90" s="1"/>
  <c r="Q868" i="90"/>
  <c r="V868" i="90" s="1"/>
  <c r="Q869" i="90"/>
  <c r="V869" i="90" s="1"/>
  <c r="Q870" i="90"/>
  <c r="V870" i="90" s="1"/>
  <c r="Q871" i="90"/>
  <c r="V871" i="90" s="1"/>
  <c r="Q872" i="90"/>
  <c r="V872" i="90" s="1"/>
  <c r="Q873" i="90"/>
  <c r="V873" i="90" s="1"/>
  <c r="Q874" i="90"/>
  <c r="V874" i="90" s="1"/>
  <c r="Q875" i="90"/>
  <c r="V875" i="90" s="1"/>
  <c r="Q876" i="90"/>
  <c r="V876" i="90" s="1"/>
  <c r="Q877" i="90"/>
  <c r="V877" i="90" s="1"/>
  <c r="Q878" i="90"/>
  <c r="V878" i="90" s="1"/>
  <c r="Q879" i="90"/>
  <c r="V879" i="90" s="1"/>
  <c r="Q880" i="90"/>
  <c r="V880" i="90" s="1"/>
  <c r="Q881" i="90"/>
  <c r="V881" i="90" s="1"/>
  <c r="Q882" i="90"/>
  <c r="V882" i="90" s="1"/>
  <c r="Q883" i="90"/>
  <c r="V883" i="90" s="1"/>
  <c r="Q884" i="90"/>
  <c r="V884" i="90" s="1"/>
  <c r="Q885" i="90"/>
  <c r="V885" i="90" s="1"/>
  <c r="Q886" i="90"/>
  <c r="V886" i="90" s="1"/>
  <c r="Q887" i="90"/>
  <c r="V887" i="90" s="1"/>
  <c r="Q888" i="90"/>
  <c r="V888" i="90" s="1"/>
  <c r="Q889" i="90"/>
  <c r="V889" i="90" s="1"/>
  <c r="Q890" i="90"/>
  <c r="V890" i="90" s="1"/>
  <c r="Q891" i="90"/>
  <c r="V891" i="90" s="1"/>
  <c r="Q892" i="90"/>
  <c r="V892" i="90" s="1"/>
  <c r="Q893" i="90"/>
  <c r="V893" i="90" s="1"/>
  <c r="Q894" i="90"/>
  <c r="V894" i="90" s="1"/>
  <c r="Q895" i="90"/>
  <c r="V895" i="90" s="1"/>
  <c r="Q896" i="90"/>
  <c r="V896" i="90" s="1"/>
  <c r="Q897" i="90"/>
  <c r="V897" i="90" s="1"/>
  <c r="Q898" i="90"/>
  <c r="V898" i="90" s="1"/>
  <c r="Q899" i="90"/>
  <c r="V899" i="90" s="1"/>
  <c r="Q900" i="90"/>
  <c r="V900" i="90" s="1"/>
  <c r="Q901" i="90"/>
  <c r="V901" i="90" s="1"/>
  <c r="Q902" i="90"/>
  <c r="V902" i="90" s="1"/>
  <c r="Q903" i="90"/>
  <c r="V903" i="90" s="1"/>
  <c r="Q904" i="90"/>
  <c r="V904" i="90" s="1"/>
  <c r="Q905" i="90"/>
  <c r="V905" i="90" s="1"/>
  <c r="Q906" i="90"/>
  <c r="V906" i="90" s="1"/>
  <c r="Q907" i="90"/>
  <c r="V907" i="90" s="1"/>
  <c r="Q908" i="90"/>
  <c r="V908" i="90" s="1"/>
  <c r="Q909" i="90"/>
  <c r="V909" i="90" s="1"/>
  <c r="Q910" i="90"/>
  <c r="V910" i="90" s="1"/>
  <c r="Q911" i="90"/>
  <c r="V911" i="90" s="1"/>
  <c r="Q912" i="90"/>
  <c r="V912" i="90" s="1"/>
  <c r="Q913" i="90"/>
  <c r="V913" i="90" s="1"/>
  <c r="Q914" i="90"/>
  <c r="V914" i="90" s="1"/>
  <c r="Q915" i="90"/>
  <c r="V915" i="90" s="1"/>
  <c r="Q916" i="90"/>
  <c r="V916" i="90" s="1"/>
  <c r="Q917" i="90"/>
  <c r="V917" i="90" s="1"/>
  <c r="Q918" i="90"/>
  <c r="V918" i="90" s="1"/>
  <c r="Q919" i="90"/>
  <c r="V919" i="90" s="1"/>
  <c r="Q920" i="90"/>
  <c r="V920" i="90" s="1"/>
  <c r="Q921" i="90"/>
  <c r="V921" i="90" s="1"/>
  <c r="Q922" i="90"/>
  <c r="V922" i="90" s="1"/>
  <c r="Q923" i="90"/>
  <c r="V923" i="90" s="1"/>
  <c r="Q924" i="90"/>
  <c r="V924" i="90" s="1"/>
  <c r="Q925" i="90"/>
  <c r="V925" i="90" s="1"/>
  <c r="Q926" i="90"/>
  <c r="V926" i="90" s="1"/>
  <c r="Q927" i="90"/>
  <c r="V927" i="90" s="1"/>
  <c r="Q928" i="90"/>
  <c r="V928" i="90" s="1"/>
  <c r="Q929" i="90"/>
  <c r="V929" i="90" s="1"/>
  <c r="Q930" i="90"/>
  <c r="V930" i="90" s="1"/>
  <c r="Q931" i="90"/>
  <c r="V931" i="90" s="1"/>
  <c r="Q932" i="90"/>
  <c r="V932" i="90" s="1"/>
  <c r="Q933" i="90"/>
  <c r="V933" i="90" s="1"/>
  <c r="Q934" i="90"/>
  <c r="V934" i="90" s="1"/>
  <c r="Q935" i="90"/>
  <c r="V935" i="90" s="1"/>
  <c r="Q936" i="90"/>
  <c r="V936" i="90" s="1"/>
  <c r="Q937" i="90"/>
  <c r="V937" i="90" s="1"/>
  <c r="Q938" i="90"/>
  <c r="V938" i="90" s="1"/>
  <c r="Q939" i="90"/>
  <c r="V939" i="90" s="1"/>
  <c r="Q940" i="90"/>
  <c r="V940" i="90" s="1"/>
  <c r="Q941" i="90"/>
  <c r="V941" i="90" s="1"/>
  <c r="Q942" i="90"/>
  <c r="V942" i="90" s="1"/>
  <c r="Q943" i="90"/>
  <c r="V943" i="90" s="1"/>
  <c r="Q944" i="90"/>
  <c r="V944" i="90" s="1"/>
  <c r="Q945" i="90"/>
  <c r="V945" i="90" s="1"/>
  <c r="Q946" i="90"/>
  <c r="V946" i="90" s="1"/>
  <c r="Q947" i="90"/>
  <c r="V947" i="90" s="1"/>
  <c r="Q948" i="90"/>
  <c r="V948" i="90" s="1"/>
  <c r="Q949" i="90"/>
  <c r="V949" i="90" s="1"/>
  <c r="Q950" i="90"/>
  <c r="V950" i="90" s="1"/>
  <c r="Q951" i="90"/>
  <c r="V951" i="90" s="1"/>
  <c r="Q952" i="90"/>
  <c r="V952" i="90" s="1"/>
  <c r="Q953" i="90"/>
  <c r="V953" i="90" s="1"/>
  <c r="Q954" i="90"/>
  <c r="V954" i="90" s="1"/>
  <c r="Q955" i="90"/>
  <c r="V955" i="90" s="1"/>
  <c r="Q956" i="90"/>
  <c r="V956" i="90" s="1"/>
  <c r="Q957" i="90"/>
  <c r="V957" i="90" s="1"/>
  <c r="Q958" i="90"/>
  <c r="V958" i="90" s="1"/>
  <c r="Q959" i="90"/>
  <c r="V959" i="90" s="1"/>
  <c r="Q960" i="90"/>
  <c r="V960" i="90" s="1"/>
  <c r="Q961" i="90"/>
  <c r="V961" i="90" s="1"/>
  <c r="Q962" i="90"/>
  <c r="V962" i="90" s="1"/>
  <c r="Q963" i="90"/>
  <c r="V963" i="90" s="1"/>
  <c r="Q964" i="90"/>
  <c r="V964" i="90" s="1"/>
  <c r="Q965" i="90"/>
  <c r="V965" i="90" s="1"/>
  <c r="Q966" i="90"/>
  <c r="V966" i="90" s="1"/>
  <c r="Q967" i="90"/>
  <c r="V967" i="90" s="1"/>
  <c r="Q968" i="90"/>
  <c r="V968" i="90" s="1"/>
  <c r="Q969" i="90"/>
  <c r="V969" i="90" s="1"/>
  <c r="Q970" i="90"/>
  <c r="V970" i="90" s="1"/>
  <c r="Q971" i="90"/>
  <c r="V971" i="90" s="1"/>
  <c r="Q972" i="90"/>
  <c r="V972" i="90" s="1"/>
  <c r="Q973" i="90"/>
  <c r="V973" i="90" s="1"/>
  <c r="Q974" i="90"/>
  <c r="V974" i="90" s="1"/>
  <c r="Q975" i="90"/>
  <c r="V975" i="90" s="1"/>
  <c r="Q976" i="90"/>
  <c r="V976" i="90" s="1"/>
  <c r="Q977" i="90"/>
  <c r="V977" i="90" s="1"/>
  <c r="Q978" i="90"/>
  <c r="V978" i="90" s="1"/>
  <c r="Q979" i="90"/>
  <c r="V979" i="90" s="1"/>
  <c r="Q980" i="90"/>
  <c r="V980" i="90" s="1"/>
  <c r="Q981" i="90"/>
  <c r="V981" i="90" s="1"/>
  <c r="Q982" i="90"/>
  <c r="V982" i="90" s="1"/>
  <c r="Q983" i="90"/>
  <c r="V983" i="90" s="1"/>
  <c r="Q984" i="90"/>
  <c r="V984" i="90" s="1"/>
  <c r="Q985" i="90"/>
  <c r="V985" i="90" s="1"/>
  <c r="Q986" i="90"/>
  <c r="V986" i="90" s="1"/>
  <c r="Q987" i="90"/>
  <c r="V987" i="90" s="1"/>
  <c r="Q988" i="90"/>
  <c r="V988" i="90" s="1"/>
  <c r="Q989" i="90"/>
  <c r="V989" i="90" s="1"/>
  <c r="Q990" i="90"/>
  <c r="V990" i="90" s="1"/>
  <c r="Q991" i="90"/>
  <c r="V991" i="90" s="1"/>
  <c r="Q992" i="90"/>
  <c r="V992" i="90" s="1"/>
  <c r="Q993" i="90"/>
  <c r="V993" i="90" s="1"/>
  <c r="Q994" i="90"/>
  <c r="V994" i="90" s="1"/>
  <c r="Q995" i="90"/>
  <c r="V995" i="90" s="1"/>
  <c r="Q996" i="90"/>
  <c r="V996" i="90" s="1"/>
  <c r="Q997" i="90"/>
  <c r="V997" i="90" s="1"/>
  <c r="Q998" i="90"/>
  <c r="V998" i="90" s="1"/>
  <c r="Q999" i="90"/>
  <c r="V999" i="90" s="1"/>
  <c r="Q1000" i="90"/>
  <c r="V1000" i="90" s="1"/>
  <c r="Q1001" i="90"/>
  <c r="V1001" i="90" s="1"/>
  <c r="Q1002" i="90"/>
  <c r="V1002" i="90" s="1"/>
  <c r="Q1003" i="90"/>
  <c r="V1003" i="90" s="1"/>
  <c r="Q1004" i="90"/>
  <c r="V1004" i="90" s="1"/>
  <c r="Q1005" i="90"/>
  <c r="V1005" i="90" s="1"/>
  <c r="Q1006" i="90"/>
  <c r="V1006" i="90" s="1"/>
  <c r="Q1007" i="90"/>
  <c r="V1007" i="90" s="1"/>
  <c r="Q1008" i="90"/>
  <c r="V1008" i="90" s="1"/>
  <c r="Q1009" i="90"/>
  <c r="V1009" i="90" s="1"/>
  <c r="Q1010" i="90"/>
  <c r="V1010" i="90" s="1"/>
  <c r="Q1011" i="90"/>
  <c r="V1011" i="90" s="1"/>
  <c r="Q1012" i="90"/>
  <c r="V1012" i="90" s="1"/>
  <c r="Q1013" i="90"/>
  <c r="V1013" i="90" s="1"/>
  <c r="Q1014" i="90"/>
  <c r="V1014" i="90" s="1"/>
  <c r="Q1015" i="90"/>
  <c r="V1015" i="90" s="1"/>
  <c r="Q1016" i="90"/>
  <c r="V1016" i="90" s="1"/>
  <c r="Q1017" i="90"/>
  <c r="V1017" i="90" s="1"/>
  <c r="Q1018" i="90"/>
  <c r="V1018" i="90" s="1"/>
  <c r="Q1019" i="90"/>
  <c r="V1019" i="90" s="1"/>
  <c r="Q1020" i="90"/>
  <c r="V1020" i="90" s="1"/>
  <c r="Q1021" i="90"/>
  <c r="V1021" i="90" s="1"/>
  <c r="Q1022" i="90"/>
  <c r="V1022" i="90" s="1"/>
  <c r="Q1023" i="90"/>
  <c r="V1023" i="90" s="1"/>
  <c r="Q1024" i="90"/>
  <c r="V1024" i="90" s="1"/>
  <c r="Q1025" i="90"/>
  <c r="V1025" i="90" s="1"/>
  <c r="Q1026" i="90"/>
  <c r="V1026" i="90" s="1"/>
  <c r="Q1027" i="90"/>
  <c r="V1027" i="90" s="1"/>
  <c r="Q1028" i="90"/>
  <c r="V1028" i="90" s="1"/>
  <c r="Q1029" i="90"/>
  <c r="V1029" i="90" s="1"/>
  <c r="Q1030" i="90"/>
  <c r="V1030" i="90" s="1"/>
  <c r="Q1031" i="90"/>
  <c r="V1031" i="90" s="1"/>
  <c r="Q1032" i="90"/>
  <c r="V1032" i="90" s="1"/>
  <c r="Q1033" i="90"/>
  <c r="V1033" i="90" s="1"/>
  <c r="Q1034" i="90"/>
  <c r="V1034" i="90" s="1"/>
  <c r="Q1035" i="90"/>
  <c r="V1035" i="90" s="1"/>
  <c r="Q1036" i="90"/>
  <c r="V1036" i="90" s="1"/>
  <c r="Q1037" i="90"/>
  <c r="V1037" i="90" s="1"/>
  <c r="Q1038" i="90"/>
  <c r="V1038" i="90" s="1"/>
  <c r="Q1039" i="90"/>
  <c r="V1039" i="90" s="1"/>
  <c r="Q1040" i="90"/>
  <c r="V1040" i="90" s="1"/>
  <c r="Q1041" i="90"/>
  <c r="V1041" i="90" s="1"/>
  <c r="Q1042" i="90"/>
  <c r="V1042" i="90" s="1"/>
  <c r="Q1043" i="90"/>
  <c r="V1043" i="90" s="1"/>
  <c r="Q1044" i="90"/>
  <c r="V1044" i="90" s="1"/>
  <c r="Q1045" i="90"/>
  <c r="V1045" i="90" s="1"/>
  <c r="Q1046" i="90"/>
  <c r="V1046" i="90" s="1"/>
  <c r="Q1047" i="90"/>
  <c r="V1047" i="90" s="1"/>
  <c r="Q1048" i="90"/>
  <c r="V1048" i="90" s="1"/>
  <c r="Q1049" i="90"/>
  <c r="V1049" i="90" s="1"/>
  <c r="Q1050" i="90"/>
  <c r="V1050" i="90" s="1"/>
  <c r="Q1051" i="90"/>
  <c r="V1051" i="90" s="1"/>
  <c r="Q1052" i="90"/>
  <c r="V1052" i="90" s="1"/>
  <c r="Q1053" i="90"/>
  <c r="V1053" i="90" s="1"/>
  <c r="Q1054" i="90"/>
  <c r="V1054" i="90" s="1"/>
  <c r="Q1055" i="90"/>
  <c r="V1055" i="90" s="1"/>
  <c r="Q1056" i="90"/>
  <c r="V1056" i="90" s="1"/>
  <c r="Q1057" i="90"/>
  <c r="V1057" i="90" s="1"/>
  <c r="Q1058" i="90"/>
  <c r="V1058" i="90" s="1"/>
  <c r="Q1059" i="90"/>
  <c r="V1059" i="90" s="1"/>
  <c r="Q1060" i="90"/>
  <c r="V1060" i="90" s="1"/>
  <c r="Q1061" i="90"/>
  <c r="V1061" i="90" s="1"/>
  <c r="Q1062" i="90"/>
  <c r="V1062" i="90" s="1"/>
  <c r="Q1063" i="90"/>
  <c r="V1063" i="90" s="1"/>
  <c r="Q1064" i="90"/>
  <c r="V1064" i="90" s="1"/>
  <c r="Q1065" i="90"/>
  <c r="V1065" i="90" s="1"/>
  <c r="Q1066" i="90"/>
  <c r="V1066" i="90" s="1"/>
  <c r="Q1067" i="90"/>
  <c r="V1067" i="90" s="1"/>
  <c r="Q1068" i="90"/>
  <c r="V1068" i="90" s="1"/>
  <c r="Q1069" i="90"/>
  <c r="V1069" i="90" s="1"/>
  <c r="Q1070" i="90"/>
  <c r="V1070" i="90" s="1"/>
  <c r="Q1071" i="90"/>
  <c r="V1071" i="90" s="1"/>
  <c r="Q1072" i="90"/>
  <c r="V1072" i="90" s="1"/>
  <c r="Q1073" i="90"/>
  <c r="V1073" i="90" s="1"/>
  <c r="Q1074" i="90"/>
  <c r="V1074" i="90" s="1"/>
  <c r="Q1075" i="90"/>
  <c r="V1075" i="90" s="1"/>
  <c r="Q1076" i="90"/>
  <c r="V1076" i="90" s="1"/>
  <c r="Q1077" i="90"/>
  <c r="V1077" i="90" s="1"/>
  <c r="Q1078" i="90"/>
  <c r="V1078" i="90" s="1"/>
  <c r="Q1079" i="90"/>
  <c r="V1079" i="90" s="1"/>
  <c r="Q1080" i="90"/>
  <c r="V1080" i="90" s="1"/>
  <c r="Q1081" i="90"/>
  <c r="V1081" i="90" s="1"/>
  <c r="Q1082" i="90"/>
  <c r="V1082" i="90" s="1"/>
  <c r="Q1083" i="90"/>
  <c r="V1083" i="90" s="1"/>
  <c r="Q1084" i="90"/>
  <c r="V1084" i="90" s="1"/>
  <c r="Q1085" i="90"/>
  <c r="V1085" i="90" s="1"/>
  <c r="Q1086" i="90"/>
  <c r="V1086" i="90" s="1"/>
  <c r="Q1087" i="90"/>
  <c r="V1087" i="90" s="1"/>
  <c r="Q1088" i="90"/>
  <c r="V1088" i="90" s="1"/>
  <c r="Q1089" i="90"/>
  <c r="V1089" i="90" s="1"/>
  <c r="Q1090" i="90"/>
  <c r="V1090" i="90" s="1"/>
  <c r="Q1091" i="90"/>
  <c r="V1091" i="90" s="1"/>
  <c r="Q1092" i="90"/>
  <c r="V1092" i="90" s="1"/>
  <c r="Q1093" i="90"/>
  <c r="V1093" i="90" s="1"/>
  <c r="Q1094" i="90"/>
  <c r="V1094" i="90" s="1"/>
  <c r="Q1095" i="90"/>
  <c r="V1095" i="90" s="1"/>
  <c r="Q1096" i="90"/>
  <c r="V1096" i="90" s="1"/>
  <c r="Q1097" i="90"/>
  <c r="V1097" i="90" s="1"/>
  <c r="Q1098" i="90"/>
  <c r="V1098" i="90" s="1"/>
  <c r="Q1099" i="90"/>
  <c r="V1099" i="90" s="1"/>
  <c r="Q1100" i="90"/>
  <c r="V1100" i="90" s="1"/>
  <c r="Q1101" i="90"/>
  <c r="V1101" i="90" s="1"/>
  <c r="Q1102" i="90"/>
  <c r="V1102" i="90" s="1"/>
  <c r="Q1103" i="90"/>
  <c r="V1103" i="90" s="1"/>
  <c r="Q1104" i="90"/>
  <c r="V1104" i="90" s="1"/>
  <c r="Q1105" i="90"/>
  <c r="V1105" i="90" s="1"/>
  <c r="Q1106" i="90"/>
  <c r="V1106" i="90" s="1"/>
  <c r="Q1107" i="90"/>
  <c r="V1107" i="90" s="1"/>
  <c r="Q1108" i="90"/>
  <c r="V1108" i="90" s="1"/>
  <c r="Q1109" i="90"/>
  <c r="V1109" i="90" s="1"/>
  <c r="Q1110" i="90"/>
  <c r="V1110" i="90" s="1"/>
  <c r="Q1111" i="90"/>
  <c r="V1111" i="90" s="1"/>
  <c r="Q1112" i="90"/>
  <c r="V1112" i="90" s="1"/>
  <c r="Q1113" i="90"/>
  <c r="V1113" i="90" s="1"/>
  <c r="Q1114" i="90"/>
  <c r="V1114" i="90" s="1"/>
  <c r="Q1115" i="90"/>
  <c r="V1115" i="90" s="1"/>
  <c r="Q1116" i="90"/>
  <c r="V1116" i="90" s="1"/>
  <c r="Q1117" i="90"/>
  <c r="V1117" i="90" s="1"/>
  <c r="Q1118" i="90"/>
  <c r="V1118" i="90" s="1"/>
  <c r="Q1119" i="90"/>
  <c r="V1119" i="90" s="1"/>
  <c r="Q1120" i="90"/>
  <c r="V1120" i="90" s="1"/>
  <c r="Q1121" i="90"/>
  <c r="V1121" i="90" s="1"/>
  <c r="Q1122" i="90"/>
  <c r="V1122" i="90" s="1"/>
  <c r="Q1123" i="90"/>
  <c r="V1123" i="90" s="1"/>
  <c r="Q1124" i="90"/>
  <c r="V1124" i="90" s="1"/>
  <c r="Q1125" i="90"/>
  <c r="V1125" i="90" s="1"/>
  <c r="Q1126" i="90"/>
  <c r="V1126" i="90" s="1"/>
  <c r="Q1127" i="90"/>
  <c r="V1127" i="90" s="1"/>
  <c r="Q1128" i="90"/>
  <c r="V1128" i="90" s="1"/>
  <c r="Q1129" i="90"/>
  <c r="V1129" i="90" s="1"/>
  <c r="Q1130" i="90"/>
  <c r="V1130" i="90" s="1"/>
  <c r="Q1131" i="90"/>
  <c r="V1131" i="90" s="1"/>
  <c r="Q1132" i="90"/>
  <c r="V1132" i="90" s="1"/>
  <c r="Q1133" i="90"/>
  <c r="V1133" i="90" s="1"/>
  <c r="Q1134" i="90"/>
  <c r="V1134" i="90" s="1"/>
  <c r="Q1135" i="90"/>
  <c r="V1135" i="90" s="1"/>
  <c r="Q1136" i="90"/>
  <c r="V1136" i="90" s="1"/>
  <c r="Q1137" i="90"/>
  <c r="V1137" i="90" s="1"/>
  <c r="Q1138" i="90"/>
  <c r="V1138" i="90" s="1"/>
  <c r="Q1139" i="90"/>
  <c r="V1139" i="90" s="1"/>
  <c r="Q1140" i="90"/>
  <c r="V1140" i="90" s="1"/>
  <c r="Q1141" i="90"/>
  <c r="V1141" i="90" s="1"/>
  <c r="Q1142" i="90"/>
  <c r="V1142" i="90" s="1"/>
  <c r="Q1143" i="90"/>
  <c r="V1143" i="90" s="1"/>
  <c r="Q1144" i="90"/>
  <c r="V1144" i="90" s="1"/>
  <c r="Q1145" i="90"/>
  <c r="V1145" i="90" s="1"/>
  <c r="Q1146" i="90"/>
  <c r="V1146" i="90" s="1"/>
  <c r="Q1147" i="90"/>
  <c r="V1147" i="90" s="1"/>
  <c r="Q1148" i="90"/>
  <c r="V1148" i="90" s="1"/>
  <c r="Q1149" i="90"/>
  <c r="V1149" i="90" s="1"/>
  <c r="Q1150" i="90"/>
  <c r="V1150" i="90" s="1"/>
  <c r="Q1151" i="90"/>
  <c r="V1151" i="90" s="1"/>
  <c r="Q1152" i="90"/>
  <c r="V1152" i="90" s="1"/>
  <c r="Q1153" i="90"/>
  <c r="V1153" i="90" s="1"/>
  <c r="Q1154" i="90"/>
  <c r="V1154" i="90" s="1"/>
  <c r="Q1155" i="90"/>
  <c r="V1155" i="90" s="1"/>
  <c r="Q1156" i="90"/>
  <c r="V1156" i="90" s="1"/>
  <c r="Q1157" i="90"/>
  <c r="V1157" i="90" s="1"/>
  <c r="Q1158" i="90"/>
  <c r="V1158" i="90" s="1"/>
  <c r="Q1159" i="90"/>
  <c r="V1159" i="90" s="1"/>
  <c r="Q1160" i="90"/>
  <c r="V1160" i="90" s="1"/>
  <c r="Q1161" i="90"/>
  <c r="V1161" i="90" s="1"/>
  <c r="Q1162" i="90"/>
  <c r="V1162" i="90" s="1"/>
  <c r="Q1163" i="90"/>
  <c r="V1163" i="90" s="1"/>
  <c r="Q1164" i="90"/>
  <c r="V1164" i="90" s="1"/>
  <c r="Q1165" i="90"/>
  <c r="V1165" i="90" s="1"/>
  <c r="Q1166" i="90"/>
  <c r="V1166" i="90" s="1"/>
  <c r="Q1167" i="90"/>
  <c r="V1167" i="90" s="1"/>
  <c r="Q1168" i="90"/>
  <c r="V1168" i="90" s="1"/>
  <c r="Q1169" i="90"/>
  <c r="V1169" i="90" s="1"/>
  <c r="Q1170" i="90"/>
  <c r="V1170" i="90" s="1"/>
  <c r="Q1171" i="90"/>
  <c r="V1171" i="90" s="1"/>
  <c r="Q1172" i="90"/>
  <c r="V1172" i="90" s="1"/>
  <c r="Q1173" i="90"/>
  <c r="V1173" i="90" s="1"/>
  <c r="Q1174" i="90"/>
  <c r="V1174" i="90" s="1"/>
  <c r="Q1175" i="90"/>
  <c r="V1175" i="90" s="1"/>
  <c r="Q1176" i="90"/>
  <c r="V1176" i="90" s="1"/>
  <c r="Q1177" i="90"/>
  <c r="V1177" i="90" s="1"/>
  <c r="Q1178" i="90"/>
  <c r="V1178" i="90" s="1"/>
  <c r="Q1179" i="90"/>
  <c r="V1179" i="90" s="1"/>
  <c r="Q1180" i="90"/>
  <c r="V1180" i="90" s="1"/>
  <c r="Q1181" i="90"/>
  <c r="V1181" i="90" s="1"/>
  <c r="Q1182" i="90"/>
  <c r="V1182" i="90" s="1"/>
  <c r="Q1183" i="90"/>
  <c r="V1183" i="90" s="1"/>
  <c r="Q1184" i="90"/>
  <c r="V1184" i="90" s="1"/>
  <c r="Q1185" i="90"/>
  <c r="V1185" i="90" s="1"/>
  <c r="Q1186" i="90"/>
  <c r="V1186" i="90" s="1"/>
  <c r="Q1187" i="90"/>
  <c r="V1187" i="90" s="1"/>
  <c r="Q1188" i="90"/>
  <c r="V1188" i="90" s="1"/>
  <c r="Q1189" i="90"/>
  <c r="V1189" i="90" s="1"/>
  <c r="Q1190" i="90"/>
  <c r="V1190" i="90" s="1"/>
  <c r="Q1191" i="90"/>
  <c r="V1191" i="90" s="1"/>
  <c r="Q1192" i="90"/>
  <c r="V1192" i="90" s="1"/>
  <c r="Q1193" i="90"/>
  <c r="V1193" i="90" s="1"/>
  <c r="Q1194" i="90"/>
  <c r="V1194" i="90" s="1"/>
  <c r="Q1195" i="90"/>
  <c r="V1195" i="90" s="1"/>
  <c r="Q1196" i="90"/>
  <c r="V1196" i="90" s="1"/>
  <c r="Q1197" i="90"/>
  <c r="V1197" i="90" s="1"/>
  <c r="Q1198" i="90"/>
  <c r="V1198" i="90" s="1"/>
  <c r="Q1199" i="90"/>
  <c r="V1199" i="90" s="1"/>
  <c r="Q1200" i="90"/>
  <c r="V1200" i="90" s="1"/>
  <c r="Q1201" i="90"/>
  <c r="V1201" i="90" s="1"/>
  <c r="Q1202" i="90"/>
  <c r="V1202" i="90" s="1"/>
  <c r="Q1203" i="90"/>
  <c r="V1203" i="90" s="1"/>
  <c r="Q1204" i="90"/>
  <c r="V1204" i="90" s="1"/>
  <c r="Q1205" i="90"/>
  <c r="V1205" i="90" s="1"/>
  <c r="Q1206" i="90"/>
  <c r="V1206" i="90" s="1"/>
  <c r="Q1207" i="90"/>
  <c r="V1207" i="90" s="1"/>
  <c r="Q1208" i="90"/>
  <c r="V1208" i="90" s="1"/>
  <c r="Q1209" i="90"/>
  <c r="V1209" i="90" s="1"/>
  <c r="Q1210" i="90"/>
  <c r="V1210" i="90" s="1"/>
  <c r="Q1211" i="90"/>
  <c r="V1211" i="90" s="1"/>
  <c r="Q1212" i="90"/>
  <c r="V1212" i="90" s="1"/>
  <c r="Q1213" i="90"/>
  <c r="V1213" i="90" s="1"/>
  <c r="Q1214" i="90"/>
  <c r="V1214" i="90" s="1"/>
  <c r="Q1215" i="90"/>
  <c r="V1215" i="90" s="1"/>
  <c r="Q1216" i="90"/>
  <c r="V1216" i="90" s="1"/>
  <c r="Q1217" i="90"/>
  <c r="V1217" i="90" s="1"/>
  <c r="Q1218" i="90"/>
  <c r="V1218" i="90" s="1"/>
  <c r="Q1219" i="90"/>
  <c r="V1219" i="90" s="1"/>
  <c r="Q1220" i="90"/>
  <c r="V1220" i="90" s="1"/>
  <c r="Q1221" i="90"/>
  <c r="V1221" i="90" s="1"/>
  <c r="Q1222" i="90"/>
  <c r="V1222" i="90" s="1"/>
  <c r="Q1223" i="90"/>
  <c r="V1223" i="90" s="1"/>
  <c r="Q1224" i="90"/>
  <c r="V1224" i="90" s="1"/>
  <c r="Q1225" i="90"/>
  <c r="V1225" i="90" s="1"/>
  <c r="Q1226" i="90"/>
  <c r="V1226" i="90" s="1"/>
  <c r="Q1227" i="90"/>
  <c r="V1227" i="90" s="1"/>
  <c r="Q1228" i="90"/>
  <c r="V1228" i="90" s="1"/>
  <c r="Q1229" i="90"/>
  <c r="V1229" i="90" s="1"/>
  <c r="Q1230" i="90"/>
  <c r="V1230" i="90" s="1"/>
  <c r="Q1231" i="90"/>
  <c r="V1231" i="90" s="1"/>
  <c r="Q1232" i="90"/>
  <c r="V1232" i="90" s="1"/>
  <c r="Q1233" i="90"/>
  <c r="V1233" i="90" s="1"/>
  <c r="Q1234" i="90"/>
  <c r="V1234" i="90" s="1"/>
  <c r="Q1235" i="90"/>
  <c r="V1235" i="90" s="1"/>
  <c r="Q1236" i="90"/>
  <c r="V1236" i="90" s="1"/>
  <c r="Q1237" i="90"/>
  <c r="V1237" i="90" s="1"/>
  <c r="Q1238" i="90"/>
  <c r="V1238" i="90" s="1"/>
  <c r="Q1239" i="90"/>
  <c r="V1239" i="90" s="1"/>
  <c r="Q1240" i="90"/>
  <c r="V1240" i="90" s="1"/>
  <c r="Q1241" i="90"/>
  <c r="V1241" i="90" s="1"/>
  <c r="Q1242" i="90"/>
  <c r="V1242" i="90" s="1"/>
  <c r="Q1243" i="90"/>
  <c r="V1243" i="90" s="1"/>
  <c r="Q1244" i="90"/>
  <c r="V1244" i="90" s="1"/>
  <c r="Q1245" i="90"/>
  <c r="V1245" i="90" s="1"/>
  <c r="Q1246" i="90"/>
  <c r="V1246" i="90" s="1"/>
  <c r="Q1247" i="90"/>
  <c r="V1247" i="90" s="1"/>
  <c r="Q1248" i="90"/>
  <c r="V1248" i="90" s="1"/>
  <c r="Q1249" i="90"/>
  <c r="V1249" i="90" s="1"/>
  <c r="Q1250" i="90"/>
  <c r="V1250" i="90" s="1"/>
  <c r="Q1251" i="90"/>
  <c r="V1251" i="90" s="1"/>
  <c r="Q1252" i="90"/>
  <c r="V1252" i="90" s="1"/>
  <c r="Q1253" i="90"/>
  <c r="V1253" i="90" s="1"/>
  <c r="Q1254" i="90"/>
  <c r="V1254" i="90" s="1"/>
  <c r="Q1255" i="90"/>
  <c r="V1255" i="90" s="1"/>
  <c r="Q1256" i="90"/>
  <c r="V1256" i="90" s="1"/>
  <c r="Q1257" i="90"/>
  <c r="V1257" i="90" s="1"/>
  <c r="Q1258" i="90"/>
  <c r="V1258" i="90" s="1"/>
  <c r="Q1259" i="90"/>
  <c r="V1259" i="90" s="1"/>
  <c r="Q1260" i="90"/>
  <c r="V1260" i="90" s="1"/>
  <c r="Q1261" i="90"/>
  <c r="V1261" i="90" s="1"/>
  <c r="Q1262" i="90"/>
  <c r="V1262" i="90" s="1"/>
  <c r="Q1263" i="90"/>
  <c r="V1263" i="90" s="1"/>
  <c r="Q1264" i="90"/>
  <c r="V1264" i="90" s="1"/>
  <c r="Q1265" i="90"/>
  <c r="V1265" i="90" s="1"/>
  <c r="Q1266" i="90"/>
  <c r="V1266" i="90" s="1"/>
  <c r="Q1267" i="90"/>
  <c r="V1267" i="90" s="1"/>
  <c r="Q1268" i="90"/>
  <c r="V1268" i="90" s="1"/>
  <c r="Q1269" i="90"/>
  <c r="V1269" i="90" s="1"/>
  <c r="Q1270" i="90"/>
  <c r="V1270" i="90" s="1"/>
  <c r="Q1271" i="90"/>
  <c r="V1271" i="90" s="1"/>
  <c r="Q1272" i="90"/>
  <c r="V1272" i="90" s="1"/>
  <c r="Q1273" i="90"/>
  <c r="V1273" i="90" s="1"/>
  <c r="Q1274" i="90"/>
  <c r="V1274" i="90" s="1"/>
  <c r="Q1275" i="90"/>
  <c r="V1275" i="90" s="1"/>
  <c r="Q1276" i="90"/>
  <c r="V1276" i="90" s="1"/>
  <c r="Q1277" i="90"/>
  <c r="V1277" i="90" s="1"/>
  <c r="Q1278" i="90"/>
  <c r="V1278" i="90" s="1"/>
  <c r="Q1279" i="90"/>
  <c r="V1279" i="90" s="1"/>
  <c r="Q1280" i="90"/>
  <c r="V1280" i="90" s="1"/>
  <c r="Q1281" i="90"/>
  <c r="V1281" i="90" s="1"/>
  <c r="Q1282" i="90"/>
  <c r="V1282" i="90" s="1"/>
  <c r="Q1283" i="90"/>
  <c r="V1283" i="90" s="1"/>
  <c r="Q1284" i="90"/>
  <c r="V1284" i="90" s="1"/>
  <c r="Q1285" i="90"/>
  <c r="V1285" i="90" s="1"/>
  <c r="Q1286" i="90"/>
  <c r="V1286" i="90" s="1"/>
  <c r="Q1287" i="90"/>
  <c r="V1287" i="90" s="1"/>
  <c r="Q1288" i="90"/>
  <c r="V1288" i="90" s="1"/>
  <c r="Q1289" i="90"/>
  <c r="V1289" i="90" s="1"/>
  <c r="Q1290" i="90"/>
  <c r="V1290" i="90" s="1"/>
  <c r="Q1291" i="90"/>
  <c r="V1291" i="90" s="1"/>
  <c r="Q1292" i="90"/>
  <c r="V1292" i="90" s="1"/>
  <c r="Q1293" i="90"/>
  <c r="V1293" i="90" s="1"/>
  <c r="Q1294" i="90"/>
  <c r="V1294" i="90" s="1"/>
  <c r="Q1295" i="90"/>
  <c r="V1295" i="90" s="1"/>
  <c r="Q1296" i="90"/>
  <c r="V1296" i="90" s="1"/>
  <c r="Q1297" i="90"/>
  <c r="V1297" i="90" s="1"/>
  <c r="Q1298" i="90"/>
  <c r="V1298" i="90" s="1"/>
  <c r="Q1299" i="90"/>
  <c r="V1299" i="90" s="1"/>
  <c r="Q1300" i="90"/>
  <c r="V1300" i="90" s="1"/>
  <c r="Q1301" i="90"/>
  <c r="V1301" i="90" s="1"/>
  <c r="Q1302" i="90"/>
  <c r="V1302" i="90" s="1"/>
  <c r="Q1303" i="90"/>
  <c r="V1303" i="90" s="1"/>
  <c r="Q1304" i="90"/>
  <c r="V1304" i="90" s="1"/>
  <c r="Q1305" i="90"/>
  <c r="V1305" i="90" s="1"/>
  <c r="Q1306" i="90"/>
  <c r="V1306" i="90" s="1"/>
  <c r="Q1307" i="90"/>
  <c r="V1307" i="90" s="1"/>
  <c r="Q1308" i="90"/>
  <c r="V1308" i="90" s="1"/>
  <c r="Q1309" i="90"/>
  <c r="V1309" i="90" s="1"/>
  <c r="Q1310" i="90"/>
  <c r="V1310" i="90" s="1"/>
  <c r="Q1311" i="90"/>
  <c r="V1311" i="90" s="1"/>
  <c r="Q1312" i="90"/>
  <c r="V1312" i="90" s="1"/>
  <c r="Q1313" i="90"/>
  <c r="V1313" i="90" s="1"/>
  <c r="Q1314" i="90"/>
  <c r="V1314" i="90" s="1"/>
  <c r="Q1315" i="90"/>
  <c r="V1315" i="90" s="1"/>
  <c r="Q1316" i="90"/>
  <c r="V1316" i="90" s="1"/>
  <c r="Q1317" i="90"/>
  <c r="V1317" i="90" s="1"/>
  <c r="Q1318" i="90"/>
  <c r="V1318" i="90" s="1"/>
  <c r="Q1319" i="90"/>
  <c r="V1319" i="90" s="1"/>
  <c r="Q1320" i="90"/>
  <c r="V1320" i="90" s="1"/>
  <c r="Q1321" i="90"/>
  <c r="V1321" i="90" s="1"/>
  <c r="Q1322" i="90"/>
  <c r="V1322" i="90" s="1"/>
  <c r="Q1323" i="90"/>
  <c r="V1323" i="90" s="1"/>
  <c r="Q1324" i="90"/>
  <c r="V1324" i="90" s="1"/>
  <c r="Q1325" i="90"/>
  <c r="V1325" i="90" s="1"/>
  <c r="Q1326" i="90"/>
  <c r="V1326" i="90" s="1"/>
  <c r="Q1327" i="90"/>
  <c r="V1327" i="90" s="1"/>
  <c r="Q1328" i="90"/>
  <c r="V1328" i="90" s="1"/>
  <c r="Q1329" i="90"/>
  <c r="V1329" i="90" s="1"/>
  <c r="Q1330" i="90"/>
  <c r="V1330" i="90" s="1"/>
  <c r="Q1331" i="90"/>
  <c r="V1331" i="90" s="1"/>
  <c r="Q1332" i="90"/>
  <c r="V1332" i="90" s="1"/>
  <c r="Q1333" i="90"/>
  <c r="V1333" i="90" s="1"/>
  <c r="Q1334" i="90"/>
  <c r="V1334" i="90" s="1"/>
  <c r="Q1335" i="90"/>
  <c r="V1335" i="90" s="1"/>
  <c r="Q1336" i="90"/>
  <c r="V1336" i="90" s="1"/>
  <c r="Q1337" i="90"/>
  <c r="V1337" i="90" s="1"/>
  <c r="Q1338" i="90"/>
  <c r="V1338" i="90" s="1"/>
  <c r="Q1339" i="90"/>
  <c r="V1339" i="90" s="1"/>
  <c r="Q1340" i="90"/>
  <c r="V1340" i="90" s="1"/>
  <c r="Q1341" i="90"/>
  <c r="V1341" i="90" s="1"/>
  <c r="Q1342" i="90"/>
  <c r="V1342" i="90" s="1"/>
  <c r="Q1343" i="90"/>
  <c r="V1343" i="90" s="1"/>
  <c r="Q1344" i="90"/>
  <c r="V1344" i="90" s="1"/>
  <c r="Q1345" i="90"/>
  <c r="V1345" i="90" s="1"/>
  <c r="Q1346" i="90"/>
  <c r="V1346" i="90" s="1"/>
  <c r="Q1347" i="90"/>
  <c r="V1347" i="90" s="1"/>
  <c r="Q1348" i="90"/>
  <c r="V1348" i="90" s="1"/>
  <c r="Q1349" i="90"/>
  <c r="V1349" i="90" s="1"/>
  <c r="Q1350" i="90"/>
  <c r="V1350" i="90" s="1"/>
  <c r="Q1351" i="90"/>
  <c r="V1351" i="90" s="1"/>
  <c r="Q1352" i="90"/>
  <c r="V1352" i="90" s="1"/>
  <c r="Q1353" i="90"/>
  <c r="V1353" i="90" s="1"/>
  <c r="Q1354" i="90"/>
  <c r="V1354" i="90" s="1"/>
  <c r="Q1355" i="90"/>
  <c r="V1355" i="90" s="1"/>
  <c r="Q1356" i="90"/>
  <c r="V1356" i="90" s="1"/>
  <c r="Q1357" i="90"/>
  <c r="V1357" i="90" s="1"/>
  <c r="Q1358" i="90"/>
  <c r="V1358" i="90" s="1"/>
  <c r="Q1359" i="90"/>
  <c r="V1359" i="90" s="1"/>
  <c r="Q1360" i="90"/>
  <c r="V1360" i="90" s="1"/>
  <c r="Q1361" i="90"/>
  <c r="V1361" i="90" s="1"/>
  <c r="Q1362" i="90"/>
  <c r="V1362" i="90" s="1"/>
  <c r="Q1363" i="90"/>
  <c r="V1363" i="90" s="1"/>
  <c r="Q1364" i="90"/>
  <c r="V1364" i="90" s="1"/>
  <c r="Q1365" i="90"/>
  <c r="V1365" i="90" s="1"/>
  <c r="Q1366" i="90"/>
  <c r="V1366" i="90" s="1"/>
  <c r="Q1367" i="90"/>
  <c r="V1367" i="90" s="1"/>
  <c r="Q1368" i="90"/>
  <c r="V1368" i="90" s="1"/>
  <c r="Q1369" i="90"/>
  <c r="V1369" i="90" s="1"/>
  <c r="Q1370" i="90"/>
  <c r="V1370" i="90" s="1"/>
  <c r="Q1371" i="90"/>
  <c r="V1371" i="90" s="1"/>
  <c r="Q1372" i="90"/>
  <c r="V1372" i="90" s="1"/>
  <c r="Q1373" i="90"/>
  <c r="V1373" i="90" s="1"/>
  <c r="Q1374" i="90"/>
  <c r="V1374" i="90" s="1"/>
  <c r="Q1375" i="90"/>
  <c r="V1375" i="90" s="1"/>
  <c r="Q1376" i="90"/>
  <c r="V1376" i="90" s="1"/>
  <c r="Q1377" i="90"/>
  <c r="V1377" i="90" s="1"/>
  <c r="Q1378" i="90"/>
  <c r="V1378" i="90" s="1"/>
  <c r="Q1379" i="90"/>
  <c r="V1379" i="90" s="1"/>
  <c r="Q1380" i="90"/>
  <c r="V1380" i="90" s="1"/>
  <c r="Q1381" i="90"/>
  <c r="V1381" i="90" s="1"/>
  <c r="Q1382" i="90"/>
  <c r="V1382" i="90" s="1"/>
  <c r="Q1383" i="90"/>
  <c r="V1383" i="90" s="1"/>
  <c r="Q1384" i="90"/>
  <c r="V1384" i="90" s="1"/>
  <c r="Q1385" i="90"/>
  <c r="V1385" i="90" s="1"/>
  <c r="Q1386" i="90"/>
  <c r="V1386" i="90" s="1"/>
  <c r="Q1387" i="90"/>
  <c r="V1387" i="90" s="1"/>
  <c r="Q1388" i="90"/>
  <c r="V1388" i="90" s="1"/>
  <c r="Q1389" i="90"/>
  <c r="V1389" i="90" s="1"/>
  <c r="Q1390" i="90"/>
  <c r="V1390" i="90" s="1"/>
  <c r="Q1391" i="90"/>
  <c r="V1391" i="90" s="1"/>
  <c r="Q1392" i="90"/>
  <c r="V1392" i="90" s="1"/>
  <c r="Q1393" i="90"/>
  <c r="V1393" i="90" s="1"/>
  <c r="Q1394" i="90"/>
  <c r="V1394" i="90" s="1"/>
  <c r="Q1395" i="90"/>
  <c r="V1395" i="90" s="1"/>
  <c r="Q1396" i="90"/>
  <c r="V1396" i="90" s="1"/>
  <c r="Q1397" i="90"/>
  <c r="V1397" i="90" s="1"/>
  <c r="Q1398" i="90"/>
  <c r="V1398" i="90" s="1"/>
  <c r="Q1399" i="90"/>
  <c r="V1399" i="90" s="1"/>
  <c r="Q1400" i="90"/>
  <c r="V1400" i="90" s="1"/>
  <c r="Q1401" i="90"/>
  <c r="V1401" i="90" s="1"/>
  <c r="Q1402" i="90"/>
  <c r="V1402" i="90" s="1"/>
  <c r="Q1403" i="90"/>
  <c r="V1403" i="90" s="1"/>
  <c r="Q1404" i="90"/>
  <c r="V1404" i="90" s="1"/>
  <c r="Q1405" i="90"/>
  <c r="V1405" i="90" s="1"/>
  <c r="Q1406" i="90"/>
  <c r="V1406" i="90" s="1"/>
  <c r="Q1407" i="90"/>
  <c r="V1407" i="90" s="1"/>
  <c r="Q1408" i="90"/>
  <c r="V1408" i="90" s="1"/>
  <c r="Q1409" i="90"/>
  <c r="V1409" i="90" s="1"/>
  <c r="Q1410" i="90"/>
  <c r="V1410" i="90" s="1"/>
  <c r="Q1411" i="90"/>
  <c r="V1411" i="90" s="1"/>
  <c r="Q1412" i="90"/>
  <c r="V1412" i="90" s="1"/>
  <c r="Q1413" i="90"/>
  <c r="V1413" i="90" s="1"/>
  <c r="Q1414" i="90"/>
  <c r="V1414" i="90" s="1"/>
  <c r="Q1415" i="90"/>
  <c r="V1415" i="90" s="1"/>
  <c r="Q1416" i="90"/>
  <c r="V1416" i="90" s="1"/>
  <c r="Q1417" i="90"/>
  <c r="V1417" i="90" s="1"/>
  <c r="Q1418" i="90"/>
  <c r="V1418" i="90" s="1"/>
  <c r="Q1419" i="90"/>
  <c r="V1419" i="90" s="1"/>
  <c r="Q1420" i="90"/>
  <c r="V1420" i="90" s="1"/>
  <c r="Q1421" i="90"/>
  <c r="V1421" i="90" s="1"/>
  <c r="Q1422" i="90"/>
  <c r="V1422" i="90" s="1"/>
  <c r="Q1423" i="90"/>
  <c r="V1423" i="90" s="1"/>
  <c r="Q1424" i="90"/>
  <c r="V1424" i="90" s="1"/>
  <c r="Q1425" i="90"/>
  <c r="V1425" i="90" s="1"/>
  <c r="Q1426" i="90"/>
  <c r="V1426" i="90" s="1"/>
  <c r="Q1427" i="90"/>
  <c r="V1427" i="90" s="1"/>
  <c r="Q1428" i="90"/>
  <c r="V1428" i="90" s="1"/>
  <c r="Q1429" i="90"/>
  <c r="V1429" i="90" s="1"/>
  <c r="Q1430" i="90"/>
  <c r="V1430" i="90" s="1"/>
  <c r="Q1431" i="90"/>
  <c r="V1431" i="90" s="1"/>
  <c r="Q1432" i="90"/>
  <c r="V1432" i="90" s="1"/>
  <c r="Q1433" i="90"/>
  <c r="V1433" i="90" s="1"/>
  <c r="Q1434" i="90"/>
  <c r="V1434" i="90" s="1"/>
  <c r="Q1435" i="90"/>
  <c r="V1435" i="90" s="1"/>
  <c r="Q1436" i="90"/>
  <c r="V1436" i="90" s="1"/>
  <c r="Q1437" i="90"/>
  <c r="V1437" i="90" s="1"/>
  <c r="Q1438" i="90"/>
  <c r="V1438" i="90" s="1"/>
  <c r="Q1439" i="90"/>
  <c r="V1439" i="90" s="1"/>
  <c r="Q1440" i="90"/>
  <c r="V1440" i="90" s="1"/>
  <c r="Q1441" i="90"/>
  <c r="V1441" i="90" s="1"/>
  <c r="Q1442" i="90"/>
  <c r="V1442" i="90" s="1"/>
  <c r="Q1443" i="90"/>
  <c r="V1443" i="90" s="1"/>
  <c r="Q1444" i="90"/>
  <c r="V1444" i="90" s="1"/>
  <c r="Q1445" i="90"/>
  <c r="V1445" i="90" s="1"/>
  <c r="Q1446" i="90"/>
  <c r="V1446" i="90" s="1"/>
  <c r="Q1447" i="90"/>
  <c r="V1447" i="90" s="1"/>
  <c r="Q1448" i="90"/>
  <c r="V1448" i="90" s="1"/>
  <c r="Q1449" i="90"/>
  <c r="V1449" i="90" s="1"/>
  <c r="Q1450" i="90"/>
  <c r="V1450" i="90" s="1"/>
  <c r="Q1451" i="90"/>
  <c r="V1451" i="90" s="1"/>
  <c r="Q1452" i="90"/>
  <c r="V1452" i="90" s="1"/>
  <c r="Q1453" i="90"/>
  <c r="V1453" i="90" s="1"/>
  <c r="Q1454" i="90"/>
  <c r="V1454" i="90" s="1"/>
  <c r="Q1455" i="90"/>
  <c r="V1455" i="90" s="1"/>
  <c r="Q1456" i="90"/>
  <c r="V1456" i="90" s="1"/>
  <c r="Q1457" i="90"/>
  <c r="V1457" i="90" s="1"/>
  <c r="Q1458" i="90"/>
  <c r="V1458" i="90" s="1"/>
  <c r="Q1459" i="90"/>
  <c r="V1459" i="90" s="1"/>
  <c r="Q1460" i="90"/>
  <c r="V1460" i="90" s="1"/>
  <c r="Q5" i="90"/>
  <c r="V5" i="90" s="1"/>
  <c r="AO5" i="90" l="1"/>
  <c r="W457" i="90"/>
  <c r="W345" i="90"/>
  <c r="W249" i="90"/>
  <c r="W153" i="90"/>
  <c r="S1401" i="90"/>
  <c r="AA1401" i="90" s="1"/>
  <c r="R1401" i="90"/>
  <c r="T1401" i="90"/>
  <c r="AC1401" i="90" s="1"/>
  <c r="Y1401" i="90"/>
  <c r="S1353" i="90"/>
  <c r="AA1353" i="90" s="1"/>
  <c r="T1353" i="90"/>
  <c r="AC1353" i="90" s="1"/>
  <c r="R1353" i="90"/>
  <c r="Y1353" i="90"/>
  <c r="S1305" i="90"/>
  <c r="R1305" i="90"/>
  <c r="T1305" i="90"/>
  <c r="AC1305" i="90" s="1"/>
  <c r="Y1305" i="90"/>
  <c r="S1257" i="90"/>
  <c r="T1257" i="90"/>
  <c r="R1257" i="90"/>
  <c r="Y1257" i="90"/>
  <c r="T1209" i="90"/>
  <c r="AD1209" i="90" s="1"/>
  <c r="S1209" i="90"/>
  <c r="AA1209" i="90" s="1"/>
  <c r="R1209" i="90"/>
  <c r="Y1209" i="90"/>
  <c r="T1145" i="90"/>
  <c r="AC1145" i="90" s="1"/>
  <c r="S1145" i="90"/>
  <c r="R1145" i="90"/>
  <c r="Y1145" i="90"/>
  <c r="T1113" i="90"/>
  <c r="AD1113" i="90" s="1"/>
  <c r="S1113" i="90"/>
  <c r="AA1113" i="90" s="1"/>
  <c r="R1113" i="90"/>
  <c r="Y1113" i="90"/>
  <c r="T1049" i="90"/>
  <c r="S1049" i="90"/>
  <c r="R1049" i="90"/>
  <c r="Y1049" i="90"/>
  <c r="T1001" i="90"/>
  <c r="S1001" i="90"/>
  <c r="AA1001" i="90" s="1"/>
  <c r="R1001" i="90"/>
  <c r="Y1001" i="90"/>
  <c r="T969" i="90"/>
  <c r="AD969" i="90" s="1"/>
  <c r="S969" i="90"/>
  <c r="R969" i="90"/>
  <c r="Y969" i="90"/>
  <c r="T921" i="90"/>
  <c r="AD921" i="90" s="1"/>
  <c r="S921" i="90"/>
  <c r="R921" i="90"/>
  <c r="Y921" i="90"/>
  <c r="S873" i="90"/>
  <c r="T873" i="90"/>
  <c r="R873" i="90"/>
  <c r="Y873" i="90"/>
  <c r="T825" i="90"/>
  <c r="S825" i="90"/>
  <c r="AA825" i="90" s="1"/>
  <c r="R825" i="90"/>
  <c r="Y825" i="90"/>
  <c r="T777" i="90"/>
  <c r="S777" i="90"/>
  <c r="AA777" i="90" s="1"/>
  <c r="R777" i="90"/>
  <c r="Y777" i="90"/>
  <c r="T745" i="90"/>
  <c r="AC745" i="90" s="1"/>
  <c r="S745" i="90"/>
  <c r="R745" i="90"/>
  <c r="Y745" i="90"/>
  <c r="T697" i="90"/>
  <c r="AD697" i="90" s="1"/>
  <c r="S697" i="90"/>
  <c r="AA697" i="90" s="1"/>
  <c r="R697" i="90"/>
  <c r="Y697" i="90"/>
  <c r="T649" i="90"/>
  <c r="S649" i="90"/>
  <c r="AA649" i="90" s="1"/>
  <c r="R649" i="90"/>
  <c r="Y649" i="90"/>
  <c r="T617" i="90"/>
  <c r="S617" i="90"/>
  <c r="R617" i="90"/>
  <c r="Y617" i="90"/>
  <c r="S569" i="90"/>
  <c r="AA569" i="90" s="1"/>
  <c r="T569" i="90"/>
  <c r="R569" i="90"/>
  <c r="Y569" i="90"/>
  <c r="S553" i="90"/>
  <c r="AA553" i="90" s="1"/>
  <c r="T553" i="90"/>
  <c r="AD553" i="90" s="1"/>
  <c r="R553" i="90"/>
  <c r="Y553" i="90"/>
  <c r="S521" i="90"/>
  <c r="T521" i="90"/>
  <c r="AC521" i="90" s="1"/>
  <c r="R521" i="90"/>
  <c r="Y521" i="90"/>
  <c r="S489" i="90"/>
  <c r="AA489" i="90" s="1"/>
  <c r="T489" i="90"/>
  <c r="AD489" i="90" s="1"/>
  <c r="R489" i="90"/>
  <c r="Y489" i="90"/>
  <c r="V457" i="90"/>
  <c r="X457" i="90"/>
  <c r="V453" i="90"/>
  <c r="X453" i="90"/>
  <c r="V449" i="90"/>
  <c r="X449" i="90"/>
  <c r="V445" i="90"/>
  <c r="X445" i="90"/>
  <c r="V441" i="90"/>
  <c r="X441" i="90"/>
  <c r="V437" i="90"/>
  <c r="X437" i="90"/>
  <c r="V433" i="90"/>
  <c r="X433" i="90"/>
  <c r="V429" i="90"/>
  <c r="X429" i="90"/>
  <c r="X425" i="90"/>
  <c r="V425" i="90"/>
  <c r="V421" i="90"/>
  <c r="X421" i="90"/>
  <c r="V417" i="90"/>
  <c r="X417" i="90"/>
  <c r="V413" i="90"/>
  <c r="X413" i="90"/>
  <c r="X409" i="90"/>
  <c r="W409" i="90" s="1"/>
  <c r="V409" i="90"/>
  <c r="V405" i="90"/>
  <c r="X405" i="90"/>
  <c r="V401" i="90"/>
  <c r="X401" i="90"/>
  <c r="V397" i="90"/>
  <c r="X397" i="90"/>
  <c r="V389" i="90"/>
  <c r="X389" i="90"/>
  <c r="V385" i="90"/>
  <c r="X385" i="90"/>
  <c r="V381" i="90"/>
  <c r="X381" i="90"/>
  <c r="V377" i="90"/>
  <c r="X377" i="90"/>
  <c r="V369" i="90"/>
  <c r="X369" i="90"/>
  <c r="V365" i="90"/>
  <c r="X365" i="90"/>
  <c r="X361" i="90"/>
  <c r="V361" i="90"/>
  <c r="V357" i="90"/>
  <c r="X357" i="90"/>
  <c r="V353" i="90"/>
  <c r="X353" i="90"/>
  <c r="V349" i="90"/>
  <c r="X349" i="90"/>
  <c r="X345" i="90"/>
  <c r="V345" i="90"/>
  <c r="V341" i="90"/>
  <c r="X341" i="90"/>
  <c r="V337" i="90"/>
  <c r="X337" i="90"/>
  <c r="V333" i="90"/>
  <c r="X333" i="90"/>
  <c r="V329" i="90"/>
  <c r="X329" i="90"/>
  <c r="V325" i="90"/>
  <c r="X325" i="90"/>
  <c r="V321" i="90"/>
  <c r="X321" i="90"/>
  <c r="V317" i="90"/>
  <c r="X317" i="90"/>
  <c r="V313" i="90"/>
  <c r="X313" i="90"/>
  <c r="V309" i="90"/>
  <c r="X309" i="90"/>
  <c r="V305" i="90"/>
  <c r="X305" i="90"/>
  <c r="V301" i="90"/>
  <c r="X301" i="90"/>
  <c r="V297" i="90"/>
  <c r="X297" i="90"/>
  <c r="V293" i="90"/>
  <c r="X293" i="90"/>
  <c r="V289" i="90"/>
  <c r="X289" i="90"/>
  <c r="V285" i="90"/>
  <c r="X285" i="90"/>
  <c r="X281" i="90"/>
  <c r="V281" i="90"/>
  <c r="V277" i="90"/>
  <c r="X277" i="90"/>
  <c r="V273" i="90"/>
  <c r="X273" i="90"/>
  <c r="V269" i="90"/>
  <c r="X269" i="90"/>
  <c r="V265" i="90"/>
  <c r="X265" i="90"/>
  <c r="V261" i="90"/>
  <c r="X261" i="90"/>
  <c r="V257" i="90"/>
  <c r="X257" i="90"/>
  <c r="V253" i="90"/>
  <c r="X253" i="90"/>
  <c r="V249" i="90"/>
  <c r="X249" i="90"/>
  <c r="V245" i="90"/>
  <c r="X245" i="90"/>
  <c r="V241" i="90"/>
  <c r="X241" i="90"/>
  <c r="V237" i="90"/>
  <c r="X237" i="90"/>
  <c r="V233" i="90"/>
  <c r="X233" i="90"/>
  <c r="V229" i="90"/>
  <c r="X229" i="90"/>
  <c r="V225" i="90"/>
  <c r="X225" i="90"/>
  <c r="V221" i="90"/>
  <c r="X221" i="90"/>
  <c r="V217" i="90"/>
  <c r="X217" i="90"/>
  <c r="V213" i="90"/>
  <c r="X213" i="90"/>
  <c r="V209" i="90"/>
  <c r="X209" i="90"/>
  <c r="V205" i="90"/>
  <c r="X205" i="90"/>
  <c r="V201" i="90"/>
  <c r="X201" i="90"/>
  <c r="V197" i="90"/>
  <c r="X197" i="90"/>
  <c r="V193" i="90"/>
  <c r="X193" i="90"/>
  <c r="V189" i="90"/>
  <c r="X189" i="90"/>
  <c r="V185" i="90"/>
  <c r="X185" i="90"/>
  <c r="V181" i="90"/>
  <c r="X181" i="90"/>
  <c r="V177" i="90"/>
  <c r="X177" i="90"/>
  <c r="V173" i="90"/>
  <c r="X173" i="90"/>
  <c r="V169" i="90"/>
  <c r="X169" i="90"/>
  <c r="V165" i="90"/>
  <c r="X165" i="90"/>
  <c r="V161" i="90"/>
  <c r="X161" i="90"/>
  <c r="V157" i="90"/>
  <c r="X157" i="90"/>
  <c r="V153" i="90"/>
  <c r="X153" i="90"/>
  <c r="V149" i="90"/>
  <c r="X149" i="90"/>
  <c r="V145" i="90"/>
  <c r="X145" i="90"/>
  <c r="V141" i="90"/>
  <c r="X141" i="90"/>
  <c r="V137" i="90"/>
  <c r="X137" i="90"/>
  <c r="V133" i="90"/>
  <c r="X133" i="90"/>
  <c r="V129" i="90"/>
  <c r="X129" i="90"/>
  <c r="V125" i="90"/>
  <c r="X125" i="90"/>
  <c r="V121" i="90"/>
  <c r="X121" i="90"/>
  <c r="V117" i="90"/>
  <c r="X117" i="90"/>
  <c r="V113" i="90"/>
  <c r="X113" i="90"/>
  <c r="V109" i="90"/>
  <c r="X109" i="90"/>
  <c r="X105" i="90"/>
  <c r="V105" i="90"/>
  <c r="V101" i="90"/>
  <c r="X101" i="90"/>
  <c r="V97" i="90"/>
  <c r="X97" i="90"/>
  <c r="V93" i="90"/>
  <c r="X93" i="90"/>
  <c r="X89" i="90"/>
  <c r="V89" i="90"/>
  <c r="V85" i="90"/>
  <c r="X85" i="90"/>
  <c r="V81" i="90"/>
  <c r="X81" i="90"/>
  <c r="V77" i="90"/>
  <c r="X77" i="90"/>
  <c r="V73" i="90"/>
  <c r="X73" i="90"/>
  <c r="V69" i="90"/>
  <c r="X69" i="90"/>
  <c r="V65" i="90"/>
  <c r="X65" i="90"/>
  <c r="V61" i="90"/>
  <c r="X61" i="90"/>
  <c r="V57" i="90"/>
  <c r="X57" i="90"/>
  <c r="V53" i="90"/>
  <c r="X53" i="90"/>
  <c r="V49" i="90"/>
  <c r="X49" i="90"/>
  <c r="V45" i="90"/>
  <c r="X45" i="90"/>
  <c r="X41" i="90"/>
  <c r="V41" i="90"/>
  <c r="V37" i="90"/>
  <c r="X37" i="90"/>
  <c r="V33" i="90"/>
  <c r="X33" i="90"/>
  <c r="V29" i="90"/>
  <c r="X29" i="90"/>
  <c r="X25" i="90"/>
  <c r="V25" i="90"/>
  <c r="V21" i="90"/>
  <c r="X21" i="90"/>
  <c r="V17" i="90"/>
  <c r="X17" i="90"/>
  <c r="V13" i="90"/>
  <c r="X13" i="90"/>
  <c r="V9" i="90"/>
  <c r="X9" i="90"/>
  <c r="U5" i="90"/>
  <c r="W5" i="90" s="1"/>
  <c r="U1445" i="90"/>
  <c r="W1445" i="90" s="1"/>
  <c r="U1429" i="90"/>
  <c r="U1413" i="90"/>
  <c r="U1397" i="90"/>
  <c r="W1397" i="90" s="1"/>
  <c r="U1381" i="90"/>
  <c r="W1381" i="90" s="1"/>
  <c r="U1365" i="90"/>
  <c r="U1349" i="90"/>
  <c r="U1333" i="90"/>
  <c r="W1333" i="90" s="1"/>
  <c r="U1317" i="90"/>
  <c r="W1317" i="90" s="1"/>
  <c r="U1301" i="90"/>
  <c r="U1285" i="90"/>
  <c r="U1269" i="90"/>
  <c r="W1269" i="90" s="1"/>
  <c r="U1253" i="90"/>
  <c r="W1253" i="90" s="1"/>
  <c r="U1237" i="90"/>
  <c r="U1221" i="90"/>
  <c r="U1205" i="90"/>
  <c r="W1205" i="90" s="1"/>
  <c r="U1189" i="90"/>
  <c r="W1189" i="90" s="1"/>
  <c r="U1173" i="90"/>
  <c r="U1157" i="90"/>
  <c r="U1141" i="90"/>
  <c r="W1141" i="90" s="1"/>
  <c r="U1125" i="90"/>
  <c r="W1125" i="90" s="1"/>
  <c r="U1109" i="90"/>
  <c r="U1093" i="90"/>
  <c r="U1077" i="90"/>
  <c r="W1077" i="90" s="1"/>
  <c r="U1061" i="90"/>
  <c r="W1061" i="90" s="1"/>
  <c r="U1045" i="90"/>
  <c r="U1029" i="90"/>
  <c r="U1013" i="90"/>
  <c r="W1013" i="90" s="1"/>
  <c r="U997" i="90"/>
  <c r="W997" i="90" s="1"/>
  <c r="U981" i="90"/>
  <c r="U965" i="90"/>
  <c r="U949" i="90"/>
  <c r="W949" i="90" s="1"/>
  <c r="U933" i="90"/>
  <c r="W933" i="90" s="1"/>
  <c r="U917" i="90"/>
  <c r="U901" i="90"/>
  <c r="U885" i="90"/>
  <c r="W885" i="90" s="1"/>
  <c r="U869" i="90"/>
  <c r="W869" i="90" s="1"/>
  <c r="U853" i="90"/>
  <c r="U837" i="90"/>
  <c r="U821" i="90"/>
  <c r="W821" i="90" s="1"/>
  <c r="U805" i="90"/>
  <c r="W805" i="90" s="1"/>
  <c r="U789" i="90"/>
  <c r="U773" i="90"/>
  <c r="U757" i="90"/>
  <c r="W757" i="90" s="1"/>
  <c r="U741" i="90"/>
  <c r="W741" i="90" s="1"/>
  <c r="U725" i="90"/>
  <c r="U709" i="90"/>
  <c r="U693" i="90"/>
  <c r="W693" i="90" s="1"/>
  <c r="U677" i="90"/>
  <c r="W677" i="90" s="1"/>
  <c r="U661" i="90"/>
  <c r="U645" i="90"/>
  <c r="U629" i="90"/>
  <c r="W629" i="90" s="1"/>
  <c r="U613" i="90"/>
  <c r="W613" i="90" s="1"/>
  <c r="U597" i="90"/>
  <c r="U581" i="90"/>
  <c r="U565" i="90"/>
  <c r="W565" i="90" s="1"/>
  <c r="U549" i="90"/>
  <c r="W549" i="90" s="1"/>
  <c r="U533" i="90"/>
  <c r="U517" i="90"/>
  <c r="U501" i="90"/>
  <c r="W501" i="90" s="1"/>
  <c r="U485" i="90"/>
  <c r="W485" i="90" s="1"/>
  <c r="U469" i="90"/>
  <c r="U453" i="90"/>
  <c r="U437" i="90"/>
  <c r="W437" i="90" s="1"/>
  <c r="U421" i="90"/>
  <c r="W421" i="90" s="1"/>
  <c r="U405" i="90"/>
  <c r="W405" i="90" s="1"/>
  <c r="U389" i="90"/>
  <c r="W389" i="90" s="1"/>
  <c r="U357" i="90"/>
  <c r="W357" i="90" s="1"/>
  <c r="U341" i="90"/>
  <c r="W341" i="90" s="1"/>
  <c r="U325" i="90"/>
  <c r="W325" i="90" s="1"/>
  <c r="U309" i="90"/>
  <c r="U293" i="90"/>
  <c r="W293" i="90" s="1"/>
  <c r="U277" i="90"/>
  <c r="W277" i="90" s="1"/>
  <c r="U261" i="90"/>
  <c r="W261" i="90" s="1"/>
  <c r="U245" i="90"/>
  <c r="U229" i="90"/>
  <c r="W229" i="90" s="1"/>
  <c r="U213" i="90"/>
  <c r="W213" i="90" s="1"/>
  <c r="U197" i="90"/>
  <c r="W197" i="90" s="1"/>
  <c r="U181" i="90"/>
  <c r="U165" i="90"/>
  <c r="W165" i="90" s="1"/>
  <c r="U149" i="90"/>
  <c r="W149" i="90" s="1"/>
  <c r="U133" i="90"/>
  <c r="W133" i="90" s="1"/>
  <c r="U117" i="90"/>
  <c r="U101" i="90"/>
  <c r="W101" i="90" s="1"/>
  <c r="U85" i="90"/>
  <c r="W85" i="90" s="1"/>
  <c r="U69" i="90"/>
  <c r="W69" i="90" s="1"/>
  <c r="U53" i="90"/>
  <c r="U37" i="90"/>
  <c r="W37" i="90" s="1"/>
  <c r="U21" i="90"/>
  <c r="W21" i="90" s="1"/>
  <c r="X5" i="90"/>
  <c r="X1445" i="90"/>
  <c r="X1429" i="90"/>
  <c r="X1413" i="90"/>
  <c r="X1397" i="90"/>
  <c r="X1381" i="90"/>
  <c r="X1365" i="90"/>
  <c r="X1349" i="90"/>
  <c r="X1333" i="90"/>
  <c r="X1317" i="90"/>
  <c r="X1301" i="90"/>
  <c r="X1285" i="90"/>
  <c r="X1269" i="90"/>
  <c r="X1253" i="90"/>
  <c r="X1237" i="90"/>
  <c r="X1221" i="90"/>
  <c r="X1205" i="90"/>
  <c r="X1189" i="90"/>
  <c r="X1173" i="90"/>
  <c r="X1157" i="90"/>
  <c r="X1141" i="90"/>
  <c r="X1125" i="90"/>
  <c r="X1109" i="90"/>
  <c r="X1093" i="90"/>
  <c r="X1077" i="90"/>
  <c r="X1061" i="90"/>
  <c r="X1045" i="90"/>
  <c r="X1029" i="90"/>
  <c r="X1013" i="90"/>
  <c r="X997" i="90"/>
  <c r="X981" i="90"/>
  <c r="X965" i="90"/>
  <c r="X949" i="90"/>
  <c r="X933" i="90"/>
  <c r="X917" i="90"/>
  <c r="X901" i="90"/>
  <c r="X885" i="90"/>
  <c r="X869" i="90"/>
  <c r="X853" i="90"/>
  <c r="X837" i="90"/>
  <c r="X821" i="90"/>
  <c r="X805" i="90"/>
  <c r="X789" i="90"/>
  <c r="X773" i="90"/>
  <c r="X757" i="90"/>
  <c r="X741" i="90"/>
  <c r="X725" i="90"/>
  <c r="X709" i="90"/>
  <c r="X693" i="90"/>
  <c r="X677" i="90"/>
  <c r="X661" i="90"/>
  <c r="X645" i="90"/>
  <c r="X629" i="90"/>
  <c r="X613" i="90"/>
  <c r="X597" i="90"/>
  <c r="X581" i="90"/>
  <c r="X565" i="90"/>
  <c r="X549" i="90"/>
  <c r="X533" i="90"/>
  <c r="X517" i="90"/>
  <c r="X501" i="90"/>
  <c r="X485" i="90"/>
  <c r="X469" i="90"/>
  <c r="W425" i="90"/>
  <c r="W377" i="90"/>
  <c r="W329" i="90"/>
  <c r="W281" i="90"/>
  <c r="W233" i="90"/>
  <c r="W185" i="90"/>
  <c r="W137" i="90"/>
  <c r="W89" i="90"/>
  <c r="W25" i="90"/>
  <c r="S1433" i="90"/>
  <c r="AA1433" i="90" s="1"/>
  <c r="R1433" i="90"/>
  <c r="T1433" i="90"/>
  <c r="AC1433" i="90" s="1"/>
  <c r="Y1433" i="90"/>
  <c r="S1385" i="90"/>
  <c r="T1385" i="90"/>
  <c r="R1385" i="90"/>
  <c r="Y1385" i="90"/>
  <c r="S1337" i="90"/>
  <c r="AA1337" i="90" s="1"/>
  <c r="R1337" i="90"/>
  <c r="T1337" i="90"/>
  <c r="AD1337" i="90" s="1"/>
  <c r="Y1337" i="90"/>
  <c r="S1289" i="90"/>
  <c r="T1289" i="90"/>
  <c r="AD1289" i="90" s="1"/>
  <c r="R1289" i="90"/>
  <c r="Y1289" i="90"/>
  <c r="S1241" i="90"/>
  <c r="T1241" i="90"/>
  <c r="AC1241" i="90" s="1"/>
  <c r="R1241" i="90"/>
  <c r="Y1241" i="90"/>
  <c r="T1193" i="90"/>
  <c r="R1193" i="90"/>
  <c r="S1193" i="90"/>
  <c r="AA1193" i="90" s="1"/>
  <c r="Y1193" i="90"/>
  <c r="T1161" i="90"/>
  <c r="S1161" i="90"/>
  <c r="AA1161" i="90" s="1"/>
  <c r="R1161" i="90"/>
  <c r="Y1161" i="90"/>
  <c r="T1097" i="90"/>
  <c r="S1097" i="90"/>
  <c r="R1097" i="90"/>
  <c r="Y1097" i="90"/>
  <c r="T1033" i="90"/>
  <c r="S1033" i="90"/>
  <c r="R1033" i="90"/>
  <c r="Y1033" i="90"/>
  <c r="T985" i="90"/>
  <c r="S985" i="90"/>
  <c r="R985" i="90"/>
  <c r="Y985" i="90"/>
  <c r="T937" i="90"/>
  <c r="S937" i="90"/>
  <c r="AA937" i="90" s="1"/>
  <c r="R937" i="90"/>
  <c r="Y937" i="90"/>
  <c r="S905" i="90"/>
  <c r="T905" i="90"/>
  <c r="AD905" i="90" s="1"/>
  <c r="R905" i="90"/>
  <c r="Y905" i="90"/>
  <c r="S857" i="90"/>
  <c r="AA857" i="90" s="1"/>
  <c r="T857" i="90"/>
  <c r="AD857" i="90" s="1"/>
  <c r="R857" i="90"/>
  <c r="Y857" i="90"/>
  <c r="T793" i="90"/>
  <c r="AD793" i="90" s="1"/>
  <c r="S793" i="90"/>
  <c r="R793" i="90"/>
  <c r="Y793" i="90"/>
  <c r="T729" i="90"/>
  <c r="S729" i="90"/>
  <c r="R729" i="90"/>
  <c r="Y729" i="90"/>
  <c r="T665" i="90"/>
  <c r="AC665" i="90" s="1"/>
  <c r="S665" i="90"/>
  <c r="AA665" i="90" s="1"/>
  <c r="R665" i="90"/>
  <c r="Y665" i="90"/>
  <c r="S585" i="90"/>
  <c r="T585" i="90"/>
  <c r="AD585" i="90" s="1"/>
  <c r="R585" i="90"/>
  <c r="Y585" i="90"/>
  <c r="V373" i="90"/>
  <c r="X373" i="90"/>
  <c r="U1457" i="90"/>
  <c r="W1457" i="90" s="1"/>
  <c r="U1441" i="90"/>
  <c r="U1425" i="90"/>
  <c r="U1409" i="90"/>
  <c r="W1409" i="90" s="1"/>
  <c r="U1393" i="90"/>
  <c r="W1393" i="90" s="1"/>
  <c r="U1377" i="90"/>
  <c r="U1361" i="90"/>
  <c r="U1345" i="90"/>
  <c r="W1345" i="90" s="1"/>
  <c r="U1329" i="90"/>
  <c r="W1329" i="90" s="1"/>
  <c r="U1313" i="90"/>
  <c r="U1297" i="90"/>
  <c r="U1265" i="90"/>
  <c r="W1265" i="90" s="1"/>
  <c r="U1249" i="90"/>
  <c r="U1233" i="90"/>
  <c r="U1217" i="90"/>
  <c r="U1201" i="90"/>
  <c r="W1201" i="90" s="1"/>
  <c r="U1185" i="90"/>
  <c r="U1169" i="90"/>
  <c r="U1153" i="90"/>
  <c r="U1137" i="90"/>
  <c r="W1137" i="90" s="1"/>
  <c r="U1121" i="90"/>
  <c r="U1105" i="90"/>
  <c r="U1089" i="90"/>
  <c r="U1073" i="90"/>
  <c r="W1073" i="90" s="1"/>
  <c r="U1057" i="90"/>
  <c r="U1041" i="90"/>
  <c r="U1025" i="90"/>
  <c r="U1009" i="90"/>
  <c r="W1009" i="90" s="1"/>
  <c r="U993" i="90"/>
  <c r="U977" i="90"/>
  <c r="U961" i="90"/>
  <c r="U945" i="90"/>
  <c r="W945" i="90" s="1"/>
  <c r="U929" i="90"/>
  <c r="U913" i="90"/>
  <c r="U897" i="90"/>
  <c r="U881" i="90"/>
  <c r="W881" i="90" s="1"/>
  <c r="U865" i="90"/>
  <c r="U849" i="90"/>
  <c r="U833" i="90"/>
  <c r="U817" i="90"/>
  <c r="W817" i="90" s="1"/>
  <c r="U801" i="90"/>
  <c r="U785" i="90"/>
  <c r="U769" i="90"/>
  <c r="U753" i="90"/>
  <c r="W753" i="90" s="1"/>
  <c r="U737" i="90"/>
  <c r="U721" i="90"/>
  <c r="U705" i="90"/>
  <c r="U689" i="90"/>
  <c r="W689" i="90" s="1"/>
  <c r="U673" i="90"/>
  <c r="U657" i="90"/>
  <c r="U641" i="90"/>
  <c r="U625" i="90"/>
  <c r="W625" i="90" s="1"/>
  <c r="U609" i="90"/>
  <c r="U593" i="90"/>
  <c r="U577" i="90"/>
  <c r="U561" i="90"/>
  <c r="W561" i="90" s="1"/>
  <c r="U545" i="90"/>
  <c r="U529" i="90"/>
  <c r="U513" i="90"/>
  <c r="U497" i="90"/>
  <c r="W497" i="90" s="1"/>
  <c r="U481" i="90"/>
  <c r="U465" i="90"/>
  <c r="U449" i="90"/>
  <c r="W449" i="90" s="1"/>
  <c r="U433" i="90"/>
  <c r="W433" i="90" s="1"/>
  <c r="U417" i="90"/>
  <c r="W417" i="90" s="1"/>
  <c r="U401" i="90"/>
  <c r="W401" i="90" s="1"/>
  <c r="U385" i="90"/>
  <c r="W385" i="90" s="1"/>
  <c r="U369" i="90"/>
  <c r="W369" i="90" s="1"/>
  <c r="U353" i="90"/>
  <c r="W353" i="90" s="1"/>
  <c r="U337" i="90"/>
  <c r="W337" i="90" s="1"/>
  <c r="U321" i="90"/>
  <c r="W321" i="90" s="1"/>
  <c r="U305" i="90"/>
  <c r="W305" i="90" s="1"/>
  <c r="U289" i="90"/>
  <c r="W289" i="90" s="1"/>
  <c r="U273" i="90"/>
  <c r="W273" i="90" s="1"/>
  <c r="U257" i="90"/>
  <c r="W257" i="90" s="1"/>
  <c r="U241" i="90"/>
  <c r="W241" i="90" s="1"/>
  <c r="U225" i="90"/>
  <c r="W225" i="90" s="1"/>
  <c r="U209" i="90"/>
  <c r="W209" i="90" s="1"/>
  <c r="U193" i="90"/>
  <c r="W193" i="90" s="1"/>
  <c r="U177" i="90"/>
  <c r="W177" i="90" s="1"/>
  <c r="U161" i="90"/>
  <c r="W161" i="90" s="1"/>
  <c r="U145" i="90"/>
  <c r="W145" i="90" s="1"/>
  <c r="U129" i="90"/>
  <c r="W129" i="90" s="1"/>
  <c r="U113" i="90"/>
  <c r="W113" i="90" s="1"/>
  <c r="U97" i="90"/>
  <c r="W97" i="90" s="1"/>
  <c r="U81" i="90"/>
  <c r="W81" i="90" s="1"/>
  <c r="U65" i="90"/>
  <c r="W65" i="90" s="1"/>
  <c r="U49" i="90"/>
  <c r="W49" i="90" s="1"/>
  <c r="U33" i="90"/>
  <c r="W33" i="90" s="1"/>
  <c r="U17" i="90"/>
  <c r="W17" i="90" s="1"/>
  <c r="X1457" i="90"/>
  <c r="X1441" i="90"/>
  <c r="X1425" i="90"/>
  <c r="X1409" i="90"/>
  <c r="X1393" i="90"/>
  <c r="X1377" i="90"/>
  <c r="X1361" i="90"/>
  <c r="X1345" i="90"/>
  <c r="X1329" i="90"/>
  <c r="X1313" i="90"/>
  <c r="X1297" i="90"/>
  <c r="X1281" i="90"/>
  <c r="X1265" i="90"/>
  <c r="X1249" i="90"/>
  <c r="X1233" i="90"/>
  <c r="X1217" i="90"/>
  <c r="X1201" i="90"/>
  <c r="X1185" i="90"/>
  <c r="X1169" i="90"/>
  <c r="X1153" i="90"/>
  <c r="X1137" i="90"/>
  <c r="X1121" i="90"/>
  <c r="X1105" i="90"/>
  <c r="X1089" i="90"/>
  <c r="X1073" i="90"/>
  <c r="X1057" i="90"/>
  <c r="X1041" i="90"/>
  <c r="X1025" i="90"/>
  <c r="X1009" i="90"/>
  <c r="X993" i="90"/>
  <c r="X977" i="90"/>
  <c r="X961" i="90"/>
  <c r="X945" i="90"/>
  <c r="X929" i="90"/>
  <c r="X913" i="90"/>
  <c r="X897" i="90"/>
  <c r="X881" i="90"/>
  <c r="X865" i="90"/>
  <c r="X849" i="90"/>
  <c r="X833" i="90"/>
  <c r="X817" i="90"/>
  <c r="X801" i="90"/>
  <c r="X785" i="90"/>
  <c r="X769" i="90"/>
  <c r="X753" i="90"/>
  <c r="X737" i="90"/>
  <c r="X721" i="90"/>
  <c r="X705" i="90"/>
  <c r="X689" i="90"/>
  <c r="X673" i="90"/>
  <c r="X657" i="90"/>
  <c r="X641" i="90"/>
  <c r="X625" i="90"/>
  <c r="X609" i="90"/>
  <c r="X593" i="90"/>
  <c r="X577" i="90"/>
  <c r="X561" i="90"/>
  <c r="X545" i="90"/>
  <c r="X529" i="90"/>
  <c r="X513" i="90"/>
  <c r="X497" i="90"/>
  <c r="X481" i="90"/>
  <c r="X465" i="90"/>
  <c r="W441" i="90"/>
  <c r="W361" i="90"/>
  <c r="W297" i="90"/>
  <c r="W265" i="90"/>
  <c r="W217" i="90"/>
  <c r="W169" i="90"/>
  <c r="W121" i="90"/>
  <c r="W73" i="90"/>
  <c r="W41" i="90"/>
  <c r="S1449" i="90"/>
  <c r="T1449" i="90"/>
  <c r="AC1449" i="90" s="1"/>
  <c r="R1449" i="90"/>
  <c r="Y1449" i="90"/>
  <c r="S1417" i="90"/>
  <c r="T1417" i="90"/>
  <c r="R1417" i="90"/>
  <c r="Y1417" i="90"/>
  <c r="S1369" i="90"/>
  <c r="R1369" i="90"/>
  <c r="T1369" i="90"/>
  <c r="AD1369" i="90" s="1"/>
  <c r="Y1369" i="90"/>
  <c r="S1321" i="90"/>
  <c r="T1321" i="90"/>
  <c r="AC1321" i="90" s="1"/>
  <c r="R1321" i="90"/>
  <c r="Y1321" i="90"/>
  <c r="S1273" i="90"/>
  <c r="T1273" i="90"/>
  <c r="R1273" i="90"/>
  <c r="Y1273" i="90"/>
  <c r="S1225" i="90"/>
  <c r="T1225" i="90"/>
  <c r="AD1225" i="90" s="1"/>
  <c r="R1225" i="90"/>
  <c r="Y1225" i="90"/>
  <c r="T1177" i="90"/>
  <c r="S1177" i="90"/>
  <c r="R1177" i="90"/>
  <c r="Y1177" i="90"/>
  <c r="T1129" i="90"/>
  <c r="AC1129" i="90" s="1"/>
  <c r="S1129" i="90"/>
  <c r="R1129" i="90"/>
  <c r="Y1129" i="90"/>
  <c r="T1081" i="90"/>
  <c r="S1081" i="90"/>
  <c r="R1081" i="90"/>
  <c r="Y1081" i="90"/>
  <c r="T1065" i="90"/>
  <c r="S1065" i="90"/>
  <c r="R1065" i="90"/>
  <c r="Y1065" i="90"/>
  <c r="T1017" i="90"/>
  <c r="AC1017" i="90" s="1"/>
  <c r="S1017" i="90"/>
  <c r="R1017" i="90"/>
  <c r="Y1017" i="90"/>
  <c r="T953" i="90"/>
  <c r="AD953" i="90" s="1"/>
  <c r="S953" i="90"/>
  <c r="AA953" i="90" s="1"/>
  <c r="R953" i="90"/>
  <c r="Y953" i="90"/>
  <c r="S889" i="90"/>
  <c r="AA889" i="90" s="1"/>
  <c r="T889" i="90"/>
  <c r="AC889" i="90" s="1"/>
  <c r="R889" i="90"/>
  <c r="Y889" i="90"/>
  <c r="S841" i="90"/>
  <c r="T841" i="90"/>
  <c r="AD841" i="90" s="1"/>
  <c r="R841" i="90"/>
  <c r="Y841" i="90"/>
  <c r="T809" i="90"/>
  <c r="AD809" i="90" s="1"/>
  <c r="S809" i="90"/>
  <c r="R809" i="90"/>
  <c r="Y809" i="90"/>
  <c r="T761" i="90"/>
  <c r="AD761" i="90" s="1"/>
  <c r="S761" i="90"/>
  <c r="AA761" i="90" s="1"/>
  <c r="R761" i="90"/>
  <c r="Y761" i="90"/>
  <c r="T713" i="90"/>
  <c r="AD713" i="90" s="1"/>
  <c r="S713" i="90"/>
  <c r="R713" i="90"/>
  <c r="Y713" i="90"/>
  <c r="T681" i="90"/>
  <c r="R681" i="90"/>
  <c r="S681" i="90"/>
  <c r="AA681" i="90" s="1"/>
  <c r="Y681" i="90"/>
  <c r="T633" i="90"/>
  <c r="S633" i="90"/>
  <c r="AA633" i="90" s="1"/>
  <c r="R633" i="90"/>
  <c r="Y633" i="90"/>
  <c r="S601" i="90"/>
  <c r="AA601" i="90" s="1"/>
  <c r="T601" i="90"/>
  <c r="AD601" i="90" s="1"/>
  <c r="R601" i="90"/>
  <c r="Y601" i="90"/>
  <c r="S537" i="90"/>
  <c r="T537" i="90"/>
  <c r="R537" i="90"/>
  <c r="Y537" i="90"/>
  <c r="S505" i="90"/>
  <c r="T505" i="90"/>
  <c r="AD505" i="90" s="1"/>
  <c r="R505" i="90"/>
  <c r="Y505" i="90"/>
  <c r="S473" i="90"/>
  <c r="AA473" i="90" s="1"/>
  <c r="T473" i="90"/>
  <c r="AC473" i="90" s="1"/>
  <c r="R473" i="90"/>
  <c r="Y473" i="90"/>
  <c r="V393" i="90"/>
  <c r="X393" i="90"/>
  <c r="U1281" i="90"/>
  <c r="W1281" i="90" s="1"/>
  <c r="U1453" i="90"/>
  <c r="U1437" i="90"/>
  <c r="U1421" i="90"/>
  <c r="W1421" i="90" s="1"/>
  <c r="U1405" i="90"/>
  <c r="U1389" i="90"/>
  <c r="U1373" i="90"/>
  <c r="U1357" i="90"/>
  <c r="W1357" i="90" s="1"/>
  <c r="U1341" i="90"/>
  <c r="U1325" i="90"/>
  <c r="U1309" i="90"/>
  <c r="U1293" i="90"/>
  <c r="W1293" i="90" s="1"/>
  <c r="U1277" i="90"/>
  <c r="U1261" i="90"/>
  <c r="U1245" i="90"/>
  <c r="U1229" i="90"/>
  <c r="W1229" i="90" s="1"/>
  <c r="U1213" i="90"/>
  <c r="U1197" i="90"/>
  <c r="U1181" i="90"/>
  <c r="U1165" i="90"/>
  <c r="W1165" i="90" s="1"/>
  <c r="U1149" i="90"/>
  <c r="U1133" i="90"/>
  <c r="U1117" i="90"/>
  <c r="U1101" i="90"/>
  <c r="W1101" i="90" s="1"/>
  <c r="U1085" i="90"/>
  <c r="U1069" i="90"/>
  <c r="U1053" i="90"/>
  <c r="U1037" i="90"/>
  <c r="W1037" i="90" s="1"/>
  <c r="U1021" i="90"/>
  <c r="U1005" i="90"/>
  <c r="U989" i="90"/>
  <c r="U973" i="90"/>
  <c r="W973" i="90" s="1"/>
  <c r="U957" i="90"/>
  <c r="U941" i="90"/>
  <c r="U925" i="90"/>
  <c r="U909" i="90"/>
  <c r="W909" i="90" s="1"/>
  <c r="U893" i="90"/>
  <c r="U877" i="90"/>
  <c r="U861" i="90"/>
  <c r="U845" i="90"/>
  <c r="W845" i="90" s="1"/>
  <c r="U829" i="90"/>
  <c r="U813" i="90"/>
  <c r="U797" i="90"/>
  <c r="U781" i="90"/>
  <c r="W781" i="90" s="1"/>
  <c r="U765" i="90"/>
  <c r="U749" i="90"/>
  <c r="U733" i="90"/>
  <c r="U717" i="90"/>
  <c r="W717" i="90" s="1"/>
  <c r="U701" i="90"/>
  <c r="U685" i="90"/>
  <c r="U669" i="90"/>
  <c r="U653" i="90"/>
  <c r="W653" i="90" s="1"/>
  <c r="U637" i="90"/>
  <c r="U621" i="90"/>
  <c r="U605" i="90"/>
  <c r="U589" i="90"/>
  <c r="W589" i="90" s="1"/>
  <c r="U573" i="90"/>
  <c r="U557" i="90"/>
  <c r="U541" i="90"/>
  <c r="U525" i="90"/>
  <c r="W525" i="90" s="1"/>
  <c r="U509" i="90"/>
  <c r="U493" i="90"/>
  <c r="U477" i="90"/>
  <c r="U461" i="90"/>
  <c r="W461" i="90" s="1"/>
  <c r="U445" i="90"/>
  <c r="W445" i="90" s="1"/>
  <c r="U429" i="90"/>
  <c r="W429" i="90" s="1"/>
  <c r="U413" i="90"/>
  <c r="W413" i="90" s="1"/>
  <c r="U397" i="90"/>
  <c r="W397" i="90" s="1"/>
  <c r="U381" i="90"/>
  <c r="W381" i="90" s="1"/>
  <c r="U365" i="90"/>
  <c r="W365" i="90" s="1"/>
  <c r="U349" i="90"/>
  <c r="W349" i="90" s="1"/>
  <c r="U333" i="90"/>
  <c r="W333" i="90" s="1"/>
  <c r="U317" i="90"/>
  <c r="W317" i="90" s="1"/>
  <c r="U301" i="90"/>
  <c r="W301" i="90" s="1"/>
  <c r="U285" i="90"/>
  <c r="W285" i="90" s="1"/>
  <c r="U269" i="90"/>
  <c r="W269" i="90" s="1"/>
  <c r="U253" i="90"/>
  <c r="W253" i="90" s="1"/>
  <c r="U237" i="90"/>
  <c r="W237" i="90" s="1"/>
  <c r="U221" i="90"/>
  <c r="W221" i="90" s="1"/>
  <c r="U205" i="90"/>
  <c r="W205" i="90" s="1"/>
  <c r="U189" i="90"/>
  <c r="W189" i="90" s="1"/>
  <c r="U173" i="90"/>
  <c r="W173" i="90" s="1"/>
  <c r="U157" i="90"/>
  <c r="W157" i="90" s="1"/>
  <c r="U141" i="90"/>
  <c r="W141" i="90" s="1"/>
  <c r="U125" i="90"/>
  <c r="W125" i="90" s="1"/>
  <c r="U109" i="90"/>
  <c r="W109" i="90" s="1"/>
  <c r="U93" i="90"/>
  <c r="W93" i="90" s="1"/>
  <c r="U77" i="90"/>
  <c r="W77" i="90" s="1"/>
  <c r="U61" i="90"/>
  <c r="W61" i="90" s="1"/>
  <c r="U45" i="90"/>
  <c r="W45" i="90" s="1"/>
  <c r="U29" i="90"/>
  <c r="W29" i="90" s="1"/>
  <c r="U13" i="90"/>
  <c r="W13" i="90" s="1"/>
  <c r="X1453" i="90"/>
  <c r="X1437" i="90"/>
  <c r="X1421" i="90"/>
  <c r="X1405" i="90"/>
  <c r="X1389" i="90"/>
  <c r="X1373" i="90"/>
  <c r="X1357" i="90"/>
  <c r="X1341" i="90"/>
  <c r="X1325" i="90"/>
  <c r="X1309" i="90"/>
  <c r="X1293" i="90"/>
  <c r="X1277" i="90"/>
  <c r="X1261" i="90"/>
  <c r="X1245" i="90"/>
  <c r="X1229" i="90"/>
  <c r="X1213" i="90"/>
  <c r="X1197" i="90"/>
  <c r="X1181" i="90"/>
  <c r="X1165" i="90"/>
  <c r="X1149" i="90"/>
  <c r="X1133" i="90"/>
  <c r="X1117" i="90"/>
  <c r="X1101" i="90"/>
  <c r="X1085" i="90"/>
  <c r="X1069" i="90"/>
  <c r="X1053" i="90"/>
  <c r="X1037" i="90"/>
  <c r="X1021" i="90"/>
  <c r="X1005" i="90"/>
  <c r="X989" i="90"/>
  <c r="X973" i="90"/>
  <c r="X957" i="90"/>
  <c r="X941" i="90"/>
  <c r="X925" i="90"/>
  <c r="X909" i="90"/>
  <c r="X893" i="90"/>
  <c r="X877" i="90"/>
  <c r="X861" i="90"/>
  <c r="X845" i="90"/>
  <c r="X829" i="90"/>
  <c r="X813" i="90"/>
  <c r="X797" i="90"/>
  <c r="X781" i="90"/>
  <c r="X765" i="90"/>
  <c r="X749" i="90"/>
  <c r="X733" i="90"/>
  <c r="X717" i="90"/>
  <c r="X701" i="90"/>
  <c r="X685" i="90"/>
  <c r="X669" i="90"/>
  <c r="X653" i="90"/>
  <c r="X637" i="90"/>
  <c r="X621" i="90"/>
  <c r="X605" i="90"/>
  <c r="X589" i="90"/>
  <c r="X573" i="90"/>
  <c r="X557" i="90"/>
  <c r="X541" i="90"/>
  <c r="X525" i="90"/>
  <c r="X509" i="90"/>
  <c r="X493" i="90"/>
  <c r="X477" i="90"/>
  <c r="X461" i="90"/>
  <c r="U1460" i="90"/>
  <c r="U1456" i="90"/>
  <c r="U1452" i="90"/>
  <c r="U1448" i="90"/>
  <c r="U1444" i="90"/>
  <c r="U1440" i="90"/>
  <c r="U1436" i="90"/>
  <c r="U1432" i="90"/>
  <c r="U1428" i="90"/>
  <c r="U1424" i="90"/>
  <c r="U1420" i="90"/>
  <c r="U1416" i="90"/>
  <c r="U1412" i="90"/>
  <c r="U1408" i="90"/>
  <c r="U1404" i="90"/>
  <c r="U1400" i="90"/>
  <c r="U1396" i="90"/>
  <c r="U1392" i="90"/>
  <c r="U1388" i="90"/>
  <c r="U1384" i="90"/>
  <c r="U1380" i="90"/>
  <c r="U1376" i="90"/>
  <c r="U1372" i="90"/>
  <c r="U1368" i="90"/>
  <c r="U1364" i="90"/>
  <c r="U1360" i="90"/>
  <c r="U1356" i="90"/>
  <c r="U1352" i="90"/>
  <c r="U1348" i="90"/>
  <c r="U1344" i="90"/>
  <c r="U1340" i="90"/>
  <c r="U1336" i="90"/>
  <c r="U1332" i="90"/>
  <c r="U1328" i="90"/>
  <c r="U1324" i="90"/>
  <c r="U1320" i="90"/>
  <c r="U1316" i="90"/>
  <c r="U1312" i="90"/>
  <c r="U1308" i="90"/>
  <c r="U1304" i="90"/>
  <c r="U1300" i="90"/>
  <c r="U1296" i="90"/>
  <c r="U1292" i="90"/>
  <c r="U1288" i="90"/>
  <c r="U1284" i="90"/>
  <c r="U1280" i="90"/>
  <c r="U1276" i="90"/>
  <c r="U1272" i="90"/>
  <c r="U1268" i="90"/>
  <c r="U1264" i="90"/>
  <c r="U1260" i="90"/>
  <c r="U1256" i="90"/>
  <c r="U1252" i="90"/>
  <c r="U1248" i="90"/>
  <c r="U1244" i="90"/>
  <c r="U1240" i="90"/>
  <c r="U1236" i="90"/>
  <c r="U1232" i="90"/>
  <c r="U1228" i="90"/>
  <c r="U1224" i="90"/>
  <c r="U1220" i="90"/>
  <c r="U1216" i="90"/>
  <c r="U1212" i="90"/>
  <c r="U1208" i="90"/>
  <c r="U1204" i="90"/>
  <c r="U1200" i="90"/>
  <c r="U1196" i="90"/>
  <c r="U1192" i="90"/>
  <c r="U1188" i="90"/>
  <c r="U1184" i="90"/>
  <c r="U1180" i="90"/>
  <c r="U1176" i="90"/>
  <c r="U1172" i="90"/>
  <c r="U1168" i="90"/>
  <c r="U1164" i="90"/>
  <c r="U1160" i="90"/>
  <c r="U1156" i="90"/>
  <c r="U1152" i="90"/>
  <c r="U1148" i="90"/>
  <c r="U1144" i="90"/>
  <c r="U1140" i="90"/>
  <c r="U1136" i="90"/>
  <c r="U1132" i="90"/>
  <c r="U1128" i="90"/>
  <c r="U1124" i="90"/>
  <c r="U1120" i="90"/>
  <c r="U1116" i="90"/>
  <c r="U1112" i="90"/>
  <c r="U1108" i="90"/>
  <c r="U1104" i="90"/>
  <c r="U1100" i="90"/>
  <c r="U1096" i="90"/>
  <c r="U1092" i="90"/>
  <c r="U1088" i="90"/>
  <c r="U1084" i="90"/>
  <c r="U1080" i="90"/>
  <c r="U1076" i="90"/>
  <c r="U1072" i="90"/>
  <c r="U1068" i="90"/>
  <c r="U1064" i="90"/>
  <c r="U1060" i="90"/>
  <c r="U1056" i="90"/>
  <c r="U1052" i="90"/>
  <c r="U1048" i="90"/>
  <c r="U1044" i="90"/>
  <c r="U1040" i="90"/>
  <c r="U1036" i="90"/>
  <c r="U1032" i="90"/>
  <c r="U1028" i="90"/>
  <c r="U1024" i="90"/>
  <c r="U1020" i="90"/>
  <c r="U1016" i="90"/>
  <c r="U1012" i="90"/>
  <c r="U1008" i="90"/>
  <c r="U1004" i="90"/>
  <c r="U1000" i="90"/>
  <c r="U996" i="90"/>
  <c r="U992" i="90"/>
  <c r="U988" i="90"/>
  <c r="U984" i="90"/>
  <c r="U980" i="90"/>
  <c r="U976" i="90"/>
  <c r="U972" i="90"/>
  <c r="U968" i="90"/>
  <c r="U964" i="90"/>
  <c r="U960" i="90"/>
  <c r="U956" i="90"/>
  <c r="U952" i="90"/>
  <c r="U948" i="90"/>
  <c r="U944" i="90"/>
  <c r="U940" i="90"/>
  <c r="U936" i="90"/>
  <c r="U932" i="90"/>
  <c r="U928" i="90"/>
  <c r="U924" i="90"/>
  <c r="U920" i="90"/>
  <c r="U916" i="90"/>
  <c r="U912" i="90"/>
  <c r="U908" i="90"/>
  <c r="U904" i="90"/>
  <c r="U900" i="90"/>
  <c r="U896" i="90"/>
  <c r="U892" i="90"/>
  <c r="U888" i="90"/>
  <c r="U884" i="90"/>
  <c r="U880" i="90"/>
  <c r="U876" i="90"/>
  <c r="U872" i="90"/>
  <c r="U868" i="90"/>
  <c r="U864" i="90"/>
  <c r="U860" i="90"/>
  <c r="U856" i="90"/>
  <c r="U852" i="90"/>
  <c r="U848" i="90"/>
  <c r="U844" i="90"/>
  <c r="U840" i="90"/>
  <c r="U836" i="90"/>
  <c r="U832" i="90"/>
  <c r="U828" i="90"/>
  <c r="U824" i="90"/>
  <c r="U820" i="90"/>
  <c r="U816" i="90"/>
  <c r="U812" i="90"/>
  <c r="U808" i="90"/>
  <c r="U804" i="90"/>
  <c r="U800" i="90"/>
  <c r="U796" i="90"/>
  <c r="U792" i="90"/>
  <c r="U788" i="90"/>
  <c r="U784" i="90"/>
  <c r="U780" i="90"/>
  <c r="U776" i="90"/>
  <c r="U772" i="90"/>
  <c r="U768" i="90"/>
  <c r="U764" i="90"/>
  <c r="U760" i="90"/>
  <c r="U756" i="90"/>
  <c r="U752" i="90"/>
  <c r="U748" i="90"/>
  <c r="U744" i="90"/>
  <c r="U740" i="90"/>
  <c r="U736" i="90"/>
  <c r="U732" i="90"/>
  <c r="U728" i="90"/>
  <c r="U724" i="90"/>
  <c r="U720" i="90"/>
  <c r="U716" i="90"/>
  <c r="U712" i="90"/>
  <c r="U708" i="90"/>
  <c r="U704" i="90"/>
  <c r="U700" i="90"/>
  <c r="U696" i="90"/>
  <c r="U692" i="90"/>
  <c r="U688" i="90"/>
  <c r="U684" i="90"/>
  <c r="U680" i="90"/>
  <c r="U676" i="90"/>
  <c r="U672" i="90"/>
  <c r="U668" i="90"/>
  <c r="U664" i="90"/>
  <c r="U660" i="90"/>
  <c r="U656" i="90"/>
  <c r="U652" i="90"/>
  <c r="U648" i="90"/>
  <c r="U644" i="90"/>
  <c r="U640" i="90"/>
  <c r="U636" i="90"/>
  <c r="U632" i="90"/>
  <c r="U628" i="90"/>
  <c r="U624" i="90"/>
  <c r="U620" i="90"/>
  <c r="U616" i="90"/>
  <c r="U612" i="90"/>
  <c r="U608" i="90"/>
  <c r="U604" i="90"/>
  <c r="U600" i="90"/>
  <c r="U596" i="90"/>
  <c r="U592" i="90"/>
  <c r="U588" i="90"/>
  <c r="U584" i="90"/>
  <c r="U580" i="90"/>
  <c r="U576" i="90"/>
  <c r="U572" i="90"/>
  <c r="U568" i="90"/>
  <c r="U564" i="90"/>
  <c r="U560" i="90"/>
  <c r="U556" i="90"/>
  <c r="U552" i="90"/>
  <c r="U548" i="90"/>
  <c r="U544" i="90"/>
  <c r="U540" i="90"/>
  <c r="U536" i="90"/>
  <c r="U532" i="90"/>
  <c r="U528" i="90"/>
  <c r="U524" i="90"/>
  <c r="U520" i="90"/>
  <c r="U516" i="90"/>
  <c r="U512" i="90"/>
  <c r="U508" i="90"/>
  <c r="U504" i="90"/>
  <c r="U500" i="90"/>
  <c r="U496" i="90"/>
  <c r="U492" i="90"/>
  <c r="U488" i="90"/>
  <c r="U484" i="90"/>
  <c r="U480" i="90"/>
  <c r="U476" i="90"/>
  <c r="U472" i="90"/>
  <c r="U468" i="90"/>
  <c r="U464" i="90"/>
  <c r="U460" i="90"/>
  <c r="U456" i="90"/>
  <c r="U452" i="90"/>
  <c r="U448" i="90"/>
  <c r="U444" i="90"/>
  <c r="U440" i="90"/>
  <c r="U436" i="90"/>
  <c r="U432" i="90"/>
  <c r="U428" i="90"/>
  <c r="U424" i="90"/>
  <c r="U420" i="90"/>
  <c r="U416" i="90"/>
  <c r="U412" i="90"/>
  <c r="U408" i="90"/>
  <c r="U404" i="90"/>
  <c r="U400" i="90"/>
  <c r="U396" i="90"/>
  <c r="U392" i="90"/>
  <c r="U388" i="90"/>
  <c r="U384" i="90"/>
  <c r="U380" i="90"/>
  <c r="U376" i="90"/>
  <c r="U372" i="90"/>
  <c r="U368" i="90"/>
  <c r="U364" i="90"/>
  <c r="U360" i="90"/>
  <c r="U356" i="90"/>
  <c r="U352" i="90"/>
  <c r="U348" i="90"/>
  <c r="U344" i="90"/>
  <c r="U340" i="90"/>
  <c r="U336" i="90"/>
  <c r="U332" i="90"/>
  <c r="U328" i="90"/>
  <c r="U324" i="90"/>
  <c r="U320" i="90"/>
  <c r="U316" i="90"/>
  <c r="U312" i="90"/>
  <c r="U308" i="90"/>
  <c r="U304" i="90"/>
  <c r="U300" i="90"/>
  <c r="U296" i="90"/>
  <c r="U292" i="90"/>
  <c r="U288" i="90"/>
  <c r="U284" i="90"/>
  <c r="U280" i="90"/>
  <c r="U276" i="90"/>
  <c r="U272" i="90"/>
  <c r="U268" i="90"/>
  <c r="U264" i="90"/>
  <c r="U260" i="90"/>
  <c r="U256" i="90"/>
  <c r="U252" i="90"/>
  <c r="U248" i="90"/>
  <c r="U244" i="90"/>
  <c r="U240" i="90"/>
  <c r="U236" i="90"/>
  <c r="U232" i="90"/>
  <c r="U228" i="90"/>
  <c r="U224" i="90"/>
  <c r="U220" i="90"/>
  <c r="U216" i="90"/>
  <c r="U212" i="90"/>
  <c r="U208" i="90"/>
  <c r="U204" i="90"/>
  <c r="U200" i="90"/>
  <c r="U196" i="90"/>
  <c r="U192" i="90"/>
  <c r="U188" i="90"/>
  <c r="U184" i="90"/>
  <c r="U180" i="90"/>
  <c r="U176" i="90"/>
  <c r="U172" i="90"/>
  <c r="U168" i="90"/>
  <c r="U164" i="90"/>
  <c r="U160" i="90"/>
  <c r="U156" i="90"/>
  <c r="U152" i="90"/>
  <c r="U148" i="90"/>
  <c r="U144" i="90"/>
  <c r="U140" i="90"/>
  <c r="U136" i="90"/>
  <c r="U132" i="90"/>
  <c r="U128" i="90"/>
  <c r="U124" i="90"/>
  <c r="U120" i="90"/>
  <c r="U116" i="90"/>
  <c r="U112" i="90"/>
  <c r="U108" i="90"/>
  <c r="U104" i="90"/>
  <c r="U100" i="90"/>
  <c r="U96" i="90"/>
  <c r="U92" i="90"/>
  <c r="U88" i="90"/>
  <c r="U84" i="90"/>
  <c r="U80" i="90"/>
  <c r="U76" i="90"/>
  <c r="U72" i="90"/>
  <c r="U68" i="90"/>
  <c r="U64" i="90"/>
  <c r="U60" i="90"/>
  <c r="U56" i="90"/>
  <c r="U52" i="90"/>
  <c r="U48" i="90"/>
  <c r="U44" i="90"/>
  <c r="U40" i="90"/>
  <c r="U36" i="90"/>
  <c r="U32" i="90"/>
  <c r="U28" i="90"/>
  <c r="U24" i="90"/>
  <c r="U20" i="90"/>
  <c r="U16" i="90"/>
  <c r="U12" i="90"/>
  <c r="U8" i="90"/>
  <c r="X1460" i="90"/>
  <c r="X1456" i="90"/>
  <c r="X1452" i="90"/>
  <c r="X1448" i="90"/>
  <c r="X1444" i="90"/>
  <c r="X1440" i="90"/>
  <c r="X1436" i="90"/>
  <c r="X1432" i="90"/>
  <c r="X1428" i="90"/>
  <c r="X1424" i="90"/>
  <c r="X1420" i="90"/>
  <c r="X1416" i="90"/>
  <c r="X1412" i="90"/>
  <c r="X1408" i="90"/>
  <c r="X1404" i="90"/>
  <c r="X1400" i="90"/>
  <c r="X1396" i="90"/>
  <c r="X1392" i="90"/>
  <c r="X1388" i="90"/>
  <c r="X1384" i="90"/>
  <c r="X1380" i="90"/>
  <c r="X1376" i="90"/>
  <c r="X1372" i="90"/>
  <c r="X1368" i="90"/>
  <c r="X1364" i="90"/>
  <c r="X1360" i="90"/>
  <c r="X1356" i="90"/>
  <c r="X1352" i="90"/>
  <c r="X1348" i="90"/>
  <c r="X1344" i="90"/>
  <c r="X1340" i="90"/>
  <c r="X1336" i="90"/>
  <c r="X1332" i="90"/>
  <c r="X1328" i="90"/>
  <c r="X1324" i="90"/>
  <c r="X1320" i="90"/>
  <c r="X1316" i="90"/>
  <c r="X1312" i="90"/>
  <c r="X1308" i="90"/>
  <c r="X1304" i="90"/>
  <c r="X1300" i="90"/>
  <c r="X1296" i="90"/>
  <c r="X1292" i="90"/>
  <c r="X1288" i="90"/>
  <c r="X1284" i="90"/>
  <c r="X1280" i="90"/>
  <c r="X1276" i="90"/>
  <c r="X1272" i="90"/>
  <c r="X1268" i="90"/>
  <c r="X1264" i="90"/>
  <c r="X1260" i="90"/>
  <c r="X1256" i="90"/>
  <c r="X1252" i="90"/>
  <c r="X1248" i="90"/>
  <c r="X1244" i="90"/>
  <c r="X1240" i="90"/>
  <c r="X1236" i="90"/>
  <c r="X1232" i="90"/>
  <c r="X1228" i="90"/>
  <c r="X1224" i="90"/>
  <c r="X1220" i="90"/>
  <c r="X1216" i="90"/>
  <c r="X1212" i="90"/>
  <c r="X1208" i="90"/>
  <c r="X1204" i="90"/>
  <c r="X1200" i="90"/>
  <c r="X1196" i="90"/>
  <c r="X1192" i="90"/>
  <c r="X1188" i="90"/>
  <c r="X1184" i="90"/>
  <c r="X1180" i="90"/>
  <c r="X1176" i="90"/>
  <c r="X1172" i="90"/>
  <c r="X1168" i="90"/>
  <c r="X1164" i="90"/>
  <c r="X1160" i="90"/>
  <c r="X1156" i="90"/>
  <c r="X1152" i="90"/>
  <c r="X1148" i="90"/>
  <c r="X1144" i="90"/>
  <c r="X1140" i="90"/>
  <c r="X1136" i="90"/>
  <c r="X1132" i="90"/>
  <c r="X1128" i="90"/>
  <c r="X1124" i="90"/>
  <c r="X1120" i="90"/>
  <c r="X1116" i="90"/>
  <c r="X1112" i="90"/>
  <c r="X1108" i="90"/>
  <c r="X1104" i="90"/>
  <c r="X1100" i="90"/>
  <c r="X1096" i="90"/>
  <c r="X1092" i="90"/>
  <c r="X1088" i="90"/>
  <c r="X1084" i="90"/>
  <c r="X1080" i="90"/>
  <c r="X1076" i="90"/>
  <c r="X1072" i="90"/>
  <c r="X1068" i="90"/>
  <c r="X1064" i="90"/>
  <c r="X1060" i="90"/>
  <c r="X1056" i="90"/>
  <c r="X1052" i="90"/>
  <c r="X1048" i="90"/>
  <c r="X1044" i="90"/>
  <c r="X1040" i="90"/>
  <c r="X1036" i="90"/>
  <c r="X1032" i="90"/>
  <c r="X1028" i="90"/>
  <c r="X1024" i="90"/>
  <c r="X1020" i="90"/>
  <c r="X1016" i="90"/>
  <c r="X1012" i="90"/>
  <c r="X1008" i="90"/>
  <c r="X1004" i="90"/>
  <c r="X1000" i="90"/>
  <c r="X996" i="90"/>
  <c r="X992" i="90"/>
  <c r="X988" i="90"/>
  <c r="X984" i="90"/>
  <c r="X980" i="90"/>
  <c r="X976" i="90"/>
  <c r="X972" i="90"/>
  <c r="X968" i="90"/>
  <c r="X964" i="90"/>
  <c r="X960" i="90"/>
  <c r="X956" i="90"/>
  <c r="X952" i="90"/>
  <c r="X948" i="90"/>
  <c r="X944" i="90"/>
  <c r="X940" i="90"/>
  <c r="X936" i="90"/>
  <c r="X932" i="90"/>
  <c r="X928" i="90"/>
  <c r="X924" i="90"/>
  <c r="X920" i="90"/>
  <c r="X916" i="90"/>
  <c r="X912" i="90"/>
  <c r="X908" i="90"/>
  <c r="X904" i="90"/>
  <c r="X900" i="90"/>
  <c r="X896" i="90"/>
  <c r="X892" i="90"/>
  <c r="X888" i="90"/>
  <c r="X884" i="90"/>
  <c r="X880" i="90"/>
  <c r="X876" i="90"/>
  <c r="X872" i="90"/>
  <c r="X868" i="90"/>
  <c r="X864" i="90"/>
  <c r="X860" i="90"/>
  <c r="X856" i="90"/>
  <c r="X852" i="90"/>
  <c r="X848" i="90"/>
  <c r="X844" i="90"/>
  <c r="X840" i="90"/>
  <c r="X836" i="90"/>
  <c r="X832" i="90"/>
  <c r="X828" i="90"/>
  <c r="X824" i="90"/>
  <c r="X820" i="90"/>
  <c r="X816" i="90"/>
  <c r="X812" i="90"/>
  <c r="X808" i="90"/>
  <c r="X804" i="90"/>
  <c r="X800" i="90"/>
  <c r="X796" i="90"/>
  <c r="X792" i="90"/>
  <c r="X788" i="90"/>
  <c r="X784" i="90"/>
  <c r="X780" i="90"/>
  <c r="X776" i="90"/>
  <c r="X772" i="90"/>
  <c r="X768" i="90"/>
  <c r="X764" i="90"/>
  <c r="X760" i="90"/>
  <c r="X756" i="90"/>
  <c r="X752" i="90"/>
  <c r="X748" i="90"/>
  <c r="X744" i="90"/>
  <c r="X740" i="90"/>
  <c r="X736" i="90"/>
  <c r="X732" i="90"/>
  <c r="X728" i="90"/>
  <c r="X724" i="90"/>
  <c r="X720" i="90"/>
  <c r="X716" i="90"/>
  <c r="X712" i="90"/>
  <c r="X708" i="90"/>
  <c r="X704" i="90"/>
  <c r="X700" i="90"/>
  <c r="X696" i="90"/>
  <c r="X692" i="90"/>
  <c r="X688" i="90"/>
  <c r="X684" i="90"/>
  <c r="X680" i="90"/>
  <c r="X676" i="90"/>
  <c r="X672" i="90"/>
  <c r="X668" i="90"/>
  <c r="X664" i="90"/>
  <c r="X660" i="90"/>
  <c r="X656" i="90"/>
  <c r="X652" i="90"/>
  <c r="X648" i="90"/>
  <c r="X644" i="90"/>
  <c r="X640" i="90"/>
  <c r="X636" i="90"/>
  <c r="X632" i="90"/>
  <c r="X628" i="90"/>
  <c r="X624" i="90"/>
  <c r="X620" i="90"/>
  <c r="X616" i="90"/>
  <c r="X612" i="90"/>
  <c r="X608" i="90"/>
  <c r="X604" i="90"/>
  <c r="X600" i="90"/>
  <c r="X596" i="90"/>
  <c r="X592" i="90"/>
  <c r="X588" i="90"/>
  <c r="X584" i="90"/>
  <c r="X580" i="90"/>
  <c r="X576" i="90"/>
  <c r="X572" i="90"/>
  <c r="X568" i="90"/>
  <c r="X564" i="90"/>
  <c r="X560" i="90"/>
  <c r="X556" i="90"/>
  <c r="X552" i="90"/>
  <c r="X548" i="90"/>
  <c r="X544" i="90"/>
  <c r="X540" i="90"/>
  <c r="X536" i="90"/>
  <c r="X532" i="90"/>
  <c r="X528" i="90"/>
  <c r="X524" i="90"/>
  <c r="X520" i="90"/>
  <c r="X516" i="90"/>
  <c r="X512" i="90"/>
  <c r="X508" i="90"/>
  <c r="X504" i="90"/>
  <c r="X500" i="90"/>
  <c r="X496" i="90"/>
  <c r="X492" i="90"/>
  <c r="X488" i="90"/>
  <c r="X484" i="90"/>
  <c r="X480" i="90"/>
  <c r="X476" i="90"/>
  <c r="X472" i="90"/>
  <c r="X468" i="90"/>
  <c r="X464" i="90"/>
  <c r="X460" i="90"/>
  <c r="X456" i="90"/>
  <c r="X452" i="90"/>
  <c r="X448" i="90"/>
  <c r="X444" i="90"/>
  <c r="X440" i="90"/>
  <c r="X436" i="90"/>
  <c r="X432" i="90"/>
  <c r="X428" i="90"/>
  <c r="X424" i="90"/>
  <c r="X420" i="90"/>
  <c r="X416" i="90"/>
  <c r="X412" i="90"/>
  <c r="X408" i="90"/>
  <c r="X404" i="90"/>
  <c r="X400" i="90"/>
  <c r="X396" i="90"/>
  <c r="X392" i="90"/>
  <c r="X388" i="90"/>
  <c r="X384" i="90"/>
  <c r="X380" i="90"/>
  <c r="X376" i="90"/>
  <c r="X372" i="90"/>
  <c r="X368" i="90"/>
  <c r="X364" i="90"/>
  <c r="X360" i="90"/>
  <c r="X356" i="90"/>
  <c r="X352" i="90"/>
  <c r="X348" i="90"/>
  <c r="X344" i="90"/>
  <c r="X340" i="90"/>
  <c r="X336" i="90"/>
  <c r="X332" i="90"/>
  <c r="X328" i="90"/>
  <c r="X324" i="90"/>
  <c r="X320" i="90"/>
  <c r="X316" i="90"/>
  <c r="X312" i="90"/>
  <c r="X308" i="90"/>
  <c r="X304" i="90"/>
  <c r="X300" i="90"/>
  <c r="X296" i="90"/>
  <c r="X292" i="90"/>
  <c r="X288" i="90"/>
  <c r="X284" i="90"/>
  <c r="X280" i="90"/>
  <c r="X276" i="90"/>
  <c r="X272" i="90"/>
  <c r="X268" i="90"/>
  <c r="X264" i="90"/>
  <c r="X260" i="90"/>
  <c r="X256" i="90"/>
  <c r="X252" i="90"/>
  <c r="X248" i="90"/>
  <c r="X244" i="90"/>
  <c r="X240" i="90"/>
  <c r="X236" i="90"/>
  <c r="X232" i="90"/>
  <c r="X228" i="90"/>
  <c r="X224" i="90"/>
  <c r="X220" i="90"/>
  <c r="X216" i="90"/>
  <c r="X212" i="90"/>
  <c r="X208" i="90"/>
  <c r="X204" i="90"/>
  <c r="X200" i="90"/>
  <c r="X196" i="90"/>
  <c r="X192" i="90"/>
  <c r="X188" i="90"/>
  <c r="X184" i="90"/>
  <c r="X180" i="90"/>
  <c r="X176" i="90"/>
  <c r="X172" i="90"/>
  <c r="X168" i="90"/>
  <c r="X164" i="90"/>
  <c r="X160" i="90"/>
  <c r="X156" i="90"/>
  <c r="X152" i="90"/>
  <c r="X148" i="90"/>
  <c r="X144" i="90"/>
  <c r="X140" i="90"/>
  <c r="X136" i="90"/>
  <c r="X132" i="90"/>
  <c r="X128" i="90"/>
  <c r="X124" i="90"/>
  <c r="X120" i="90"/>
  <c r="X116" i="90"/>
  <c r="X112" i="90"/>
  <c r="X108" i="90"/>
  <c r="X104" i="90"/>
  <c r="X100" i="90"/>
  <c r="X96" i="90"/>
  <c r="X92" i="90"/>
  <c r="X88" i="90"/>
  <c r="X84" i="90"/>
  <c r="X80" i="90"/>
  <c r="X76" i="90"/>
  <c r="X72" i="90"/>
  <c r="X68" i="90"/>
  <c r="X64" i="90"/>
  <c r="X60" i="90"/>
  <c r="X56" i="90"/>
  <c r="X52" i="90"/>
  <c r="X48" i="90"/>
  <c r="X44" i="90"/>
  <c r="X40" i="90"/>
  <c r="X36" i="90"/>
  <c r="X32" i="90"/>
  <c r="X28" i="90"/>
  <c r="X24" i="90"/>
  <c r="X20" i="90"/>
  <c r="X16" i="90"/>
  <c r="X12" i="90"/>
  <c r="X8" i="90"/>
  <c r="U1459" i="90"/>
  <c r="U1455" i="90"/>
  <c r="U1451" i="90"/>
  <c r="U1447" i="90"/>
  <c r="U1443" i="90"/>
  <c r="U1439" i="90"/>
  <c r="U1435" i="90"/>
  <c r="U1431" i="90"/>
  <c r="U1427" i="90"/>
  <c r="U1423" i="90"/>
  <c r="U1419" i="90"/>
  <c r="U1415" i="90"/>
  <c r="U1411" i="90"/>
  <c r="U1407" i="90"/>
  <c r="U1403" i="90"/>
  <c r="U1399" i="90"/>
  <c r="U1395" i="90"/>
  <c r="U1391" i="90"/>
  <c r="U1387" i="90"/>
  <c r="U1383" i="90"/>
  <c r="U1379" i="90"/>
  <c r="U1375" i="90"/>
  <c r="U1371" i="90"/>
  <c r="U1367" i="90"/>
  <c r="U1363" i="90"/>
  <c r="U1359" i="90"/>
  <c r="U1355" i="90"/>
  <c r="U1351" i="90"/>
  <c r="U1347" i="90"/>
  <c r="U1343" i="90"/>
  <c r="U1339" i="90"/>
  <c r="U1335" i="90"/>
  <c r="U1331" i="90"/>
  <c r="U1327" i="90"/>
  <c r="U1323" i="90"/>
  <c r="U1319" i="90"/>
  <c r="U1315" i="90"/>
  <c r="U1311" i="90"/>
  <c r="U1307" i="90"/>
  <c r="U1303" i="90"/>
  <c r="U1299" i="90"/>
  <c r="U1295" i="90"/>
  <c r="U1291" i="90"/>
  <c r="U1287" i="90"/>
  <c r="U1283" i="90"/>
  <c r="U1279" i="90"/>
  <c r="U1275" i="90"/>
  <c r="U1271" i="90"/>
  <c r="U1267" i="90"/>
  <c r="U1263" i="90"/>
  <c r="U1259" i="90"/>
  <c r="U1255" i="90"/>
  <c r="U1251" i="90"/>
  <c r="U1247" i="90"/>
  <c r="U1243" i="90"/>
  <c r="U1239" i="90"/>
  <c r="U1235" i="90"/>
  <c r="U1231" i="90"/>
  <c r="U1227" i="90"/>
  <c r="U1223" i="90"/>
  <c r="U1219" i="90"/>
  <c r="U1215" i="90"/>
  <c r="U1211" i="90"/>
  <c r="U1207" i="90"/>
  <c r="U1203" i="90"/>
  <c r="U1199" i="90"/>
  <c r="U1195" i="90"/>
  <c r="U1191" i="90"/>
  <c r="U1187" i="90"/>
  <c r="U1183" i="90"/>
  <c r="U1179" i="90"/>
  <c r="U1175" i="90"/>
  <c r="U1171" i="90"/>
  <c r="U1167" i="90"/>
  <c r="U1163" i="90"/>
  <c r="U1159" i="90"/>
  <c r="U1155" i="90"/>
  <c r="U1151" i="90"/>
  <c r="U1147" i="90"/>
  <c r="U1143" i="90"/>
  <c r="U1139" i="90"/>
  <c r="U1135" i="90"/>
  <c r="U1131" i="90"/>
  <c r="U1127" i="90"/>
  <c r="U1123" i="90"/>
  <c r="U1119" i="90"/>
  <c r="U1115" i="90"/>
  <c r="U1111" i="90"/>
  <c r="U1107" i="90"/>
  <c r="U1103" i="90"/>
  <c r="U1099" i="90"/>
  <c r="U1095" i="90"/>
  <c r="U1091" i="90"/>
  <c r="U1087" i="90"/>
  <c r="U1083" i="90"/>
  <c r="U1079" i="90"/>
  <c r="U1075" i="90"/>
  <c r="U1071" i="90"/>
  <c r="U1067" i="90"/>
  <c r="U1063" i="90"/>
  <c r="U1059" i="90"/>
  <c r="U1055" i="90"/>
  <c r="U1051" i="90"/>
  <c r="U1047" i="90"/>
  <c r="U1043" i="90"/>
  <c r="U1039" i="90"/>
  <c r="U1035" i="90"/>
  <c r="U1031" i="90"/>
  <c r="U1027" i="90"/>
  <c r="U1023" i="90"/>
  <c r="U1019" i="90"/>
  <c r="U1015" i="90"/>
  <c r="U1011" i="90"/>
  <c r="U1007" i="90"/>
  <c r="U1003" i="90"/>
  <c r="U999" i="90"/>
  <c r="U995" i="90"/>
  <c r="U991" i="90"/>
  <c r="U987" i="90"/>
  <c r="U983" i="90"/>
  <c r="U979" i="90"/>
  <c r="U975" i="90"/>
  <c r="U971" i="90"/>
  <c r="U967" i="90"/>
  <c r="U963" i="90"/>
  <c r="U959" i="90"/>
  <c r="U955" i="90"/>
  <c r="U951" i="90"/>
  <c r="U947" i="90"/>
  <c r="U943" i="90"/>
  <c r="U939" i="90"/>
  <c r="U935" i="90"/>
  <c r="U931" i="90"/>
  <c r="U927" i="90"/>
  <c r="U923" i="90"/>
  <c r="U919" i="90"/>
  <c r="U915" i="90"/>
  <c r="U911" i="90"/>
  <c r="U907" i="90"/>
  <c r="U903" i="90"/>
  <c r="U899" i="90"/>
  <c r="U895" i="90"/>
  <c r="U891" i="90"/>
  <c r="U887" i="90"/>
  <c r="U883" i="90"/>
  <c r="U879" i="90"/>
  <c r="U875" i="90"/>
  <c r="U871" i="90"/>
  <c r="U867" i="90"/>
  <c r="U863" i="90"/>
  <c r="U859" i="90"/>
  <c r="U855" i="90"/>
  <c r="U851" i="90"/>
  <c r="U847" i="90"/>
  <c r="U843" i="90"/>
  <c r="U839" i="90"/>
  <c r="U835" i="90"/>
  <c r="U831" i="90"/>
  <c r="U827" i="90"/>
  <c r="U823" i="90"/>
  <c r="U819" i="90"/>
  <c r="U815" i="90"/>
  <c r="U811" i="90"/>
  <c r="U807" i="90"/>
  <c r="U803" i="90"/>
  <c r="U799" i="90"/>
  <c r="U795" i="90"/>
  <c r="U791" i="90"/>
  <c r="U787" i="90"/>
  <c r="U783" i="90"/>
  <c r="U779" i="90"/>
  <c r="U775" i="90"/>
  <c r="U771" i="90"/>
  <c r="U767" i="90"/>
  <c r="U763" i="90"/>
  <c r="U759" i="90"/>
  <c r="U755" i="90"/>
  <c r="U751" i="90"/>
  <c r="U747" i="90"/>
  <c r="U743" i="90"/>
  <c r="U739" i="90"/>
  <c r="U735" i="90"/>
  <c r="U731" i="90"/>
  <c r="U727" i="90"/>
  <c r="U723" i="90"/>
  <c r="U719" i="90"/>
  <c r="U715" i="90"/>
  <c r="U711" i="90"/>
  <c r="U707" i="90"/>
  <c r="U703" i="90"/>
  <c r="U699" i="90"/>
  <c r="U695" i="90"/>
  <c r="U691" i="90"/>
  <c r="U687" i="90"/>
  <c r="U683" i="90"/>
  <c r="U679" i="90"/>
  <c r="U675" i="90"/>
  <c r="U671" i="90"/>
  <c r="U667" i="90"/>
  <c r="U663" i="90"/>
  <c r="U659" i="90"/>
  <c r="U655" i="90"/>
  <c r="U651" i="90"/>
  <c r="U647" i="90"/>
  <c r="U643" i="90"/>
  <c r="U639" i="90"/>
  <c r="U635" i="90"/>
  <c r="U631" i="90"/>
  <c r="U627" i="90"/>
  <c r="U623" i="90"/>
  <c r="U619" i="90"/>
  <c r="U615" i="90"/>
  <c r="U611" i="90"/>
  <c r="U607" i="90"/>
  <c r="U603" i="90"/>
  <c r="U599" i="90"/>
  <c r="U595" i="90"/>
  <c r="U591" i="90"/>
  <c r="U587" i="90"/>
  <c r="U583" i="90"/>
  <c r="U579" i="90"/>
  <c r="U575" i="90"/>
  <c r="U571" i="90"/>
  <c r="U567" i="90"/>
  <c r="U563" i="90"/>
  <c r="U559" i="90"/>
  <c r="U555" i="90"/>
  <c r="U551" i="90"/>
  <c r="U547" i="90"/>
  <c r="U543" i="90"/>
  <c r="U539" i="90"/>
  <c r="U535" i="90"/>
  <c r="U531" i="90"/>
  <c r="U527" i="90"/>
  <c r="U523" i="90"/>
  <c r="U519" i="90"/>
  <c r="U515" i="90"/>
  <c r="U511" i="90"/>
  <c r="U507" i="90"/>
  <c r="U503" i="90"/>
  <c r="U499" i="90"/>
  <c r="U495" i="90"/>
  <c r="U491" i="90"/>
  <c r="U487" i="90"/>
  <c r="U483" i="90"/>
  <c r="U479" i="90"/>
  <c r="U475" i="90"/>
  <c r="U471" i="90"/>
  <c r="U467" i="90"/>
  <c r="U463" i="90"/>
  <c r="U459" i="90"/>
  <c r="U455" i="90"/>
  <c r="U451" i="90"/>
  <c r="U447" i="90"/>
  <c r="U443" i="90"/>
  <c r="U439" i="90"/>
  <c r="U435" i="90"/>
  <c r="U431" i="90"/>
  <c r="U427" i="90"/>
  <c r="U423" i="90"/>
  <c r="U419" i="90"/>
  <c r="U415" i="90"/>
  <c r="U411" i="90"/>
  <c r="U407" i="90"/>
  <c r="U403" i="90"/>
  <c r="U399" i="90"/>
  <c r="U395" i="90"/>
  <c r="U391" i="90"/>
  <c r="U387" i="90"/>
  <c r="U383" i="90"/>
  <c r="U379" i="90"/>
  <c r="U375" i="90"/>
  <c r="U371" i="90"/>
  <c r="U367" i="90"/>
  <c r="U363" i="90"/>
  <c r="U359" i="90"/>
  <c r="U355" i="90"/>
  <c r="U351" i="90"/>
  <c r="U347" i="90"/>
  <c r="U343" i="90"/>
  <c r="U339" i="90"/>
  <c r="U335" i="90"/>
  <c r="U331" i="90"/>
  <c r="U327" i="90"/>
  <c r="U323" i="90"/>
  <c r="U319" i="90"/>
  <c r="U315" i="90"/>
  <c r="U311" i="90"/>
  <c r="U307" i="90"/>
  <c r="U303" i="90"/>
  <c r="U299" i="90"/>
  <c r="U295" i="90"/>
  <c r="U291" i="90"/>
  <c r="U287" i="90"/>
  <c r="U283" i="90"/>
  <c r="U279" i="90"/>
  <c r="U275" i="90"/>
  <c r="U271" i="90"/>
  <c r="U267" i="90"/>
  <c r="U263" i="90"/>
  <c r="U259" i="90"/>
  <c r="U255" i="90"/>
  <c r="U251" i="90"/>
  <c r="U247" i="90"/>
  <c r="U243" i="90"/>
  <c r="U239" i="90"/>
  <c r="U235" i="90"/>
  <c r="U231" i="90"/>
  <c r="U227" i="90"/>
  <c r="U223" i="90"/>
  <c r="U219" i="90"/>
  <c r="U215" i="90"/>
  <c r="U211" i="90"/>
  <c r="U207" i="90"/>
  <c r="U203" i="90"/>
  <c r="U199" i="90"/>
  <c r="U195" i="90"/>
  <c r="U191" i="90"/>
  <c r="U187" i="90"/>
  <c r="U183" i="90"/>
  <c r="U179" i="90"/>
  <c r="U175" i="90"/>
  <c r="U171" i="90"/>
  <c r="U167" i="90"/>
  <c r="U163" i="90"/>
  <c r="U159" i="90"/>
  <c r="U155" i="90"/>
  <c r="U151" i="90"/>
  <c r="U147" i="90"/>
  <c r="U143" i="90"/>
  <c r="U139" i="90"/>
  <c r="U135" i="90"/>
  <c r="U131" i="90"/>
  <c r="U127" i="90"/>
  <c r="U123" i="90"/>
  <c r="U119" i="90"/>
  <c r="U115" i="90"/>
  <c r="U111" i="90"/>
  <c r="U107" i="90"/>
  <c r="U103" i="90"/>
  <c r="U99" i="90"/>
  <c r="U95" i="90"/>
  <c r="U91" i="90"/>
  <c r="U87" i="90"/>
  <c r="U83" i="90"/>
  <c r="U79" i="90"/>
  <c r="U75" i="90"/>
  <c r="U71" i="90"/>
  <c r="U67" i="90"/>
  <c r="U63" i="90"/>
  <c r="U59" i="90"/>
  <c r="U55" i="90"/>
  <c r="U51" i="90"/>
  <c r="U47" i="90"/>
  <c r="U43" i="90"/>
  <c r="U39" i="90"/>
  <c r="U35" i="90"/>
  <c r="U31" i="90"/>
  <c r="U27" i="90"/>
  <c r="U23" i="90"/>
  <c r="U19" i="90"/>
  <c r="U15" i="90"/>
  <c r="U11" i="90"/>
  <c r="U7" i="90"/>
  <c r="X1459" i="90"/>
  <c r="X1455" i="90"/>
  <c r="X1451" i="90"/>
  <c r="X1447" i="90"/>
  <c r="X1443" i="90"/>
  <c r="X1439" i="90"/>
  <c r="X1435" i="90"/>
  <c r="X1431" i="90"/>
  <c r="X1427" i="90"/>
  <c r="X1423" i="90"/>
  <c r="X1419" i="90"/>
  <c r="X1415" i="90"/>
  <c r="X1411" i="90"/>
  <c r="X1407" i="90"/>
  <c r="X1403" i="90"/>
  <c r="X1399" i="90"/>
  <c r="X1395" i="90"/>
  <c r="X1391" i="90"/>
  <c r="X1387" i="90"/>
  <c r="X1383" i="90"/>
  <c r="X1379" i="90"/>
  <c r="X1375" i="90"/>
  <c r="X1371" i="90"/>
  <c r="X1367" i="90"/>
  <c r="X1363" i="90"/>
  <c r="X1359" i="90"/>
  <c r="X1355" i="90"/>
  <c r="X1351" i="90"/>
  <c r="X1347" i="90"/>
  <c r="X1343" i="90"/>
  <c r="X1339" i="90"/>
  <c r="X1335" i="90"/>
  <c r="X1331" i="90"/>
  <c r="X1327" i="90"/>
  <c r="X1323" i="90"/>
  <c r="X1319" i="90"/>
  <c r="X1315" i="90"/>
  <c r="X1311" i="90"/>
  <c r="X1307" i="90"/>
  <c r="X1303" i="90"/>
  <c r="X1299" i="90"/>
  <c r="X1295" i="90"/>
  <c r="X1291" i="90"/>
  <c r="X1287" i="90"/>
  <c r="X1283" i="90"/>
  <c r="X1279" i="90"/>
  <c r="X1275" i="90"/>
  <c r="X1271" i="90"/>
  <c r="X1267" i="90"/>
  <c r="X1263" i="90"/>
  <c r="X1259" i="90"/>
  <c r="X1255" i="90"/>
  <c r="X1251" i="90"/>
  <c r="X1247" i="90"/>
  <c r="X1243" i="90"/>
  <c r="X1239" i="90"/>
  <c r="X1235" i="90"/>
  <c r="X1231" i="90"/>
  <c r="X1227" i="90"/>
  <c r="X1223" i="90"/>
  <c r="X1219" i="90"/>
  <c r="X1215" i="90"/>
  <c r="X1211" i="90"/>
  <c r="X1207" i="90"/>
  <c r="X1203" i="90"/>
  <c r="X1199" i="90"/>
  <c r="X1195" i="90"/>
  <c r="X1191" i="90"/>
  <c r="X1187" i="90"/>
  <c r="X1183" i="90"/>
  <c r="X1179" i="90"/>
  <c r="X1175" i="90"/>
  <c r="X1171" i="90"/>
  <c r="X1167" i="90"/>
  <c r="X1163" i="90"/>
  <c r="X1159" i="90"/>
  <c r="X1155" i="90"/>
  <c r="X1151" i="90"/>
  <c r="X1147" i="90"/>
  <c r="X1143" i="90"/>
  <c r="X1139" i="90"/>
  <c r="X1135" i="90"/>
  <c r="X1131" i="90"/>
  <c r="X1127" i="90"/>
  <c r="X1123" i="90"/>
  <c r="X1119" i="90"/>
  <c r="X1115" i="90"/>
  <c r="X1111" i="90"/>
  <c r="X1107" i="90"/>
  <c r="X1103" i="90"/>
  <c r="X1099" i="90"/>
  <c r="X1095" i="90"/>
  <c r="X1091" i="90"/>
  <c r="X1087" i="90"/>
  <c r="X1083" i="90"/>
  <c r="X1079" i="90"/>
  <c r="X1075" i="90"/>
  <c r="X1071" i="90"/>
  <c r="X1067" i="90"/>
  <c r="X1063" i="90"/>
  <c r="X1059" i="90"/>
  <c r="X1055" i="90"/>
  <c r="X1051" i="90"/>
  <c r="X1047" i="90"/>
  <c r="X1043" i="90"/>
  <c r="X1039" i="90"/>
  <c r="X1035" i="90"/>
  <c r="X1031" i="90"/>
  <c r="X1027" i="90"/>
  <c r="X1023" i="90"/>
  <c r="X1019" i="90"/>
  <c r="X1015" i="90"/>
  <c r="X1011" i="90"/>
  <c r="X1007" i="90"/>
  <c r="X1003" i="90"/>
  <c r="X999" i="90"/>
  <c r="X995" i="90"/>
  <c r="X991" i="90"/>
  <c r="X987" i="90"/>
  <c r="X983" i="90"/>
  <c r="X979" i="90"/>
  <c r="X975" i="90"/>
  <c r="X971" i="90"/>
  <c r="X967" i="90"/>
  <c r="X963" i="90"/>
  <c r="X959" i="90"/>
  <c r="X955" i="90"/>
  <c r="X951" i="90"/>
  <c r="X947" i="90"/>
  <c r="X943" i="90"/>
  <c r="X939" i="90"/>
  <c r="X935" i="90"/>
  <c r="X931" i="90"/>
  <c r="X927" i="90"/>
  <c r="X923" i="90"/>
  <c r="X919" i="90"/>
  <c r="X915" i="90"/>
  <c r="X911" i="90"/>
  <c r="X907" i="90"/>
  <c r="X903" i="90"/>
  <c r="X899" i="90"/>
  <c r="X895" i="90"/>
  <c r="X891" i="90"/>
  <c r="X887" i="90"/>
  <c r="X883" i="90"/>
  <c r="X879" i="90"/>
  <c r="X875" i="90"/>
  <c r="X871" i="90"/>
  <c r="X867" i="90"/>
  <c r="X863" i="90"/>
  <c r="X859" i="90"/>
  <c r="X855" i="90"/>
  <c r="X851" i="90"/>
  <c r="X847" i="90"/>
  <c r="X843" i="90"/>
  <c r="X839" i="90"/>
  <c r="X835" i="90"/>
  <c r="X831" i="90"/>
  <c r="X827" i="90"/>
  <c r="X823" i="90"/>
  <c r="X819" i="90"/>
  <c r="X815" i="90"/>
  <c r="X811" i="90"/>
  <c r="X807" i="90"/>
  <c r="X803" i="90"/>
  <c r="X799" i="90"/>
  <c r="X795" i="90"/>
  <c r="X791" i="90"/>
  <c r="X787" i="90"/>
  <c r="X783" i="90"/>
  <c r="X779" i="90"/>
  <c r="X775" i="90"/>
  <c r="X771" i="90"/>
  <c r="X767" i="90"/>
  <c r="X763" i="90"/>
  <c r="X759" i="90"/>
  <c r="X755" i="90"/>
  <c r="X751" i="90"/>
  <c r="X747" i="90"/>
  <c r="X743" i="90"/>
  <c r="X739" i="90"/>
  <c r="X735" i="90"/>
  <c r="X731" i="90"/>
  <c r="X727" i="90"/>
  <c r="X723" i="90"/>
  <c r="X719" i="90"/>
  <c r="X715" i="90"/>
  <c r="X711" i="90"/>
  <c r="X707" i="90"/>
  <c r="X703" i="90"/>
  <c r="X699" i="90"/>
  <c r="X695" i="90"/>
  <c r="X691" i="90"/>
  <c r="X687" i="90"/>
  <c r="X683" i="90"/>
  <c r="X679" i="90"/>
  <c r="X675" i="90"/>
  <c r="X671" i="90"/>
  <c r="X667" i="90"/>
  <c r="X663" i="90"/>
  <c r="X659" i="90"/>
  <c r="X655" i="90"/>
  <c r="X651" i="90"/>
  <c r="X647" i="90"/>
  <c r="X643" i="90"/>
  <c r="X639" i="90"/>
  <c r="X635" i="90"/>
  <c r="X631" i="90"/>
  <c r="X627" i="90"/>
  <c r="X623" i="90"/>
  <c r="X619" i="90"/>
  <c r="X615" i="90"/>
  <c r="X611" i="90"/>
  <c r="X607" i="90"/>
  <c r="X603" i="90"/>
  <c r="X599" i="90"/>
  <c r="X595" i="90"/>
  <c r="X591" i="90"/>
  <c r="X587" i="90"/>
  <c r="X583" i="90"/>
  <c r="X579" i="90"/>
  <c r="X575" i="90"/>
  <c r="X571" i="90"/>
  <c r="X567" i="90"/>
  <c r="X563" i="90"/>
  <c r="X559" i="90"/>
  <c r="X555" i="90"/>
  <c r="X551" i="90"/>
  <c r="X547" i="90"/>
  <c r="X543" i="90"/>
  <c r="X539" i="90"/>
  <c r="X535" i="90"/>
  <c r="X531" i="90"/>
  <c r="X527" i="90"/>
  <c r="X523" i="90"/>
  <c r="X519" i="90"/>
  <c r="X515" i="90"/>
  <c r="X511" i="90"/>
  <c r="X507" i="90"/>
  <c r="X503" i="90"/>
  <c r="X499" i="90"/>
  <c r="X495" i="90"/>
  <c r="X491" i="90"/>
  <c r="X487" i="90"/>
  <c r="X483" i="90"/>
  <c r="X479" i="90"/>
  <c r="X475" i="90"/>
  <c r="X471" i="90"/>
  <c r="X467" i="90"/>
  <c r="X463" i="90"/>
  <c r="X459" i="90"/>
  <c r="X455" i="90"/>
  <c r="X451" i="90"/>
  <c r="X447" i="90"/>
  <c r="X443" i="90"/>
  <c r="X439" i="90"/>
  <c r="X435" i="90"/>
  <c r="X431" i="90"/>
  <c r="X427" i="90"/>
  <c r="X423" i="90"/>
  <c r="X419" i="90"/>
  <c r="X415" i="90"/>
  <c r="X411" i="90"/>
  <c r="X407" i="90"/>
  <c r="X403" i="90"/>
  <c r="X399" i="90"/>
  <c r="X395" i="90"/>
  <c r="X391" i="90"/>
  <c r="X387" i="90"/>
  <c r="X383" i="90"/>
  <c r="X379" i="90"/>
  <c r="X375" i="90"/>
  <c r="X371" i="90"/>
  <c r="X367" i="90"/>
  <c r="X363" i="90"/>
  <c r="X359" i="90"/>
  <c r="X355" i="90"/>
  <c r="X351" i="90"/>
  <c r="X347" i="90"/>
  <c r="X343" i="90"/>
  <c r="X339" i="90"/>
  <c r="X335" i="90"/>
  <c r="X331" i="90"/>
  <c r="X327" i="90"/>
  <c r="X323" i="90"/>
  <c r="X319" i="90"/>
  <c r="X315" i="90"/>
  <c r="X311" i="90"/>
  <c r="X307" i="90"/>
  <c r="X303" i="90"/>
  <c r="X299" i="90"/>
  <c r="X295" i="90"/>
  <c r="X291" i="90"/>
  <c r="X287" i="90"/>
  <c r="X283" i="90"/>
  <c r="X279" i="90"/>
  <c r="X275" i="90"/>
  <c r="X271" i="90"/>
  <c r="X267" i="90"/>
  <c r="X263" i="90"/>
  <c r="X259" i="90"/>
  <c r="X255" i="90"/>
  <c r="X251" i="90"/>
  <c r="X247" i="90"/>
  <c r="X243" i="90"/>
  <c r="X239" i="90"/>
  <c r="X235" i="90"/>
  <c r="X231" i="90"/>
  <c r="X227" i="90"/>
  <c r="X223" i="90"/>
  <c r="X219" i="90"/>
  <c r="X215" i="90"/>
  <c r="X211" i="90"/>
  <c r="X207" i="90"/>
  <c r="X203" i="90"/>
  <c r="X199" i="90"/>
  <c r="X195" i="90"/>
  <c r="X191" i="90"/>
  <c r="X187" i="90"/>
  <c r="X183" i="90"/>
  <c r="X179" i="90"/>
  <c r="X175" i="90"/>
  <c r="X171" i="90"/>
  <c r="X167" i="90"/>
  <c r="X163" i="90"/>
  <c r="X159" i="90"/>
  <c r="X155" i="90"/>
  <c r="X151" i="90"/>
  <c r="X147" i="90"/>
  <c r="X143" i="90"/>
  <c r="X139" i="90"/>
  <c r="X135" i="90"/>
  <c r="X131" i="90"/>
  <c r="X127" i="90"/>
  <c r="X123" i="90"/>
  <c r="X119" i="90"/>
  <c r="X115" i="90"/>
  <c r="X111" i="90"/>
  <c r="X107" i="90"/>
  <c r="X103" i="90"/>
  <c r="X99" i="90"/>
  <c r="X95" i="90"/>
  <c r="X91" i="90"/>
  <c r="X87" i="90"/>
  <c r="X83" i="90"/>
  <c r="X79" i="90"/>
  <c r="X75" i="90"/>
  <c r="X71" i="90"/>
  <c r="X67" i="90"/>
  <c r="X63" i="90"/>
  <c r="X59" i="90"/>
  <c r="X55" i="90"/>
  <c r="X51" i="90"/>
  <c r="X47" i="90"/>
  <c r="X43" i="90"/>
  <c r="X39" i="90"/>
  <c r="X35" i="90"/>
  <c r="X31" i="90"/>
  <c r="X27" i="90"/>
  <c r="X23" i="90"/>
  <c r="X19" i="90"/>
  <c r="X15" i="90"/>
  <c r="X11" i="90"/>
  <c r="X7" i="90"/>
  <c r="U1458" i="90"/>
  <c r="U1454" i="90"/>
  <c r="U1450" i="90"/>
  <c r="U1446" i="90"/>
  <c r="U1442" i="90"/>
  <c r="U1438" i="90"/>
  <c r="U1434" i="90"/>
  <c r="U1430" i="90"/>
  <c r="U1426" i="90"/>
  <c r="U1422" i="90"/>
  <c r="U1418" i="90"/>
  <c r="U1414" i="90"/>
  <c r="U1410" i="90"/>
  <c r="U1406" i="90"/>
  <c r="U1402" i="90"/>
  <c r="U1398" i="90"/>
  <c r="U1394" i="90"/>
  <c r="U1390" i="90"/>
  <c r="U1386" i="90"/>
  <c r="U1382" i="90"/>
  <c r="U1378" i="90"/>
  <c r="U1374" i="90"/>
  <c r="U1370" i="90"/>
  <c r="U1366" i="90"/>
  <c r="U1362" i="90"/>
  <c r="U1358" i="90"/>
  <c r="U1354" i="90"/>
  <c r="U1350" i="90"/>
  <c r="U1346" i="90"/>
  <c r="U1342" i="90"/>
  <c r="U1338" i="90"/>
  <c r="U1334" i="90"/>
  <c r="U1330" i="90"/>
  <c r="U1326" i="90"/>
  <c r="U1322" i="90"/>
  <c r="U1318" i="90"/>
  <c r="U1314" i="90"/>
  <c r="U1310" i="90"/>
  <c r="U1306" i="90"/>
  <c r="U1302" i="90"/>
  <c r="U1298" i="90"/>
  <c r="U1294" i="90"/>
  <c r="U1290" i="90"/>
  <c r="U1286" i="90"/>
  <c r="U1282" i="90"/>
  <c r="U1278" i="90"/>
  <c r="U1274" i="90"/>
  <c r="U1270" i="90"/>
  <c r="U1266" i="90"/>
  <c r="U1262" i="90"/>
  <c r="U1258" i="90"/>
  <c r="U1254" i="90"/>
  <c r="U1250" i="90"/>
  <c r="U1246" i="90"/>
  <c r="U1242" i="90"/>
  <c r="U1238" i="90"/>
  <c r="U1234" i="90"/>
  <c r="U1230" i="90"/>
  <c r="U1226" i="90"/>
  <c r="U1222" i="90"/>
  <c r="U1218" i="90"/>
  <c r="U1214" i="90"/>
  <c r="U1210" i="90"/>
  <c r="U1206" i="90"/>
  <c r="U1202" i="90"/>
  <c r="U1198" i="90"/>
  <c r="U1194" i="90"/>
  <c r="U1190" i="90"/>
  <c r="U1186" i="90"/>
  <c r="U1182" i="90"/>
  <c r="U1178" i="90"/>
  <c r="U1174" i="90"/>
  <c r="U1170" i="90"/>
  <c r="U1166" i="90"/>
  <c r="U1162" i="90"/>
  <c r="U1158" i="90"/>
  <c r="U1154" i="90"/>
  <c r="U1150" i="90"/>
  <c r="U1146" i="90"/>
  <c r="U1142" i="90"/>
  <c r="U1138" i="90"/>
  <c r="U1134" i="90"/>
  <c r="U1130" i="90"/>
  <c r="U1126" i="90"/>
  <c r="U1122" i="90"/>
  <c r="U1118" i="90"/>
  <c r="U1114" i="90"/>
  <c r="U1110" i="90"/>
  <c r="U1106" i="90"/>
  <c r="U1102" i="90"/>
  <c r="U1098" i="90"/>
  <c r="U1094" i="90"/>
  <c r="U1090" i="90"/>
  <c r="U1086" i="90"/>
  <c r="U1082" i="90"/>
  <c r="U1078" i="90"/>
  <c r="U1074" i="90"/>
  <c r="U1070" i="90"/>
  <c r="U1066" i="90"/>
  <c r="U1062" i="90"/>
  <c r="U1058" i="90"/>
  <c r="U1054" i="90"/>
  <c r="U1050" i="90"/>
  <c r="U1046" i="90"/>
  <c r="U1042" i="90"/>
  <c r="U1038" i="90"/>
  <c r="U1034" i="90"/>
  <c r="U1030" i="90"/>
  <c r="U1026" i="90"/>
  <c r="U1022" i="90"/>
  <c r="U1018" i="90"/>
  <c r="U1014" i="90"/>
  <c r="U1010" i="90"/>
  <c r="U1006" i="90"/>
  <c r="U1002" i="90"/>
  <c r="U998" i="90"/>
  <c r="U994" i="90"/>
  <c r="U990" i="90"/>
  <c r="U986" i="90"/>
  <c r="U982" i="90"/>
  <c r="U978" i="90"/>
  <c r="U974" i="90"/>
  <c r="U970" i="90"/>
  <c r="U966" i="90"/>
  <c r="U962" i="90"/>
  <c r="U958" i="90"/>
  <c r="U954" i="90"/>
  <c r="U950" i="90"/>
  <c r="U946" i="90"/>
  <c r="U942" i="90"/>
  <c r="U938" i="90"/>
  <c r="U934" i="90"/>
  <c r="U930" i="90"/>
  <c r="U926" i="90"/>
  <c r="U922" i="90"/>
  <c r="U918" i="90"/>
  <c r="U914" i="90"/>
  <c r="U910" i="90"/>
  <c r="U906" i="90"/>
  <c r="U902" i="90"/>
  <c r="U898" i="90"/>
  <c r="U894" i="90"/>
  <c r="U890" i="90"/>
  <c r="U886" i="90"/>
  <c r="U882" i="90"/>
  <c r="U878" i="90"/>
  <c r="U874" i="90"/>
  <c r="U870" i="90"/>
  <c r="U866" i="90"/>
  <c r="U862" i="90"/>
  <c r="U858" i="90"/>
  <c r="U854" i="90"/>
  <c r="U850" i="90"/>
  <c r="U846" i="90"/>
  <c r="U842" i="90"/>
  <c r="U838" i="90"/>
  <c r="U834" i="90"/>
  <c r="U830" i="90"/>
  <c r="U826" i="90"/>
  <c r="U822" i="90"/>
  <c r="U818" i="90"/>
  <c r="U814" i="90"/>
  <c r="U810" i="90"/>
  <c r="U806" i="90"/>
  <c r="U802" i="90"/>
  <c r="U798" i="90"/>
  <c r="U794" i="90"/>
  <c r="U790" i="90"/>
  <c r="U786" i="90"/>
  <c r="U782" i="90"/>
  <c r="U778" i="90"/>
  <c r="U774" i="90"/>
  <c r="U770" i="90"/>
  <c r="U766" i="90"/>
  <c r="U762" i="90"/>
  <c r="U758" i="90"/>
  <c r="U754" i="90"/>
  <c r="U750" i="90"/>
  <c r="U746" i="90"/>
  <c r="U742" i="90"/>
  <c r="U738" i="90"/>
  <c r="U734" i="90"/>
  <c r="U730" i="90"/>
  <c r="U726" i="90"/>
  <c r="U722" i="90"/>
  <c r="U718" i="90"/>
  <c r="U714" i="90"/>
  <c r="U710" i="90"/>
  <c r="U706" i="90"/>
  <c r="U702" i="90"/>
  <c r="U698" i="90"/>
  <c r="U694" i="90"/>
  <c r="U690" i="90"/>
  <c r="U686" i="90"/>
  <c r="U682" i="90"/>
  <c r="U678" i="90"/>
  <c r="U674" i="90"/>
  <c r="U670" i="90"/>
  <c r="U666" i="90"/>
  <c r="U662" i="90"/>
  <c r="U658" i="90"/>
  <c r="U654" i="90"/>
  <c r="U650" i="90"/>
  <c r="U646" i="90"/>
  <c r="U642" i="90"/>
  <c r="U638" i="90"/>
  <c r="U634" i="90"/>
  <c r="U630" i="90"/>
  <c r="U626" i="90"/>
  <c r="U622" i="90"/>
  <c r="U618" i="90"/>
  <c r="U614" i="90"/>
  <c r="U610" i="90"/>
  <c r="U606" i="90"/>
  <c r="U602" i="90"/>
  <c r="U598" i="90"/>
  <c r="U594" i="90"/>
  <c r="U590" i="90"/>
  <c r="U586" i="90"/>
  <c r="U582" i="90"/>
  <c r="U578" i="90"/>
  <c r="U574" i="90"/>
  <c r="U570" i="90"/>
  <c r="U566" i="90"/>
  <c r="U562" i="90"/>
  <c r="U558" i="90"/>
  <c r="U554" i="90"/>
  <c r="U550" i="90"/>
  <c r="U546" i="90"/>
  <c r="U542" i="90"/>
  <c r="U538" i="90"/>
  <c r="U534" i="90"/>
  <c r="U530" i="90"/>
  <c r="U526" i="90"/>
  <c r="U522" i="90"/>
  <c r="U518" i="90"/>
  <c r="U514" i="90"/>
  <c r="U510" i="90"/>
  <c r="U506" i="90"/>
  <c r="U502" i="90"/>
  <c r="U498" i="90"/>
  <c r="U494" i="90"/>
  <c r="U490" i="90"/>
  <c r="U486" i="90"/>
  <c r="U482" i="90"/>
  <c r="U478" i="90"/>
  <c r="U474" i="90"/>
  <c r="U470" i="90"/>
  <c r="U466" i="90"/>
  <c r="U462" i="90"/>
  <c r="U458" i="90"/>
  <c r="U454" i="90"/>
  <c r="U450" i="90"/>
  <c r="U446" i="90"/>
  <c r="U442" i="90"/>
  <c r="U438" i="90"/>
  <c r="U434" i="90"/>
  <c r="U430" i="90"/>
  <c r="U426" i="90"/>
  <c r="U422" i="90"/>
  <c r="U418" i="90"/>
  <c r="U414" i="90"/>
  <c r="U410" i="90"/>
  <c r="U406" i="90"/>
  <c r="U402" i="90"/>
  <c r="U398" i="90"/>
  <c r="U394" i="90"/>
  <c r="U390" i="90"/>
  <c r="U386" i="90"/>
  <c r="U382" i="90"/>
  <c r="U378" i="90"/>
  <c r="U374" i="90"/>
  <c r="U370" i="90"/>
  <c r="U366" i="90"/>
  <c r="U362" i="90"/>
  <c r="U358" i="90"/>
  <c r="U354" i="90"/>
  <c r="U350" i="90"/>
  <c r="U346" i="90"/>
  <c r="U342" i="90"/>
  <c r="U338" i="90"/>
  <c r="U334" i="90"/>
  <c r="U330" i="90"/>
  <c r="U326" i="90"/>
  <c r="U322" i="90"/>
  <c r="U318" i="90"/>
  <c r="U314" i="90"/>
  <c r="U310" i="90"/>
  <c r="U306" i="90"/>
  <c r="U302" i="90"/>
  <c r="U298" i="90"/>
  <c r="U294" i="90"/>
  <c r="U290" i="90"/>
  <c r="U286" i="90"/>
  <c r="U282" i="90"/>
  <c r="U278" i="90"/>
  <c r="U274" i="90"/>
  <c r="U270" i="90"/>
  <c r="U266" i="90"/>
  <c r="U262" i="90"/>
  <c r="U258" i="90"/>
  <c r="U254" i="90"/>
  <c r="U250" i="90"/>
  <c r="U246" i="90"/>
  <c r="U242" i="90"/>
  <c r="U238" i="90"/>
  <c r="U234" i="90"/>
  <c r="U230" i="90"/>
  <c r="U226" i="90"/>
  <c r="U222" i="90"/>
  <c r="U218" i="90"/>
  <c r="U214" i="90"/>
  <c r="U210" i="90"/>
  <c r="U206" i="90"/>
  <c r="U202" i="90"/>
  <c r="U198" i="90"/>
  <c r="U194" i="90"/>
  <c r="U190" i="90"/>
  <c r="U186" i="90"/>
  <c r="U182" i="90"/>
  <c r="U178" i="90"/>
  <c r="U174" i="90"/>
  <c r="U170" i="90"/>
  <c r="U166" i="90"/>
  <c r="U162" i="90"/>
  <c r="U158" i="90"/>
  <c r="U154" i="90"/>
  <c r="U150" i="90"/>
  <c r="U146" i="90"/>
  <c r="U142" i="90"/>
  <c r="U138" i="90"/>
  <c r="U134" i="90"/>
  <c r="U130" i="90"/>
  <c r="U126" i="90"/>
  <c r="U122" i="90"/>
  <c r="U118" i="90"/>
  <c r="U114" i="90"/>
  <c r="U110" i="90"/>
  <c r="U106" i="90"/>
  <c r="U102" i="90"/>
  <c r="U98" i="90"/>
  <c r="U94" i="90"/>
  <c r="U90" i="90"/>
  <c r="U86" i="90"/>
  <c r="U82" i="90"/>
  <c r="U78" i="90"/>
  <c r="U74" i="90"/>
  <c r="U70" i="90"/>
  <c r="U66" i="90"/>
  <c r="U62" i="90"/>
  <c r="U58" i="90"/>
  <c r="U54" i="90"/>
  <c r="U50" i="90"/>
  <c r="U46" i="90"/>
  <c r="U42" i="90"/>
  <c r="U38" i="90"/>
  <c r="U34" i="90"/>
  <c r="U30" i="90"/>
  <c r="U26" i="90"/>
  <c r="U22" i="90"/>
  <c r="U18" i="90"/>
  <c r="U14" i="90"/>
  <c r="U10" i="90"/>
  <c r="U6" i="90"/>
  <c r="X1458" i="90"/>
  <c r="X1454" i="90"/>
  <c r="X1450" i="90"/>
  <c r="X1446" i="90"/>
  <c r="X1442" i="90"/>
  <c r="X1438" i="90"/>
  <c r="X1434" i="90"/>
  <c r="X1430" i="90"/>
  <c r="X1426" i="90"/>
  <c r="X1422" i="90"/>
  <c r="X1418" i="90"/>
  <c r="X1414" i="90"/>
  <c r="X1410" i="90"/>
  <c r="X1406" i="90"/>
  <c r="X1402" i="90"/>
  <c r="X1398" i="90"/>
  <c r="X1394" i="90"/>
  <c r="X1390" i="90"/>
  <c r="X1386" i="90"/>
  <c r="X1382" i="90"/>
  <c r="X1378" i="90"/>
  <c r="X1374" i="90"/>
  <c r="X1370" i="90"/>
  <c r="X1366" i="90"/>
  <c r="X1362" i="90"/>
  <c r="X1358" i="90"/>
  <c r="X1354" i="90"/>
  <c r="X1350" i="90"/>
  <c r="X1346" i="90"/>
  <c r="X1342" i="90"/>
  <c r="X1338" i="90"/>
  <c r="X1334" i="90"/>
  <c r="X1330" i="90"/>
  <c r="X1326" i="90"/>
  <c r="X1322" i="90"/>
  <c r="X1318" i="90"/>
  <c r="X1314" i="90"/>
  <c r="X1310" i="90"/>
  <c r="X1306" i="90"/>
  <c r="X1302" i="90"/>
  <c r="X1298" i="90"/>
  <c r="X1294" i="90"/>
  <c r="X1290" i="90"/>
  <c r="X1286" i="90"/>
  <c r="X1282" i="90"/>
  <c r="X1278" i="90"/>
  <c r="X1274" i="90"/>
  <c r="X1270" i="90"/>
  <c r="X1266" i="90"/>
  <c r="X1262" i="90"/>
  <c r="X1258" i="90"/>
  <c r="X1254" i="90"/>
  <c r="X1250" i="90"/>
  <c r="X1246" i="90"/>
  <c r="X1242" i="90"/>
  <c r="X1238" i="90"/>
  <c r="X1234" i="90"/>
  <c r="X1230" i="90"/>
  <c r="X1226" i="90"/>
  <c r="X1222" i="90"/>
  <c r="X1218" i="90"/>
  <c r="X1214" i="90"/>
  <c r="X1210" i="90"/>
  <c r="X1206" i="90"/>
  <c r="X1202" i="90"/>
  <c r="X1198" i="90"/>
  <c r="X1194" i="90"/>
  <c r="X1190" i="90"/>
  <c r="X1186" i="90"/>
  <c r="X1182" i="90"/>
  <c r="X1178" i="90"/>
  <c r="X1174" i="90"/>
  <c r="X1170" i="90"/>
  <c r="X1166" i="90"/>
  <c r="X1162" i="90"/>
  <c r="X1158" i="90"/>
  <c r="X1154" i="90"/>
  <c r="X1150" i="90"/>
  <c r="X1146" i="90"/>
  <c r="X1142" i="90"/>
  <c r="X1138" i="90"/>
  <c r="X1134" i="90"/>
  <c r="X1130" i="90"/>
  <c r="X1126" i="90"/>
  <c r="X1122" i="90"/>
  <c r="X1118" i="90"/>
  <c r="X1114" i="90"/>
  <c r="X1110" i="90"/>
  <c r="X1106" i="90"/>
  <c r="X1102" i="90"/>
  <c r="X1098" i="90"/>
  <c r="X1094" i="90"/>
  <c r="X1090" i="90"/>
  <c r="X1086" i="90"/>
  <c r="X1082" i="90"/>
  <c r="X1078" i="90"/>
  <c r="X1074" i="90"/>
  <c r="X1070" i="90"/>
  <c r="X1066" i="90"/>
  <c r="X1062" i="90"/>
  <c r="X1058" i="90"/>
  <c r="X1054" i="90"/>
  <c r="X1050" i="90"/>
  <c r="X1046" i="90"/>
  <c r="X1042" i="90"/>
  <c r="X1038" i="90"/>
  <c r="X1034" i="90"/>
  <c r="X1030" i="90"/>
  <c r="X1026" i="90"/>
  <c r="X1022" i="90"/>
  <c r="X1018" i="90"/>
  <c r="X1014" i="90"/>
  <c r="X1010" i="90"/>
  <c r="X1006" i="90"/>
  <c r="X1002" i="90"/>
  <c r="X998" i="90"/>
  <c r="X994" i="90"/>
  <c r="X990" i="90"/>
  <c r="X986" i="90"/>
  <c r="X982" i="90"/>
  <c r="X978" i="90"/>
  <c r="X974" i="90"/>
  <c r="X970" i="90"/>
  <c r="X966" i="90"/>
  <c r="X962" i="90"/>
  <c r="X958" i="90"/>
  <c r="X954" i="90"/>
  <c r="X950" i="90"/>
  <c r="X946" i="90"/>
  <c r="X942" i="90"/>
  <c r="X938" i="90"/>
  <c r="X934" i="90"/>
  <c r="X930" i="90"/>
  <c r="X926" i="90"/>
  <c r="X922" i="90"/>
  <c r="X918" i="90"/>
  <c r="X914" i="90"/>
  <c r="X910" i="90"/>
  <c r="X906" i="90"/>
  <c r="X902" i="90"/>
  <c r="X898" i="90"/>
  <c r="X894" i="90"/>
  <c r="X890" i="90"/>
  <c r="X886" i="90"/>
  <c r="X882" i="90"/>
  <c r="X878" i="90"/>
  <c r="X874" i="90"/>
  <c r="X870" i="90"/>
  <c r="X866" i="90"/>
  <c r="X862" i="90"/>
  <c r="X858" i="90"/>
  <c r="X854" i="90"/>
  <c r="X850" i="90"/>
  <c r="X846" i="90"/>
  <c r="X842" i="90"/>
  <c r="X838" i="90"/>
  <c r="X834" i="90"/>
  <c r="X830" i="90"/>
  <c r="X826" i="90"/>
  <c r="X822" i="90"/>
  <c r="X818" i="90"/>
  <c r="X814" i="90"/>
  <c r="X810" i="90"/>
  <c r="X806" i="90"/>
  <c r="X802" i="90"/>
  <c r="X798" i="90"/>
  <c r="X794" i="90"/>
  <c r="X790" i="90"/>
  <c r="X786" i="90"/>
  <c r="X782" i="90"/>
  <c r="X778" i="90"/>
  <c r="X774" i="90"/>
  <c r="X770" i="90"/>
  <c r="X766" i="90"/>
  <c r="X762" i="90"/>
  <c r="X758" i="90"/>
  <c r="X754" i="90"/>
  <c r="X750" i="90"/>
  <c r="X746" i="90"/>
  <c r="X742" i="90"/>
  <c r="X738" i="90"/>
  <c r="X734" i="90"/>
  <c r="X730" i="90"/>
  <c r="X726" i="90"/>
  <c r="X722" i="90"/>
  <c r="X718" i="90"/>
  <c r="X714" i="90"/>
  <c r="X710" i="90"/>
  <c r="X706" i="90"/>
  <c r="X702" i="90"/>
  <c r="X698" i="90"/>
  <c r="X694" i="90"/>
  <c r="X690" i="90"/>
  <c r="X686" i="90"/>
  <c r="X682" i="90"/>
  <c r="X678" i="90"/>
  <c r="X674" i="90"/>
  <c r="X670" i="90"/>
  <c r="X666" i="90"/>
  <c r="X662" i="90"/>
  <c r="X658" i="90"/>
  <c r="X654" i="90"/>
  <c r="X650" i="90"/>
  <c r="X646" i="90"/>
  <c r="X642" i="90"/>
  <c r="X638" i="90"/>
  <c r="X634" i="90"/>
  <c r="X630" i="90"/>
  <c r="X626" i="90"/>
  <c r="X622" i="90"/>
  <c r="X618" i="90"/>
  <c r="X614" i="90"/>
  <c r="X610" i="90"/>
  <c r="X606" i="90"/>
  <c r="X602" i="90"/>
  <c r="X598" i="90"/>
  <c r="X594" i="90"/>
  <c r="X590" i="90"/>
  <c r="X586" i="90"/>
  <c r="X582" i="90"/>
  <c r="X578" i="90"/>
  <c r="X574" i="90"/>
  <c r="X570" i="90"/>
  <c r="X566" i="90"/>
  <c r="X562" i="90"/>
  <c r="X558" i="90"/>
  <c r="X554" i="90"/>
  <c r="X550" i="90"/>
  <c r="X546" i="90"/>
  <c r="X542" i="90"/>
  <c r="X538" i="90"/>
  <c r="X534" i="90"/>
  <c r="X530" i="90"/>
  <c r="X526" i="90"/>
  <c r="X522" i="90"/>
  <c r="X518" i="90"/>
  <c r="X514" i="90"/>
  <c r="X510" i="90"/>
  <c r="X506" i="90"/>
  <c r="X502" i="90"/>
  <c r="X498" i="90"/>
  <c r="X494" i="90"/>
  <c r="X490" i="90"/>
  <c r="X486" i="90"/>
  <c r="X482" i="90"/>
  <c r="X478" i="90"/>
  <c r="X474" i="90"/>
  <c r="X470" i="90"/>
  <c r="X466" i="90"/>
  <c r="X462" i="90"/>
  <c r="X458" i="90"/>
  <c r="X454" i="90"/>
  <c r="X450" i="90"/>
  <c r="X446" i="90"/>
  <c r="X442" i="90"/>
  <c r="X438" i="90"/>
  <c r="X434" i="90"/>
  <c r="X430" i="90"/>
  <c r="X426" i="90"/>
  <c r="X422" i="90"/>
  <c r="X418" i="90"/>
  <c r="X414" i="90"/>
  <c r="X410" i="90"/>
  <c r="X406" i="90"/>
  <c r="X402" i="90"/>
  <c r="X398" i="90"/>
  <c r="X394" i="90"/>
  <c r="X390" i="90"/>
  <c r="X386" i="90"/>
  <c r="X382" i="90"/>
  <c r="X378" i="90"/>
  <c r="X374" i="90"/>
  <c r="X370" i="90"/>
  <c r="X366" i="90"/>
  <c r="X362" i="90"/>
  <c r="X358" i="90"/>
  <c r="X354" i="90"/>
  <c r="X350" i="90"/>
  <c r="X346" i="90"/>
  <c r="X342" i="90"/>
  <c r="X338" i="90"/>
  <c r="X334" i="90"/>
  <c r="X330" i="90"/>
  <c r="X326" i="90"/>
  <c r="X322" i="90"/>
  <c r="X318" i="90"/>
  <c r="X314" i="90"/>
  <c r="X310" i="90"/>
  <c r="X306" i="90"/>
  <c r="X302" i="90"/>
  <c r="X298" i="90"/>
  <c r="X294" i="90"/>
  <c r="X290" i="90"/>
  <c r="X286" i="90"/>
  <c r="X282" i="90"/>
  <c r="X278" i="90"/>
  <c r="X274" i="90"/>
  <c r="X270" i="90"/>
  <c r="X266" i="90"/>
  <c r="X262" i="90"/>
  <c r="X258" i="90"/>
  <c r="X254" i="90"/>
  <c r="X250" i="90"/>
  <c r="X246" i="90"/>
  <c r="X242" i="90"/>
  <c r="X238" i="90"/>
  <c r="X234" i="90"/>
  <c r="X230" i="90"/>
  <c r="X226" i="90"/>
  <c r="X222" i="90"/>
  <c r="X218" i="90"/>
  <c r="X214" i="90"/>
  <c r="X210" i="90"/>
  <c r="X206" i="90"/>
  <c r="X202" i="90"/>
  <c r="X198" i="90"/>
  <c r="X194" i="90"/>
  <c r="X190" i="90"/>
  <c r="X186" i="90"/>
  <c r="X182" i="90"/>
  <c r="X178" i="90"/>
  <c r="X174" i="90"/>
  <c r="X170" i="90"/>
  <c r="X166" i="90"/>
  <c r="X162" i="90"/>
  <c r="X158" i="90"/>
  <c r="X154" i="90"/>
  <c r="X150" i="90"/>
  <c r="X146" i="90"/>
  <c r="X142" i="90"/>
  <c r="X138" i="90"/>
  <c r="X134" i="90"/>
  <c r="X130" i="90"/>
  <c r="X126" i="90"/>
  <c r="X122" i="90"/>
  <c r="X118" i="90"/>
  <c r="X114" i="90"/>
  <c r="X110" i="90"/>
  <c r="X106" i="90"/>
  <c r="X102" i="90"/>
  <c r="X98" i="90"/>
  <c r="X94" i="90"/>
  <c r="X90" i="90"/>
  <c r="X86" i="90"/>
  <c r="X82" i="90"/>
  <c r="X78" i="90"/>
  <c r="X74" i="90"/>
  <c r="X70" i="90"/>
  <c r="X66" i="90"/>
  <c r="X62" i="90"/>
  <c r="X58" i="90"/>
  <c r="X54" i="90"/>
  <c r="X50" i="90"/>
  <c r="X46" i="90"/>
  <c r="X42" i="90"/>
  <c r="X38" i="90"/>
  <c r="X34" i="90"/>
  <c r="X30" i="90"/>
  <c r="X26" i="90"/>
  <c r="X22" i="90"/>
  <c r="X18" i="90"/>
  <c r="X14" i="90"/>
  <c r="X10" i="90"/>
  <c r="X6" i="90"/>
  <c r="AD1097" i="90"/>
  <c r="AC1097" i="90"/>
  <c r="AA1417" i="90"/>
  <c r="AA1369" i="90"/>
  <c r="AA1305" i="90"/>
  <c r="AA1289" i="90"/>
  <c r="AA1225" i="90"/>
  <c r="AA1081" i="90"/>
  <c r="AA1065" i="90"/>
  <c r="AA905" i="90"/>
  <c r="AA841" i="90"/>
  <c r="AA729" i="90"/>
  <c r="AA713" i="90"/>
  <c r="AA585" i="90"/>
  <c r="AA521" i="90"/>
  <c r="AA505" i="90"/>
  <c r="AD1417" i="90"/>
  <c r="AC1417" i="90"/>
  <c r="AD1273" i="90"/>
  <c r="AC1273" i="90"/>
  <c r="AC1209" i="90"/>
  <c r="AD1177" i="90"/>
  <c r="AC1177" i="90"/>
  <c r="AC1065" i="90"/>
  <c r="AD1065" i="90"/>
  <c r="AD1017" i="90"/>
  <c r="AD889" i="90"/>
  <c r="AC825" i="90"/>
  <c r="AC809" i="90"/>
  <c r="AC777" i="90"/>
  <c r="AD745" i="90"/>
  <c r="AD681" i="90"/>
  <c r="AC681" i="90"/>
  <c r="AD665" i="90"/>
  <c r="AD633" i="90"/>
  <c r="AC633" i="90"/>
  <c r="AC617" i="90"/>
  <c r="AD537" i="90"/>
  <c r="AC537" i="90"/>
  <c r="AC505" i="90"/>
  <c r="AC1225" i="90"/>
  <c r="AC553" i="90" l="1"/>
  <c r="AC1289" i="90"/>
  <c r="AC841" i="90"/>
  <c r="AC969" i="90"/>
  <c r="AD1305" i="90"/>
  <c r="AD1433" i="90"/>
  <c r="AD1049" i="90"/>
  <c r="AC1049" i="90"/>
  <c r="AA1033" i="90"/>
  <c r="AA1257" i="90"/>
  <c r="AC1193" i="90"/>
  <c r="AA1385" i="90"/>
  <c r="AC569" i="90"/>
  <c r="AD1081" i="90"/>
  <c r="AC1081" i="90"/>
  <c r="AC921" i="90"/>
  <c r="AD1129" i="90"/>
  <c r="AA617" i="90"/>
  <c r="AC1337" i="90"/>
  <c r="AC1113" i="90"/>
  <c r="AD473" i="90"/>
  <c r="AC585" i="90"/>
  <c r="AC985" i="90"/>
  <c r="AC1033" i="90"/>
  <c r="AA745" i="90"/>
  <c r="AA809" i="90"/>
  <c r="AA873" i="90"/>
  <c r="AA921" i="90"/>
  <c r="AA969" i="90"/>
  <c r="AA1017" i="90"/>
  <c r="AA1097" i="90"/>
  <c r="AA1145" i="90"/>
  <c r="AA1177" i="90"/>
  <c r="AA1241" i="90"/>
  <c r="AA1321" i="90"/>
  <c r="AC489" i="90"/>
  <c r="AC697" i="90"/>
  <c r="AC761" i="90"/>
  <c r="AC793" i="90"/>
  <c r="AC905" i="90"/>
  <c r="AC953" i="90"/>
  <c r="AC713" i="90"/>
  <c r="AC857" i="90"/>
  <c r="S50" i="90"/>
  <c r="T50" i="90"/>
  <c r="R50" i="90"/>
  <c r="Y50" i="90"/>
  <c r="S98" i="90"/>
  <c r="AA98" i="90" s="1"/>
  <c r="T98" i="90"/>
  <c r="R98" i="90"/>
  <c r="Y98" i="90"/>
  <c r="S162" i="90"/>
  <c r="T162" i="90"/>
  <c r="R162" i="90"/>
  <c r="Y162" i="90"/>
  <c r="T210" i="90"/>
  <c r="S210" i="90"/>
  <c r="AA210" i="90" s="1"/>
  <c r="R210" i="90"/>
  <c r="Y210" i="90"/>
  <c r="T258" i="90"/>
  <c r="S258" i="90"/>
  <c r="R258" i="90"/>
  <c r="Y258" i="90"/>
  <c r="T322" i="90"/>
  <c r="S322" i="90"/>
  <c r="R322" i="90"/>
  <c r="Y322" i="90"/>
  <c r="T370" i="90"/>
  <c r="S370" i="90"/>
  <c r="R370" i="90"/>
  <c r="Y370" i="90"/>
  <c r="T402" i="90"/>
  <c r="S402" i="90"/>
  <c r="R402" i="90"/>
  <c r="Y402" i="90"/>
  <c r="S450" i="90"/>
  <c r="T450" i="90"/>
  <c r="R450" i="90"/>
  <c r="Y450" i="90"/>
  <c r="S514" i="90"/>
  <c r="T514" i="90"/>
  <c r="R514" i="90"/>
  <c r="Y514" i="90"/>
  <c r="S562" i="90"/>
  <c r="T562" i="90"/>
  <c r="R562" i="90"/>
  <c r="Y562" i="90"/>
  <c r="T610" i="90"/>
  <c r="S610" i="90"/>
  <c r="AA610" i="90" s="1"/>
  <c r="R610" i="90"/>
  <c r="Y610" i="90"/>
  <c r="T642" i="90"/>
  <c r="S642" i="90"/>
  <c r="R642" i="90"/>
  <c r="Y642" i="90"/>
  <c r="T690" i="90"/>
  <c r="S690" i="90"/>
  <c r="AA690" i="90" s="1"/>
  <c r="R690" i="90"/>
  <c r="Y690" i="90"/>
  <c r="T754" i="90"/>
  <c r="S754" i="90"/>
  <c r="AA754" i="90" s="1"/>
  <c r="R754" i="90"/>
  <c r="Y754" i="90"/>
  <c r="T802" i="90"/>
  <c r="S802" i="90"/>
  <c r="AA802" i="90" s="1"/>
  <c r="R802" i="90"/>
  <c r="Y802" i="90"/>
  <c r="T850" i="90"/>
  <c r="S850" i="90"/>
  <c r="AA850" i="90" s="1"/>
  <c r="R850" i="90"/>
  <c r="Y850" i="90"/>
  <c r="T898" i="90"/>
  <c r="S898" i="90"/>
  <c r="AA898" i="90" s="1"/>
  <c r="R898" i="90"/>
  <c r="Y898" i="90"/>
  <c r="S978" i="90"/>
  <c r="AA978" i="90" s="1"/>
  <c r="T978" i="90"/>
  <c r="R978" i="90"/>
  <c r="Y978" i="90"/>
  <c r="S1026" i="90"/>
  <c r="AA1026" i="90" s="1"/>
  <c r="T1026" i="90"/>
  <c r="R1026" i="90"/>
  <c r="Y1026" i="90"/>
  <c r="S1074" i="90"/>
  <c r="T1074" i="90"/>
  <c r="R1074" i="90"/>
  <c r="Y1074" i="90"/>
  <c r="S1122" i="90"/>
  <c r="AA1122" i="90" s="1"/>
  <c r="T1122" i="90"/>
  <c r="R1122" i="90"/>
  <c r="Y1122" i="90"/>
  <c r="S1170" i="90"/>
  <c r="AA1170" i="90" s="1"/>
  <c r="T1170" i="90"/>
  <c r="R1170" i="90"/>
  <c r="Y1170" i="90"/>
  <c r="S1218" i="90"/>
  <c r="AA1218" i="90" s="1"/>
  <c r="T1218" i="90"/>
  <c r="R1218" i="90"/>
  <c r="Y1218" i="90"/>
  <c r="S1250" i="90"/>
  <c r="AA1250" i="90" s="1"/>
  <c r="T1250" i="90"/>
  <c r="R1250" i="90"/>
  <c r="Y1250" i="90"/>
  <c r="S1282" i="90"/>
  <c r="AA1282" i="90" s="1"/>
  <c r="T1282" i="90"/>
  <c r="R1282" i="90"/>
  <c r="Y1282" i="90"/>
  <c r="S1330" i="90"/>
  <c r="T1330" i="90"/>
  <c r="R1330" i="90"/>
  <c r="Y1330" i="90"/>
  <c r="S1378" i="90"/>
  <c r="AA1378" i="90" s="1"/>
  <c r="T1378" i="90"/>
  <c r="R1378" i="90"/>
  <c r="Y1378" i="90"/>
  <c r="S1410" i="90"/>
  <c r="AA1410" i="90" s="1"/>
  <c r="T1410" i="90"/>
  <c r="R1410" i="90"/>
  <c r="Y1410" i="90"/>
  <c r="S1442" i="90"/>
  <c r="AA1442" i="90" s="1"/>
  <c r="T1442" i="90"/>
  <c r="R1442" i="90"/>
  <c r="Y1442" i="90"/>
  <c r="S1458" i="90"/>
  <c r="AA1458" i="90" s="1"/>
  <c r="T1458" i="90"/>
  <c r="R1458" i="90"/>
  <c r="Y1458" i="90"/>
  <c r="W50" i="90"/>
  <c r="W114" i="90"/>
  <c r="W162" i="90"/>
  <c r="W210" i="90"/>
  <c r="W258" i="90"/>
  <c r="W306" i="90"/>
  <c r="W354" i="90"/>
  <c r="W402" i="90"/>
  <c r="W450" i="90"/>
  <c r="W498" i="90"/>
  <c r="W546" i="90"/>
  <c r="W594" i="90"/>
  <c r="W642" i="90"/>
  <c r="W690" i="90"/>
  <c r="W722" i="90"/>
  <c r="W770" i="90"/>
  <c r="W818" i="90"/>
  <c r="W866" i="90"/>
  <c r="W914" i="90"/>
  <c r="W962" i="90"/>
  <c r="W1010" i="90"/>
  <c r="W1058" i="90"/>
  <c r="W1106" i="90"/>
  <c r="W1154" i="90"/>
  <c r="W1202" i="90"/>
  <c r="W1266" i="90"/>
  <c r="W1314" i="90"/>
  <c r="W1362" i="90"/>
  <c r="W1410" i="90"/>
  <c r="W1458" i="90"/>
  <c r="S35" i="90"/>
  <c r="T35" i="90"/>
  <c r="R35" i="90"/>
  <c r="Y35" i="90"/>
  <c r="S83" i="90"/>
  <c r="AA83" i="90" s="1"/>
  <c r="T83" i="90"/>
  <c r="R83" i="90"/>
  <c r="Y83" i="90"/>
  <c r="S131" i="90"/>
  <c r="T131" i="90"/>
  <c r="R131" i="90"/>
  <c r="Y131" i="90"/>
  <c r="T179" i="90"/>
  <c r="S179" i="90"/>
  <c r="R179" i="90"/>
  <c r="Y179" i="90"/>
  <c r="T211" i="90"/>
  <c r="S211" i="90"/>
  <c r="AA211" i="90" s="1"/>
  <c r="R211" i="90"/>
  <c r="Y211" i="90"/>
  <c r="S259" i="90"/>
  <c r="AA259" i="90" s="1"/>
  <c r="T259" i="90"/>
  <c r="R259" i="90"/>
  <c r="Y259" i="90"/>
  <c r="S307" i="90"/>
  <c r="AA307" i="90" s="1"/>
  <c r="T307" i="90"/>
  <c r="R307" i="90"/>
  <c r="Y307" i="90"/>
  <c r="S355" i="90"/>
  <c r="AA355" i="90" s="1"/>
  <c r="T355" i="90"/>
  <c r="R355" i="90"/>
  <c r="Y355" i="90"/>
  <c r="S387" i="90"/>
  <c r="T387" i="90"/>
  <c r="R387" i="90"/>
  <c r="Y387" i="90"/>
  <c r="T435" i="90"/>
  <c r="S435" i="90"/>
  <c r="AA435" i="90" s="1"/>
  <c r="R435" i="90"/>
  <c r="Y435" i="90"/>
  <c r="T483" i="90"/>
  <c r="S483" i="90"/>
  <c r="AA483" i="90" s="1"/>
  <c r="R483" i="90"/>
  <c r="Y483" i="90"/>
  <c r="T547" i="90"/>
  <c r="S547" i="90"/>
  <c r="AA547" i="90" s="1"/>
  <c r="R547" i="90"/>
  <c r="Y547" i="90"/>
  <c r="S595" i="90"/>
  <c r="AA595" i="90" s="1"/>
  <c r="T595" i="90"/>
  <c r="R595" i="90"/>
  <c r="Y595" i="90"/>
  <c r="S643" i="90"/>
  <c r="T643" i="90"/>
  <c r="R643" i="90"/>
  <c r="Y643" i="90"/>
  <c r="S691" i="90"/>
  <c r="T691" i="90"/>
  <c r="R691" i="90"/>
  <c r="Y691" i="90"/>
  <c r="S723" i="90"/>
  <c r="AA723" i="90" s="1"/>
  <c r="T723" i="90"/>
  <c r="R723" i="90"/>
  <c r="Y723" i="90"/>
  <c r="S771" i="90"/>
  <c r="T771" i="90"/>
  <c r="R771" i="90"/>
  <c r="Y771" i="90"/>
  <c r="S819" i="90"/>
  <c r="AA819" i="90" s="1"/>
  <c r="T819" i="90"/>
  <c r="R819" i="90"/>
  <c r="Y819" i="90"/>
  <c r="S867" i="90"/>
  <c r="AA867" i="90" s="1"/>
  <c r="T867" i="90"/>
  <c r="R867" i="90"/>
  <c r="Y867" i="90"/>
  <c r="T915" i="90"/>
  <c r="S915" i="90"/>
  <c r="AA915" i="90" s="1"/>
  <c r="R915" i="90"/>
  <c r="Y915" i="90"/>
  <c r="T963" i="90"/>
  <c r="S963" i="90"/>
  <c r="AA963" i="90" s="1"/>
  <c r="R963" i="90"/>
  <c r="Y963" i="90"/>
  <c r="T995" i="90"/>
  <c r="S995" i="90"/>
  <c r="AA995" i="90" s="1"/>
  <c r="R995" i="90"/>
  <c r="Y995" i="90"/>
  <c r="T1043" i="90"/>
  <c r="S1043" i="90"/>
  <c r="R1043" i="90"/>
  <c r="Y1043" i="90"/>
  <c r="T1091" i="90"/>
  <c r="S1091" i="90"/>
  <c r="AA1091" i="90" s="1"/>
  <c r="R1091" i="90"/>
  <c r="Y1091" i="90"/>
  <c r="T1123" i="90"/>
  <c r="S1123" i="90"/>
  <c r="AA1123" i="90" s="1"/>
  <c r="R1123" i="90"/>
  <c r="Y1123" i="90"/>
  <c r="T1155" i="90"/>
  <c r="S1155" i="90"/>
  <c r="R1155" i="90"/>
  <c r="Y1155" i="90"/>
  <c r="T1203" i="90"/>
  <c r="S1203" i="90"/>
  <c r="AA1203" i="90" s="1"/>
  <c r="R1203" i="90"/>
  <c r="Y1203" i="90"/>
  <c r="S1251" i="90"/>
  <c r="T1251" i="90"/>
  <c r="R1251" i="90"/>
  <c r="Y1251" i="90"/>
  <c r="S1299" i="90"/>
  <c r="AA1299" i="90" s="1"/>
  <c r="T1299" i="90"/>
  <c r="R1299" i="90"/>
  <c r="Y1299" i="90"/>
  <c r="S1315" i="90"/>
  <c r="AA1315" i="90" s="1"/>
  <c r="T1315" i="90"/>
  <c r="R1315" i="90"/>
  <c r="Y1315" i="90"/>
  <c r="S1363" i="90"/>
  <c r="AA1363" i="90" s="1"/>
  <c r="T1363" i="90"/>
  <c r="R1363" i="90"/>
  <c r="Y1363" i="90"/>
  <c r="S1411" i="90"/>
  <c r="AA1411" i="90" s="1"/>
  <c r="T1411" i="90"/>
  <c r="R1411" i="90"/>
  <c r="Y1411" i="90"/>
  <c r="S1443" i="90"/>
  <c r="T1443" i="90"/>
  <c r="R1443" i="90"/>
  <c r="Y1443" i="90"/>
  <c r="S1459" i="90"/>
  <c r="T1459" i="90"/>
  <c r="R1459" i="90"/>
  <c r="Y1459" i="90"/>
  <c r="W51" i="90"/>
  <c r="W99" i="90"/>
  <c r="W147" i="90"/>
  <c r="W195" i="90"/>
  <c r="W243" i="90"/>
  <c r="W291" i="90"/>
  <c r="W339" i="90"/>
  <c r="W387" i="90"/>
  <c r="W419" i="90"/>
  <c r="W467" i="90"/>
  <c r="W515" i="90"/>
  <c r="W563" i="90"/>
  <c r="W611" i="90"/>
  <c r="W659" i="90"/>
  <c r="W707" i="90"/>
  <c r="W755" i="90"/>
  <c r="W803" i="90"/>
  <c r="W851" i="90"/>
  <c r="W899" i="90"/>
  <c r="W947" i="90"/>
  <c r="W995" i="90"/>
  <c r="W1059" i="90"/>
  <c r="W1107" i="90"/>
  <c r="W1155" i="90"/>
  <c r="W1203" i="90"/>
  <c r="W1235" i="90"/>
  <c r="W1283" i="90"/>
  <c r="W1331" i="90"/>
  <c r="W1379" i="90"/>
  <c r="W1427" i="90"/>
  <c r="S20" i="90"/>
  <c r="T20" i="90"/>
  <c r="R20" i="90"/>
  <c r="Y20" i="90"/>
  <c r="S68" i="90"/>
  <c r="T68" i="90"/>
  <c r="R68" i="90"/>
  <c r="Y68" i="90"/>
  <c r="T100" i="90"/>
  <c r="S100" i="90"/>
  <c r="R100" i="90"/>
  <c r="Y100" i="90"/>
  <c r="T148" i="90"/>
  <c r="S148" i="90"/>
  <c r="AA148" i="90" s="1"/>
  <c r="R148" i="90"/>
  <c r="Y148" i="90"/>
  <c r="S180" i="90"/>
  <c r="T180" i="90"/>
  <c r="R180" i="90"/>
  <c r="Y180" i="90"/>
  <c r="T228" i="90"/>
  <c r="S228" i="90"/>
  <c r="AA228" i="90" s="1"/>
  <c r="R228" i="90"/>
  <c r="Y228" i="90"/>
  <c r="T260" i="90"/>
  <c r="S260" i="90"/>
  <c r="R260" i="90"/>
  <c r="Y260" i="90"/>
  <c r="T292" i="90"/>
  <c r="S292" i="90"/>
  <c r="AA292" i="90" s="1"/>
  <c r="R292" i="90"/>
  <c r="Y292" i="90"/>
  <c r="T324" i="90"/>
  <c r="S324" i="90"/>
  <c r="R324" i="90"/>
  <c r="Y324" i="90"/>
  <c r="T372" i="90"/>
  <c r="S372" i="90"/>
  <c r="AA372" i="90" s="1"/>
  <c r="R372" i="90"/>
  <c r="Y372" i="90"/>
  <c r="T388" i="90"/>
  <c r="S388" i="90"/>
  <c r="AA388" i="90" s="1"/>
  <c r="R388" i="90"/>
  <c r="Y388" i="90"/>
  <c r="T420" i="90"/>
  <c r="S420" i="90"/>
  <c r="R420" i="90"/>
  <c r="Y420" i="90"/>
  <c r="S452" i="90"/>
  <c r="AA452" i="90" s="1"/>
  <c r="T452" i="90"/>
  <c r="R452" i="90"/>
  <c r="Y452" i="90"/>
  <c r="S484" i="90"/>
  <c r="T484" i="90"/>
  <c r="R484" i="90"/>
  <c r="Y484" i="90"/>
  <c r="S516" i="90"/>
  <c r="T516" i="90"/>
  <c r="R516" i="90"/>
  <c r="Y516" i="90"/>
  <c r="S548" i="90"/>
  <c r="T548" i="90"/>
  <c r="R548" i="90"/>
  <c r="Y548" i="90"/>
  <c r="S596" i="90"/>
  <c r="T596" i="90"/>
  <c r="R596" i="90"/>
  <c r="Y596" i="90"/>
  <c r="T628" i="90"/>
  <c r="S628" i="90"/>
  <c r="R628" i="90"/>
  <c r="Y628" i="90"/>
  <c r="T660" i="90"/>
  <c r="S660" i="90"/>
  <c r="R660" i="90"/>
  <c r="Y660" i="90"/>
  <c r="T692" i="90"/>
  <c r="S692" i="90"/>
  <c r="R692" i="90"/>
  <c r="Y692" i="90"/>
  <c r="T724" i="90"/>
  <c r="S724" i="90"/>
  <c r="R724" i="90"/>
  <c r="Y724" i="90"/>
  <c r="T756" i="90"/>
  <c r="S756" i="90"/>
  <c r="AA756" i="90" s="1"/>
  <c r="R756" i="90"/>
  <c r="Y756" i="90"/>
  <c r="T788" i="90"/>
  <c r="S788" i="90"/>
  <c r="AA788" i="90" s="1"/>
  <c r="R788" i="90"/>
  <c r="Y788" i="90"/>
  <c r="T820" i="90"/>
  <c r="S820" i="90"/>
  <c r="R820" i="90"/>
  <c r="Y820" i="90"/>
  <c r="T852" i="90"/>
  <c r="S852" i="90"/>
  <c r="R852" i="90"/>
  <c r="Y852" i="90"/>
  <c r="T884" i="90"/>
  <c r="S884" i="90"/>
  <c r="R884" i="90"/>
  <c r="Y884" i="90"/>
  <c r="T916" i="90"/>
  <c r="S916" i="90"/>
  <c r="R916" i="90"/>
  <c r="Y916" i="90"/>
  <c r="S948" i="90"/>
  <c r="T948" i="90"/>
  <c r="R948" i="90"/>
  <c r="Y948" i="90"/>
  <c r="S996" i="90"/>
  <c r="T996" i="90"/>
  <c r="R996" i="90"/>
  <c r="Y996" i="90"/>
  <c r="S1028" i="90"/>
  <c r="T1028" i="90"/>
  <c r="R1028" i="90"/>
  <c r="Y1028" i="90"/>
  <c r="S1076" i="90"/>
  <c r="T1076" i="90"/>
  <c r="R1076" i="90"/>
  <c r="Y1076" i="90"/>
  <c r="S1108" i="90"/>
  <c r="T1108" i="90"/>
  <c r="R1108" i="90"/>
  <c r="Y1108" i="90"/>
  <c r="S1140" i="90"/>
  <c r="T1140" i="90"/>
  <c r="R1140" i="90"/>
  <c r="Y1140" i="90"/>
  <c r="S1172" i="90"/>
  <c r="T1172" i="90"/>
  <c r="R1172" i="90"/>
  <c r="Y1172" i="90"/>
  <c r="T1204" i="90"/>
  <c r="S1204" i="90"/>
  <c r="R1204" i="90"/>
  <c r="Y1204" i="90"/>
  <c r="S1236" i="90"/>
  <c r="T1236" i="90"/>
  <c r="R1236" i="90"/>
  <c r="Y1236" i="90"/>
  <c r="S1284" i="90"/>
  <c r="T1284" i="90"/>
  <c r="R1284" i="90"/>
  <c r="Y1284" i="90"/>
  <c r="T1316" i="90"/>
  <c r="R1316" i="90"/>
  <c r="S1316" i="90"/>
  <c r="Y1316" i="90"/>
  <c r="T1348" i="90"/>
  <c r="R1348" i="90"/>
  <c r="S1348" i="90"/>
  <c r="Y1348" i="90"/>
  <c r="T1380" i="90"/>
  <c r="R1380" i="90"/>
  <c r="S1380" i="90"/>
  <c r="AA1380" i="90" s="1"/>
  <c r="Y1380" i="90"/>
  <c r="T1412" i="90"/>
  <c r="R1412" i="90"/>
  <c r="S1412" i="90"/>
  <c r="Y1412" i="90"/>
  <c r="T1444" i="90"/>
  <c r="R1444" i="90"/>
  <c r="S1444" i="90"/>
  <c r="Y1444" i="90"/>
  <c r="W20" i="90"/>
  <c r="W52" i="90"/>
  <c r="W84" i="90"/>
  <c r="W116" i="90"/>
  <c r="W148" i="90"/>
  <c r="W180" i="90"/>
  <c r="W212" i="90"/>
  <c r="W244" i="90"/>
  <c r="W276" i="90"/>
  <c r="W308" i="90"/>
  <c r="W356" i="90"/>
  <c r="W388" i="90"/>
  <c r="W420" i="90"/>
  <c r="W452" i="90"/>
  <c r="W500" i="90"/>
  <c r="W532" i="90"/>
  <c r="W564" i="90"/>
  <c r="W596" i="90"/>
  <c r="W628" i="90"/>
  <c r="W660" i="90"/>
  <c r="W692" i="90"/>
  <c r="W724" i="90"/>
  <c r="W756" i="90"/>
  <c r="W788" i="90"/>
  <c r="W820" i="90"/>
  <c r="W868" i="90"/>
  <c r="W900" i="90"/>
  <c r="W932" i="90"/>
  <c r="W948" i="90"/>
  <c r="W980" i="90"/>
  <c r="W1012" i="90"/>
  <c r="W1044" i="90"/>
  <c r="W1076" i="90"/>
  <c r="W1108" i="90"/>
  <c r="W1140" i="90"/>
  <c r="W1172" i="90"/>
  <c r="W1204" i="90"/>
  <c r="W1236" i="90"/>
  <c r="W1268" i="90"/>
  <c r="W1300" i="90"/>
  <c r="W1332" i="90"/>
  <c r="W1348" i="90"/>
  <c r="W1380" i="90"/>
  <c r="W1412" i="90"/>
  <c r="W1444" i="90"/>
  <c r="S509" i="90"/>
  <c r="T509" i="90"/>
  <c r="R509" i="90"/>
  <c r="Y509" i="90"/>
  <c r="S637" i="90"/>
  <c r="AA637" i="90" s="1"/>
  <c r="T637" i="90"/>
  <c r="R637" i="90"/>
  <c r="Y637" i="90"/>
  <c r="S701" i="90"/>
  <c r="AA701" i="90" s="1"/>
  <c r="T701" i="90"/>
  <c r="R701" i="90"/>
  <c r="Y701" i="90"/>
  <c r="S829" i="90"/>
  <c r="AA829" i="90" s="1"/>
  <c r="T829" i="90"/>
  <c r="R829" i="90"/>
  <c r="Y829" i="90"/>
  <c r="T957" i="90"/>
  <c r="S957" i="90"/>
  <c r="AA957" i="90" s="1"/>
  <c r="R957" i="90"/>
  <c r="Y957" i="90"/>
  <c r="T1085" i="90"/>
  <c r="S1085" i="90"/>
  <c r="AA1085" i="90" s="1"/>
  <c r="R1085" i="90"/>
  <c r="Y1085" i="90"/>
  <c r="T1149" i="90"/>
  <c r="S1149" i="90"/>
  <c r="AA1149" i="90" s="1"/>
  <c r="R1149" i="90"/>
  <c r="Y1149" i="90"/>
  <c r="S1277" i="90"/>
  <c r="AA1277" i="90" s="1"/>
  <c r="T1277" i="90"/>
  <c r="R1277" i="90"/>
  <c r="Y1277" i="90"/>
  <c r="S1341" i="90"/>
  <c r="T1341" i="90"/>
  <c r="R1341" i="90"/>
  <c r="Y1341" i="90"/>
  <c r="S1405" i="90"/>
  <c r="T1405" i="90"/>
  <c r="R1405" i="90"/>
  <c r="Y1405" i="90"/>
  <c r="T393" i="90"/>
  <c r="S393" i="90"/>
  <c r="AA393" i="90" s="1"/>
  <c r="R393" i="90"/>
  <c r="Y393" i="90"/>
  <c r="W393" i="90"/>
  <c r="AA1129" i="90"/>
  <c r="AA1273" i="90"/>
  <c r="AA1449" i="90"/>
  <c r="S34" i="90"/>
  <c r="AA34" i="90" s="1"/>
  <c r="T34" i="90"/>
  <c r="R34" i="90"/>
  <c r="Y34" i="90"/>
  <c r="S82" i="90"/>
  <c r="AA82" i="90" s="1"/>
  <c r="T82" i="90"/>
  <c r="R82" i="90"/>
  <c r="Y82" i="90"/>
  <c r="S130" i="90"/>
  <c r="AA130" i="90" s="1"/>
  <c r="T130" i="90"/>
  <c r="R130" i="90"/>
  <c r="Y130" i="90"/>
  <c r="S178" i="90"/>
  <c r="T178" i="90"/>
  <c r="R178" i="90"/>
  <c r="Y178" i="90"/>
  <c r="T242" i="90"/>
  <c r="S242" i="90"/>
  <c r="R242" i="90"/>
  <c r="Y242" i="90"/>
  <c r="T290" i="90"/>
  <c r="S290" i="90"/>
  <c r="AA290" i="90" s="1"/>
  <c r="R290" i="90"/>
  <c r="Y290" i="90"/>
  <c r="T354" i="90"/>
  <c r="S354" i="90"/>
  <c r="R354" i="90"/>
  <c r="Y354" i="90"/>
  <c r="T418" i="90"/>
  <c r="S418" i="90"/>
  <c r="R418" i="90"/>
  <c r="Y418" i="90"/>
  <c r="S482" i="90"/>
  <c r="AA482" i="90" s="1"/>
  <c r="T482" i="90"/>
  <c r="R482" i="90"/>
  <c r="Y482" i="90"/>
  <c r="S530" i="90"/>
  <c r="T530" i="90"/>
  <c r="R530" i="90"/>
  <c r="Y530" i="90"/>
  <c r="S594" i="90"/>
  <c r="AA594" i="90" s="1"/>
  <c r="T594" i="90"/>
  <c r="R594" i="90"/>
  <c r="Y594" i="90"/>
  <c r="T658" i="90"/>
  <c r="S658" i="90"/>
  <c r="R658" i="90"/>
  <c r="Y658" i="90"/>
  <c r="T722" i="90"/>
  <c r="S722" i="90"/>
  <c r="R722" i="90"/>
  <c r="Y722" i="90"/>
  <c r="T770" i="90"/>
  <c r="S770" i="90"/>
  <c r="AA770" i="90" s="1"/>
  <c r="R770" i="90"/>
  <c r="Y770" i="90"/>
  <c r="T818" i="90"/>
  <c r="S818" i="90"/>
  <c r="R818" i="90"/>
  <c r="Y818" i="90"/>
  <c r="T866" i="90"/>
  <c r="S866" i="90"/>
  <c r="AA866" i="90" s="1"/>
  <c r="R866" i="90"/>
  <c r="Y866" i="90"/>
  <c r="T914" i="90"/>
  <c r="S914" i="90"/>
  <c r="AA914" i="90" s="1"/>
  <c r="R914" i="90"/>
  <c r="Y914" i="90"/>
  <c r="S962" i="90"/>
  <c r="AA962" i="90" s="1"/>
  <c r="T962" i="90"/>
  <c r="R962" i="90"/>
  <c r="Y962" i="90"/>
  <c r="S1010" i="90"/>
  <c r="AA1010" i="90" s="1"/>
  <c r="T1010" i="90"/>
  <c r="R1010" i="90"/>
  <c r="Y1010" i="90"/>
  <c r="S1058" i="90"/>
  <c r="AA1058" i="90" s="1"/>
  <c r="T1058" i="90"/>
  <c r="R1058" i="90"/>
  <c r="Y1058" i="90"/>
  <c r="S1106" i="90"/>
  <c r="AA1106" i="90" s="1"/>
  <c r="T1106" i="90"/>
  <c r="R1106" i="90"/>
  <c r="Y1106" i="90"/>
  <c r="S1138" i="90"/>
  <c r="AA1138" i="90" s="1"/>
  <c r="T1138" i="90"/>
  <c r="R1138" i="90"/>
  <c r="Y1138" i="90"/>
  <c r="S1186" i="90"/>
  <c r="AA1186" i="90" s="1"/>
  <c r="T1186" i="90"/>
  <c r="R1186" i="90"/>
  <c r="Y1186" i="90"/>
  <c r="S1234" i="90"/>
  <c r="AA1234" i="90" s="1"/>
  <c r="T1234" i="90"/>
  <c r="R1234" i="90"/>
  <c r="Y1234" i="90"/>
  <c r="S1314" i="90"/>
  <c r="AA1314" i="90" s="1"/>
  <c r="T1314" i="90"/>
  <c r="R1314" i="90"/>
  <c r="Y1314" i="90"/>
  <c r="S1362" i="90"/>
  <c r="AA1362" i="90" s="1"/>
  <c r="T1362" i="90"/>
  <c r="R1362" i="90"/>
  <c r="Y1362" i="90"/>
  <c r="S1426" i="90"/>
  <c r="AA1426" i="90" s="1"/>
  <c r="T1426" i="90"/>
  <c r="R1426" i="90"/>
  <c r="Y1426" i="90"/>
  <c r="W34" i="90"/>
  <c r="W82" i="90"/>
  <c r="W130" i="90"/>
  <c r="W178" i="90"/>
  <c r="W226" i="90"/>
  <c r="W274" i="90"/>
  <c r="W322" i="90"/>
  <c r="W370" i="90"/>
  <c r="W418" i="90"/>
  <c r="W466" i="90"/>
  <c r="W514" i="90"/>
  <c r="W578" i="90"/>
  <c r="W626" i="90"/>
  <c r="W674" i="90"/>
  <c r="W738" i="90"/>
  <c r="W786" i="90"/>
  <c r="W834" i="90"/>
  <c r="W882" i="90"/>
  <c r="W930" i="90"/>
  <c r="W978" i="90"/>
  <c r="W1026" i="90"/>
  <c r="W1074" i="90"/>
  <c r="W1122" i="90"/>
  <c r="W1170" i="90"/>
  <c r="W1218" i="90"/>
  <c r="W1250" i="90"/>
  <c r="W1298" i="90"/>
  <c r="W1346" i="90"/>
  <c r="W1394" i="90"/>
  <c r="W1426" i="90"/>
  <c r="S19" i="90"/>
  <c r="AA19" i="90" s="1"/>
  <c r="T19" i="90"/>
  <c r="R19" i="90"/>
  <c r="Y19" i="90"/>
  <c r="S67" i="90"/>
  <c r="AA67" i="90" s="1"/>
  <c r="T67" i="90"/>
  <c r="R67" i="90"/>
  <c r="Y67" i="90"/>
  <c r="S115" i="90"/>
  <c r="AA115" i="90" s="1"/>
  <c r="T115" i="90"/>
  <c r="R115" i="90"/>
  <c r="Y115" i="90"/>
  <c r="S147" i="90"/>
  <c r="T147" i="90"/>
  <c r="R147" i="90"/>
  <c r="Y147" i="90"/>
  <c r="T195" i="90"/>
  <c r="S195" i="90"/>
  <c r="AA195" i="90" s="1"/>
  <c r="R195" i="90"/>
  <c r="Y195" i="90"/>
  <c r="T243" i="90"/>
  <c r="S243" i="90"/>
  <c r="AA243" i="90" s="1"/>
  <c r="R243" i="90"/>
  <c r="Y243" i="90"/>
  <c r="S275" i="90"/>
  <c r="AA275" i="90" s="1"/>
  <c r="T275" i="90"/>
  <c r="R275" i="90"/>
  <c r="Y275" i="90"/>
  <c r="S323" i="90"/>
  <c r="T323" i="90"/>
  <c r="R323" i="90"/>
  <c r="Y323" i="90"/>
  <c r="S371" i="90"/>
  <c r="AA371" i="90" s="1"/>
  <c r="T371" i="90"/>
  <c r="R371" i="90"/>
  <c r="Y371" i="90"/>
  <c r="S419" i="90"/>
  <c r="AA419" i="90" s="1"/>
  <c r="T419" i="90"/>
  <c r="R419" i="90"/>
  <c r="Y419" i="90"/>
  <c r="T467" i="90"/>
  <c r="S467" i="90"/>
  <c r="AA467" i="90" s="1"/>
  <c r="R467" i="90"/>
  <c r="Y467" i="90"/>
  <c r="T499" i="90"/>
  <c r="S499" i="90"/>
  <c r="R499" i="90"/>
  <c r="Y499" i="90"/>
  <c r="T531" i="90"/>
  <c r="S531" i="90"/>
  <c r="AA531" i="90" s="1"/>
  <c r="R531" i="90"/>
  <c r="Y531" i="90"/>
  <c r="T579" i="90"/>
  <c r="S579" i="90"/>
  <c r="AA579" i="90" s="1"/>
  <c r="R579" i="90"/>
  <c r="Y579" i="90"/>
  <c r="S627" i="90"/>
  <c r="AA627" i="90" s="1"/>
  <c r="T627" i="90"/>
  <c r="R627" i="90"/>
  <c r="Y627" i="90"/>
  <c r="S659" i="90"/>
  <c r="T659" i="90"/>
  <c r="R659" i="90"/>
  <c r="Y659" i="90"/>
  <c r="S707" i="90"/>
  <c r="AA707" i="90" s="1"/>
  <c r="T707" i="90"/>
  <c r="R707" i="90"/>
  <c r="Y707" i="90"/>
  <c r="S755" i="90"/>
  <c r="AA755" i="90" s="1"/>
  <c r="T755" i="90"/>
  <c r="R755" i="90"/>
  <c r="Y755" i="90"/>
  <c r="S787" i="90"/>
  <c r="AA787" i="90" s="1"/>
  <c r="T787" i="90"/>
  <c r="R787" i="90"/>
  <c r="Y787" i="90"/>
  <c r="S835" i="90"/>
  <c r="T835" i="90"/>
  <c r="R835" i="90"/>
  <c r="Y835" i="90"/>
  <c r="S883" i="90"/>
  <c r="AA883" i="90" s="1"/>
  <c r="T883" i="90"/>
  <c r="R883" i="90"/>
  <c r="Y883" i="90"/>
  <c r="T931" i="90"/>
  <c r="S931" i="90"/>
  <c r="AA931" i="90" s="1"/>
  <c r="R931" i="90"/>
  <c r="Y931" i="90"/>
  <c r="T979" i="90"/>
  <c r="S979" i="90"/>
  <c r="AA979" i="90" s="1"/>
  <c r="R979" i="90"/>
  <c r="Y979" i="90"/>
  <c r="T1027" i="90"/>
  <c r="S1027" i="90"/>
  <c r="R1027" i="90"/>
  <c r="Y1027" i="90"/>
  <c r="T1059" i="90"/>
  <c r="S1059" i="90"/>
  <c r="AA1059" i="90" s="1"/>
  <c r="R1059" i="90"/>
  <c r="Y1059" i="90"/>
  <c r="T1107" i="90"/>
  <c r="S1107" i="90"/>
  <c r="AA1107" i="90" s="1"/>
  <c r="R1107" i="90"/>
  <c r="Y1107" i="90"/>
  <c r="T1171" i="90"/>
  <c r="S1171" i="90"/>
  <c r="AA1171" i="90" s="1"/>
  <c r="R1171" i="90"/>
  <c r="Y1171" i="90"/>
  <c r="T1219" i="90"/>
  <c r="S1219" i="90"/>
  <c r="AA1219" i="90" s="1"/>
  <c r="R1219" i="90"/>
  <c r="Y1219" i="90"/>
  <c r="S1283" i="90"/>
  <c r="AA1283" i="90" s="1"/>
  <c r="T1283" i="90"/>
  <c r="R1283" i="90"/>
  <c r="Y1283" i="90"/>
  <c r="S1347" i="90"/>
  <c r="T1347" i="90"/>
  <c r="R1347" i="90"/>
  <c r="Y1347" i="90"/>
  <c r="S1395" i="90"/>
  <c r="AA1395" i="90" s="1"/>
  <c r="T1395" i="90"/>
  <c r="R1395" i="90"/>
  <c r="Y1395" i="90"/>
  <c r="W19" i="90"/>
  <c r="W67" i="90"/>
  <c r="W115" i="90"/>
  <c r="W163" i="90"/>
  <c r="W211" i="90"/>
  <c r="W259" i="90"/>
  <c r="W307" i="90"/>
  <c r="W355" i="90"/>
  <c r="W403" i="90"/>
  <c r="W451" i="90"/>
  <c r="W483" i="90"/>
  <c r="W531" i="90"/>
  <c r="W579" i="90"/>
  <c r="W627" i="90"/>
  <c r="W675" i="90"/>
  <c r="W723" i="90"/>
  <c r="W771" i="90"/>
  <c r="W819" i="90"/>
  <c r="W867" i="90"/>
  <c r="W915" i="90"/>
  <c r="W963" i="90"/>
  <c r="W1011" i="90"/>
  <c r="W1043" i="90"/>
  <c r="W1091" i="90"/>
  <c r="W1139" i="90"/>
  <c r="W1187" i="90"/>
  <c r="W1251" i="90"/>
  <c r="W1299" i="90"/>
  <c r="W1363" i="90"/>
  <c r="W1411" i="90"/>
  <c r="W1459" i="90"/>
  <c r="S36" i="90"/>
  <c r="T36" i="90"/>
  <c r="R36" i="90"/>
  <c r="Y36" i="90"/>
  <c r="S84" i="90"/>
  <c r="AA84" i="90" s="1"/>
  <c r="T84" i="90"/>
  <c r="R84" i="90"/>
  <c r="Y84" i="90"/>
  <c r="T132" i="90"/>
  <c r="S132" i="90"/>
  <c r="R132" i="90"/>
  <c r="Y132" i="90"/>
  <c r="T164" i="90"/>
  <c r="S164" i="90"/>
  <c r="R164" i="90"/>
  <c r="Y164" i="90"/>
  <c r="S196" i="90"/>
  <c r="T196" i="90"/>
  <c r="R196" i="90"/>
  <c r="Y196" i="90"/>
  <c r="T244" i="90"/>
  <c r="S244" i="90"/>
  <c r="AA244" i="90" s="1"/>
  <c r="R244" i="90"/>
  <c r="Y244" i="90"/>
  <c r="T276" i="90"/>
  <c r="S276" i="90"/>
  <c r="AA276" i="90" s="1"/>
  <c r="R276" i="90"/>
  <c r="Y276" i="90"/>
  <c r="T308" i="90"/>
  <c r="S308" i="90"/>
  <c r="AA308" i="90" s="1"/>
  <c r="R308" i="90"/>
  <c r="Y308" i="90"/>
  <c r="T356" i="90"/>
  <c r="S356" i="90"/>
  <c r="AA356" i="90" s="1"/>
  <c r="R356" i="90"/>
  <c r="Y356" i="90"/>
  <c r="T404" i="90"/>
  <c r="S404" i="90"/>
  <c r="AA404" i="90" s="1"/>
  <c r="R404" i="90"/>
  <c r="Y404" i="90"/>
  <c r="S436" i="90"/>
  <c r="AA436" i="90" s="1"/>
  <c r="T436" i="90"/>
  <c r="R436" i="90"/>
  <c r="Y436" i="90"/>
  <c r="S468" i="90"/>
  <c r="T468" i="90"/>
  <c r="R468" i="90"/>
  <c r="Y468" i="90"/>
  <c r="S500" i="90"/>
  <c r="T500" i="90"/>
  <c r="R500" i="90"/>
  <c r="Y500" i="90"/>
  <c r="S532" i="90"/>
  <c r="T532" i="90"/>
  <c r="R532" i="90"/>
  <c r="Y532" i="90"/>
  <c r="S564" i="90"/>
  <c r="T564" i="90"/>
  <c r="R564" i="90"/>
  <c r="Y564" i="90"/>
  <c r="T612" i="90"/>
  <c r="S612" i="90"/>
  <c r="R612" i="90"/>
  <c r="Y612" i="90"/>
  <c r="T644" i="90"/>
  <c r="S644" i="90"/>
  <c r="R644" i="90"/>
  <c r="Y644" i="90"/>
  <c r="T676" i="90"/>
  <c r="S676" i="90"/>
  <c r="R676" i="90"/>
  <c r="Y676" i="90"/>
  <c r="T708" i="90"/>
  <c r="S708" i="90"/>
  <c r="R708" i="90"/>
  <c r="Y708" i="90"/>
  <c r="T740" i="90"/>
  <c r="S740" i="90"/>
  <c r="AA740" i="90" s="1"/>
  <c r="R740" i="90"/>
  <c r="Y740" i="90"/>
  <c r="T772" i="90"/>
  <c r="S772" i="90"/>
  <c r="R772" i="90"/>
  <c r="Y772" i="90"/>
  <c r="T804" i="90"/>
  <c r="S804" i="90"/>
  <c r="R804" i="90"/>
  <c r="Y804" i="90"/>
  <c r="T836" i="90"/>
  <c r="S836" i="90"/>
  <c r="R836" i="90"/>
  <c r="Y836" i="90"/>
  <c r="T868" i="90"/>
  <c r="S868" i="90"/>
  <c r="AA868" i="90" s="1"/>
  <c r="R868" i="90"/>
  <c r="Y868" i="90"/>
  <c r="T900" i="90"/>
  <c r="S900" i="90"/>
  <c r="R900" i="90"/>
  <c r="Y900" i="90"/>
  <c r="S932" i="90"/>
  <c r="T932" i="90"/>
  <c r="R932" i="90"/>
  <c r="Y932" i="90"/>
  <c r="S964" i="90"/>
  <c r="T964" i="90"/>
  <c r="R964" i="90"/>
  <c r="Y964" i="90"/>
  <c r="S980" i="90"/>
  <c r="T980" i="90"/>
  <c r="R980" i="90"/>
  <c r="Y980" i="90"/>
  <c r="S1012" i="90"/>
  <c r="T1012" i="90"/>
  <c r="R1012" i="90"/>
  <c r="Y1012" i="90"/>
  <c r="S1060" i="90"/>
  <c r="T1060" i="90"/>
  <c r="R1060" i="90"/>
  <c r="Y1060" i="90"/>
  <c r="S1092" i="90"/>
  <c r="T1092" i="90"/>
  <c r="R1092" i="90"/>
  <c r="Y1092" i="90"/>
  <c r="S1124" i="90"/>
  <c r="AA1124" i="90" s="1"/>
  <c r="T1124" i="90"/>
  <c r="R1124" i="90"/>
  <c r="Y1124" i="90"/>
  <c r="S1156" i="90"/>
  <c r="T1156" i="90"/>
  <c r="R1156" i="90"/>
  <c r="Y1156" i="90"/>
  <c r="S1188" i="90"/>
  <c r="T1188" i="90"/>
  <c r="R1188" i="90"/>
  <c r="Y1188" i="90"/>
  <c r="T1220" i="90"/>
  <c r="S1220" i="90"/>
  <c r="R1220" i="90"/>
  <c r="Y1220" i="90"/>
  <c r="S1252" i="90"/>
  <c r="AA1252" i="90" s="1"/>
  <c r="T1252" i="90"/>
  <c r="R1252" i="90"/>
  <c r="Y1252" i="90"/>
  <c r="S1268" i="90"/>
  <c r="T1268" i="90"/>
  <c r="R1268" i="90"/>
  <c r="Y1268" i="90"/>
  <c r="T1300" i="90"/>
  <c r="S1300" i="90"/>
  <c r="R1300" i="90"/>
  <c r="Y1300" i="90"/>
  <c r="T1332" i="90"/>
  <c r="S1332" i="90"/>
  <c r="R1332" i="90"/>
  <c r="Y1332" i="90"/>
  <c r="T1364" i="90"/>
  <c r="S1364" i="90"/>
  <c r="R1364" i="90"/>
  <c r="Y1364" i="90"/>
  <c r="T1396" i="90"/>
  <c r="S1396" i="90"/>
  <c r="R1396" i="90"/>
  <c r="Y1396" i="90"/>
  <c r="T1428" i="90"/>
  <c r="S1428" i="90"/>
  <c r="R1428" i="90"/>
  <c r="Y1428" i="90"/>
  <c r="T1460" i="90"/>
  <c r="S1460" i="90"/>
  <c r="R1460" i="90"/>
  <c r="Y1460" i="90"/>
  <c r="W36" i="90"/>
  <c r="W68" i="90"/>
  <c r="W100" i="90"/>
  <c r="W132" i="90"/>
  <c r="W164" i="90"/>
  <c r="W196" i="90"/>
  <c r="W228" i="90"/>
  <c r="W260" i="90"/>
  <c r="W292" i="90"/>
  <c r="W324" i="90"/>
  <c r="W340" i="90"/>
  <c r="W372" i="90"/>
  <c r="W404" i="90"/>
  <c r="W436" i="90"/>
  <c r="W468" i="90"/>
  <c r="W484" i="90"/>
  <c r="W516" i="90"/>
  <c r="W548" i="90"/>
  <c r="W580" i="90"/>
  <c r="W612" i="90"/>
  <c r="W644" i="90"/>
  <c r="W676" i="90"/>
  <c r="W708" i="90"/>
  <c r="W740" i="90"/>
  <c r="W772" i="90"/>
  <c r="W804" i="90"/>
  <c r="W836" i="90"/>
  <c r="W852" i="90"/>
  <c r="W884" i="90"/>
  <c r="W916" i="90"/>
  <c r="W964" i="90"/>
  <c r="W996" i="90"/>
  <c r="W1028" i="90"/>
  <c r="W1060" i="90"/>
  <c r="W1092" i="90"/>
  <c r="W1124" i="90"/>
  <c r="W1156" i="90"/>
  <c r="W1188" i="90"/>
  <c r="W1220" i="90"/>
  <c r="W1252" i="90"/>
  <c r="W1284" i="90"/>
  <c r="W1316" i="90"/>
  <c r="W1364" i="90"/>
  <c r="W1396" i="90"/>
  <c r="W1428" i="90"/>
  <c r="W1460" i="90"/>
  <c r="S573" i="90"/>
  <c r="T573" i="90"/>
  <c r="R573" i="90"/>
  <c r="Y573" i="90"/>
  <c r="S765" i="90"/>
  <c r="AA765" i="90" s="1"/>
  <c r="T765" i="90"/>
  <c r="R765" i="90"/>
  <c r="Y765" i="90"/>
  <c r="S893" i="90"/>
  <c r="T893" i="90"/>
  <c r="R893" i="90"/>
  <c r="Y893" i="90"/>
  <c r="T1021" i="90"/>
  <c r="S1021" i="90"/>
  <c r="AA1021" i="90" s="1"/>
  <c r="R1021" i="90"/>
  <c r="Y1021" i="90"/>
  <c r="T1213" i="90"/>
  <c r="S1213" i="90"/>
  <c r="AA1213" i="90" s="1"/>
  <c r="R1213" i="90"/>
  <c r="Y1213" i="90"/>
  <c r="AA537" i="90"/>
  <c r="AD1321" i="90"/>
  <c r="AC601" i="90"/>
  <c r="S18" i="90"/>
  <c r="AA18" i="90" s="1"/>
  <c r="T18" i="90"/>
  <c r="R18" i="90"/>
  <c r="Y18" i="90"/>
  <c r="S66" i="90"/>
  <c r="AA66" i="90" s="1"/>
  <c r="T66" i="90"/>
  <c r="R66" i="90"/>
  <c r="Y66" i="90"/>
  <c r="S114" i="90"/>
  <c r="T114" i="90"/>
  <c r="R114" i="90"/>
  <c r="Y114" i="90"/>
  <c r="S146" i="90"/>
  <c r="T146" i="90"/>
  <c r="R146" i="90"/>
  <c r="Y146" i="90"/>
  <c r="S194" i="90"/>
  <c r="T194" i="90"/>
  <c r="R194" i="90"/>
  <c r="Y194" i="90"/>
  <c r="T226" i="90"/>
  <c r="S226" i="90"/>
  <c r="AA226" i="90" s="1"/>
  <c r="R226" i="90"/>
  <c r="Y226" i="90"/>
  <c r="T274" i="90"/>
  <c r="S274" i="90"/>
  <c r="R274" i="90"/>
  <c r="Y274" i="90"/>
  <c r="T306" i="90"/>
  <c r="S306" i="90"/>
  <c r="R306" i="90"/>
  <c r="Y306" i="90"/>
  <c r="T338" i="90"/>
  <c r="S338" i="90"/>
  <c r="AA338" i="90" s="1"/>
  <c r="R338" i="90"/>
  <c r="Y338" i="90"/>
  <c r="T386" i="90"/>
  <c r="S386" i="90"/>
  <c r="R386" i="90"/>
  <c r="Y386" i="90"/>
  <c r="S434" i="90"/>
  <c r="T434" i="90"/>
  <c r="R434" i="90"/>
  <c r="Y434" i="90"/>
  <c r="S466" i="90"/>
  <c r="AA466" i="90" s="1"/>
  <c r="T466" i="90"/>
  <c r="R466" i="90"/>
  <c r="Y466" i="90"/>
  <c r="S498" i="90"/>
  <c r="T498" i="90"/>
  <c r="R498" i="90"/>
  <c r="Y498" i="90"/>
  <c r="S546" i="90"/>
  <c r="AA546" i="90" s="1"/>
  <c r="T546" i="90"/>
  <c r="R546" i="90"/>
  <c r="Y546" i="90"/>
  <c r="S578" i="90"/>
  <c r="T578" i="90"/>
  <c r="R578" i="90"/>
  <c r="Y578" i="90"/>
  <c r="T626" i="90"/>
  <c r="S626" i="90"/>
  <c r="R626" i="90"/>
  <c r="Y626" i="90"/>
  <c r="T674" i="90"/>
  <c r="S674" i="90"/>
  <c r="AA674" i="90" s="1"/>
  <c r="R674" i="90"/>
  <c r="Y674" i="90"/>
  <c r="T706" i="90"/>
  <c r="S706" i="90"/>
  <c r="AA706" i="90" s="1"/>
  <c r="R706" i="90"/>
  <c r="Y706" i="90"/>
  <c r="T738" i="90"/>
  <c r="S738" i="90"/>
  <c r="R738" i="90"/>
  <c r="Y738" i="90"/>
  <c r="T786" i="90"/>
  <c r="S786" i="90"/>
  <c r="AA786" i="90" s="1"/>
  <c r="R786" i="90"/>
  <c r="Y786" i="90"/>
  <c r="T834" i="90"/>
  <c r="S834" i="90"/>
  <c r="AA834" i="90" s="1"/>
  <c r="R834" i="90"/>
  <c r="Y834" i="90"/>
  <c r="T882" i="90"/>
  <c r="S882" i="90"/>
  <c r="AA882" i="90" s="1"/>
  <c r="R882" i="90"/>
  <c r="Y882" i="90"/>
  <c r="T930" i="90"/>
  <c r="S930" i="90"/>
  <c r="AA930" i="90" s="1"/>
  <c r="R930" i="90"/>
  <c r="Y930" i="90"/>
  <c r="S946" i="90"/>
  <c r="AA946" i="90" s="1"/>
  <c r="T946" i="90"/>
  <c r="R946" i="90"/>
  <c r="Y946" i="90"/>
  <c r="S994" i="90"/>
  <c r="AA994" i="90" s="1"/>
  <c r="T994" i="90"/>
  <c r="R994" i="90"/>
  <c r="Y994" i="90"/>
  <c r="S1042" i="90"/>
  <c r="AA1042" i="90" s="1"/>
  <c r="T1042" i="90"/>
  <c r="R1042" i="90"/>
  <c r="Y1042" i="90"/>
  <c r="S1090" i="90"/>
  <c r="AA1090" i="90" s="1"/>
  <c r="T1090" i="90"/>
  <c r="R1090" i="90"/>
  <c r="Y1090" i="90"/>
  <c r="S1154" i="90"/>
  <c r="AA1154" i="90" s="1"/>
  <c r="T1154" i="90"/>
  <c r="R1154" i="90"/>
  <c r="Y1154" i="90"/>
  <c r="S1202" i="90"/>
  <c r="AA1202" i="90" s="1"/>
  <c r="T1202" i="90"/>
  <c r="R1202" i="90"/>
  <c r="Y1202" i="90"/>
  <c r="S1266" i="90"/>
  <c r="T1266" i="90"/>
  <c r="R1266" i="90"/>
  <c r="Y1266" i="90"/>
  <c r="S1298" i="90"/>
  <c r="AA1298" i="90" s="1"/>
  <c r="T1298" i="90"/>
  <c r="R1298" i="90"/>
  <c r="Y1298" i="90"/>
  <c r="S1346" i="90"/>
  <c r="AA1346" i="90" s="1"/>
  <c r="T1346" i="90"/>
  <c r="R1346" i="90"/>
  <c r="Y1346" i="90"/>
  <c r="S1394" i="90"/>
  <c r="T1394" i="90"/>
  <c r="R1394" i="90"/>
  <c r="Y1394" i="90"/>
  <c r="W18" i="90"/>
  <c r="W66" i="90"/>
  <c r="W98" i="90"/>
  <c r="W146" i="90"/>
  <c r="W194" i="90"/>
  <c r="W242" i="90"/>
  <c r="W290" i="90"/>
  <c r="W338" i="90"/>
  <c r="W386" i="90"/>
  <c r="W434" i="90"/>
  <c r="W482" i="90"/>
  <c r="W530" i="90"/>
  <c r="W562" i="90"/>
  <c r="W610" i="90"/>
  <c r="W658" i="90"/>
  <c r="W706" i="90"/>
  <c r="W754" i="90"/>
  <c r="W802" i="90"/>
  <c r="W850" i="90"/>
  <c r="W898" i="90"/>
  <c r="W946" i="90"/>
  <c r="W994" i="90"/>
  <c r="W1042" i="90"/>
  <c r="W1090" i="90"/>
  <c r="W1138" i="90"/>
  <c r="W1186" i="90"/>
  <c r="W1234" i="90"/>
  <c r="W1282" i="90"/>
  <c r="W1330" i="90"/>
  <c r="W1378" i="90"/>
  <c r="W1442" i="90"/>
  <c r="S51" i="90"/>
  <c r="AA51" i="90" s="1"/>
  <c r="T51" i="90"/>
  <c r="R51" i="90"/>
  <c r="Y51" i="90"/>
  <c r="S99" i="90"/>
  <c r="AA99" i="90" s="1"/>
  <c r="T99" i="90"/>
  <c r="R99" i="90"/>
  <c r="Y99" i="90"/>
  <c r="S163" i="90"/>
  <c r="AA163" i="90" s="1"/>
  <c r="T163" i="90"/>
  <c r="R163" i="90"/>
  <c r="Y163" i="90"/>
  <c r="T227" i="90"/>
  <c r="S227" i="90"/>
  <c r="AA227" i="90" s="1"/>
  <c r="R227" i="90"/>
  <c r="Y227" i="90"/>
  <c r="S291" i="90"/>
  <c r="AA291" i="90" s="1"/>
  <c r="T291" i="90"/>
  <c r="R291" i="90"/>
  <c r="Y291" i="90"/>
  <c r="S339" i="90"/>
  <c r="T339" i="90"/>
  <c r="R339" i="90"/>
  <c r="Y339" i="90"/>
  <c r="S403" i="90"/>
  <c r="AA403" i="90" s="1"/>
  <c r="T403" i="90"/>
  <c r="R403" i="90"/>
  <c r="Y403" i="90"/>
  <c r="T451" i="90"/>
  <c r="S451" i="90"/>
  <c r="AA451" i="90" s="1"/>
  <c r="R451" i="90"/>
  <c r="Y451" i="90"/>
  <c r="T515" i="90"/>
  <c r="S515" i="90"/>
  <c r="AA515" i="90" s="1"/>
  <c r="R515" i="90"/>
  <c r="Y515" i="90"/>
  <c r="S563" i="90"/>
  <c r="T563" i="90"/>
  <c r="R563" i="90"/>
  <c r="Y563" i="90"/>
  <c r="S611" i="90"/>
  <c r="AA611" i="90" s="1"/>
  <c r="T611" i="90"/>
  <c r="R611" i="90"/>
  <c r="Y611" i="90"/>
  <c r="S675" i="90"/>
  <c r="AA675" i="90" s="1"/>
  <c r="T675" i="90"/>
  <c r="R675" i="90"/>
  <c r="Y675" i="90"/>
  <c r="S739" i="90"/>
  <c r="AA739" i="90" s="1"/>
  <c r="T739" i="90"/>
  <c r="R739" i="90"/>
  <c r="Y739" i="90"/>
  <c r="S803" i="90"/>
  <c r="AA803" i="90" s="1"/>
  <c r="T803" i="90"/>
  <c r="R803" i="90"/>
  <c r="Y803" i="90"/>
  <c r="S851" i="90"/>
  <c r="AA851" i="90" s="1"/>
  <c r="T851" i="90"/>
  <c r="R851" i="90"/>
  <c r="Y851" i="90"/>
  <c r="S899" i="90"/>
  <c r="AA899" i="90" s="1"/>
  <c r="T899" i="90"/>
  <c r="R899" i="90"/>
  <c r="Y899" i="90"/>
  <c r="T947" i="90"/>
  <c r="S947" i="90"/>
  <c r="AA947" i="90" s="1"/>
  <c r="R947" i="90"/>
  <c r="Y947" i="90"/>
  <c r="T1011" i="90"/>
  <c r="S1011" i="90"/>
  <c r="AA1011" i="90" s="1"/>
  <c r="R1011" i="90"/>
  <c r="Y1011" i="90"/>
  <c r="T1075" i="90"/>
  <c r="S1075" i="90"/>
  <c r="R1075" i="90"/>
  <c r="Y1075" i="90"/>
  <c r="T1139" i="90"/>
  <c r="S1139" i="90"/>
  <c r="AA1139" i="90" s="1"/>
  <c r="R1139" i="90"/>
  <c r="Y1139" i="90"/>
  <c r="T1187" i="90"/>
  <c r="S1187" i="90"/>
  <c r="AA1187" i="90" s="1"/>
  <c r="R1187" i="90"/>
  <c r="Y1187" i="90"/>
  <c r="S1235" i="90"/>
  <c r="AA1235" i="90" s="1"/>
  <c r="T1235" i="90"/>
  <c r="R1235" i="90"/>
  <c r="Y1235" i="90"/>
  <c r="S1267" i="90"/>
  <c r="AA1267" i="90" s="1"/>
  <c r="T1267" i="90"/>
  <c r="R1267" i="90"/>
  <c r="Y1267" i="90"/>
  <c r="S1331" i="90"/>
  <c r="AA1331" i="90" s="1"/>
  <c r="T1331" i="90"/>
  <c r="R1331" i="90"/>
  <c r="Y1331" i="90"/>
  <c r="S1379" i="90"/>
  <c r="AA1379" i="90" s="1"/>
  <c r="T1379" i="90"/>
  <c r="R1379" i="90"/>
  <c r="Y1379" i="90"/>
  <c r="S1427" i="90"/>
  <c r="AA1427" i="90" s="1"/>
  <c r="T1427" i="90"/>
  <c r="R1427" i="90"/>
  <c r="Y1427" i="90"/>
  <c r="W35" i="90"/>
  <c r="W83" i="90"/>
  <c r="W131" i="90"/>
  <c r="W179" i="90"/>
  <c r="W227" i="90"/>
  <c r="W275" i="90"/>
  <c r="W323" i="90"/>
  <c r="W371" i="90"/>
  <c r="W435" i="90"/>
  <c r="W499" i="90"/>
  <c r="W547" i="90"/>
  <c r="W595" i="90"/>
  <c r="W643" i="90"/>
  <c r="W691" i="90"/>
  <c r="W739" i="90"/>
  <c r="W787" i="90"/>
  <c r="W835" i="90"/>
  <c r="W883" i="90"/>
  <c r="W931" i="90"/>
  <c r="W979" i="90"/>
  <c r="W1027" i="90"/>
  <c r="W1075" i="90"/>
  <c r="W1123" i="90"/>
  <c r="W1171" i="90"/>
  <c r="W1219" i="90"/>
  <c r="W1267" i="90"/>
  <c r="W1315" i="90"/>
  <c r="W1347" i="90"/>
  <c r="W1395" i="90"/>
  <c r="W1443" i="90"/>
  <c r="S52" i="90"/>
  <c r="T52" i="90"/>
  <c r="R52" i="90"/>
  <c r="Y52" i="90"/>
  <c r="T116" i="90"/>
  <c r="S116" i="90"/>
  <c r="R116" i="90"/>
  <c r="Y116" i="90"/>
  <c r="T212" i="90"/>
  <c r="S212" i="90"/>
  <c r="R212" i="90"/>
  <c r="Y212" i="90"/>
  <c r="T340" i="90"/>
  <c r="S340" i="90"/>
  <c r="AA340" i="90" s="1"/>
  <c r="R340" i="90"/>
  <c r="Y340" i="90"/>
  <c r="S580" i="90"/>
  <c r="T580" i="90"/>
  <c r="R580" i="90"/>
  <c r="Y580" i="90"/>
  <c r="S1044" i="90"/>
  <c r="T1044" i="90"/>
  <c r="R1044" i="90"/>
  <c r="Y1044" i="90"/>
  <c r="AC1369" i="90"/>
  <c r="S481" i="90"/>
  <c r="AA481" i="90" s="1"/>
  <c r="T481" i="90"/>
  <c r="R481" i="90"/>
  <c r="Y481" i="90"/>
  <c r="S545" i="90"/>
  <c r="T545" i="90"/>
  <c r="R545" i="90"/>
  <c r="Y545" i="90"/>
  <c r="T609" i="90"/>
  <c r="S609" i="90"/>
  <c r="R609" i="90"/>
  <c r="Y609" i="90"/>
  <c r="T673" i="90"/>
  <c r="S673" i="90"/>
  <c r="AA673" i="90" s="1"/>
  <c r="R673" i="90"/>
  <c r="Y673" i="90"/>
  <c r="T737" i="90"/>
  <c r="S737" i="90"/>
  <c r="R737" i="90"/>
  <c r="Y737" i="90"/>
  <c r="T801" i="90"/>
  <c r="S801" i="90"/>
  <c r="AA801" i="90" s="1"/>
  <c r="R801" i="90"/>
  <c r="Y801" i="90"/>
  <c r="S865" i="90"/>
  <c r="T865" i="90"/>
  <c r="R865" i="90"/>
  <c r="Y865" i="90"/>
  <c r="T929" i="90"/>
  <c r="S929" i="90"/>
  <c r="R929" i="90"/>
  <c r="Y929" i="90"/>
  <c r="T993" i="90"/>
  <c r="S993" i="90"/>
  <c r="R993" i="90"/>
  <c r="Y993" i="90"/>
  <c r="T1057" i="90"/>
  <c r="S1057" i="90"/>
  <c r="AA1057" i="90" s="1"/>
  <c r="R1057" i="90"/>
  <c r="Y1057" i="90"/>
  <c r="T1121" i="90"/>
  <c r="S1121" i="90"/>
  <c r="AA1121" i="90" s="1"/>
  <c r="R1121" i="90"/>
  <c r="Y1121" i="90"/>
  <c r="T1185" i="90"/>
  <c r="S1185" i="90"/>
  <c r="R1185" i="90"/>
  <c r="Y1185" i="90"/>
  <c r="S1249" i="90"/>
  <c r="AA1249" i="90" s="1"/>
  <c r="T1249" i="90"/>
  <c r="R1249" i="90"/>
  <c r="Y1249" i="90"/>
  <c r="S1313" i="90"/>
  <c r="AA1313" i="90" s="1"/>
  <c r="T1313" i="90"/>
  <c r="R1313" i="90"/>
  <c r="Y1313" i="90"/>
  <c r="S1377" i="90"/>
  <c r="AA1377" i="90" s="1"/>
  <c r="T1377" i="90"/>
  <c r="R1377" i="90"/>
  <c r="Y1377" i="90"/>
  <c r="S1441" i="90"/>
  <c r="AA1441" i="90" s="1"/>
  <c r="T1441" i="90"/>
  <c r="R1441" i="90"/>
  <c r="Y1441" i="90"/>
  <c r="T373" i="90"/>
  <c r="S373" i="90"/>
  <c r="AA373" i="90" s="1"/>
  <c r="R373" i="90"/>
  <c r="Y373" i="90"/>
  <c r="W373" i="90"/>
  <c r="AC729" i="90"/>
  <c r="AA793" i="90"/>
  <c r="AC937" i="90"/>
  <c r="AA985" i="90"/>
  <c r="AD1161" i="90"/>
  <c r="AC1161" i="90"/>
  <c r="AC1385" i="90"/>
  <c r="AD1385" i="90"/>
  <c r="S469" i="90"/>
  <c r="AA469" i="90" s="1"/>
  <c r="T469" i="90"/>
  <c r="R469" i="90"/>
  <c r="Y469" i="90"/>
  <c r="S533" i="90"/>
  <c r="T533" i="90"/>
  <c r="R533" i="90"/>
  <c r="Y533" i="90"/>
  <c r="S597" i="90"/>
  <c r="AA597" i="90" s="1"/>
  <c r="T597" i="90"/>
  <c r="R597" i="90"/>
  <c r="Y597" i="90"/>
  <c r="S661" i="90"/>
  <c r="AA661" i="90" s="1"/>
  <c r="T661" i="90"/>
  <c r="R661" i="90"/>
  <c r="Y661" i="90"/>
  <c r="S725" i="90"/>
  <c r="T725" i="90"/>
  <c r="R725" i="90"/>
  <c r="Y725" i="90"/>
  <c r="S789" i="90"/>
  <c r="AA789" i="90" s="1"/>
  <c r="T789" i="90"/>
  <c r="R789" i="90"/>
  <c r="Y789" i="90"/>
  <c r="S853" i="90"/>
  <c r="T853" i="90"/>
  <c r="R853" i="90"/>
  <c r="Y853" i="90"/>
  <c r="T917" i="90"/>
  <c r="S917" i="90"/>
  <c r="AA917" i="90" s="1"/>
  <c r="R917" i="90"/>
  <c r="Y917" i="90"/>
  <c r="T981" i="90"/>
  <c r="R981" i="90"/>
  <c r="S981" i="90"/>
  <c r="AA981" i="90" s="1"/>
  <c r="Y981" i="90"/>
  <c r="T1045" i="90"/>
  <c r="S1045" i="90"/>
  <c r="AA1045" i="90" s="1"/>
  <c r="R1045" i="90"/>
  <c r="Y1045" i="90"/>
  <c r="T1109" i="90"/>
  <c r="R1109" i="90"/>
  <c r="S1109" i="90"/>
  <c r="AA1109" i="90" s="1"/>
  <c r="Y1109" i="90"/>
  <c r="T1173" i="90"/>
  <c r="S1173" i="90"/>
  <c r="AA1173" i="90" s="1"/>
  <c r="R1173" i="90"/>
  <c r="Y1173" i="90"/>
  <c r="S1237" i="90"/>
  <c r="AA1237" i="90" s="1"/>
  <c r="T1237" i="90"/>
  <c r="R1237" i="90"/>
  <c r="Y1237" i="90"/>
  <c r="S1301" i="90"/>
  <c r="AA1301" i="90" s="1"/>
  <c r="T1301" i="90"/>
  <c r="R1301" i="90"/>
  <c r="Y1301" i="90"/>
  <c r="S1365" i="90"/>
  <c r="AA1365" i="90" s="1"/>
  <c r="T1365" i="90"/>
  <c r="R1365" i="90"/>
  <c r="Y1365" i="90"/>
  <c r="S1429" i="90"/>
  <c r="T1429" i="90"/>
  <c r="R1429" i="90"/>
  <c r="Y1429" i="90"/>
  <c r="AD649" i="90"/>
  <c r="AC649" i="90"/>
  <c r="AC873" i="90"/>
  <c r="AD873" i="90"/>
  <c r="AC1001" i="90"/>
  <c r="AD1001" i="90"/>
  <c r="AA1049" i="90"/>
  <c r="AC1257" i="90"/>
  <c r="AD1257" i="90"/>
  <c r="S6" i="90"/>
  <c r="T6" i="90"/>
  <c r="R6" i="90"/>
  <c r="Y6" i="90"/>
  <c r="S22" i="90"/>
  <c r="T22" i="90"/>
  <c r="R22" i="90"/>
  <c r="Y22" i="90"/>
  <c r="S38" i="90"/>
  <c r="T38" i="90"/>
  <c r="R38" i="90"/>
  <c r="Y38" i="90"/>
  <c r="S54" i="90"/>
  <c r="T54" i="90"/>
  <c r="R54" i="90"/>
  <c r="Y54" i="90"/>
  <c r="S70" i="90"/>
  <c r="T70" i="90"/>
  <c r="R70" i="90"/>
  <c r="Y70" i="90"/>
  <c r="S86" i="90"/>
  <c r="T86" i="90"/>
  <c r="R86" i="90"/>
  <c r="Y86" i="90"/>
  <c r="S102" i="90"/>
  <c r="T102" i="90"/>
  <c r="R102" i="90"/>
  <c r="Y102" i="90"/>
  <c r="S118" i="90"/>
  <c r="T118" i="90"/>
  <c r="Y118" i="90"/>
  <c r="R118" i="90"/>
  <c r="S134" i="90"/>
  <c r="T134" i="90"/>
  <c r="R134" i="90"/>
  <c r="Y134" i="90"/>
  <c r="S150" i="90"/>
  <c r="T150" i="90"/>
  <c r="R150" i="90"/>
  <c r="Y150" i="90"/>
  <c r="S166" i="90"/>
  <c r="T166" i="90"/>
  <c r="R166" i="90"/>
  <c r="Y166" i="90"/>
  <c r="S182" i="90"/>
  <c r="T182" i="90"/>
  <c r="Y182" i="90"/>
  <c r="R182" i="90"/>
  <c r="S198" i="90"/>
  <c r="T198" i="90"/>
  <c r="R198" i="90"/>
  <c r="Y198" i="90"/>
  <c r="T214" i="90"/>
  <c r="S214" i="90"/>
  <c r="R214" i="90"/>
  <c r="Y214" i="90"/>
  <c r="T230" i="90"/>
  <c r="S230" i="90"/>
  <c r="R230" i="90"/>
  <c r="Y230" i="90"/>
  <c r="T246" i="90"/>
  <c r="S246" i="90"/>
  <c r="R246" i="90"/>
  <c r="Y246" i="90"/>
  <c r="T262" i="90"/>
  <c r="S262" i="90"/>
  <c r="R262" i="90"/>
  <c r="Y262" i="90"/>
  <c r="T278" i="90"/>
  <c r="S278" i="90"/>
  <c r="R278" i="90"/>
  <c r="Y278" i="90"/>
  <c r="T294" i="90"/>
  <c r="S294" i="90"/>
  <c r="R294" i="90"/>
  <c r="Y294" i="90"/>
  <c r="T310" i="90"/>
  <c r="S310" i="90"/>
  <c r="R310" i="90"/>
  <c r="Y310" i="90"/>
  <c r="T326" i="90"/>
  <c r="S326" i="90"/>
  <c r="R326" i="90"/>
  <c r="Y326" i="90"/>
  <c r="T342" i="90"/>
  <c r="S342" i="90"/>
  <c r="R342" i="90"/>
  <c r="Y342" i="90"/>
  <c r="T358" i="90"/>
  <c r="S358" i="90"/>
  <c r="R358" i="90"/>
  <c r="Y358" i="90"/>
  <c r="T374" i="90"/>
  <c r="S374" i="90"/>
  <c r="R374" i="90"/>
  <c r="Y374" i="90"/>
  <c r="T390" i="90"/>
  <c r="S390" i="90"/>
  <c r="R390" i="90"/>
  <c r="Y390" i="90"/>
  <c r="T406" i="90"/>
  <c r="S406" i="90"/>
  <c r="R406" i="90"/>
  <c r="Y406" i="90"/>
  <c r="T422" i="90"/>
  <c r="S422" i="90"/>
  <c r="R422" i="90"/>
  <c r="Y422" i="90"/>
  <c r="S438" i="90"/>
  <c r="T438" i="90"/>
  <c r="R438" i="90"/>
  <c r="Y438" i="90"/>
  <c r="S454" i="90"/>
  <c r="T454" i="90"/>
  <c r="R454" i="90"/>
  <c r="Y454" i="90"/>
  <c r="S470" i="90"/>
  <c r="T470" i="90"/>
  <c r="R470" i="90"/>
  <c r="Y470" i="90"/>
  <c r="S486" i="90"/>
  <c r="T486" i="90"/>
  <c r="R486" i="90"/>
  <c r="Y486" i="90"/>
  <c r="S502" i="90"/>
  <c r="T502" i="90"/>
  <c r="R502" i="90"/>
  <c r="Y502" i="90"/>
  <c r="S518" i="90"/>
  <c r="T518" i="90"/>
  <c r="R518" i="90"/>
  <c r="Y518" i="90"/>
  <c r="S534" i="90"/>
  <c r="T534" i="90"/>
  <c r="R534" i="90"/>
  <c r="Y534" i="90"/>
  <c r="S550" i="90"/>
  <c r="T550" i="90"/>
  <c r="R550" i="90"/>
  <c r="Y550" i="90"/>
  <c r="S566" i="90"/>
  <c r="T566" i="90"/>
  <c r="R566" i="90"/>
  <c r="Y566" i="90"/>
  <c r="S582" i="90"/>
  <c r="T582" i="90"/>
  <c r="R582" i="90"/>
  <c r="Y582" i="90"/>
  <c r="S598" i="90"/>
  <c r="T598" i="90"/>
  <c r="R598" i="90"/>
  <c r="Y598" i="90"/>
  <c r="T614" i="90"/>
  <c r="S614" i="90"/>
  <c r="R614" i="90"/>
  <c r="Y614" i="90"/>
  <c r="T630" i="90"/>
  <c r="S630" i="90"/>
  <c r="R630" i="90"/>
  <c r="Y630" i="90"/>
  <c r="T646" i="90"/>
  <c r="S646" i="90"/>
  <c r="R646" i="90"/>
  <c r="Y646" i="90"/>
  <c r="T662" i="90"/>
  <c r="S662" i="90"/>
  <c r="R662" i="90"/>
  <c r="Y662" i="90"/>
  <c r="T678" i="90"/>
  <c r="S678" i="90"/>
  <c r="R678" i="90"/>
  <c r="Y678" i="90"/>
  <c r="T694" i="90"/>
  <c r="S694" i="90"/>
  <c r="R694" i="90"/>
  <c r="Y694" i="90"/>
  <c r="T710" i="90"/>
  <c r="S710" i="90"/>
  <c r="R710" i="90"/>
  <c r="Y710" i="90"/>
  <c r="T726" i="90"/>
  <c r="S726" i="90"/>
  <c r="R726" i="90"/>
  <c r="Y726" i="90"/>
  <c r="T742" i="90"/>
  <c r="S742" i="90"/>
  <c r="R742" i="90"/>
  <c r="Y742" i="90"/>
  <c r="T758" i="90"/>
  <c r="S758" i="90"/>
  <c r="R758" i="90"/>
  <c r="Y758" i="90"/>
  <c r="T774" i="90"/>
  <c r="S774" i="90"/>
  <c r="R774" i="90"/>
  <c r="Y774" i="90"/>
  <c r="T790" i="90"/>
  <c r="S790" i="90"/>
  <c r="R790" i="90"/>
  <c r="Y790" i="90"/>
  <c r="T806" i="90"/>
  <c r="S806" i="90"/>
  <c r="R806" i="90"/>
  <c r="Y806" i="90"/>
  <c r="T822" i="90"/>
  <c r="S822" i="90"/>
  <c r="R822" i="90"/>
  <c r="Y822" i="90"/>
  <c r="T838" i="90"/>
  <c r="S838" i="90"/>
  <c r="R838" i="90"/>
  <c r="Y838" i="90"/>
  <c r="T854" i="90"/>
  <c r="S854" i="90"/>
  <c r="R854" i="90"/>
  <c r="Y854" i="90"/>
  <c r="T870" i="90"/>
  <c r="S870" i="90"/>
  <c r="R870" i="90"/>
  <c r="Y870" i="90"/>
  <c r="T886" i="90"/>
  <c r="S886" i="90"/>
  <c r="R886" i="90"/>
  <c r="Y886" i="90"/>
  <c r="T902" i="90"/>
  <c r="S902" i="90"/>
  <c r="R902" i="90"/>
  <c r="Y902" i="90"/>
  <c r="T918" i="90"/>
  <c r="S918" i="90"/>
  <c r="R918" i="90"/>
  <c r="Y918" i="90"/>
  <c r="S934" i="90"/>
  <c r="T934" i="90"/>
  <c r="R934" i="90"/>
  <c r="Y934" i="90"/>
  <c r="S950" i="90"/>
  <c r="T950" i="90"/>
  <c r="R950" i="90"/>
  <c r="Y950" i="90"/>
  <c r="S966" i="90"/>
  <c r="T966" i="90"/>
  <c r="R966" i="90"/>
  <c r="Y966" i="90"/>
  <c r="S982" i="90"/>
  <c r="T982" i="90"/>
  <c r="R982" i="90"/>
  <c r="Y982" i="90"/>
  <c r="S998" i="90"/>
  <c r="T998" i="90"/>
  <c r="R998" i="90"/>
  <c r="Y998" i="90"/>
  <c r="S1014" i="90"/>
  <c r="T1014" i="90"/>
  <c r="R1014" i="90"/>
  <c r="Y1014" i="90"/>
  <c r="S1030" i="90"/>
  <c r="T1030" i="90"/>
  <c r="R1030" i="90"/>
  <c r="Y1030" i="90"/>
  <c r="S1046" i="90"/>
  <c r="T1046" i="90"/>
  <c r="R1046" i="90"/>
  <c r="Y1046" i="90"/>
  <c r="S1062" i="90"/>
  <c r="T1062" i="90"/>
  <c r="Y1062" i="90"/>
  <c r="R1062" i="90"/>
  <c r="S1078" i="90"/>
  <c r="T1078" i="90"/>
  <c r="R1078" i="90"/>
  <c r="Y1078" i="90"/>
  <c r="S1094" i="90"/>
  <c r="T1094" i="90"/>
  <c r="R1094" i="90"/>
  <c r="Y1094" i="90"/>
  <c r="S1110" i="90"/>
  <c r="T1110" i="90"/>
  <c r="R1110" i="90"/>
  <c r="Y1110" i="90"/>
  <c r="S1126" i="90"/>
  <c r="T1126" i="90"/>
  <c r="R1126" i="90"/>
  <c r="Y1126" i="90"/>
  <c r="S1142" i="90"/>
  <c r="T1142" i="90"/>
  <c r="R1142" i="90"/>
  <c r="Y1142" i="90"/>
  <c r="S1158" i="90"/>
  <c r="T1158" i="90"/>
  <c r="R1158" i="90"/>
  <c r="Y1158" i="90"/>
  <c r="S1174" i="90"/>
  <c r="T1174" i="90"/>
  <c r="R1174" i="90"/>
  <c r="Y1174" i="90"/>
  <c r="S1190" i="90"/>
  <c r="T1190" i="90"/>
  <c r="Y1190" i="90"/>
  <c r="R1190" i="90"/>
  <c r="S1206" i="90"/>
  <c r="T1206" i="90"/>
  <c r="R1206" i="90"/>
  <c r="Y1206" i="90"/>
  <c r="S1222" i="90"/>
  <c r="T1222" i="90"/>
  <c r="R1222" i="90"/>
  <c r="Y1222" i="90"/>
  <c r="S1238" i="90"/>
  <c r="T1238" i="90"/>
  <c r="R1238" i="90"/>
  <c r="Y1238" i="90"/>
  <c r="S1254" i="90"/>
  <c r="T1254" i="90"/>
  <c r="R1254" i="90"/>
  <c r="Y1254" i="90"/>
  <c r="S1270" i="90"/>
  <c r="T1270" i="90"/>
  <c r="R1270" i="90"/>
  <c r="Y1270" i="90"/>
  <c r="S1286" i="90"/>
  <c r="T1286" i="90"/>
  <c r="R1286" i="90"/>
  <c r="Y1286" i="90"/>
  <c r="S1302" i="90"/>
  <c r="T1302" i="90"/>
  <c r="R1302" i="90"/>
  <c r="Y1302" i="90"/>
  <c r="S1318" i="90"/>
  <c r="T1318" i="90"/>
  <c r="Y1318" i="90"/>
  <c r="R1318" i="90"/>
  <c r="S1334" i="90"/>
  <c r="T1334" i="90"/>
  <c r="R1334" i="90"/>
  <c r="Y1334" i="90"/>
  <c r="S1350" i="90"/>
  <c r="T1350" i="90"/>
  <c r="R1350" i="90"/>
  <c r="Y1350" i="90"/>
  <c r="S1366" i="90"/>
  <c r="T1366" i="90"/>
  <c r="R1366" i="90"/>
  <c r="Y1366" i="90"/>
  <c r="S1382" i="90"/>
  <c r="T1382" i="90"/>
  <c r="R1382" i="90"/>
  <c r="Y1382" i="90"/>
  <c r="S1398" i="90"/>
  <c r="T1398" i="90"/>
  <c r="R1398" i="90"/>
  <c r="Y1398" i="90"/>
  <c r="S1414" i="90"/>
  <c r="T1414" i="90"/>
  <c r="R1414" i="90"/>
  <c r="Y1414" i="90"/>
  <c r="S1430" i="90"/>
  <c r="T1430" i="90"/>
  <c r="R1430" i="90"/>
  <c r="Y1430" i="90"/>
  <c r="S1446" i="90"/>
  <c r="T1446" i="90"/>
  <c r="R1446" i="90"/>
  <c r="Y1446" i="90"/>
  <c r="W6" i="90"/>
  <c r="W22" i="90"/>
  <c r="W38" i="90"/>
  <c r="W54" i="90"/>
  <c r="W70" i="90"/>
  <c r="W86" i="90"/>
  <c r="W102" i="90"/>
  <c r="W118" i="90"/>
  <c r="W134" i="90"/>
  <c r="W150" i="90"/>
  <c r="W166" i="90"/>
  <c r="W182" i="90"/>
  <c r="W198" i="90"/>
  <c r="W214" i="90"/>
  <c r="W230" i="90"/>
  <c r="W246" i="90"/>
  <c r="W262" i="90"/>
  <c r="W278" i="90"/>
  <c r="W294" i="90"/>
  <c r="W310" i="90"/>
  <c r="W326" i="90"/>
  <c r="W342" i="90"/>
  <c r="W358" i="90"/>
  <c r="W374" i="90"/>
  <c r="W390" i="90"/>
  <c r="W406" i="90"/>
  <c r="W422" i="90"/>
  <c r="W438" i="90"/>
  <c r="W454" i="90"/>
  <c r="W470" i="90"/>
  <c r="W486" i="90"/>
  <c r="W502" i="90"/>
  <c r="W518" i="90"/>
  <c r="W534" i="90"/>
  <c r="W550" i="90"/>
  <c r="W566" i="90"/>
  <c r="W582" i="90"/>
  <c r="W598" i="90"/>
  <c r="W614" i="90"/>
  <c r="W630" i="90"/>
  <c r="W646" i="90"/>
  <c r="W662" i="90"/>
  <c r="W678" i="90"/>
  <c r="W694" i="90"/>
  <c r="W710" i="90"/>
  <c r="W726" i="90"/>
  <c r="W742" i="90"/>
  <c r="W758" i="90"/>
  <c r="W774" i="90"/>
  <c r="W790" i="90"/>
  <c r="W806" i="90"/>
  <c r="W822" i="90"/>
  <c r="W838" i="90"/>
  <c r="W854" i="90"/>
  <c r="W870" i="90"/>
  <c r="W886" i="90"/>
  <c r="W902" i="90"/>
  <c r="W918" i="90"/>
  <c r="W934" i="90"/>
  <c r="W950" i="90"/>
  <c r="W966" i="90"/>
  <c r="W982" i="90"/>
  <c r="W998" i="90"/>
  <c r="W1014" i="90"/>
  <c r="W1030" i="90"/>
  <c r="W1046" i="90"/>
  <c r="W1062" i="90"/>
  <c r="W1078" i="90"/>
  <c r="W1094" i="90"/>
  <c r="W1110" i="90"/>
  <c r="W1126" i="90"/>
  <c r="W1142" i="90"/>
  <c r="W1158" i="90"/>
  <c r="W1174" i="90"/>
  <c r="W1190" i="90"/>
  <c r="W1206" i="90"/>
  <c r="W1222" i="90"/>
  <c r="W1238" i="90"/>
  <c r="W1254" i="90"/>
  <c r="W1270" i="90"/>
  <c r="W1286" i="90"/>
  <c r="W1302" i="90"/>
  <c r="W1318" i="90"/>
  <c r="W1334" i="90"/>
  <c r="W1350" i="90"/>
  <c r="W1366" i="90"/>
  <c r="W1382" i="90"/>
  <c r="W1398" i="90"/>
  <c r="W1414" i="90"/>
  <c r="W1430" i="90"/>
  <c r="W1446" i="90"/>
  <c r="S7" i="90"/>
  <c r="T7" i="90"/>
  <c r="R7" i="90"/>
  <c r="Y7" i="90"/>
  <c r="S23" i="90"/>
  <c r="T23" i="90"/>
  <c r="R23" i="90"/>
  <c r="Y23" i="90"/>
  <c r="S39" i="90"/>
  <c r="T39" i="90"/>
  <c r="R39" i="90"/>
  <c r="Y39" i="90"/>
  <c r="S55" i="90"/>
  <c r="T55" i="90"/>
  <c r="R55" i="90"/>
  <c r="Y55" i="90"/>
  <c r="S71" i="90"/>
  <c r="T71" i="90"/>
  <c r="R71" i="90"/>
  <c r="Y71" i="90"/>
  <c r="S87" i="90"/>
  <c r="T87" i="90"/>
  <c r="R87" i="90"/>
  <c r="Y87" i="90"/>
  <c r="S103" i="90"/>
  <c r="T103" i="90"/>
  <c r="R103" i="90"/>
  <c r="Y103" i="90"/>
  <c r="S119" i="90"/>
  <c r="T119" i="90"/>
  <c r="R119" i="90"/>
  <c r="Y119" i="90"/>
  <c r="S135" i="90"/>
  <c r="T135" i="90"/>
  <c r="R135" i="90"/>
  <c r="Y135" i="90"/>
  <c r="S151" i="90"/>
  <c r="T151" i="90"/>
  <c r="R151" i="90"/>
  <c r="Y151" i="90"/>
  <c r="S167" i="90"/>
  <c r="T167" i="90"/>
  <c r="R167" i="90"/>
  <c r="Y167" i="90"/>
  <c r="T183" i="90"/>
  <c r="S183" i="90"/>
  <c r="R183" i="90"/>
  <c r="Y183" i="90"/>
  <c r="T199" i="90"/>
  <c r="S199" i="90"/>
  <c r="R199" i="90"/>
  <c r="Y199" i="90"/>
  <c r="T215" i="90"/>
  <c r="S215" i="90"/>
  <c r="R215" i="90"/>
  <c r="Y215" i="90"/>
  <c r="T231" i="90"/>
  <c r="S231" i="90"/>
  <c r="R231" i="90"/>
  <c r="Y231" i="90"/>
  <c r="T247" i="90"/>
  <c r="S247" i="90"/>
  <c r="R247" i="90"/>
  <c r="Y247" i="90"/>
  <c r="S263" i="90"/>
  <c r="T263" i="90"/>
  <c r="R263" i="90"/>
  <c r="Y263" i="90"/>
  <c r="S279" i="90"/>
  <c r="T279" i="90"/>
  <c r="R279" i="90"/>
  <c r="Y279" i="90"/>
  <c r="S295" i="90"/>
  <c r="T295" i="90"/>
  <c r="R295" i="90"/>
  <c r="Y295" i="90"/>
  <c r="S311" i="90"/>
  <c r="T311" i="90"/>
  <c r="R311" i="90"/>
  <c r="Y311" i="90"/>
  <c r="S327" i="90"/>
  <c r="T327" i="90"/>
  <c r="R327" i="90"/>
  <c r="Y327" i="90"/>
  <c r="S343" i="90"/>
  <c r="T343" i="90"/>
  <c r="R343" i="90"/>
  <c r="Y343" i="90"/>
  <c r="S359" i="90"/>
  <c r="T359" i="90"/>
  <c r="R359" i="90"/>
  <c r="Y359" i="90"/>
  <c r="S375" i="90"/>
  <c r="T375" i="90"/>
  <c r="R375" i="90"/>
  <c r="Y375" i="90"/>
  <c r="S391" i="90"/>
  <c r="T391" i="90"/>
  <c r="R391" i="90"/>
  <c r="Y391" i="90"/>
  <c r="S407" i="90"/>
  <c r="T407" i="90"/>
  <c r="R407" i="90"/>
  <c r="Y407" i="90"/>
  <c r="S423" i="90"/>
  <c r="T423" i="90"/>
  <c r="R423" i="90"/>
  <c r="Y423" i="90"/>
  <c r="S439" i="90"/>
  <c r="T439" i="90"/>
  <c r="R439" i="90"/>
  <c r="Y439" i="90"/>
  <c r="S455" i="90"/>
  <c r="T455" i="90"/>
  <c r="R455" i="90"/>
  <c r="Y455" i="90"/>
  <c r="S471" i="90"/>
  <c r="T471" i="90"/>
  <c r="R471" i="90"/>
  <c r="Y471" i="90"/>
  <c r="S487" i="90"/>
  <c r="T487" i="90"/>
  <c r="R487" i="90"/>
  <c r="Y487" i="90"/>
  <c r="S503" i="90"/>
  <c r="T503" i="90"/>
  <c r="R503" i="90"/>
  <c r="Y503" i="90"/>
  <c r="S519" i="90"/>
  <c r="T519" i="90"/>
  <c r="R519" i="90"/>
  <c r="Y519" i="90"/>
  <c r="S535" i="90"/>
  <c r="T535" i="90"/>
  <c r="R535" i="90"/>
  <c r="Y535" i="90"/>
  <c r="S551" i="90"/>
  <c r="T551" i="90"/>
  <c r="R551" i="90"/>
  <c r="Y551" i="90"/>
  <c r="T567" i="90"/>
  <c r="S567" i="90"/>
  <c r="R567" i="90"/>
  <c r="Y567" i="90"/>
  <c r="T583" i="90"/>
  <c r="S583" i="90"/>
  <c r="R583" i="90"/>
  <c r="Y583" i="90"/>
  <c r="T599" i="90"/>
  <c r="S599" i="90"/>
  <c r="R599" i="90"/>
  <c r="Y599" i="90"/>
  <c r="S615" i="90"/>
  <c r="T615" i="90"/>
  <c r="R615" i="90"/>
  <c r="Y615" i="90"/>
  <c r="S631" i="90"/>
  <c r="T631" i="90"/>
  <c r="R631" i="90"/>
  <c r="Y631" i="90"/>
  <c r="S647" i="90"/>
  <c r="T647" i="90"/>
  <c r="R647" i="90"/>
  <c r="Y647" i="90"/>
  <c r="S663" i="90"/>
  <c r="T663" i="90"/>
  <c r="R663" i="90"/>
  <c r="Y663" i="90"/>
  <c r="S679" i="90"/>
  <c r="T679" i="90"/>
  <c r="R679" i="90"/>
  <c r="Y679" i="90"/>
  <c r="S695" i="90"/>
  <c r="T695" i="90"/>
  <c r="R695" i="90"/>
  <c r="Y695" i="90"/>
  <c r="S711" i="90"/>
  <c r="T711" i="90"/>
  <c r="R711" i="90"/>
  <c r="Y711" i="90"/>
  <c r="S727" i="90"/>
  <c r="T727" i="90"/>
  <c r="R727" i="90"/>
  <c r="Y727" i="90"/>
  <c r="S743" i="90"/>
  <c r="T743" i="90"/>
  <c r="R743" i="90"/>
  <c r="Y743" i="90"/>
  <c r="S759" i="90"/>
  <c r="T759" i="90"/>
  <c r="R759" i="90"/>
  <c r="Y759" i="90"/>
  <c r="S775" i="90"/>
  <c r="T775" i="90"/>
  <c r="R775" i="90"/>
  <c r="Y775" i="90"/>
  <c r="S791" i="90"/>
  <c r="T791" i="90"/>
  <c r="R791" i="90"/>
  <c r="Y791" i="90"/>
  <c r="S807" i="90"/>
  <c r="T807" i="90"/>
  <c r="R807" i="90"/>
  <c r="Y807" i="90"/>
  <c r="S823" i="90"/>
  <c r="T823" i="90"/>
  <c r="R823" i="90"/>
  <c r="Y823" i="90"/>
  <c r="S839" i="90"/>
  <c r="T839" i="90"/>
  <c r="R839" i="90"/>
  <c r="Y839" i="90"/>
  <c r="S855" i="90"/>
  <c r="T855" i="90"/>
  <c r="R855" i="90"/>
  <c r="Y855" i="90"/>
  <c r="S871" i="90"/>
  <c r="T871" i="90"/>
  <c r="R871" i="90"/>
  <c r="Y871" i="90"/>
  <c r="S887" i="90"/>
  <c r="T887" i="90"/>
  <c r="R887" i="90"/>
  <c r="Y887" i="90"/>
  <c r="S903" i="90"/>
  <c r="T903" i="90"/>
  <c r="R903" i="90"/>
  <c r="Y903" i="90"/>
  <c r="T919" i="90"/>
  <c r="S919" i="90"/>
  <c r="R919" i="90"/>
  <c r="Y919" i="90"/>
  <c r="T935" i="90"/>
  <c r="S935" i="90"/>
  <c r="R935" i="90"/>
  <c r="Y935" i="90"/>
  <c r="T951" i="90"/>
  <c r="S951" i="90"/>
  <c r="R951" i="90"/>
  <c r="Y951" i="90"/>
  <c r="T967" i="90"/>
  <c r="S967" i="90"/>
  <c r="R967" i="90"/>
  <c r="Y967" i="90"/>
  <c r="T983" i="90"/>
  <c r="S983" i="90"/>
  <c r="R983" i="90"/>
  <c r="Y983" i="90"/>
  <c r="T999" i="90"/>
  <c r="S999" i="90"/>
  <c r="R999" i="90"/>
  <c r="Y999" i="90"/>
  <c r="T1015" i="90"/>
  <c r="S1015" i="90"/>
  <c r="R1015" i="90"/>
  <c r="Y1015" i="90"/>
  <c r="T1031" i="90"/>
  <c r="S1031" i="90"/>
  <c r="R1031" i="90"/>
  <c r="Y1031" i="90"/>
  <c r="T1047" i="90"/>
  <c r="S1047" i="90"/>
  <c r="R1047" i="90"/>
  <c r="Y1047" i="90"/>
  <c r="T1063" i="90"/>
  <c r="S1063" i="90"/>
  <c r="R1063" i="90"/>
  <c r="Y1063" i="90"/>
  <c r="T1079" i="90"/>
  <c r="S1079" i="90"/>
  <c r="R1079" i="90"/>
  <c r="Y1079" i="90"/>
  <c r="T1095" i="90"/>
  <c r="S1095" i="90"/>
  <c r="R1095" i="90"/>
  <c r="Y1095" i="90"/>
  <c r="T1111" i="90"/>
  <c r="S1111" i="90"/>
  <c r="R1111" i="90"/>
  <c r="Y1111" i="90"/>
  <c r="T1127" i="90"/>
  <c r="S1127" i="90"/>
  <c r="R1127" i="90"/>
  <c r="Y1127" i="90"/>
  <c r="T1143" i="90"/>
  <c r="S1143" i="90"/>
  <c r="R1143" i="90"/>
  <c r="Y1143" i="90"/>
  <c r="T1159" i="90"/>
  <c r="S1159" i="90"/>
  <c r="R1159" i="90"/>
  <c r="Y1159" i="90"/>
  <c r="T1175" i="90"/>
  <c r="S1175" i="90"/>
  <c r="R1175" i="90"/>
  <c r="Y1175" i="90"/>
  <c r="T1191" i="90"/>
  <c r="S1191" i="90"/>
  <c r="R1191" i="90"/>
  <c r="Y1191" i="90"/>
  <c r="T1207" i="90"/>
  <c r="S1207" i="90"/>
  <c r="R1207" i="90"/>
  <c r="Y1207" i="90"/>
  <c r="S1223" i="90"/>
  <c r="T1223" i="90"/>
  <c r="R1223" i="90"/>
  <c r="Y1223" i="90"/>
  <c r="S1239" i="90"/>
  <c r="T1239" i="90"/>
  <c r="R1239" i="90"/>
  <c r="Y1239" i="90"/>
  <c r="S1255" i="90"/>
  <c r="T1255" i="90"/>
  <c r="R1255" i="90"/>
  <c r="Y1255" i="90"/>
  <c r="S1271" i="90"/>
  <c r="T1271" i="90"/>
  <c r="R1271" i="90"/>
  <c r="Y1271" i="90"/>
  <c r="S1287" i="90"/>
  <c r="T1287" i="90"/>
  <c r="R1287" i="90"/>
  <c r="Y1287" i="90"/>
  <c r="S1303" i="90"/>
  <c r="T1303" i="90"/>
  <c r="R1303" i="90"/>
  <c r="Y1303" i="90"/>
  <c r="S1319" i="90"/>
  <c r="T1319" i="90"/>
  <c r="R1319" i="90"/>
  <c r="Y1319" i="90"/>
  <c r="S1335" i="90"/>
  <c r="T1335" i="90"/>
  <c r="R1335" i="90"/>
  <c r="Y1335" i="90"/>
  <c r="S1351" i="90"/>
  <c r="T1351" i="90"/>
  <c r="R1351" i="90"/>
  <c r="Y1351" i="90"/>
  <c r="S1367" i="90"/>
  <c r="T1367" i="90"/>
  <c r="R1367" i="90"/>
  <c r="Y1367" i="90"/>
  <c r="S1383" i="90"/>
  <c r="T1383" i="90"/>
  <c r="R1383" i="90"/>
  <c r="Y1383" i="90"/>
  <c r="S1399" i="90"/>
  <c r="T1399" i="90"/>
  <c r="R1399" i="90"/>
  <c r="Y1399" i="90"/>
  <c r="S1415" i="90"/>
  <c r="T1415" i="90"/>
  <c r="R1415" i="90"/>
  <c r="Y1415" i="90"/>
  <c r="S1431" i="90"/>
  <c r="T1431" i="90"/>
  <c r="R1431" i="90"/>
  <c r="Y1431" i="90"/>
  <c r="S1447" i="90"/>
  <c r="T1447" i="90"/>
  <c r="R1447" i="90"/>
  <c r="Y1447" i="90"/>
  <c r="W7" i="90"/>
  <c r="W23" i="90"/>
  <c r="W39" i="90"/>
  <c r="W55" i="90"/>
  <c r="W71" i="90"/>
  <c r="W87" i="90"/>
  <c r="W103" i="90"/>
  <c r="W119" i="90"/>
  <c r="W135" i="90"/>
  <c r="W151" i="90"/>
  <c r="W167" i="90"/>
  <c r="W183" i="90"/>
  <c r="W199" i="90"/>
  <c r="W215" i="90"/>
  <c r="W231" i="90"/>
  <c r="W247" i="90"/>
  <c r="W263" i="90"/>
  <c r="W279" i="90"/>
  <c r="W295" i="90"/>
  <c r="W311" i="90"/>
  <c r="W327" i="90"/>
  <c r="W343" i="90"/>
  <c r="W359" i="90"/>
  <c r="W375" i="90"/>
  <c r="W391" i="90"/>
  <c r="W407" i="90"/>
  <c r="W423" i="90"/>
  <c r="W439" i="90"/>
  <c r="W455" i="90"/>
  <c r="W471" i="90"/>
  <c r="W487" i="90"/>
  <c r="W503" i="90"/>
  <c r="W519" i="90"/>
  <c r="W535" i="90"/>
  <c r="W551" i="90"/>
  <c r="W567" i="90"/>
  <c r="W583" i="90"/>
  <c r="W599" i="90"/>
  <c r="W615" i="90"/>
  <c r="W631" i="90"/>
  <c r="W647" i="90"/>
  <c r="W663" i="90"/>
  <c r="W679" i="90"/>
  <c r="W695" i="90"/>
  <c r="W711" i="90"/>
  <c r="W727" i="90"/>
  <c r="W743" i="90"/>
  <c r="W759" i="90"/>
  <c r="W775" i="90"/>
  <c r="W791" i="90"/>
  <c r="W807" i="90"/>
  <c r="W823" i="90"/>
  <c r="W839" i="90"/>
  <c r="W855" i="90"/>
  <c r="W871" i="90"/>
  <c r="W887" i="90"/>
  <c r="W903" i="90"/>
  <c r="W919" i="90"/>
  <c r="W935" i="90"/>
  <c r="W951" i="90"/>
  <c r="W967" i="90"/>
  <c r="W983" i="90"/>
  <c r="W999" i="90"/>
  <c r="W1015" i="90"/>
  <c r="W1031" i="90"/>
  <c r="W1047" i="90"/>
  <c r="W1063" i="90"/>
  <c r="W1079" i="90"/>
  <c r="W1095" i="90"/>
  <c r="W1111" i="90"/>
  <c r="W1127" i="90"/>
  <c r="W1143" i="90"/>
  <c r="W1159" i="90"/>
  <c r="W1175" i="90"/>
  <c r="W1191" i="90"/>
  <c r="W1207" i="90"/>
  <c r="W1223" i="90"/>
  <c r="W1239" i="90"/>
  <c r="W1255" i="90"/>
  <c r="W1271" i="90"/>
  <c r="W1287" i="90"/>
  <c r="W1303" i="90"/>
  <c r="W1319" i="90"/>
  <c r="W1335" i="90"/>
  <c r="W1351" i="90"/>
  <c r="W1367" i="90"/>
  <c r="W1383" i="90"/>
  <c r="W1399" i="90"/>
  <c r="W1415" i="90"/>
  <c r="W1431" i="90"/>
  <c r="W1447" i="90"/>
  <c r="S8" i="90"/>
  <c r="T8" i="90"/>
  <c r="R8" i="90"/>
  <c r="Y8" i="90"/>
  <c r="S24" i="90"/>
  <c r="T24" i="90"/>
  <c r="R24" i="90"/>
  <c r="Y24" i="90"/>
  <c r="S40" i="90"/>
  <c r="T40" i="90"/>
  <c r="R40" i="90"/>
  <c r="Y40" i="90"/>
  <c r="S56" i="90"/>
  <c r="T56" i="90"/>
  <c r="R56" i="90"/>
  <c r="Y56" i="90"/>
  <c r="S72" i="90"/>
  <c r="T72" i="90"/>
  <c r="R72" i="90"/>
  <c r="Y72" i="90"/>
  <c r="S88" i="90"/>
  <c r="T88" i="90"/>
  <c r="R88" i="90"/>
  <c r="Y88" i="90"/>
  <c r="S104" i="90"/>
  <c r="T104" i="90"/>
  <c r="R104" i="90"/>
  <c r="Y104" i="90"/>
  <c r="S120" i="90"/>
  <c r="T120" i="90"/>
  <c r="R120" i="90"/>
  <c r="Y120" i="90"/>
  <c r="S136" i="90"/>
  <c r="T136" i="90"/>
  <c r="R136" i="90"/>
  <c r="Y136" i="90"/>
  <c r="S152" i="90"/>
  <c r="T152" i="90"/>
  <c r="R152" i="90"/>
  <c r="Y152" i="90"/>
  <c r="S168" i="90"/>
  <c r="T168" i="90"/>
  <c r="R168" i="90"/>
  <c r="Y168" i="90"/>
  <c r="S184" i="90"/>
  <c r="T184" i="90"/>
  <c r="R184" i="90"/>
  <c r="Y184" i="90"/>
  <c r="S200" i="90"/>
  <c r="T200" i="90"/>
  <c r="R200" i="90"/>
  <c r="Y200" i="90"/>
  <c r="T216" i="90"/>
  <c r="S216" i="90"/>
  <c r="R216" i="90"/>
  <c r="Y216" i="90"/>
  <c r="T232" i="90"/>
  <c r="S232" i="90"/>
  <c r="R232" i="90"/>
  <c r="Y232" i="90"/>
  <c r="T248" i="90"/>
  <c r="S248" i="90"/>
  <c r="R248" i="90"/>
  <c r="Y248" i="90"/>
  <c r="T264" i="90"/>
  <c r="S264" i="90"/>
  <c r="R264" i="90"/>
  <c r="Y264" i="90"/>
  <c r="T280" i="90"/>
  <c r="S280" i="90"/>
  <c r="R280" i="90"/>
  <c r="Y280" i="90"/>
  <c r="T296" i="90"/>
  <c r="S296" i="90"/>
  <c r="R296" i="90"/>
  <c r="Y296" i="90"/>
  <c r="T312" i="90"/>
  <c r="S312" i="90"/>
  <c r="R312" i="90"/>
  <c r="Y312" i="90"/>
  <c r="T328" i="90"/>
  <c r="S328" i="90"/>
  <c r="R328" i="90"/>
  <c r="Y328" i="90"/>
  <c r="T344" i="90"/>
  <c r="S344" i="90"/>
  <c r="R344" i="90"/>
  <c r="Y344" i="90"/>
  <c r="T360" i="90"/>
  <c r="S360" i="90"/>
  <c r="R360" i="90"/>
  <c r="Y360" i="90"/>
  <c r="T376" i="90"/>
  <c r="S376" i="90"/>
  <c r="R376" i="90"/>
  <c r="Y376" i="90"/>
  <c r="T392" i="90"/>
  <c r="S392" i="90"/>
  <c r="R392" i="90"/>
  <c r="Y392" i="90"/>
  <c r="T408" i="90"/>
  <c r="S408" i="90"/>
  <c r="R408" i="90"/>
  <c r="Y408" i="90"/>
  <c r="T424" i="90"/>
  <c r="S424" i="90"/>
  <c r="R424" i="90"/>
  <c r="Y424" i="90"/>
  <c r="S440" i="90"/>
  <c r="T440" i="90"/>
  <c r="R440" i="90"/>
  <c r="Y440" i="90"/>
  <c r="S456" i="90"/>
  <c r="T456" i="90"/>
  <c r="R456" i="90"/>
  <c r="Y456" i="90"/>
  <c r="S472" i="90"/>
  <c r="T472" i="90"/>
  <c r="R472" i="90"/>
  <c r="Y472" i="90"/>
  <c r="S488" i="90"/>
  <c r="T488" i="90"/>
  <c r="R488" i="90"/>
  <c r="Y488" i="90"/>
  <c r="S504" i="90"/>
  <c r="T504" i="90"/>
  <c r="R504" i="90"/>
  <c r="Y504" i="90"/>
  <c r="S520" i="90"/>
  <c r="T520" i="90"/>
  <c r="R520" i="90"/>
  <c r="Y520" i="90"/>
  <c r="S536" i="90"/>
  <c r="T536" i="90"/>
  <c r="R536" i="90"/>
  <c r="Y536" i="90"/>
  <c r="S552" i="90"/>
  <c r="T552" i="90"/>
  <c r="R552" i="90"/>
  <c r="Y552" i="90"/>
  <c r="S568" i="90"/>
  <c r="T568" i="90"/>
  <c r="R568" i="90"/>
  <c r="Y568" i="90"/>
  <c r="S584" i="90"/>
  <c r="T584" i="90"/>
  <c r="R584" i="90"/>
  <c r="Y584" i="90"/>
  <c r="S600" i="90"/>
  <c r="T600" i="90"/>
  <c r="R600" i="90"/>
  <c r="Y600" i="90"/>
  <c r="T616" i="90"/>
  <c r="S616" i="90"/>
  <c r="R616" i="90"/>
  <c r="Y616" i="90"/>
  <c r="T632" i="90"/>
  <c r="S632" i="90"/>
  <c r="R632" i="90"/>
  <c r="Y632" i="90"/>
  <c r="T648" i="90"/>
  <c r="S648" i="90"/>
  <c r="R648" i="90"/>
  <c r="Y648" i="90"/>
  <c r="T664" i="90"/>
  <c r="S664" i="90"/>
  <c r="R664" i="90"/>
  <c r="Y664" i="90"/>
  <c r="T680" i="90"/>
  <c r="S680" i="90"/>
  <c r="R680" i="90"/>
  <c r="Y680" i="90"/>
  <c r="T696" i="90"/>
  <c r="S696" i="90"/>
  <c r="R696" i="90"/>
  <c r="Y696" i="90"/>
  <c r="T712" i="90"/>
  <c r="S712" i="90"/>
  <c r="R712" i="90"/>
  <c r="Y712" i="90"/>
  <c r="T728" i="90"/>
  <c r="S728" i="90"/>
  <c r="R728" i="90"/>
  <c r="Y728" i="90"/>
  <c r="T744" i="90"/>
  <c r="S744" i="90"/>
  <c r="R744" i="90"/>
  <c r="Y744" i="90"/>
  <c r="T760" i="90"/>
  <c r="S760" i="90"/>
  <c r="R760" i="90"/>
  <c r="Y760" i="90"/>
  <c r="T776" i="90"/>
  <c r="S776" i="90"/>
  <c r="R776" i="90"/>
  <c r="Y776" i="90"/>
  <c r="T792" i="90"/>
  <c r="S792" i="90"/>
  <c r="R792" i="90"/>
  <c r="Y792" i="90"/>
  <c r="T808" i="90"/>
  <c r="S808" i="90"/>
  <c r="R808" i="90"/>
  <c r="Y808" i="90"/>
  <c r="T824" i="90"/>
  <c r="S824" i="90"/>
  <c r="R824" i="90"/>
  <c r="Y824" i="90"/>
  <c r="T840" i="90"/>
  <c r="S840" i="90"/>
  <c r="R840" i="90"/>
  <c r="Y840" i="90"/>
  <c r="T856" i="90"/>
  <c r="S856" i="90"/>
  <c r="R856" i="90"/>
  <c r="Y856" i="90"/>
  <c r="T872" i="90"/>
  <c r="S872" i="90"/>
  <c r="R872" i="90"/>
  <c r="Y872" i="90"/>
  <c r="T888" i="90"/>
  <c r="S888" i="90"/>
  <c r="R888" i="90"/>
  <c r="Y888" i="90"/>
  <c r="T904" i="90"/>
  <c r="S904" i="90"/>
  <c r="R904" i="90"/>
  <c r="Y904" i="90"/>
  <c r="T920" i="90"/>
  <c r="S920" i="90"/>
  <c r="R920" i="90"/>
  <c r="Y920" i="90"/>
  <c r="T936" i="90"/>
  <c r="S936" i="90"/>
  <c r="R936" i="90"/>
  <c r="Y936" i="90"/>
  <c r="T952" i="90"/>
  <c r="S952" i="90"/>
  <c r="R952" i="90"/>
  <c r="Y952" i="90"/>
  <c r="T968" i="90"/>
  <c r="S968" i="90"/>
  <c r="R968" i="90"/>
  <c r="Y968" i="90"/>
  <c r="T984" i="90"/>
  <c r="S984" i="90"/>
  <c r="R984" i="90"/>
  <c r="Y984" i="90"/>
  <c r="T1000" i="90"/>
  <c r="S1000" i="90"/>
  <c r="R1000" i="90"/>
  <c r="Y1000" i="90"/>
  <c r="T1016" i="90"/>
  <c r="S1016" i="90"/>
  <c r="R1016" i="90"/>
  <c r="Y1016" i="90"/>
  <c r="T1032" i="90"/>
  <c r="S1032" i="90"/>
  <c r="R1032" i="90"/>
  <c r="Y1032" i="90"/>
  <c r="T1048" i="90"/>
  <c r="S1048" i="90"/>
  <c r="R1048" i="90"/>
  <c r="Y1048" i="90"/>
  <c r="T1064" i="90"/>
  <c r="S1064" i="90"/>
  <c r="R1064" i="90"/>
  <c r="Y1064" i="90"/>
  <c r="T1080" i="90"/>
  <c r="S1080" i="90"/>
  <c r="R1080" i="90"/>
  <c r="Y1080" i="90"/>
  <c r="T1096" i="90"/>
  <c r="S1096" i="90"/>
  <c r="R1096" i="90"/>
  <c r="Y1096" i="90"/>
  <c r="T1112" i="90"/>
  <c r="S1112" i="90"/>
  <c r="R1112" i="90"/>
  <c r="Y1112" i="90"/>
  <c r="T1128" i="90"/>
  <c r="S1128" i="90"/>
  <c r="R1128" i="90"/>
  <c r="Y1128" i="90"/>
  <c r="T1144" i="90"/>
  <c r="S1144" i="90"/>
  <c r="R1144" i="90"/>
  <c r="Y1144" i="90"/>
  <c r="T1160" i="90"/>
  <c r="S1160" i="90"/>
  <c r="R1160" i="90"/>
  <c r="Y1160" i="90"/>
  <c r="T1176" i="90"/>
  <c r="S1176" i="90"/>
  <c r="R1176" i="90"/>
  <c r="Y1176" i="90"/>
  <c r="T1192" i="90"/>
  <c r="S1192" i="90"/>
  <c r="R1192" i="90"/>
  <c r="Y1192" i="90"/>
  <c r="T1208" i="90"/>
  <c r="S1208" i="90"/>
  <c r="R1208" i="90"/>
  <c r="Y1208" i="90"/>
  <c r="S1224" i="90"/>
  <c r="T1224" i="90"/>
  <c r="R1224" i="90"/>
  <c r="Y1224" i="90"/>
  <c r="S1240" i="90"/>
  <c r="T1240" i="90"/>
  <c r="R1240" i="90"/>
  <c r="Y1240" i="90"/>
  <c r="S1256" i="90"/>
  <c r="T1256" i="90"/>
  <c r="R1256" i="90"/>
  <c r="Y1256" i="90"/>
  <c r="S1272" i="90"/>
  <c r="T1272" i="90"/>
  <c r="R1272" i="90"/>
  <c r="Y1272" i="90"/>
  <c r="S1288" i="90"/>
  <c r="T1288" i="90"/>
  <c r="R1288" i="90"/>
  <c r="Y1288" i="90"/>
  <c r="S1304" i="90"/>
  <c r="T1304" i="90"/>
  <c r="R1304" i="90"/>
  <c r="Y1304" i="90"/>
  <c r="S1320" i="90"/>
  <c r="T1320" i="90"/>
  <c r="R1320" i="90"/>
  <c r="Y1320" i="90"/>
  <c r="S1336" i="90"/>
  <c r="T1336" i="90"/>
  <c r="R1336" i="90"/>
  <c r="Y1336" i="90"/>
  <c r="S1352" i="90"/>
  <c r="T1352" i="90"/>
  <c r="R1352" i="90"/>
  <c r="Y1352" i="90"/>
  <c r="S1368" i="90"/>
  <c r="T1368" i="90"/>
  <c r="R1368" i="90"/>
  <c r="Y1368" i="90"/>
  <c r="S1384" i="90"/>
  <c r="T1384" i="90"/>
  <c r="R1384" i="90"/>
  <c r="Y1384" i="90"/>
  <c r="S1400" i="90"/>
  <c r="T1400" i="90"/>
  <c r="R1400" i="90"/>
  <c r="Y1400" i="90"/>
  <c r="S1416" i="90"/>
  <c r="T1416" i="90"/>
  <c r="R1416" i="90"/>
  <c r="Y1416" i="90"/>
  <c r="S1432" i="90"/>
  <c r="T1432" i="90"/>
  <c r="R1432" i="90"/>
  <c r="Y1432" i="90"/>
  <c r="S1448" i="90"/>
  <c r="T1448" i="90"/>
  <c r="R1448" i="90"/>
  <c r="Y1448" i="90"/>
  <c r="W8" i="90"/>
  <c r="W24" i="90"/>
  <c r="W40" i="90"/>
  <c r="W56" i="90"/>
  <c r="W72" i="90"/>
  <c r="W88" i="90"/>
  <c r="W104" i="90"/>
  <c r="W120" i="90"/>
  <c r="W136" i="90"/>
  <c r="W152" i="90"/>
  <c r="W168" i="90"/>
  <c r="W184" i="90"/>
  <c r="W200" i="90"/>
  <c r="W216" i="90"/>
  <c r="W232" i="90"/>
  <c r="W248" i="90"/>
  <c r="W264" i="90"/>
  <c r="W280" i="90"/>
  <c r="W296" i="90"/>
  <c r="W312" i="90"/>
  <c r="W328" i="90"/>
  <c r="W344" i="90"/>
  <c r="W360" i="90"/>
  <c r="W376" i="90"/>
  <c r="W392" i="90"/>
  <c r="W408" i="90"/>
  <c r="W424" i="90"/>
  <c r="W440" i="90"/>
  <c r="W456" i="90"/>
  <c r="W472" i="90"/>
  <c r="W488" i="90"/>
  <c r="W504" i="90"/>
  <c r="W520" i="90"/>
  <c r="W536" i="90"/>
  <c r="W552" i="90"/>
  <c r="W568" i="90"/>
  <c r="W584" i="90"/>
  <c r="W600" i="90"/>
  <c r="W616" i="90"/>
  <c r="W632" i="90"/>
  <c r="W648" i="90"/>
  <c r="W664" i="90"/>
  <c r="W680" i="90"/>
  <c r="W696" i="90"/>
  <c r="W712" i="90"/>
  <c r="W728" i="90"/>
  <c r="W744" i="90"/>
  <c r="W760" i="90"/>
  <c r="W776" i="90"/>
  <c r="W792" i="90"/>
  <c r="W808" i="90"/>
  <c r="W824" i="90"/>
  <c r="W840" i="90"/>
  <c r="W856" i="90"/>
  <c r="W872" i="90"/>
  <c r="W888" i="90"/>
  <c r="W904" i="90"/>
  <c r="W920" i="90"/>
  <c r="W936" i="90"/>
  <c r="W952" i="90"/>
  <c r="W968" i="90"/>
  <c r="W984" i="90"/>
  <c r="W1000" i="90"/>
  <c r="W1016" i="90"/>
  <c r="W1032" i="90"/>
  <c r="W1048" i="90"/>
  <c r="W1064" i="90"/>
  <c r="W1080" i="90"/>
  <c r="W1096" i="90"/>
  <c r="W1112" i="90"/>
  <c r="W1128" i="90"/>
  <c r="W1144" i="90"/>
  <c r="W1160" i="90"/>
  <c r="W1176" i="90"/>
  <c r="W1192" i="90"/>
  <c r="W1208" i="90"/>
  <c r="W1224" i="90"/>
  <c r="W1240" i="90"/>
  <c r="W1256" i="90"/>
  <c r="W1272" i="90"/>
  <c r="W1288" i="90"/>
  <c r="W1304" i="90"/>
  <c r="W1320" i="90"/>
  <c r="W1336" i="90"/>
  <c r="W1352" i="90"/>
  <c r="W1368" i="90"/>
  <c r="W1384" i="90"/>
  <c r="W1400" i="90"/>
  <c r="W1416" i="90"/>
  <c r="W1432" i="90"/>
  <c r="W1448" i="90"/>
  <c r="S461" i="90"/>
  <c r="T461" i="90"/>
  <c r="R461" i="90"/>
  <c r="Y461" i="90"/>
  <c r="S525" i="90"/>
  <c r="T525" i="90"/>
  <c r="R525" i="90"/>
  <c r="Y525" i="90"/>
  <c r="S589" i="90"/>
  <c r="T589" i="90"/>
  <c r="R589" i="90"/>
  <c r="Y589" i="90"/>
  <c r="S653" i="90"/>
  <c r="T653" i="90"/>
  <c r="R653" i="90"/>
  <c r="Y653" i="90"/>
  <c r="S717" i="90"/>
  <c r="T717" i="90"/>
  <c r="R717" i="90"/>
  <c r="Y717" i="90"/>
  <c r="S781" i="90"/>
  <c r="T781" i="90"/>
  <c r="R781" i="90"/>
  <c r="Y781" i="90"/>
  <c r="S845" i="90"/>
  <c r="T845" i="90"/>
  <c r="R845" i="90"/>
  <c r="Y845" i="90"/>
  <c r="T909" i="90"/>
  <c r="S909" i="90"/>
  <c r="R909" i="90"/>
  <c r="Y909" i="90"/>
  <c r="T973" i="90"/>
  <c r="S973" i="90"/>
  <c r="R973" i="90"/>
  <c r="Y973" i="90"/>
  <c r="T1037" i="90"/>
  <c r="S1037" i="90"/>
  <c r="R1037" i="90"/>
  <c r="Y1037" i="90"/>
  <c r="T1101" i="90"/>
  <c r="S1101" i="90"/>
  <c r="R1101" i="90"/>
  <c r="Y1101" i="90"/>
  <c r="T1165" i="90"/>
  <c r="S1165" i="90"/>
  <c r="R1165" i="90"/>
  <c r="Y1165" i="90"/>
  <c r="S1229" i="90"/>
  <c r="T1229" i="90"/>
  <c r="R1229" i="90"/>
  <c r="Y1229" i="90"/>
  <c r="S1293" i="90"/>
  <c r="T1293" i="90"/>
  <c r="R1293" i="90"/>
  <c r="Y1293" i="90"/>
  <c r="S1357" i="90"/>
  <c r="T1357" i="90"/>
  <c r="R1357" i="90"/>
  <c r="Y1357" i="90"/>
  <c r="S1421" i="90"/>
  <c r="T1421" i="90"/>
  <c r="R1421" i="90"/>
  <c r="Y1421" i="90"/>
  <c r="W477" i="90"/>
  <c r="W541" i="90"/>
  <c r="W605" i="90"/>
  <c r="W669" i="90"/>
  <c r="W733" i="90"/>
  <c r="W797" i="90"/>
  <c r="W861" i="90"/>
  <c r="W925" i="90"/>
  <c r="W989" i="90"/>
  <c r="W1053" i="90"/>
  <c r="W1117" i="90"/>
  <c r="W1181" i="90"/>
  <c r="W1245" i="90"/>
  <c r="W1309" i="90"/>
  <c r="W1373" i="90"/>
  <c r="W1437" i="90"/>
  <c r="S497" i="90"/>
  <c r="T497" i="90"/>
  <c r="R497" i="90"/>
  <c r="Y497" i="90"/>
  <c r="T561" i="90"/>
  <c r="S561" i="90"/>
  <c r="R561" i="90"/>
  <c r="Y561" i="90"/>
  <c r="T625" i="90"/>
  <c r="S625" i="90"/>
  <c r="R625" i="90"/>
  <c r="Y625" i="90"/>
  <c r="T689" i="90"/>
  <c r="S689" i="90"/>
  <c r="R689" i="90"/>
  <c r="Y689" i="90"/>
  <c r="T753" i="90"/>
  <c r="S753" i="90"/>
  <c r="R753" i="90"/>
  <c r="Y753" i="90"/>
  <c r="T817" i="90"/>
  <c r="S817" i="90"/>
  <c r="R817" i="90"/>
  <c r="Y817" i="90"/>
  <c r="S881" i="90"/>
  <c r="T881" i="90"/>
  <c r="R881" i="90"/>
  <c r="Y881" i="90"/>
  <c r="T945" i="90"/>
  <c r="S945" i="90"/>
  <c r="R945" i="90"/>
  <c r="Y945" i="90"/>
  <c r="T1009" i="90"/>
  <c r="S1009" i="90"/>
  <c r="R1009" i="90"/>
  <c r="Y1009" i="90"/>
  <c r="T1073" i="90"/>
  <c r="S1073" i="90"/>
  <c r="R1073" i="90"/>
  <c r="Y1073" i="90"/>
  <c r="T1137" i="90"/>
  <c r="S1137" i="90"/>
  <c r="R1137" i="90"/>
  <c r="Y1137" i="90"/>
  <c r="T1201" i="90"/>
  <c r="S1201" i="90"/>
  <c r="R1201" i="90"/>
  <c r="Y1201" i="90"/>
  <c r="S1265" i="90"/>
  <c r="T1265" i="90"/>
  <c r="R1265" i="90"/>
  <c r="Y1265" i="90"/>
  <c r="S1329" i="90"/>
  <c r="T1329" i="90"/>
  <c r="R1329" i="90"/>
  <c r="Y1329" i="90"/>
  <c r="S1393" i="90"/>
  <c r="T1393" i="90"/>
  <c r="R1393" i="90"/>
  <c r="Y1393" i="90"/>
  <c r="S1457" i="90"/>
  <c r="T1457" i="90"/>
  <c r="R1457" i="90"/>
  <c r="Y1457" i="90"/>
  <c r="W513" i="90"/>
  <c r="W577" i="90"/>
  <c r="W641" i="90"/>
  <c r="W705" i="90"/>
  <c r="W769" i="90"/>
  <c r="W833" i="90"/>
  <c r="W897" i="90"/>
  <c r="W961" i="90"/>
  <c r="W1025" i="90"/>
  <c r="W1089" i="90"/>
  <c r="W1153" i="90"/>
  <c r="W1217" i="90"/>
  <c r="W1297" i="90"/>
  <c r="W1361" i="90"/>
  <c r="W1425" i="90"/>
  <c r="S485" i="90"/>
  <c r="T485" i="90"/>
  <c r="R485" i="90"/>
  <c r="Y485" i="90"/>
  <c r="S549" i="90"/>
  <c r="T549" i="90"/>
  <c r="R549" i="90"/>
  <c r="Y549" i="90"/>
  <c r="S613" i="90"/>
  <c r="T613" i="90"/>
  <c r="R613" i="90"/>
  <c r="Y613" i="90"/>
  <c r="S677" i="90"/>
  <c r="T677" i="90"/>
  <c r="R677" i="90"/>
  <c r="Y677" i="90"/>
  <c r="S741" i="90"/>
  <c r="T741" i="90"/>
  <c r="R741" i="90"/>
  <c r="Y741" i="90"/>
  <c r="S805" i="90"/>
  <c r="T805" i="90"/>
  <c r="R805" i="90"/>
  <c r="Y805" i="90"/>
  <c r="S869" i="90"/>
  <c r="T869" i="90"/>
  <c r="R869" i="90"/>
  <c r="Y869" i="90"/>
  <c r="T933" i="90"/>
  <c r="S933" i="90"/>
  <c r="R933" i="90"/>
  <c r="Y933" i="90"/>
  <c r="T997" i="90"/>
  <c r="S997" i="90"/>
  <c r="R997" i="90"/>
  <c r="Y997" i="90"/>
  <c r="T1061" i="90"/>
  <c r="S1061" i="90"/>
  <c r="R1061" i="90"/>
  <c r="Y1061" i="90"/>
  <c r="T1125" i="90"/>
  <c r="S1125" i="90"/>
  <c r="R1125" i="90"/>
  <c r="Y1125" i="90"/>
  <c r="T1189" i="90"/>
  <c r="S1189" i="90"/>
  <c r="R1189" i="90"/>
  <c r="Y1189" i="90"/>
  <c r="S1253" i="90"/>
  <c r="T1253" i="90"/>
  <c r="R1253" i="90"/>
  <c r="Y1253" i="90"/>
  <c r="S1317" i="90"/>
  <c r="T1317" i="90"/>
  <c r="R1317" i="90"/>
  <c r="Y1317" i="90"/>
  <c r="S1381" i="90"/>
  <c r="T1381" i="90"/>
  <c r="R1381" i="90"/>
  <c r="Y1381" i="90"/>
  <c r="S1445" i="90"/>
  <c r="T1445" i="90"/>
  <c r="R1445" i="90"/>
  <c r="Y1445" i="90"/>
  <c r="W53" i="90"/>
  <c r="W117" i="90"/>
  <c r="W181" i="90"/>
  <c r="W245" i="90"/>
  <c r="W309" i="90"/>
  <c r="W453" i="90"/>
  <c r="W517" i="90"/>
  <c r="W581" i="90"/>
  <c r="W645" i="90"/>
  <c r="W709" i="90"/>
  <c r="W773" i="90"/>
  <c r="W837" i="90"/>
  <c r="W901" i="90"/>
  <c r="W965" i="90"/>
  <c r="W1029" i="90"/>
  <c r="W1093" i="90"/>
  <c r="W1157" i="90"/>
  <c r="W1221" i="90"/>
  <c r="W1285" i="90"/>
  <c r="W1349" i="90"/>
  <c r="W1413" i="90"/>
  <c r="S9" i="90"/>
  <c r="T9" i="90"/>
  <c r="R9" i="90"/>
  <c r="Y9" i="90"/>
  <c r="S17" i="90"/>
  <c r="T17" i="90"/>
  <c r="R17" i="90"/>
  <c r="Y17" i="90"/>
  <c r="S33" i="90"/>
  <c r="T33" i="90"/>
  <c r="Y33" i="90"/>
  <c r="R33" i="90"/>
  <c r="S49" i="90"/>
  <c r="T49" i="90"/>
  <c r="R49" i="90"/>
  <c r="Y49" i="90"/>
  <c r="S57" i="90"/>
  <c r="T57" i="90"/>
  <c r="R57" i="90"/>
  <c r="Y57" i="90"/>
  <c r="S65" i="90"/>
  <c r="T65" i="90"/>
  <c r="R65" i="90"/>
  <c r="Y65" i="90"/>
  <c r="S73" i="90"/>
  <c r="T73" i="90"/>
  <c r="R73" i="90"/>
  <c r="Y73" i="90"/>
  <c r="S81" i="90"/>
  <c r="T81" i="90"/>
  <c r="R81" i="90"/>
  <c r="Y81" i="90"/>
  <c r="S97" i="90"/>
  <c r="T97" i="90"/>
  <c r="R97" i="90"/>
  <c r="Y97" i="90"/>
  <c r="S113" i="90"/>
  <c r="T113" i="90"/>
  <c r="R113" i="90"/>
  <c r="Y113" i="90"/>
  <c r="S121" i="90"/>
  <c r="T121" i="90"/>
  <c r="R121" i="90"/>
  <c r="Y121" i="90"/>
  <c r="S129" i="90"/>
  <c r="T129" i="90"/>
  <c r="R129" i="90"/>
  <c r="Y129" i="90"/>
  <c r="S137" i="90"/>
  <c r="T137" i="90"/>
  <c r="R137" i="90"/>
  <c r="Y137" i="90"/>
  <c r="S145" i="90"/>
  <c r="T145" i="90"/>
  <c r="R145" i="90"/>
  <c r="Y145" i="90"/>
  <c r="S153" i="90"/>
  <c r="T153" i="90"/>
  <c r="R153" i="90"/>
  <c r="Y153" i="90"/>
  <c r="S161" i="90"/>
  <c r="T161" i="90"/>
  <c r="R161" i="90"/>
  <c r="Y161" i="90"/>
  <c r="S169" i="90"/>
  <c r="T169" i="90"/>
  <c r="R169" i="90"/>
  <c r="Y169" i="90"/>
  <c r="T177" i="90"/>
  <c r="S177" i="90"/>
  <c r="R177" i="90"/>
  <c r="Y177" i="90"/>
  <c r="T185" i="90"/>
  <c r="S185" i="90"/>
  <c r="R185" i="90"/>
  <c r="Y185" i="90"/>
  <c r="T193" i="90"/>
  <c r="S193" i="90"/>
  <c r="R193" i="90"/>
  <c r="Y193" i="90"/>
  <c r="T201" i="90"/>
  <c r="S201" i="90"/>
  <c r="R201" i="90"/>
  <c r="Y201" i="90"/>
  <c r="T209" i="90"/>
  <c r="S209" i="90"/>
  <c r="R209" i="90"/>
  <c r="Y209" i="90"/>
  <c r="T217" i="90"/>
  <c r="S217" i="90"/>
  <c r="R217" i="90"/>
  <c r="Y217" i="90"/>
  <c r="T225" i="90"/>
  <c r="S225" i="90"/>
  <c r="R225" i="90"/>
  <c r="Y225" i="90"/>
  <c r="T233" i="90"/>
  <c r="S233" i="90"/>
  <c r="R233" i="90"/>
  <c r="Y233" i="90"/>
  <c r="T241" i="90"/>
  <c r="S241" i="90"/>
  <c r="R241" i="90"/>
  <c r="Y241" i="90"/>
  <c r="T249" i="90"/>
  <c r="S249" i="90"/>
  <c r="R249" i="90"/>
  <c r="Y249" i="90"/>
  <c r="T257" i="90"/>
  <c r="S257" i="90"/>
  <c r="R257" i="90"/>
  <c r="Y257" i="90"/>
  <c r="T265" i="90"/>
  <c r="S265" i="90"/>
  <c r="R265" i="90"/>
  <c r="Y265" i="90"/>
  <c r="T273" i="90"/>
  <c r="S273" i="90"/>
  <c r="R273" i="90"/>
  <c r="Y273" i="90"/>
  <c r="T289" i="90"/>
  <c r="S289" i="90"/>
  <c r="R289" i="90"/>
  <c r="Y289" i="90"/>
  <c r="T297" i="90"/>
  <c r="S297" i="90"/>
  <c r="R297" i="90"/>
  <c r="Y297" i="90"/>
  <c r="T305" i="90"/>
  <c r="S305" i="90"/>
  <c r="R305" i="90"/>
  <c r="Y305" i="90"/>
  <c r="T313" i="90"/>
  <c r="S313" i="90"/>
  <c r="R313" i="90"/>
  <c r="Y313" i="90"/>
  <c r="T321" i="90"/>
  <c r="S321" i="90"/>
  <c r="R321" i="90"/>
  <c r="Y321" i="90"/>
  <c r="T329" i="90"/>
  <c r="S329" i="90"/>
  <c r="R329" i="90"/>
  <c r="Y329" i="90"/>
  <c r="T337" i="90"/>
  <c r="S337" i="90"/>
  <c r="R337" i="90"/>
  <c r="Y337" i="90"/>
  <c r="T353" i="90"/>
  <c r="S353" i="90"/>
  <c r="R353" i="90"/>
  <c r="Y353" i="90"/>
  <c r="T369" i="90"/>
  <c r="S369" i="90"/>
  <c r="Y369" i="90"/>
  <c r="R369" i="90"/>
  <c r="T381" i="90"/>
  <c r="S381" i="90"/>
  <c r="R381" i="90"/>
  <c r="Y381" i="90"/>
  <c r="T389" i="90"/>
  <c r="S389" i="90"/>
  <c r="R389" i="90"/>
  <c r="Y389" i="90"/>
  <c r="T401" i="90"/>
  <c r="S401" i="90"/>
  <c r="R401" i="90"/>
  <c r="Y401" i="90"/>
  <c r="S417" i="90"/>
  <c r="T417" i="90"/>
  <c r="R417" i="90"/>
  <c r="Y417" i="90"/>
  <c r="S433" i="90"/>
  <c r="T433" i="90"/>
  <c r="R433" i="90"/>
  <c r="Y433" i="90"/>
  <c r="S441" i="90"/>
  <c r="T441" i="90"/>
  <c r="R441" i="90"/>
  <c r="Y441" i="90"/>
  <c r="S449" i="90"/>
  <c r="T449" i="90"/>
  <c r="R449" i="90"/>
  <c r="Y449" i="90"/>
  <c r="S457" i="90"/>
  <c r="T457" i="90"/>
  <c r="R457" i="90"/>
  <c r="Y457" i="90"/>
  <c r="W9" i="90"/>
  <c r="W201" i="90"/>
  <c r="S10" i="90"/>
  <c r="T10" i="90"/>
  <c r="R10" i="90"/>
  <c r="Y10" i="90"/>
  <c r="S26" i="90"/>
  <c r="T26" i="90"/>
  <c r="R26" i="90"/>
  <c r="Y26" i="90"/>
  <c r="S42" i="90"/>
  <c r="T42" i="90"/>
  <c r="R42" i="90"/>
  <c r="Y42" i="90"/>
  <c r="S58" i="90"/>
  <c r="T58" i="90"/>
  <c r="R58" i="90"/>
  <c r="Y58" i="90"/>
  <c r="S74" i="90"/>
  <c r="T74" i="90"/>
  <c r="R74" i="90"/>
  <c r="Y74" i="90"/>
  <c r="S90" i="90"/>
  <c r="T90" i="90"/>
  <c r="R90" i="90"/>
  <c r="Y90" i="90"/>
  <c r="S106" i="90"/>
  <c r="T106" i="90"/>
  <c r="R106" i="90"/>
  <c r="Y106" i="90"/>
  <c r="S122" i="90"/>
  <c r="T122" i="90"/>
  <c r="R122" i="90"/>
  <c r="Y122" i="90"/>
  <c r="S138" i="90"/>
  <c r="T138" i="90"/>
  <c r="R138" i="90"/>
  <c r="Y138" i="90"/>
  <c r="S154" i="90"/>
  <c r="T154" i="90"/>
  <c r="R154" i="90"/>
  <c r="Y154" i="90"/>
  <c r="S170" i="90"/>
  <c r="T170" i="90"/>
  <c r="R170" i="90"/>
  <c r="Y170" i="90"/>
  <c r="S186" i="90"/>
  <c r="T186" i="90"/>
  <c r="R186" i="90"/>
  <c r="Y186" i="90"/>
  <c r="S202" i="90"/>
  <c r="T202" i="90"/>
  <c r="R202" i="90"/>
  <c r="Y202" i="90"/>
  <c r="T218" i="90"/>
  <c r="S218" i="90"/>
  <c r="R218" i="90"/>
  <c r="Y218" i="90"/>
  <c r="T234" i="90"/>
  <c r="S234" i="90"/>
  <c r="R234" i="90"/>
  <c r="Y234" i="90"/>
  <c r="T250" i="90"/>
  <c r="S250" i="90"/>
  <c r="R250" i="90"/>
  <c r="Y250" i="90"/>
  <c r="T266" i="90"/>
  <c r="S266" i="90"/>
  <c r="R266" i="90"/>
  <c r="Y266" i="90"/>
  <c r="T282" i="90"/>
  <c r="S282" i="90"/>
  <c r="R282" i="90"/>
  <c r="Y282" i="90"/>
  <c r="T298" i="90"/>
  <c r="S298" i="90"/>
  <c r="R298" i="90"/>
  <c r="Y298" i="90"/>
  <c r="T314" i="90"/>
  <c r="S314" i="90"/>
  <c r="R314" i="90"/>
  <c r="Y314" i="90"/>
  <c r="T330" i="90"/>
  <c r="S330" i="90"/>
  <c r="R330" i="90"/>
  <c r="Y330" i="90"/>
  <c r="T346" i="90"/>
  <c r="S346" i="90"/>
  <c r="R346" i="90"/>
  <c r="Y346" i="90"/>
  <c r="T362" i="90"/>
  <c r="S362" i="90"/>
  <c r="R362" i="90"/>
  <c r="Y362" i="90"/>
  <c r="T378" i="90"/>
  <c r="S378" i="90"/>
  <c r="R378" i="90"/>
  <c r="Y378" i="90"/>
  <c r="T394" i="90"/>
  <c r="S394" i="90"/>
  <c r="R394" i="90"/>
  <c r="Y394" i="90"/>
  <c r="T410" i="90"/>
  <c r="S410" i="90"/>
  <c r="R410" i="90"/>
  <c r="Y410" i="90"/>
  <c r="T426" i="90"/>
  <c r="S426" i="90"/>
  <c r="R426" i="90"/>
  <c r="Y426" i="90"/>
  <c r="S442" i="90"/>
  <c r="T442" i="90"/>
  <c r="R442" i="90"/>
  <c r="Y442" i="90"/>
  <c r="S458" i="90"/>
  <c r="T458" i="90"/>
  <c r="R458" i="90"/>
  <c r="Y458" i="90"/>
  <c r="S474" i="90"/>
  <c r="T474" i="90"/>
  <c r="R474" i="90"/>
  <c r="Y474" i="90"/>
  <c r="S490" i="90"/>
  <c r="T490" i="90"/>
  <c r="R490" i="90"/>
  <c r="Y490" i="90"/>
  <c r="S506" i="90"/>
  <c r="T506" i="90"/>
  <c r="R506" i="90"/>
  <c r="Y506" i="90"/>
  <c r="S522" i="90"/>
  <c r="T522" i="90"/>
  <c r="R522" i="90"/>
  <c r="Y522" i="90"/>
  <c r="S538" i="90"/>
  <c r="T538" i="90"/>
  <c r="R538" i="90"/>
  <c r="Y538" i="90"/>
  <c r="S554" i="90"/>
  <c r="T554" i="90"/>
  <c r="R554" i="90"/>
  <c r="Y554" i="90"/>
  <c r="S570" i="90"/>
  <c r="T570" i="90"/>
  <c r="R570" i="90"/>
  <c r="Y570" i="90"/>
  <c r="S586" i="90"/>
  <c r="T586" i="90"/>
  <c r="Y586" i="90"/>
  <c r="R586" i="90"/>
  <c r="S602" i="90"/>
  <c r="T602" i="90"/>
  <c r="R602" i="90"/>
  <c r="Y602" i="90"/>
  <c r="T618" i="90"/>
  <c r="S618" i="90"/>
  <c r="R618" i="90"/>
  <c r="Y618" i="90"/>
  <c r="T634" i="90"/>
  <c r="S634" i="90"/>
  <c r="R634" i="90"/>
  <c r="Y634" i="90"/>
  <c r="T650" i="90"/>
  <c r="S650" i="90"/>
  <c r="R650" i="90"/>
  <c r="Y650" i="90"/>
  <c r="T666" i="90"/>
  <c r="S666" i="90"/>
  <c r="R666" i="90"/>
  <c r="Y666" i="90"/>
  <c r="T682" i="90"/>
  <c r="S682" i="90"/>
  <c r="R682" i="90"/>
  <c r="Y682" i="90"/>
  <c r="T698" i="90"/>
  <c r="S698" i="90"/>
  <c r="R698" i="90"/>
  <c r="Y698" i="90"/>
  <c r="T714" i="90"/>
  <c r="S714" i="90"/>
  <c r="R714" i="90"/>
  <c r="Y714" i="90"/>
  <c r="T730" i="90"/>
  <c r="S730" i="90"/>
  <c r="R730" i="90"/>
  <c r="Y730" i="90"/>
  <c r="T746" i="90"/>
  <c r="S746" i="90"/>
  <c r="R746" i="90"/>
  <c r="Y746" i="90"/>
  <c r="T762" i="90"/>
  <c r="S762" i="90"/>
  <c r="R762" i="90"/>
  <c r="Y762" i="90"/>
  <c r="T778" i="90"/>
  <c r="S778" i="90"/>
  <c r="R778" i="90"/>
  <c r="Y778" i="90"/>
  <c r="T794" i="90"/>
  <c r="S794" i="90"/>
  <c r="R794" i="90"/>
  <c r="Y794" i="90"/>
  <c r="T810" i="90"/>
  <c r="S810" i="90"/>
  <c r="R810" i="90"/>
  <c r="Y810" i="90"/>
  <c r="T826" i="90"/>
  <c r="S826" i="90"/>
  <c r="R826" i="90"/>
  <c r="Y826" i="90"/>
  <c r="T842" i="90"/>
  <c r="S842" i="90"/>
  <c r="R842" i="90"/>
  <c r="Y842" i="90"/>
  <c r="T858" i="90"/>
  <c r="S858" i="90"/>
  <c r="R858" i="90"/>
  <c r="Y858" i="90"/>
  <c r="T874" i="90"/>
  <c r="S874" i="90"/>
  <c r="R874" i="90"/>
  <c r="Y874" i="90"/>
  <c r="T890" i="90"/>
  <c r="S890" i="90"/>
  <c r="R890" i="90"/>
  <c r="Y890" i="90"/>
  <c r="T906" i="90"/>
  <c r="S906" i="90"/>
  <c r="R906" i="90"/>
  <c r="Y906" i="90"/>
  <c r="T922" i="90"/>
  <c r="S922" i="90"/>
  <c r="R922" i="90"/>
  <c r="Y922" i="90"/>
  <c r="S938" i="90"/>
  <c r="R938" i="90"/>
  <c r="T938" i="90"/>
  <c r="Y938" i="90"/>
  <c r="S954" i="90"/>
  <c r="T954" i="90"/>
  <c r="R954" i="90"/>
  <c r="Y954" i="90"/>
  <c r="S970" i="90"/>
  <c r="T970" i="90"/>
  <c r="R970" i="90"/>
  <c r="Y970" i="90"/>
  <c r="S986" i="90"/>
  <c r="T986" i="90"/>
  <c r="R986" i="90"/>
  <c r="Y986" i="90"/>
  <c r="S1002" i="90"/>
  <c r="T1002" i="90"/>
  <c r="R1002" i="90"/>
  <c r="Y1002" i="90"/>
  <c r="S1018" i="90"/>
  <c r="T1018" i="90"/>
  <c r="R1018" i="90"/>
  <c r="Y1018" i="90"/>
  <c r="S1034" i="90"/>
  <c r="T1034" i="90"/>
  <c r="R1034" i="90"/>
  <c r="Y1034" i="90"/>
  <c r="S1050" i="90"/>
  <c r="T1050" i="90"/>
  <c r="R1050" i="90"/>
  <c r="Y1050" i="90"/>
  <c r="S1066" i="90"/>
  <c r="R1066" i="90"/>
  <c r="T1066" i="90"/>
  <c r="Y1066" i="90"/>
  <c r="S1082" i="90"/>
  <c r="T1082" i="90"/>
  <c r="R1082" i="90"/>
  <c r="Y1082" i="90"/>
  <c r="S1098" i="90"/>
  <c r="T1098" i="90"/>
  <c r="R1098" i="90"/>
  <c r="Y1098" i="90"/>
  <c r="S1114" i="90"/>
  <c r="T1114" i="90"/>
  <c r="R1114" i="90"/>
  <c r="Y1114" i="90"/>
  <c r="S1130" i="90"/>
  <c r="T1130" i="90"/>
  <c r="R1130" i="90"/>
  <c r="Y1130" i="90"/>
  <c r="S1146" i="90"/>
  <c r="T1146" i="90"/>
  <c r="R1146" i="90"/>
  <c r="Y1146" i="90"/>
  <c r="S1162" i="90"/>
  <c r="T1162" i="90"/>
  <c r="R1162" i="90"/>
  <c r="Y1162" i="90"/>
  <c r="S1178" i="90"/>
  <c r="T1178" i="90"/>
  <c r="R1178" i="90"/>
  <c r="Y1178" i="90"/>
  <c r="S1194" i="90"/>
  <c r="T1194" i="90"/>
  <c r="R1194" i="90"/>
  <c r="Y1194" i="90"/>
  <c r="S1210" i="90"/>
  <c r="T1210" i="90"/>
  <c r="R1210" i="90"/>
  <c r="Y1210" i="90"/>
  <c r="S1226" i="90"/>
  <c r="T1226" i="90"/>
  <c r="R1226" i="90"/>
  <c r="Y1226" i="90"/>
  <c r="S1242" i="90"/>
  <c r="T1242" i="90"/>
  <c r="R1242" i="90"/>
  <c r="Y1242" i="90"/>
  <c r="S1258" i="90"/>
  <c r="T1258" i="90"/>
  <c r="R1258" i="90"/>
  <c r="Y1258" i="90"/>
  <c r="S1274" i="90"/>
  <c r="T1274" i="90"/>
  <c r="R1274" i="90"/>
  <c r="Y1274" i="90"/>
  <c r="S1290" i="90"/>
  <c r="T1290" i="90"/>
  <c r="R1290" i="90"/>
  <c r="Y1290" i="90"/>
  <c r="S1306" i="90"/>
  <c r="T1306" i="90"/>
  <c r="R1306" i="90"/>
  <c r="Y1306" i="90"/>
  <c r="S1322" i="90"/>
  <c r="T1322" i="90"/>
  <c r="R1322" i="90"/>
  <c r="Y1322" i="90"/>
  <c r="S1338" i="90"/>
  <c r="T1338" i="90"/>
  <c r="R1338" i="90"/>
  <c r="Y1338" i="90"/>
  <c r="S1354" i="90"/>
  <c r="T1354" i="90"/>
  <c r="R1354" i="90"/>
  <c r="Y1354" i="90"/>
  <c r="S1370" i="90"/>
  <c r="T1370" i="90"/>
  <c r="R1370" i="90"/>
  <c r="Y1370" i="90"/>
  <c r="S1386" i="90"/>
  <c r="T1386" i="90"/>
  <c r="R1386" i="90"/>
  <c r="Y1386" i="90"/>
  <c r="S1402" i="90"/>
  <c r="T1402" i="90"/>
  <c r="Y1402" i="90"/>
  <c r="R1402" i="90"/>
  <c r="S1418" i="90"/>
  <c r="T1418" i="90"/>
  <c r="R1418" i="90"/>
  <c r="Y1418" i="90"/>
  <c r="S1434" i="90"/>
  <c r="T1434" i="90"/>
  <c r="R1434" i="90"/>
  <c r="Y1434" i="90"/>
  <c r="S1450" i="90"/>
  <c r="T1450" i="90"/>
  <c r="R1450" i="90"/>
  <c r="Y1450" i="90"/>
  <c r="W10" i="90"/>
  <c r="W26" i="90"/>
  <c r="W42" i="90"/>
  <c r="W58" i="90"/>
  <c r="W74" i="90"/>
  <c r="W90" i="90"/>
  <c r="W106" i="90"/>
  <c r="W122" i="90"/>
  <c r="W138" i="90"/>
  <c r="W154" i="90"/>
  <c r="W170" i="90"/>
  <c r="W186" i="90"/>
  <c r="W202" i="90"/>
  <c r="W218" i="90"/>
  <c r="W234" i="90"/>
  <c r="W250" i="90"/>
  <c r="W266" i="90"/>
  <c r="W282" i="90"/>
  <c r="W298" i="90"/>
  <c r="W314" i="90"/>
  <c r="W330" i="90"/>
  <c r="W346" i="90"/>
  <c r="W362" i="90"/>
  <c r="W378" i="90"/>
  <c r="W394" i="90"/>
  <c r="W410" i="90"/>
  <c r="W426" i="90"/>
  <c r="W442" i="90"/>
  <c r="W458" i="90"/>
  <c r="W474" i="90"/>
  <c r="W490" i="90"/>
  <c r="W506" i="90"/>
  <c r="W522" i="90"/>
  <c r="W538" i="90"/>
  <c r="W554" i="90"/>
  <c r="W570" i="90"/>
  <c r="W586" i="90"/>
  <c r="W602" i="90"/>
  <c r="W618" i="90"/>
  <c r="W634" i="90"/>
  <c r="W650" i="90"/>
  <c r="W666" i="90"/>
  <c r="W682" i="90"/>
  <c r="W698" i="90"/>
  <c r="W714" i="90"/>
  <c r="W730" i="90"/>
  <c r="W746" i="90"/>
  <c r="W762" i="90"/>
  <c r="W778" i="90"/>
  <c r="W794" i="90"/>
  <c r="W810" i="90"/>
  <c r="W826" i="90"/>
  <c r="W842" i="90"/>
  <c r="W858" i="90"/>
  <c r="W874" i="90"/>
  <c r="W890" i="90"/>
  <c r="W906" i="90"/>
  <c r="W922" i="90"/>
  <c r="W938" i="90"/>
  <c r="W954" i="90"/>
  <c r="W970" i="90"/>
  <c r="W986" i="90"/>
  <c r="W1002" i="90"/>
  <c r="W1018" i="90"/>
  <c r="W1034" i="90"/>
  <c r="W1050" i="90"/>
  <c r="W1066" i="90"/>
  <c r="W1082" i="90"/>
  <c r="W1098" i="90"/>
  <c r="W1114" i="90"/>
  <c r="W1130" i="90"/>
  <c r="W1146" i="90"/>
  <c r="W1162" i="90"/>
  <c r="W1178" i="90"/>
  <c r="W1194" i="90"/>
  <c r="W1210" i="90"/>
  <c r="W1226" i="90"/>
  <c r="W1242" i="90"/>
  <c r="W1258" i="90"/>
  <c r="W1274" i="90"/>
  <c r="W1290" i="90"/>
  <c r="W1306" i="90"/>
  <c r="W1322" i="90"/>
  <c r="W1338" i="90"/>
  <c r="W1354" i="90"/>
  <c r="W1370" i="90"/>
  <c r="W1386" i="90"/>
  <c r="W1402" i="90"/>
  <c r="W1418" i="90"/>
  <c r="W1434" i="90"/>
  <c r="W1450" i="90"/>
  <c r="S11" i="90"/>
  <c r="T11" i="90"/>
  <c r="R11" i="90"/>
  <c r="Y11" i="90"/>
  <c r="S27" i="90"/>
  <c r="T27" i="90"/>
  <c r="R27" i="90"/>
  <c r="Y27" i="90"/>
  <c r="S43" i="90"/>
  <c r="T43" i="90"/>
  <c r="R43" i="90"/>
  <c r="Y43" i="90"/>
  <c r="S59" i="90"/>
  <c r="T59" i="90"/>
  <c r="R59" i="90"/>
  <c r="Y59" i="90"/>
  <c r="S75" i="90"/>
  <c r="T75" i="90"/>
  <c r="R75" i="90"/>
  <c r="Y75" i="90"/>
  <c r="S91" i="90"/>
  <c r="T91" i="90"/>
  <c r="R91" i="90"/>
  <c r="Y91" i="90"/>
  <c r="S107" i="90"/>
  <c r="T107" i="90"/>
  <c r="R107" i="90"/>
  <c r="Y107" i="90"/>
  <c r="S123" i="90"/>
  <c r="T123" i="90"/>
  <c r="R123" i="90"/>
  <c r="Y123" i="90"/>
  <c r="S139" i="90"/>
  <c r="T139" i="90"/>
  <c r="R139" i="90"/>
  <c r="Y139" i="90"/>
  <c r="S155" i="90"/>
  <c r="T155" i="90"/>
  <c r="R155" i="90"/>
  <c r="Y155" i="90"/>
  <c r="S171" i="90"/>
  <c r="T171" i="90"/>
  <c r="R171" i="90"/>
  <c r="Y171" i="90"/>
  <c r="T187" i="90"/>
  <c r="S187" i="90"/>
  <c r="R187" i="90"/>
  <c r="Y187" i="90"/>
  <c r="T203" i="90"/>
  <c r="S203" i="90"/>
  <c r="R203" i="90"/>
  <c r="Y203" i="90"/>
  <c r="T219" i="90"/>
  <c r="S219" i="90"/>
  <c r="R219" i="90"/>
  <c r="Y219" i="90"/>
  <c r="T235" i="90"/>
  <c r="S235" i="90"/>
  <c r="R235" i="90"/>
  <c r="Y235" i="90"/>
  <c r="T251" i="90"/>
  <c r="S251" i="90"/>
  <c r="R251" i="90"/>
  <c r="Y251" i="90"/>
  <c r="S267" i="90"/>
  <c r="T267" i="90"/>
  <c r="R267" i="90"/>
  <c r="Y267" i="90"/>
  <c r="S283" i="90"/>
  <c r="T283" i="90"/>
  <c r="R283" i="90"/>
  <c r="Y283" i="90"/>
  <c r="S299" i="90"/>
  <c r="T299" i="90"/>
  <c r="R299" i="90"/>
  <c r="Y299" i="90"/>
  <c r="S315" i="90"/>
  <c r="T315" i="90"/>
  <c r="R315" i="90"/>
  <c r="Y315" i="90"/>
  <c r="S331" i="90"/>
  <c r="T331" i="90"/>
  <c r="R331" i="90"/>
  <c r="Y331" i="90"/>
  <c r="S347" i="90"/>
  <c r="T347" i="90"/>
  <c r="R347" i="90"/>
  <c r="Y347" i="90"/>
  <c r="S363" i="90"/>
  <c r="T363" i="90"/>
  <c r="R363" i="90"/>
  <c r="Y363" i="90"/>
  <c r="S379" i="90"/>
  <c r="T379" i="90"/>
  <c r="R379" i="90"/>
  <c r="Y379" i="90"/>
  <c r="S395" i="90"/>
  <c r="T395" i="90"/>
  <c r="R395" i="90"/>
  <c r="Y395" i="90"/>
  <c r="S411" i="90"/>
  <c r="T411" i="90"/>
  <c r="R411" i="90"/>
  <c r="Y411" i="90"/>
  <c r="S427" i="90"/>
  <c r="T427" i="90"/>
  <c r="R427" i="90"/>
  <c r="Y427" i="90"/>
  <c r="T443" i="90"/>
  <c r="S443" i="90"/>
  <c r="R443" i="90"/>
  <c r="Y443" i="90"/>
  <c r="T459" i="90"/>
  <c r="S459" i="90"/>
  <c r="R459" i="90"/>
  <c r="Y459" i="90"/>
  <c r="T475" i="90"/>
  <c r="S475" i="90"/>
  <c r="R475" i="90"/>
  <c r="Y475" i="90"/>
  <c r="T491" i="90"/>
  <c r="S491" i="90"/>
  <c r="R491" i="90"/>
  <c r="Y491" i="90"/>
  <c r="T507" i="90"/>
  <c r="S507" i="90"/>
  <c r="R507" i="90"/>
  <c r="Y507" i="90"/>
  <c r="T523" i="90"/>
  <c r="S523" i="90"/>
  <c r="R523" i="90"/>
  <c r="Y523" i="90"/>
  <c r="T539" i="90"/>
  <c r="S539" i="90"/>
  <c r="R539" i="90"/>
  <c r="Y539" i="90"/>
  <c r="S555" i="90"/>
  <c r="T555" i="90"/>
  <c r="R555" i="90"/>
  <c r="Y555" i="90"/>
  <c r="S571" i="90"/>
  <c r="T571" i="90"/>
  <c r="R571" i="90"/>
  <c r="Y571" i="90"/>
  <c r="S587" i="90"/>
  <c r="T587" i="90"/>
  <c r="R587" i="90"/>
  <c r="Y587" i="90"/>
  <c r="S603" i="90"/>
  <c r="T603" i="90"/>
  <c r="R603" i="90"/>
  <c r="Y603" i="90"/>
  <c r="S619" i="90"/>
  <c r="T619" i="90"/>
  <c r="R619" i="90"/>
  <c r="Y619" i="90"/>
  <c r="S635" i="90"/>
  <c r="T635" i="90"/>
  <c r="R635" i="90"/>
  <c r="Y635" i="90"/>
  <c r="S651" i="90"/>
  <c r="T651" i="90"/>
  <c r="R651" i="90"/>
  <c r="Y651" i="90"/>
  <c r="S667" i="90"/>
  <c r="T667" i="90"/>
  <c r="R667" i="90"/>
  <c r="Y667" i="90"/>
  <c r="S683" i="90"/>
  <c r="T683" i="90"/>
  <c r="R683" i="90"/>
  <c r="Y683" i="90"/>
  <c r="S699" i="90"/>
  <c r="T699" i="90"/>
  <c r="R699" i="90"/>
  <c r="Y699" i="90"/>
  <c r="S715" i="90"/>
  <c r="T715" i="90"/>
  <c r="R715" i="90"/>
  <c r="Y715" i="90"/>
  <c r="S731" i="90"/>
  <c r="T731" i="90"/>
  <c r="R731" i="90"/>
  <c r="Y731" i="90"/>
  <c r="S747" i="90"/>
  <c r="T747" i="90"/>
  <c r="R747" i="90"/>
  <c r="Y747" i="90"/>
  <c r="S763" i="90"/>
  <c r="T763" i="90"/>
  <c r="R763" i="90"/>
  <c r="Y763" i="90"/>
  <c r="S779" i="90"/>
  <c r="T779" i="90"/>
  <c r="R779" i="90"/>
  <c r="Y779" i="90"/>
  <c r="S795" i="90"/>
  <c r="T795" i="90"/>
  <c r="R795" i="90"/>
  <c r="Y795" i="90"/>
  <c r="S811" i="90"/>
  <c r="T811" i="90"/>
  <c r="R811" i="90"/>
  <c r="Y811" i="90"/>
  <c r="S827" i="90"/>
  <c r="T827" i="90"/>
  <c r="R827" i="90"/>
  <c r="Y827" i="90"/>
  <c r="S843" i="90"/>
  <c r="T843" i="90"/>
  <c r="R843" i="90"/>
  <c r="Y843" i="90"/>
  <c r="S859" i="90"/>
  <c r="T859" i="90"/>
  <c r="R859" i="90"/>
  <c r="Y859" i="90"/>
  <c r="S875" i="90"/>
  <c r="T875" i="90"/>
  <c r="R875" i="90"/>
  <c r="Y875" i="90"/>
  <c r="S891" i="90"/>
  <c r="T891" i="90"/>
  <c r="R891" i="90"/>
  <c r="Y891" i="90"/>
  <c r="S907" i="90"/>
  <c r="T907" i="90"/>
  <c r="R907" i="90"/>
  <c r="Y907" i="90"/>
  <c r="T923" i="90"/>
  <c r="S923" i="90"/>
  <c r="R923" i="90"/>
  <c r="Y923" i="90"/>
  <c r="T939" i="90"/>
  <c r="S939" i="90"/>
  <c r="R939" i="90"/>
  <c r="Y939" i="90"/>
  <c r="T955" i="90"/>
  <c r="S955" i="90"/>
  <c r="R955" i="90"/>
  <c r="Y955" i="90"/>
  <c r="T971" i="90"/>
  <c r="S971" i="90"/>
  <c r="R971" i="90"/>
  <c r="Y971" i="90"/>
  <c r="T987" i="90"/>
  <c r="S987" i="90"/>
  <c r="R987" i="90"/>
  <c r="Y987" i="90"/>
  <c r="T1003" i="90"/>
  <c r="S1003" i="90"/>
  <c r="R1003" i="90"/>
  <c r="Y1003" i="90"/>
  <c r="T1019" i="90"/>
  <c r="S1019" i="90"/>
  <c r="R1019" i="90"/>
  <c r="Y1019" i="90"/>
  <c r="T1035" i="90"/>
  <c r="S1035" i="90"/>
  <c r="R1035" i="90"/>
  <c r="Y1035" i="90"/>
  <c r="T1051" i="90"/>
  <c r="S1051" i="90"/>
  <c r="R1051" i="90"/>
  <c r="Y1051" i="90"/>
  <c r="T1067" i="90"/>
  <c r="S1067" i="90"/>
  <c r="R1067" i="90"/>
  <c r="Y1067" i="90"/>
  <c r="T1083" i="90"/>
  <c r="S1083" i="90"/>
  <c r="R1083" i="90"/>
  <c r="Y1083" i="90"/>
  <c r="T1099" i="90"/>
  <c r="S1099" i="90"/>
  <c r="R1099" i="90"/>
  <c r="Y1099" i="90"/>
  <c r="T1115" i="90"/>
  <c r="S1115" i="90"/>
  <c r="R1115" i="90"/>
  <c r="Y1115" i="90"/>
  <c r="T1131" i="90"/>
  <c r="S1131" i="90"/>
  <c r="R1131" i="90"/>
  <c r="Y1131" i="90"/>
  <c r="T1147" i="90"/>
  <c r="S1147" i="90"/>
  <c r="R1147" i="90"/>
  <c r="Y1147" i="90"/>
  <c r="T1163" i="90"/>
  <c r="S1163" i="90"/>
  <c r="R1163" i="90"/>
  <c r="Y1163" i="90"/>
  <c r="T1179" i="90"/>
  <c r="S1179" i="90"/>
  <c r="R1179" i="90"/>
  <c r="Y1179" i="90"/>
  <c r="T1195" i="90"/>
  <c r="S1195" i="90"/>
  <c r="R1195" i="90"/>
  <c r="Y1195" i="90"/>
  <c r="T1211" i="90"/>
  <c r="S1211" i="90"/>
  <c r="R1211" i="90"/>
  <c r="Y1211" i="90"/>
  <c r="S1227" i="90"/>
  <c r="T1227" i="90"/>
  <c r="R1227" i="90"/>
  <c r="Y1227" i="90"/>
  <c r="S1243" i="90"/>
  <c r="T1243" i="90"/>
  <c r="R1243" i="90"/>
  <c r="Y1243" i="90"/>
  <c r="S1259" i="90"/>
  <c r="T1259" i="90"/>
  <c r="R1259" i="90"/>
  <c r="Y1259" i="90"/>
  <c r="S1275" i="90"/>
  <c r="T1275" i="90"/>
  <c r="R1275" i="90"/>
  <c r="Y1275" i="90"/>
  <c r="S1291" i="90"/>
  <c r="T1291" i="90"/>
  <c r="R1291" i="90"/>
  <c r="Y1291" i="90"/>
  <c r="S1307" i="90"/>
  <c r="T1307" i="90"/>
  <c r="R1307" i="90"/>
  <c r="Y1307" i="90"/>
  <c r="S1323" i="90"/>
  <c r="T1323" i="90"/>
  <c r="R1323" i="90"/>
  <c r="Y1323" i="90"/>
  <c r="S1339" i="90"/>
  <c r="T1339" i="90"/>
  <c r="R1339" i="90"/>
  <c r="Y1339" i="90"/>
  <c r="S1355" i="90"/>
  <c r="T1355" i="90"/>
  <c r="R1355" i="90"/>
  <c r="Y1355" i="90"/>
  <c r="S1371" i="90"/>
  <c r="T1371" i="90"/>
  <c r="R1371" i="90"/>
  <c r="Y1371" i="90"/>
  <c r="S1387" i="90"/>
  <c r="T1387" i="90"/>
  <c r="R1387" i="90"/>
  <c r="Y1387" i="90"/>
  <c r="S1403" i="90"/>
  <c r="T1403" i="90"/>
  <c r="R1403" i="90"/>
  <c r="Y1403" i="90"/>
  <c r="S1419" i="90"/>
  <c r="T1419" i="90"/>
  <c r="R1419" i="90"/>
  <c r="Y1419" i="90"/>
  <c r="S1435" i="90"/>
  <c r="T1435" i="90"/>
  <c r="R1435" i="90"/>
  <c r="Y1435" i="90"/>
  <c r="S1451" i="90"/>
  <c r="T1451" i="90"/>
  <c r="R1451" i="90"/>
  <c r="Y1451" i="90"/>
  <c r="W11" i="90"/>
  <c r="W27" i="90"/>
  <c r="W43" i="90"/>
  <c r="W59" i="90"/>
  <c r="W75" i="90"/>
  <c r="W91" i="90"/>
  <c r="W107" i="90"/>
  <c r="W123" i="90"/>
  <c r="W139" i="90"/>
  <c r="W155" i="90"/>
  <c r="W171" i="90"/>
  <c r="W187" i="90"/>
  <c r="W203" i="90"/>
  <c r="W219" i="90"/>
  <c r="W235" i="90"/>
  <c r="W251" i="90"/>
  <c r="W267" i="90"/>
  <c r="W283" i="90"/>
  <c r="W299" i="90"/>
  <c r="W315" i="90"/>
  <c r="W331" i="90"/>
  <c r="W347" i="90"/>
  <c r="W363" i="90"/>
  <c r="W379" i="90"/>
  <c r="W395" i="90"/>
  <c r="W411" i="90"/>
  <c r="W427" i="90"/>
  <c r="W443" i="90"/>
  <c r="W459" i="90"/>
  <c r="W475" i="90"/>
  <c r="W491" i="90"/>
  <c r="W507" i="90"/>
  <c r="W523" i="90"/>
  <c r="W539" i="90"/>
  <c r="W555" i="90"/>
  <c r="W571" i="90"/>
  <c r="W587" i="90"/>
  <c r="W603" i="90"/>
  <c r="W619" i="90"/>
  <c r="W635" i="90"/>
  <c r="W651" i="90"/>
  <c r="W667" i="90"/>
  <c r="W683" i="90"/>
  <c r="W699" i="90"/>
  <c r="W715" i="90"/>
  <c r="W731" i="90"/>
  <c r="W747" i="90"/>
  <c r="W763" i="90"/>
  <c r="W779" i="90"/>
  <c r="W795" i="90"/>
  <c r="W811" i="90"/>
  <c r="W827" i="90"/>
  <c r="W843" i="90"/>
  <c r="W859" i="90"/>
  <c r="W875" i="90"/>
  <c r="W891" i="90"/>
  <c r="W907" i="90"/>
  <c r="W923" i="90"/>
  <c r="W939" i="90"/>
  <c r="W955" i="90"/>
  <c r="W971" i="90"/>
  <c r="W987" i="90"/>
  <c r="W1003" i="90"/>
  <c r="W1019" i="90"/>
  <c r="W1035" i="90"/>
  <c r="W1051" i="90"/>
  <c r="W1067" i="90"/>
  <c r="W1083" i="90"/>
  <c r="W1099" i="90"/>
  <c r="W1115" i="90"/>
  <c r="W1131" i="90"/>
  <c r="W1147" i="90"/>
  <c r="W1163" i="90"/>
  <c r="W1179" i="90"/>
  <c r="W1195" i="90"/>
  <c r="W1211" i="90"/>
  <c r="W1227" i="90"/>
  <c r="W1243" i="90"/>
  <c r="W1259" i="90"/>
  <c r="W1275" i="90"/>
  <c r="W1291" i="90"/>
  <c r="W1307" i="90"/>
  <c r="W1323" i="90"/>
  <c r="W1339" i="90"/>
  <c r="W1355" i="90"/>
  <c r="W1371" i="90"/>
  <c r="W1387" i="90"/>
  <c r="W1403" i="90"/>
  <c r="W1419" i="90"/>
  <c r="W1435" i="90"/>
  <c r="W1451" i="90"/>
  <c r="S12" i="90"/>
  <c r="T12" i="90"/>
  <c r="R12" i="90"/>
  <c r="Y12" i="90"/>
  <c r="S28" i="90"/>
  <c r="T28" i="90"/>
  <c r="R28" i="90"/>
  <c r="Y28" i="90"/>
  <c r="S44" i="90"/>
  <c r="T44" i="90"/>
  <c r="R44" i="90"/>
  <c r="Y44" i="90"/>
  <c r="S60" i="90"/>
  <c r="T60" i="90"/>
  <c r="R60" i="90"/>
  <c r="Y60" i="90"/>
  <c r="S76" i="90"/>
  <c r="T76" i="90"/>
  <c r="R76" i="90"/>
  <c r="Y76" i="90"/>
  <c r="T92" i="90"/>
  <c r="S92" i="90"/>
  <c r="R92" i="90"/>
  <c r="Y92" i="90"/>
  <c r="T108" i="90"/>
  <c r="S108" i="90"/>
  <c r="R108" i="90"/>
  <c r="Y108" i="90"/>
  <c r="T124" i="90"/>
  <c r="S124" i="90"/>
  <c r="R124" i="90"/>
  <c r="Y124" i="90"/>
  <c r="T140" i="90"/>
  <c r="S140" i="90"/>
  <c r="R140" i="90"/>
  <c r="Y140" i="90"/>
  <c r="T156" i="90"/>
  <c r="S156" i="90"/>
  <c r="R156" i="90"/>
  <c r="Y156" i="90"/>
  <c r="T172" i="90"/>
  <c r="S172" i="90"/>
  <c r="R172" i="90"/>
  <c r="Y172" i="90"/>
  <c r="S188" i="90"/>
  <c r="T188" i="90"/>
  <c r="R188" i="90"/>
  <c r="Y188" i="90"/>
  <c r="T204" i="90"/>
  <c r="S204" i="90"/>
  <c r="Y204" i="90"/>
  <c r="R204" i="90"/>
  <c r="T220" i="90"/>
  <c r="S220" i="90"/>
  <c r="R220" i="90"/>
  <c r="Y220" i="90"/>
  <c r="T236" i="90"/>
  <c r="S236" i="90"/>
  <c r="R236" i="90"/>
  <c r="Y236" i="90"/>
  <c r="T252" i="90"/>
  <c r="S252" i="90"/>
  <c r="R252" i="90"/>
  <c r="Y252" i="90"/>
  <c r="T268" i="90"/>
  <c r="S268" i="90"/>
  <c r="R268" i="90"/>
  <c r="Y268" i="90"/>
  <c r="T284" i="90"/>
  <c r="S284" i="90"/>
  <c r="R284" i="90"/>
  <c r="Y284" i="90"/>
  <c r="T300" i="90"/>
  <c r="S300" i="90"/>
  <c r="R300" i="90"/>
  <c r="Y300" i="90"/>
  <c r="T316" i="90"/>
  <c r="S316" i="90"/>
  <c r="R316" i="90"/>
  <c r="Y316" i="90"/>
  <c r="T332" i="90"/>
  <c r="S332" i="90"/>
  <c r="R332" i="90"/>
  <c r="Y332" i="90"/>
  <c r="T348" i="90"/>
  <c r="S348" i="90"/>
  <c r="R348" i="90"/>
  <c r="Y348" i="90"/>
  <c r="T364" i="90"/>
  <c r="S364" i="90"/>
  <c r="R364" i="90"/>
  <c r="Y364" i="90"/>
  <c r="T380" i="90"/>
  <c r="S380" i="90"/>
  <c r="R380" i="90"/>
  <c r="Y380" i="90"/>
  <c r="T396" i="90"/>
  <c r="S396" i="90"/>
  <c r="R396" i="90"/>
  <c r="Y396" i="90"/>
  <c r="T412" i="90"/>
  <c r="S412" i="90"/>
  <c r="R412" i="90"/>
  <c r="Y412" i="90"/>
  <c r="T428" i="90"/>
  <c r="S428" i="90"/>
  <c r="R428" i="90"/>
  <c r="Y428" i="90"/>
  <c r="S444" i="90"/>
  <c r="T444" i="90"/>
  <c r="R444" i="90"/>
  <c r="Y444" i="90"/>
  <c r="S460" i="90"/>
  <c r="T460" i="90"/>
  <c r="R460" i="90"/>
  <c r="Y460" i="90"/>
  <c r="S476" i="90"/>
  <c r="T476" i="90"/>
  <c r="R476" i="90"/>
  <c r="Y476" i="90"/>
  <c r="S492" i="90"/>
  <c r="T492" i="90"/>
  <c r="R492" i="90"/>
  <c r="Y492" i="90"/>
  <c r="S508" i="90"/>
  <c r="T508" i="90"/>
  <c r="R508" i="90"/>
  <c r="Y508" i="90"/>
  <c r="S524" i="90"/>
  <c r="T524" i="90"/>
  <c r="R524" i="90"/>
  <c r="Y524" i="90"/>
  <c r="S540" i="90"/>
  <c r="T540" i="90"/>
  <c r="R540" i="90"/>
  <c r="Y540" i="90"/>
  <c r="S556" i="90"/>
  <c r="T556" i="90"/>
  <c r="R556" i="90"/>
  <c r="Y556" i="90"/>
  <c r="S572" i="90"/>
  <c r="T572" i="90"/>
  <c r="R572" i="90"/>
  <c r="Y572" i="90"/>
  <c r="S588" i="90"/>
  <c r="T588" i="90"/>
  <c r="R588" i="90"/>
  <c r="Y588" i="90"/>
  <c r="T604" i="90"/>
  <c r="S604" i="90"/>
  <c r="R604" i="90"/>
  <c r="Y604" i="90"/>
  <c r="T620" i="90"/>
  <c r="S620" i="90"/>
  <c r="R620" i="90"/>
  <c r="Y620" i="90"/>
  <c r="T636" i="90"/>
  <c r="S636" i="90"/>
  <c r="R636" i="90"/>
  <c r="Y636" i="90"/>
  <c r="T652" i="90"/>
  <c r="S652" i="90"/>
  <c r="R652" i="90"/>
  <c r="Y652" i="90"/>
  <c r="T668" i="90"/>
  <c r="S668" i="90"/>
  <c r="R668" i="90"/>
  <c r="Y668" i="90"/>
  <c r="T684" i="90"/>
  <c r="S684" i="90"/>
  <c r="R684" i="90"/>
  <c r="Y684" i="90"/>
  <c r="T700" i="90"/>
  <c r="S700" i="90"/>
  <c r="R700" i="90"/>
  <c r="Y700" i="90"/>
  <c r="T716" i="90"/>
  <c r="S716" i="90"/>
  <c r="R716" i="90"/>
  <c r="Y716" i="90"/>
  <c r="T732" i="90"/>
  <c r="S732" i="90"/>
  <c r="R732" i="90"/>
  <c r="Y732" i="90"/>
  <c r="T748" i="90"/>
  <c r="S748" i="90"/>
  <c r="R748" i="90"/>
  <c r="Y748" i="90"/>
  <c r="T764" i="90"/>
  <c r="S764" i="90"/>
  <c r="R764" i="90"/>
  <c r="Y764" i="90"/>
  <c r="T780" i="90"/>
  <c r="S780" i="90"/>
  <c r="R780" i="90"/>
  <c r="Y780" i="90"/>
  <c r="T796" i="90"/>
  <c r="S796" i="90"/>
  <c r="R796" i="90"/>
  <c r="Y796" i="90"/>
  <c r="T812" i="90"/>
  <c r="S812" i="90"/>
  <c r="R812" i="90"/>
  <c r="Y812" i="90"/>
  <c r="T828" i="90"/>
  <c r="S828" i="90"/>
  <c r="R828" i="90"/>
  <c r="Y828" i="90"/>
  <c r="T844" i="90"/>
  <c r="S844" i="90"/>
  <c r="R844" i="90"/>
  <c r="Y844" i="90"/>
  <c r="T860" i="90"/>
  <c r="S860" i="90"/>
  <c r="R860" i="90"/>
  <c r="Y860" i="90"/>
  <c r="T876" i="90"/>
  <c r="S876" i="90"/>
  <c r="R876" i="90"/>
  <c r="Y876" i="90"/>
  <c r="T892" i="90"/>
  <c r="S892" i="90"/>
  <c r="R892" i="90"/>
  <c r="Y892" i="90"/>
  <c r="T908" i="90"/>
  <c r="S908" i="90"/>
  <c r="R908" i="90"/>
  <c r="Y908" i="90"/>
  <c r="T924" i="90"/>
  <c r="S924" i="90"/>
  <c r="R924" i="90"/>
  <c r="Y924" i="90"/>
  <c r="S940" i="90"/>
  <c r="T940" i="90"/>
  <c r="R940" i="90"/>
  <c r="Y940" i="90"/>
  <c r="S956" i="90"/>
  <c r="T956" i="90"/>
  <c r="R956" i="90"/>
  <c r="Y956" i="90"/>
  <c r="S972" i="90"/>
  <c r="T972" i="90"/>
  <c r="R972" i="90"/>
  <c r="Y972" i="90"/>
  <c r="S988" i="90"/>
  <c r="T988" i="90"/>
  <c r="R988" i="90"/>
  <c r="Y988" i="90"/>
  <c r="S1004" i="90"/>
  <c r="T1004" i="90"/>
  <c r="R1004" i="90"/>
  <c r="Y1004" i="90"/>
  <c r="S1020" i="90"/>
  <c r="T1020" i="90"/>
  <c r="R1020" i="90"/>
  <c r="Y1020" i="90"/>
  <c r="S1036" i="90"/>
  <c r="T1036" i="90"/>
  <c r="R1036" i="90"/>
  <c r="Y1036" i="90"/>
  <c r="S1052" i="90"/>
  <c r="T1052" i="90"/>
  <c r="R1052" i="90"/>
  <c r="Y1052" i="90"/>
  <c r="S1068" i="90"/>
  <c r="T1068" i="90"/>
  <c r="R1068" i="90"/>
  <c r="Y1068" i="90"/>
  <c r="S1084" i="90"/>
  <c r="T1084" i="90"/>
  <c r="R1084" i="90"/>
  <c r="Y1084" i="90"/>
  <c r="S1100" i="90"/>
  <c r="T1100" i="90"/>
  <c r="R1100" i="90"/>
  <c r="Y1100" i="90"/>
  <c r="S1116" i="90"/>
  <c r="T1116" i="90"/>
  <c r="R1116" i="90"/>
  <c r="Y1116" i="90"/>
  <c r="S1132" i="90"/>
  <c r="T1132" i="90"/>
  <c r="R1132" i="90"/>
  <c r="Y1132" i="90"/>
  <c r="S1148" i="90"/>
  <c r="T1148" i="90"/>
  <c r="R1148" i="90"/>
  <c r="Y1148" i="90"/>
  <c r="S1164" i="90"/>
  <c r="T1164" i="90"/>
  <c r="R1164" i="90"/>
  <c r="Y1164" i="90"/>
  <c r="S1180" i="90"/>
  <c r="T1180" i="90"/>
  <c r="R1180" i="90"/>
  <c r="Y1180" i="90"/>
  <c r="T1196" i="90"/>
  <c r="S1196" i="90"/>
  <c r="R1196" i="90"/>
  <c r="Y1196" i="90"/>
  <c r="T1212" i="90"/>
  <c r="S1212" i="90"/>
  <c r="R1212" i="90"/>
  <c r="Y1212" i="90"/>
  <c r="S1228" i="90"/>
  <c r="R1228" i="90"/>
  <c r="T1228" i="90"/>
  <c r="Y1228" i="90"/>
  <c r="S1244" i="90"/>
  <c r="R1244" i="90"/>
  <c r="T1244" i="90"/>
  <c r="Y1244" i="90"/>
  <c r="S1260" i="90"/>
  <c r="R1260" i="90"/>
  <c r="T1260" i="90"/>
  <c r="Y1260" i="90"/>
  <c r="S1276" i="90"/>
  <c r="R1276" i="90"/>
  <c r="T1276" i="90"/>
  <c r="Y1276" i="90"/>
  <c r="T1292" i="90"/>
  <c r="R1292" i="90"/>
  <c r="S1292" i="90"/>
  <c r="Y1292" i="90"/>
  <c r="T1308" i="90"/>
  <c r="S1308" i="90"/>
  <c r="R1308" i="90"/>
  <c r="Y1308" i="90"/>
  <c r="T1324" i="90"/>
  <c r="R1324" i="90"/>
  <c r="S1324" i="90"/>
  <c r="Y1324" i="90"/>
  <c r="T1340" i="90"/>
  <c r="S1340" i="90"/>
  <c r="R1340" i="90"/>
  <c r="Y1340" i="90"/>
  <c r="T1356" i="90"/>
  <c r="R1356" i="90"/>
  <c r="S1356" i="90"/>
  <c r="Y1356" i="90"/>
  <c r="T1372" i="90"/>
  <c r="S1372" i="90"/>
  <c r="R1372" i="90"/>
  <c r="Y1372" i="90"/>
  <c r="T1388" i="90"/>
  <c r="R1388" i="90"/>
  <c r="S1388" i="90"/>
  <c r="Y1388" i="90"/>
  <c r="T1404" i="90"/>
  <c r="S1404" i="90"/>
  <c r="R1404" i="90"/>
  <c r="Y1404" i="90"/>
  <c r="T1420" i="90"/>
  <c r="R1420" i="90"/>
  <c r="S1420" i="90"/>
  <c r="Y1420" i="90"/>
  <c r="T1436" i="90"/>
  <c r="S1436" i="90"/>
  <c r="R1436" i="90"/>
  <c r="Y1436" i="90"/>
  <c r="T1452" i="90"/>
  <c r="R1452" i="90"/>
  <c r="S1452" i="90"/>
  <c r="Y1452" i="90"/>
  <c r="W12" i="90"/>
  <c r="W28" i="90"/>
  <c r="W44" i="90"/>
  <c r="W60" i="90"/>
  <c r="W76" i="90"/>
  <c r="W92" i="90"/>
  <c r="W108" i="90"/>
  <c r="W124" i="90"/>
  <c r="W140" i="90"/>
  <c r="W156" i="90"/>
  <c r="W172" i="90"/>
  <c r="W188" i="90"/>
  <c r="W204" i="90"/>
  <c r="W220" i="90"/>
  <c r="W236" i="90"/>
  <c r="W252" i="90"/>
  <c r="W268" i="90"/>
  <c r="W284" i="90"/>
  <c r="W300" i="90"/>
  <c r="W316" i="90"/>
  <c r="W332" i="90"/>
  <c r="W348" i="90"/>
  <c r="W364" i="90"/>
  <c r="W380" i="90"/>
  <c r="W396" i="90"/>
  <c r="W412" i="90"/>
  <c r="W428" i="90"/>
  <c r="W444" i="90"/>
  <c r="W460" i="90"/>
  <c r="W476" i="90"/>
  <c r="W492" i="90"/>
  <c r="W508" i="90"/>
  <c r="W524" i="90"/>
  <c r="W540" i="90"/>
  <c r="W556" i="90"/>
  <c r="W572" i="90"/>
  <c r="W588" i="90"/>
  <c r="W604" i="90"/>
  <c r="W620" i="90"/>
  <c r="W636" i="90"/>
  <c r="W652" i="90"/>
  <c r="W668" i="90"/>
  <c r="W684" i="90"/>
  <c r="W700" i="90"/>
  <c r="W716" i="90"/>
  <c r="W732" i="90"/>
  <c r="W748" i="90"/>
  <c r="W764" i="90"/>
  <c r="W780" i="90"/>
  <c r="W796" i="90"/>
  <c r="W812" i="90"/>
  <c r="W828" i="90"/>
  <c r="W844" i="90"/>
  <c r="W860" i="90"/>
  <c r="W876" i="90"/>
  <c r="W892" i="90"/>
  <c r="W908" i="90"/>
  <c r="W924" i="90"/>
  <c r="W940" i="90"/>
  <c r="W956" i="90"/>
  <c r="W972" i="90"/>
  <c r="W988" i="90"/>
  <c r="W1004" i="90"/>
  <c r="W1020" i="90"/>
  <c r="W1036" i="90"/>
  <c r="W1052" i="90"/>
  <c r="W1068" i="90"/>
  <c r="W1084" i="90"/>
  <c r="W1100" i="90"/>
  <c r="W1116" i="90"/>
  <c r="W1132" i="90"/>
  <c r="W1148" i="90"/>
  <c r="W1164" i="90"/>
  <c r="W1180" i="90"/>
  <c r="W1196" i="90"/>
  <c r="W1212" i="90"/>
  <c r="W1228" i="90"/>
  <c r="W1244" i="90"/>
  <c r="W1260" i="90"/>
  <c r="W1276" i="90"/>
  <c r="W1292" i="90"/>
  <c r="W1308" i="90"/>
  <c r="W1324" i="90"/>
  <c r="W1340" i="90"/>
  <c r="W1356" i="90"/>
  <c r="W1372" i="90"/>
  <c r="W1388" i="90"/>
  <c r="W1404" i="90"/>
  <c r="W1420" i="90"/>
  <c r="W1436" i="90"/>
  <c r="W1452" i="90"/>
  <c r="S477" i="90"/>
  <c r="T477" i="90"/>
  <c r="R477" i="90"/>
  <c r="Y477" i="90"/>
  <c r="S541" i="90"/>
  <c r="T541" i="90"/>
  <c r="R541" i="90"/>
  <c r="Y541" i="90"/>
  <c r="S605" i="90"/>
  <c r="T605" i="90"/>
  <c r="R605" i="90"/>
  <c r="Y605" i="90"/>
  <c r="S669" i="90"/>
  <c r="T669" i="90"/>
  <c r="R669" i="90"/>
  <c r="Y669" i="90"/>
  <c r="S733" i="90"/>
  <c r="T733" i="90"/>
  <c r="R733" i="90"/>
  <c r="Y733" i="90"/>
  <c r="S797" i="90"/>
  <c r="T797" i="90"/>
  <c r="R797" i="90"/>
  <c r="Y797" i="90"/>
  <c r="S861" i="90"/>
  <c r="T861" i="90"/>
  <c r="R861" i="90"/>
  <c r="Y861" i="90"/>
  <c r="T925" i="90"/>
  <c r="S925" i="90"/>
  <c r="R925" i="90"/>
  <c r="Y925" i="90"/>
  <c r="T989" i="90"/>
  <c r="S989" i="90"/>
  <c r="R989" i="90"/>
  <c r="Y989" i="90"/>
  <c r="T1053" i="90"/>
  <c r="S1053" i="90"/>
  <c r="R1053" i="90"/>
  <c r="Y1053" i="90"/>
  <c r="T1117" i="90"/>
  <c r="S1117" i="90"/>
  <c r="R1117" i="90"/>
  <c r="Y1117" i="90"/>
  <c r="T1181" i="90"/>
  <c r="S1181" i="90"/>
  <c r="R1181" i="90"/>
  <c r="Y1181" i="90"/>
  <c r="S1245" i="90"/>
  <c r="T1245" i="90"/>
  <c r="R1245" i="90"/>
  <c r="Y1245" i="90"/>
  <c r="S1309" i="90"/>
  <c r="T1309" i="90"/>
  <c r="R1309" i="90"/>
  <c r="Y1309" i="90"/>
  <c r="S1373" i="90"/>
  <c r="T1373" i="90"/>
  <c r="R1373" i="90"/>
  <c r="Y1373" i="90"/>
  <c r="S1437" i="90"/>
  <c r="T1437" i="90"/>
  <c r="R1437" i="90"/>
  <c r="Y1437" i="90"/>
  <c r="W493" i="90"/>
  <c r="W557" i="90"/>
  <c r="W621" i="90"/>
  <c r="W685" i="90"/>
  <c r="W749" i="90"/>
  <c r="W813" i="90"/>
  <c r="W877" i="90"/>
  <c r="W941" i="90"/>
  <c r="W1005" i="90"/>
  <c r="W1069" i="90"/>
  <c r="W1133" i="90"/>
  <c r="W1197" i="90"/>
  <c r="W1261" i="90"/>
  <c r="W1325" i="90"/>
  <c r="W1389" i="90"/>
  <c r="W1453" i="90"/>
  <c r="S513" i="90"/>
  <c r="T513" i="90"/>
  <c r="R513" i="90"/>
  <c r="Y513" i="90"/>
  <c r="S577" i="90"/>
  <c r="T577" i="90"/>
  <c r="R577" i="90"/>
  <c r="Y577" i="90"/>
  <c r="T641" i="90"/>
  <c r="S641" i="90"/>
  <c r="R641" i="90"/>
  <c r="Y641" i="90"/>
  <c r="T705" i="90"/>
  <c r="S705" i="90"/>
  <c r="R705" i="90"/>
  <c r="Y705" i="90"/>
  <c r="T769" i="90"/>
  <c r="S769" i="90"/>
  <c r="R769" i="90"/>
  <c r="Y769" i="90"/>
  <c r="T833" i="90"/>
  <c r="S833" i="90"/>
  <c r="R833" i="90"/>
  <c r="Y833" i="90"/>
  <c r="S897" i="90"/>
  <c r="T897" i="90"/>
  <c r="R897" i="90"/>
  <c r="Y897" i="90"/>
  <c r="T961" i="90"/>
  <c r="S961" i="90"/>
  <c r="R961" i="90"/>
  <c r="Y961" i="90"/>
  <c r="T1025" i="90"/>
  <c r="S1025" i="90"/>
  <c r="R1025" i="90"/>
  <c r="Y1025" i="90"/>
  <c r="T1089" i="90"/>
  <c r="S1089" i="90"/>
  <c r="R1089" i="90"/>
  <c r="Y1089" i="90"/>
  <c r="T1153" i="90"/>
  <c r="S1153" i="90"/>
  <c r="R1153" i="90"/>
  <c r="Y1153" i="90"/>
  <c r="T1217" i="90"/>
  <c r="S1217" i="90"/>
  <c r="R1217" i="90"/>
  <c r="Y1217" i="90"/>
  <c r="S1281" i="90"/>
  <c r="T1281" i="90"/>
  <c r="R1281" i="90"/>
  <c r="Y1281" i="90"/>
  <c r="S1345" i="90"/>
  <c r="T1345" i="90"/>
  <c r="R1345" i="90"/>
  <c r="Y1345" i="90"/>
  <c r="S1409" i="90"/>
  <c r="T1409" i="90"/>
  <c r="R1409" i="90"/>
  <c r="Y1409" i="90"/>
  <c r="W465" i="90"/>
  <c r="W529" i="90"/>
  <c r="W593" i="90"/>
  <c r="W657" i="90"/>
  <c r="W721" i="90"/>
  <c r="W785" i="90"/>
  <c r="W849" i="90"/>
  <c r="W913" i="90"/>
  <c r="W977" i="90"/>
  <c r="W1041" i="90"/>
  <c r="W1105" i="90"/>
  <c r="W1169" i="90"/>
  <c r="W1233" i="90"/>
  <c r="W1313" i="90"/>
  <c r="W1377" i="90"/>
  <c r="W1441" i="90"/>
  <c r="S501" i="90"/>
  <c r="T501" i="90"/>
  <c r="R501" i="90"/>
  <c r="Y501" i="90"/>
  <c r="S565" i="90"/>
  <c r="T565" i="90"/>
  <c r="R565" i="90"/>
  <c r="Y565" i="90"/>
  <c r="S629" i="90"/>
  <c r="T629" i="90"/>
  <c r="R629" i="90"/>
  <c r="Y629" i="90"/>
  <c r="S693" i="90"/>
  <c r="T693" i="90"/>
  <c r="R693" i="90"/>
  <c r="Y693" i="90"/>
  <c r="S757" i="90"/>
  <c r="T757" i="90"/>
  <c r="Y757" i="90"/>
  <c r="R757" i="90"/>
  <c r="S821" i="90"/>
  <c r="T821" i="90"/>
  <c r="R821" i="90"/>
  <c r="Y821" i="90"/>
  <c r="S885" i="90"/>
  <c r="T885" i="90"/>
  <c r="Y885" i="90"/>
  <c r="R885" i="90"/>
  <c r="T949" i="90"/>
  <c r="S949" i="90"/>
  <c r="R949" i="90"/>
  <c r="Y949" i="90"/>
  <c r="T1013" i="90"/>
  <c r="S1013" i="90"/>
  <c r="R1013" i="90"/>
  <c r="Y1013" i="90"/>
  <c r="T1077" i="90"/>
  <c r="S1077" i="90"/>
  <c r="R1077" i="90"/>
  <c r="Y1077" i="90"/>
  <c r="T1141" i="90"/>
  <c r="S1141" i="90"/>
  <c r="R1141" i="90"/>
  <c r="Y1141" i="90"/>
  <c r="T1205" i="90"/>
  <c r="S1205" i="90"/>
  <c r="R1205" i="90"/>
  <c r="Y1205" i="90"/>
  <c r="S1269" i="90"/>
  <c r="T1269" i="90"/>
  <c r="R1269" i="90"/>
  <c r="Y1269" i="90"/>
  <c r="S1333" i="90"/>
  <c r="T1333" i="90"/>
  <c r="R1333" i="90"/>
  <c r="Y1333" i="90"/>
  <c r="S1397" i="90"/>
  <c r="T1397" i="90"/>
  <c r="R1397" i="90"/>
  <c r="Y1397" i="90"/>
  <c r="S5" i="90"/>
  <c r="T5" i="90"/>
  <c r="R5" i="90"/>
  <c r="Y5" i="90" s="1"/>
  <c r="W469" i="90"/>
  <c r="W533" i="90"/>
  <c r="W597" i="90"/>
  <c r="W661" i="90"/>
  <c r="W725" i="90"/>
  <c r="W789" i="90"/>
  <c r="W853" i="90"/>
  <c r="W917" i="90"/>
  <c r="W981" i="90"/>
  <c r="W1045" i="90"/>
  <c r="W1109" i="90"/>
  <c r="W1173" i="90"/>
  <c r="W1237" i="90"/>
  <c r="W1301" i="90"/>
  <c r="W1365" i="90"/>
  <c r="W1429" i="90"/>
  <c r="S25" i="90"/>
  <c r="T25" i="90"/>
  <c r="R25" i="90"/>
  <c r="Y25" i="90"/>
  <c r="S41" i="90"/>
  <c r="T41" i="90"/>
  <c r="R41" i="90"/>
  <c r="Y41" i="90"/>
  <c r="S89" i="90"/>
  <c r="T89" i="90"/>
  <c r="R89" i="90"/>
  <c r="Y89" i="90"/>
  <c r="S105" i="90"/>
  <c r="T105" i="90"/>
  <c r="R105" i="90"/>
  <c r="Y105" i="90"/>
  <c r="T281" i="90"/>
  <c r="S281" i="90"/>
  <c r="R281" i="90"/>
  <c r="Y281" i="90"/>
  <c r="T345" i="90"/>
  <c r="S345" i="90"/>
  <c r="R345" i="90"/>
  <c r="Y345" i="90"/>
  <c r="T361" i="90"/>
  <c r="S361" i="90"/>
  <c r="R361" i="90"/>
  <c r="Y361" i="90"/>
  <c r="S409" i="90"/>
  <c r="T409" i="90"/>
  <c r="R409" i="90"/>
  <c r="Y409" i="90"/>
  <c r="S425" i="90"/>
  <c r="T425" i="90"/>
  <c r="R425" i="90"/>
  <c r="Y425" i="90"/>
  <c r="W57" i="90"/>
  <c r="S14" i="90"/>
  <c r="T14" i="90"/>
  <c r="R14" i="90"/>
  <c r="Y14" i="90"/>
  <c r="S30" i="90"/>
  <c r="T30" i="90"/>
  <c r="R30" i="90"/>
  <c r="Y30" i="90"/>
  <c r="S46" i="90"/>
  <c r="T46" i="90"/>
  <c r="R46" i="90"/>
  <c r="Y46" i="90"/>
  <c r="S62" i="90"/>
  <c r="T62" i="90"/>
  <c r="R62" i="90"/>
  <c r="Y62" i="90"/>
  <c r="S78" i="90"/>
  <c r="T78" i="90"/>
  <c r="R78" i="90"/>
  <c r="Y78" i="90"/>
  <c r="S94" i="90"/>
  <c r="T94" i="90"/>
  <c r="R94" i="90"/>
  <c r="Y94" i="90"/>
  <c r="S110" i="90"/>
  <c r="T110" i="90"/>
  <c r="R110" i="90"/>
  <c r="Y110" i="90"/>
  <c r="S126" i="90"/>
  <c r="T126" i="90"/>
  <c r="R126" i="90"/>
  <c r="Y126" i="90"/>
  <c r="S142" i="90"/>
  <c r="T142" i="90"/>
  <c r="R142" i="90"/>
  <c r="Y142" i="90"/>
  <c r="S158" i="90"/>
  <c r="T158" i="90"/>
  <c r="R158" i="90"/>
  <c r="Y158" i="90"/>
  <c r="S174" i="90"/>
  <c r="T174" i="90"/>
  <c r="R174" i="90"/>
  <c r="Y174" i="90"/>
  <c r="S190" i="90"/>
  <c r="T190" i="90"/>
  <c r="R190" i="90"/>
  <c r="Y190" i="90"/>
  <c r="T206" i="90"/>
  <c r="S206" i="90"/>
  <c r="R206" i="90"/>
  <c r="Y206" i="90"/>
  <c r="T222" i="90"/>
  <c r="S222" i="90"/>
  <c r="R222" i="90"/>
  <c r="Y222" i="90"/>
  <c r="T238" i="90"/>
  <c r="S238" i="90"/>
  <c r="R238" i="90"/>
  <c r="Y238" i="90"/>
  <c r="T254" i="90"/>
  <c r="S254" i="90"/>
  <c r="R254" i="90"/>
  <c r="Y254" i="90"/>
  <c r="T270" i="90"/>
  <c r="S270" i="90"/>
  <c r="R270" i="90"/>
  <c r="Y270" i="90"/>
  <c r="T286" i="90"/>
  <c r="S286" i="90"/>
  <c r="R286" i="90"/>
  <c r="Y286" i="90"/>
  <c r="T302" i="90"/>
  <c r="S302" i="90"/>
  <c r="R302" i="90"/>
  <c r="Y302" i="90"/>
  <c r="T318" i="90"/>
  <c r="S318" i="90"/>
  <c r="R318" i="90"/>
  <c r="Y318" i="90"/>
  <c r="T334" i="90"/>
  <c r="S334" i="90"/>
  <c r="R334" i="90"/>
  <c r="Y334" i="90"/>
  <c r="T350" i="90"/>
  <c r="S350" i="90"/>
  <c r="R350" i="90"/>
  <c r="Y350" i="90"/>
  <c r="T366" i="90"/>
  <c r="S366" i="90"/>
  <c r="R366" i="90"/>
  <c r="Y366" i="90"/>
  <c r="T382" i="90"/>
  <c r="S382" i="90"/>
  <c r="R382" i="90"/>
  <c r="Y382" i="90"/>
  <c r="T398" i="90"/>
  <c r="S398" i="90"/>
  <c r="R398" i="90"/>
  <c r="Y398" i="90"/>
  <c r="T414" i="90"/>
  <c r="S414" i="90"/>
  <c r="R414" i="90"/>
  <c r="Y414" i="90"/>
  <c r="T430" i="90"/>
  <c r="S430" i="90"/>
  <c r="R430" i="90"/>
  <c r="Y430" i="90"/>
  <c r="S446" i="90"/>
  <c r="T446" i="90"/>
  <c r="R446" i="90"/>
  <c r="Y446" i="90"/>
  <c r="S462" i="90"/>
  <c r="T462" i="90"/>
  <c r="R462" i="90"/>
  <c r="Y462" i="90"/>
  <c r="S478" i="90"/>
  <c r="T478" i="90"/>
  <c r="R478" i="90"/>
  <c r="Y478" i="90"/>
  <c r="S494" i="90"/>
  <c r="T494" i="90"/>
  <c r="R494" i="90"/>
  <c r="Y494" i="90"/>
  <c r="S510" i="90"/>
  <c r="T510" i="90"/>
  <c r="R510" i="90"/>
  <c r="Y510" i="90"/>
  <c r="S526" i="90"/>
  <c r="T526" i="90"/>
  <c r="R526" i="90"/>
  <c r="Y526" i="90"/>
  <c r="S542" i="90"/>
  <c r="T542" i="90"/>
  <c r="R542" i="90"/>
  <c r="Y542" i="90"/>
  <c r="S558" i="90"/>
  <c r="T558" i="90"/>
  <c r="R558" i="90"/>
  <c r="Y558" i="90"/>
  <c r="S574" i="90"/>
  <c r="T574" i="90"/>
  <c r="R574" i="90"/>
  <c r="Y574" i="90"/>
  <c r="S590" i="90"/>
  <c r="T590" i="90"/>
  <c r="R590" i="90"/>
  <c r="Y590" i="90"/>
  <c r="T606" i="90"/>
  <c r="S606" i="90"/>
  <c r="R606" i="90"/>
  <c r="Y606" i="90"/>
  <c r="T622" i="90"/>
  <c r="S622" i="90"/>
  <c r="R622" i="90"/>
  <c r="Y622" i="90"/>
  <c r="T638" i="90"/>
  <c r="S638" i="90"/>
  <c r="R638" i="90"/>
  <c r="Y638" i="90"/>
  <c r="T654" i="90"/>
  <c r="S654" i="90"/>
  <c r="R654" i="90"/>
  <c r="Y654" i="90"/>
  <c r="T670" i="90"/>
  <c r="S670" i="90"/>
  <c r="R670" i="90"/>
  <c r="Y670" i="90"/>
  <c r="T686" i="90"/>
  <c r="S686" i="90"/>
  <c r="R686" i="90"/>
  <c r="Y686" i="90"/>
  <c r="T702" i="90"/>
  <c r="S702" i="90"/>
  <c r="R702" i="90"/>
  <c r="Y702" i="90"/>
  <c r="T718" i="90"/>
  <c r="S718" i="90"/>
  <c r="R718" i="90"/>
  <c r="Y718" i="90"/>
  <c r="T734" i="90"/>
  <c r="S734" i="90"/>
  <c r="R734" i="90"/>
  <c r="Y734" i="90"/>
  <c r="T750" i="90"/>
  <c r="S750" i="90"/>
  <c r="R750" i="90"/>
  <c r="Y750" i="90"/>
  <c r="T766" i="90"/>
  <c r="S766" i="90"/>
  <c r="R766" i="90"/>
  <c r="Y766" i="90"/>
  <c r="T782" i="90"/>
  <c r="S782" i="90"/>
  <c r="R782" i="90"/>
  <c r="Y782" i="90"/>
  <c r="T798" i="90"/>
  <c r="S798" i="90"/>
  <c r="R798" i="90"/>
  <c r="Y798" i="90"/>
  <c r="T814" i="90"/>
  <c r="S814" i="90"/>
  <c r="R814" i="90"/>
  <c r="Y814" i="90"/>
  <c r="T830" i="90"/>
  <c r="S830" i="90"/>
  <c r="R830" i="90"/>
  <c r="Y830" i="90"/>
  <c r="T846" i="90"/>
  <c r="S846" i="90"/>
  <c r="R846" i="90"/>
  <c r="Y846" i="90"/>
  <c r="T862" i="90"/>
  <c r="S862" i="90"/>
  <c r="R862" i="90"/>
  <c r="Y862" i="90"/>
  <c r="T878" i="90"/>
  <c r="S878" i="90"/>
  <c r="R878" i="90"/>
  <c r="Y878" i="90"/>
  <c r="T894" i="90"/>
  <c r="S894" i="90"/>
  <c r="R894" i="90"/>
  <c r="Y894" i="90"/>
  <c r="T910" i="90"/>
  <c r="S910" i="90"/>
  <c r="R910" i="90"/>
  <c r="Y910" i="90"/>
  <c r="T926" i="90"/>
  <c r="S926" i="90"/>
  <c r="R926" i="90"/>
  <c r="Y926" i="90"/>
  <c r="S942" i="90"/>
  <c r="T942" i="90"/>
  <c r="R942" i="90"/>
  <c r="Y942" i="90"/>
  <c r="S958" i="90"/>
  <c r="T958" i="90"/>
  <c r="R958" i="90"/>
  <c r="Y958" i="90"/>
  <c r="S974" i="90"/>
  <c r="T974" i="90"/>
  <c r="R974" i="90"/>
  <c r="Y974" i="90"/>
  <c r="S990" i="90"/>
  <c r="T990" i="90"/>
  <c r="R990" i="90"/>
  <c r="Y990" i="90"/>
  <c r="S1006" i="90"/>
  <c r="T1006" i="90"/>
  <c r="R1006" i="90"/>
  <c r="Y1006" i="90"/>
  <c r="S1022" i="90"/>
  <c r="T1022" i="90"/>
  <c r="R1022" i="90"/>
  <c r="Y1022" i="90"/>
  <c r="S1038" i="90"/>
  <c r="T1038" i="90"/>
  <c r="R1038" i="90"/>
  <c r="Y1038" i="90"/>
  <c r="S1054" i="90"/>
  <c r="T1054" i="90"/>
  <c r="R1054" i="90"/>
  <c r="Y1054" i="90"/>
  <c r="S1070" i="90"/>
  <c r="T1070" i="90"/>
  <c r="R1070" i="90"/>
  <c r="Y1070" i="90"/>
  <c r="S1086" i="90"/>
  <c r="T1086" i="90"/>
  <c r="R1086" i="90"/>
  <c r="Y1086" i="90"/>
  <c r="S1102" i="90"/>
  <c r="T1102" i="90"/>
  <c r="R1102" i="90"/>
  <c r="Y1102" i="90"/>
  <c r="S1118" i="90"/>
  <c r="T1118" i="90"/>
  <c r="R1118" i="90"/>
  <c r="Y1118" i="90"/>
  <c r="S1134" i="90"/>
  <c r="T1134" i="90"/>
  <c r="R1134" i="90"/>
  <c r="Y1134" i="90"/>
  <c r="S1150" i="90"/>
  <c r="T1150" i="90"/>
  <c r="R1150" i="90"/>
  <c r="Y1150" i="90"/>
  <c r="S1166" i="90"/>
  <c r="T1166" i="90"/>
  <c r="R1166" i="90"/>
  <c r="Y1166" i="90"/>
  <c r="S1182" i="90"/>
  <c r="T1182" i="90"/>
  <c r="R1182" i="90"/>
  <c r="Y1182" i="90"/>
  <c r="S1198" i="90"/>
  <c r="T1198" i="90"/>
  <c r="R1198" i="90"/>
  <c r="Y1198" i="90"/>
  <c r="S1214" i="90"/>
  <c r="T1214" i="90"/>
  <c r="R1214" i="90"/>
  <c r="Y1214" i="90"/>
  <c r="S1230" i="90"/>
  <c r="T1230" i="90"/>
  <c r="R1230" i="90"/>
  <c r="Y1230" i="90"/>
  <c r="S1246" i="90"/>
  <c r="T1246" i="90"/>
  <c r="R1246" i="90"/>
  <c r="Y1246" i="90"/>
  <c r="S1262" i="90"/>
  <c r="T1262" i="90"/>
  <c r="R1262" i="90"/>
  <c r="Y1262" i="90"/>
  <c r="S1278" i="90"/>
  <c r="T1278" i="90"/>
  <c r="R1278" i="90"/>
  <c r="Y1278" i="90"/>
  <c r="S1294" i="90"/>
  <c r="R1294" i="90"/>
  <c r="T1294" i="90"/>
  <c r="Y1294" i="90"/>
  <c r="S1310" i="90"/>
  <c r="T1310" i="90"/>
  <c r="R1310" i="90"/>
  <c r="Y1310" i="90"/>
  <c r="S1326" i="90"/>
  <c r="T1326" i="90"/>
  <c r="R1326" i="90"/>
  <c r="Y1326" i="90"/>
  <c r="S1342" i="90"/>
  <c r="T1342" i="90"/>
  <c r="R1342" i="90"/>
  <c r="Y1342" i="90"/>
  <c r="S1358" i="90"/>
  <c r="T1358" i="90"/>
  <c r="R1358" i="90"/>
  <c r="Y1358" i="90"/>
  <c r="S1374" i="90"/>
  <c r="T1374" i="90"/>
  <c r="R1374" i="90"/>
  <c r="Y1374" i="90"/>
  <c r="S1390" i="90"/>
  <c r="R1390" i="90"/>
  <c r="T1390" i="90"/>
  <c r="Y1390" i="90"/>
  <c r="S1406" i="90"/>
  <c r="T1406" i="90"/>
  <c r="R1406" i="90"/>
  <c r="Y1406" i="90"/>
  <c r="S1422" i="90"/>
  <c r="R1422" i="90"/>
  <c r="T1422" i="90"/>
  <c r="Y1422" i="90"/>
  <c r="S1438" i="90"/>
  <c r="T1438" i="90"/>
  <c r="R1438" i="90"/>
  <c r="Y1438" i="90"/>
  <c r="S1454" i="90"/>
  <c r="T1454" i="90"/>
  <c r="R1454" i="90"/>
  <c r="Y1454" i="90"/>
  <c r="W14" i="90"/>
  <c r="W30" i="90"/>
  <c r="W46" i="90"/>
  <c r="W62" i="90"/>
  <c r="W78" i="90"/>
  <c r="W94" i="90"/>
  <c r="W110" i="90"/>
  <c r="W126" i="90"/>
  <c r="W142" i="90"/>
  <c r="W158" i="90"/>
  <c r="W174" i="90"/>
  <c r="W190" i="90"/>
  <c r="W206" i="90"/>
  <c r="W222" i="90"/>
  <c r="W238" i="90"/>
  <c r="W254" i="90"/>
  <c r="W270" i="90"/>
  <c r="W286" i="90"/>
  <c r="W302" i="90"/>
  <c r="W318" i="90"/>
  <c r="W334" i="90"/>
  <c r="W350" i="90"/>
  <c r="W366" i="90"/>
  <c r="W382" i="90"/>
  <c r="W398" i="90"/>
  <c r="W414" i="90"/>
  <c r="W430" i="90"/>
  <c r="W446" i="90"/>
  <c r="W462" i="90"/>
  <c r="W478" i="90"/>
  <c r="W494" i="90"/>
  <c r="W510" i="90"/>
  <c r="W526" i="90"/>
  <c r="W542" i="90"/>
  <c r="W558" i="90"/>
  <c r="W574" i="90"/>
  <c r="W590" i="90"/>
  <c r="W606" i="90"/>
  <c r="W622" i="90"/>
  <c r="W638" i="90"/>
  <c r="W654" i="90"/>
  <c r="W670" i="90"/>
  <c r="W686" i="90"/>
  <c r="W702" i="90"/>
  <c r="W718" i="90"/>
  <c r="W734" i="90"/>
  <c r="W750" i="90"/>
  <c r="W766" i="90"/>
  <c r="W782" i="90"/>
  <c r="W798" i="90"/>
  <c r="W814" i="90"/>
  <c r="W830" i="90"/>
  <c r="W846" i="90"/>
  <c r="W862" i="90"/>
  <c r="W878" i="90"/>
  <c r="W894" i="90"/>
  <c r="W910" i="90"/>
  <c r="W926" i="90"/>
  <c r="W942" i="90"/>
  <c r="W958" i="90"/>
  <c r="W974" i="90"/>
  <c r="W990" i="90"/>
  <c r="W1006" i="90"/>
  <c r="W1022" i="90"/>
  <c r="W1038" i="90"/>
  <c r="W1054" i="90"/>
  <c r="W1070" i="90"/>
  <c r="W1086" i="90"/>
  <c r="W1102" i="90"/>
  <c r="W1118" i="90"/>
  <c r="W1134" i="90"/>
  <c r="W1150" i="90"/>
  <c r="W1166" i="90"/>
  <c r="W1182" i="90"/>
  <c r="W1198" i="90"/>
  <c r="W1214" i="90"/>
  <c r="W1230" i="90"/>
  <c r="W1246" i="90"/>
  <c r="W1262" i="90"/>
  <c r="W1278" i="90"/>
  <c r="W1294" i="90"/>
  <c r="W1310" i="90"/>
  <c r="W1326" i="90"/>
  <c r="W1342" i="90"/>
  <c r="W1358" i="90"/>
  <c r="W1374" i="90"/>
  <c r="W1390" i="90"/>
  <c r="W1406" i="90"/>
  <c r="W1422" i="90"/>
  <c r="W1438" i="90"/>
  <c r="W1454" i="90"/>
  <c r="S15" i="90"/>
  <c r="T15" i="90"/>
  <c r="R15" i="90"/>
  <c r="Y15" i="90"/>
  <c r="S31" i="90"/>
  <c r="T31" i="90"/>
  <c r="R31" i="90"/>
  <c r="Y31" i="90"/>
  <c r="S47" i="90"/>
  <c r="T47" i="90"/>
  <c r="R47" i="90"/>
  <c r="Y47" i="90"/>
  <c r="S63" i="90"/>
  <c r="T63" i="90"/>
  <c r="R63" i="90"/>
  <c r="Y63" i="90"/>
  <c r="S79" i="90"/>
  <c r="T79" i="90"/>
  <c r="R79" i="90"/>
  <c r="Y79" i="90"/>
  <c r="S95" i="90"/>
  <c r="T95" i="90"/>
  <c r="R95" i="90"/>
  <c r="Y95" i="90"/>
  <c r="S111" i="90"/>
  <c r="T111" i="90"/>
  <c r="R111" i="90"/>
  <c r="Y111" i="90"/>
  <c r="S127" i="90"/>
  <c r="T127" i="90"/>
  <c r="R127" i="90"/>
  <c r="Y127" i="90"/>
  <c r="S143" i="90"/>
  <c r="T143" i="90"/>
  <c r="R143" i="90"/>
  <c r="Y143" i="90"/>
  <c r="S159" i="90"/>
  <c r="T159" i="90"/>
  <c r="R159" i="90"/>
  <c r="Y159" i="90"/>
  <c r="S175" i="90"/>
  <c r="T175" i="90"/>
  <c r="R175" i="90"/>
  <c r="Y175" i="90"/>
  <c r="T191" i="90"/>
  <c r="S191" i="90"/>
  <c r="R191" i="90"/>
  <c r="Y191" i="90"/>
  <c r="T207" i="90"/>
  <c r="S207" i="90"/>
  <c r="R207" i="90"/>
  <c r="Y207" i="90"/>
  <c r="T223" i="90"/>
  <c r="S223" i="90"/>
  <c r="R223" i="90"/>
  <c r="Y223" i="90"/>
  <c r="T239" i="90"/>
  <c r="S239" i="90"/>
  <c r="R239" i="90"/>
  <c r="Y239" i="90"/>
  <c r="S255" i="90"/>
  <c r="T255" i="90"/>
  <c r="R255" i="90"/>
  <c r="Y255" i="90"/>
  <c r="S271" i="90"/>
  <c r="T271" i="90"/>
  <c r="R271" i="90"/>
  <c r="Y271" i="90"/>
  <c r="S287" i="90"/>
  <c r="T287" i="90"/>
  <c r="R287" i="90"/>
  <c r="Y287" i="90"/>
  <c r="S303" i="90"/>
  <c r="T303" i="90"/>
  <c r="R303" i="90"/>
  <c r="Y303" i="90"/>
  <c r="S319" i="90"/>
  <c r="T319" i="90"/>
  <c r="R319" i="90"/>
  <c r="Y319" i="90"/>
  <c r="S335" i="90"/>
  <c r="T335" i="90"/>
  <c r="R335" i="90"/>
  <c r="Y335" i="90"/>
  <c r="S351" i="90"/>
  <c r="T351" i="90"/>
  <c r="R351" i="90"/>
  <c r="Y351" i="90"/>
  <c r="S367" i="90"/>
  <c r="T367" i="90"/>
  <c r="R367" i="90"/>
  <c r="Y367" i="90"/>
  <c r="S383" i="90"/>
  <c r="T383" i="90"/>
  <c r="R383" i="90"/>
  <c r="Y383" i="90"/>
  <c r="S399" i="90"/>
  <c r="T399" i="90"/>
  <c r="R399" i="90"/>
  <c r="Y399" i="90"/>
  <c r="T415" i="90"/>
  <c r="S415" i="90"/>
  <c r="R415" i="90"/>
  <c r="Y415" i="90"/>
  <c r="S431" i="90"/>
  <c r="T431" i="90"/>
  <c r="R431" i="90"/>
  <c r="Y431" i="90"/>
  <c r="S447" i="90"/>
  <c r="T447" i="90"/>
  <c r="R447" i="90"/>
  <c r="Y447" i="90"/>
  <c r="S463" i="90"/>
  <c r="T463" i="90"/>
  <c r="R463" i="90"/>
  <c r="Y463" i="90"/>
  <c r="S479" i="90"/>
  <c r="T479" i="90"/>
  <c r="R479" i="90"/>
  <c r="Y479" i="90"/>
  <c r="S495" i="90"/>
  <c r="T495" i="90"/>
  <c r="R495" i="90"/>
  <c r="Y495" i="90"/>
  <c r="S511" i="90"/>
  <c r="T511" i="90"/>
  <c r="R511" i="90"/>
  <c r="Y511" i="90"/>
  <c r="S527" i="90"/>
  <c r="T527" i="90"/>
  <c r="R527" i="90"/>
  <c r="Y527" i="90"/>
  <c r="S543" i="90"/>
  <c r="T543" i="90"/>
  <c r="R543" i="90"/>
  <c r="Y543" i="90"/>
  <c r="T559" i="90"/>
  <c r="S559" i="90"/>
  <c r="R559" i="90"/>
  <c r="Y559" i="90"/>
  <c r="T575" i="90"/>
  <c r="S575" i="90"/>
  <c r="R575" i="90"/>
  <c r="Y575" i="90"/>
  <c r="T591" i="90"/>
  <c r="S591" i="90"/>
  <c r="R591" i="90"/>
  <c r="Y591" i="90"/>
  <c r="S607" i="90"/>
  <c r="T607" i="90"/>
  <c r="R607" i="90"/>
  <c r="Y607" i="90"/>
  <c r="S623" i="90"/>
  <c r="T623" i="90"/>
  <c r="R623" i="90"/>
  <c r="Y623" i="90"/>
  <c r="S639" i="90"/>
  <c r="T639" i="90"/>
  <c r="R639" i="90"/>
  <c r="Y639" i="90"/>
  <c r="S655" i="90"/>
  <c r="T655" i="90"/>
  <c r="R655" i="90"/>
  <c r="Y655" i="90"/>
  <c r="S671" i="90"/>
  <c r="T671" i="90"/>
  <c r="R671" i="90"/>
  <c r="Y671" i="90"/>
  <c r="S687" i="90"/>
  <c r="T687" i="90"/>
  <c r="R687" i="90"/>
  <c r="Y687" i="90"/>
  <c r="S703" i="90"/>
  <c r="T703" i="90"/>
  <c r="R703" i="90"/>
  <c r="Y703" i="90"/>
  <c r="S719" i="90"/>
  <c r="T719" i="90"/>
  <c r="R719" i="90"/>
  <c r="Y719" i="90"/>
  <c r="S735" i="90"/>
  <c r="T735" i="90"/>
  <c r="R735" i="90"/>
  <c r="Y735" i="90"/>
  <c r="S751" i="90"/>
  <c r="T751" i="90"/>
  <c r="R751" i="90"/>
  <c r="Y751" i="90"/>
  <c r="S767" i="90"/>
  <c r="T767" i="90"/>
  <c r="R767" i="90"/>
  <c r="Y767" i="90"/>
  <c r="S783" i="90"/>
  <c r="T783" i="90"/>
  <c r="R783" i="90"/>
  <c r="Y783" i="90"/>
  <c r="S799" i="90"/>
  <c r="T799" i="90"/>
  <c r="R799" i="90"/>
  <c r="Y799" i="90"/>
  <c r="S815" i="90"/>
  <c r="T815" i="90"/>
  <c r="R815" i="90"/>
  <c r="Y815" i="90"/>
  <c r="S831" i="90"/>
  <c r="T831" i="90"/>
  <c r="R831" i="90"/>
  <c r="Y831" i="90"/>
  <c r="S847" i="90"/>
  <c r="T847" i="90"/>
  <c r="R847" i="90"/>
  <c r="Y847" i="90"/>
  <c r="S863" i="90"/>
  <c r="T863" i="90"/>
  <c r="R863" i="90"/>
  <c r="Y863" i="90"/>
  <c r="S879" i="90"/>
  <c r="T879" i="90"/>
  <c r="R879" i="90"/>
  <c r="Y879" i="90"/>
  <c r="S895" i="90"/>
  <c r="T895" i="90"/>
  <c r="R895" i="90"/>
  <c r="Y895" i="90"/>
  <c r="T911" i="90"/>
  <c r="S911" i="90"/>
  <c r="R911" i="90"/>
  <c r="Y911" i="90"/>
  <c r="T927" i="90"/>
  <c r="S927" i="90"/>
  <c r="R927" i="90"/>
  <c r="Y927" i="90"/>
  <c r="T943" i="90"/>
  <c r="S943" i="90"/>
  <c r="R943" i="90"/>
  <c r="Y943" i="90"/>
  <c r="T959" i="90"/>
  <c r="S959" i="90"/>
  <c r="R959" i="90"/>
  <c r="Y959" i="90"/>
  <c r="T975" i="90"/>
  <c r="S975" i="90"/>
  <c r="R975" i="90"/>
  <c r="Y975" i="90"/>
  <c r="T991" i="90"/>
  <c r="S991" i="90"/>
  <c r="R991" i="90"/>
  <c r="Y991" i="90"/>
  <c r="T1007" i="90"/>
  <c r="S1007" i="90"/>
  <c r="R1007" i="90"/>
  <c r="Y1007" i="90"/>
  <c r="T1023" i="90"/>
  <c r="S1023" i="90"/>
  <c r="R1023" i="90"/>
  <c r="Y1023" i="90"/>
  <c r="T1039" i="90"/>
  <c r="S1039" i="90"/>
  <c r="R1039" i="90"/>
  <c r="Y1039" i="90"/>
  <c r="T1055" i="90"/>
  <c r="S1055" i="90"/>
  <c r="R1055" i="90"/>
  <c r="Y1055" i="90"/>
  <c r="T1071" i="90"/>
  <c r="S1071" i="90"/>
  <c r="R1071" i="90"/>
  <c r="Y1071" i="90"/>
  <c r="T1087" i="90"/>
  <c r="S1087" i="90"/>
  <c r="R1087" i="90"/>
  <c r="Y1087" i="90"/>
  <c r="T1103" i="90"/>
  <c r="S1103" i="90"/>
  <c r="R1103" i="90"/>
  <c r="Y1103" i="90"/>
  <c r="T1119" i="90"/>
  <c r="S1119" i="90"/>
  <c r="R1119" i="90"/>
  <c r="Y1119" i="90"/>
  <c r="T1135" i="90"/>
  <c r="S1135" i="90"/>
  <c r="R1135" i="90"/>
  <c r="Y1135" i="90"/>
  <c r="T1151" i="90"/>
  <c r="S1151" i="90"/>
  <c r="R1151" i="90"/>
  <c r="Y1151" i="90"/>
  <c r="T1167" i="90"/>
  <c r="S1167" i="90"/>
  <c r="R1167" i="90"/>
  <c r="Y1167" i="90"/>
  <c r="T1183" i="90"/>
  <c r="S1183" i="90"/>
  <c r="R1183" i="90"/>
  <c r="Y1183" i="90"/>
  <c r="T1199" i="90"/>
  <c r="S1199" i="90"/>
  <c r="R1199" i="90"/>
  <c r="Y1199" i="90"/>
  <c r="T1215" i="90"/>
  <c r="S1215" i="90"/>
  <c r="R1215" i="90"/>
  <c r="Y1215" i="90"/>
  <c r="S1231" i="90"/>
  <c r="T1231" i="90"/>
  <c r="R1231" i="90"/>
  <c r="Y1231" i="90"/>
  <c r="S1247" i="90"/>
  <c r="T1247" i="90"/>
  <c r="R1247" i="90"/>
  <c r="Y1247" i="90"/>
  <c r="S1263" i="90"/>
  <c r="T1263" i="90"/>
  <c r="R1263" i="90"/>
  <c r="Y1263" i="90"/>
  <c r="S1279" i="90"/>
  <c r="T1279" i="90"/>
  <c r="R1279" i="90"/>
  <c r="Y1279" i="90"/>
  <c r="S1295" i="90"/>
  <c r="T1295" i="90"/>
  <c r="R1295" i="90"/>
  <c r="Y1295" i="90"/>
  <c r="S1311" i="90"/>
  <c r="T1311" i="90"/>
  <c r="R1311" i="90"/>
  <c r="Y1311" i="90"/>
  <c r="S1327" i="90"/>
  <c r="T1327" i="90"/>
  <c r="R1327" i="90"/>
  <c r="Y1327" i="90"/>
  <c r="S1343" i="90"/>
  <c r="T1343" i="90"/>
  <c r="R1343" i="90"/>
  <c r="Y1343" i="90"/>
  <c r="S1359" i="90"/>
  <c r="T1359" i="90"/>
  <c r="R1359" i="90"/>
  <c r="Y1359" i="90"/>
  <c r="S1375" i="90"/>
  <c r="T1375" i="90"/>
  <c r="R1375" i="90"/>
  <c r="Y1375" i="90"/>
  <c r="S1391" i="90"/>
  <c r="T1391" i="90"/>
  <c r="R1391" i="90"/>
  <c r="Y1391" i="90"/>
  <c r="S1407" i="90"/>
  <c r="T1407" i="90"/>
  <c r="R1407" i="90"/>
  <c r="Y1407" i="90"/>
  <c r="S1423" i="90"/>
  <c r="T1423" i="90"/>
  <c r="R1423" i="90"/>
  <c r="Y1423" i="90"/>
  <c r="S1439" i="90"/>
  <c r="T1439" i="90"/>
  <c r="R1439" i="90"/>
  <c r="Y1439" i="90"/>
  <c r="S1455" i="90"/>
  <c r="T1455" i="90"/>
  <c r="R1455" i="90"/>
  <c r="Y1455" i="90"/>
  <c r="W15" i="90"/>
  <c r="W31" i="90"/>
  <c r="W47" i="90"/>
  <c r="W63" i="90"/>
  <c r="W79" i="90"/>
  <c r="W95" i="90"/>
  <c r="W111" i="90"/>
  <c r="W127" i="90"/>
  <c r="W143" i="90"/>
  <c r="W159" i="90"/>
  <c r="W175" i="90"/>
  <c r="W191" i="90"/>
  <c r="W207" i="90"/>
  <c r="W223" i="90"/>
  <c r="W239" i="90"/>
  <c r="W255" i="90"/>
  <c r="W271" i="90"/>
  <c r="W287" i="90"/>
  <c r="W303" i="90"/>
  <c r="W319" i="90"/>
  <c r="W335" i="90"/>
  <c r="W351" i="90"/>
  <c r="W367" i="90"/>
  <c r="W383" i="90"/>
  <c r="W399" i="90"/>
  <c r="W415" i="90"/>
  <c r="W431" i="90"/>
  <c r="W447" i="90"/>
  <c r="W463" i="90"/>
  <c r="W479" i="90"/>
  <c r="W495" i="90"/>
  <c r="W511" i="90"/>
  <c r="W527" i="90"/>
  <c r="W543" i="90"/>
  <c r="W559" i="90"/>
  <c r="W575" i="90"/>
  <c r="W591" i="90"/>
  <c r="W607" i="90"/>
  <c r="W623" i="90"/>
  <c r="W639" i="90"/>
  <c r="W655" i="90"/>
  <c r="W671" i="90"/>
  <c r="W687" i="90"/>
  <c r="W703" i="90"/>
  <c r="W719" i="90"/>
  <c r="W735" i="90"/>
  <c r="W751" i="90"/>
  <c r="W767" i="90"/>
  <c r="W783" i="90"/>
  <c r="W799" i="90"/>
  <c r="W815" i="90"/>
  <c r="W831" i="90"/>
  <c r="W847" i="90"/>
  <c r="W863" i="90"/>
  <c r="W879" i="90"/>
  <c r="W895" i="90"/>
  <c r="W911" i="90"/>
  <c r="W927" i="90"/>
  <c r="W943" i="90"/>
  <c r="W959" i="90"/>
  <c r="W975" i="90"/>
  <c r="W991" i="90"/>
  <c r="W1007" i="90"/>
  <c r="W1023" i="90"/>
  <c r="W1039" i="90"/>
  <c r="W1055" i="90"/>
  <c r="W1071" i="90"/>
  <c r="W1087" i="90"/>
  <c r="W1103" i="90"/>
  <c r="W1119" i="90"/>
  <c r="W1135" i="90"/>
  <c r="W1151" i="90"/>
  <c r="W1167" i="90"/>
  <c r="W1183" i="90"/>
  <c r="W1199" i="90"/>
  <c r="W1215" i="90"/>
  <c r="W1231" i="90"/>
  <c r="W1247" i="90"/>
  <c r="W1263" i="90"/>
  <c r="W1279" i="90"/>
  <c r="W1295" i="90"/>
  <c r="W1311" i="90"/>
  <c r="W1327" i="90"/>
  <c r="W1343" i="90"/>
  <c r="W1359" i="90"/>
  <c r="W1375" i="90"/>
  <c r="W1391" i="90"/>
  <c r="W1407" i="90"/>
  <c r="W1423" i="90"/>
  <c r="W1439" i="90"/>
  <c r="W1455" i="90"/>
  <c r="S16" i="90"/>
  <c r="T16" i="90"/>
  <c r="R16" i="90"/>
  <c r="Y16" i="90"/>
  <c r="S32" i="90"/>
  <c r="T32" i="90"/>
  <c r="R32" i="90"/>
  <c r="Y32" i="90"/>
  <c r="S48" i="90"/>
  <c r="T48" i="90"/>
  <c r="R48" i="90"/>
  <c r="Y48" i="90"/>
  <c r="S64" i="90"/>
  <c r="T64" i="90"/>
  <c r="R64" i="90"/>
  <c r="Y64" i="90"/>
  <c r="S80" i="90"/>
  <c r="T80" i="90"/>
  <c r="R80" i="90"/>
  <c r="Y80" i="90"/>
  <c r="S96" i="90"/>
  <c r="T96" i="90"/>
  <c r="R96" i="90"/>
  <c r="Y96" i="90"/>
  <c r="S112" i="90"/>
  <c r="T112" i="90"/>
  <c r="R112" i="90"/>
  <c r="Y112" i="90"/>
  <c r="S128" i="90"/>
  <c r="T128" i="90"/>
  <c r="R128" i="90"/>
  <c r="Y128" i="90"/>
  <c r="S144" i="90"/>
  <c r="T144" i="90"/>
  <c r="R144" i="90"/>
  <c r="Y144" i="90"/>
  <c r="S160" i="90"/>
  <c r="T160" i="90"/>
  <c r="R160" i="90"/>
  <c r="Y160" i="90"/>
  <c r="S176" i="90"/>
  <c r="T176" i="90"/>
  <c r="R176" i="90"/>
  <c r="Y176" i="90"/>
  <c r="S192" i="90"/>
  <c r="T192" i="90"/>
  <c r="R192" i="90"/>
  <c r="Y192" i="90"/>
  <c r="T208" i="90"/>
  <c r="S208" i="90"/>
  <c r="R208" i="90"/>
  <c r="Y208" i="90"/>
  <c r="T224" i="90"/>
  <c r="S224" i="90"/>
  <c r="R224" i="90"/>
  <c r="Y224" i="90"/>
  <c r="T240" i="90"/>
  <c r="S240" i="90"/>
  <c r="R240" i="90"/>
  <c r="Y240" i="90"/>
  <c r="T256" i="90"/>
  <c r="S256" i="90"/>
  <c r="R256" i="90"/>
  <c r="Y256" i="90"/>
  <c r="T272" i="90"/>
  <c r="S272" i="90"/>
  <c r="R272" i="90"/>
  <c r="Y272" i="90"/>
  <c r="T288" i="90"/>
  <c r="S288" i="90"/>
  <c r="R288" i="90"/>
  <c r="Y288" i="90"/>
  <c r="T304" i="90"/>
  <c r="S304" i="90"/>
  <c r="R304" i="90"/>
  <c r="Y304" i="90"/>
  <c r="T320" i="90"/>
  <c r="S320" i="90"/>
  <c r="R320" i="90"/>
  <c r="Y320" i="90"/>
  <c r="T336" i="90"/>
  <c r="S336" i="90"/>
  <c r="R336" i="90"/>
  <c r="Y336" i="90"/>
  <c r="T352" i="90"/>
  <c r="S352" i="90"/>
  <c r="R352" i="90"/>
  <c r="Y352" i="90"/>
  <c r="T368" i="90"/>
  <c r="S368" i="90"/>
  <c r="R368" i="90"/>
  <c r="Y368" i="90"/>
  <c r="T384" i="90"/>
  <c r="S384" i="90"/>
  <c r="R384" i="90"/>
  <c r="Y384" i="90"/>
  <c r="T400" i="90"/>
  <c r="S400" i="90"/>
  <c r="R400" i="90"/>
  <c r="Y400" i="90"/>
  <c r="T416" i="90"/>
  <c r="S416" i="90"/>
  <c r="R416" i="90"/>
  <c r="Y416" i="90"/>
  <c r="S432" i="90"/>
  <c r="T432" i="90"/>
  <c r="R432" i="90"/>
  <c r="Y432" i="90"/>
  <c r="S448" i="90"/>
  <c r="T448" i="90"/>
  <c r="R448" i="90"/>
  <c r="Y448" i="90"/>
  <c r="S464" i="90"/>
  <c r="T464" i="90"/>
  <c r="R464" i="90"/>
  <c r="Y464" i="90"/>
  <c r="S480" i="90"/>
  <c r="T480" i="90"/>
  <c r="R480" i="90"/>
  <c r="Y480" i="90"/>
  <c r="S496" i="90"/>
  <c r="T496" i="90"/>
  <c r="R496" i="90"/>
  <c r="Y496" i="90"/>
  <c r="S512" i="90"/>
  <c r="T512" i="90"/>
  <c r="R512" i="90"/>
  <c r="Y512" i="90"/>
  <c r="S528" i="90"/>
  <c r="T528" i="90"/>
  <c r="R528" i="90"/>
  <c r="Y528" i="90"/>
  <c r="S544" i="90"/>
  <c r="T544" i="90"/>
  <c r="R544" i="90"/>
  <c r="Y544" i="90"/>
  <c r="S560" i="90"/>
  <c r="T560" i="90"/>
  <c r="R560" i="90"/>
  <c r="Y560" i="90"/>
  <c r="S576" i="90"/>
  <c r="T576" i="90"/>
  <c r="R576" i="90"/>
  <c r="Y576" i="90"/>
  <c r="S592" i="90"/>
  <c r="T592" i="90"/>
  <c r="R592" i="90"/>
  <c r="Y592" i="90"/>
  <c r="T608" i="90"/>
  <c r="S608" i="90"/>
  <c r="R608" i="90"/>
  <c r="Y608" i="90"/>
  <c r="T624" i="90"/>
  <c r="S624" i="90"/>
  <c r="R624" i="90"/>
  <c r="Y624" i="90"/>
  <c r="T640" i="90"/>
  <c r="S640" i="90"/>
  <c r="R640" i="90"/>
  <c r="Y640" i="90"/>
  <c r="T656" i="90"/>
  <c r="S656" i="90"/>
  <c r="R656" i="90"/>
  <c r="Y656" i="90"/>
  <c r="T672" i="90"/>
  <c r="S672" i="90"/>
  <c r="R672" i="90"/>
  <c r="Y672" i="90"/>
  <c r="T688" i="90"/>
  <c r="S688" i="90"/>
  <c r="R688" i="90"/>
  <c r="Y688" i="90"/>
  <c r="T704" i="90"/>
  <c r="S704" i="90"/>
  <c r="R704" i="90"/>
  <c r="Y704" i="90"/>
  <c r="T720" i="90"/>
  <c r="S720" i="90"/>
  <c r="R720" i="90"/>
  <c r="Y720" i="90"/>
  <c r="T736" i="90"/>
  <c r="S736" i="90"/>
  <c r="R736" i="90"/>
  <c r="Y736" i="90"/>
  <c r="T752" i="90"/>
  <c r="S752" i="90"/>
  <c r="R752" i="90"/>
  <c r="Y752" i="90"/>
  <c r="T768" i="90"/>
  <c r="S768" i="90"/>
  <c r="R768" i="90"/>
  <c r="Y768" i="90"/>
  <c r="T784" i="90"/>
  <c r="S784" i="90"/>
  <c r="R784" i="90"/>
  <c r="Y784" i="90"/>
  <c r="T800" i="90"/>
  <c r="S800" i="90"/>
  <c r="R800" i="90"/>
  <c r="Y800" i="90"/>
  <c r="T816" i="90"/>
  <c r="S816" i="90"/>
  <c r="R816" i="90"/>
  <c r="Y816" i="90"/>
  <c r="T832" i="90"/>
  <c r="S832" i="90"/>
  <c r="R832" i="90"/>
  <c r="Y832" i="90"/>
  <c r="T848" i="90"/>
  <c r="R848" i="90"/>
  <c r="S848" i="90"/>
  <c r="Y848" i="90"/>
  <c r="T864" i="90"/>
  <c r="S864" i="90"/>
  <c r="R864" i="90"/>
  <c r="Y864" i="90"/>
  <c r="T880" i="90"/>
  <c r="R880" i="90"/>
  <c r="S880" i="90"/>
  <c r="Y880" i="90"/>
  <c r="T896" i="90"/>
  <c r="S896" i="90"/>
  <c r="R896" i="90"/>
  <c r="Y896" i="90"/>
  <c r="T912" i="90"/>
  <c r="S912" i="90"/>
  <c r="R912" i="90"/>
  <c r="Y912" i="90"/>
  <c r="T928" i="90"/>
  <c r="S928" i="90"/>
  <c r="R928" i="90"/>
  <c r="Y928" i="90"/>
  <c r="T944" i="90"/>
  <c r="S944" i="90"/>
  <c r="R944" i="90"/>
  <c r="Y944" i="90"/>
  <c r="T960" i="90"/>
  <c r="S960" i="90"/>
  <c r="R960" i="90"/>
  <c r="Y960" i="90"/>
  <c r="T976" i="90"/>
  <c r="S976" i="90"/>
  <c r="R976" i="90"/>
  <c r="Y976" i="90"/>
  <c r="T992" i="90"/>
  <c r="S992" i="90"/>
  <c r="R992" i="90"/>
  <c r="Y992" i="90"/>
  <c r="T1008" i="90"/>
  <c r="S1008" i="90"/>
  <c r="R1008" i="90"/>
  <c r="Y1008" i="90"/>
  <c r="T1024" i="90"/>
  <c r="R1024" i="90"/>
  <c r="S1024" i="90"/>
  <c r="Y1024" i="90"/>
  <c r="T1040" i="90"/>
  <c r="S1040" i="90"/>
  <c r="R1040" i="90"/>
  <c r="Y1040" i="90"/>
  <c r="T1056" i="90"/>
  <c r="R1056" i="90"/>
  <c r="S1056" i="90"/>
  <c r="Y1056" i="90"/>
  <c r="T1072" i="90"/>
  <c r="S1072" i="90"/>
  <c r="R1072" i="90"/>
  <c r="Y1072" i="90"/>
  <c r="T1088" i="90"/>
  <c r="S1088" i="90"/>
  <c r="R1088" i="90"/>
  <c r="Y1088" i="90"/>
  <c r="T1104" i="90"/>
  <c r="S1104" i="90"/>
  <c r="R1104" i="90"/>
  <c r="Y1104" i="90"/>
  <c r="T1120" i="90"/>
  <c r="S1120" i="90"/>
  <c r="R1120" i="90"/>
  <c r="Y1120" i="90"/>
  <c r="T1136" i="90"/>
  <c r="S1136" i="90"/>
  <c r="R1136" i="90"/>
  <c r="Y1136" i="90"/>
  <c r="T1152" i="90"/>
  <c r="R1152" i="90"/>
  <c r="S1152" i="90"/>
  <c r="Y1152" i="90"/>
  <c r="T1168" i="90"/>
  <c r="S1168" i="90"/>
  <c r="R1168" i="90"/>
  <c r="Y1168" i="90"/>
  <c r="T1184" i="90"/>
  <c r="R1184" i="90"/>
  <c r="S1184" i="90"/>
  <c r="Y1184" i="90"/>
  <c r="T1200" i="90"/>
  <c r="S1200" i="90"/>
  <c r="R1200" i="90"/>
  <c r="Y1200" i="90"/>
  <c r="T1216" i="90"/>
  <c r="S1216" i="90"/>
  <c r="R1216" i="90"/>
  <c r="Y1216" i="90"/>
  <c r="S1232" i="90"/>
  <c r="R1232" i="90"/>
  <c r="T1232" i="90"/>
  <c r="Y1232" i="90"/>
  <c r="S1248" i="90"/>
  <c r="R1248" i="90"/>
  <c r="T1248" i="90"/>
  <c r="Y1248" i="90"/>
  <c r="S1264" i="90"/>
  <c r="R1264" i="90"/>
  <c r="T1264" i="90"/>
  <c r="Y1264" i="90"/>
  <c r="S1280" i="90"/>
  <c r="R1280" i="90"/>
  <c r="T1280" i="90"/>
  <c r="Y1280" i="90"/>
  <c r="S1296" i="90"/>
  <c r="T1296" i="90"/>
  <c r="R1296" i="90"/>
  <c r="Y1296" i="90"/>
  <c r="S1312" i="90"/>
  <c r="T1312" i="90"/>
  <c r="R1312" i="90"/>
  <c r="Y1312" i="90"/>
  <c r="S1328" i="90"/>
  <c r="T1328" i="90"/>
  <c r="R1328" i="90"/>
  <c r="Y1328" i="90"/>
  <c r="S1344" i="90"/>
  <c r="T1344" i="90"/>
  <c r="R1344" i="90"/>
  <c r="Y1344" i="90"/>
  <c r="S1360" i="90"/>
  <c r="T1360" i="90"/>
  <c r="R1360" i="90"/>
  <c r="Y1360" i="90"/>
  <c r="S1376" i="90"/>
  <c r="T1376" i="90"/>
  <c r="R1376" i="90"/>
  <c r="Y1376" i="90"/>
  <c r="S1392" i="90"/>
  <c r="T1392" i="90"/>
  <c r="R1392" i="90"/>
  <c r="Y1392" i="90"/>
  <c r="S1408" i="90"/>
  <c r="T1408" i="90"/>
  <c r="R1408" i="90"/>
  <c r="Y1408" i="90"/>
  <c r="S1424" i="90"/>
  <c r="T1424" i="90"/>
  <c r="R1424" i="90"/>
  <c r="Y1424" i="90"/>
  <c r="S1440" i="90"/>
  <c r="T1440" i="90"/>
  <c r="R1440" i="90"/>
  <c r="Y1440" i="90"/>
  <c r="S1456" i="90"/>
  <c r="T1456" i="90"/>
  <c r="R1456" i="90"/>
  <c r="Y1456" i="90"/>
  <c r="W16" i="90"/>
  <c r="W32" i="90"/>
  <c r="W48" i="90"/>
  <c r="W64" i="90"/>
  <c r="W80" i="90"/>
  <c r="W96" i="90"/>
  <c r="W112" i="90"/>
  <c r="W128" i="90"/>
  <c r="W144" i="90"/>
  <c r="W160" i="90"/>
  <c r="W176" i="90"/>
  <c r="W192" i="90"/>
  <c r="W208" i="90"/>
  <c r="W224" i="90"/>
  <c r="W240" i="90"/>
  <c r="W256" i="90"/>
  <c r="W272" i="90"/>
  <c r="W288" i="90"/>
  <c r="W304" i="90"/>
  <c r="W320" i="90"/>
  <c r="W336" i="90"/>
  <c r="W352" i="90"/>
  <c r="W368" i="90"/>
  <c r="W384" i="90"/>
  <c r="W400" i="90"/>
  <c r="W416" i="90"/>
  <c r="W432" i="90"/>
  <c r="W448" i="90"/>
  <c r="W464" i="90"/>
  <c r="W480" i="90"/>
  <c r="W496" i="90"/>
  <c r="W512" i="90"/>
  <c r="W528" i="90"/>
  <c r="W544" i="90"/>
  <c r="W560" i="90"/>
  <c r="W576" i="90"/>
  <c r="W592" i="90"/>
  <c r="W608" i="90"/>
  <c r="W624" i="90"/>
  <c r="W640" i="90"/>
  <c r="W656" i="90"/>
  <c r="W672" i="90"/>
  <c r="W688" i="90"/>
  <c r="W704" i="90"/>
  <c r="W720" i="90"/>
  <c r="W736" i="90"/>
  <c r="W752" i="90"/>
  <c r="W768" i="90"/>
  <c r="W784" i="90"/>
  <c r="W800" i="90"/>
  <c r="W816" i="90"/>
  <c r="W832" i="90"/>
  <c r="W848" i="90"/>
  <c r="W864" i="90"/>
  <c r="W880" i="90"/>
  <c r="W896" i="90"/>
  <c r="W912" i="90"/>
  <c r="W928" i="90"/>
  <c r="W944" i="90"/>
  <c r="W960" i="90"/>
  <c r="W976" i="90"/>
  <c r="W992" i="90"/>
  <c r="W1008" i="90"/>
  <c r="W1024" i="90"/>
  <c r="W1040" i="90"/>
  <c r="W1056" i="90"/>
  <c r="W1072" i="90"/>
  <c r="W1088" i="90"/>
  <c r="W1104" i="90"/>
  <c r="W1120" i="90"/>
  <c r="W1136" i="90"/>
  <c r="W1152" i="90"/>
  <c r="W1168" i="90"/>
  <c r="W1184" i="90"/>
  <c r="W1200" i="90"/>
  <c r="W1216" i="90"/>
  <c r="W1232" i="90"/>
  <c r="W1248" i="90"/>
  <c r="W1264" i="90"/>
  <c r="W1280" i="90"/>
  <c r="W1296" i="90"/>
  <c r="W1312" i="90"/>
  <c r="W1328" i="90"/>
  <c r="W1344" i="90"/>
  <c r="W1360" i="90"/>
  <c r="W1376" i="90"/>
  <c r="W1392" i="90"/>
  <c r="W1408" i="90"/>
  <c r="W1424" i="90"/>
  <c r="W1440" i="90"/>
  <c r="W1456" i="90"/>
  <c r="S493" i="90"/>
  <c r="T493" i="90"/>
  <c r="R493" i="90"/>
  <c r="Y493" i="90"/>
  <c r="S557" i="90"/>
  <c r="T557" i="90"/>
  <c r="R557" i="90"/>
  <c r="Y557" i="90"/>
  <c r="S621" i="90"/>
  <c r="T621" i="90"/>
  <c r="R621" i="90"/>
  <c r="Y621" i="90"/>
  <c r="S685" i="90"/>
  <c r="T685" i="90"/>
  <c r="R685" i="90"/>
  <c r="Y685" i="90"/>
  <c r="S749" i="90"/>
  <c r="T749" i="90"/>
  <c r="R749" i="90"/>
  <c r="Y749" i="90"/>
  <c r="S813" i="90"/>
  <c r="T813" i="90"/>
  <c r="R813" i="90"/>
  <c r="Y813" i="90"/>
  <c r="S877" i="90"/>
  <c r="T877" i="90"/>
  <c r="R877" i="90"/>
  <c r="Y877" i="90"/>
  <c r="T941" i="90"/>
  <c r="S941" i="90"/>
  <c r="R941" i="90"/>
  <c r="Y941" i="90"/>
  <c r="T1005" i="90"/>
  <c r="S1005" i="90"/>
  <c r="R1005" i="90"/>
  <c r="Y1005" i="90"/>
  <c r="T1069" i="90"/>
  <c r="S1069" i="90"/>
  <c r="R1069" i="90"/>
  <c r="Y1069" i="90"/>
  <c r="T1133" i="90"/>
  <c r="S1133" i="90"/>
  <c r="R1133" i="90"/>
  <c r="Y1133" i="90"/>
  <c r="T1197" i="90"/>
  <c r="S1197" i="90"/>
  <c r="R1197" i="90"/>
  <c r="Y1197" i="90"/>
  <c r="S1261" i="90"/>
  <c r="T1261" i="90"/>
  <c r="R1261" i="90"/>
  <c r="Y1261" i="90"/>
  <c r="S1325" i="90"/>
  <c r="T1325" i="90"/>
  <c r="R1325" i="90"/>
  <c r="Y1325" i="90"/>
  <c r="S1389" i="90"/>
  <c r="T1389" i="90"/>
  <c r="R1389" i="90"/>
  <c r="Y1389" i="90"/>
  <c r="S1453" i="90"/>
  <c r="T1453" i="90"/>
  <c r="R1453" i="90"/>
  <c r="Y1453" i="90"/>
  <c r="W509" i="90"/>
  <c r="W573" i="90"/>
  <c r="W637" i="90"/>
  <c r="W701" i="90"/>
  <c r="W765" i="90"/>
  <c r="W829" i="90"/>
  <c r="W893" i="90"/>
  <c r="W957" i="90"/>
  <c r="W1021" i="90"/>
  <c r="W1085" i="90"/>
  <c r="W1149" i="90"/>
  <c r="W1213" i="90"/>
  <c r="W1277" i="90"/>
  <c r="W1341" i="90"/>
  <c r="W1405" i="90"/>
  <c r="S465" i="90"/>
  <c r="T465" i="90"/>
  <c r="R465" i="90"/>
  <c r="Y465" i="90"/>
  <c r="S529" i="90"/>
  <c r="T529" i="90"/>
  <c r="R529" i="90"/>
  <c r="Y529" i="90"/>
  <c r="T593" i="90"/>
  <c r="R593" i="90"/>
  <c r="S593" i="90"/>
  <c r="Y593" i="90"/>
  <c r="T657" i="90"/>
  <c r="S657" i="90"/>
  <c r="R657" i="90"/>
  <c r="Y657" i="90"/>
  <c r="T721" i="90"/>
  <c r="S721" i="90"/>
  <c r="R721" i="90"/>
  <c r="Y721" i="90"/>
  <c r="T785" i="90"/>
  <c r="S785" i="90"/>
  <c r="R785" i="90"/>
  <c r="Y785" i="90"/>
  <c r="S849" i="90"/>
  <c r="T849" i="90"/>
  <c r="R849" i="90"/>
  <c r="Y849" i="90"/>
  <c r="T913" i="90"/>
  <c r="S913" i="90"/>
  <c r="R913" i="90"/>
  <c r="Y913" i="90"/>
  <c r="T977" i="90"/>
  <c r="S977" i="90"/>
  <c r="R977" i="90"/>
  <c r="Y977" i="90"/>
  <c r="T1041" i="90"/>
  <c r="S1041" i="90"/>
  <c r="R1041" i="90"/>
  <c r="Y1041" i="90"/>
  <c r="T1105" i="90"/>
  <c r="S1105" i="90"/>
  <c r="R1105" i="90"/>
  <c r="Y1105" i="90"/>
  <c r="T1169" i="90"/>
  <c r="S1169" i="90"/>
  <c r="R1169" i="90"/>
  <c r="Y1169" i="90"/>
  <c r="S1233" i="90"/>
  <c r="T1233" i="90"/>
  <c r="R1233" i="90"/>
  <c r="Y1233" i="90"/>
  <c r="S1297" i="90"/>
  <c r="T1297" i="90"/>
  <c r="R1297" i="90"/>
  <c r="Y1297" i="90"/>
  <c r="S1361" i="90"/>
  <c r="T1361" i="90"/>
  <c r="R1361" i="90"/>
  <c r="Y1361" i="90"/>
  <c r="S1425" i="90"/>
  <c r="T1425" i="90"/>
  <c r="R1425" i="90"/>
  <c r="Y1425" i="90"/>
  <c r="W481" i="90"/>
  <c r="W545" i="90"/>
  <c r="W609" i="90"/>
  <c r="W673" i="90"/>
  <c r="W737" i="90"/>
  <c r="W801" i="90"/>
  <c r="W865" i="90"/>
  <c r="W929" i="90"/>
  <c r="W993" i="90"/>
  <c r="W1057" i="90"/>
  <c r="W1121" i="90"/>
  <c r="W1185" i="90"/>
  <c r="W1249" i="90"/>
  <c r="S517" i="90"/>
  <c r="T517" i="90"/>
  <c r="R517" i="90"/>
  <c r="Y517" i="90"/>
  <c r="S581" i="90"/>
  <c r="T581" i="90"/>
  <c r="R581" i="90"/>
  <c r="Y581" i="90"/>
  <c r="S645" i="90"/>
  <c r="T645" i="90"/>
  <c r="R645" i="90"/>
  <c r="Y645" i="90"/>
  <c r="S709" i="90"/>
  <c r="T709" i="90"/>
  <c r="R709" i="90"/>
  <c r="Y709" i="90"/>
  <c r="S773" i="90"/>
  <c r="T773" i="90"/>
  <c r="R773" i="90"/>
  <c r="Y773" i="90"/>
  <c r="S837" i="90"/>
  <c r="T837" i="90"/>
  <c r="R837" i="90"/>
  <c r="Y837" i="90"/>
  <c r="S901" i="90"/>
  <c r="T901" i="90"/>
  <c r="R901" i="90"/>
  <c r="Y901" i="90"/>
  <c r="T965" i="90"/>
  <c r="S965" i="90"/>
  <c r="R965" i="90"/>
  <c r="Y965" i="90"/>
  <c r="T1029" i="90"/>
  <c r="S1029" i="90"/>
  <c r="R1029" i="90"/>
  <c r="Y1029" i="90"/>
  <c r="T1093" i="90"/>
  <c r="S1093" i="90"/>
  <c r="R1093" i="90"/>
  <c r="Y1093" i="90"/>
  <c r="T1157" i="90"/>
  <c r="S1157" i="90"/>
  <c r="R1157" i="90"/>
  <c r="Y1157" i="90"/>
  <c r="T1221" i="90"/>
  <c r="S1221" i="90"/>
  <c r="R1221" i="90"/>
  <c r="Y1221" i="90"/>
  <c r="S1285" i="90"/>
  <c r="T1285" i="90"/>
  <c r="R1285" i="90"/>
  <c r="Y1285" i="90"/>
  <c r="S1349" i="90"/>
  <c r="T1349" i="90"/>
  <c r="R1349" i="90"/>
  <c r="Y1349" i="90"/>
  <c r="S1413" i="90"/>
  <c r="T1413" i="90"/>
  <c r="R1413" i="90"/>
  <c r="Y1413" i="90"/>
  <c r="S13" i="90"/>
  <c r="T13" i="90"/>
  <c r="R13" i="90"/>
  <c r="Y13" i="90"/>
  <c r="S21" i="90"/>
  <c r="T21" i="90"/>
  <c r="R21" i="90"/>
  <c r="Y21" i="90"/>
  <c r="S29" i="90"/>
  <c r="T29" i="90"/>
  <c r="R29" i="90"/>
  <c r="Y29" i="90"/>
  <c r="S37" i="90"/>
  <c r="T37" i="90"/>
  <c r="R37" i="90"/>
  <c r="Y37" i="90"/>
  <c r="S45" i="90"/>
  <c r="T45" i="90"/>
  <c r="R45" i="90"/>
  <c r="Y45" i="90"/>
  <c r="S53" i="90"/>
  <c r="T53" i="90"/>
  <c r="R53" i="90"/>
  <c r="Y53" i="90"/>
  <c r="S61" i="90"/>
  <c r="T61" i="90"/>
  <c r="R61" i="90"/>
  <c r="Y61" i="90"/>
  <c r="S69" i="90"/>
  <c r="T69" i="90"/>
  <c r="R69" i="90"/>
  <c r="Y69" i="90"/>
  <c r="S77" i="90"/>
  <c r="T77" i="90"/>
  <c r="R77" i="90"/>
  <c r="Y77" i="90"/>
  <c r="S85" i="90"/>
  <c r="T85" i="90"/>
  <c r="R85" i="90"/>
  <c r="Y85" i="90"/>
  <c r="S93" i="90"/>
  <c r="T93" i="90"/>
  <c r="R93" i="90"/>
  <c r="Y93" i="90"/>
  <c r="S101" i="90"/>
  <c r="T101" i="90"/>
  <c r="R101" i="90"/>
  <c r="Y101" i="90"/>
  <c r="S109" i="90"/>
  <c r="T109" i="90"/>
  <c r="R109" i="90"/>
  <c r="Y109" i="90"/>
  <c r="S117" i="90"/>
  <c r="T117" i="90"/>
  <c r="R117" i="90"/>
  <c r="Y117" i="90"/>
  <c r="S125" i="90"/>
  <c r="T125" i="90"/>
  <c r="R125" i="90"/>
  <c r="Y125" i="90"/>
  <c r="S133" i="90"/>
  <c r="T133" i="90"/>
  <c r="R133" i="90"/>
  <c r="Y133" i="90"/>
  <c r="S141" i="90"/>
  <c r="T141" i="90"/>
  <c r="R141" i="90"/>
  <c r="Y141" i="90"/>
  <c r="S149" i="90"/>
  <c r="T149" i="90"/>
  <c r="R149" i="90"/>
  <c r="Y149" i="90"/>
  <c r="S157" i="90"/>
  <c r="T157" i="90"/>
  <c r="R157" i="90"/>
  <c r="Y157" i="90"/>
  <c r="S165" i="90"/>
  <c r="T165" i="90"/>
  <c r="R165" i="90"/>
  <c r="Y165" i="90"/>
  <c r="S173" i="90"/>
  <c r="T173" i="90"/>
  <c r="R173" i="90"/>
  <c r="Y173" i="90"/>
  <c r="T181" i="90"/>
  <c r="S181" i="90"/>
  <c r="R181" i="90"/>
  <c r="Y181" i="90"/>
  <c r="T189" i="90"/>
  <c r="S189" i="90"/>
  <c r="R189" i="90"/>
  <c r="Y189" i="90"/>
  <c r="T197" i="90"/>
  <c r="S197" i="90"/>
  <c r="R197" i="90"/>
  <c r="Y197" i="90"/>
  <c r="T205" i="90"/>
  <c r="S205" i="90"/>
  <c r="R205" i="90"/>
  <c r="Y205" i="90"/>
  <c r="T213" i="90"/>
  <c r="S213" i="90"/>
  <c r="R213" i="90"/>
  <c r="Y213" i="90"/>
  <c r="T221" i="90"/>
  <c r="S221" i="90"/>
  <c r="R221" i="90"/>
  <c r="Y221" i="90"/>
  <c r="T229" i="90"/>
  <c r="S229" i="90"/>
  <c r="R229" i="90"/>
  <c r="Y229" i="90"/>
  <c r="T237" i="90"/>
  <c r="S237" i="90"/>
  <c r="R237" i="90"/>
  <c r="Y237" i="90"/>
  <c r="T245" i="90"/>
  <c r="S245" i="90"/>
  <c r="R245" i="90"/>
  <c r="Y245" i="90"/>
  <c r="S253" i="90"/>
  <c r="T253" i="90"/>
  <c r="R253" i="90"/>
  <c r="Y253" i="90"/>
  <c r="S261" i="90"/>
  <c r="T261" i="90"/>
  <c r="R261" i="90"/>
  <c r="Y261" i="90"/>
  <c r="S269" i="90"/>
  <c r="T269" i="90"/>
  <c r="R269" i="90"/>
  <c r="Y269" i="90"/>
  <c r="S277" i="90"/>
  <c r="T277" i="90"/>
  <c r="R277" i="90"/>
  <c r="Y277" i="90"/>
  <c r="S285" i="90"/>
  <c r="T285" i="90"/>
  <c r="R285" i="90"/>
  <c r="Y285" i="90"/>
  <c r="T293" i="90"/>
  <c r="S293" i="90"/>
  <c r="R293" i="90"/>
  <c r="Y293" i="90"/>
  <c r="T301" i="90"/>
  <c r="S301" i="90"/>
  <c r="R301" i="90"/>
  <c r="Y301" i="90"/>
  <c r="T309" i="90"/>
  <c r="S309" i="90"/>
  <c r="R309" i="90"/>
  <c r="Y309" i="90"/>
  <c r="T317" i="90"/>
  <c r="S317" i="90"/>
  <c r="R317" i="90"/>
  <c r="Y317" i="90"/>
  <c r="T325" i="90"/>
  <c r="S325" i="90"/>
  <c r="R325" i="90"/>
  <c r="Y325" i="90"/>
  <c r="T333" i="90"/>
  <c r="S333" i="90"/>
  <c r="R333" i="90"/>
  <c r="Y333" i="90"/>
  <c r="T341" i="90"/>
  <c r="S341" i="90"/>
  <c r="R341" i="90"/>
  <c r="Y341" i="90"/>
  <c r="T349" i="90"/>
  <c r="S349" i="90"/>
  <c r="R349" i="90"/>
  <c r="Y349" i="90"/>
  <c r="T357" i="90"/>
  <c r="S357" i="90"/>
  <c r="R357" i="90"/>
  <c r="Y357" i="90"/>
  <c r="T365" i="90"/>
  <c r="S365" i="90"/>
  <c r="R365" i="90"/>
  <c r="Y365" i="90"/>
  <c r="T377" i="90"/>
  <c r="S377" i="90"/>
  <c r="R377" i="90"/>
  <c r="Y377" i="90"/>
  <c r="T385" i="90"/>
  <c r="S385" i="90"/>
  <c r="R385" i="90"/>
  <c r="Y385" i="90"/>
  <c r="T397" i="90"/>
  <c r="S397" i="90"/>
  <c r="R397" i="90"/>
  <c r="Y397" i="90"/>
  <c r="T405" i="90"/>
  <c r="S405" i="90"/>
  <c r="R405" i="90"/>
  <c r="Y405" i="90"/>
  <c r="T413" i="90"/>
  <c r="S413" i="90"/>
  <c r="R413" i="90"/>
  <c r="Y413" i="90"/>
  <c r="T421" i="90"/>
  <c r="S421" i="90"/>
  <c r="R421" i="90"/>
  <c r="Y421" i="90"/>
  <c r="T429" i="90"/>
  <c r="S429" i="90"/>
  <c r="R429" i="90"/>
  <c r="Y429" i="90"/>
  <c r="S437" i="90"/>
  <c r="T437" i="90"/>
  <c r="R437" i="90"/>
  <c r="Y437" i="90"/>
  <c r="S445" i="90"/>
  <c r="T445" i="90"/>
  <c r="R445" i="90"/>
  <c r="Y445" i="90"/>
  <c r="S453" i="90"/>
  <c r="T453" i="90"/>
  <c r="R453" i="90"/>
  <c r="Y453" i="90"/>
  <c r="W105" i="90"/>
  <c r="W313" i="90"/>
  <c r="B50" i="89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H114" i="89" s="1"/>
  <c r="B115" i="89"/>
  <c r="J115" i="89" s="1"/>
  <c r="B116" i="89"/>
  <c r="M116" i="89" s="1"/>
  <c r="B117" i="89"/>
  <c r="B118" i="89"/>
  <c r="J118" i="89" s="1"/>
  <c r="B119" i="89"/>
  <c r="I119" i="89" s="1"/>
  <c r="B120" i="89"/>
  <c r="O120" i="89" s="1"/>
  <c r="B121" i="89"/>
  <c r="B122" i="89"/>
  <c r="K122" i="89" s="1"/>
  <c r="B123" i="89"/>
  <c r="J123" i="89" s="1"/>
  <c r="B124" i="89"/>
  <c r="N124" i="89" s="1"/>
  <c r="B125" i="89"/>
  <c r="B126" i="89"/>
  <c r="H126" i="89" s="1"/>
  <c r="B127" i="89"/>
  <c r="H127" i="89" s="1"/>
  <c r="B128" i="89"/>
  <c r="K128" i="89" s="1"/>
  <c r="B129" i="89"/>
  <c r="N129" i="89" s="1"/>
  <c r="B130" i="89"/>
  <c r="J130" i="89" s="1"/>
  <c r="B131" i="89"/>
  <c r="H131" i="89" s="1"/>
  <c r="B132" i="89"/>
  <c r="I132" i="89" s="1"/>
  <c r="B133" i="89"/>
  <c r="B134" i="89"/>
  <c r="K134" i="89" s="1"/>
  <c r="B135" i="89"/>
  <c r="I135" i="89" s="1"/>
  <c r="B136" i="89"/>
  <c r="K136" i="89" s="1"/>
  <c r="B137" i="89"/>
  <c r="B138" i="89"/>
  <c r="H138" i="89" s="1"/>
  <c r="B139" i="89"/>
  <c r="K139" i="89" s="1"/>
  <c r="B140" i="89"/>
  <c r="I140" i="89" s="1"/>
  <c r="B141" i="89"/>
  <c r="B142" i="89"/>
  <c r="B143" i="89"/>
  <c r="K143" i="89" s="1"/>
  <c r="B144" i="89"/>
  <c r="M144" i="89" s="1"/>
  <c r="B145" i="89"/>
  <c r="B146" i="89"/>
  <c r="B147" i="89"/>
  <c r="K147" i="89" s="1"/>
  <c r="B148" i="89"/>
  <c r="J148" i="89" s="1"/>
  <c r="B149" i="89"/>
  <c r="B150" i="89"/>
  <c r="B151" i="89"/>
  <c r="B152" i="89"/>
  <c r="L152" i="89" s="1"/>
  <c r="B153" i="89"/>
  <c r="B154" i="89"/>
  <c r="B155" i="89"/>
  <c r="B156" i="89"/>
  <c r="J156" i="89" s="1"/>
  <c r="B157" i="89"/>
  <c r="B158" i="89"/>
  <c r="B159" i="89"/>
  <c r="B160" i="89"/>
  <c r="I160" i="89" s="1"/>
  <c r="B161" i="89"/>
  <c r="B162" i="89"/>
  <c r="B163" i="89"/>
  <c r="K163" i="89" s="1"/>
  <c r="B164" i="89"/>
  <c r="I164" i="89" s="1"/>
  <c r="B49" i="89"/>
  <c r="L49" i="89" s="1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J114" i="89"/>
  <c r="K114" i="89"/>
  <c r="N114" i="89"/>
  <c r="O114" i="89"/>
  <c r="H115" i="89"/>
  <c r="I115" i="89"/>
  <c r="K115" i="89"/>
  <c r="L115" i="89"/>
  <c r="M115" i="89"/>
  <c r="O115" i="89"/>
  <c r="P115" i="89"/>
  <c r="Q115" i="89"/>
  <c r="J116" i="89"/>
  <c r="H118" i="89"/>
  <c r="I118" i="89"/>
  <c r="L118" i="89"/>
  <c r="M118" i="89"/>
  <c r="P118" i="89"/>
  <c r="Q118" i="89"/>
  <c r="H119" i="89"/>
  <c r="J119" i="89"/>
  <c r="K119" i="89"/>
  <c r="L119" i="89"/>
  <c r="N119" i="89"/>
  <c r="O119" i="89"/>
  <c r="P119" i="89"/>
  <c r="I122" i="89"/>
  <c r="J122" i="89"/>
  <c r="M122" i="89"/>
  <c r="N122" i="89"/>
  <c r="Q122" i="89"/>
  <c r="H123" i="89"/>
  <c r="I123" i="89"/>
  <c r="K123" i="89"/>
  <c r="L123" i="89"/>
  <c r="M123" i="89"/>
  <c r="O123" i="89"/>
  <c r="P123" i="89"/>
  <c r="Q123" i="89"/>
  <c r="J126" i="89"/>
  <c r="K126" i="89"/>
  <c r="N126" i="89"/>
  <c r="O126" i="89"/>
  <c r="I127" i="89"/>
  <c r="J127" i="89"/>
  <c r="K127" i="89"/>
  <c r="M127" i="89"/>
  <c r="N127" i="89"/>
  <c r="O127" i="89"/>
  <c r="Q127" i="89"/>
  <c r="H130" i="89"/>
  <c r="I130" i="89"/>
  <c r="L130" i="89"/>
  <c r="M130" i="89"/>
  <c r="P130" i="89"/>
  <c r="Q130" i="89"/>
  <c r="I131" i="89"/>
  <c r="J131" i="89"/>
  <c r="K131" i="89"/>
  <c r="M131" i="89"/>
  <c r="N131" i="89"/>
  <c r="O131" i="89"/>
  <c r="Q131" i="89"/>
  <c r="I134" i="89"/>
  <c r="J134" i="89"/>
  <c r="M134" i="89"/>
  <c r="N134" i="89"/>
  <c r="Q134" i="89"/>
  <c r="H135" i="89"/>
  <c r="J135" i="89"/>
  <c r="K135" i="89"/>
  <c r="L135" i="89"/>
  <c r="N135" i="89"/>
  <c r="O135" i="89"/>
  <c r="P135" i="89"/>
  <c r="J138" i="89"/>
  <c r="K138" i="89"/>
  <c r="N138" i="89"/>
  <c r="O138" i="89"/>
  <c r="H139" i="89"/>
  <c r="I139" i="89"/>
  <c r="J139" i="89"/>
  <c r="L139" i="89"/>
  <c r="M139" i="89"/>
  <c r="N139" i="89"/>
  <c r="P139" i="89"/>
  <c r="Q139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L143" i="89"/>
  <c r="M143" i="89"/>
  <c r="N143" i="89"/>
  <c r="P143" i="89"/>
  <c r="Q143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L147" i="89"/>
  <c r="M147" i="89"/>
  <c r="N147" i="89"/>
  <c r="P147" i="89"/>
  <c r="Q147" i="89"/>
  <c r="O148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M160" i="89"/>
  <c r="H162" i="89"/>
  <c r="I162" i="89"/>
  <c r="J162" i="89"/>
  <c r="K162" i="89"/>
  <c r="L162" i="89"/>
  <c r="M162" i="89"/>
  <c r="N162" i="89"/>
  <c r="O162" i="89"/>
  <c r="P162" i="89"/>
  <c r="Q162" i="89"/>
  <c r="N164" i="89"/>
  <c r="K49" i="89"/>
  <c r="Q49" i="89"/>
  <c r="AA1043" i="90" l="1"/>
  <c r="AA162" i="90"/>
  <c r="AA354" i="90"/>
  <c r="AA835" i="90"/>
  <c r="AA324" i="90"/>
  <c r="AA691" i="90"/>
  <c r="AA35" i="90"/>
  <c r="AA1075" i="90"/>
  <c r="AA996" i="90"/>
  <c r="AA179" i="90"/>
  <c r="AA339" i="90"/>
  <c r="AA164" i="90"/>
  <c r="AA1347" i="90"/>
  <c r="AA509" i="90"/>
  <c r="AA420" i="90"/>
  <c r="AA20" i="90"/>
  <c r="AA1251" i="90"/>
  <c r="AA387" i="90"/>
  <c r="AA1394" i="90"/>
  <c r="AA573" i="90"/>
  <c r="AA1405" i="90"/>
  <c r="AA1341" i="90"/>
  <c r="AA643" i="90"/>
  <c r="AA533" i="90"/>
  <c r="AA1266" i="90"/>
  <c r="AD1420" i="90"/>
  <c r="AC1420" i="90"/>
  <c r="AA1340" i="90"/>
  <c r="AD1292" i="90"/>
  <c r="AC1292" i="90"/>
  <c r="AC1260" i="90"/>
  <c r="AD1260" i="90"/>
  <c r="AA700" i="90"/>
  <c r="AD652" i="90"/>
  <c r="AC652" i="90"/>
  <c r="AC491" i="90"/>
  <c r="AD491" i="90"/>
  <c r="AA277" i="90"/>
  <c r="AD269" i="90"/>
  <c r="AC269" i="90"/>
  <c r="AD245" i="90"/>
  <c r="AC245" i="90"/>
  <c r="AD213" i="90"/>
  <c r="AC213" i="90"/>
  <c r="AA149" i="90"/>
  <c r="AC45" i="90"/>
  <c r="AA1221" i="90"/>
  <c r="AA965" i="90"/>
  <c r="AD709" i="90"/>
  <c r="AC709" i="90"/>
  <c r="AA517" i="90"/>
  <c r="AC1233" i="90"/>
  <c r="AD1233" i="90"/>
  <c r="AA977" i="90"/>
  <c r="AC465" i="90"/>
  <c r="AC1453" i="90"/>
  <c r="AA1261" i="90"/>
  <c r="AA1197" i="90"/>
  <c r="AD1005" i="90"/>
  <c r="AC1005" i="90"/>
  <c r="AA941" i="90"/>
  <c r="AA749" i="90"/>
  <c r="AD685" i="90"/>
  <c r="AC685" i="90"/>
  <c r="AA493" i="90"/>
  <c r="AA1456" i="90"/>
  <c r="AD1440" i="90"/>
  <c r="AC1440" i="90"/>
  <c r="AA1392" i="90"/>
  <c r="AD1376" i="90"/>
  <c r="AC1376" i="90"/>
  <c r="AA1328" i="90"/>
  <c r="AC1312" i="90"/>
  <c r="AD1312" i="90"/>
  <c r="AA1264" i="90"/>
  <c r="AD1232" i="90"/>
  <c r="AC1232" i="90"/>
  <c r="AC1200" i="90"/>
  <c r="AA1152" i="90"/>
  <c r="AD1136" i="90"/>
  <c r="AC1136" i="90"/>
  <c r="AA1120" i="90"/>
  <c r="AC1072" i="90"/>
  <c r="AD1072" i="90"/>
  <c r="AC1008" i="90"/>
  <c r="AD1008" i="90"/>
  <c r="AA992" i="90"/>
  <c r="AD944" i="90"/>
  <c r="AC944" i="90"/>
  <c r="AA928" i="90"/>
  <c r="AC880" i="90"/>
  <c r="AA864" i="90"/>
  <c r="AA848" i="90"/>
  <c r="AC816" i="90"/>
  <c r="AD816" i="90"/>
  <c r="AA800" i="90"/>
  <c r="AC752" i="90"/>
  <c r="AD752" i="90"/>
  <c r="AA736" i="90"/>
  <c r="AD688" i="90"/>
  <c r="AC688" i="90"/>
  <c r="AA672" i="90"/>
  <c r="AC624" i="90"/>
  <c r="AA608" i="90"/>
  <c r="AA560" i="90"/>
  <c r="AD544" i="90"/>
  <c r="AC544" i="90"/>
  <c r="AA496" i="90"/>
  <c r="AD480" i="90"/>
  <c r="AC480" i="90"/>
  <c r="AA432" i="90"/>
  <c r="AA416" i="90"/>
  <c r="AC368" i="90"/>
  <c r="AA352" i="90"/>
  <c r="AD304" i="90"/>
  <c r="AC304" i="90"/>
  <c r="AA288" i="90"/>
  <c r="AD240" i="90"/>
  <c r="AC240" i="90"/>
  <c r="AA224" i="90"/>
  <c r="AA176" i="90"/>
  <c r="AC160" i="90"/>
  <c r="AA112" i="90"/>
  <c r="AC96" i="90"/>
  <c r="AD96" i="90"/>
  <c r="AA48" i="90"/>
  <c r="AC32" i="90"/>
  <c r="AD32" i="90"/>
  <c r="AA413" i="90"/>
  <c r="AD385" i="90"/>
  <c r="AC385" i="90"/>
  <c r="AD349" i="90"/>
  <c r="AC349" i="90"/>
  <c r="AD317" i="90"/>
  <c r="AC317" i="90"/>
  <c r="AD277" i="90"/>
  <c r="AC277" i="90"/>
  <c r="AA213" i="90"/>
  <c r="AA125" i="90"/>
  <c r="AA93" i="90"/>
  <c r="AC53" i="90"/>
  <c r="AA1029" i="90"/>
  <c r="AA837" i="90"/>
  <c r="AA581" i="90"/>
  <c r="AC1297" i="90"/>
  <c r="AA1041" i="90"/>
  <c r="AA849" i="90"/>
  <c r="AD529" i="90"/>
  <c r="AC529" i="90"/>
  <c r="AA1005" i="90"/>
  <c r="AA813" i="90"/>
  <c r="AA557" i="90"/>
  <c r="AA1408" i="90"/>
  <c r="AA1344" i="90"/>
  <c r="AA1280" i="90"/>
  <c r="AA1200" i="90"/>
  <c r="AA1072" i="90"/>
  <c r="AC1024" i="90"/>
  <c r="AD1024" i="90"/>
  <c r="AD960" i="90"/>
  <c r="AC960" i="90"/>
  <c r="AC832" i="90"/>
  <c r="AA624" i="90"/>
  <c r="AD384" i="90"/>
  <c r="AC384" i="90"/>
  <c r="AD176" i="90"/>
  <c r="AC176" i="90"/>
  <c r="AD112" i="90"/>
  <c r="AC112" i="90"/>
  <c r="AC48" i="90"/>
  <c r="AC1423" i="90"/>
  <c r="AD1423" i="90"/>
  <c r="AA1375" i="90"/>
  <c r="AA1167" i="90"/>
  <c r="AC1119" i="90"/>
  <c r="AD1119" i="90"/>
  <c r="AC1055" i="90"/>
  <c r="AD1055" i="90"/>
  <c r="AC991" i="90"/>
  <c r="AC927" i="90"/>
  <c r="AD927" i="90"/>
  <c r="AA863" i="90"/>
  <c r="AA735" i="90"/>
  <c r="AC335" i="90"/>
  <c r="AD335" i="90"/>
  <c r="AD271" i="90"/>
  <c r="AC271" i="90"/>
  <c r="AA207" i="90"/>
  <c r="AC143" i="90"/>
  <c r="AD143" i="90"/>
  <c r="AA95" i="90"/>
  <c r="AA1406" i="90"/>
  <c r="AA1086" i="90"/>
  <c r="AA958" i="90"/>
  <c r="AC830" i="90"/>
  <c r="AA750" i="90"/>
  <c r="AA686" i="90"/>
  <c r="AC558" i="90"/>
  <c r="AD558" i="90"/>
  <c r="AA510" i="90"/>
  <c r="AA366" i="90"/>
  <c r="AA302" i="90"/>
  <c r="AC254" i="90"/>
  <c r="AA190" i="90"/>
  <c r="AA62" i="90"/>
  <c r="AA41" i="90"/>
  <c r="AA5" i="90"/>
  <c r="AD629" i="90"/>
  <c r="AC629" i="90"/>
  <c r="AA1409" i="90"/>
  <c r="AA1089" i="90"/>
  <c r="AA833" i="90"/>
  <c r="AC577" i="90"/>
  <c r="AD577" i="90"/>
  <c r="AD1309" i="90"/>
  <c r="AC1309" i="90"/>
  <c r="AD1117" i="90"/>
  <c r="AC1117" i="90"/>
  <c r="AA1404" i="90"/>
  <c r="AC1356" i="90"/>
  <c r="AA1324" i="90"/>
  <c r="AC1084" i="90"/>
  <c r="AD1084" i="90"/>
  <c r="AA1036" i="90"/>
  <c r="AC1020" i="90"/>
  <c r="AD1020" i="90"/>
  <c r="AA972" i="90"/>
  <c r="AA892" i="90"/>
  <c r="AC844" i="90"/>
  <c r="AD844" i="90"/>
  <c r="AD508" i="90"/>
  <c r="AC508" i="90"/>
  <c r="AA460" i="90"/>
  <c r="AA316" i="90"/>
  <c r="AC268" i="90"/>
  <c r="AD268" i="90"/>
  <c r="AA124" i="90"/>
  <c r="AD437" i="90"/>
  <c r="AC437" i="90"/>
  <c r="AA405" i="90"/>
  <c r="AA365" i="90"/>
  <c r="AD341" i="90"/>
  <c r="AC341" i="90"/>
  <c r="AC309" i="90"/>
  <c r="AD173" i="90"/>
  <c r="AC173" i="90"/>
  <c r="AD109" i="90"/>
  <c r="AC109" i="90"/>
  <c r="AA85" i="90"/>
  <c r="AA21" i="90"/>
  <c r="AA1285" i="90"/>
  <c r="AC1029" i="90"/>
  <c r="AD1029" i="90"/>
  <c r="AA773" i="90"/>
  <c r="AA1297" i="90"/>
  <c r="AA721" i="90"/>
  <c r="AA437" i="90"/>
  <c r="AA429" i="90"/>
  <c r="AD405" i="90"/>
  <c r="AC405" i="90"/>
  <c r="AA397" i="90"/>
  <c r="AC365" i="90"/>
  <c r="AA357" i="90"/>
  <c r="AD333" i="90"/>
  <c r="AC333" i="90"/>
  <c r="AA325" i="90"/>
  <c r="AD301" i="90"/>
  <c r="AC301" i="90"/>
  <c r="AA293" i="90"/>
  <c r="AC445" i="90"/>
  <c r="AD445" i="90"/>
  <c r="AA377" i="90"/>
  <c r="AA341" i="90"/>
  <c r="AA309" i="90"/>
  <c r="AA253" i="90"/>
  <c r="AA181" i="90"/>
  <c r="AC149" i="90"/>
  <c r="AD117" i="90"/>
  <c r="AC117" i="90"/>
  <c r="AA61" i="90"/>
  <c r="AD21" i="90"/>
  <c r="AC21" i="90"/>
  <c r="AA1349" i="90"/>
  <c r="AC1093" i="90"/>
  <c r="AC517" i="90"/>
  <c r="AA1361" i="90"/>
  <c r="AD1261" i="90"/>
  <c r="AC1261" i="90"/>
  <c r="AD749" i="90"/>
  <c r="AC749" i="90"/>
  <c r="AC1328" i="90"/>
  <c r="AD1328" i="90"/>
  <c r="AA1136" i="90"/>
  <c r="AA752" i="90"/>
  <c r="AC704" i="90"/>
  <c r="AD704" i="90"/>
  <c r="AC640" i="90"/>
  <c r="AD640" i="90"/>
  <c r="AA576" i="90"/>
  <c r="AD496" i="90"/>
  <c r="AC496" i="90"/>
  <c r="AC432" i="90"/>
  <c r="AD432" i="90"/>
  <c r="AA368" i="90"/>
  <c r="AA304" i="90"/>
  <c r="AC256" i="90"/>
  <c r="AA240" i="90"/>
  <c r="AA192" i="90"/>
  <c r="AA128" i="90"/>
  <c r="AA64" i="90"/>
  <c r="AA1439" i="90"/>
  <c r="AC1359" i="90"/>
  <c r="AD1359" i="90"/>
  <c r="AA1311" i="90"/>
  <c r="AA1247" i="90"/>
  <c r="AA1039" i="90"/>
  <c r="AA975" i="90"/>
  <c r="AA911" i="90"/>
  <c r="AC847" i="90"/>
  <c r="AD847" i="90"/>
  <c r="AC783" i="90"/>
  <c r="AC719" i="90"/>
  <c r="AD719" i="90"/>
  <c r="AA671" i="90"/>
  <c r="AA607" i="90"/>
  <c r="AA543" i="90"/>
  <c r="AC463" i="90"/>
  <c r="AC415" i="90"/>
  <c r="AA351" i="90"/>
  <c r="AA159" i="90"/>
  <c r="AD79" i="90"/>
  <c r="AC79" i="90"/>
  <c r="AC15" i="90"/>
  <c r="AD15" i="90"/>
  <c r="AC1454" i="90"/>
  <c r="AA1342" i="90"/>
  <c r="AA1278" i="90"/>
  <c r="AC1198" i="90"/>
  <c r="AA1150" i="90"/>
  <c r="AC1070" i="90"/>
  <c r="AD1070" i="90"/>
  <c r="AA1022" i="90"/>
  <c r="AD942" i="90"/>
  <c r="AC942" i="90"/>
  <c r="AA878" i="90"/>
  <c r="AA814" i="90"/>
  <c r="AC766" i="90"/>
  <c r="AD766" i="90"/>
  <c r="AC702" i="90"/>
  <c r="AD702" i="90"/>
  <c r="AD638" i="90"/>
  <c r="AC638" i="90"/>
  <c r="AA574" i="90"/>
  <c r="AD494" i="90"/>
  <c r="AC494" i="90"/>
  <c r="AA430" i="90"/>
  <c r="AC318" i="90"/>
  <c r="AD318" i="90"/>
  <c r="AC110" i="90"/>
  <c r="AD110" i="90"/>
  <c r="AD425" i="90"/>
  <c r="AC425" i="90"/>
  <c r="AA281" i="90"/>
  <c r="AD25" i="90"/>
  <c r="AC25" i="90"/>
  <c r="AA1141" i="90"/>
  <c r="AC885" i="90"/>
  <c r="AC1345" i="90"/>
  <c r="AA897" i="90"/>
  <c r="AA1053" i="90"/>
  <c r="AA861" i="90"/>
  <c r="AC541" i="90"/>
  <c r="AD541" i="90"/>
  <c r="AA1388" i="90"/>
  <c r="AA1212" i="90"/>
  <c r="AA1164" i="90"/>
  <c r="AC1148" i="90"/>
  <c r="AA1100" i="90"/>
  <c r="AC780" i="90"/>
  <c r="AD716" i="90"/>
  <c r="AC716" i="90"/>
  <c r="AA636" i="90"/>
  <c r="AA588" i="90"/>
  <c r="AA380" i="90"/>
  <c r="AA252" i="90"/>
  <c r="AC204" i="90"/>
  <c r="AA475" i="90"/>
  <c r="AA445" i="90"/>
  <c r="AC413" i="90"/>
  <c r="AD377" i="90"/>
  <c r="AC377" i="90"/>
  <c r="AA333" i="90"/>
  <c r="AA301" i="90"/>
  <c r="AA237" i="90"/>
  <c r="AA205" i="90"/>
  <c r="AD181" i="90"/>
  <c r="AC181" i="90"/>
  <c r="AD141" i="90"/>
  <c r="AC141" i="90"/>
  <c r="AA117" i="90"/>
  <c r="AC77" i="90"/>
  <c r="AD77" i="90"/>
  <c r="AA53" i="90"/>
  <c r="AD13" i="90"/>
  <c r="AC13" i="90"/>
  <c r="AC1041" i="90"/>
  <c r="AD785" i="90"/>
  <c r="AC785" i="90"/>
  <c r="AA529" i="90"/>
  <c r="AD453" i="90"/>
  <c r="AC453" i="90"/>
  <c r="AD429" i="90"/>
  <c r="AC429" i="90"/>
  <c r="AA421" i="90"/>
  <c r="AD397" i="90"/>
  <c r="AC397" i="90"/>
  <c r="AA385" i="90"/>
  <c r="AC357" i="90"/>
  <c r="AA349" i="90"/>
  <c r="AC325" i="90"/>
  <c r="AD325" i="90"/>
  <c r="AA317" i="90"/>
  <c r="AD293" i="90"/>
  <c r="AC293" i="90"/>
  <c r="AD285" i="90"/>
  <c r="AC285" i="90"/>
  <c r="AA261" i="90"/>
  <c r="AC253" i="90"/>
  <c r="AC229" i="90"/>
  <c r="AD229" i="90"/>
  <c r="AA221" i="90"/>
  <c r="AD197" i="90"/>
  <c r="AC197" i="90"/>
  <c r="AA189" i="90"/>
  <c r="AA165" i="90"/>
  <c r="AC157" i="90"/>
  <c r="AA133" i="90"/>
  <c r="AA453" i="90"/>
  <c r="AC421" i="90"/>
  <c r="AD421" i="90"/>
  <c r="AA285" i="90"/>
  <c r="AA245" i="90"/>
  <c r="AD221" i="90"/>
  <c r="AC221" i="90"/>
  <c r="AD189" i="90"/>
  <c r="AC189" i="90"/>
  <c r="AA157" i="90"/>
  <c r="AC85" i="90"/>
  <c r="AD85" i="90"/>
  <c r="AA29" i="90"/>
  <c r="AC1285" i="90"/>
  <c r="AD1285" i="90"/>
  <c r="AC773" i="90"/>
  <c r="AD1105" i="90"/>
  <c r="AC1105" i="90"/>
  <c r="AA785" i="90"/>
  <c r="AD593" i="90"/>
  <c r="AC593" i="90"/>
  <c r="AA1325" i="90"/>
  <c r="AC1069" i="90"/>
  <c r="AD1069" i="90"/>
  <c r="AD493" i="90"/>
  <c r="AC493" i="90"/>
  <c r="AC1456" i="90"/>
  <c r="AD1392" i="90"/>
  <c r="AC1392" i="90"/>
  <c r="AC1248" i="90"/>
  <c r="AC1216" i="90"/>
  <c r="AD1216" i="90"/>
  <c r="AA1184" i="90"/>
  <c r="AD1152" i="90"/>
  <c r="AC1152" i="90"/>
  <c r="AC1088" i="90"/>
  <c r="AA1056" i="90"/>
  <c r="AA1008" i="90"/>
  <c r="AA944" i="90"/>
  <c r="AC896" i="90"/>
  <c r="AD896" i="90"/>
  <c r="AA816" i="90"/>
  <c r="AC768" i="90"/>
  <c r="AD768" i="90"/>
  <c r="AA688" i="90"/>
  <c r="AC560" i="90"/>
  <c r="AD560" i="90"/>
  <c r="AA512" i="90"/>
  <c r="AA448" i="90"/>
  <c r="AD320" i="90"/>
  <c r="AC320" i="90"/>
  <c r="AC1295" i="90"/>
  <c r="AC1231" i="90"/>
  <c r="AD1231" i="90"/>
  <c r="AC1183" i="90"/>
  <c r="AD1183" i="90"/>
  <c r="AA1103" i="90"/>
  <c r="AA799" i="90"/>
  <c r="AC655" i="90"/>
  <c r="AD655" i="90"/>
  <c r="AA591" i="90"/>
  <c r="AD527" i="90"/>
  <c r="AC527" i="90"/>
  <c r="AA479" i="90"/>
  <c r="AC399" i="90"/>
  <c r="AD399" i="90"/>
  <c r="AA287" i="90"/>
  <c r="AD223" i="90"/>
  <c r="AC223" i="90"/>
  <c r="AA31" i="90"/>
  <c r="AC1326" i="90"/>
  <c r="AD1326" i="90"/>
  <c r="AC1294" i="90"/>
  <c r="AD1262" i="90"/>
  <c r="AC1262" i="90"/>
  <c r="AA1214" i="90"/>
  <c r="AD1134" i="90"/>
  <c r="AC1134" i="90"/>
  <c r="AD1006" i="90"/>
  <c r="AC1006" i="90"/>
  <c r="AD894" i="90"/>
  <c r="AC894" i="90"/>
  <c r="AA622" i="90"/>
  <c r="AA446" i="90"/>
  <c r="AD382" i="90"/>
  <c r="AC382" i="90"/>
  <c r="AA238" i="90"/>
  <c r="AC174" i="90"/>
  <c r="AD174" i="90"/>
  <c r="AA126" i="90"/>
  <c r="AC46" i="90"/>
  <c r="AC345" i="90"/>
  <c r="AD345" i="90"/>
  <c r="AC1397" i="90"/>
  <c r="AD1205" i="90"/>
  <c r="AC1205" i="90"/>
  <c r="AD949" i="90"/>
  <c r="AC949" i="90"/>
  <c r="AA693" i="90"/>
  <c r="AD1153" i="90"/>
  <c r="AC1153" i="90"/>
  <c r="AD641" i="90"/>
  <c r="AC641" i="90"/>
  <c r="AA1373" i="90"/>
  <c r="AC797" i="90"/>
  <c r="AD797" i="90"/>
  <c r="AA605" i="90"/>
  <c r="AA1452" i="90"/>
  <c r="AA1228" i="90"/>
  <c r="AD956" i="90"/>
  <c r="AC956" i="90"/>
  <c r="AD908" i="90"/>
  <c r="AC908" i="90"/>
  <c r="AA828" i="90"/>
  <c r="AA764" i="90"/>
  <c r="AC572" i="90"/>
  <c r="AA524" i="90"/>
  <c r="AC444" i="90"/>
  <c r="AD444" i="90"/>
  <c r="AC396" i="90"/>
  <c r="AD396" i="90"/>
  <c r="AD332" i="90"/>
  <c r="AC332" i="90"/>
  <c r="AC188" i="90"/>
  <c r="AD188" i="90"/>
  <c r="AC140" i="90"/>
  <c r="AD140" i="90"/>
  <c r="AA76" i="90"/>
  <c r="AD60" i="90"/>
  <c r="AC60" i="90"/>
  <c r="AA12" i="90"/>
  <c r="AA1451" i="90"/>
  <c r="AC1435" i="90"/>
  <c r="AD1435" i="90"/>
  <c r="AA1387" i="90"/>
  <c r="AC1371" i="90"/>
  <c r="AD1371" i="90"/>
  <c r="AA1323" i="90"/>
  <c r="AD1307" i="90"/>
  <c r="AC1307" i="90"/>
  <c r="AA1259" i="90"/>
  <c r="AC1243" i="90"/>
  <c r="AC1195" i="90"/>
  <c r="AA1179" i="90"/>
  <c r="AC1131" i="90"/>
  <c r="AD1131" i="90"/>
  <c r="AA1115" i="90"/>
  <c r="AC1067" i="90"/>
  <c r="AD1067" i="90"/>
  <c r="AA1051" i="90"/>
  <c r="AC1003" i="90"/>
  <c r="AD1003" i="90"/>
  <c r="AA987" i="90"/>
  <c r="AC939" i="90"/>
  <c r="AA923" i="90"/>
  <c r="AA875" i="90"/>
  <c r="AC859" i="90"/>
  <c r="AD859" i="90"/>
  <c r="AA811" i="90"/>
  <c r="AC795" i="90"/>
  <c r="AD795" i="90"/>
  <c r="AA747" i="90"/>
  <c r="AC731" i="90"/>
  <c r="AA683" i="90"/>
  <c r="AD667" i="90"/>
  <c r="AC667" i="90"/>
  <c r="AA619" i="90"/>
  <c r="AD603" i="90"/>
  <c r="AC603" i="90"/>
  <c r="AA555" i="90"/>
  <c r="AA539" i="90"/>
  <c r="AA427" i="90"/>
  <c r="AC411" i="90"/>
  <c r="AA363" i="90"/>
  <c r="AD347" i="90"/>
  <c r="AC347" i="90"/>
  <c r="AA299" i="90"/>
  <c r="AC283" i="90"/>
  <c r="AD283" i="90"/>
  <c r="AD235" i="90"/>
  <c r="AC235" i="90"/>
  <c r="AA219" i="90"/>
  <c r="AA171" i="90"/>
  <c r="AC155" i="90"/>
  <c r="AA107" i="90"/>
  <c r="AD91" i="90"/>
  <c r="AC91" i="90"/>
  <c r="AA43" i="90"/>
  <c r="AC27" i="90"/>
  <c r="AD27" i="90"/>
  <c r="AA1418" i="90"/>
  <c r="AC1402" i="90"/>
  <c r="AA1354" i="90"/>
  <c r="AD1338" i="90"/>
  <c r="AC1338" i="90"/>
  <c r="AA1290" i="90"/>
  <c r="AD1274" i="90"/>
  <c r="AC1274" i="90"/>
  <c r="AA1226" i="90"/>
  <c r="AD1210" i="90"/>
  <c r="AC1210" i="90"/>
  <c r="AA1162" i="90"/>
  <c r="AC1146" i="90"/>
  <c r="AA1098" i="90"/>
  <c r="AD1082" i="90"/>
  <c r="AC1082" i="90"/>
  <c r="AA1034" i="90"/>
  <c r="AD1018" i="90"/>
  <c r="AC1018" i="90"/>
  <c r="AA970" i="90"/>
  <c r="AD954" i="90"/>
  <c r="AC954" i="90"/>
  <c r="AD906" i="90"/>
  <c r="AC906" i="90"/>
  <c r="AA890" i="90"/>
  <c r="AD842" i="90"/>
  <c r="AC842" i="90"/>
  <c r="AA826" i="90"/>
  <c r="AC778" i="90"/>
  <c r="AA762" i="90"/>
  <c r="AC714" i="90"/>
  <c r="AD714" i="90"/>
  <c r="AA698" i="90"/>
  <c r="AD650" i="90"/>
  <c r="AC650" i="90"/>
  <c r="AA634" i="90"/>
  <c r="AA586" i="90"/>
  <c r="AC570" i="90"/>
  <c r="AA522" i="90"/>
  <c r="AD506" i="90"/>
  <c r="AC506" i="90"/>
  <c r="AA458" i="90"/>
  <c r="AC442" i="90"/>
  <c r="AD442" i="90"/>
  <c r="AD394" i="90"/>
  <c r="AC394" i="90"/>
  <c r="AA378" i="90"/>
  <c r="AD330" i="90"/>
  <c r="AC330" i="90"/>
  <c r="AA314" i="90"/>
  <c r="AC266" i="90"/>
  <c r="AD266" i="90"/>
  <c r="AA250" i="90"/>
  <c r="AA202" i="90"/>
  <c r="AD186" i="90"/>
  <c r="AC186" i="90"/>
  <c r="AA138" i="90"/>
  <c r="AD122" i="90"/>
  <c r="AC122" i="90"/>
  <c r="AA74" i="90"/>
  <c r="AC58" i="90"/>
  <c r="AD58" i="90"/>
  <c r="AA10" i="90"/>
  <c r="AA449" i="90"/>
  <c r="AD441" i="90"/>
  <c r="AC441" i="90"/>
  <c r="AD401" i="90"/>
  <c r="AC401" i="90"/>
  <c r="AA389" i="90"/>
  <c r="AC353" i="90"/>
  <c r="AD353" i="90"/>
  <c r="AA337" i="90"/>
  <c r="AC313" i="90"/>
  <c r="AA305" i="90"/>
  <c r="AD273" i="90"/>
  <c r="AC273" i="90"/>
  <c r="AA265" i="90"/>
  <c r="AD241" i="90"/>
  <c r="AC241" i="90"/>
  <c r="AA233" i="90"/>
  <c r="AC209" i="90"/>
  <c r="AA201" i="90"/>
  <c r="AD177" i="90"/>
  <c r="AC177" i="90"/>
  <c r="AD169" i="90"/>
  <c r="AC169" i="90"/>
  <c r="AA145" i="90"/>
  <c r="AD137" i="90"/>
  <c r="AC137" i="90"/>
  <c r="AA113" i="90"/>
  <c r="AC97" i="90"/>
  <c r="AA65" i="90"/>
  <c r="AD57" i="90"/>
  <c r="AC57" i="90"/>
  <c r="AA17" i="90"/>
  <c r="AD9" i="90"/>
  <c r="AC9" i="90"/>
  <c r="AA1381" i="90"/>
  <c r="AD1317" i="90"/>
  <c r="AC1317" i="90"/>
  <c r="AC1125" i="90"/>
  <c r="AD1125" i="90"/>
  <c r="AA1061" i="90"/>
  <c r="AA869" i="90"/>
  <c r="AD805" i="90"/>
  <c r="AC805" i="90"/>
  <c r="AA613" i="90"/>
  <c r="AC549" i="90"/>
  <c r="AD549" i="90"/>
  <c r="AA1329" i="90"/>
  <c r="AD1265" i="90"/>
  <c r="AC1265" i="90"/>
  <c r="AC1073" i="90"/>
  <c r="AD1073" i="90"/>
  <c r="AA1009" i="90"/>
  <c r="AD817" i="90"/>
  <c r="AC817" i="90"/>
  <c r="AA753" i="90"/>
  <c r="AD561" i="90"/>
  <c r="AC561" i="90"/>
  <c r="AD497" i="90"/>
  <c r="AC497" i="90"/>
  <c r="AA1293" i="90"/>
  <c r="AC1229" i="90"/>
  <c r="AD1229" i="90"/>
  <c r="AC1037" i="90"/>
  <c r="AA973" i="90"/>
  <c r="AA781" i="90"/>
  <c r="AC717" i="90"/>
  <c r="AD717" i="90"/>
  <c r="AA525" i="90"/>
  <c r="AC461" i="90"/>
  <c r="AD1448" i="90"/>
  <c r="AC1448" i="90"/>
  <c r="AA1400" i="90"/>
  <c r="AD1384" i="90"/>
  <c r="AC1384" i="90"/>
  <c r="AA1336" i="90"/>
  <c r="AD1320" i="90"/>
  <c r="AC1320" i="90"/>
  <c r="AA1272" i="90"/>
  <c r="AC1256" i="90"/>
  <c r="AD1256" i="90"/>
  <c r="AC1208" i="90"/>
  <c r="AD1208" i="90"/>
  <c r="AA1192" i="90"/>
  <c r="AC1144" i="90"/>
  <c r="AA1128" i="90"/>
  <c r="AC1080" i="90"/>
  <c r="AD1080" i="90"/>
  <c r="AA1064" i="90"/>
  <c r="AC1016" i="90"/>
  <c r="AD1016" i="90"/>
  <c r="AA1000" i="90"/>
  <c r="AD952" i="90"/>
  <c r="AC952" i="90"/>
  <c r="AA936" i="90"/>
  <c r="AC888" i="90"/>
  <c r="AA872" i="90"/>
  <c r="AD824" i="90"/>
  <c r="AC824" i="90"/>
  <c r="AA808" i="90"/>
  <c r="AD760" i="90"/>
  <c r="AC760" i="90"/>
  <c r="AA744" i="90"/>
  <c r="AC696" i="90"/>
  <c r="AD696" i="90"/>
  <c r="AA680" i="90"/>
  <c r="AD632" i="90"/>
  <c r="AC632" i="90"/>
  <c r="AA616" i="90"/>
  <c r="AA568" i="90"/>
  <c r="AD552" i="90"/>
  <c r="AC552" i="90"/>
  <c r="AA504" i="90"/>
  <c r="AC488" i="90"/>
  <c r="AD488" i="90"/>
  <c r="AA440" i="90"/>
  <c r="AA424" i="90"/>
  <c r="AC376" i="90"/>
  <c r="AD376" i="90"/>
  <c r="AA360" i="90"/>
  <c r="AC312" i="90"/>
  <c r="AA296" i="90"/>
  <c r="AC248" i="90"/>
  <c r="AD248" i="90"/>
  <c r="AA232" i="90"/>
  <c r="AA184" i="90"/>
  <c r="AD168" i="90"/>
  <c r="AC168" i="90"/>
  <c r="AA120" i="90"/>
  <c r="AC104" i="90"/>
  <c r="AA56" i="90"/>
  <c r="AC40" i="90"/>
  <c r="AD40" i="90"/>
  <c r="AA1431" i="90"/>
  <c r="AD1415" i="90"/>
  <c r="AC1415" i="90"/>
  <c r="AA1367" i="90"/>
  <c r="AC1351" i="90"/>
  <c r="AA1303" i="90"/>
  <c r="AD1287" i="90"/>
  <c r="AC1287" i="90"/>
  <c r="AA1239" i="90"/>
  <c r="AD1223" i="90"/>
  <c r="AC1223" i="90"/>
  <c r="AD1175" i="90"/>
  <c r="AC1175" i="90"/>
  <c r="AA1159" i="90"/>
  <c r="AD1111" i="90"/>
  <c r="AC1111" i="90"/>
  <c r="AA1095" i="90"/>
  <c r="AD1047" i="90"/>
  <c r="AC1047" i="90"/>
  <c r="AA1031" i="90"/>
  <c r="AC983" i="90"/>
  <c r="AA967" i="90"/>
  <c r="AC919" i="90"/>
  <c r="AD919" i="90"/>
  <c r="AD903" i="90"/>
  <c r="AC903" i="90"/>
  <c r="AA855" i="90"/>
  <c r="AD839" i="90"/>
  <c r="AC839" i="90"/>
  <c r="AA791" i="90"/>
  <c r="AC775" i="90"/>
  <c r="AA727" i="90"/>
  <c r="AD711" i="90"/>
  <c r="AC711" i="90"/>
  <c r="AA663" i="90"/>
  <c r="AC647" i="90"/>
  <c r="AD647" i="90"/>
  <c r="AC599" i="90"/>
  <c r="AD599" i="90"/>
  <c r="AA583" i="90"/>
  <c r="AA535" i="90"/>
  <c r="AC519" i="90"/>
  <c r="AA471" i="90"/>
  <c r="AD455" i="90"/>
  <c r="AC455" i="90"/>
  <c r="AA407" i="90"/>
  <c r="AD391" i="90"/>
  <c r="AC391" i="90"/>
  <c r="AA343" i="90"/>
  <c r="AD327" i="90"/>
  <c r="AC327" i="90"/>
  <c r="AA279" i="90"/>
  <c r="AC263" i="90"/>
  <c r="AD215" i="90"/>
  <c r="AC215" i="90"/>
  <c r="AA199" i="90"/>
  <c r="AA151" i="90"/>
  <c r="AD135" i="90"/>
  <c r="AC135" i="90"/>
  <c r="AA87" i="90"/>
  <c r="AD71" i="90"/>
  <c r="AC71" i="90"/>
  <c r="AA23" i="90"/>
  <c r="AC7" i="90"/>
  <c r="AD7" i="90"/>
  <c r="AC1446" i="90"/>
  <c r="AD1446" i="90"/>
  <c r="AA1398" i="90"/>
  <c r="AC1382" i="90"/>
  <c r="AD1382" i="90"/>
  <c r="AA1334" i="90"/>
  <c r="AD1318" i="90"/>
  <c r="AC1318" i="90"/>
  <c r="AA1270" i="90"/>
  <c r="AC1254" i="90"/>
  <c r="AD1254" i="90"/>
  <c r="AA1206" i="90"/>
  <c r="AC1190" i="90"/>
  <c r="AA1142" i="90"/>
  <c r="AD1126" i="90"/>
  <c r="AC1126" i="90"/>
  <c r="AA1078" i="90"/>
  <c r="AC1062" i="90"/>
  <c r="AD1062" i="90"/>
  <c r="AA1014" i="90"/>
  <c r="AC998" i="90"/>
  <c r="AD998" i="90"/>
  <c r="AA950" i="90"/>
  <c r="AC934" i="90"/>
  <c r="AC886" i="90"/>
  <c r="AA870" i="90"/>
  <c r="AC822" i="90"/>
  <c r="AD822" i="90"/>
  <c r="AA806" i="90"/>
  <c r="AC758" i="90"/>
  <c r="AD758" i="90"/>
  <c r="AA742" i="90"/>
  <c r="AD694" i="90"/>
  <c r="AC694" i="90"/>
  <c r="AA678" i="90"/>
  <c r="AC630" i="90"/>
  <c r="AD630" i="90"/>
  <c r="AA614" i="90"/>
  <c r="AA566" i="90"/>
  <c r="AD550" i="90"/>
  <c r="AC550" i="90"/>
  <c r="AA502" i="90"/>
  <c r="AC486" i="90"/>
  <c r="AD486" i="90"/>
  <c r="AA438" i="90"/>
  <c r="AA422" i="90"/>
  <c r="AD374" i="90"/>
  <c r="AC374" i="90"/>
  <c r="AA358" i="90"/>
  <c r="AC310" i="90"/>
  <c r="AA294" i="90"/>
  <c r="AD246" i="90"/>
  <c r="AC246" i="90"/>
  <c r="AA230" i="90"/>
  <c r="AA182" i="90"/>
  <c r="AC166" i="90"/>
  <c r="AD166" i="90"/>
  <c r="AA118" i="90"/>
  <c r="AC102" i="90"/>
  <c r="AA54" i="90"/>
  <c r="AD38" i="90"/>
  <c r="AC38" i="90"/>
  <c r="AC1301" i="90"/>
  <c r="AD1045" i="90"/>
  <c r="AC1045" i="90"/>
  <c r="AA853" i="90"/>
  <c r="AD661" i="90"/>
  <c r="AC661" i="90"/>
  <c r="AD533" i="90"/>
  <c r="AC533" i="90"/>
  <c r="AD1377" i="90"/>
  <c r="AC1377" i="90"/>
  <c r="AA1185" i="90"/>
  <c r="AC1057" i="90"/>
  <c r="AD1057" i="90"/>
  <c r="AA993" i="90"/>
  <c r="AD801" i="90"/>
  <c r="AC801" i="90"/>
  <c r="AA737" i="90"/>
  <c r="AA545" i="90"/>
  <c r="AA1044" i="90"/>
  <c r="AD580" i="90"/>
  <c r="AC580" i="90"/>
  <c r="AC116" i="90"/>
  <c r="AD116" i="90"/>
  <c r="AC52" i="90"/>
  <c r="AC1427" i="90"/>
  <c r="AD1427" i="90"/>
  <c r="AC1331" i="90"/>
  <c r="AD1331" i="90"/>
  <c r="AC1075" i="90"/>
  <c r="AD1075" i="90"/>
  <c r="AC403" i="90"/>
  <c r="AD403" i="90"/>
  <c r="AD1394" i="90"/>
  <c r="AC1394" i="90"/>
  <c r="AD1154" i="90"/>
  <c r="AC1154" i="90"/>
  <c r="AC994" i="90"/>
  <c r="AD994" i="90"/>
  <c r="AC786" i="90"/>
  <c r="AD786" i="90"/>
  <c r="AA738" i="90"/>
  <c r="AC674" i="90"/>
  <c r="AA626" i="90"/>
  <c r="AA498" i="90"/>
  <c r="AD386" i="90"/>
  <c r="AC386" i="90"/>
  <c r="AD274" i="90"/>
  <c r="AC274" i="90"/>
  <c r="AA146" i="90"/>
  <c r="AD114" i="90"/>
  <c r="AC114" i="90"/>
  <c r="AC573" i="90"/>
  <c r="AC1460" i="90"/>
  <c r="AA1428" i="90"/>
  <c r="AC1332" i="90"/>
  <c r="AD1332" i="90"/>
  <c r="AA1300" i="90"/>
  <c r="AA1220" i="90"/>
  <c r="AC1124" i="90"/>
  <c r="AD1124" i="90"/>
  <c r="AA1012" i="90"/>
  <c r="AD980" i="90"/>
  <c r="AC980" i="90"/>
  <c r="AC900" i="90"/>
  <c r="AD900" i="90"/>
  <c r="AD804" i="90"/>
  <c r="AC804" i="90"/>
  <c r="AA772" i="90"/>
  <c r="AD708" i="90"/>
  <c r="AC708" i="90"/>
  <c r="AA676" i="90"/>
  <c r="AA564" i="90"/>
  <c r="AD532" i="90"/>
  <c r="AC532" i="90"/>
  <c r="AD356" i="90"/>
  <c r="AC356" i="90"/>
  <c r="AD164" i="90"/>
  <c r="AC164" i="90"/>
  <c r="AA132" i="90"/>
  <c r="AA36" i="90"/>
  <c r="AC1395" i="90"/>
  <c r="AD1395" i="90"/>
  <c r="AC1107" i="90"/>
  <c r="AD1107" i="90"/>
  <c r="AC883" i="90"/>
  <c r="AC659" i="90"/>
  <c r="AD659" i="90"/>
  <c r="AA323" i="90"/>
  <c r="AD243" i="90"/>
  <c r="AC243" i="90"/>
  <c r="AD1234" i="90"/>
  <c r="AC1234" i="90"/>
  <c r="AC1010" i="90"/>
  <c r="AD1010" i="90"/>
  <c r="AD594" i="90"/>
  <c r="AC594" i="90"/>
  <c r="AA418" i="90"/>
  <c r="AC290" i="90"/>
  <c r="AD290" i="90"/>
  <c r="AA242" i="90"/>
  <c r="AC82" i="90"/>
  <c r="AD82" i="90"/>
  <c r="AD1277" i="90"/>
  <c r="AC1277" i="90"/>
  <c r="AC1085" i="90"/>
  <c r="AD1444" i="90"/>
  <c r="AC1444" i="90"/>
  <c r="AC1348" i="90"/>
  <c r="AC1204" i="90"/>
  <c r="AD1204" i="90"/>
  <c r="AC1172" i="90"/>
  <c r="AD1172" i="90"/>
  <c r="AA1076" i="90"/>
  <c r="AD1028" i="90"/>
  <c r="AC1028" i="90"/>
  <c r="AA948" i="90"/>
  <c r="AA916" i="90"/>
  <c r="AD820" i="90"/>
  <c r="AC820" i="90"/>
  <c r="AD692" i="90"/>
  <c r="AC692" i="90"/>
  <c r="AA660" i="90"/>
  <c r="AA548" i="90"/>
  <c r="AC516" i="90"/>
  <c r="AC388" i="90"/>
  <c r="AD388" i="90"/>
  <c r="AD292" i="90"/>
  <c r="AC292" i="90"/>
  <c r="AA260" i="90"/>
  <c r="AA1443" i="90"/>
  <c r="AD1123" i="90"/>
  <c r="AC1123" i="90"/>
  <c r="AD915" i="90"/>
  <c r="AC915" i="90"/>
  <c r="AC771" i="90"/>
  <c r="AD771" i="90"/>
  <c r="AC691" i="90"/>
  <c r="AD691" i="90"/>
  <c r="AD387" i="90"/>
  <c r="AC387" i="90"/>
  <c r="AC259" i="90"/>
  <c r="AD179" i="90"/>
  <c r="AC179" i="90"/>
  <c r="AD131" i="90"/>
  <c r="AC131" i="90"/>
  <c r="AD1410" i="90"/>
  <c r="AC1410" i="90"/>
  <c r="AD1282" i="90"/>
  <c r="AC1282" i="90"/>
  <c r="AA1074" i="90"/>
  <c r="AD850" i="90"/>
  <c r="AC850" i="90"/>
  <c r="AD610" i="90"/>
  <c r="AC610" i="90"/>
  <c r="AD562" i="90"/>
  <c r="AC562" i="90"/>
  <c r="AD402" i="90"/>
  <c r="AC402" i="90"/>
  <c r="AA370" i="90"/>
  <c r="AC50" i="90"/>
  <c r="AA1423" i="90"/>
  <c r="AC1407" i="90"/>
  <c r="AA1359" i="90"/>
  <c r="AC1343" i="90"/>
  <c r="AD1343" i="90"/>
  <c r="AA1295" i="90"/>
  <c r="AC1279" i="90"/>
  <c r="AD1279" i="90"/>
  <c r="AA1231" i="90"/>
  <c r="AA1215" i="90"/>
  <c r="AC1167" i="90"/>
  <c r="AD1167" i="90"/>
  <c r="AA1151" i="90"/>
  <c r="AD1103" i="90"/>
  <c r="AC1103" i="90"/>
  <c r="AA1087" i="90"/>
  <c r="AC1039" i="90"/>
  <c r="AA1023" i="90"/>
  <c r="AC975" i="90"/>
  <c r="AD975" i="90"/>
  <c r="AA959" i="90"/>
  <c r="AC911" i="90"/>
  <c r="AD911" i="90"/>
  <c r="AD895" i="90"/>
  <c r="AC895" i="90"/>
  <c r="AA847" i="90"/>
  <c r="AC831" i="90"/>
  <c r="AA783" i="90"/>
  <c r="AD767" i="90"/>
  <c r="AC767" i="90"/>
  <c r="AA719" i="90"/>
  <c r="AD703" i="90"/>
  <c r="AC703" i="90"/>
  <c r="AA655" i="90"/>
  <c r="AC639" i="90"/>
  <c r="AD639" i="90"/>
  <c r="AD591" i="90"/>
  <c r="AC591" i="90"/>
  <c r="AA575" i="90"/>
  <c r="AA527" i="90"/>
  <c r="AD511" i="90"/>
  <c r="AC511" i="90"/>
  <c r="AA463" i="90"/>
  <c r="AC447" i="90"/>
  <c r="AD447" i="90"/>
  <c r="AA399" i="90"/>
  <c r="AD383" i="90"/>
  <c r="AC383" i="90"/>
  <c r="AA335" i="90"/>
  <c r="AD319" i="90"/>
  <c r="AC319" i="90"/>
  <c r="AA271" i="90"/>
  <c r="AC255" i="90"/>
  <c r="AC207" i="90"/>
  <c r="AA191" i="90"/>
  <c r="AA143" i="90"/>
  <c r="AD127" i="90"/>
  <c r="AC127" i="90"/>
  <c r="AA79" i="90"/>
  <c r="AC63" i="90"/>
  <c r="AD63" i="90"/>
  <c r="AA15" i="90"/>
  <c r="AA1454" i="90"/>
  <c r="AD1438" i="90"/>
  <c r="AC1438" i="90"/>
  <c r="AC1422" i="90"/>
  <c r="AD1422" i="90"/>
  <c r="AA1390" i="90"/>
  <c r="AC1374" i="90"/>
  <c r="AD1374" i="90"/>
  <c r="AA1326" i="90"/>
  <c r="AD1310" i="90"/>
  <c r="AC1310" i="90"/>
  <c r="AA1262" i="90"/>
  <c r="AC1246" i="90"/>
  <c r="AA1198" i="90"/>
  <c r="AD1182" i="90"/>
  <c r="AC1182" i="90"/>
  <c r="AA1134" i="90"/>
  <c r="AD1118" i="90"/>
  <c r="AC1118" i="90"/>
  <c r="AA1070" i="90"/>
  <c r="AC1054" i="90"/>
  <c r="AD1054" i="90"/>
  <c r="AA1006" i="90"/>
  <c r="AC990" i="90"/>
  <c r="AA942" i="90"/>
  <c r="AA926" i="90"/>
  <c r="AC878" i="90"/>
  <c r="AA862" i="90"/>
  <c r="AD814" i="90"/>
  <c r="AC814" i="90"/>
  <c r="AA798" i="90"/>
  <c r="AC750" i="90"/>
  <c r="AD750" i="90"/>
  <c r="AA734" i="90"/>
  <c r="AD686" i="90"/>
  <c r="AC686" i="90"/>
  <c r="AA670" i="90"/>
  <c r="AC622" i="90"/>
  <c r="AA606" i="90"/>
  <c r="AA558" i="90"/>
  <c r="AC542" i="90"/>
  <c r="AD542" i="90"/>
  <c r="AA494" i="90"/>
  <c r="AC478" i="90"/>
  <c r="AD478" i="90"/>
  <c r="AD430" i="90"/>
  <c r="AC430" i="90"/>
  <c r="AA414" i="90"/>
  <c r="AC366" i="90"/>
  <c r="AA350" i="90"/>
  <c r="AC302" i="90"/>
  <c r="AD302" i="90"/>
  <c r="AA286" i="90"/>
  <c r="AC238" i="90"/>
  <c r="AD238" i="90"/>
  <c r="AA222" i="90"/>
  <c r="AA174" i="90"/>
  <c r="AC158" i="90"/>
  <c r="AA110" i="90"/>
  <c r="AD94" i="90"/>
  <c r="AC94" i="90"/>
  <c r="AA46" i="90"/>
  <c r="AD30" i="90"/>
  <c r="AC30" i="90"/>
  <c r="AA425" i="90"/>
  <c r="AC409" i="90"/>
  <c r="AD281" i="90"/>
  <c r="AC281" i="90"/>
  <c r="AC105" i="90"/>
  <c r="AA25" i="90"/>
  <c r="AA1397" i="90"/>
  <c r="AD1333" i="90"/>
  <c r="AC1333" i="90"/>
  <c r="AC1141" i="90"/>
  <c r="AA1077" i="90"/>
  <c r="AA885" i="90"/>
  <c r="AC821" i="90"/>
  <c r="AD821" i="90"/>
  <c r="AA629" i="90"/>
  <c r="AC565" i="90"/>
  <c r="AA1345" i="90"/>
  <c r="AC1281" i="90"/>
  <c r="AD1281" i="90"/>
  <c r="AC1089" i="90"/>
  <c r="AA1025" i="90"/>
  <c r="AC833" i="90"/>
  <c r="AA769" i="90"/>
  <c r="AA577" i="90"/>
  <c r="AC513" i="90"/>
  <c r="AA1309" i="90"/>
  <c r="AC1245" i="90"/>
  <c r="AD1053" i="90"/>
  <c r="AC1053" i="90"/>
  <c r="AA989" i="90"/>
  <c r="AA797" i="90"/>
  <c r="AC733" i="90"/>
  <c r="AD733" i="90"/>
  <c r="AA541" i="90"/>
  <c r="AD477" i="90"/>
  <c r="AC477" i="90"/>
  <c r="AC1404" i="90"/>
  <c r="AD1340" i="90"/>
  <c r="AC1340" i="90"/>
  <c r="AA1276" i="90"/>
  <c r="AC1244" i="90"/>
  <c r="AD1212" i="90"/>
  <c r="AC1212" i="90"/>
  <c r="AA1196" i="90"/>
  <c r="AA1148" i="90"/>
  <c r="AD1132" i="90"/>
  <c r="AC1132" i="90"/>
  <c r="AA1084" i="90"/>
  <c r="AC1068" i="90"/>
  <c r="AD1068" i="90"/>
  <c r="AA1020" i="90"/>
  <c r="AC1004" i="90"/>
  <c r="AD1004" i="90"/>
  <c r="AA956" i="90"/>
  <c r="AC940" i="90"/>
  <c r="AC892" i="90"/>
  <c r="AD892" i="90"/>
  <c r="AA876" i="90"/>
  <c r="AC828" i="90"/>
  <c r="AA812" i="90"/>
  <c r="AC764" i="90"/>
  <c r="AD764" i="90"/>
  <c r="AA748" i="90"/>
  <c r="AD700" i="90"/>
  <c r="AC700" i="90"/>
  <c r="AA684" i="90"/>
  <c r="AC636" i="90"/>
  <c r="AD636" i="90"/>
  <c r="AA620" i="90"/>
  <c r="AA572" i="90"/>
  <c r="AD556" i="90"/>
  <c r="AC556" i="90"/>
  <c r="AA508" i="90"/>
  <c r="AC492" i="90"/>
  <c r="AD492" i="90"/>
  <c r="AA444" i="90"/>
  <c r="AA428" i="90"/>
  <c r="AD380" i="90"/>
  <c r="AC380" i="90"/>
  <c r="AA364" i="90"/>
  <c r="AC316" i="90"/>
  <c r="AA300" i="90"/>
  <c r="AD252" i="90"/>
  <c r="AC252" i="90"/>
  <c r="AA236" i="90"/>
  <c r="AA188" i="90"/>
  <c r="AA172" i="90"/>
  <c r="AD124" i="90"/>
  <c r="AC124" i="90"/>
  <c r="AA108" i="90"/>
  <c r="AA60" i="90"/>
  <c r="AC44" i="90"/>
  <c r="AD44" i="90"/>
  <c r="AA1435" i="90"/>
  <c r="AC1419" i="90"/>
  <c r="AD1419" i="90"/>
  <c r="AA1371" i="90"/>
  <c r="AC1355" i="90"/>
  <c r="AA1307" i="90"/>
  <c r="AC1291" i="90"/>
  <c r="AD1291" i="90"/>
  <c r="AA1243" i="90"/>
  <c r="AC1227" i="90"/>
  <c r="AD1227" i="90"/>
  <c r="AC1179" i="90"/>
  <c r="AD1179" i="90"/>
  <c r="AA1163" i="90"/>
  <c r="AC1115" i="90"/>
  <c r="AD1115" i="90"/>
  <c r="AA1099" i="90"/>
  <c r="AC1051" i="90"/>
  <c r="AD1051" i="90"/>
  <c r="AA1035" i="90"/>
  <c r="AC987" i="90"/>
  <c r="AA971" i="90"/>
  <c r="AC923" i="90"/>
  <c r="AD923" i="90"/>
  <c r="AC907" i="90"/>
  <c r="AD907" i="90"/>
  <c r="AA859" i="90"/>
  <c r="AC843" i="90"/>
  <c r="AD843" i="90"/>
  <c r="AA795" i="90"/>
  <c r="AC779" i="90"/>
  <c r="AA731" i="90"/>
  <c r="AD715" i="90"/>
  <c r="AC715" i="90"/>
  <c r="AA667" i="90"/>
  <c r="AD651" i="90"/>
  <c r="AC651" i="90"/>
  <c r="AA603" i="90"/>
  <c r="AD587" i="90"/>
  <c r="AC587" i="90"/>
  <c r="AD539" i="90"/>
  <c r="AC539" i="90"/>
  <c r="AA523" i="90"/>
  <c r="AD475" i="90"/>
  <c r="AC475" i="90"/>
  <c r="AA459" i="90"/>
  <c r="AA411" i="90"/>
  <c r="AD395" i="90"/>
  <c r="AC395" i="90"/>
  <c r="AA347" i="90"/>
  <c r="AD331" i="90"/>
  <c r="AC331" i="90"/>
  <c r="AA283" i="90"/>
  <c r="AD267" i="90"/>
  <c r="AC267" i="90"/>
  <c r="AD219" i="90"/>
  <c r="AC219" i="90"/>
  <c r="AA203" i="90"/>
  <c r="AA155" i="90"/>
  <c r="AC139" i="90"/>
  <c r="AD139" i="90"/>
  <c r="AA91" i="90"/>
  <c r="AD75" i="90"/>
  <c r="AC75" i="90"/>
  <c r="AA27" i="90"/>
  <c r="AD11" i="90"/>
  <c r="AC11" i="90"/>
  <c r="AC1450" i="90"/>
  <c r="AA1402" i="90"/>
  <c r="AD1386" i="90"/>
  <c r="AC1386" i="90"/>
  <c r="AA1338" i="90"/>
  <c r="AD1322" i="90"/>
  <c r="AC1322" i="90"/>
  <c r="AA1274" i="90"/>
  <c r="AD1258" i="90"/>
  <c r="AC1258" i="90"/>
  <c r="AA1210" i="90"/>
  <c r="AC1194" i="90"/>
  <c r="AA1146" i="90"/>
  <c r="AC1130" i="90"/>
  <c r="AD1130" i="90"/>
  <c r="AA1082" i="90"/>
  <c r="AA1018" i="90"/>
  <c r="AD1002" i="90"/>
  <c r="AC1002" i="90"/>
  <c r="AA954" i="90"/>
  <c r="AD890" i="90"/>
  <c r="AC890" i="90"/>
  <c r="AA874" i="90"/>
  <c r="AC826" i="90"/>
  <c r="AA810" i="90"/>
  <c r="AD762" i="90"/>
  <c r="AC762" i="90"/>
  <c r="AA746" i="90"/>
  <c r="AD698" i="90"/>
  <c r="AC698" i="90"/>
  <c r="AA682" i="90"/>
  <c r="AD634" i="90"/>
  <c r="AC634" i="90"/>
  <c r="AA618" i="90"/>
  <c r="AA570" i="90"/>
  <c r="AC554" i="90"/>
  <c r="AD554" i="90"/>
  <c r="AA506" i="90"/>
  <c r="AD490" i="90"/>
  <c r="AC490" i="90"/>
  <c r="AA442" i="90"/>
  <c r="AA426" i="90"/>
  <c r="AD378" i="90"/>
  <c r="AC378" i="90"/>
  <c r="AA362" i="90"/>
  <c r="AC314" i="90"/>
  <c r="AA298" i="90"/>
  <c r="AD250" i="90"/>
  <c r="AC250" i="90"/>
  <c r="AA234" i="90"/>
  <c r="AA186" i="90"/>
  <c r="AC170" i="90"/>
  <c r="AD170" i="90"/>
  <c r="AA122" i="90"/>
  <c r="AC106" i="90"/>
  <c r="AA58" i="90"/>
  <c r="AD42" i="90"/>
  <c r="AC42" i="90"/>
  <c r="AA441" i="90"/>
  <c r="AD433" i="90"/>
  <c r="AC433" i="90"/>
  <c r="AC389" i="90"/>
  <c r="AD389" i="90"/>
  <c r="AA381" i="90"/>
  <c r="AC337" i="90"/>
  <c r="AD337" i="90"/>
  <c r="AA329" i="90"/>
  <c r="AC305" i="90"/>
  <c r="AA297" i="90"/>
  <c r="AD265" i="90"/>
  <c r="AC265" i="90"/>
  <c r="AA257" i="90"/>
  <c r="AD233" i="90"/>
  <c r="AC233" i="90"/>
  <c r="AA225" i="90"/>
  <c r="AC201" i="90"/>
  <c r="AA193" i="90"/>
  <c r="AA169" i="90"/>
  <c r="AC161" i="90"/>
  <c r="AD161" i="90"/>
  <c r="AA137" i="90"/>
  <c r="AC129" i="90"/>
  <c r="AD129" i="90"/>
  <c r="AA97" i="90"/>
  <c r="AC81" i="90"/>
  <c r="AD81" i="90"/>
  <c r="AA57" i="90"/>
  <c r="AC49" i="90"/>
  <c r="AA9" i="90"/>
  <c r="AA1317" i="90"/>
  <c r="AD1253" i="90"/>
  <c r="AC1253" i="90"/>
  <c r="AD1061" i="90"/>
  <c r="AC1061" i="90"/>
  <c r="AA997" i="90"/>
  <c r="AA805" i="90"/>
  <c r="AD741" i="90"/>
  <c r="AC741" i="90"/>
  <c r="AA549" i="90"/>
  <c r="AD485" i="90"/>
  <c r="AC485" i="90"/>
  <c r="AC1457" i="90"/>
  <c r="AA1265" i="90"/>
  <c r="AA1201" i="90"/>
  <c r="AC1009" i="90"/>
  <c r="AD1009" i="90"/>
  <c r="AA945" i="90"/>
  <c r="AD753" i="90"/>
  <c r="AC753" i="90"/>
  <c r="AA689" i="90"/>
  <c r="AA497" i="90"/>
  <c r="AC1421" i="90"/>
  <c r="AD1421" i="90"/>
  <c r="AA1229" i="90"/>
  <c r="AA1165" i="90"/>
  <c r="AD973" i="90"/>
  <c r="AC973" i="90"/>
  <c r="AA909" i="90"/>
  <c r="AA717" i="90"/>
  <c r="AD653" i="90"/>
  <c r="AC653" i="90"/>
  <c r="AA461" i="90"/>
  <c r="AA1448" i="90"/>
  <c r="AC1432" i="90"/>
  <c r="AD1432" i="90"/>
  <c r="AA1384" i="90"/>
  <c r="AD1368" i="90"/>
  <c r="AC1368" i="90"/>
  <c r="AA1320" i="90"/>
  <c r="AC1304" i="90"/>
  <c r="AA1256" i="90"/>
  <c r="AD1240" i="90"/>
  <c r="AC1240" i="90"/>
  <c r="AC1192" i="90"/>
  <c r="AA1176" i="90"/>
  <c r="AD1128" i="90"/>
  <c r="AC1128" i="90"/>
  <c r="AA1112" i="90"/>
  <c r="AD1064" i="90"/>
  <c r="AC1064" i="90"/>
  <c r="AA1048" i="90"/>
  <c r="AD1000" i="90"/>
  <c r="AC1000" i="90"/>
  <c r="AA984" i="90"/>
  <c r="AC936" i="90"/>
  <c r="AA920" i="90"/>
  <c r="AD872" i="90"/>
  <c r="AC872" i="90"/>
  <c r="AA856" i="90"/>
  <c r="AD808" i="90"/>
  <c r="AC808" i="90"/>
  <c r="AA792" i="90"/>
  <c r="AC744" i="90"/>
  <c r="AD744" i="90"/>
  <c r="AA728" i="90"/>
  <c r="AC680" i="90"/>
  <c r="AA664" i="90"/>
  <c r="AC616" i="90"/>
  <c r="AD616" i="90"/>
  <c r="AC600" i="90"/>
  <c r="AD600" i="90"/>
  <c r="AA552" i="90"/>
  <c r="AD536" i="90"/>
  <c r="AC536" i="90"/>
  <c r="AA488" i="90"/>
  <c r="AC472" i="90"/>
  <c r="AD424" i="90"/>
  <c r="AC424" i="90"/>
  <c r="AA408" i="90"/>
  <c r="AC360" i="90"/>
  <c r="AA344" i="90"/>
  <c r="AD296" i="90"/>
  <c r="AC296" i="90"/>
  <c r="AA280" i="90"/>
  <c r="AD232" i="90"/>
  <c r="AC232" i="90"/>
  <c r="AA216" i="90"/>
  <c r="AA168" i="90"/>
  <c r="AC152" i="90"/>
  <c r="AA104" i="90"/>
  <c r="AC88" i="90"/>
  <c r="AD88" i="90"/>
  <c r="AA40" i="90"/>
  <c r="AC24" i="90"/>
  <c r="AD24" i="90"/>
  <c r="AA1415" i="90"/>
  <c r="AC1399" i="90"/>
  <c r="AA1351" i="90"/>
  <c r="AC1335" i="90"/>
  <c r="AD1335" i="90"/>
  <c r="AA1287" i="90"/>
  <c r="AD1271" i="90"/>
  <c r="AC1271" i="90"/>
  <c r="AA1223" i="90"/>
  <c r="AA1207" i="90"/>
  <c r="AD1159" i="90"/>
  <c r="AC1159" i="90"/>
  <c r="AA1143" i="90"/>
  <c r="AC1095" i="90"/>
  <c r="AA1079" i="90"/>
  <c r="AD1031" i="90"/>
  <c r="AC1031" i="90"/>
  <c r="AA1015" i="90"/>
  <c r="AD967" i="90"/>
  <c r="AC967" i="90"/>
  <c r="AA951" i="90"/>
  <c r="AA903" i="90"/>
  <c r="AC887" i="90"/>
  <c r="AA839" i="90"/>
  <c r="AD823" i="90"/>
  <c r="AC823" i="90"/>
  <c r="AA775" i="90"/>
  <c r="AD759" i="90"/>
  <c r="AC759" i="90"/>
  <c r="AA711" i="90"/>
  <c r="AD695" i="90"/>
  <c r="AC695" i="90"/>
  <c r="AA647" i="90"/>
  <c r="AC631" i="90"/>
  <c r="AD631" i="90"/>
  <c r="AD583" i="90"/>
  <c r="AC583" i="90"/>
  <c r="AA567" i="90"/>
  <c r="AA519" i="90"/>
  <c r="AD503" i="90"/>
  <c r="AC503" i="90"/>
  <c r="AA455" i="90"/>
  <c r="AC439" i="90"/>
  <c r="AD439" i="90"/>
  <c r="AA391" i="90"/>
  <c r="AD375" i="90"/>
  <c r="AC375" i="90"/>
  <c r="AA327" i="90"/>
  <c r="AC311" i="90"/>
  <c r="AA263" i="90"/>
  <c r="AA247" i="90"/>
  <c r="AD199" i="90"/>
  <c r="AC199" i="90"/>
  <c r="AA183" i="90"/>
  <c r="AA135" i="90"/>
  <c r="AC119" i="90"/>
  <c r="AD119" i="90"/>
  <c r="AA71" i="90"/>
  <c r="AC55" i="90"/>
  <c r="AA7" i="90"/>
  <c r="AA1446" i="90"/>
  <c r="AD1430" i="90"/>
  <c r="AC1430" i="90"/>
  <c r="AA1382" i="90"/>
  <c r="AC1366" i="90"/>
  <c r="AD1366" i="90"/>
  <c r="AA1318" i="90"/>
  <c r="AC1302" i="90"/>
  <c r="AA1254" i="90"/>
  <c r="AC1238" i="90"/>
  <c r="AD1238" i="90"/>
  <c r="AA1190" i="90"/>
  <c r="AC1174" i="90"/>
  <c r="AD1174" i="90"/>
  <c r="AA1126" i="90"/>
  <c r="AC1110" i="90"/>
  <c r="AD1110" i="90"/>
  <c r="AA1062" i="90"/>
  <c r="AD1046" i="90"/>
  <c r="AC1046" i="90"/>
  <c r="AA998" i="90"/>
  <c r="AC982" i="90"/>
  <c r="AA934" i="90"/>
  <c r="AA918" i="90"/>
  <c r="AD870" i="90"/>
  <c r="AC870" i="90"/>
  <c r="AA854" i="90"/>
  <c r="AC806" i="90"/>
  <c r="AD806" i="90"/>
  <c r="AA790" i="90"/>
  <c r="AD742" i="90"/>
  <c r="AC742" i="90"/>
  <c r="AA726" i="90"/>
  <c r="AC678" i="90"/>
  <c r="AA662" i="90"/>
  <c r="AD614" i="90"/>
  <c r="AC614" i="90"/>
  <c r="AD598" i="90"/>
  <c r="AC598" i="90"/>
  <c r="AA550" i="90"/>
  <c r="AC534" i="90"/>
  <c r="AD534" i="90"/>
  <c r="AA486" i="90"/>
  <c r="AC470" i="90"/>
  <c r="AD422" i="90"/>
  <c r="AC422" i="90"/>
  <c r="AA406" i="90"/>
  <c r="AC358" i="90"/>
  <c r="AA342" i="90"/>
  <c r="AC294" i="90"/>
  <c r="AD294" i="90"/>
  <c r="AA278" i="90"/>
  <c r="AC230" i="90"/>
  <c r="AD230" i="90"/>
  <c r="AA214" i="90"/>
  <c r="AA166" i="90"/>
  <c r="AC150" i="90"/>
  <c r="AA102" i="90"/>
  <c r="AD86" i="90"/>
  <c r="AC86" i="90"/>
  <c r="AA38" i="90"/>
  <c r="AD22" i="90"/>
  <c r="AC22" i="90"/>
  <c r="AD1429" i="90"/>
  <c r="AC1429" i="90"/>
  <c r="AC1173" i="90"/>
  <c r="AD1173" i="90"/>
  <c r="AC981" i="90"/>
  <c r="AD789" i="90"/>
  <c r="AC789" i="90"/>
  <c r="AD1313" i="90"/>
  <c r="AC1313" i="90"/>
  <c r="AD1185" i="90"/>
  <c r="AC1185" i="90"/>
  <c r="AD993" i="90"/>
  <c r="AC993" i="90"/>
  <c r="AA929" i="90"/>
  <c r="AD737" i="90"/>
  <c r="AC737" i="90"/>
  <c r="AD481" i="90"/>
  <c r="AC481" i="90"/>
  <c r="AA580" i="90"/>
  <c r="AA52" i="90"/>
  <c r="AC1267" i="90"/>
  <c r="AD1267" i="90"/>
  <c r="AC1187" i="90"/>
  <c r="AD1187" i="90"/>
  <c r="AC1011" i="90"/>
  <c r="AD1011" i="90"/>
  <c r="AC851" i="90"/>
  <c r="AD851" i="90"/>
  <c r="AD739" i="90"/>
  <c r="AC739" i="90"/>
  <c r="AD611" i="90"/>
  <c r="AC611" i="90"/>
  <c r="AC515" i="90"/>
  <c r="AC99" i="90"/>
  <c r="AC1346" i="90"/>
  <c r="AD1266" i="90"/>
  <c r="AC1266" i="90"/>
  <c r="AC1090" i="90"/>
  <c r="AC946" i="90"/>
  <c r="AD946" i="90"/>
  <c r="AC882" i="90"/>
  <c r="AD738" i="90"/>
  <c r="AC738" i="90"/>
  <c r="AC626" i="90"/>
  <c r="AC578" i="90"/>
  <c r="AD578" i="90"/>
  <c r="AC466" i="90"/>
  <c r="AA114" i="90"/>
  <c r="AC66" i="90"/>
  <c r="AD66" i="90"/>
  <c r="AD1021" i="90"/>
  <c r="AC1021" i="90"/>
  <c r="AD893" i="90"/>
  <c r="AC893" i="90"/>
  <c r="AC1428" i="90"/>
  <c r="AD1428" i="90"/>
  <c r="AA1396" i="90"/>
  <c r="AC1300" i="90"/>
  <c r="AD1268" i="90"/>
  <c r="AC1268" i="90"/>
  <c r="AD1220" i="90"/>
  <c r="AC1220" i="90"/>
  <c r="AC1188" i="90"/>
  <c r="AD1188" i="90"/>
  <c r="AC1092" i="90"/>
  <c r="AA980" i="90"/>
  <c r="AD964" i="90"/>
  <c r="AC964" i="90"/>
  <c r="AC772" i="90"/>
  <c r="AD772" i="90"/>
  <c r="AC676" i="90"/>
  <c r="AA644" i="90"/>
  <c r="AA532" i="90"/>
  <c r="AD500" i="90"/>
  <c r="AC500" i="90"/>
  <c r="AC244" i="90"/>
  <c r="AD244" i="90"/>
  <c r="AD196" i="90"/>
  <c r="AC196" i="90"/>
  <c r="AD132" i="90"/>
  <c r="AC132" i="90"/>
  <c r="AD1219" i="90"/>
  <c r="AC1219" i="90"/>
  <c r="AD979" i="90"/>
  <c r="AC979" i="90"/>
  <c r="AD755" i="90"/>
  <c r="AC755" i="90"/>
  <c r="AA659" i="90"/>
  <c r="AC579" i="90"/>
  <c r="AD579" i="90"/>
  <c r="AC467" i="90"/>
  <c r="AC419" i="90"/>
  <c r="AD275" i="90"/>
  <c r="AC275" i="90"/>
  <c r="AD195" i="90"/>
  <c r="AC195" i="90"/>
  <c r="AC147" i="90"/>
  <c r="AD147" i="90"/>
  <c r="AD67" i="90"/>
  <c r="AC67" i="90"/>
  <c r="AC1362" i="90"/>
  <c r="AD1362" i="90"/>
  <c r="AD1186" i="90"/>
  <c r="AC1186" i="90"/>
  <c r="AD1106" i="90"/>
  <c r="AC1106" i="90"/>
  <c r="AC914" i="90"/>
  <c r="AD914" i="90"/>
  <c r="AD770" i="90"/>
  <c r="AC770" i="90"/>
  <c r="AA722" i="90"/>
  <c r="AD530" i="90"/>
  <c r="AC530" i="90"/>
  <c r="AC418" i="90"/>
  <c r="AD242" i="90"/>
  <c r="AC242" i="90"/>
  <c r="AC178" i="90"/>
  <c r="AD178" i="90"/>
  <c r="AD34" i="90"/>
  <c r="AC34" i="90"/>
  <c r="AC393" i="90"/>
  <c r="AD393" i="90"/>
  <c r="AC1405" i="90"/>
  <c r="AD701" i="90"/>
  <c r="AC701" i="90"/>
  <c r="AC509" i="90"/>
  <c r="AD509" i="90"/>
  <c r="AD1412" i="90"/>
  <c r="AC1412" i="90"/>
  <c r="AC1316" i="90"/>
  <c r="AD1316" i="90"/>
  <c r="AD1284" i="90"/>
  <c r="AC1284" i="90"/>
  <c r="AA1172" i="90"/>
  <c r="AC1140" i="90"/>
  <c r="AA1028" i="90"/>
  <c r="AD916" i="90"/>
  <c r="AC916" i="90"/>
  <c r="AA884" i="90"/>
  <c r="AD788" i="90"/>
  <c r="AC788" i="90"/>
  <c r="AD660" i="90"/>
  <c r="AC660" i="90"/>
  <c r="AA628" i="90"/>
  <c r="AA516" i="90"/>
  <c r="AD484" i="90"/>
  <c r="AC484" i="90"/>
  <c r="AC372" i="90"/>
  <c r="AD372" i="90"/>
  <c r="AC260" i="90"/>
  <c r="AD148" i="90"/>
  <c r="AC148" i="90"/>
  <c r="AA100" i="90"/>
  <c r="AC1411" i="90"/>
  <c r="AD1411" i="90"/>
  <c r="AC1315" i="90"/>
  <c r="AD1315" i="90"/>
  <c r="AC995" i="90"/>
  <c r="AD995" i="90"/>
  <c r="AC867" i="90"/>
  <c r="AD867" i="90"/>
  <c r="AA771" i="90"/>
  <c r="AC643" i="90"/>
  <c r="AD643" i="90"/>
  <c r="AD547" i="90"/>
  <c r="AC547" i="90"/>
  <c r="AD355" i="90"/>
  <c r="AC355" i="90"/>
  <c r="AA131" i="90"/>
  <c r="AD83" i="90"/>
  <c r="AC83" i="90"/>
  <c r="AC1458" i="90"/>
  <c r="AC1378" i="90"/>
  <c r="AD1378" i="90"/>
  <c r="AC1250" i="90"/>
  <c r="AC1170" i="90"/>
  <c r="AD1170" i="90"/>
  <c r="AC1026" i="90"/>
  <c r="AD1026" i="90"/>
  <c r="AC802" i="90"/>
  <c r="AD802" i="90"/>
  <c r="AC690" i="90"/>
  <c r="AD690" i="90"/>
  <c r="AA642" i="90"/>
  <c r="AA562" i="90"/>
  <c r="AC514" i="90"/>
  <c r="AD370" i="90"/>
  <c r="AC370" i="90"/>
  <c r="AA322" i="90"/>
  <c r="AC210" i="90"/>
  <c r="AC162" i="90"/>
  <c r="AD162" i="90"/>
  <c r="AA50" i="90"/>
  <c r="AA269" i="90"/>
  <c r="AC261" i="90"/>
  <c r="AC237" i="90"/>
  <c r="AD237" i="90"/>
  <c r="AA229" i="90"/>
  <c r="AC205" i="90"/>
  <c r="AA197" i="90"/>
  <c r="AA173" i="90"/>
  <c r="AD165" i="90"/>
  <c r="AC165" i="90"/>
  <c r="AA141" i="90"/>
  <c r="AC133" i="90"/>
  <c r="AD133" i="90"/>
  <c r="AA109" i="90"/>
  <c r="AC101" i="90"/>
  <c r="AA77" i="90"/>
  <c r="AC69" i="90"/>
  <c r="AD69" i="90"/>
  <c r="AA45" i="90"/>
  <c r="AD37" i="90"/>
  <c r="AC37" i="90"/>
  <c r="AA13" i="90"/>
  <c r="AC1413" i="90"/>
  <c r="AD1413" i="90"/>
  <c r="AC1221" i="90"/>
  <c r="AD1221" i="90"/>
  <c r="AA1157" i="90"/>
  <c r="AC965" i="90"/>
  <c r="AD965" i="90"/>
  <c r="AC901" i="90"/>
  <c r="AD901" i="90"/>
  <c r="AA709" i="90"/>
  <c r="AD645" i="90"/>
  <c r="AC645" i="90"/>
  <c r="AC1425" i="90"/>
  <c r="AD1425" i="90"/>
  <c r="AA1233" i="90"/>
  <c r="AA1169" i="90"/>
  <c r="AD977" i="90"/>
  <c r="AC977" i="90"/>
  <c r="AA913" i="90"/>
  <c r="AC721" i="90"/>
  <c r="AA657" i="90"/>
  <c r="AA593" i="90"/>
  <c r="AA465" i="90"/>
  <c r="AA1453" i="90"/>
  <c r="AD1389" i="90"/>
  <c r="AC1389" i="90"/>
  <c r="AC1197" i="90"/>
  <c r="AA1133" i="90"/>
  <c r="AD941" i="90"/>
  <c r="AC941" i="90"/>
  <c r="AC877" i="90"/>
  <c r="AA685" i="90"/>
  <c r="AC621" i="90"/>
  <c r="AA1440" i="90"/>
  <c r="AD1424" i="90"/>
  <c r="AC1424" i="90"/>
  <c r="AA1376" i="90"/>
  <c r="AD1360" i="90"/>
  <c r="AC1360" i="90"/>
  <c r="AA1312" i="90"/>
  <c r="AC1296" i="90"/>
  <c r="AC1280" i="90"/>
  <c r="AD1280" i="90"/>
  <c r="AA1248" i="90"/>
  <c r="AC1184" i="90"/>
  <c r="AD1184" i="90"/>
  <c r="AA1168" i="90"/>
  <c r="AD1120" i="90"/>
  <c r="AC1120" i="90"/>
  <c r="AA1104" i="90"/>
  <c r="AD1056" i="90"/>
  <c r="AC1056" i="90"/>
  <c r="AA1040" i="90"/>
  <c r="AA1024" i="90"/>
  <c r="AC992" i="90"/>
  <c r="AA976" i="90"/>
  <c r="AC928" i="90"/>
  <c r="AD928" i="90"/>
  <c r="AA912" i="90"/>
  <c r="AD864" i="90"/>
  <c r="AC864" i="90"/>
  <c r="AC800" i="90"/>
  <c r="AD800" i="90"/>
  <c r="AA784" i="90"/>
  <c r="AD736" i="90"/>
  <c r="AC736" i="90"/>
  <c r="AA720" i="90"/>
  <c r="AC672" i="90"/>
  <c r="AA656" i="90"/>
  <c r="AD608" i="90"/>
  <c r="AC608" i="90"/>
  <c r="AD592" i="90"/>
  <c r="AC592" i="90"/>
  <c r="AA544" i="90"/>
  <c r="AC528" i="90"/>
  <c r="AD528" i="90"/>
  <c r="AA480" i="90"/>
  <c r="AC464" i="90"/>
  <c r="AC416" i="90"/>
  <c r="AA400" i="90"/>
  <c r="AC352" i="90"/>
  <c r="AD352" i="90"/>
  <c r="AA336" i="90"/>
  <c r="AD288" i="90"/>
  <c r="AC288" i="90"/>
  <c r="AA272" i="90"/>
  <c r="AC224" i="90"/>
  <c r="AD224" i="90"/>
  <c r="AA208" i="90"/>
  <c r="AA160" i="90"/>
  <c r="AD144" i="90"/>
  <c r="AC144" i="90"/>
  <c r="AA96" i="90"/>
  <c r="AD80" i="90"/>
  <c r="AC80" i="90"/>
  <c r="AA32" i="90"/>
  <c r="AC16" i="90"/>
  <c r="AD16" i="90"/>
  <c r="AC1455" i="90"/>
  <c r="AA1407" i="90"/>
  <c r="AD1391" i="90"/>
  <c r="AC1391" i="90"/>
  <c r="AA1343" i="90"/>
  <c r="AD1327" i="90"/>
  <c r="AC1327" i="90"/>
  <c r="AA1279" i="90"/>
  <c r="AC1263" i="90"/>
  <c r="AD1263" i="90"/>
  <c r="AC1215" i="90"/>
  <c r="AD1215" i="90"/>
  <c r="AA1199" i="90"/>
  <c r="AC1151" i="90"/>
  <c r="AD1151" i="90"/>
  <c r="AA1135" i="90"/>
  <c r="AC1087" i="90"/>
  <c r="AA1071" i="90"/>
  <c r="AC1023" i="90"/>
  <c r="AD1023" i="90"/>
  <c r="AA1007" i="90"/>
  <c r="AC959" i="90"/>
  <c r="AD959" i="90"/>
  <c r="AA943" i="90"/>
  <c r="AA895" i="90"/>
  <c r="AC879" i="90"/>
  <c r="AA831" i="90"/>
  <c r="AD815" i="90"/>
  <c r="AC815" i="90"/>
  <c r="AA767" i="90"/>
  <c r="AD751" i="90"/>
  <c r="AC751" i="90"/>
  <c r="AA703" i="90"/>
  <c r="AC687" i="90"/>
  <c r="AD687" i="90"/>
  <c r="AA639" i="90"/>
  <c r="AC623" i="90"/>
  <c r="AC575" i="90"/>
  <c r="AA559" i="90"/>
  <c r="AA511" i="90"/>
  <c r="AC495" i="90"/>
  <c r="AD495" i="90"/>
  <c r="AA447" i="90"/>
  <c r="AD431" i="90"/>
  <c r="AC431" i="90"/>
  <c r="AA383" i="90"/>
  <c r="AC367" i="90"/>
  <c r="AA319" i="90"/>
  <c r="AD303" i="90"/>
  <c r="AC303" i="90"/>
  <c r="AA255" i="90"/>
  <c r="AA239" i="90"/>
  <c r="AC191" i="90"/>
  <c r="AD191" i="90"/>
  <c r="AC175" i="90"/>
  <c r="AD175" i="90"/>
  <c r="AA127" i="90"/>
  <c r="AC111" i="90"/>
  <c r="AD111" i="90"/>
  <c r="AA63" i="90"/>
  <c r="AC47" i="90"/>
  <c r="AA1438" i="90"/>
  <c r="AD1390" i="90"/>
  <c r="AC1390" i="90"/>
  <c r="AA1374" i="90"/>
  <c r="AC1358" i="90"/>
  <c r="AD1358" i="90"/>
  <c r="AA1310" i="90"/>
  <c r="AA1246" i="90"/>
  <c r="AC1230" i="90"/>
  <c r="AD1230" i="90"/>
  <c r="AA1182" i="90"/>
  <c r="AD1166" i="90"/>
  <c r="AC1166" i="90"/>
  <c r="AA1118" i="90"/>
  <c r="AC1102" i="90"/>
  <c r="AD1102" i="90"/>
  <c r="AA1054" i="90"/>
  <c r="AC1038" i="90"/>
  <c r="AA990" i="90"/>
  <c r="AD974" i="90"/>
  <c r="AC974" i="90"/>
  <c r="AD926" i="90"/>
  <c r="AC926" i="90"/>
  <c r="AA910" i="90"/>
  <c r="AD862" i="90"/>
  <c r="AC862" i="90"/>
  <c r="AA846" i="90"/>
  <c r="AD798" i="90"/>
  <c r="AC798" i="90"/>
  <c r="AA782" i="90"/>
  <c r="AD734" i="90"/>
  <c r="AC734" i="90"/>
  <c r="AA718" i="90"/>
  <c r="AC670" i="90"/>
  <c r="AA654" i="90"/>
  <c r="AD606" i="90"/>
  <c r="AC606" i="90"/>
  <c r="AD590" i="90"/>
  <c r="AC590" i="90"/>
  <c r="AA542" i="90"/>
  <c r="AC526" i="90"/>
  <c r="AD526" i="90"/>
  <c r="AA478" i="90"/>
  <c r="AC462" i="90"/>
  <c r="AC414" i="90"/>
  <c r="AA398" i="90"/>
  <c r="AC350" i="90"/>
  <c r="AD350" i="90"/>
  <c r="AA334" i="90"/>
  <c r="AD286" i="90"/>
  <c r="AC286" i="90"/>
  <c r="AA270" i="90"/>
  <c r="AD222" i="90"/>
  <c r="AC222" i="90"/>
  <c r="AA206" i="90"/>
  <c r="AA158" i="90"/>
  <c r="AC142" i="90"/>
  <c r="AD142" i="90"/>
  <c r="AA94" i="90"/>
  <c r="AC78" i="90"/>
  <c r="AD78" i="90"/>
  <c r="AA30" i="90"/>
  <c r="AD14" i="90"/>
  <c r="AC14" i="90"/>
  <c r="AA409" i="90"/>
  <c r="AA361" i="90"/>
  <c r="AA105" i="90"/>
  <c r="AD89" i="90"/>
  <c r="AC89" i="90"/>
  <c r="AA1333" i="90"/>
  <c r="AC1269" i="90"/>
  <c r="AD1269" i="90"/>
  <c r="AD1077" i="90"/>
  <c r="AC1077" i="90"/>
  <c r="AA1013" i="90"/>
  <c r="AA821" i="90"/>
  <c r="AD757" i="90"/>
  <c r="AC757" i="90"/>
  <c r="AA565" i="90"/>
  <c r="AC501" i="90"/>
  <c r="AD501" i="90"/>
  <c r="AA1281" i="90"/>
  <c r="AA1217" i="90"/>
  <c r="AD1025" i="90"/>
  <c r="AC1025" i="90"/>
  <c r="AA961" i="90"/>
  <c r="AD769" i="90"/>
  <c r="AC769" i="90"/>
  <c r="AA705" i="90"/>
  <c r="AA513" i="90"/>
  <c r="AD1437" i="90"/>
  <c r="AC1437" i="90"/>
  <c r="AA1245" i="90"/>
  <c r="AA1181" i="90"/>
  <c r="AC989" i="90"/>
  <c r="AA925" i="90"/>
  <c r="AA733" i="90"/>
  <c r="AC669" i="90"/>
  <c r="AA477" i="90"/>
  <c r="AC1452" i="90"/>
  <c r="AA1436" i="90"/>
  <c r="AA1420" i="90"/>
  <c r="AC1388" i="90"/>
  <c r="AD1388" i="90"/>
  <c r="AA1372" i="90"/>
  <c r="AA1356" i="90"/>
  <c r="AD1324" i="90"/>
  <c r="AC1324" i="90"/>
  <c r="AA1308" i="90"/>
  <c r="AA1292" i="90"/>
  <c r="AA1260" i="90"/>
  <c r="AD1228" i="90"/>
  <c r="AC1228" i="90"/>
  <c r="AC1196" i="90"/>
  <c r="AD1180" i="90"/>
  <c r="AC1180" i="90"/>
  <c r="AA1132" i="90"/>
  <c r="AC1116" i="90"/>
  <c r="AD1116" i="90"/>
  <c r="AA1068" i="90"/>
  <c r="AD1052" i="90"/>
  <c r="AC1052" i="90"/>
  <c r="AA1004" i="90"/>
  <c r="AC988" i="90"/>
  <c r="AA940" i="90"/>
  <c r="AA924" i="90"/>
  <c r="AD876" i="90"/>
  <c r="AC876" i="90"/>
  <c r="AA860" i="90"/>
  <c r="AC812" i="90"/>
  <c r="AD812" i="90"/>
  <c r="AA796" i="90"/>
  <c r="AD748" i="90"/>
  <c r="AC748" i="90"/>
  <c r="AA732" i="90"/>
  <c r="AC684" i="90"/>
  <c r="AD684" i="90"/>
  <c r="AA668" i="90"/>
  <c r="AC620" i="90"/>
  <c r="AA604" i="90"/>
  <c r="AA556" i="90"/>
  <c r="AC540" i="90"/>
  <c r="AD540" i="90"/>
  <c r="AA492" i="90"/>
  <c r="AD476" i="90"/>
  <c r="AC476" i="90"/>
  <c r="AD428" i="90"/>
  <c r="AC428" i="90"/>
  <c r="AA412" i="90"/>
  <c r="AC364" i="90"/>
  <c r="AA348" i="90"/>
  <c r="AD300" i="90"/>
  <c r="AC300" i="90"/>
  <c r="AA284" i="90"/>
  <c r="AD236" i="90"/>
  <c r="AC236" i="90"/>
  <c r="AA220" i="90"/>
  <c r="AD172" i="90"/>
  <c r="AC172" i="90"/>
  <c r="AA156" i="90"/>
  <c r="AC108" i="90"/>
  <c r="AA92" i="90"/>
  <c r="AA44" i="90"/>
  <c r="AC28" i="90"/>
  <c r="AD28" i="90"/>
  <c r="AA1419" i="90"/>
  <c r="AC1403" i="90"/>
  <c r="AA1355" i="90"/>
  <c r="AD1339" i="90"/>
  <c r="AC1339" i="90"/>
  <c r="AA1291" i="90"/>
  <c r="AC1275" i="90"/>
  <c r="AD1275" i="90"/>
  <c r="AA1227" i="90"/>
  <c r="AA1211" i="90"/>
  <c r="AD1163" i="90"/>
  <c r="AC1163" i="90"/>
  <c r="AA1147" i="90"/>
  <c r="AC1099" i="90"/>
  <c r="AD1099" i="90"/>
  <c r="AA1083" i="90"/>
  <c r="AC1035" i="90"/>
  <c r="AA1019" i="90"/>
  <c r="AC971" i="90"/>
  <c r="AD971" i="90"/>
  <c r="AA955" i="90"/>
  <c r="AA907" i="90"/>
  <c r="AC891" i="90"/>
  <c r="AD891" i="90"/>
  <c r="AA843" i="90"/>
  <c r="AC827" i="90"/>
  <c r="AA779" i="90"/>
  <c r="AD763" i="90"/>
  <c r="AC763" i="90"/>
  <c r="AA715" i="90"/>
  <c r="AD699" i="90"/>
  <c r="AC699" i="90"/>
  <c r="AA651" i="90"/>
  <c r="AD635" i="90"/>
  <c r="AC635" i="90"/>
  <c r="AA587" i="90"/>
  <c r="AC571" i="90"/>
  <c r="AC523" i="90"/>
  <c r="AA507" i="90"/>
  <c r="AC459" i="90"/>
  <c r="AD459" i="90"/>
  <c r="AA443" i="90"/>
  <c r="AA395" i="90"/>
  <c r="AD379" i="90"/>
  <c r="AC379" i="90"/>
  <c r="AA331" i="90"/>
  <c r="AC315" i="90"/>
  <c r="AA267" i="90"/>
  <c r="AA251" i="90"/>
  <c r="AC203" i="90"/>
  <c r="AA187" i="90"/>
  <c r="AA139" i="90"/>
  <c r="AD123" i="90"/>
  <c r="AC123" i="90"/>
  <c r="AA75" i="90"/>
  <c r="AD59" i="90"/>
  <c r="AC59" i="90"/>
  <c r="AA11" i="90"/>
  <c r="AA1450" i="90"/>
  <c r="AD1434" i="90"/>
  <c r="AC1434" i="90"/>
  <c r="AA1386" i="90"/>
  <c r="AC1370" i="90"/>
  <c r="AD1370" i="90"/>
  <c r="AA1322" i="90"/>
  <c r="AC1306" i="90"/>
  <c r="AD1306" i="90"/>
  <c r="AA1258" i="90"/>
  <c r="AC1242" i="90"/>
  <c r="AA1194" i="90"/>
  <c r="AD1178" i="90"/>
  <c r="AC1178" i="90"/>
  <c r="AA1130" i="90"/>
  <c r="AD1114" i="90"/>
  <c r="AC1114" i="90"/>
  <c r="AA1066" i="90"/>
  <c r="AC1050" i="90"/>
  <c r="AD1050" i="90"/>
  <c r="AA1002" i="90"/>
  <c r="AC986" i="90"/>
  <c r="AA938" i="90"/>
  <c r="AA922" i="90"/>
  <c r="AC874" i="90"/>
  <c r="AD874" i="90"/>
  <c r="AA858" i="90"/>
  <c r="AD810" i="90"/>
  <c r="AC810" i="90"/>
  <c r="AA794" i="90"/>
  <c r="AC746" i="90"/>
  <c r="AD746" i="90"/>
  <c r="AA730" i="90"/>
  <c r="AD682" i="90"/>
  <c r="AC682" i="90"/>
  <c r="AA666" i="90"/>
  <c r="AC618" i="90"/>
  <c r="AC602" i="90"/>
  <c r="AD602" i="90"/>
  <c r="AA554" i="90"/>
  <c r="AD538" i="90"/>
  <c r="AC538" i="90"/>
  <c r="AA490" i="90"/>
  <c r="AD474" i="90"/>
  <c r="AC474" i="90"/>
  <c r="AC426" i="90"/>
  <c r="AD426" i="90"/>
  <c r="AA410" i="90"/>
  <c r="AC362" i="90"/>
  <c r="AA346" i="90"/>
  <c r="AC298" i="90"/>
  <c r="AD298" i="90"/>
  <c r="AA282" i="90"/>
  <c r="AC234" i="90"/>
  <c r="AD234" i="90"/>
  <c r="AA218" i="90"/>
  <c r="AA170" i="90"/>
  <c r="AC154" i="90"/>
  <c r="AA106" i="90"/>
  <c r="AD90" i="90"/>
  <c r="AC90" i="90"/>
  <c r="AA42" i="90"/>
  <c r="AD26" i="90"/>
  <c r="AC26" i="90"/>
  <c r="AD457" i="90"/>
  <c r="AC457" i="90"/>
  <c r="AA433" i="90"/>
  <c r="AC417" i="90"/>
  <c r="AC381" i="90"/>
  <c r="AD381" i="90"/>
  <c r="AA369" i="90"/>
  <c r="AD329" i="90"/>
  <c r="AC329" i="90"/>
  <c r="AA321" i="90"/>
  <c r="AC297" i="90"/>
  <c r="AD297" i="90"/>
  <c r="AA289" i="90"/>
  <c r="AC257" i="90"/>
  <c r="AA249" i="90"/>
  <c r="AD225" i="90"/>
  <c r="AC225" i="90"/>
  <c r="AA217" i="90"/>
  <c r="AD193" i="90"/>
  <c r="AC193" i="90"/>
  <c r="AA185" i="90"/>
  <c r="AA161" i="90"/>
  <c r="AC153" i="90"/>
  <c r="AA129" i="90"/>
  <c r="AD121" i="90"/>
  <c r="AC121" i="90"/>
  <c r="AA81" i="90"/>
  <c r="AC73" i="90"/>
  <c r="AD73" i="90"/>
  <c r="AA49" i="90"/>
  <c r="AC33" i="90"/>
  <c r="AD33" i="90"/>
  <c r="AD1445" i="90"/>
  <c r="AC1445" i="90"/>
  <c r="AA1253" i="90"/>
  <c r="AA1189" i="90"/>
  <c r="AD997" i="90"/>
  <c r="AC997" i="90"/>
  <c r="AA933" i="90"/>
  <c r="AA741" i="90"/>
  <c r="AC677" i="90"/>
  <c r="AA485" i="90"/>
  <c r="AA1457" i="90"/>
  <c r="AD1393" i="90"/>
  <c r="AC1393" i="90"/>
  <c r="AC1201" i="90"/>
  <c r="AD1201" i="90"/>
  <c r="AA1137" i="90"/>
  <c r="AD945" i="90"/>
  <c r="AC945" i="90"/>
  <c r="AC881" i="90"/>
  <c r="AD689" i="90"/>
  <c r="AC689" i="90"/>
  <c r="AA625" i="90"/>
  <c r="AA1421" i="90"/>
  <c r="AC1357" i="90"/>
  <c r="AD1357" i="90"/>
  <c r="AC1165" i="90"/>
  <c r="AD1165" i="90"/>
  <c r="AA1101" i="90"/>
  <c r="AD909" i="90"/>
  <c r="AC909" i="90"/>
  <c r="AC845" i="90"/>
  <c r="AD845" i="90"/>
  <c r="AA653" i="90"/>
  <c r="AC589" i="90"/>
  <c r="AD589" i="90"/>
  <c r="AA1432" i="90"/>
  <c r="AD1416" i="90"/>
  <c r="AC1416" i="90"/>
  <c r="AA1368" i="90"/>
  <c r="AC1352" i="90"/>
  <c r="AA1304" i="90"/>
  <c r="AD1288" i="90"/>
  <c r="AC1288" i="90"/>
  <c r="AA1240" i="90"/>
  <c r="AC1224" i="90"/>
  <c r="AD1224" i="90"/>
  <c r="AD1176" i="90"/>
  <c r="AC1176" i="90"/>
  <c r="AA1160" i="90"/>
  <c r="AC1112" i="90"/>
  <c r="AD1112" i="90"/>
  <c r="AA1096" i="90"/>
  <c r="AD1048" i="90"/>
  <c r="AC1048" i="90"/>
  <c r="AA1032" i="90"/>
  <c r="AC984" i="90"/>
  <c r="AA968" i="90"/>
  <c r="AD920" i="90"/>
  <c r="AC920" i="90"/>
  <c r="AA904" i="90"/>
  <c r="AC856" i="90"/>
  <c r="AD856" i="90"/>
  <c r="AA840" i="90"/>
  <c r="AD792" i="90"/>
  <c r="AC792" i="90"/>
  <c r="AA776" i="90"/>
  <c r="AC728" i="90"/>
  <c r="AA712" i="90"/>
  <c r="AD664" i="90"/>
  <c r="AC664" i="90"/>
  <c r="AA648" i="90"/>
  <c r="AA600" i="90"/>
  <c r="AD584" i="90"/>
  <c r="AC584" i="90"/>
  <c r="AA536" i="90"/>
  <c r="AC520" i="90"/>
  <c r="AA472" i="90"/>
  <c r="AC456" i="90"/>
  <c r="AD456" i="90"/>
  <c r="AD408" i="90"/>
  <c r="AC408" i="90"/>
  <c r="AA392" i="90"/>
  <c r="AC344" i="90"/>
  <c r="AD344" i="90"/>
  <c r="AA328" i="90"/>
  <c r="AC280" i="90"/>
  <c r="AD280" i="90"/>
  <c r="AA264" i="90"/>
  <c r="AC216" i="90"/>
  <c r="AD216" i="90"/>
  <c r="AC200" i="90"/>
  <c r="AD200" i="90"/>
  <c r="AA152" i="90"/>
  <c r="AD136" i="90"/>
  <c r="AC136" i="90"/>
  <c r="AA88" i="90"/>
  <c r="AD72" i="90"/>
  <c r="AC72" i="90"/>
  <c r="AA24" i="90"/>
  <c r="AC8" i="90"/>
  <c r="AD8" i="90"/>
  <c r="AD1447" i="90"/>
  <c r="AC1447" i="90"/>
  <c r="AA1399" i="90"/>
  <c r="AC1383" i="90"/>
  <c r="AD1383" i="90"/>
  <c r="AA1335" i="90"/>
  <c r="AD1319" i="90"/>
  <c r="AC1319" i="90"/>
  <c r="AA1271" i="90"/>
  <c r="AD1255" i="90"/>
  <c r="AC1255" i="90"/>
  <c r="AD1207" i="90"/>
  <c r="AC1207" i="90"/>
  <c r="AA1191" i="90"/>
  <c r="AC1143" i="90"/>
  <c r="AA1127" i="90"/>
  <c r="AD1079" i="90"/>
  <c r="AC1079" i="90"/>
  <c r="AA1063" i="90"/>
  <c r="AD1015" i="90"/>
  <c r="AC1015" i="90"/>
  <c r="AA999" i="90"/>
  <c r="AD951" i="90"/>
  <c r="AC951" i="90"/>
  <c r="AA935" i="90"/>
  <c r="AA887" i="90"/>
  <c r="AC871" i="90"/>
  <c r="AD871" i="90"/>
  <c r="AA823" i="90"/>
  <c r="AD807" i="90"/>
  <c r="AC807" i="90"/>
  <c r="AA759" i="90"/>
  <c r="AD743" i="90"/>
  <c r="AC743" i="90"/>
  <c r="AA695" i="90"/>
  <c r="AC679" i="90"/>
  <c r="AA631" i="90"/>
  <c r="AC615" i="90"/>
  <c r="AD615" i="90"/>
  <c r="AC567" i="90"/>
  <c r="AD551" i="90"/>
  <c r="AC551" i="90"/>
  <c r="AA503" i="90"/>
  <c r="AC487" i="90"/>
  <c r="AD487" i="90"/>
  <c r="AA439" i="90"/>
  <c r="AD423" i="90"/>
  <c r="AC423" i="90"/>
  <c r="AA375" i="90"/>
  <c r="AC359" i="90"/>
  <c r="AA311" i="90"/>
  <c r="AC295" i="90"/>
  <c r="AD295" i="90"/>
  <c r="AD247" i="90"/>
  <c r="AC247" i="90"/>
  <c r="AA231" i="90"/>
  <c r="AC183" i="90"/>
  <c r="AD183" i="90"/>
  <c r="AC167" i="90"/>
  <c r="AD167" i="90"/>
  <c r="AA119" i="90"/>
  <c r="AC103" i="90"/>
  <c r="AA55" i="90"/>
  <c r="AD39" i="90"/>
  <c r="AC39" i="90"/>
  <c r="AA1430" i="90"/>
  <c r="AC1414" i="90"/>
  <c r="AD1414" i="90"/>
  <c r="AA1366" i="90"/>
  <c r="AC1350" i="90"/>
  <c r="AA1302" i="90"/>
  <c r="AD1286" i="90"/>
  <c r="AC1286" i="90"/>
  <c r="AA1238" i="90"/>
  <c r="AD1222" i="90"/>
  <c r="AC1222" i="90"/>
  <c r="AA1174" i="90"/>
  <c r="AC1158" i="90"/>
  <c r="AD1158" i="90"/>
  <c r="AA1110" i="90"/>
  <c r="AC1094" i="90"/>
  <c r="AA1046" i="90"/>
  <c r="AD1030" i="90"/>
  <c r="AC1030" i="90"/>
  <c r="AA982" i="90"/>
  <c r="AC966" i="90"/>
  <c r="AD966" i="90"/>
  <c r="AC918" i="90"/>
  <c r="AD918" i="90"/>
  <c r="AA902" i="90"/>
  <c r="AC854" i="90"/>
  <c r="AD854" i="90"/>
  <c r="AA838" i="90"/>
  <c r="AD790" i="90"/>
  <c r="AC790" i="90"/>
  <c r="AA774" i="90"/>
  <c r="AC726" i="90"/>
  <c r="AA710" i="90"/>
  <c r="AC662" i="90"/>
  <c r="AD662" i="90"/>
  <c r="AA646" i="90"/>
  <c r="AA598" i="90"/>
  <c r="AC582" i="90"/>
  <c r="AD582" i="90"/>
  <c r="AA534" i="90"/>
  <c r="AC518" i="90"/>
  <c r="AA470" i="90"/>
  <c r="AD454" i="90"/>
  <c r="AC454" i="90"/>
  <c r="AC406" i="90"/>
  <c r="AD406" i="90"/>
  <c r="AA390" i="90"/>
  <c r="AD342" i="90"/>
  <c r="AC342" i="90"/>
  <c r="AA326" i="90"/>
  <c r="AD278" i="90"/>
  <c r="AC278" i="90"/>
  <c r="AA262" i="90"/>
  <c r="AD214" i="90"/>
  <c r="AC214" i="90"/>
  <c r="AD198" i="90"/>
  <c r="AC198" i="90"/>
  <c r="AA150" i="90"/>
  <c r="AC134" i="90"/>
  <c r="AD134" i="90"/>
  <c r="AA86" i="90"/>
  <c r="AD70" i="90"/>
  <c r="AC70" i="90"/>
  <c r="AA22" i="90"/>
  <c r="AD6" i="90"/>
  <c r="AC6" i="90"/>
  <c r="AA1429" i="90"/>
  <c r="AD1365" i="90"/>
  <c r="AC1365" i="90"/>
  <c r="AD1237" i="90"/>
  <c r="AC1237" i="90"/>
  <c r="AD1109" i="90"/>
  <c r="AC1109" i="90"/>
  <c r="AC725" i="90"/>
  <c r="AD597" i="90"/>
  <c r="AC597" i="90"/>
  <c r="AC469" i="90"/>
  <c r="AC373" i="90"/>
  <c r="AD373" i="90"/>
  <c r="AC929" i="90"/>
  <c r="AD865" i="90"/>
  <c r="AC865" i="90"/>
  <c r="AC673" i="90"/>
  <c r="AA609" i="90"/>
  <c r="AC340" i="90"/>
  <c r="AD340" i="90"/>
  <c r="AA212" i="90"/>
  <c r="AC1379" i="90"/>
  <c r="AD1379" i="90"/>
  <c r="AC1235" i="90"/>
  <c r="AD1235" i="90"/>
  <c r="AC1139" i="90"/>
  <c r="AD563" i="90"/>
  <c r="AC563" i="90"/>
  <c r="AD339" i="90"/>
  <c r="AC339" i="90"/>
  <c r="AD227" i="90"/>
  <c r="AC227" i="90"/>
  <c r="AD1202" i="90"/>
  <c r="AC1202" i="90"/>
  <c r="AC834" i="90"/>
  <c r="AA578" i="90"/>
  <c r="AD546" i="90"/>
  <c r="AC546" i="90"/>
  <c r="AD434" i="90"/>
  <c r="AC434" i="90"/>
  <c r="AD338" i="90"/>
  <c r="AC338" i="90"/>
  <c r="AA306" i="90"/>
  <c r="AD226" i="90"/>
  <c r="AC226" i="90"/>
  <c r="AD194" i="90"/>
  <c r="AC194" i="90"/>
  <c r="AD18" i="90"/>
  <c r="AC18" i="90"/>
  <c r="AA893" i="90"/>
  <c r="AD765" i="90"/>
  <c r="AC765" i="90"/>
  <c r="AC1396" i="90"/>
  <c r="AD1396" i="90"/>
  <c r="AA1364" i="90"/>
  <c r="AA1268" i="90"/>
  <c r="AA1188" i="90"/>
  <c r="AC1156" i="90"/>
  <c r="AD1156" i="90"/>
  <c r="AA1092" i="90"/>
  <c r="AD1060" i="90"/>
  <c r="AC1060" i="90"/>
  <c r="AA964" i="90"/>
  <c r="AC932" i="90"/>
  <c r="AC868" i="90"/>
  <c r="AD868" i="90"/>
  <c r="AA836" i="90"/>
  <c r="AD644" i="90"/>
  <c r="AC644" i="90"/>
  <c r="AA612" i="90"/>
  <c r="AA500" i="90"/>
  <c r="AC468" i="90"/>
  <c r="AD404" i="90"/>
  <c r="AC404" i="90"/>
  <c r="AC308" i="90"/>
  <c r="AA196" i="90"/>
  <c r="AC84" i="90"/>
  <c r="AD84" i="90"/>
  <c r="AC1347" i="90"/>
  <c r="AC1171" i="90"/>
  <c r="AD1171" i="90"/>
  <c r="AC1059" i="90"/>
  <c r="AD1059" i="90"/>
  <c r="AA1027" i="90"/>
  <c r="AC835" i="90"/>
  <c r="AC627" i="90"/>
  <c r="AC531" i="90"/>
  <c r="AD531" i="90"/>
  <c r="AA499" i="90"/>
  <c r="AD371" i="90"/>
  <c r="AC371" i="90"/>
  <c r="AA147" i="90"/>
  <c r="AD1314" i="90"/>
  <c r="AC1314" i="90"/>
  <c r="AC1058" i="90"/>
  <c r="AD1058" i="90"/>
  <c r="AD962" i="90"/>
  <c r="AC962" i="90"/>
  <c r="AD866" i="90"/>
  <c r="AC866" i="90"/>
  <c r="AA818" i="90"/>
  <c r="AC722" i="90"/>
  <c r="AA658" i="90"/>
  <c r="AA530" i="90"/>
  <c r="AA178" i="90"/>
  <c r="AD1341" i="90"/>
  <c r="AC1341" i="90"/>
  <c r="AC957" i="90"/>
  <c r="AD957" i="90"/>
  <c r="AA1444" i="90"/>
  <c r="AA1348" i="90"/>
  <c r="AA1284" i="90"/>
  <c r="AD1236" i="90"/>
  <c r="AC1236" i="90"/>
  <c r="AA1140" i="90"/>
  <c r="AC1108" i="90"/>
  <c r="AD1108" i="90"/>
  <c r="AD996" i="90"/>
  <c r="AC996" i="90"/>
  <c r="AC884" i="90"/>
  <c r="AA852" i="90"/>
  <c r="AC756" i="90"/>
  <c r="AD756" i="90"/>
  <c r="AA724" i="90"/>
  <c r="AC628" i="90"/>
  <c r="AC596" i="90"/>
  <c r="AD596" i="90"/>
  <c r="AA484" i="90"/>
  <c r="AC420" i="90"/>
  <c r="AD228" i="90"/>
  <c r="AC228" i="90"/>
  <c r="AD180" i="90"/>
  <c r="AC180" i="90"/>
  <c r="AC100" i="90"/>
  <c r="AC68" i="90"/>
  <c r="AD68" i="90"/>
  <c r="AC1459" i="90"/>
  <c r="AC1299" i="90"/>
  <c r="AC1203" i="90"/>
  <c r="AD1203" i="90"/>
  <c r="AA1155" i="90"/>
  <c r="AC1091" i="90"/>
  <c r="AC723" i="90"/>
  <c r="AD595" i="90"/>
  <c r="AC595" i="90"/>
  <c r="AD483" i="90"/>
  <c r="AC483" i="90"/>
  <c r="AC211" i="90"/>
  <c r="AC35" i="90"/>
  <c r="AD35" i="90"/>
  <c r="AC1442" i="90"/>
  <c r="AD1442" i="90"/>
  <c r="AD1330" i="90"/>
  <c r="AC1330" i="90"/>
  <c r="AD1122" i="90"/>
  <c r="AC1122" i="90"/>
  <c r="AD898" i="90"/>
  <c r="AC898" i="90"/>
  <c r="AC642" i="90"/>
  <c r="AD642" i="90"/>
  <c r="AA514" i="90"/>
  <c r="AD450" i="90"/>
  <c r="AC450" i="90"/>
  <c r="AC322" i="90"/>
  <c r="AD322" i="90"/>
  <c r="AA258" i="90"/>
  <c r="AC125" i="90"/>
  <c r="AD125" i="90"/>
  <c r="AA101" i="90"/>
  <c r="AD93" i="90"/>
  <c r="AC93" i="90"/>
  <c r="AA69" i="90"/>
  <c r="AC61" i="90"/>
  <c r="AD61" i="90"/>
  <c r="AA37" i="90"/>
  <c r="AD29" i="90"/>
  <c r="AC29" i="90"/>
  <c r="AA1413" i="90"/>
  <c r="AC1349" i="90"/>
  <c r="AC1157" i="90"/>
  <c r="AD1157" i="90"/>
  <c r="AA1093" i="90"/>
  <c r="AA901" i="90"/>
  <c r="AD837" i="90"/>
  <c r="AC837" i="90"/>
  <c r="AA645" i="90"/>
  <c r="AD581" i="90"/>
  <c r="AC581" i="90"/>
  <c r="AA1425" i="90"/>
  <c r="AC1361" i="90"/>
  <c r="AD1361" i="90"/>
  <c r="AD1169" i="90"/>
  <c r="AC1169" i="90"/>
  <c r="AA1105" i="90"/>
  <c r="AD913" i="90"/>
  <c r="AC913" i="90"/>
  <c r="AD849" i="90"/>
  <c r="AC849" i="90"/>
  <c r="AC657" i="90"/>
  <c r="AD657" i="90"/>
  <c r="AA1389" i="90"/>
  <c r="AC1325" i="90"/>
  <c r="AD1325" i="90"/>
  <c r="AC1133" i="90"/>
  <c r="AD1133" i="90"/>
  <c r="AA1069" i="90"/>
  <c r="AA877" i="90"/>
  <c r="AC813" i="90"/>
  <c r="AD813" i="90"/>
  <c r="AA621" i="90"/>
  <c r="AD557" i="90"/>
  <c r="AC557" i="90"/>
  <c r="AA1424" i="90"/>
  <c r="AC1408" i="90"/>
  <c r="AA1360" i="90"/>
  <c r="AC1344" i="90"/>
  <c r="AD1344" i="90"/>
  <c r="AA1296" i="90"/>
  <c r="AC1264" i="90"/>
  <c r="AD1264" i="90"/>
  <c r="AA1232" i="90"/>
  <c r="AA1216" i="90"/>
  <c r="AD1168" i="90"/>
  <c r="AC1168" i="90"/>
  <c r="AD1104" i="90"/>
  <c r="AC1104" i="90"/>
  <c r="AA1088" i="90"/>
  <c r="AC1040" i="90"/>
  <c r="AD976" i="90"/>
  <c r="AC976" i="90"/>
  <c r="AA960" i="90"/>
  <c r="AD912" i="90"/>
  <c r="AC912" i="90"/>
  <c r="AA896" i="90"/>
  <c r="AA880" i="90"/>
  <c r="AD848" i="90"/>
  <c r="AC848" i="90"/>
  <c r="AA832" i="90"/>
  <c r="AC784" i="90"/>
  <c r="AA768" i="90"/>
  <c r="AD720" i="90"/>
  <c r="AC720" i="90"/>
  <c r="AA704" i="90"/>
  <c r="AD656" i="90"/>
  <c r="AC656" i="90"/>
  <c r="AA640" i="90"/>
  <c r="AA592" i="90"/>
  <c r="AC576" i="90"/>
  <c r="AA528" i="90"/>
  <c r="AC512" i="90"/>
  <c r="AD512" i="90"/>
  <c r="AA464" i="90"/>
  <c r="AC448" i="90"/>
  <c r="AD448" i="90"/>
  <c r="AC400" i="90"/>
  <c r="AD400" i="90"/>
  <c r="AA384" i="90"/>
  <c r="AC336" i="90"/>
  <c r="AD336" i="90"/>
  <c r="AA320" i="90"/>
  <c r="AC272" i="90"/>
  <c r="AD272" i="90"/>
  <c r="AA256" i="90"/>
  <c r="AC208" i="90"/>
  <c r="AC192" i="90"/>
  <c r="AD192" i="90"/>
  <c r="AA144" i="90"/>
  <c r="AD128" i="90"/>
  <c r="AC128" i="90"/>
  <c r="AA80" i="90"/>
  <c r="AD64" i="90"/>
  <c r="AC64" i="90"/>
  <c r="AA16" i="90"/>
  <c r="AA1455" i="90"/>
  <c r="AD1439" i="90"/>
  <c r="AC1439" i="90"/>
  <c r="AA1391" i="90"/>
  <c r="AC1375" i="90"/>
  <c r="AD1375" i="90"/>
  <c r="AA1327" i="90"/>
  <c r="AC1311" i="90"/>
  <c r="AD1311" i="90"/>
  <c r="AA1263" i="90"/>
  <c r="AC1247" i="90"/>
  <c r="AC1199" i="90"/>
  <c r="AA1183" i="90"/>
  <c r="AC1135" i="90"/>
  <c r="AD1135" i="90"/>
  <c r="AA1119" i="90"/>
  <c r="AC1071" i="90"/>
  <c r="AD1071" i="90"/>
  <c r="AA1055" i="90"/>
  <c r="AC1007" i="90"/>
  <c r="AD1007" i="90"/>
  <c r="AA991" i="90"/>
  <c r="AC943" i="90"/>
  <c r="AD943" i="90"/>
  <c r="AA927" i="90"/>
  <c r="AA879" i="90"/>
  <c r="AC863" i="90"/>
  <c r="AD863" i="90"/>
  <c r="AA815" i="90"/>
  <c r="AD799" i="90"/>
  <c r="AC799" i="90"/>
  <c r="AA751" i="90"/>
  <c r="AC735" i="90"/>
  <c r="AD735" i="90"/>
  <c r="AA687" i="90"/>
  <c r="AC671" i="90"/>
  <c r="AA623" i="90"/>
  <c r="AC607" i="90"/>
  <c r="AD607" i="90"/>
  <c r="AC559" i="90"/>
  <c r="AD559" i="90"/>
  <c r="AC543" i="90"/>
  <c r="AD543" i="90"/>
  <c r="AA495" i="90"/>
  <c r="AC479" i="90"/>
  <c r="AD479" i="90"/>
  <c r="AA431" i="90"/>
  <c r="AA415" i="90"/>
  <c r="AA367" i="90"/>
  <c r="AC351" i="90"/>
  <c r="AD351" i="90"/>
  <c r="AA303" i="90"/>
  <c r="AD287" i="90"/>
  <c r="AC287" i="90"/>
  <c r="AC239" i="90"/>
  <c r="AD239" i="90"/>
  <c r="AA223" i="90"/>
  <c r="AA175" i="90"/>
  <c r="AC159" i="90"/>
  <c r="AA111" i="90"/>
  <c r="AD95" i="90"/>
  <c r="AC95" i="90"/>
  <c r="AA47" i="90"/>
  <c r="AC31" i="90"/>
  <c r="AD31" i="90"/>
  <c r="AA1422" i="90"/>
  <c r="AC1406" i="90"/>
  <c r="AA1358" i="90"/>
  <c r="AD1342" i="90"/>
  <c r="AC1342" i="90"/>
  <c r="AA1294" i="90"/>
  <c r="AC1278" i="90"/>
  <c r="AD1278" i="90"/>
  <c r="AA1230" i="90"/>
  <c r="AD1214" i="90"/>
  <c r="AC1214" i="90"/>
  <c r="AA1166" i="90"/>
  <c r="AC1150" i="90"/>
  <c r="AD1150" i="90"/>
  <c r="AA1102" i="90"/>
  <c r="AC1086" i="90"/>
  <c r="AA1038" i="90"/>
  <c r="AD1022" i="90"/>
  <c r="AC1022" i="90"/>
  <c r="AA974" i="90"/>
  <c r="AC958" i="90"/>
  <c r="AD958" i="90"/>
  <c r="AC910" i="90"/>
  <c r="AD910" i="90"/>
  <c r="AA894" i="90"/>
  <c r="AD846" i="90"/>
  <c r="AC846" i="90"/>
  <c r="AA830" i="90"/>
  <c r="AC782" i="90"/>
  <c r="AA766" i="90"/>
  <c r="AC718" i="90"/>
  <c r="AD718" i="90"/>
  <c r="AA702" i="90"/>
  <c r="AC654" i="90"/>
  <c r="AD654" i="90"/>
  <c r="AA638" i="90"/>
  <c r="AA590" i="90"/>
  <c r="AC574" i="90"/>
  <c r="AA526" i="90"/>
  <c r="AC510" i="90"/>
  <c r="AD510" i="90"/>
  <c r="AA462" i="90"/>
  <c r="AD446" i="90"/>
  <c r="AC446" i="90"/>
  <c r="AD398" i="90"/>
  <c r="AC398" i="90"/>
  <c r="AA382" i="90"/>
  <c r="AD334" i="90"/>
  <c r="AC334" i="90"/>
  <c r="AA318" i="90"/>
  <c r="AD270" i="90"/>
  <c r="AC270" i="90"/>
  <c r="AA254" i="90"/>
  <c r="AC206" i="90"/>
  <c r="AD190" i="90"/>
  <c r="AC190" i="90"/>
  <c r="AA142" i="90"/>
  <c r="AD126" i="90"/>
  <c r="AC126" i="90"/>
  <c r="AA78" i="90"/>
  <c r="AC62" i="90"/>
  <c r="AD62" i="90"/>
  <c r="AA14" i="90"/>
  <c r="AC361" i="90"/>
  <c r="AA345" i="90"/>
  <c r="AA89" i="90"/>
  <c r="AD41" i="90"/>
  <c r="AC41" i="90"/>
  <c r="AD5" i="90"/>
  <c r="AC5" i="90"/>
  <c r="AA1269" i="90"/>
  <c r="AA1205" i="90"/>
  <c r="AC1013" i="90"/>
  <c r="AD1013" i="90"/>
  <c r="AA949" i="90"/>
  <c r="AA757" i="90"/>
  <c r="AD693" i="90"/>
  <c r="AC693" i="90"/>
  <c r="AA501" i="90"/>
  <c r="AC1409" i="90"/>
  <c r="AD1409" i="90"/>
  <c r="AD1217" i="90"/>
  <c r="AC1217" i="90"/>
  <c r="AA1153" i="90"/>
  <c r="AD961" i="90"/>
  <c r="AC961" i="90"/>
  <c r="AD897" i="90"/>
  <c r="AC897" i="90"/>
  <c r="AC705" i="90"/>
  <c r="AD705" i="90"/>
  <c r="AA641" i="90"/>
  <c r="AA1437" i="90"/>
  <c r="AD1373" i="90"/>
  <c r="AC1373" i="90"/>
  <c r="AC1181" i="90"/>
  <c r="AD1181" i="90"/>
  <c r="AA1117" i="90"/>
  <c r="AD925" i="90"/>
  <c r="AC925" i="90"/>
  <c r="AD861" i="90"/>
  <c r="AC861" i="90"/>
  <c r="AA669" i="90"/>
  <c r="AD605" i="90"/>
  <c r="AC605" i="90"/>
  <c r="AC1436" i="90"/>
  <c r="AD1436" i="90"/>
  <c r="AD1372" i="90"/>
  <c r="AC1372" i="90"/>
  <c r="AD1308" i="90"/>
  <c r="AC1308" i="90"/>
  <c r="AD1276" i="90"/>
  <c r="AC1276" i="90"/>
  <c r="AA1244" i="90"/>
  <c r="AA1180" i="90"/>
  <c r="AC1164" i="90"/>
  <c r="AD1164" i="90"/>
  <c r="AA1116" i="90"/>
  <c r="AD1100" i="90"/>
  <c r="AC1100" i="90"/>
  <c r="AA1052" i="90"/>
  <c r="AC1036" i="90"/>
  <c r="AA988" i="90"/>
  <c r="AC972" i="90"/>
  <c r="AD972" i="90"/>
  <c r="AC924" i="90"/>
  <c r="AD924" i="90"/>
  <c r="AA908" i="90"/>
  <c r="AC860" i="90"/>
  <c r="AD860" i="90"/>
  <c r="AA844" i="90"/>
  <c r="AD796" i="90"/>
  <c r="AC796" i="90"/>
  <c r="AA780" i="90"/>
  <c r="AC732" i="90"/>
  <c r="AA716" i="90"/>
  <c r="AC668" i="90"/>
  <c r="AD668" i="90"/>
  <c r="AA652" i="90"/>
  <c r="AC604" i="90"/>
  <c r="AD604" i="90"/>
  <c r="AC588" i="90"/>
  <c r="AD588" i="90"/>
  <c r="AA540" i="90"/>
  <c r="AC524" i="90"/>
  <c r="AA476" i="90"/>
  <c r="AD460" i="90"/>
  <c r="AC460" i="90"/>
  <c r="AC412" i="90"/>
  <c r="AA396" i="90"/>
  <c r="AC348" i="90"/>
  <c r="AD348" i="90"/>
  <c r="AA332" i="90"/>
  <c r="AC284" i="90"/>
  <c r="AD284" i="90"/>
  <c r="AA268" i="90"/>
  <c r="AC220" i="90"/>
  <c r="AD220" i="90"/>
  <c r="AA204" i="90"/>
  <c r="AC156" i="90"/>
  <c r="AA140" i="90"/>
  <c r="AC92" i="90"/>
  <c r="AD92" i="90"/>
  <c r="AD76" i="90"/>
  <c r="AC76" i="90"/>
  <c r="AA28" i="90"/>
  <c r="AC12" i="90"/>
  <c r="AD12" i="90"/>
  <c r="AC1451" i="90"/>
  <c r="AA1403" i="90"/>
  <c r="AC1387" i="90"/>
  <c r="AD1387" i="90"/>
  <c r="AA1339" i="90"/>
  <c r="AC1323" i="90"/>
  <c r="AD1323" i="90"/>
  <c r="AA1275" i="90"/>
  <c r="AC1259" i="90"/>
  <c r="AD1259" i="90"/>
  <c r="AC1211" i="90"/>
  <c r="AD1211" i="90"/>
  <c r="AA1195" i="90"/>
  <c r="AC1147" i="90"/>
  <c r="AA1131" i="90"/>
  <c r="AC1083" i="90"/>
  <c r="AD1083" i="90"/>
  <c r="AA1067" i="90"/>
  <c r="AC1019" i="90"/>
  <c r="AD1019" i="90"/>
  <c r="AA1003" i="90"/>
  <c r="AD955" i="90"/>
  <c r="AC955" i="90"/>
  <c r="AA939" i="90"/>
  <c r="AA891" i="90"/>
  <c r="AC875" i="90"/>
  <c r="AD875" i="90"/>
  <c r="AA827" i="90"/>
  <c r="AD811" i="90"/>
  <c r="AC811" i="90"/>
  <c r="AA763" i="90"/>
  <c r="AC747" i="90"/>
  <c r="AD747" i="90"/>
  <c r="AA699" i="90"/>
  <c r="AD683" i="90"/>
  <c r="AC683" i="90"/>
  <c r="AA635" i="90"/>
  <c r="AC619" i="90"/>
  <c r="AA571" i="90"/>
  <c r="AD555" i="90"/>
  <c r="AC555" i="90"/>
  <c r="AD507" i="90"/>
  <c r="AC507" i="90"/>
  <c r="AA491" i="90"/>
  <c r="AD443" i="90"/>
  <c r="AC443" i="90"/>
  <c r="AD427" i="90"/>
  <c r="AC427" i="90"/>
  <c r="AA379" i="90"/>
  <c r="AC363" i="90"/>
  <c r="AA315" i="90"/>
  <c r="AD299" i="90"/>
  <c r="AC299" i="90"/>
  <c r="AD251" i="90"/>
  <c r="AC251" i="90"/>
  <c r="AA235" i="90"/>
  <c r="AD187" i="90"/>
  <c r="AC187" i="90"/>
  <c r="AD171" i="90"/>
  <c r="AC171" i="90"/>
  <c r="AA123" i="90"/>
  <c r="AC107" i="90"/>
  <c r="AA59" i="90"/>
  <c r="AC43" i="90"/>
  <c r="AD43" i="90"/>
  <c r="AA1434" i="90"/>
  <c r="AC1418" i="90"/>
  <c r="AD1418" i="90"/>
  <c r="AA1370" i="90"/>
  <c r="AC1354" i="90"/>
  <c r="AA1306" i="90"/>
  <c r="AC1290" i="90"/>
  <c r="AD1290" i="90"/>
  <c r="AA1242" i="90"/>
  <c r="AD1226" i="90"/>
  <c r="AC1226" i="90"/>
  <c r="AA1178" i="90"/>
  <c r="AD1162" i="90"/>
  <c r="AC1162" i="90"/>
  <c r="AA1114" i="90"/>
  <c r="AD1098" i="90"/>
  <c r="AC1098" i="90"/>
  <c r="AD1066" i="90"/>
  <c r="AC1066" i="90"/>
  <c r="AA1050" i="90"/>
  <c r="AC1034" i="90"/>
  <c r="AA986" i="90"/>
  <c r="AD970" i="90"/>
  <c r="AC970" i="90"/>
  <c r="AC938" i="90"/>
  <c r="AD922" i="90"/>
  <c r="AC922" i="90"/>
  <c r="AA906" i="90"/>
  <c r="AD858" i="90"/>
  <c r="AC858" i="90"/>
  <c r="AA842" i="90"/>
  <c r="AC794" i="90"/>
  <c r="AD794" i="90"/>
  <c r="AA778" i="90"/>
  <c r="AC730" i="90"/>
  <c r="AA714" i="90"/>
  <c r="AD666" i="90"/>
  <c r="AC666" i="90"/>
  <c r="AA650" i="90"/>
  <c r="AA602" i="90"/>
  <c r="AD586" i="90"/>
  <c r="AC586" i="90"/>
  <c r="AA538" i="90"/>
  <c r="AC522" i="90"/>
  <c r="AA474" i="90"/>
  <c r="AD458" i="90"/>
  <c r="AC458" i="90"/>
  <c r="AC410" i="90"/>
  <c r="AA394" i="90"/>
  <c r="AC346" i="90"/>
  <c r="AD346" i="90"/>
  <c r="AA330" i="90"/>
  <c r="AD282" i="90"/>
  <c r="AC282" i="90"/>
  <c r="AA266" i="90"/>
  <c r="AD218" i="90"/>
  <c r="AC218" i="90"/>
  <c r="AC202" i="90"/>
  <c r="AA154" i="90"/>
  <c r="AC138" i="90"/>
  <c r="AD138" i="90"/>
  <c r="AA90" i="90"/>
  <c r="AC74" i="90"/>
  <c r="AD74" i="90"/>
  <c r="AA26" i="90"/>
  <c r="AD10" i="90"/>
  <c r="AC10" i="90"/>
  <c r="AA457" i="90"/>
  <c r="AD449" i="90"/>
  <c r="AC449" i="90"/>
  <c r="AA417" i="90"/>
  <c r="AA401" i="90"/>
  <c r="AD369" i="90"/>
  <c r="AC369" i="90"/>
  <c r="AA353" i="90"/>
  <c r="AD321" i="90"/>
  <c r="AC321" i="90"/>
  <c r="AA313" i="90"/>
  <c r="AC289" i="90"/>
  <c r="AD289" i="90"/>
  <c r="AA273" i="90"/>
  <c r="AD249" i="90"/>
  <c r="AC249" i="90"/>
  <c r="AA241" i="90"/>
  <c r="AC217" i="90"/>
  <c r="AD217" i="90"/>
  <c r="AA209" i="90"/>
  <c r="AD185" i="90"/>
  <c r="AC185" i="90"/>
  <c r="AA177" i="90"/>
  <c r="AA153" i="90"/>
  <c r="AD145" i="90"/>
  <c r="AC145" i="90"/>
  <c r="AA121" i="90"/>
  <c r="AC113" i="90"/>
  <c r="AD113" i="90"/>
  <c r="AA73" i="90"/>
  <c r="AD65" i="90"/>
  <c r="AC65" i="90"/>
  <c r="AA33" i="90"/>
  <c r="AD17" i="90"/>
  <c r="AC17" i="90"/>
  <c r="AA1445" i="90"/>
  <c r="AC1381" i="90"/>
  <c r="AD1381" i="90"/>
  <c r="AC1189" i="90"/>
  <c r="AA1125" i="90"/>
  <c r="AC933" i="90"/>
  <c r="AD869" i="90"/>
  <c r="AC869" i="90"/>
  <c r="AA677" i="90"/>
  <c r="AD613" i="90"/>
  <c r="AC613" i="90"/>
  <c r="AA1393" i="90"/>
  <c r="AD1329" i="90"/>
  <c r="AC1329" i="90"/>
  <c r="AC1137" i="90"/>
  <c r="AA1073" i="90"/>
  <c r="AA881" i="90"/>
  <c r="AA817" i="90"/>
  <c r="AC625" i="90"/>
  <c r="AA561" i="90"/>
  <c r="AA1357" i="90"/>
  <c r="AC1293" i="90"/>
  <c r="AC1101" i="90"/>
  <c r="AD1101" i="90"/>
  <c r="AA1037" i="90"/>
  <c r="AA845" i="90"/>
  <c r="AC781" i="90"/>
  <c r="AA589" i="90"/>
  <c r="AC525" i="90"/>
  <c r="AD525" i="90"/>
  <c r="AA1416" i="90"/>
  <c r="AC1400" i="90"/>
  <c r="AA1352" i="90"/>
  <c r="AC1336" i="90"/>
  <c r="AD1336" i="90"/>
  <c r="AA1288" i="90"/>
  <c r="AC1272" i="90"/>
  <c r="AD1272" i="90"/>
  <c r="AA1224" i="90"/>
  <c r="AA1208" i="90"/>
  <c r="AD1160" i="90"/>
  <c r="AC1160" i="90"/>
  <c r="AA1144" i="90"/>
  <c r="AC1096" i="90"/>
  <c r="AA1080" i="90"/>
  <c r="AC1032" i="90"/>
  <c r="AD1032" i="90"/>
  <c r="AA1016" i="90"/>
  <c r="AD968" i="90"/>
  <c r="AC968" i="90"/>
  <c r="AA952" i="90"/>
  <c r="AC904" i="90"/>
  <c r="AD904" i="90"/>
  <c r="AA888" i="90"/>
  <c r="AD840" i="90"/>
  <c r="AC840" i="90"/>
  <c r="AA824" i="90"/>
  <c r="AC776" i="90"/>
  <c r="AA760" i="90"/>
  <c r="AC712" i="90"/>
  <c r="AD712" i="90"/>
  <c r="AA696" i="90"/>
  <c r="AC648" i="90"/>
  <c r="AD648" i="90"/>
  <c r="AA632" i="90"/>
  <c r="AA584" i="90"/>
  <c r="AC568" i="90"/>
  <c r="AA520" i="90"/>
  <c r="AC504" i="90"/>
  <c r="AD504" i="90"/>
  <c r="AA456" i="90"/>
  <c r="AD440" i="90"/>
  <c r="AC440" i="90"/>
  <c r="AD392" i="90"/>
  <c r="AC392" i="90"/>
  <c r="AA376" i="90"/>
  <c r="AD328" i="90"/>
  <c r="AC328" i="90"/>
  <c r="AA312" i="90"/>
  <c r="AC264" i="90"/>
  <c r="AA248" i="90"/>
  <c r="AA200" i="90"/>
  <c r="AD184" i="90"/>
  <c r="AC184" i="90"/>
  <c r="AA136" i="90"/>
  <c r="AC120" i="90"/>
  <c r="AD120" i="90"/>
  <c r="AA72" i="90"/>
  <c r="AC56" i="90"/>
  <c r="AA8" i="90"/>
  <c r="AA1447" i="90"/>
  <c r="AD1431" i="90"/>
  <c r="AC1431" i="90"/>
  <c r="AA1383" i="90"/>
  <c r="AD1367" i="90"/>
  <c r="AC1367" i="90"/>
  <c r="AA1319" i="90"/>
  <c r="AC1303" i="90"/>
  <c r="AA1255" i="90"/>
  <c r="AD1239" i="90"/>
  <c r="AC1239" i="90"/>
  <c r="AC1191" i="90"/>
  <c r="AA1175" i="90"/>
  <c r="AD1127" i="90"/>
  <c r="AC1127" i="90"/>
  <c r="AA1111" i="90"/>
  <c r="AD1063" i="90"/>
  <c r="AC1063" i="90"/>
  <c r="AA1047" i="90"/>
  <c r="AD999" i="90"/>
  <c r="AC999" i="90"/>
  <c r="AA983" i="90"/>
  <c r="AC935" i="90"/>
  <c r="AA919" i="90"/>
  <c r="AA871" i="90"/>
  <c r="AD855" i="90"/>
  <c r="AC855" i="90"/>
  <c r="AA807" i="90"/>
  <c r="AC791" i="90"/>
  <c r="AD791" i="90"/>
  <c r="AA743" i="90"/>
  <c r="AC727" i="90"/>
  <c r="AA679" i="90"/>
  <c r="AC663" i="90"/>
  <c r="AD663" i="90"/>
  <c r="AA615" i="90"/>
  <c r="AA599" i="90"/>
  <c r="AA551" i="90"/>
  <c r="AD535" i="90"/>
  <c r="AC535" i="90"/>
  <c r="AA487" i="90"/>
  <c r="AC471" i="90"/>
  <c r="AA423" i="90"/>
  <c r="AD407" i="90"/>
  <c r="AC407" i="90"/>
  <c r="AA359" i="90"/>
  <c r="AD343" i="90"/>
  <c r="AC343" i="90"/>
  <c r="AA295" i="90"/>
  <c r="AD279" i="90"/>
  <c r="AC279" i="90"/>
  <c r="AD231" i="90"/>
  <c r="AC231" i="90"/>
  <c r="AA215" i="90"/>
  <c r="AA167" i="90"/>
  <c r="AC151" i="90"/>
  <c r="AA103" i="90"/>
  <c r="AC87" i="90"/>
  <c r="AD87" i="90"/>
  <c r="AA39" i="90"/>
  <c r="AD23" i="90"/>
  <c r="AC23" i="90"/>
  <c r="AA1414" i="90"/>
  <c r="AC1398" i="90"/>
  <c r="AA1350" i="90"/>
  <c r="AC1334" i="90"/>
  <c r="AD1334" i="90"/>
  <c r="AA1286" i="90"/>
  <c r="AC1270" i="90"/>
  <c r="AD1270" i="90"/>
  <c r="AA1222" i="90"/>
  <c r="AC1206" i="90"/>
  <c r="AD1206" i="90"/>
  <c r="AA1158" i="90"/>
  <c r="AC1142" i="90"/>
  <c r="AA1094" i="90"/>
  <c r="AC1078" i="90"/>
  <c r="AD1078" i="90"/>
  <c r="AA1030" i="90"/>
  <c r="AD1014" i="90"/>
  <c r="AC1014" i="90"/>
  <c r="AA966" i="90"/>
  <c r="AD950" i="90"/>
  <c r="AC950" i="90"/>
  <c r="AD902" i="90"/>
  <c r="AC902" i="90"/>
  <c r="AA886" i="90"/>
  <c r="AC838" i="90"/>
  <c r="AD838" i="90"/>
  <c r="AA822" i="90"/>
  <c r="AC774" i="90"/>
  <c r="AA758" i="90"/>
  <c r="AD710" i="90"/>
  <c r="AC710" i="90"/>
  <c r="AA694" i="90"/>
  <c r="AD646" i="90"/>
  <c r="AC646" i="90"/>
  <c r="AA630" i="90"/>
  <c r="AA582" i="90"/>
  <c r="AC566" i="90"/>
  <c r="AA518" i="90"/>
  <c r="AD502" i="90"/>
  <c r="AC502" i="90"/>
  <c r="AA454" i="90"/>
  <c r="AC438" i="90"/>
  <c r="AD438" i="90"/>
  <c r="AD390" i="90"/>
  <c r="AC390" i="90"/>
  <c r="AA374" i="90"/>
  <c r="AC326" i="90"/>
  <c r="AD326" i="90"/>
  <c r="AA310" i="90"/>
  <c r="AC262" i="90"/>
  <c r="AA246" i="90"/>
  <c r="AA198" i="90"/>
  <c r="AC182" i="90"/>
  <c r="AD182" i="90"/>
  <c r="AA134" i="90"/>
  <c r="AD118" i="90"/>
  <c r="AC118" i="90"/>
  <c r="AA70" i="90"/>
  <c r="AC54" i="90"/>
  <c r="AA6" i="90"/>
  <c r="AD917" i="90"/>
  <c r="AC917" i="90"/>
  <c r="AC853" i="90"/>
  <c r="AD853" i="90"/>
  <c r="AA725" i="90"/>
  <c r="AD1441" i="90"/>
  <c r="AC1441" i="90"/>
  <c r="AC1249" i="90"/>
  <c r="AD1121" i="90"/>
  <c r="AC1121" i="90"/>
  <c r="AA865" i="90"/>
  <c r="AD609" i="90"/>
  <c r="AC609" i="90"/>
  <c r="AD545" i="90"/>
  <c r="AC545" i="90"/>
  <c r="AC1044" i="90"/>
  <c r="AC212" i="90"/>
  <c r="AA116" i="90"/>
  <c r="AC947" i="90"/>
  <c r="AD947" i="90"/>
  <c r="AC899" i="90"/>
  <c r="AD899" i="90"/>
  <c r="AC803" i="90"/>
  <c r="AD803" i="90"/>
  <c r="AC675" i="90"/>
  <c r="AA563" i="90"/>
  <c r="AD451" i="90"/>
  <c r="AC451" i="90"/>
  <c r="AC291" i="90"/>
  <c r="AD291" i="90"/>
  <c r="AC163" i="90"/>
  <c r="AD163" i="90"/>
  <c r="AC51" i="90"/>
  <c r="AC1298" i="90"/>
  <c r="AC1042" i="90"/>
  <c r="AC930" i="90"/>
  <c r="AD706" i="90"/>
  <c r="AC706" i="90"/>
  <c r="AC498" i="90"/>
  <c r="AD498" i="90"/>
  <c r="AA434" i="90"/>
  <c r="AA386" i="90"/>
  <c r="AC306" i="90"/>
  <c r="AA274" i="90"/>
  <c r="AA194" i="90"/>
  <c r="AC146" i="90"/>
  <c r="AD146" i="90"/>
  <c r="AD1213" i="90"/>
  <c r="AC1213" i="90"/>
  <c r="AA1460" i="90"/>
  <c r="AC1364" i="90"/>
  <c r="AD1364" i="90"/>
  <c r="AA1332" i="90"/>
  <c r="AC1252" i="90"/>
  <c r="AA1156" i="90"/>
  <c r="AA1060" i="90"/>
  <c r="AD1012" i="90"/>
  <c r="AC1012" i="90"/>
  <c r="AA932" i="90"/>
  <c r="AA900" i="90"/>
  <c r="AC836" i="90"/>
  <c r="AA804" i="90"/>
  <c r="AC740" i="90"/>
  <c r="AD740" i="90"/>
  <c r="AA708" i="90"/>
  <c r="AC612" i="90"/>
  <c r="AD612" i="90"/>
  <c r="AD564" i="90"/>
  <c r="AC564" i="90"/>
  <c r="AA468" i="90"/>
  <c r="AD436" i="90"/>
  <c r="AC436" i="90"/>
  <c r="AC276" i="90"/>
  <c r="AD276" i="90"/>
  <c r="AC36" i="90"/>
  <c r="AD36" i="90"/>
  <c r="AC1283" i="90"/>
  <c r="AD1283" i="90"/>
  <c r="AC1027" i="90"/>
  <c r="AD1027" i="90"/>
  <c r="AC931" i="90"/>
  <c r="AD787" i="90"/>
  <c r="AC787" i="90"/>
  <c r="AC707" i="90"/>
  <c r="AD707" i="90"/>
  <c r="AD499" i="90"/>
  <c r="AC499" i="90"/>
  <c r="AD323" i="90"/>
  <c r="AC323" i="90"/>
  <c r="AD115" i="90"/>
  <c r="AC115" i="90"/>
  <c r="AC19" i="90"/>
  <c r="AD19" i="90"/>
  <c r="AC1426" i="90"/>
  <c r="AD1426" i="90"/>
  <c r="AC1138" i="90"/>
  <c r="AD818" i="90"/>
  <c r="AC818" i="90"/>
  <c r="AC658" i="90"/>
  <c r="AD658" i="90"/>
  <c r="AC482" i="90"/>
  <c r="AD482" i="90"/>
  <c r="AD354" i="90"/>
  <c r="AC354" i="90"/>
  <c r="AC130" i="90"/>
  <c r="AD130" i="90"/>
  <c r="AD1149" i="90"/>
  <c r="AC1149" i="90"/>
  <c r="AC829" i="90"/>
  <c r="AD637" i="90"/>
  <c r="AC637" i="90"/>
  <c r="AA1412" i="90"/>
  <c r="AD1380" i="90"/>
  <c r="AC1380" i="90"/>
  <c r="AA1316" i="90"/>
  <c r="AA1236" i="90"/>
  <c r="AA1204" i="90"/>
  <c r="AA1108" i="90"/>
  <c r="AD1076" i="90"/>
  <c r="AC1076" i="90"/>
  <c r="AD948" i="90"/>
  <c r="AC948" i="90"/>
  <c r="AC852" i="90"/>
  <c r="AD852" i="90"/>
  <c r="AA820" i="90"/>
  <c r="AC724" i="90"/>
  <c r="AA692" i="90"/>
  <c r="AA596" i="90"/>
  <c r="AC548" i="90"/>
  <c r="AD548" i="90"/>
  <c r="AD452" i="90"/>
  <c r="AC452" i="90"/>
  <c r="AD324" i="90"/>
  <c r="AC324" i="90"/>
  <c r="AA180" i="90"/>
  <c r="AA68" i="90"/>
  <c r="AC20" i="90"/>
  <c r="AD20" i="90"/>
  <c r="AA1459" i="90"/>
  <c r="AC1443" i="90"/>
  <c r="AD1443" i="90"/>
  <c r="AC1363" i="90"/>
  <c r="AD1363" i="90"/>
  <c r="AC1251" i="90"/>
  <c r="AC1155" i="90"/>
  <c r="AD1155" i="90"/>
  <c r="AC1043" i="90"/>
  <c r="AC963" i="90"/>
  <c r="AD963" i="90"/>
  <c r="AC819" i="90"/>
  <c r="AD819" i="90"/>
  <c r="AC435" i="90"/>
  <c r="AD435" i="90"/>
  <c r="AC307" i="90"/>
  <c r="AA1330" i="90"/>
  <c r="AD1218" i="90"/>
  <c r="AC1218" i="90"/>
  <c r="AD1074" i="90"/>
  <c r="AC1074" i="90"/>
  <c r="AD978" i="90"/>
  <c r="AC978" i="90"/>
  <c r="AD754" i="90"/>
  <c r="AC754" i="90"/>
  <c r="AA450" i="90"/>
  <c r="AA402" i="90"/>
  <c r="AC258" i="90"/>
  <c r="AC98" i="90"/>
  <c r="O147" i="89"/>
  <c r="O143" i="89"/>
  <c r="O139" i="89"/>
  <c r="Q135" i="89"/>
  <c r="M135" i="89"/>
  <c r="P131" i="89"/>
  <c r="L131" i="89"/>
  <c r="P127" i="89"/>
  <c r="L127" i="89"/>
  <c r="N123" i="89"/>
  <c r="Q119" i="89"/>
  <c r="M119" i="89"/>
  <c r="N115" i="89"/>
  <c r="N163" i="89"/>
  <c r="J163" i="89"/>
  <c r="Q163" i="89"/>
  <c r="M163" i="89"/>
  <c r="I163" i="89"/>
  <c r="P163" i="89"/>
  <c r="L163" i="89"/>
  <c r="H163" i="89"/>
  <c r="H160" i="89"/>
  <c r="O144" i="89"/>
  <c r="O163" i="89"/>
  <c r="O156" i="89"/>
  <c r="N49" i="89"/>
  <c r="I49" i="89"/>
  <c r="O49" i="89"/>
  <c r="J49" i="89"/>
  <c r="H49" i="89"/>
  <c r="M49" i="89"/>
  <c r="K164" i="89"/>
  <c r="O152" i="89"/>
  <c r="I144" i="89"/>
  <c r="I136" i="89"/>
  <c r="Q132" i="89"/>
  <c r="O140" i="89"/>
  <c r="P160" i="89"/>
  <c r="I156" i="89"/>
  <c r="H148" i="89"/>
  <c r="H140" i="89"/>
  <c r="L132" i="89"/>
  <c r="J164" i="89"/>
  <c r="L160" i="89"/>
  <c r="N156" i="89"/>
  <c r="M152" i="89"/>
  <c r="N144" i="89"/>
  <c r="I124" i="89"/>
  <c r="P120" i="89"/>
  <c r="N148" i="89"/>
  <c r="M140" i="89"/>
  <c r="O164" i="89"/>
  <c r="Q160" i="89"/>
  <c r="I152" i="89"/>
  <c r="J144" i="89"/>
  <c r="N136" i="89"/>
  <c r="L128" i="89"/>
  <c r="K120" i="89"/>
  <c r="M136" i="89"/>
  <c r="O128" i="89"/>
  <c r="Q124" i="89"/>
  <c r="H120" i="89"/>
  <c r="Q138" i="89"/>
  <c r="M138" i="89"/>
  <c r="I138" i="89"/>
  <c r="P134" i="89"/>
  <c r="L134" i="89"/>
  <c r="H134" i="89"/>
  <c r="O130" i="89"/>
  <c r="K130" i="89"/>
  <c r="Q126" i="89"/>
  <c r="M126" i="89"/>
  <c r="I126" i="89"/>
  <c r="P122" i="89"/>
  <c r="L122" i="89"/>
  <c r="H122" i="89"/>
  <c r="O118" i="89"/>
  <c r="K118" i="89"/>
  <c r="Q114" i="89"/>
  <c r="M114" i="89"/>
  <c r="I114" i="89"/>
  <c r="P138" i="89"/>
  <c r="L138" i="89"/>
  <c r="O134" i="89"/>
  <c r="N130" i="89"/>
  <c r="P126" i="89"/>
  <c r="L126" i="89"/>
  <c r="O122" i="89"/>
  <c r="N118" i="89"/>
  <c r="P114" i="89"/>
  <c r="L114" i="89"/>
  <c r="H156" i="89"/>
  <c r="L156" i="89"/>
  <c r="I148" i="89"/>
  <c r="M148" i="89"/>
  <c r="Q148" i="89"/>
  <c r="J140" i="89"/>
  <c r="N140" i="89"/>
  <c r="J132" i="89"/>
  <c r="N132" i="89"/>
  <c r="K132" i="89"/>
  <c r="O132" i="89"/>
  <c r="K124" i="89"/>
  <c r="O124" i="89"/>
  <c r="H124" i="89"/>
  <c r="L124" i="89"/>
  <c r="P124" i="89"/>
  <c r="K116" i="89"/>
  <c r="O116" i="89"/>
  <c r="H116" i="89"/>
  <c r="L116" i="89"/>
  <c r="P116" i="89"/>
  <c r="Q164" i="89"/>
  <c r="Q156" i="89"/>
  <c r="M156" i="89"/>
  <c r="Q152" i="89"/>
  <c r="N149" i="89"/>
  <c r="L148" i="89"/>
  <c r="N145" i="89"/>
  <c r="Q140" i="89"/>
  <c r="L140" i="89"/>
  <c r="Q136" i="89"/>
  <c r="P132" i="89"/>
  <c r="H132" i="89"/>
  <c r="M124" i="89"/>
  <c r="Q116" i="89"/>
  <c r="I116" i="89"/>
  <c r="J152" i="89"/>
  <c r="N152" i="89"/>
  <c r="H144" i="89"/>
  <c r="L144" i="89"/>
  <c r="P144" i="89"/>
  <c r="H136" i="89"/>
  <c r="L136" i="89"/>
  <c r="P136" i="89"/>
  <c r="I128" i="89"/>
  <c r="M128" i="89"/>
  <c r="Q128" i="89"/>
  <c r="J128" i="89"/>
  <c r="N128" i="89"/>
  <c r="I120" i="89"/>
  <c r="M120" i="89"/>
  <c r="Q120" i="89"/>
  <c r="J120" i="89"/>
  <c r="N120" i="89"/>
  <c r="M164" i="89"/>
  <c r="O160" i="89"/>
  <c r="K160" i="89"/>
  <c r="P164" i="89"/>
  <c r="L164" i="89"/>
  <c r="H164" i="89"/>
  <c r="N160" i="89"/>
  <c r="J160" i="89"/>
  <c r="P156" i="89"/>
  <c r="K156" i="89"/>
  <c r="P152" i="89"/>
  <c r="K152" i="89"/>
  <c r="P148" i="89"/>
  <c r="K148" i="89"/>
  <c r="Q144" i="89"/>
  <c r="K144" i="89"/>
  <c r="P140" i="89"/>
  <c r="K140" i="89"/>
  <c r="O136" i="89"/>
  <c r="J136" i="89"/>
  <c r="M132" i="89"/>
  <c r="P128" i="89"/>
  <c r="H128" i="89"/>
  <c r="J124" i="89"/>
  <c r="L120" i="89"/>
  <c r="N116" i="89"/>
  <c r="I161" i="89"/>
  <c r="M161" i="89"/>
  <c r="Q161" i="89"/>
  <c r="K161" i="89"/>
  <c r="P161" i="89"/>
  <c r="L161" i="89"/>
  <c r="H161" i="89"/>
  <c r="N161" i="89"/>
  <c r="I157" i="89"/>
  <c r="M157" i="89"/>
  <c r="Q157" i="89"/>
  <c r="L157" i="89"/>
  <c r="H157" i="89"/>
  <c r="N157" i="89"/>
  <c r="J157" i="89"/>
  <c r="O157" i="89"/>
  <c r="I153" i="89"/>
  <c r="M153" i="89"/>
  <c r="Q153" i="89"/>
  <c r="H153" i="89"/>
  <c r="N153" i="89"/>
  <c r="J153" i="89"/>
  <c r="O153" i="89"/>
  <c r="K153" i="89"/>
  <c r="P153" i="89"/>
  <c r="I149" i="89"/>
  <c r="M149" i="89"/>
  <c r="Q149" i="89"/>
  <c r="J149" i="89"/>
  <c r="O149" i="89"/>
  <c r="K149" i="89"/>
  <c r="P149" i="89"/>
  <c r="L149" i="89"/>
  <c r="H145" i="89"/>
  <c r="L145" i="89"/>
  <c r="P145" i="89"/>
  <c r="I145" i="89"/>
  <c r="M145" i="89"/>
  <c r="Q145" i="89"/>
  <c r="O145" i="89"/>
  <c r="J145" i="89"/>
  <c r="K145" i="89"/>
  <c r="H141" i="89"/>
  <c r="L141" i="89"/>
  <c r="P141" i="89"/>
  <c r="I141" i="89"/>
  <c r="M141" i="89"/>
  <c r="Q141" i="89"/>
  <c r="K141" i="89"/>
  <c r="N141" i="89"/>
  <c r="O141" i="89"/>
  <c r="H137" i="89"/>
  <c r="L137" i="89"/>
  <c r="P137" i="89"/>
  <c r="I137" i="89"/>
  <c r="M137" i="89"/>
  <c r="Q137" i="89"/>
  <c r="O137" i="89"/>
  <c r="J137" i="89"/>
  <c r="K137" i="89"/>
  <c r="H133" i="89"/>
  <c r="L133" i="89"/>
  <c r="P133" i="89"/>
  <c r="I133" i="89"/>
  <c r="M133" i="89"/>
  <c r="Q133" i="89"/>
  <c r="K133" i="89"/>
  <c r="N133" i="89"/>
  <c r="O133" i="89"/>
  <c r="H129" i="89"/>
  <c r="L129" i="89"/>
  <c r="P129" i="89"/>
  <c r="I129" i="89"/>
  <c r="M129" i="89"/>
  <c r="Q129" i="89"/>
  <c r="O129" i="89"/>
  <c r="J129" i="89"/>
  <c r="K129" i="89"/>
  <c r="K125" i="89"/>
  <c r="O125" i="89"/>
  <c r="H125" i="89"/>
  <c r="L125" i="89"/>
  <c r="P125" i="89"/>
  <c r="I125" i="89"/>
  <c r="M125" i="89"/>
  <c r="Q125" i="89"/>
  <c r="J125" i="89"/>
  <c r="N125" i="89"/>
  <c r="K121" i="89"/>
  <c r="O121" i="89"/>
  <c r="H121" i="89"/>
  <c r="L121" i="89"/>
  <c r="P121" i="89"/>
  <c r="I121" i="89"/>
  <c r="M121" i="89"/>
  <c r="Q121" i="89"/>
  <c r="J121" i="89"/>
  <c r="N121" i="89"/>
  <c r="K117" i="89"/>
  <c r="O117" i="89"/>
  <c r="H117" i="89"/>
  <c r="L117" i="89"/>
  <c r="P117" i="89"/>
  <c r="I117" i="89"/>
  <c r="M117" i="89"/>
  <c r="Q117" i="89"/>
  <c r="J117" i="89"/>
  <c r="N117" i="89"/>
  <c r="K113" i="89"/>
  <c r="O113" i="89"/>
  <c r="H113" i="89"/>
  <c r="L113" i="89"/>
  <c r="P113" i="89"/>
  <c r="I113" i="89"/>
  <c r="M113" i="89"/>
  <c r="Q113" i="89"/>
  <c r="J113" i="89"/>
  <c r="N113" i="89"/>
  <c r="K109" i="89"/>
  <c r="O109" i="89"/>
  <c r="H109" i="89"/>
  <c r="L109" i="89"/>
  <c r="P109" i="89"/>
  <c r="I109" i="89"/>
  <c r="M109" i="89"/>
  <c r="Q109" i="89"/>
  <c r="J109" i="89"/>
  <c r="N109" i="89"/>
  <c r="K105" i="89"/>
  <c r="O105" i="89"/>
  <c r="H105" i="89"/>
  <c r="L105" i="89"/>
  <c r="P105" i="89"/>
  <c r="I105" i="89"/>
  <c r="M105" i="89"/>
  <c r="Q105" i="89"/>
  <c r="J105" i="89"/>
  <c r="N105" i="89"/>
  <c r="K101" i="89"/>
  <c r="O101" i="89"/>
  <c r="H101" i="89"/>
  <c r="L101" i="89"/>
  <c r="P101" i="89"/>
  <c r="I101" i="89"/>
  <c r="M101" i="89"/>
  <c r="Q101" i="89"/>
  <c r="J101" i="89"/>
  <c r="N101" i="89"/>
  <c r="K97" i="89"/>
  <c r="O97" i="89"/>
  <c r="H97" i="89"/>
  <c r="L97" i="89"/>
  <c r="P97" i="89"/>
  <c r="I97" i="89"/>
  <c r="M97" i="89"/>
  <c r="Q97" i="89"/>
  <c r="J97" i="89"/>
  <c r="N97" i="89"/>
  <c r="K93" i="89"/>
  <c r="O93" i="89"/>
  <c r="H93" i="89"/>
  <c r="L93" i="89"/>
  <c r="P93" i="89"/>
  <c r="I93" i="89"/>
  <c r="M93" i="89"/>
  <c r="Q93" i="89"/>
  <c r="J93" i="89"/>
  <c r="N93" i="89"/>
  <c r="K89" i="89"/>
  <c r="O89" i="89"/>
  <c r="H89" i="89"/>
  <c r="L89" i="89"/>
  <c r="P89" i="89"/>
  <c r="I89" i="89"/>
  <c r="M89" i="89"/>
  <c r="Q89" i="89"/>
  <c r="J89" i="89"/>
  <c r="N89" i="89"/>
  <c r="K85" i="89"/>
  <c r="O85" i="89"/>
  <c r="H85" i="89"/>
  <c r="L85" i="89"/>
  <c r="P85" i="89"/>
  <c r="I85" i="89"/>
  <c r="M85" i="89"/>
  <c r="Q85" i="89"/>
  <c r="J85" i="89"/>
  <c r="N85" i="89"/>
  <c r="K81" i="89"/>
  <c r="O81" i="89"/>
  <c r="H81" i="89"/>
  <c r="L81" i="89"/>
  <c r="P81" i="89"/>
  <c r="I81" i="89"/>
  <c r="M81" i="89"/>
  <c r="Q81" i="89"/>
  <c r="J81" i="89"/>
  <c r="N81" i="89"/>
  <c r="K77" i="89"/>
  <c r="O77" i="89"/>
  <c r="H77" i="89"/>
  <c r="L77" i="89"/>
  <c r="P77" i="89"/>
  <c r="I77" i="89"/>
  <c r="M77" i="89"/>
  <c r="Q77" i="89"/>
  <c r="J77" i="89"/>
  <c r="N77" i="89"/>
  <c r="K73" i="89"/>
  <c r="O73" i="89"/>
  <c r="H73" i="89"/>
  <c r="L73" i="89"/>
  <c r="P73" i="89"/>
  <c r="I73" i="89"/>
  <c r="M73" i="89"/>
  <c r="Q73" i="89"/>
  <c r="J73" i="89"/>
  <c r="N73" i="89"/>
  <c r="K69" i="89"/>
  <c r="O69" i="89"/>
  <c r="H69" i="89"/>
  <c r="L69" i="89"/>
  <c r="P69" i="89"/>
  <c r="I69" i="89"/>
  <c r="M69" i="89"/>
  <c r="Q69" i="89"/>
  <c r="J69" i="89"/>
  <c r="N69" i="89"/>
  <c r="K65" i="89"/>
  <c r="O65" i="89"/>
  <c r="H65" i="89"/>
  <c r="L65" i="89"/>
  <c r="P65" i="89"/>
  <c r="I65" i="89"/>
  <c r="M65" i="89"/>
  <c r="Q65" i="89"/>
  <c r="J65" i="89"/>
  <c r="N65" i="89"/>
  <c r="K61" i="89"/>
  <c r="O61" i="89"/>
  <c r="H61" i="89"/>
  <c r="L61" i="89"/>
  <c r="P61" i="89"/>
  <c r="I61" i="89"/>
  <c r="M61" i="89"/>
  <c r="Q61" i="89"/>
  <c r="J61" i="89"/>
  <c r="N61" i="89"/>
  <c r="K57" i="89"/>
  <c r="O57" i="89"/>
  <c r="H57" i="89"/>
  <c r="L57" i="89"/>
  <c r="P57" i="89"/>
  <c r="I57" i="89"/>
  <c r="M57" i="89"/>
  <c r="Q57" i="89"/>
  <c r="J57" i="89"/>
  <c r="N57" i="89"/>
  <c r="K53" i="89"/>
  <c r="O53" i="89"/>
  <c r="H53" i="89"/>
  <c r="L53" i="89"/>
  <c r="P53" i="89"/>
  <c r="I53" i="89"/>
  <c r="M53" i="89"/>
  <c r="Q53" i="89"/>
  <c r="J53" i="89"/>
  <c r="N53" i="89"/>
  <c r="O161" i="89"/>
  <c r="P157" i="89"/>
  <c r="L153" i="89"/>
  <c r="H149" i="89"/>
  <c r="J133" i="89"/>
  <c r="J161" i="89"/>
  <c r="K157" i="89"/>
  <c r="N137" i="89"/>
  <c r="J141" i="89"/>
  <c r="P49" i="89"/>
  <c r="R28" i="89" l="1"/>
  <c r="S28" i="89"/>
  <c r="R29" i="89"/>
  <c r="S29" i="89"/>
  <c r="R30" i="89"/>
  <c r="S30" i="89"/>
  <c r="R31" i="89"/>
  <c r="S31" i="89"/>
  <c r="R32" i="89"/>
  <c r="S32" i="89"/>
  <c r="R33" i="89"/>
  <c r="S33" i="89"/>
  <c r="R34" i="89"/>
  <c r="S34" i="89"/>
  <c r="R35" i="89"/>
  <c r="S35" i="89"/>
  <c r="R36" i="89"/>
  <c r="S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M13" i="90"/>
  <c r="S162" i="89" l="1"/>
  <c r="S163" i="89"/>
  <c r="S161" i="89"/>
  <c r="S164" i="89"/>
  <c r="S138" i="89"/>
  <c r="S139" i="89"/>
  <c r="S140" i="89"/>
  <c r="S137" i="89"/>
  <c r="R163" i="89"/>
  <c r="R164" i="89"/>
  <c r="R161" i="89"/>
  <c r="R162" i="89"/>
  <c r="R155" i="89"/>
  <c r="R156" i="89"/>
  <c r="R154" i="89"/>
  <c r="R153" i="89"/>
  <c r="R147" i="89"/>
  <c r="R148" i="89"/>
  <c r="R146" i="89"/>
  <c r="R145" i="89"/>
  <c r="R139" i="89"/>
  <c r="R137" i="89"/>
  <c r="R138" i="89"/>
  <c r="R140" i="89"/>
  <c r="S146" i="89"/>
  <c r="S147" i="89"/>
  <c r="S148" i="89"/>
  <c r="S145" i="89"/>
  <c r="S158" i="89"/>
  <c r="S159" i="89"/>
  <c r="S160" i="89"/>
  <c r="S157" i="89"/>
  <c r="S150" i="89"/>
  <c r="S151" i="89"/>
  <c r="S149" i="89"/>
  <c r="S152" i="89"/>
  <c r="S142" i="89"/>
  <c r="S143" i="89"/>
  <c r="S141" i="89"/>
  <c r="S144" i="89"/>
  <c r="S134" i="89"/>
  <c r="S135" i="89"/>
  <c r="S136" i="89"/>
  <c r="S133" i="89"/>
  <c r="S154" i="89"/>
  <c r="S155" i="89"/>
  <c r="S153" i="89"/>
  <c r="S156" i="89"/>
  <c r="R159" i="89"/>
  <c r="R160" i="89"/>
  <c r="R157" i="89"/>
  <c r="R158" i="89"/>
  <c r="R151" i="89"/>
  <c r="R149" i="89"/>
  <c r="R150" i="89"/>
  <c r="R152" i="89"/>
  <c r="R143" i="89"/>
  <c r="R141" i="89"/>
  <c r="R144" i="89"/>
  <c r="R142" i="89"/>
  <c r="R135" i="89"/>
  <c r="R136" i="89"/>
  <c r="R133" i="89"/>
  <c r="R134" i="89"/>
  <c r="FN7" i="98"/>
  <c r="FO7" i="98"/>
  <c r="FP7" i="98"/>
  <c r="FQ7" i="98"/>
  <c r="FR7" i="98"/>
  <c r="FS7" i="98"/>
  <c r="FN8" i="98"/>
  <c r="FO8" i="98"/>
  <c r="FP8" i="98"/>
  <c r="FQ8" i="98"/>
  <c r="FR8" i="98"/>
  <c r="FS8" i="98"/>
  <c r="FN9" i="98"/>
  <c r="FO9" i="98"/>
  <c r="FP9" i="98"/>
  <c r="FQ9" i="98"/>
  <c r="FR9" i="98"/>
  <c r="FS9" i="98"/>
  <c r="FN10" i="98"/>
  <c r="FO10" i="98"/>
  <c r="FP10" i="98"/>
  <c r="FQ10" i="98"/>
  <c r="FR10" i="98"/>
  <c r="FS10" i="98"/>
  <c r="FN11" i="98"/>
  <c r="FO11" i="98"/>
  <c r="FP11" i="98"/>
  <c r="FQ11" i="98"/>
  <c r="FR11" i="98"/>
  <c r="FS11" i="98"/>
  <c r="FN12" i="98"/>
  <c r="FO12" i="98"/>
  <c r="FP12" i="98"/>
  <c r="FQ12" i="98"/>
  <c r="FR12" i="98"/>
  <c r="FS12" i="98"/>
  <c r="FN13" i="98"/>
  <c r="FO13" i="98"/>
  <c r="FP13" i="98"/>
  <c r="FQ13" i="98"/>
  <c r="FR13" i="98"/>
  <c r="FS13" i="98"/>
  <c r="FN14" i="98"/>
  <c r="FO14" i="98"/>
  <c r="FP14" i="98"/>
  <c r="FQ14" i="98"/>
  <c r="FR14" i="98"/>
  <c r="FS14" i="98"/>
  <c r="FN15" i="98"/>
  <c r="FO15" i="98"/>
  <c r="FP15" i="98"/>
  <c r="FQ15" i="98"/>
  <c r="FR15" i="98"/>
  <c r="FS15" i="98"/>
  <c r="FN16" i="98"/>
  <c r="FO16" i="98"/>
  <c r="FP16" i="98"/>
  <c r="FQ16" i="98"/>
  <c r="FR16" i="98"/>
  <c r="FS16" i="98"/>
  <c r="FN17" i="98"/>
  <c r="FO17" i="98"/>
  <c r="FP17" i="98"/>
  <c r="FQ17" i="98"/>
  <c r="FR17" i="98"/>
  <c r="FS17" i="98"/>
  <c r="FN18" i="98"/>
  <c r="FO18" i="98"/>
  <c r="FP18" i="98"/>
  <c r="FQ18" i="98"/>
  <c r="FR18" i="98"/>
  <c r="FS18" i="98"/>
  <c r="FN19" i="98"/>
  <c r="FO19" i="98"/>
  <c r="FP19" i="98"/>
  <c r="FQ19" i="98"/>
  <c r="FR19" i="98"/>
  <c r="FS19" i="98"/>
  <c r="FN20" i="98"/>
  <c r="FO20" i="98"/>
  <c r="FP20" i="98"/>
  <c r="FQ20" i="98"/>
  <c r="FR20" i="98"/>
  <c r="FS20" i="98"/>
  <c r="FN21" i="98"/>
  <c r="FO21" i="98"/>
  <c r="FP21" i="98"/>
  <c r="FQ21" i="98"/>
  <c r="FR21" i="98"/>
  <c r="FS21" i="98"/>
  <c r="FN22" i="98"/>
  <c r="FO22" i="98"/>
  <c r="FP22" i="98"/>
  <c r="FQ22" i="98"/>
  <c r="FR22" i="98"/>
  <c r="FS22" i="98"/>
  <c r="FN23" i="98"/>
  <c r="FO23" i="98"/>
  <c r="FP23" i="98"/>
  <c r="FQ23" i="98"/>
  <c r="FR23" i="98"/>
  <c r="FS23" i="98"/>
  <c r="FN24" i="98"/>
  <c r="FO24" i="98"/>
  <c r="FP24" i="98"/>
  <c r="FQ24" i="98"/>
  <c r="FR24" i="98"/>
  <c r="FS24" i="98"/>
  <c r="FN25" i="98"/>
  <c r="FO25" i="98"/>
  <c r="FP25" i="98"/>
  <c r="FQ25" i="98"/>
  <c r="FR25" i="98"/>
  <c r="FS25" i="98"/>
  <c r="FN26" i="98"/>
  <c r="FO26" i="98"/>
  <c r="FP26" i="98"/>
  <c r="FQ26" i="98"/>
  <c r="FR26" i="98"/>
  <c r="FS26" i="98"/>
  <c r="FN27" i="98"/>
  <c r="FO27" i="98"/>
  <c r="FP27" i="98"/>
  <c r="FQ27" i="98"/>
  <c r="FR27" i="98"/>
  <c r="FS27" i="98"/>
  <c r="FN28" i="98"/>
  <c r="FO28" i="98"/>
  <c r="FP28" i="98"/>
  <c r="FQ28" i="98"/>
  <c r="FR28" i="98"/>
  <c r="FS28" i="98"/>
  <c r="FN29" i="98"/>
  <c r="FO29" i="98"/>
  <c r="FP29" i="98"/>
  <c r="FQ29" i="98"/>
  <c r="FR29" i="98"/>
  <c r="FS29" i="98"/>
  <c r="FN30" i="98"/>
  <c r="FO30" i="98"/>
  <c r="FP30" i="98"/>
  <c r="FQ30" i="98"/>
  <c r="FR30" i="98"/>
  <c r="FS30" i="98"/>
  <c r="FN31" i="98"/>
  <c r="FO31" i="98"/>
  <c r="FP31" i="98"/>
  <c r="FQ31" i="98"/>
  <c r="FR31" i="98"/>
  <c r="FS31" i="98"/>
  <c r="FN32" i="98"/>
  <c r="FO32" i="98"/>
  <c r="FP32" i="98"/>
  <c r="FQ32" i="98"/>
  <c r="FR32" i="98"/>
  <c r="FS32" i="98"/>
  <c r="FN33" i="98"/>
  <c r="FO33" i="98"/>
  <c r="FP33" i="98"/>
  <c r="FQ33" i="98"/>
  <c r="FR33" i="98"/>
  <c r="FS33" i="98"/>
  <c r="FN34" i="98"/>
  <c r="FO34" i="98"/>
  <c r="FP34" i="98"/>
  <c r="FQ34" i="98"/>
  <c r="FR34" i="98"/>
  <c r="FS34" i="98"/>
  <c r="FN35" i="98"/>
  <c r="FO35" i="98"/>
  <c r="FP35" i="98"/>
  <c r="FQ35" i="98"/>
  <c r="FR35" i="98"/>
  <c r="FS35" i="98"/>
  <c r="FN36" i="98"/>
  <c r="FO36" i="98"/>
  <c r="FP36" i="98"/>
  <c r="FQ36" i="98"/>
  <c r="FR36" i="98"/>
  <c r="FS36" i="98"/>
  <c r="FN37" i="98"/>
  <c r="FO37" i="98"/>
  <c r="FP37" i="98"/>
  <c r="FQ37" i="98"/>
  <c r="FR37" i="98"/>
  <c r="FS37" i="98"/>
  <c r="FN38" i="98"/>
  <c r="FO38" i="98"/>
  <c r="FP38" i="98"/>
  <c r="FQ38" i="98"/>
  <c r="FR38" i="98"/>
  <c r="FS38" i="98"/>
  <c r="FN39" i="98"/>
  <c r="FO39" i="98"/>
  <c r="FP39" i="98"/>
  <c r="FQ39" i="98"/>
  <c r="FR39" i="98"/>
  <c r="FS39" i="98"/>
  <c r="FN40" i="98"/>
  <c r="FO40" i="98"/>
  <c r="FP40" i="98"/>
  <c r="FQ40" i="98"/>
  <c r="FR40" i="98"/>
  <c r="FS40" i="98"/>
  <c r="FN41" i="98"/>
  <c r="FO41" i="98"/>
  <c r="FP41" i="98"/>
  <c r="FQ41" i="98"/>
  <c r="FR41" i="98"/>
  <c r="FS41" i="98"/>
  <c r="FN42" i="98"/>
  <c r="FO42" i="98"/>
  <c r="FP42" i="98"/>
  <c r="FQ42" i="98"/>
  <c r="FR42" i="98"/>
  <c r="FS42" i="98"/>
  <c r="FN43" i="98"/>
  <c r="FO43" i="98"/>
  <c r="FP43" i="98"/>
  <c r="FQ43" i="98"/>
  <c r="FR43" i="98"/>
  <c r="FS43" i="98"/>
  <c r="FN44" i="98"/>
  <c r="FO44" i="98"/>
  <c r="FP44" i="98"/>
  <c r="FQ44" i="98"/>
  <c r="FR44" i="98"/>
  <c r="FS44" i="98"/>
  <c r="FN45" i="98"/>
  <c r="FO45" i="98"/>
  <c r="FP45" i="98"/>
  <c r="FQ45" i="98"/>
  <c r="FR45" i="98"/>
  <c r="FS45" i="98"/>
  <c r="FN46" i="98"/>
  <c r="FO46" i="98"/>
  <c r="FP46" i="98"/>
  <c r="FQ46" i="98"/>
  <c r="FR46" i="98"/>
  <c r="FS46" i="98"/>
  <c r="FN47" i="98"/>
  <c r="FO47" i="98"/>
  <c r="FP47" i="98"/>
  <c r="FQ47" i="98"/>
  <c r="FR47" i="98"/>
  <c r="FS47" i="98"/>
  <c r="FN48" i="98"/>
  <c r="FO48" i="98"/>
  <c r="FP48" i="98"/>
  <c r="FQ48" i="98"/>
  <c r="FR48" i="98"/>
  <c r="FS48" i="98"/>
  <c r="FN49" i="98"/>
  <c r="FO49" i="98"/>
  <c r="FP49" i="98"/>
  <c r="FQ49" i="98"/>
  <c r="FR49" i="98"/>
  <c r="FS49" i="98"/>
  <c r="FN50" i="98"/>
  <c r="FO50" i="98"/>
  <c r="FP50" i="98"/>
  <c r="FQ50" i="98"/>
  <c r="FR50" i="98"/>
  <c r="FS50" i="98"/>
  <c r="FN51" i="98"/>
  <c r="FO51" i="98"/>
  <c r="FP51" i="98"/>
  <c r="FQ51" i="98"/>
  <c r="FR51" i="98"/>
  <c r="FS51" i="98"/>
  <c r="FN52" i="98"/>
  <c r="FO52" i="98"/>
  <c r="FP52" i="98"/>
  <c r="FQ52" i="98"/>
  <c r="FR52" i="98"/>
  <c r="FS52" i="98"/>
  <c r="FN53" i="98"/>
  <c r="FO53" i="98"/>
  <c r="FP53" i="98"/>
  <c r="FQ53" i="98"/>
  <c r="FR53" i="98"/>
  <c r="FS53" i="98"/>
  <c r="FN54" i="98"/>
  <c r="FO54" i="98"/>
  <c r="FP54" i="98"/>
  <c r="FQ54" i="98"/>
  <c r="FR54" i="98"/>
  <c r="FS54" i="98"/>
  <c r="FN55" i="98"/>
  <c r="FO55" i="98"/>
  <c r="FP55" i="98"/>
  <c r="FQ55" i="98"/>
  <c r="FR55" i="98"/>
  <c r="FS55" i="98"/>
  <c r="FN56" i="98"/>
  <c r="FO56" i="98"/>
  <c r="FP56" i="98"/>
  <c r="FQ56" i="98"/>
  <c r="FR56" i="98"/>
  <c r="FS56" i="98"/>
  <c r="FN57" i="98"/>
  <c r="FO57" i="98"/>
  <c r="FP57" i="98"/>
  <c r="FQ57" i="98"/>
  <c r="FR57" i="98"/>
  <c r="FS57" i="98"/>
  <c r="FN58" i="98"/>
  <c r="FO58" i="98"/>
  <c r="FP58" i="98"/>
  <c r="FQ58" i="98"/>
  <c r="FR58" i="98"/>
  <c r="FS58" i="98"/>
  <c r="FN59" i="98"/>
  <c r="FO59" i="98"/>
  <c r="FP59" i="98"/>
  <c r="FQ59" i="98"/>
  <c r="FR59" i="98"/>
  <c r="FS59" i="98"/>
  <c r="FN60" i="98"/>
  <c r="FO60" i="98"/>
  <c r="FP60" i="98"/>
  <c r="FQ60" i="98"/>
  <c r="FR60" i="98"/>
  <c r="FS60" i="98"/>
  <c r="FN61" i="98"/>
  <c r="FO61" i="98"/>
  <c r="FP61" i="98"/>
  <c r="FQ61" i="98"/>
  <c r="FR61" i="98"/>
  <c r="FS61" i="98"/>
  <c r="FN62" i="98"/>
  <c r="FO62" i="98"/>
  <c r="FP62" i="98"/>
  <c r="FQ62" i="98"/>
  <c r="FR62" i="98"/>
  <c r="FS62" i="98"/>
  <c r="FN63" i="98"/>
  <c r="FO63" i="98"/>
  <c r="FP63" i="98"/>
  <c r="FQ63" i="98"/>
  <c r="FR63" i="98"/>
  <c r="FS63" i="98"/>
  <c r="FN64" i="98"/>
  <c r="FO64" i="98"/>
  <c r="FP64" i="98"/>
  <c r="FQ64" i="98"/>
  <c r="FR64" i="98"/>
  <c r="FS64" i="98"/>
  <c r="FN65" i="98"/>
  <c r="FO65" i="98"/>
  <c r="FP65" i="98"/>
  <c r="FQ65" i="98"/>
  <c r="FR65" i="98"/>
  <c r="FS65" i="98"/>
  <c r="FN66" i="98"/>
  <c r="FO66" i="98"/>
  <c r="FP66" i="98"/>
  <c r="FQ66" i="98"/>
  <c r="FR66" i="98"/>
  <c r="FS66" i="98"/>
  <c r="FN67" i="98"/>
  <c r="FO67" i="98"/>
  <c r="FP67" i="98"/>
  <c r="FQ67" i="98"/>
  <c r="FR67" i="98"/>
  <c r="FS67" i="98"/>
  <c r="FN68" i="98"/>
  <c r="FO68" i="98"/>
  <c r="FP68" i="98"/>
  <c r="FQ68" i="98"/>
  <c r="FR68" i="98"/>
  <c r="FS68" i="98"/>
  <c r="FN69" i="98"/>
  <c r="FO69" i="98"/>
  <c r="FP69" i="98"/>
  <c r="FQ69" i="98"/>
  <c r="FR69" i="98"/>
  <c r="FS69" i="98"/>
  <c r="FN70" i="98"/>
  <c r="FO70" i="98"/>
  <c r="FP70" i="98"/>
  <c r="FQ70" i="98"/>
  <c r="FR70" i="98"/>
  <c r="FS70" i="98"/>
  <c r="FN71" i="98"/>
  <c r="FO71" i="98"/>
  <c r="FP71" i="98"/>
  <c r="FQ71" i="98"/>
  <c r="FR71" i="98"/>
  <c r="FS71" i="98"/>
  <c r="FN72" i="98"/>
  <c r="FO72" i="98"/>
  <c r="FP72" i="98"/>
  <c r="FQ72" i="98"/>
  <c r="FR72" i="98"/>
  <c r="FS72" i="98"/>
  <c r="FN73" i="98"/>
  <c r="FO73" i="98"/>
  <c r="FP73" i="98"/>
  <c r="FQ73" i="98"/>
  <c r="FR73" i="98"/>
  <c r="FS73" i="98"/>
  <c r="FN74" i="98"/>
  <c r="FO74" i="98"/>
  <c r="FP74" i="98"/>
  <c r="FQ74" i="98"/>
  <c r="FR74" i="98"/>
  <c r="FS74" i="98"/>
  <c r="FN75" i="98"/>
  <c r="FO75" i="98"/>
  <c r="FP75" i="98"/>
  <c r="FQ75" i="98"/>
  <c r="FR75" i="98"/>
  <c r="FS75" i="98"/>
  <c r="FN76" i="98"/>
  <c r="FO76" i="98"/>
  <c r="FP76" i="98"/>
  <c r="FQ76" i="98"/>
  <c r="FR76" i="98"/>
  <c r="FS76" i="98"/>
  <c r="FN77" i="98"/>
  <c r="FO77" i="98"/>
  <c r="FP77" i="98"/>
  <c r="FQ77" i="98"/>
  <c r="FR77" i="98"/>
  <c r="FS77" i="98"/>
  <c r="FN78" i="98"/>
  <c r="FO78" i="98"/>
  <c r="FP78" i="98"/>
  <c r="FQ78" i="98"/>
  <c r="FR78" i="98"/>
  <c r="FS78" i="98"/>
  <c r="FN79" i="98"/>
  <c r="FO79" i="98"/>
  <c r="FP79" i="98"/>
  <c r="FQ79" i="98"/>
  <c r="FR79" i="98"/>
  <c r="FS79" i="98"/>
  <c r="FN80" i="98"/>
  <c r="FO80" i="98"/>
  <c r="FP80" i="98"/>
  <c r="FQ80" i="98"/>
  <c r="FR80" i="98"/>
  <c r="FS80" i="98"/>
  <c r="FN81" i="98"/>
  <c r="FO81" i="98"/>
  <c r="FP81" i="98"/>
  <c r="FQ81" i="98"/>
  <c r="FR81" i="98"/>
  <c r="FS81" i="98"/>
  <c r="FN82" i="98"/>
  <c r="FO82" i="98"/>
  <c r="FP82" i="98"/>
  <c r="FQ82" i="98"/>
  <c r="FR82" i="98"/>
  <c r="FS82" i="98"/>
  <c r="FN83" i="98"/>
  <c r="FO83" i="98"/>
  <c r="FP83" i="98"/>
  <c r="FQ83" i="98"/>
  <c r="FR83" i="98"/>
  <c r="FS83" i="98"/>
  <c r="FN84" i="98"/>
  <c r="FO84" i="98"/>
  <c r="FP84" i="98"/>
  <c r="FQ84" i="98"/>
  <c r="FR84" i="98"/>
  <c r="FS84" i="98"/>
  <c r="FN85" i="98"/>
  <c r="FO85" i="98"/>
  <c r="FP85" i="98"/>
  <c r="FQ85" i="98"/>
  <c r="FR85" i="98"/>
  <c r="FS85" i="98"/>
  <c r="FN86" i="98"/>
  <c r="FO86" i="98"/>
  <c r="FP86" i="98"/>
  <c r="FQ86" i="98"/>
  <c r="FR86" i="98"/>
  <c r="FS86" i="98"/>
  <c r="FN87" i="98"/>
  <c r="FO87" i="98"/>
  <c r="FP87" i="98"/>
  <c r="FQ87" i="98"/>
  <c r="FR87" i="98"/>
  <c r="FS87" i="98"/>
  <c r="FN88" i="98"/>
  <c r="FO88" i="98"/>
  <c r="FP88" i="98"/>
  <c r="FQ88" i="98"/>
  <c r="FR88" i="98"/>
  <c r="FS88" i="98"/>
  <c r="FN89" i="98"/>
  <c r="FO89" i="98"/>
  <c r="FP89" i="98"/>
  <c r="FQ89" i="98"/>
  <c r="FR89" i="98"/>
  <c r="FS89" i="98"/>
  <c r="FN90" i="98"/>
  <c r="FO90" i="98"/>
  <c r="FP90" i="98"/>
  <c r="FQ90" i="98"/>
  <c r="FR90" i="98"/>
  <c r="FS90" i="98"/>
  <c r="FN91" i="98"/>
  <c r="FO91" i="98"/>
  <c r="FP91" i="98"/>
  <c r="FQ91" i="98"/>
  <c r="FR91" i="98"/>
  <c r="FS91" i="98"/>
  <c r="FN92" i="98"/>
  <c r="FO92" i="98"/>
  <c r="FP92" i="98"/>
  <c r="FQ92" i="98"/>
  <c r="FR92" i="98"/>
  <c r="FS92" i="98"/>
  <c r="FN93" i="98"/>
  <c r="FO93" i="98"/>
  <c r="FP93" i="98"/>
  <c r="FQ93" i="98"/>
  <c r="FR93" i="98"/>
  <c r="FS93" i="98"/>
  <c r="FN94" i="98"/>
  <c r="FO94" i="98"/>
  <c r="FP94" i="98"/>
  <c r="FQ94" i="98"/>
  <c r="FR94" i="98"/>
  <c r="FS94" i="98"/>
  <c r="FN95" i="98"/>
  <c r="FO95" i="98"/>
  <c r="FP95" i="98"/>
  <c r="FQ95" i="98"/>
  <c r="FR95" i="98"/>
  <c r="FS95" i="98"/>
  <c r="FN96" i="98"/>
  <c r="FO96" i="98"/>
  <c r="FP96" i="98"/>
  <c r="FQ96" i="98"/>
  <c r="FR96" i="98"/>
  <c r="FS96" i="98"/>
  <c r="FN97" i="98"/>
  <c r="FO97" i="98"/>
  <c r="FP97" i="98"/>
  <c r="FQ97" i="98"/>
  <c r="FR97" i="98"/>
  <c r="FS97" i="98"/>
  <c r="FN98" i="98"/>
  <c r="FO98" i="98"/>
  <c r="FP98" i="98"/>
  <c r="FQ98" i="98"/>
  <c r="FR98" i="98"/>
  <c r="FS98" i="98"/>
  <c r="FN99" i="98"/>
  <c r="FO99" i="98"/>
  <c r="FP99" i="98"/>
  <c r="FQ99" i="98"/>
  <c r="FR99" i="98"/>
  <c r="FS99" i="98"/>
  <c r="FN100" i="98"/>
  <c r="FO100" i="98"/>
  <c r="FP100" i="98"/>
  <c r="FQ100" i="98"/>
  <c r="FR100" i="98"/>
  <c r="FS100" i="98"/>
  <c r="FN101" i="98"/>
  <c r="FO101" i="98"/>
  <c r="FP101" i="98"/>
  <c r="FQ101" i="98"/>
  <c r="FR101" i="98"/>
  <c r="FS101" i="98"/>
  <c r="FN102" i="98"/>
  <c r="FO102" i="98"/>
  <c r="FP102" i="98"/>
  <c r="FQ102" i="98"/>
  <c r="FR102" i="98"/>
  <c r="FS102" i="98"/>
  <c r="FN103" i="98"/>
  <c r="FO103" i="98"/>
  <c r="FP103" i="98"/>
  <c r="FQ103" i="98"/>
  <c r="FR103" i="98"/>
  <c r="FS103" i="98"/>
  <c r="FN104" i="98"/>
  <c r="FO104" i="98"/>
  <c r="FP104" i="98"/>
  <c r="FQ104" i="98"/>
  <c r="FR104" i="98"/>
  <c r="FS104" i="98"/>
  <c r="FN105" i="98"/>
  <c r="FO105" i="98"/>
  <c r="FP105" i="98"/>
  <c r="FQ105" i="98"/>
  <c r="FR105" i="98"/>
  <c r="FS105" i="98"/>
  <c r="FN106" i="98"/>
  <c r="FO106" i="98"/>
  <c r="FP106" i="98"/>
  <c r="FQ106" i="98"/>
  <c r="FR106" i="98"/>
  <c r="FS106" i="98"/>
  <c r="FN107" i="98"/>
  <c r="FO107" i="98"/>
  <c r="FP107" i="98"/>
  <c r="FQ107" i="98"/>
  <c r="FR107" i="98"/>
  <c r="FS107" i="98"/>
  <c r="FN108" i="98"/>
  <c r="FO108" i="98"/>
  <c r="FP108" i="98"/>
  <c r="FQ108" i="98"/>
  <c r="FR108" i="98"/>
  <c r="FS108" i="98"/>
  <c r="FN109" i="98"/>
  <c r="FO109" i="98"/>
  <c r="FP109" i="98"/>
  <c r="FQ109" i="98"/>
  <c r="FR109" i="98"/>
  <c r="FS109" i="98"/>
  <c r="FN110" i="98"/>
  <c r="FO110" i="98"/>
  <c r="FP110" i="98"/>
  <c r="FQ110" i="98"/>
  <c r="FR110" i="98"/>
  <c r="FS110" i="98"/>
  <c r="FN111" i="98"/>
  <c r="FO111" i="98"/>
  <c r="FP111" i="98"/>
  <c r="FQ111" i="98"/>
  <c r="FR111" i="98"/>
  <c r="FS111" i="98"/>
  <c r="FN112" i="98"/>
  <c r="FO112" i="98"/>
  <c r="FP112" i="98"/>
  <c r="FQ112" i="98"/>
  <c r="FR112" i="98"/>
  <c r="FS112" i="98"/>
  <c r="FN113" i="98"/>
  <c r="FO113" i="98"/>
  <c r="FP113" i="98"/>
  <c r="FQ113" i="98"/>
  <c r="FR113" i="98"/>
  <c r="FS113" i="98"/>
  <c r="FN114" i="98"/>
  <c r="FO114" i="98"/>
  <c r="FP114" i="98"/>
  <c r="FQ114" i="98"/>
  <c r="FR114" i="98"/>
  <c r="FS114" i="98"/>
  <c r="FN115" i="98"/>
  <c r="FO115" i="98"/>
  <c r="FP115" i="98"/>
  <c r="FQ115" i="98"/>
  <c r="FR115" i="98"/>
  <c r="FS115" i="98"/>
  <c r="FN116" i="98"/>
  <c r="FO116" i="98"/>
  <c r="FP116" i="98"/>
  <c r="FQ116" i="98"/>
  <c r="FR116" i="98"/>
  <c r="FS116" i="98"/>
  <c r="FN117" i="98"/>
  <c r="FO117" i="98"/>
  <c r="FP117" i="98"/>
  <c r="FQ117" i="98"/>
  <c r="FR117" i="98"/>
  <c r="FS117" i="98"/>
  <c r="FN118" i="98"/>
  <c r="FO118" i="98"/>
  <c r="FP118" i="98"/>
  <c r="FQ118" i="98"/>
  <c r="FR118" i="98"/>
  <c r="FS118" i="98"/>
  <c r="FN119" i="98"/>
  <c r="FO119" i="98"/>
  <c r="FP119" i="98"/>
  <c r="FQ119" i="98"/>
  <c r="FR119" i="98"/>
  <c r="FS119" i="98"/>
  <c r="FN120" i="98"/>
  <c r="FO120" i="98"/>
  <c r="FP120" i="98"/>
  <c r="FQ120" i="98"/>
  <c r="FR120" i="98"/>
  <c r="FS120" i="98"/>
  <c r="FN121" i="98"/>
  <c r="FO121" i="98"/>
  <c r="FP121" i="98"/>
  <c r="FQ121" i="98"/>
  <c r="FR121" i="98"/>
  <c r="FS121" i="98"/>
  <c r="FN122" i="98"/>
  <c r="FO122" i="98"/>
  <c r="FP122" i="98"/>
  <c r="FQ122" i="98"/>
  <c r="FR122" i="98"/>
  <c r="FS122" i="98"/>
  <c r="FN123" i="98"/>
  <c r="FO123" i="98"/>
  <c r="FP123" i="98"/>
  <c r="FQ123" i="98"/>
  <c r="FR123" i="98"/>
  <c r="FS123" i="98"/>
  <c r="FN124" i="98"/>
  <c r="FO124" i="98"/>
  <c r="FP124" i="98"/>
  <c r="FQ124" i="98"/>
  <c r="FR124" i="98"/>
  <c r="FS124" i="98"/>
  <c r="FN125" i="98"/>
  <c r="FO125" i="98"/>
  <c r="FP125" i="98"/>
  <c r="FQ125" i="98"/>
  <c r="FR125" i="98"/>
  <c r="FS125" i="98"/>
  <c r="FN126" i="98"/>
  <c r="FO126" i="98"/>
  <c r="FP126" i="98"/>
  <c r="FQ126" i="98"/>
  <c r="FR126" i="98"/>
  <c r="FS126" i="98"/>
  <c r="FN127" i="98"/>
  <c r="FO127" i="98"/>
  <c r="FP127" i="98"/>
  <c r="FQ127" i="98"/>
  <c r="FR127" i="98"/>
  <c r="FS127" i="98"/>
  <c r="FN128" i="98"/>
  <c r="FO128" i="98"/>
  <c r="FP128" i="98"/>
  <c r="FQ128" i="98"/>
  <c r="FR128" i="98"/>
  <c r="FS128" i="98"/>
  <c r="FN129" i="98"/>
  <c r="FO129" i="98"/>
  <c r="FP129" i="98"/>
  <c r="FQ129" i="98"/>
  <c r="FR129" i="98"/>
  <c r="FS129" i="98"/>
  <c r="FN130" i="98"/>
  <c r="FO130" i="98"/>
  <c r="FP130" i="98"/>
  <c r="FQ130" i="98"/>
  <c r="FR130" i="98"/>
  <c r="FS130" i="98"/>
  <c r="FN131" i="98"/>
  <c r="FO131" i="98"/>
  <c r="FP131" i="98"/>
  <c r="FQ131" i="98"/>
  <c r="FR131" i="98"/>
  <c r="FS131" i="98"/>
  <c r="FN132" i="98"/>
  <c r="FO132" i="98"/>
  <c r="FP132" i="98"/>
  <c r="FQ132" i="98"/>
  <c r="FR132" i="98"/>
  <c r="FS132" i="98"/>
  <c r="FN133" i="98"/>
  <c r="FO133" i="98"/>
  <c r="FP133" i="98"/>
  <c r="FQ133" i="98"/>
  <c r="FR133" i="98"/>
  <c r="FS133" i="98"/>
  <c r="FN134" i="98"/>
  <c r="FO134" i="98"/>
  <c r="FP134" i="98"/>
  <c r="FQ134" i="98"/>
  <c r="FR134" i="98"/>
  <c r="FS134" i="98"/>
  <c r="FN135" i="98"/>
  <c r="FO135" i="98"/>
  <c r="FP135" i="98"/>
  <c r="FQ135" i="98"/>
  <c r="FR135" i="98"/>
  <c r="FS135" i="98"/>
  <c r="FN136" i="98"/>
  <c r="FO136" i="98"/>
  <c r="FP136" i="98"/>
  <c r="FQ136" i="98"/>
  <c r="FR136" i="98"/>
  <c r="FS136" i="98"/>
  <c r="FN137" i="98"/>
  <c r="FO137" i="98"/>
  <c r="FP137" i="98"/>
  <c r="FQ137" i="98"/>
  <c r="FR137" i="98"/>
  <c r="FS137" i="98"/>
  <c r="FN138" i="98"/>
  <c r="FO138" i="98"/>
  <c r="FP138" i="98"/>
  <c r="FQ138" i="98"/>
  <c r="FR138" i="98"/>
  <c r="FS138" i="98"/>
  <c r="FN139" i="98"/>
  <c r="FO139" i="98"/>
  <c r="FP139" i="98"/>
  <c r="FQ139" i="98"/>
  <c r="FR139" i="98"/>
  <c r="FS139" i="98"/>
  <c r="FN140" i="98"/>
  <c r="FO140" i="98"/>
  <c r="FP140" i="98"/>
  <c r="FQ140" i="98"/>
  <c r="FR140" i="98"/>
  <c r="FS140" i="98"/>
  <c r="FN141" i="98"/>
  <c r="FO141" i="98"/>
  <c r="FP141" i="98"/>
  <c r="FQ141" i="98"/>
  <c r="FR141" i="98"/>
  <c r="FS141" i="98"/>
  <c r="FN142" i="98"/>
  <c r="FO142" i="98"/>
  <c r="FP142" i="98"/>
  <c r="FQ142" i="98"/>
  <c r="FR142" i="98"/>
  <c r="FS142" i="98"/>
  <c r="FN143" i="98"/>
  <c r="FO143" i="98"/>
  <c r="FP143" i="98"/>
  <c r="FQ143" i="98"/>
  <c r="FR143" i="98"/>
  <c r="FS143" i="98"/>
  <c r="FN144" i="98"/>
  <c r="FO144" i="98"/>
  <c r="FP144" i="98"/>
  <c r="FQ144" i="98"/>
  <c r="FR144" i="98"/>
  <c r="FS144" i="98"/>
  <c r="FN145" i="98"/>
  <c r="FO145" i="98"/>
  <c r="FP145" i="98"/>
  <c r="FQ145" i="98"/>
  <c r="FR145" i="98"/>
  <c r="FS145" i="98"/>
  <c r="FN146" i="98"/>
  <c r="FO146" i="98"/>
  <c r="FP146" i="98"/>
  <c r="FQ146" i="98"/>
  <c r="FR146" i="98"/>
  <c r="FS146" i="98"/>
  <c r="FN147" i="98"/>
  <c r="FO147" i="98"/>
  <c r="FP147" i="98"/>
  <c r="FQ147" i="98"/>
  <c r="FR147" i="98"/>
  <c r="FS147" i="98"/>
  <c r="FN148" i="98"/>
  <c r="FO148" i="98"/>
  <c r="FP148" i="98"/>
  <c r="FQ148" i="98"/>
  <c r="FR148" i="98"/>
  <c r="FS148" i="98"/>
  <c r="FN149" i="98"/>
  <c r="FO149" i="98"/>
  <c r="FP149" i="98"/>
  <c r="FQ149" i="98"/>
  <c r="FR149" i="98"/>
  <c r="FS149" i="98"/>
  <c r="FN150" i="98"/>
  <c r="FO150" i="98"/>
  <c r="FP150" i="98"/>
  <c r="FQ150" i="98"/>
  <c r="FR150" i="98"/>
  <c r="FS150" i="98"/>
  <c r="FN151" i="98"/>
  <c r="FO151" i="98"/>
  <c r="FP151" i="98"/>
  <c r="FQ151" i="98"/>
  <c r="FR151" i="98"/>
  <c r="FS151" i="98"/>
  <c r="FN152" i="98"/>
  <c r="FO152" i="98"/>
  <c r="FP152" i="98"/>
  <c r="FQ152" i="98"/>
  <c r="FR152" i="98"/>
  <c r="FS152" i="98"/>
  <c r="FN153" i="98"/>
  <c r="FO153" i="98"/>
  <c r="FP153" i="98"/>
  <c r="FQ153" i="98"/>
  <c r="FR153" i="98"/>
  <c r="FS153" i="98"/>
  <c r="FN154" i="98"/>
  <c r="FO154" i="98"/>
  <c r="FP154" i="98"/>
  <c r="FQ154" i="98"/>
  <c r="FR154" i="98"/>
  <c r="FS154" i="98"/>
  <c r="FN155" i="98"/>
  <c r="FO155" i="98"/>
  <c r="FP155" i="98"/>
  <c r="FQ155" i="98"/>
  <c r="FR155" i="98"/>
  <c r="FS155" i="98"/>
  <c r="FN156" i="98"/>
  <c r="FO156" i="98"/>
  <c r="FP156" i="98"/>
  <c r="FQ156" i="98"/>
  <c r="FR156" i="98"/>
  <c r="FS156" i="98"/>
  <c r="FN157" i="98"/>
  <c r="FO157" i="98"/>
  <c r="FP157" i="98"/>
  <c r="FQ157" i="98"/>
  <c r="FR157" i="98"/>
  <c r="FS157" i="98"/>
  <c r="FN158" i="98"/>
  <c r="FO158" i="98"/>
  <c r="FP158" i="98"/>
  <c r="FQ158" i="98"/>
  <c r="FR158" i="98"/>
  <c r="FS158" i="98"/>
  <c r="FN159" i="98"/>
  <c r="FO159" i="98"/>
  <c r="FP159" i="98"/>
  <c r="FQ159" i="98"/>
  <c r="FR159" i="98"/>
  <c r="FS159" i="98"/>
  <c r="FN160" i="98"/>
  <c r="FO160" i="98"/>
  <c r="FP160" i="98"/>
  <c r="FQ160" i="98"/>
  <c r="FR160" i="98"/>
  <c r="FS160" i="98"/>
  <c r="FN161" i="98"/>
  <c r="FO161" i="98"/>
  <c r="FP161" i="98"/>
  <c r="FQ161" i="98"/>
  <c r="FR161" i="98"/>
  <c r="FS161" i="98"/>
  <c r="FN162" i="98"/>
  <c r="FO162" i="98"/>
  <c r="FP162" i="98"/>
  <c r="FQ162" i="98"/>
  <c r="FR162" i="98"/>
  <c r="FS162" i="98"/>
  <c r="FN163" i="98"/>
  <c r="FO163" i="98"/>
  <c r="FP163" i="98"/>
  <c r="FQ163" i="98"/>
  <c r="FR163" i="98"/>
  <c r="FS163" i="98"/>
  <c r="FN164" i="98"/>
  <c r="FO164" i="98"/>
  <c r="FP164" i="98"/>
  <c r="FQ164" i="98"/>
  <c r="FR164" i="98"/>
  <c r="FS164" i="98"/>
  <c r="FN165" i="98"/>
  <c r="FO165" i="98"/>
  <c r="FP165" i="98"/>
  <c r="FQ165" i="98"/>
  <c r="FR165" i="98"/>
  <c r="FS165" i="98"/>
  <c r="FN166" i="98"/>
  <c r="FO166" i="98"/>
  <c r="FP166" i="98"/>
  <c r="FQ166" i="98"/>
  <c r="FR166" i="98"/>
  <c r="FS166" i="98"/>
  <c r="FN167" i="98"/>
  <c r="FO167" i="98"/>
  <c r="FP167" i="98"/>
  <c r="FQ167" i="98"/>
  <c r="FR167" i="98"/>
  <c r="FS167" i="98"/>
  <c r="FN168" i="98"/>
  <c r="FO168" i="98"/>
  <c r="FP168" i="98"/>
  <c r="FQ168" i="98"/>
  <c r="FR168" i="98"/>
  <c r="FS168" i="98"/>
  <c r="FN169" i="98"/>
  <c r="FO169" i="98"/>
  <c r="FP169" i="98"/>
  <c r="FQ169" i="98"/>
  <c r="FR169" i="98"/>
  <c r="FS169" i="98"/>
  <c r="FN170" i="98"/>
  <c r="FO170" i="98"/>
  <c r="FP170" i="98"/>
  <c r="FQ170" i="98"/>
  <c r="FR170" i="98"/>
  <c r="FS170" i="98"/>
  <c r="FN171" i="98"/>
  <c r="FO171" i="98"/>
  <c r="FP171" i="98"/>
  <c r="FQ171" i="98"/>
  <c r="FR171" i="98"/>
  <c r="FS171" i="98"/>
  <c r="FN172" i="98"/>
  <c r="FO172" i="98"/>
  <c r="FP172" i="98"/>
  <c r="FQ172" i="98"/>
  <c r="FR172" i="98"/>
  <c r="FS172" i="98"/>
  <c r="FN173" i="98"/>
  <c r="FO173" i="98"/>
  <c r="FP173" i="98"/>
  <c r="FQ173" i="98"/>
  <c r="FR173" i="98"/>
  <c r="FS173" i="98"/>
  <c r="FN174" i="98"/>
  <c r="FO174" i="98"/>
  <c r="FP174" i="98"/>
  <c r="FQ174" i="98"/>
  <c r="FR174" i="98"/>
  <c r="FS174" i="98"/>
  <c r="FN175" i="98"/>
  <c r="FO175" i="98"/>
  <c r="FP175" i="98"/>
  <c r="FQ175" i="98"/>
  <c r="FR175" i="98"/>
  <c r="FS175" i="98"/>
  <c r="FN176" i="98"/>
  <c r="FO176" i="98"/>
  <c r="FP176" i="98"/>
  <c r="FQ176" i="98"/>
  <c r="FR176" i="98"/>
  <c r="FS176" i="98"/>
  <c r="FN177" i="98"/>
  <c r="FO177" i="98"/>
  <c r="FP177" i="98"/>
  <c r="FQ177" i="98"/>
  <c r="FR177" i="98"/>
  <c r="FS177" i="98"/>
  <c r="FN178" i="98"/>
  <c r="FO178" i="98"/>
  <c r="FP178" i="98"/>
  <c r="FQ178" i="98"/>
  <c r="FR178" i="98"/>
  <c r="FS178" i="98"/>
  <c r="FN179" i="98"/>
  <c r="FO179" i="98"/>
  <c r="FP179" i="98"/>
  <c r="FQ179" i="98"/>
  <c r="FR179" i="98"/>
  <c r="FS179" i="98"/>
  <c r="FN180" i="98"/>
  <c r="FO180" i="98"/>
  <c r="FP180" i="98"/>
  <c r="FQ180" i="98"/>
  <c r="FR180" i="98"/>
  <c r="FS180" i="98"/>
  <c r="FN181" i="98"/>
  <c r="FO181" i="98"/>
  <c r="FP181" i="98"/>
  <c r="FQ181" i="98"/>
  <c r="FR181" i="98"/>
  <c r="FS181" i="98"/>
  <c r="FN182" i="98"/>
  <c r="FO182" i="98"/>
  <c r="FP182" i="98"/>
  <c r="FQ182" i="98"/>
  <c r="FR182" i="98"/>
  <c r="FS182" i="98"/>
  <c r="FN183" i="98"/>
  <c r="FO183" i="98"/>
  <c r="FP183" i="98"/>
  <c r="FQ183" i="98"/>
  <c r="FR183" i="98"/>
  <c r="FS183" i="98"/>
  <c r="FN184" i="98"/>
  <c r="FO184" i="98"/>
  <c r="FP184" i="98"/>
  <c r="FQ184" i="98"/>
  <c r="FR184" i="98"/>
  <c r="FS184" i="98"/>
  <c r="FN185" i="98"/>
  <c r="FO185" i="98"/>
  <c r="FP185" i="98"/>
  <c r="FQ185" i="98"/>
  <c r="FR185" i="98"/>
  <c r="FS185" i="98"/>
  <c r="FN186" i="98"/>
  <c r="FO186" i="98"/>
  <c r="FP186" i="98"/>
  <c r="FQ186" i="98"/>
  <c r="FR186" i="98"/>
  <c r="FS186" i="98"/>
  <c r="FN187" i="98"/>
  <c r="FO187" i="98"/>
  <c r="FP187" i="98"/>
  <c r="FQ187" i="98"/>
  <c r="FR187" i="98"/>
  <c r="FS187" i="98"/>
  <c r="FN188" i="98"/>
  <c r="FO188" i="98"/>
  <c r="FP188" i="98"/>
  <c r="FQ188" i="98"/>
  <c r="FR188" i="98"/>
  <c r="FS188" i="98"/>
  <c r="FN189" i="98"/>
  <c r="FO189" i="98"/>
  <c r="FP189" i="98"/>
  <c r="FQ189" i="98"/>
  <c r="FR189" i="98"/>
  <c r="FS189" i="98"/>
  <c r="FN190" i="98"/>
  <c r="FO190" i="98"/>
  <c r="FP190" i="98"/>
  <c r="FQ190" i="98"/>
  <c r="FR190" i="98"/>
  <c r="FS190" i="98"/>
  <c r="FN191" i="98"/>
  <c r="FO191" i="98"/>
  <c r="FP191" i="98"/>
  <c r="FQ191" i="98"/>
  <c r="FR191" i="98"/>
  <c r="FS191" i="98"/>
  <c r="FN192" i="98"/>
  <c r="FO192" i="98"/>
  <c r="FP192" i="98"/>
  <c r="FQ192" i="98"/>
  <c r="FR192" i="98"/>
  <c r="FS192" i="98"/>
  <c r="FN193" i="98"/>
  <c r="FO193" i="98"/>
  <c r="FP193" i="98"/>
  <c r="FQ193" i="98"/>
  <c r="FR193" i="98"/>
  <c r="FS193" i="98"/>
  <c r="FN194" i="98"/>
  <c r="FO194" i="98"/>
  <c r="FP194" i="98"/>
  <c r="FQ194" i="98"/>
  <c r="FR194" i="98"/>
  <c r="FS194" i="98"/>
  <c r="FN195" i="98"/>
  <c r="FO195" i="98"/>
  <c r="FP195" i="98"/>
  <c r="FQ195" i="98"/>
  <c r="FR195" i="98"/>
  <c r="FS195" i="98"/>
  <c r="FN196" i="98"/>
  <c r="FO196" i="98"/>
  <c r="FP196" i="98"/>
  <c r="FQ196" i="98"/>
  <c r="FR196" i="98"/>
  <c r="FS196" i="98"/>
  <c r="FN197" i="98"/>
  <c r="FO197" i="98"/>
  <c r="FP197" i="98"/>
  <c r="FQ197" i="98"/>
  <c r="FR197" i="98"/>
  <c r="FS197" i="98"/>
  <c r="FN198" i="98"/>
  <c r="FO198" i="98"/>
  <c r="FP198" i="98"/>
  <c r="FQ198" i="98"/>
  <c r="FR198" i="98"/>
  <c r="FS198" i="98"/>
  <c r="FN199" i="98"/>
  <c r="FO199" i="98"/>
  <c r="FP199" i="98"/>
  <c r="FQ199" i="98"/>
  <c r="FR199" i="98"/>
  <c r="FS199" i="98"/>
  <c r="FN200" i="98"/>
  <c r="FO200" i="98"/>
  <c r="FP200" i="98"/>
  <c r="FQ200" i="98"/>
  <c r="FR200" i="98"/>
  <c r="FS200" i="98"/>
  <c r="FN201" i="98"/>
  <c r="FO201" i="98"/>
  <c r="FP201" i="98"/>
  <c r="FQ201" i="98"/>
  <c r="FR201" i="98"/>
  <c r="FS201" i="98"/>
  <c r="FN202" i="98"/>
  <c r="FO202" i="98"/>
  <c r="FP202" i="98"/>
  <c r="FQ202" i="98"/>
  <c r="FR202" i="98"/>
  <c r="FS202" i="98"/>
  <c r="FN203" i="98"/>
  <c r="FO203" i="98"/>
  <c r="FP203" i="98"/>
  <c r="FQ203" i="98"/>
  <c r="FR203" i="98"/>
  <c r="FS203" i="98"/>
  <c r="FN204" i="98"/>
  <c r="FO204" i="98"/>
  <c r="FP204" i="98"/>
  <c r="FQ204" i="98"/>
  <c r="FR204" i="98"/>
  <c r="FS204" i="98"/>
  <c r="FN205" i="98"/>
  <c r="FO205" i="98"/>
  <c r="FP205" i="98"/>
  <c r="FQ205" i="98"/>
  <c r="FR205" i="98"/>
  <c r="FS205" i="98"/>
  <c r="FN206" i="98"/>
  <c r="FO206" i="98"/>
  <c r="FP206" i="98"/>
  <c r="FQ206" i="98"/>
  <c r="FR206" i="98"/>
  <c r="FS206" i="98"/>
  <c r="FN207" i="98"/>
  <c r="FO207" i="98"/>
  <c r="FP207" i="98"/>
  <c r="FQ207" i="98"/>
  <c r="FR207" i="98"/>
  <c r="FS207" i="98"/>
  <c r="FN208" i="98"/>
  <c r="FO208" i="98"/>
  <c r="FP208" i="98"/>
  <c r="FQ208" i="98"/>
  <c r="FR208" i="98"/>
  <c r="FS208" i="98"/>
  <c r="FN209" i="98"/>
  <c r="FO209" i="98"/>
  <c r="FP209" i="98"/>
  <c r="FQ209" i="98"/>
  <c r="FR209" i="98"/>
  <c r="FS209" i="98"/>
  <c r="FN210" i="98"/>
  <c r="FO210" i="98"/>
  <c r="FP210" i="98"/>
  <c r="FQ210" i="98"/>
  <c r="FR210" i="98"/>
  <c r="FS210" i="98"/>
  <c r="FN211" i="98"/>
  <c r="FO211" i="98"/>
  <c r="FP211" i="98"/>
  <c r="FQ211" i="98"/>
  <c r="FR211" i="98"/>
  <c r="FS211" i="98"/>
  <c r="FN212" i="98"/>
  <c r="FO212" i="98"/>
  <c r="FP212" i="98"/>
  <c r="FQ212" i="98"/>
  <c r="FR212" i="98"/>
  <c r="FS212" i="98"/>
  <c r="FN213" i="98"/>
  <c r="FO213" i="98"/>
  <c r="FP213" i="98"/>
  <c r="FQ213" i="98"/>
  <c r="FR213" i="98"/>
  <c r="FS213" i="98"/>
  <c r="FN214" i="98"/>
  <c r="FO214" i="98"/>
  <c r="FP214" i="98"/>
  <c r="FQ214" i="98"/>
  <c r="FR214" i="98"/>
  <c r="FS214" i="98"/>
  <c r="FN215" i="98"/>
  <c r="FO215" i="98"/>
  <c r="FP215" i="98"/>
  <c r="FQ215" i="98"/>
  <c r="FR215" i="98"/>
  <c r="FS215" i="98"/>
  <c r="FN216" i="98"/>
  <c r="FO216" i="98"/>
  <c r="FP216" i="98"/>
  <c r="FQ216" i="98"/>
  <c r="FR216" i="98"/>
  <c r="FS216" i="98"/>
  <c r="FN217" i="98"/>
  <c r="FO217" i="98"/>
  <c r="FP217" i="98"/>
  <c r="FQ217" i="98"/>
  <c r="FR217" i="98"/>
  <c r="FS217" i="98"/>
  <c r="FN218" i="98"/>
  <c r="FO218" i="98"/>
  <c r="FP218" i="98"/>
  <c r="FQ218" i="98"/>
  <c r="FR218" i="98"/>
  <c r="FS218" i="98"/>
  <c r="FN219" i="98"/>
  <c r="FO219" i="98"/>
  <c r="FP219" i="98"/>
  <c r="FQ219" i="98"/>
  <c r="FR219" i="98"/>
  <c r="FS219" i="98"/>
  <c r="FN220" i="98"/>
  <c r="FO220" i="98"/>
  <c r="FP220" i="98"/>
  <c r="FQ220" i="98"/>
  <c r="FR220" i="98"/>
  <c r="FS220" i="98"/>
  <c r="FN221" i="98"/>
  <c r="FO221" i="98"/>
  <c r="FP221" i="98"/>
  <c r="FQ221" i="98"/>
  <c r="FR221" i="98"/>
  <c r="FS221" i="98"/>
  <c r="FN222" i="98"/>
  <c r="FO222" i="98"/>
  <c r="FP222" i="98"/>
  <c r="FQ222" i="98"/>
  <c r="FR222" i="98"/>
  <c r="FS222" i="98"/>
  <c r="FN223" i="98"/>
  <c r="FO223" i="98"/>
  <c r="FP223" i="98"/>
  <c r="FQ223" i="98"/>
  <c r="FR223" i="98"/>
  <c r="FS223" i="98"/>
  <c r="FN224" i="98"/>
  <c r="FO224" i="98"/>
  <c r="FP224" i="98"/>
  <c r="FQ224" i="98"/>
  <c r="FR224" i="98"/>
  <c r="FS224" i="98"/>
  <c r="FN225" i="98"/>
  <c r="FO225" i="98"/>
  <c r="FP225" i="98"/>
  <c r="FQ225" i="98"/>
  <c r="FR225" i="98"/>
  <c r="FS225" i="98"/>
  <c r="FN226" i="98"/>
  <c r="FO226" i="98"/>
  <c r="FP226" i="98"/>
  <c r="FQ226" i="98"/>
  <c r="FR226" i="98"/>
  <c r="FS226" i="98"/>
  <c r="FN227" i="98"/>
  <c r="FO227" i="98"/>
  <c r="FP227" i="98"/>
  <c r="FQ227" i="98"/>
  <c r="FR227" i="98"/>
  <c r="FS227" i="98"/>
  <c r="FN228" i="98"/>
  <c r="FO228" i="98"/>
  <c r="FP228" i="98"/>
  <c r="FQ228" i="98"/>
  <c r="FR228" i="98"/>
  <c r="FS228" i="98"/>
  <c r="FN229" i="98"/>
  <c r="FO229" i="98"/>
  <c r="FP229" i="98"/>
  <c r="FQ229" i="98"/>
  <c r="FR229" i="98"/>
  <c r="FS229" i="98"/>
  <c r="FN230" i="98"/>
  <c r="FO230" i="98"/>
  <c r="FP230" i="98"/>
  <c r="FQ230" i="98"/>
  <c r="FR230" i="98"/>
  <c r="FS230" i="98"/>
  <c r="FN231" i="98"/>
  <c r="FO231" i="98"/>
  <c r="FP231" i="98"/>
  <c r="FQ231" i="98"/>
  <c r="FR231" i="98"/>
  <c r="FS231" i="98"/>
  <c r="FN232" i="98"/>
  <c r="FO232" i="98"/>
  <c r="FP232" i="98"/>
  <c r="FQ232" i="98"/>
  <c r="FR232" i="98"/>
  <c r="FS232" i="98"/>
  <c r="FN233" i="98"/>
  <c r="FO233" i="98"/>
  <c r="FP233" i="98"/>
  <c r="FQ233" i="98"/>
  <c r="FR233" i="98"/>
  <c r="FS233" i="98"/>
  <c r="FN234" i="98"/>
  <c r="FO234" i="98"/>
  <c r="FP234" i="98"/>
  <c r="FQ234" i="98"/>
  <c r="FR234" i="98"/>
  <c r="FS234" i="98"/>
  <c r="FN235" i="98"/>
  <c r="FO235" i="98"/>
  <c r="FP235" i="98"/>
  <c r="FQ235" i="98"/>
  <c r="FR235" i="98"/>
  <c r="FS235" i="98"/>
  <c r="FN236" i="98"/>
  <c r="FO236" i="98"/>
  <c r="FP236" i="98"/>
  <c r="FQ236" i="98"/>
  <c r="FR236" i="98"/>
  <c r="FS236" i="98"/>
  <c r="FN237" i="98"/>
  <c r="FO237" i="98"/>
  <c r="FP237" i="98"/>
  <c r="FQ237" i="98"/>
  <c r="FR237" i="98"/>
  <c r="FS237" i="98"/>
  <c r="FN238" i="98"/>
  <c r="FO238" i="98"/>
  <c r="FP238" i="98"/>
  <c r="FQ238" i="98"/>
  <c r="FR238" i="98"/>
  <c r="FS238" i="98"/>
  <c r="FN239" i="98"/>
  <c r="FO239" i="98"/>
  <c r="FP239" i="98"/>
  <c r="FQ239" i="98"/>
  <c r="FR239" i="98"/>
  <c r="FS239" i="98"/>
  <c r="FN240" i="98"/>
  <c r="FO240" i="98"/>
  <c r="FP240" i="98"/>
  <c r="FQ240" i="98"/>
  <c r="FR240" i="98"/>
  <c r="FS240" i="98"/>
  <c r="FN241" i="98"/>
  <c r="FO241" i="98"/>
  <c r="FP241" i="98"/>
  <c r="FQ241" i="98"/>
  <c r="FR241" i="98"/>
  <c r="FS241" i="98"/>
  <c r="FN242" i="98"/>
  <c r="FO242" i="98"/>
  <c r="FP242" i="98"/>
  <c r="FQ242" i="98"/>
  <c r="FR242" i="98"/>
  <c r="FS242" i="98"/>
  <c r="FN243" i="98"/>
  <c r="FO243" i="98"/>
  <c r="FP243" i="98"/>
  <c r="FQ243" i="98"/>
  <c r="FR243" i="98"/>
  <c r="FS243" i="98"/>
  <c r="FN244" i="98"/>
  <c r="FO244" i="98"/>
  <c r="FP244" i="98"/>
  <c r="FQ244" i="98"/>
  <c r="FR244" i="98"/>
  <c r="FS244" i="98"/>
  <c r="FN245" i="98"/>
  <c r="FO245" i="98"/>
  <c r="FP245" i="98"/>
  <c r="FQ245" i="98"/>
  <c r="FR245" i="98"/>
  <c r="FS245" i="98"/>
  <c r="FN246" i="98"/>
  <c r="FO246" i="98"/>
  <c r="FP246" i="98"/>
  <c r="FQ246" i="98"/>
  <c r="FR246" i="98"/>
  <c r="FS246" i="98"/>
  <c r="FN247" i="98"/>
  <c r="FO247" i="98"/>
  <c r="FP247" i="98"/>
  <c r="FQ247" i="98"/>
  <c r="FR247" i="98"/>
  <c r="FS247" i="98"/>
  <c r="FN248" i="98"/>
  <c r="FO248" i="98"/>
  <c r="FP248" i="98"/>
  <c r="FQ248" i="98"/>
  <c r="FR248" i="98"/>
  <c r="FS248" i="98"/>
  <c r="FN249" i="98"/>
  <c r="FO249" i="98"/>
  <c r="FP249" i="98"/>
  <c r="FQ249" i="98"/>
  <c r="FR249" i="98"/>
  <c r="FS249" i="98"/>
  <c r="FN250" i="98"/>
  <c r="FO250" i="98"/>
  <c r="FP250" i="98"/>
  <c r="FQ250" i="98"/>
  <c r="FR250" i="98"/>
  <c r="FS250" i="98"/>
  <c r="FN251" i="98"/>
  <c r="FO251" i="98"/>
  <c r="FP251" i="98"/>
  <c r="FQ251" i="98"/>
  <c r="FR251" i="98"/>
  <c r="FS251" i="98"/>
  <c r="FN252" i="98"/>
  <c r="FO252" i="98"/>
  <c r="FP252" i="98"/>
  <c r="FQ252" i="98"/>
  <c r="FR252" i="98"/>
  <c r="FS252" i="98"/>
  <c r="FN253" i="98"/>
  <c r="FO253" i="98"/>
  <c r="FP253" i="98"/>
  <c r="FQ253" i="98"/>
  <c r="FR253" i="98"/>
  <c r="FS253" i="98"/>
  <c r="FN254" i="98"/>
  <c r="FO254" i="98"/>
  <c r="FP254" i="98"/>
  <c r="FQ254" i="98"/>
  <c r="FR254" i="98"/>
  <c r="FS254" i="98"/>
  <c r="FN255" i="98"/>
  <c r="FO255" i="98"/>
  <c r="FP255" i="98"/>
  <c r="FQ255" i="98"/>
  <c r="FR255" i="98"/>
  <c r="FS255" i="98"/>
  <c r="FN256" i="98"/>
  <c r="FO256" i="98"/>
  <c r="FP256" i="98"/>
  <c r="FQ256" i="98"/>
  <c r="FR256" i="98"/>
  <c r="FS256" i="98"/>
  <c r="FN257" i="98"/>
  <c r="FO257" i="98"/>
  <c r="FP257" i="98"/>
  <c r="FQ257" i="98"/>
  <c r="FR257" i="98"/>
  <c r="FS257" i="98"/>
  <c r="FN258" i="98"/>
  <c r="FO258" i="98"/>
  <c r="FP258" i="98"/>
  <c r="FQ258" i="98"/>
  <c r="FR258" i="98"/>
  <c r="FS258" i="98"/>
  <c r="FN259" i="98"/>
  <c r="FO259" i="98"/>
  <c r="FP259" i="98"/>
  <c r="FQ259" i="98"/>
  <c r="FR259" i="98"/>
  <c r="FS259" i="98"/>
  <c r="FN260" i="98"/>
  <c r="FO260" i="98"/>
  <c r="FP260" i="98"/>
  <c r="FQ260" i="98"/>
  <c r="FR260" i="98"/>
  <c r="FS260" i="98"/>
  <c r="FN261" i="98"/>
  <c r="FO261" i="98"/>
  <c r="FP261" i="98"/>
  <c r="FQ261" i="98"/>
  <c r="FR261" i="98"/>
  <c r="FS261" i="98"/>
  <c r="FN262" i="98"/>
  <c r="FO262" i="98"/>
  <c r="FP262" i="98"/>
  <c r="FQ262" i="98"/>
  <c r="FR262" i="98"/>
  <c r="FS262" i="98"/>
  <c r="FN263" i="98"/>
  <c r="FO263" i="98"/>
  <c r="FP263" i="98"/>
  <c r="FQ263" i="98"/>
  <c r="FR263" i="98"/>
  <c r="FS263" i="98"/>
  <c r="FN264" i="98"/>
  <c r="FO264" i="98"/>
  <c r="FP264" i="98"/>
  <c r="FQ264" i="98"/>
  <c r="FR264" i="98"/>
  <c r="FS264" i="98"/>
  <c r="FN265" i="98"/>
  <c r="FO265" i="98"/>
  <c r="FP265" i="98"/>
  <c r="FQ265" i="98"/>
  <c r="FR265" i="98"/>
  <c r="FS265" i="98"/>
  <c r="FN266" i="98"/>
  <c r="FO266" i="98"/>
  <c r="FP266" i="98"/>
  <c r="FQ266" i="98"/>
  <c r="FR266" i="98"/>
  <c r="FS266" i="98"/>
  <c r="FN267" i="98"/>
  <c r="FO267" i="98"/>
  <c r="FP267" i="98"/>
  <c r="FQ267" i="98"/>
  <c r="FR267" i="98"/>
  <c r="FS267" i="98"/>
  <c r="FN268" i="98"/>
  <c r="FO268" i="98"/>
  <c r="FP268" i="98"/>
  <c r="FQ268" i="98"/>
  <c r="FR268" i="98"/>
  <c r="FS268" i="98"/>
  <c r="FN269" i="98"/>
  <c r="FO269" i="98"/>
  <c r="FP269" i="98"/>
  <c r="FQ269" i="98"/>
  <c r="FR269" i="98"/>
  <c r="FS269" i="98"/>
  <c r="FN270" i="98"/>
  <c r="FO270" i="98"/>
  <c r="FP270" i="98"/>
  <c r="FQ270" i="98"/>
  <c r="FR270" i="98"/>
  <c r="FS270" i="98"/>
  <c r="FN271" i="98"/>
  <c r="FO271" i="98"/>
  <c r="FP271" i="98"/>
  <c r="FQ271" i="98"/>
  <c r="FR271" i="98"/>
  <c r="FS271" i="98"/>
  <c r="FN272" i="98"/>
  <c r="FO272" i="98"/>
  <c r="FP272" i="98"/>
  <c r="FQ272" i="98"/>
  <c r="FR272" i="98"/>
  <c r="FS272" i="98"/>
  <c r="FN273" i="98"/>
  <c r="FO273" i="98"/>
  <c r="FP273" i="98"/>
  <c r="FQ273" i="98"/>
  <c r="FR273" i="98"/>
  <c r="FS273" i="98"/>
  <c r="FN274" i="98"/>
  <c r="FO274" i="98"/>
  <c r="FP274" i="98"/>
  <c r="FQ274" i="98"/>
  <c r="FR274" i="98"/>
  <c r="FS274" i="98"/>
  <c r="FN275" i="98"/>
  <c r="FO275" i="98"/>
  <c r="FP275" i="98"/>
  <c r="FQ275" i="98"/>
  <c r="FR275" i="98"/>
  <c r="FS275" i="98"/>
  <c r="FN276" i="98"/>
  <c r="FO276" i="98"/>
  <c r="FP276" i="98"/>
  <c r="FQ276" i="98"/>
  <c r="FR276" i="98"/>
  <c r="FS276" i="98"/>
  <c r="FN277" i="98"/>
  <c r="FO277" i="98"/>
  <c r="FP277" i="98"/>
  <c r="FQ277" i="98"/>
  <c r="FR277" i="98"/>
  <c r="FS277" i="98"/>
  <c r="FN278" i="98"/>
  <c r="FO278" i="98"/>
  <c r="FP278" i="98"/>
  <c r="FQ278" i="98"/>
  <c r="FR278" i="98"/>
  <c r="FS278" i="98"/>
  <c r="FN279" i="98"/>
  <c r="FO279" i="98"/>
  <c r="FP279" i="98"/>
  <c r="FQ279" i="98"/>
  <c r="FR279" i="98"/>
  <c r="FS279" i="98"/>
  <c r="FN280" i="98"/>
  <c r="FO280" i="98"/>
  <c r="FP280" i="98"/>
  <c r="FQ280" i="98"/>
  <c r="FR280" i="98"/>
  <c r="FS280" i="98"/>
  <c r="FN281" i="98"/>
  <c r="FO281" i="98"/>
  <c r="FP281" i="98"/>
  <c r="FQ281" i="98"/>
  <c r="FR281" i="98"/>
  <c r="FS281" i="98"/>
  <c r="FN282" i="98"/>
  <c r="FO282" i="98"/>
  <c r="FP282" i="98"/>
  <c r="FQ282" i="98"/>
  <c r="FR282" i="98"/>
  <c r="FS282" i="98"/>
  <c r="FN283" i="98"/>
  <c r="FO283" i="98"/>
  <c r="FP283" i="98"/>
  <c r="FQ283" i="98"/>
  <c r="FR283" i="98"/>
  <c r="FS283" i="98"/>
  <c r="FN284" i="98"/>
  <c r="FO284" i="98"/>
  <c r="FP284" i="98"/>
  <c r="FQ284" i="98"/>
  <c r="FR284" i="98"/>
  <c r="FS284" i="98"/>
  <c r="FN285" i="98"/>
  <c r="FO285" i="98"/>
  <c r="FP285" i="98"/>
  <c r="FQ285" i="98"/>
  <c r="FR285" i="98"/>
  <c r="FS285" i="98"/>
  <c r="FN286" i="98"/>
  <c r="FO286" i="98"/>
  <c r="FP286" i="98"/>
  <c r="FQ286" i="98"/>
  <c r="FR286" i="98"/>
  <c r="FS286" i="98"/>
  <c r="FN287" i="98"/>
  <c r="FO287" i="98"/>
  <c r="FP287" i="98"/>
  <c r="FQ287" i="98"/>
  <c r="FR287" i="98"/>
  <c r="FS287" i="98"/>
  <c r="FN288" i="98"/>
  <c r="FO288" i="98"/>
  <c r="FP288" i="98"/>
  <c r="FQ288" i="98"/>
  <c r="FR288" i="98"/>
  <c r="FS288" i="98"/>
  <c r="FN289" i="98"/>
  <c r="FO289" i="98"/>
  <c r="FP289" i="98"/>
  <c r="FQ289" i="98"/>
  <c r="FR289" i="98"/>
  <c r="FS289" i="98"/>
  <c r="FN290" i="98"/>
  <c r="FO290" i="98"/>
  <c r="FP290" i="98"/>
  <c r="FQ290" i="98"/>
  <c r="FR290" i="98"/>
  <c r="FS290" i="98"/>
  <c r="FN291" i="98"/>
  <c r="FO291" i="98"/>
  <c r="FP291" i="98"/>
  <c r="FQ291" i="98"/>
  <c r="FR291" i="98"/>
  <c r="FS291" i="98"/>
  <c r="FN292" i="98"/>
  <c r="FO292" i="98"/>
  <c r="FP292" i="98"/>
  <c r="FQ292" i="98"/>
  <c r="FR292" i="98"/>
  <c r="FS292" i="98"/>
  <c r="FN293" i="98"/>
  <c r="FO293" i="98"/>
  <c r="FP293" i="98"/>
  <c r="FQ293" i="98"/>
  <c r="FR293" i="98"/>
  <c r="FS293" i="98"/>
  <c r="FN294" i="98"/>
  <c r="FO294" i="98"/>
  <c r="FP294" i="98"/>
  <c r="FQ294" i="98"/>
  <c r="FR294" i="98"/>
  <c r="FS294" i="98"/>
  <c r="FN295" i="98"/>
  <c r="FO295" i="98"/>
  <c r="FP295" i="98"/>
  <c r="FQ295" i="98"/>
  <c r="FR295" i="98"/>
  <c r="FS295" i="98"/>
  <c r="FN296" i="98"/>
  <c r="FO296" i="98"/>
  <c r="FP296" i="98"/>
  <c r="FQ296" i="98"/>
  <c r="FR296" i="98"/>
  <c r="FS296" i="98"/>
  <c r="FN297" i="98"/>
  <c r="FO297" i="98"/>
  <c r="FP297" i="98"/>
  <c r="FQ297" i="98"/>
  <c r="FR297" i="98"/>
  <c r="FS297" i="98"/>
  <c r="FN298" i="98"/>
  <c r="FO298" i="98"/>
  <c r="FP298" i="98"/>
  <c r="FQ298" i="98"/>
  <c r="FR298" i="98"/>
  <c r="FS298" i="98"/>
  <c r="FN299" i="98"/>
  <c r="FO299" i="98"/>
  <c r="FP299" i="98"/>
  <c r="FQ299" i="98"/>
  <c r="FR299" i="98"/>
  <c r="FS299" i="98"/>
  <c r="FN300" i="98"/>
  <c r="FO300" i="98"/>
  <c r="FP300" i="98"/>
  <c r="FQ300" i="98"/>
  <c r="FR300" i="98"/>
  <c r="FS300" i="98"/>
  <c r="FN301" i="98"/>
  <c r="FO301" i="98"/>
  <c r="FP301" i="98"/>
  <c r="FQ301" i="98"/>
  <c r="FR301" i="98"/>
  <c r="FS301" i="98"/>
  <c r="FN302" i="98"/>
  <c r="FO302" i="98"/>
  <c r="FP302" i="98"/>
  <c r="FQ302" i="98"/>
  <c r="FR302" i="98"/>
  <c r="FS302" i="98"/>
  <c r="FN303" i="98"/>
  <c r="FO303" i="98"/>
  <c r="FP303" i="98"/>
  <c r="FQ303" i="98"/>
  <c r="FR303" i="98"/>
  <c r="FS303" i="98"/>
  <c r="FN304" i="98"/>
  <c r="FO304" i="98"/>
  <c r="FP304" i="98"/>
  <c r="FQ304" i="98"/>
  <c r="FR304" i="98"/>
  <c r="FS304" i="98"/>
  <c r="FN305" i="98"/>
  <c r="FO305" i="98"/>
  <c r="FP305" i="98"/>
  <c r="FQ305" i="98"/>
  <c r="FR305" i="98"/>
  <c r="FS305" i="98"/>
  <c r="FN306" i="98"/>
  <c r="FO306" i="98"/>
  <c r="FP306" i="98"/>
  <c r="FQ306" i="98"/>
  <c r="FR306" i="98"/>
  <c r="FS306" i="98"/>
  <c r="FN307" i="98"/>
  <c r="FO307" i="98"/>
  <c r="FP307" i="98"/>
  <c r="FQ307" i="98"/>
  <c r="FR307" i="98"/>
  <c r="FS307" i="98"/>
  <c r="FN308" i="98"/>
  <c r="FO308" i="98"/>
  <c r="FP308" i="98"/>
  <c r="FQ308" i="98"/>
  <c r="FR308" i="98"/>
  <c r="FS308" i="98"/>
  <c r="FN309" i="98"/>
  <c r="FO309" i="98"/>
  <c r="FP309" i="98"/>
  <c r="FQ309" i="98"/>
  <c r="FR309" i="98"/>
  <c r="FS309" i="98"/>
  <c r="FN310" i="98"/>
  <c r="FO310" i="98"/>
  <c r="FP310" i="98"/>
  <c r="FQ310" i="98"/>
  <c r="FR310" i="98"/>
  <c r="FS310" i="98"/>
  <c r="FN311" i="98"/>
  <c r="FO311" i="98"/>
  <c r="FP311" i="98"/>
  <c r="FQ311" i="98"/>
  <c r="FR311" i="98"/>
  <c r="FS311" i="98"/>
  <c r="FN312" i="98"/>
  <c r="FO312" i="98"/>
  <c r="FP312" i="98"/>
  <c r="FQ312" i="98"/>
  <c r="FR312" i="98"/>
  <c r="FS312" i="98"/>
  <c r="FN313" i="98"/>
  <c r="FO313" i="98"/>
  <c r="FP313" i="98"/>
  <c r="FQ313" i="98"/>
  <c r="FR313" i="98"/>
  <c r="FS313" i="98"/>
  <c r="FN314" i="98"/>
  <c r="FO314" i="98"/>
  <c r="FP314" i="98"/>
  <c r="FQ314" i="98"/>
  <c r="FR314" i="98"/>
  <c r="FS314" i="98"/>
  <c r="FN315" i="98"/>
  <c r="FO315" i="98"/>
  <c r="FP315" i="98"/>
  <c r="FQ315" i="98"/>
  <c r="FR315" i="98"/>
  <c r="FS315" i="98"/>
  <c r="FN316" i="98"/>
  <c r="FO316" i="98"/>
  <c r="FP316" i="98"/>
  <c r="FQ316" i="98"/>
  <c r="FR316" i="98"/>
  <c r="FS316" i="98"/>
  <c r="FN317" i="98"/>
  <c r="FO317" i="98"/>
  <c r="FP317" i="98"/>
  <c r="FQ317" i="98"/>
  <c r="FR317" i="98"/>
  <c r="FS317" i="98"/>
  <c r="FN318" i="98"/>
  <c r="FO318" i="98"/>
  <c r="FP318" i="98"/>
  <c r="FQ318" i="98"/>
  <c r="FR318" i="98"/>
  <c r="FS318" i="98"/>
  <c r="FN319" i="98"/>
  <c r="FO319" i="98"/>
  <c r="FP319" i="98"/>
  <c r="FQ319" i="98"/>
  <c r="FR319" i="98"/>
  <c r="FS319" i="98"/>
  <c r="FN320" i="98"/>
  <c r="FO320" i="98"/>
  <c r="FP320" i="98"/>
  <c r="FQ320" i="98"/>
  <c r="FR320" i="98"/>
  <c r="FS320" i="98"/>
  <c r="FN321" i="98"/>
  <c r="FO321" i="98"/>
  <c r="FP321" i="98"/>
  <c r="FQ321" i="98"/>
  <c r="FR321" i="98"/>
  <c r="FS321" i="98"/>
  <c r="FN322" i="98"/>
  <c r="FO322" i="98"/>
  <c r="FP322" i="98"/>
  <c r="FQ322" i="98"/>
  <c r="FR322" i="98"/>
  <c r="FS322" i="98"/>
  <c r="FN323" i="98"/>
  <c r="FO323" i="98"/>
  <c r="FP323" i="98"/>
  <c r="FQ323" i="98"/>
  <c r="FR323" i="98"/>
  <c r="FS323" i="98"/>
  <c r="FN324" i="98"/>
  <c r="FO324" i="98"/>
  <c r="FP324" i="98"/>
  <c r="FQ324" i="98"/>
  <c r="FR324" i="98"/>
  <c r="FS324" i="98"/>
  <c r="FN325" i="98"/>
  <c r="FO325" i="98"/>
  <c r="FP325" i="98"/>
  <c r="FQ325" i="98"/>
  <c r="FR325" i="98"/>
  <c r="FS325" i="98"/>
  <c r="FN326" i="98"/>
  <c r="FO326" i="98"/>
  <c r="FP326" i="98"/>
  <c r="FQ326" i="98"/>
  <c r="FR326" i="98"/>
  <c r="FS326" i="98"/>
  <c r="FN327" i="98"/>
  <c r="FO327" i="98"/>
  <c r="FP327" i="98"/>
  <c r="FQ327" i="98"/>
  <c r="FR327" i="98"/>
  <c r="FS327" i="98"/>
  <c r="FN328" i="98"/>
  <c r="FO328" i="98"/>
  <c r="FP328" i="98"/>
  <c r="FQ328" i="98"/>
  <c r="FR328" i="98"/>
  <c r="FS328" i="98"/>
  <c r="FN329" i="98"/>
  <c r="FO329" i="98"/>
  <c r="FP329" i="98"/>
  <c r="FQ329" i="98"/>
  <c r="FR329" i="98"/>
  <c r="FS329" i="98"/>
  <c r="FN330" i="98"/>
  <c r="FO330" i="98"/>
  <c r="FP330" i="98"/>
  <c r="FQ330" i="98"/>
  <c r="FR330" i="98"/>
  <c r="FS330" i="98"/>
  <c r="FN331" i="98"/>
  <c r="FO331" i="98"/>
  <c r="FP331" i="98"/>
  <c r="FQ331" i="98"/>
  <c r="FR331" i="98"/>
  <c r="FS331" i="98"/>
  <c r="FN332" i="98"/>
  <c r="FO332" i="98"/>
  <c r="FP332" i="98"/>
  <c r="FQ332" i="98"/>
  <c r="FR332" i="98"/>
  <c r="FS332" i="98"/>
  <c r="FN333" i="98"/>
  <c r="FO333" i="98"/>
  <c r="FP333" i="98"/>
  <c r="FQ333" i="98"/>
  <c r="FR333" i="98"/>
  <c r="FS333" i="98"/>
  <c r="FN334" i="98"/>
  <c r="FO334" i="98"/>
  <c r="FP334" i="98"/>
  <c r="FQ334" i="98"/>
  <c r="FR334" i="98"/>
  <c r="FS334" i="98"/>
  <c r="FN335" i="98"/>
  <c r="FO335" i="98"/>
  <c r="FP335" i="98"/>
  <c r="FQ335" i="98"/>
  <c r="FR335" i="98"/>
  <c r="FS335" i="98"/>
  <c r="FN336" i="98"/>
  <c r="FO336" i="98"/>
  <c r="FP336" i="98"/>
  <c r="FQ336" i="98"/>
  <c r="FR336" i="98"/>
  <c r="FS336" i="98"/>
  <c r="FN337" i="98"/>
  <c r="FO337" i="98"/>
  <c r="FP337" i="98"/>
  <c r="FQ337" i="98"/>
  <c r="FR337" i="98"/>
  <c r="FS337" i="98"/>
  <c r="FN338" i="98"/>
  <c r="FO338" i="98"/>
  <c r="FP338" i="98"/>
  <c r="FQ338" i="98"/>
  <c r="FR338" i="98"/>
  <c r="FS338" i="98"/>
  <c r="FN339" i="98"/>
  <c r="FO339" i="98"/>
  <c r="FP339" i="98"/>
  <c r="FQ339" i="98"/>
  <c r="FR339" i="98"/>
  <c r="FS339" i="98"/>
  <c r="FN340" i="98"/>
  <c r="FO340" i="98"/>
  <c r="FP340" i="98"/>
  <c r="FQ340" i="98"/>
  <c r="FR340" i="98"/>
  <c r="FS340" i="98"/>
  <c r="FN341" i="98"/>
  <c r="FO341" i="98"/>
  <c r="FP341" i="98"/>
  <c r="FQ341" i="98"/>
  <c r="FR341" i="98"/>
  <c r="FS341" i="98"/>
  <c r="FN342" i="98"/>
  <c r="FO342" i="98"/>
  <c r="FP342" i="98"/>
  <c r="FQ342" i="98"/>
  <c r="FR342" i="98"/>
  <c r="FS342" i="98"/>
  <c r="FN343" i="98"/>
  <c r="FO343" i="98"/>
  <c r="FP343" i="98"/>
  <c r="FQ343" i="98"/>
  <c r="FR343" i="98"/>
  <c r="FS343" i="98"/>
  <c r="FN344" i="98"/>
  <c r="FO344" i="98"/>
  <c r="FP344" i="98"/>
  <c r="FQ344" i="98"/>
  <c r="FR344" i="98"/>
  <c r="FS344" i="98"/>
  <c r="FN345" i="98"/>
  <c r="FO345" i="98"/>
  <c r="FP345" i="98"/>
  <c r="FQ345" i="98"/>
  <c r="FR345" i="98"/>
  <c r="FS345" i="98"/>
  <c r="FN346" i="98"/>
  <c r="FO346" i="98"/>
  <c r="FP346" i="98"/>
  <c r="FQ346" i="98"/>
  <c r="FR346" i="98"/>
  <c r="FS346" i="98"/>
  <c r="FN347" i="98"/>
  <c r="FO347" i="98"/>
  <c r="FP347" i="98"/>
  <c r="FQ347" i="98"/>
  <c r="FR347" i="98"/>
  <c r="FS347" i="98"/>
  <c r="FN348" i="98"/>
  <c r="FO348" i="98"/>
  <c r="FP348" i="98"/>
  <c r="FQ348" i="98"/>
  <c r="FR348" i="98"/>
  <c r="FS348" i="98"/>
  <c r="FN349" i="98"/>
  <c r="FO349" i="98"/>
  <c r="FP349" i="98"/>
  <c r="FQ349" i="98"/>
  <c r="FR349" i="98"/>
  <c r="FS349" i="98"/>
  <c r="FN350" i="98"/>
  <c r="FO350" i="98"/>
  <c r="FP350" i="98"/>
  <c r="FQ350" i="98"/>
  <c r="FR350" i="98"/>
  <c r="FS350" i="98"/>
  <c r="FN351" i="98"/>
  <c r="FO351" i="98"/>
  <c r="FP351" i="98"/>
  <c r="FQ351" i="98"/>
  <c r="FR351" i="98"/>
  <c r="FS351" i="98"/>
  <c r="FN352" i="98"/>
  <c r="FO352" i="98"/>
  <c r="FP352" i="98"/>
  <c r="FQ352" i="98"/>
  <c r="FR352" i="98"/>
  <c r="FS352" i="98"/>
  <c r="FN353" i="98"/>
  <c r="FO353" i="98"/>
  <c r="FP353" i="98"/>
  <c r="FQ353" i="98"/>
  <c r="FR353" i="98"/>
  <c r="FS353" i="98"/>
  <c r="FN354" i="98"/>
  <c r="FO354" i="98"/>
  <c r="FP354" i="98"/>
  <c r="FQ354" i="98"/>
  <c r="FR354" i="98"/>
  <c r="FS354" i="98"/>
  <c r="FN355" i="98"/>
  <c r="FO355" i="98"/>
  <c r="FP355" i="98"/>
  <c r="FQ355" i="98"/>
  <c r="FR355" i="98"/>
  <c r="FS355" i="98"/>
  <c r="FN356" i="98"/>
  <c r="FO356" i="98"/>
  <c r="FP356" i="98"/>
  <c r="FQ356" i="98"/>
  <c r="FR356" i="98"/>
  <c r="FS356" i="98"/>
  <c r="FN357" i="98"/>
  <c r="FO357" i="98"/>
  <c r="FP357" i="98"/>
  <c r="FQ357" i="98"/>
  <c r="FR357" i="98"/>
  <c r="FS357" i="98"/>
  <c r="FN358" i="98"/>
  <c r="FO358" i="98"/>
  <c r="FP358" i="98"/>
  <c r="FQ358" i="98"/>
  <c r="FR358" i="98"/>
  <c r="FS358" i="98"/>
  <c r="FN359" i="98"/>
  <c r="FO359" i="98"/>
  <c r="FP359" i="98"/>
  <c r="FQ359" i="98"/>
  <c r="FR359" i="98"/>
  <c r="FS359" i="98"/>
  <c r="FN360" i="98"/>
  <c r="FO360" i="98"/>
  <c r="FP360" i="98"/>
  <c r="FQ360" i="98"/>
  <c r="FR360" i="98"/>
  <c r="FS360" i="98"/>
  <c r="FN361" i="98"/>
  <c r="FO361" i="98"/>
  <c r="FP361" i="98"/>
  <c r="FQ361" i="98"/>
  <c r="FR361" i="98"/>
  <c r="FS361" i="98"/>
  <c r="FN362" i="98"/>
  <c r="FO362" i="98"/>
  <c r="FP362" i="98"/>
  <c r="FQ362" i="98"/>
  <c r="FR362" i="98"/>
  <c r="FS362" i="98"/>
  <c r="FN363" i="98"/>
  <c r="FO363" i="98"/>
  <c r="FP363" i="98"/>
  <c r="FQ363" i="98"/>
  <c r="FR363" i="98"/>
  <c r="FS363" i="98"/>
  <c r="FN364" i="98"/>
  <c r="FO364" i="98"/>
  <c r="FP364" i="98"/>
  <c r="FQ364" i="98"/>
  <c r="FR364" i="98"/>
  <c r="FS364" i="98"/>
  <c r="FN365" i="98"/>
  <c r="FO365" i="98"/>
  <c r="FP365" i="98"/>
  <c r="FQ365" i="98"/>
  <c r="FR365" i="98"/>
  <c r="FS365" i="98"/>
  <c r="FN366" i="98"/>
  <c r="FO366" i="98"/>
  <c r="FP366" i="98"/>
  <c r="FQ366" i="98"/>
  <c r="FR366" i="98"/>
  <c r="FS366" i="98"/>
  <c r="FN367" i="98"/>
  <c r="FO367" i="98"/>
  <c r="FP367" i="98"/>
  <c r="FQ367" i="98"/>
  <c r="FR367" i="98"/>
  <c r="FS367" i="98"/>
  <c r="FN368" i="98"/>
  <c r="FO368" i="98"/>
  <c r="FP368" i="98"/>
  <c r="FQ368" i="98"/>
  <c r="FR368" i="98"/>
  <c r="FS368" i="98"/>
  <c r="FN369" i="98"/>
  <c r="FO369" i="98"/>
  <c r="FP369" i="98"/>
  <c r="FQ369" i="98"/>
  <c r="FR369" i="98"/>
  <c r="FS369" i="98"/>
  <c r="FN370" i="98"/>
  <c r="FO370" i="98"/>
  <c r="FP370" i="98"/>
  <c r="FQ370" i="98"/>
  <c r="FR370" i="98"/>
  <c r="FS370" i="98"/>
  <c r="FN371" i="98"/>
  <c r="FO371" i="98"/>
  <c r="FP371" i="98"/>
  <c r="FQ371" i="98"/>
  <c r="FR371" i="98"/>
  <c r="FS371" i="98"/>
  <c r="FN372" i="98"/>
  <c r="FO372" i="98"/>
  <c r="FP372" i="98"/>
  <c r="FQ372" i="98"/>
  <c r="FR372" i="98"/>
  <c r="FS372" i="98"/>
  <c r="FN373" i="98"/>
  <c r="FO373" i="98"/>
  <c r="FP373" i="98"/>
  <c r="FQ373" i="98"/>
  <c r="FR373" i="98"/>
  <c r="FS373" i="98"/>
  <c r="FN374" i="98"/>
  <c r="FO374" i="98"/>
  <c r="FP374" i="98"/>
  <c r="FQ374" i="98"/>
  <c r="FR374" i="98"/>
  <c r="FS374" i="98"/>
  <c r="FN375" i="98"/>
  <c r="FO375" i="98"/>
  <c r="FP375" i="98"/>
  <c r="FQ375" i="98"/>
  <c r="FR375" i="98"/>
  <c r="FS375" i="98"/>
  <c r="FN376" i="98"/>
  <c r="FO376" i="98"/>
  <c r="FP376" i="98"/>
  <c r="FQ376" i="98"/>
  <c r="FR376" i="98"/>
  <c r="FS376" i="98"/>
  <c r="FN377" i="98"/>
  <c r="FO377" i="98"/>
  <c r="FP377" i="98"/>
  <c r="FQ377" i="98"/>
  <c r="FR377" i="98"/>
  <c r="FS377" i="98"/>
  <c r="FN378" i="98"/>
  <c r="FO378" i="98"/>
  <c r="FP378" i="98"/>
  <c r="FQ378" i="98"/>
  <c r="FR378" i="98"/>
  <c r="FS378" i="98"/>
  <c r="FN379" i="98"/>
  <c r="FO379" i="98"/>
  <c r="FP379" i="98"/>
  <c r="FQ379" i="98"/>
  <c r="FR379" i="98"/>
  <c r="FS379" i="98"/>
  <c r="FN380" i="98"/>
  <c r="FO380" i="98"/>
  <c r="FP380" i="98"/>
  <c r="FQ380" i="98"/>
  <c r="FR380" i="98"/>
  <c r="FS380" i="98"/>
  <c r="FN381" i="98"/>
  <c r="FO381" i="98"/>
  <c r="FP381" i="98"/>
  <c r="FQ381" i="98"/>
  <c r="FR381" i="98"/>
  <c r="FS381" i="98"/>
  <c r="FN382" i="98"/>
  <c r="FO382" i="98"/>
  <c r="FP382" i="98"/>
  <c r="FQ382" i="98"/>
  <c r="FR382" i="98"/>
  <c r="FS382" i="98"/>
  <c r="FN383" i="98"/>
  <c r="FO383" i="98"/>
  <c r="FP383" i="98"/>
  <c r="FQ383" i="98"/>
  <c r="FR383" i="98"/>
  <c r="FS383" i="98"/>
  <c r="FN384" i="98"/>
  <c r="FO384" i="98"/>
  <c r="FP384" i="98"/>
  <c r="FQ384" i="98"/>
  <c r="FR384" i="98"/>
  <c r="FS384" i="98"/>
  <c r="FN385" i="98"/>
  <c r="FO385" i="98"/>
  <c r="FP385" i="98"/>
  <c r="FQ385" i="98"/>
  <c r="FR385" i="98"/>
  <c r="FS385" i="98"/>
  <c r="FN386" i="98"/>
  <c r="FO386" i="98"/>
  <c r="FP386" i="98"/>
  <c r="FQ386" i="98"/>
  <c r="FR386" i="98"/>
  <c r="FS386" i="98"/>
  <c r="FN387" i="98"/>
  <c r="FO387" i="98"/>
  <c r="FP387" i="98"/>
  <c r="FQ387" i="98"/>
  <c r="FR387" i="98"/>
  <c r="FS387" i="98"/>
  <c r="FN388" i="98"/>
  <c r="FO388" i="98"/>
  <c r="FP388" i="98"/>
  <c r="FQ388" i="98"/>
  <c r="FR388" i="98"/>
  <c r="FS388" i="98"/>
  <c r="FN389" i="98"/>
  <c r="FO389" i="98"/>
  <c r="FP389" i="98"/>
  <c r="FQ389" i="98"/>
  <c r="FR389" i="98"/>
  <c r="FS389" i="98"/>
  <c r="FN390" i="98"/>
  <c r="FO390" i="98"/>
  <c r="FP390" i="98"/>
  <c r="FQ390" i="98"/>
  <c r="FR390" i="98"/>
  <c r="FS390" i="98"/>
  <c r="FN391" i="98"/>
  <c r="FO391" i="98"/>
  <c r="FP391" i="98"/>
  <c r="FQ391" i="98"/>
  <c r="FR391" i="98"/>
  <c r="FS391" i="98"/>
  <c r="FN392" i="98"/>
  <c r="FO392" i="98"/>
  <c r="FP392" i="98"/>
  <c r="FQ392" i="98"/>
  <c r="FR392" i="98"/>
  <c r="FS392" i="98"/>
  <c r="FN393" i="98"/>
  <c r="FO393" i="98"/>
  <c r="FP393" i="98"/>
  <c r="FQ393" i="98"/>
  <c r="FR393" i="98"/>
  <c r="FS393" i="98"/>
  <c r="FN394" i="98"/>
  <c r="FO394" i="98"/>
  <c r="FP394" i="98"/>
  <c r="FQ394" i="98"/>
  <c r="FR394" i="98"/>
  <c r="FS394" i="98"/>
  <c r="FN395" i="98"/>
  <c r="FO395" i="98"/>
  <c r="FP395" i="98"/>
  <c r="FQ395" i="98"/>
  <c r="FR395" i="98"/>
  <c r="FS395" i="98"/>
  <c r="FN396" i="98"/>
  <c r="FO396" i="98"/>
  <c r="FP396" i="98"/>
  <c r="FQ396" i="98"/>
  <c r="FR396" i="98"/>
  <c r="FS396" i="98"/>
  <c r="FN397" i="98"/>
  <c r="FO397" i="98"/>
  <c r="FP397" i="98"/>
  <c r="FQ397" i="98"/>
  <c r="FR397" i="98"/>
  <c r="FS397" i="98"/>
  <c r="FN398" i="98"/>
  <c r="FO398" i="98"/>
  <c r="FP398" i="98"/>
  <c r="FQ398" i="98"/>
  <c r="FR398" i="98"/>
  <c r="FS398" i="98"/>
  <c r="FN399" i="98"/>
  <c r="FO399" i="98"/>
  <c r="FP399" i="98"/>
  <c r="FQ399" i="98"/>
  <c r="FR399" i="98"/>
  <c r="FS399" i="98"/>
  <c r="FN400" i="98"/>
  <c r="FO400" i="98"/>
  <c r="FP400" i="98"/>
  <c r="FQ400" i="98"/>
  <c r="FR400" i="98"/>
  <c r="FS400" i="98"/>
  <c r="FN401" i="98"/>
  <c r="FO401" i="98"/>
  <c r="FP401" i="98"/>
  <c r="FQ401" i="98"/>
  <c r="FR401" i="98"/>
  <c r="FS401" i="98"/>
  <c r="FN402" i="98"/>
  <c r="FO402" i="98"/>
  <c r="FP402" i="98"/>
  <c r="FQ402" i="98"/>
  <c r="FR402" i="98"/>
  <c r="FS402" i="98"/>
  <c r="FN403" i="98"/>
  <c r="FO403" i="98"/>
  <c r="FP403" i="98"/>
  <c r="FQ403" i="98"/>
  <c r="FR403" i="98"/>
  <c r="FS403" i="98"/>
  <c r="FN404" i="98"/>
  <c r="FO404" i="98"/>
  <c r="FP404" i="98"/>
  <c r="FQ404" i="98"/>
  <c r="FR404" i="98"/>
  <c r="FS404" i="98"/>
  <c r="FN405" i="98"/>
  <c r="FO405" i="98"/>
  <c r="FP405" i="98"/>
  <c r="FQ405" i="98"/>
  <c r="FR405" i="98"/>
  <c r="FS405" i="98"/>
  <c r="FN406" i="98"/>
  <c r="FO406" i="98"/>
  <c r="FP406" i="98"/>
  <c r="FQ406" i="98"/>
  <c r="FR406" i="98"/>
  <c r="FS406" i="98"/>
  <c r="FN407" i="98"/>
  <c r="FO407" i="98"/>
  <c r="FP407" i="98"/>
  <c r="FQ407" i="98"/>
  <c r="FR407" i="98"/>
  <c r="FS407" i="98"/>
  <c r="FN408" i="98"/>
  <c r="FO408" i="98"/>
  <c r="FP408" i="98"/>
  <c r="FQ408" i="98"/>
  <c r="FR408" i="98"/>
  <c r="FS408" i="98"/>
  <c r="FN409" i="98"/>
  <c r="FO409" i="98"/>
  <c r="FP409" i="98"/>
  <c r="FQ409" i="98"/>
  <c r="FR409" i="98"/>
  <c r="FS409" i="98"/>
  <c r="FN410" i="98"/>
  <c r="FO410" i="98"/>
  <c r="FP410" i="98"/>
  <c r="FQ410" i="98"/>
  <c r="FR410" i="98"/>
  <c r="FS410" i="98"/>
  <c r="FN411" i="98"/>
  <c r="FO411" i="98"/>
  <c r="FP411" i="98"/>
  <c r="FQ411" i="98"/>
  <c r="FR411" i="98"/>
  <c r="FS411" i="98"/>
  <c r="FN412" i="98"/>
  <c r="FO412" i="98"/>
  <c r="FP412" i="98"/>
  <c r="FQ412" i="98"/>
  <c r="FR412" i="98"/>
  <c r="FS412" i="98"/>
  <c r="FN413" i="98"/>
  <c r="FO413" i="98"/>
  <c r="FP413" i="98"/>
  <c r="FQ413" i="98"/>
  <c r="FR413" i="98"/>
  <c r="FS413" i="98"/>
  <c r="FN414" i="98"/>
  <c r="FO414" i="98"/>
  <c r="FP414" i="98"/>
  <c r="FQ414" i="98"/>
  <c r="FR414" i="98"/>
  <c r="FS414" i="98"/>
  <c r="FN415" i="98"/>
  <c r="FO415" i="98"/>
  <c r="FP415" i="98"/>
  <c r="FQ415" i="98"/>
  <c r="FR415" i="98"/>
  <c r="FS415" i="98"/>
  <c r="FN416" i="98"/>
  <c r="FO416" i="98"/>
  <c r="FP416" i="98"/>
  <c r="FQ416" i="98"/>
  <c r="FR416" i="98"/>
  <c r="FS416" i="98"/>
  <c r="FN417" i="98"/>
  <c r="FO417" i="98"/>
  <c r="FP417" i="98"/>
  <c r="FQ417" i="98"/>
  <c r="FR417" i="98"/>
  <c r="FS417" i="98"/>
  <c r="FN418" i="98"/>
  <c r="FO418" i="98"/>
  <c r="FP418" i="98"/>
  <c r="FQ418" i="98"/>
  <c r="FR418" i="98"/>
  <c r="FS418" i="98"/>
  <c r="FN419" i="98"/>
  <c r="FO419" i="98"/>
  <c r="FP419" i="98"/>
  <c r="FQ419" i="98"/>
  <c r="FR419" i="98"/>
  <c r="FS419" i="98"/>
  <c r="FN420" i="98"/>
  <c r="FO420" i="98"/>
  <c r="FP420" i="98"/>
  <c r="FQ420" i="98"/>
  <c r="FR420" i="98"/>
  <c r="FS420" i="98"/>
  <c r="FN421" i="98"/>
  <c r="FO421" i="98"/>
  <c r="FP421" i="98"/>
  <c r="FQ421" i="98"/>
  <c r="FR421" i="98"/>
  <c r="FS421" i="98"/>
  <c r="FN422" i="98"/>
  <c r="FO422" i="98"/>
  <c r="FP422" i="98"/>
  <c r="FQ422" i="98"/>
  <c r="FR422" i="98"/>
  <c r="FS422" i="98"/>
  <c r="FN423" i="98"/>
  <c r="FO423" i="98"/>
  <c r="FP423" i="98"/>
  <c r="FQ423" i="98"/>
  <c r="FR423" i="98"/>
  <c r="FS423" i="98"/>
  <c r="FN424" i="98"/>
  <c r="FO424" i="98"/>
  <c r="FP424" i="98"/>
  <c r="FQ424" i="98"/>
  <c r="FR424" i="98"/>
  <c r="FS424" i="98"/>
  <c r="FN425" i="98"/>
  <c r="FO425" i="98"/>
  <c r="FP425" i="98"/>
  <c r="FQ425" i="98"/>
  <c r="FR425" i="98"/>
  <c r="FS425" i="98"/>
  <c r="FN426" i="98"/>
  <c r="FO426" i="98"/>
  <c r="FP426" i="98"/>
  <c r="FQ426" i="98"/>
  <c r="FR426" i="98"/>
  <c r="FS426" i="98"/>
  <c r="FN427" i="98"/>
  <c r="FO427" i="98"/>
  <c r="FP427" i="98"/>
  <c r="FQ427" i="98"/>
  <c r="FR427" i="98"/>
  <c r="FS427" i="98"/>
  <c r="FN428" i="98"/>
  <c r="FO428" i="98"/>
  <c r="FP428" i="98"/>
  <c r="FQ428" i="98"/>
  <c r="FR428" i="98"/>
  <c r="FS428" i="98"/>
  <c r="FN429" i="98"/>
  <c r="FO429" i="98"/>
  <c r="FP429" i="98"/>
  <c r="FQ429" i="98"/>
  <c r="FR429" i="98"/>
  <c r="FS429" i="98"/>
  <c r="FN430" i="98"/>
  <c r="FO430" i="98"/>
  <c r="FP430" i="98"/>
  <c r="FQ430" i="98"/>
  <c r="FR430" i="98"/>
  <c r="FS430" i="98"/>
  <c r="FN431" i="98"/>
  <c r="FO431" i="98"/>
  <c r="FP431" i="98"/>
  <c r="FQ431" i="98"/>
  <c r="FR431" i="98"/>
  <c r="FS431" i="98"/>
  <c r="FN432" i="98"/>
  <c r="FO432" i="98"/>
  <c r="FP432" i="98"/>
  <c r="FQ432" i="98"/>
  <c r="FR432" i="98"/>
  <c r="FS432" i="98"/>
  <c r="FN433" i="98"/>
  <c r="FO433" i="98"/>
  <c r="FP433" i="98"/>
  <c r="FQ433" i="98"/>
  <c r="FR433" i="98"/>
  <c r="FS433" i="98"/>
  <c r="FN434" i="98"/>
  <c r="FO434" i="98"/>
  <c r="FP434" i="98"/>
  <c r="FQ434" i="98"/>
  <c r="FR434" i="98"/>
  <c r="FS434" i="98"/>
  <c r="FN435" i="98"/>
  <c r="FO435" i="98"/>
  <c r="FP435" i="98"/>
  <c r="FQ435" i="98"/>
  <c r="FR435" i="98"/>
  <c r="FS435" i="98"/>
  <c r="FN436" i="98"/>
  <c r="FO436" i="98"/>
  <c r="FP436" i="98"/>
  <c r="FQ436" i="98"/>
  <c r="FR436" i="98"/>
  <c r="FS436" i="98"/>
  <c r="FN437" i="98"/>
  <c r="FO437" i="98"/>
  <c r="FP437" i="98"/>
  <c r="FQ437" i="98"/>
  <c r="FR437" i="98"/>
  <c r="FS437" i="98"/>
  <c r="FN438" i="98"/>
  <c r="FO438" i="98"/>
  <c r="FP438" i="98"/>
  <c r="FQ438" i="98"/>
  <c r="FR438" i="98"/>
  <c r="FS438" i="98"/>
  <c r="FN439" i="98"/>
  <c r="FO439" i="98"/>
  <c r="FP439" i="98"/>
  <c r="FQ439" i="98"/>
  <c r="FR439" i="98"/>
  <c r="FS439" i="98"/>
  <c r="FN440" i="98"/>
  <c r="FO440" i="98"/>
  <c r="FP440" i="98"/>
  <c r="FQ440" i="98"/>
  <c r="FR440" i="98"/>
  <c r="FS440" i="98"/>
  <c r="FN441" i="98"/>
  <c r="FO441" i="98"/>
  <c r="FP441" i="98"/>
  <c r="FQ441" i="98"/>
  <c r="FR441" i="98"/>
  <c r="FS441" i="98"/>
  <c r="FN442" i="98"/>
  <c r="FO442" i="98"/>
  <c r="FP442" i="98"/>
  <c r="FQ442" i="98"/>
  <c r="FR442" i="98"/>
  <c r="FS442" i="98"/>
  <c r="FN443" i="98"/>
  <c r="FO443" i="98"/>
  <c r="FP443" i="98"/>
  <c r="FQ443" i="98"/>
  <c r="FR443" i="98"/>
  <c r="FS443" i="98"/>
  <c r="FN444" i="98"/>
  <c r="FO444" i="98"/>
  <c r="FP444" i="98"/>
  <c r="FQ444" i="98"/>
  <c r="FR444" i="98"/>
  <c r="FS444" i="98"/>
  <c r="FN445" i="98"/>
  <c r="FO445" i="98"/>
  <c r="FP445" i="98"/>
  <c r="FQ445" i="98"/>
  <c r="FR445" i="98"/>
  <c r="FS445" i="98"/>
  <c r="FN446" i="98"/>
  <c r="FO446" i="98"/>
  <c r="FP446" i="98"/>
  <c r="FQ446" i="98"/>
  <c r="FR446" i="98"/>
  <c r="FS446" i="98"/>
  <c r="FN447" i="98"/>
  <c r="FO447" i="98"/>
  <c r="FP447" i="98"/>
  <c r="FQ447" i="98"/>
  <c r="FR447" i="98"/>
  <c r="FS447" i="98"/>
  <c r="FN448" i="98"/>
  <c r="FO448" i="98"/>
  <c r="FP448" i="98"/>
  <c r="FQ448" i="98"/>
  <c r="FR448" i="98"/>
  <c r="FS448" i="98"/>
  <c r="FN449" i="98"/>
  <c r="FO449" i="98"/>
  <c r="FP449" i="98"/>
  <c r="FQ449" i="98"/>
  <c r="FR449" i="98"/>
  <c r="FS449" i="98"/>
  <c r="FN450" i="98"/>
  <c r="FO450" i="98"/>
  <c r="FP450" i="98"/>
  <c r="FQ450" i="98"/>
  <c r="FR450" i="98"/>
  <c r="FS450" i="98"/>
  <c r="FN451" i="98"/>
  <c r="FO451" i="98"/>
  <c r="FP451" i="98"/>
  <c r="FQ451" i="98"/>
  <c r="FR451" i="98"/>
  <c r="FS451" i="98"/>
  <c r="FN452" i="98"/>
  <c r="FO452" i="98"/>
  <c r="FP452" i="98"/>
  <c r="FQ452" i="98"/>
  <c r="FR452" i="98"/>
  <c r="FS452" i="98"/>
  <c r="FN453" i="98"/>
  <c r="FO453" i="98"/>
  <c r="FP453" i="98"/>
  <c r="FQ453" i="98"/>
  <c r="FR453" i="98"/>
  <c r="FS453" i="98"/>
  <c r="FN454" i="98"/>
  <c r="FO454" i="98"/>
  <c r="FP454" i="98"/>
  <c r="FQ454" i="98"/>
  <c r="FR454" i="98"/>
  <c r="FS454" i="98"/>
  <c r="FN455" i="98"/>
  <c r="FO455" i="98"/>
  <c r="FP455" i="98"/>
  <c r="FQ455" i="98"/>
  <c r="FR455" i="98"/>
  <c r="FS455" i="98"/>
  <c r="FN456" i="98"/>
  <c r="FO456" i="98"/>
  <c r="FP456" i="98"/>
  <c r="FQ456" i="98"/>
  <c r="FR456" i="98"/>
  <c r="FS456" i="98"/>
  <c r="FN457" i="98"/>
  <c r="FO457" i="98"/>
  <c r="FP457" i="98"/>
  <c r="FQ457" i="98"/>
  <c r="FR457" i="98"/>
  <c r="FS457" i="98"/>
  <c r="FN458" i="98"/>
  <c r="FO458" i="98"/>
  <c r="FP458" i="98"/>
  <c r="FQ458" i="98"/>
  <c r="FR458" i="98"/>
  <c r="FS458" i="98"/>
  <c r="FN459" i="98"/>
  <c r="FO459" i="98"/>
  <c r="FP459" i="98"/>
  <c r="FQ459" i="98"/>
  <c r="FR459" i="98"/>
  <c r="FS459" i="98"/>
  <c r="FN460" i="98"/>
  <c r="FO460" i="98"/>
  <c r="FP460" i="98"/>
  <c r="FQ460" i="98"/>
  <c r="FR460" i="98"/>
  <c r="FS460" i="98"/>
  <c r="FN461" i="98"/>
  <c r="FO461" i="98"/>
  <c r="FP461" i="98"/>
  <c r="FQ461" i="98"/>
  <c r="FR461" i="98"/>
  <c r="FS461" i="98"/>
  <c r="FN462" i="98"/>
  <c r="FO462" i="98"/>
  <c r="FP462" i="98"/>
  <c r="FQ462" i="98"/>
  <c r="FR462" i="98"/>
  <c r="FS462" i="98"/>
  <c r="FN463" i="98"/>
  <c r="FO463" i="98"/>
  <c r="FP463" i="98"/>
  <c r="FQ463" i="98"/>
  <c r="FR463" i="98"/>
  <c r="FS463" i="98"/>
  <c r="FN464" i="98"/>
  <c r="FO464" i="98"/>
  <c r="FP464" i="98"/>
  <c r="FQ464" i="98"/>
  <c r="FR464" i="98"/>
  <c r="FS464" i="98"/>
  <c r="FN465" i="98"/>
  <c r="FO465" i="98"/>
  <c r="FP465" i="98"/>
  <c r="FQ465" i="98"/>
  <c r="FR465" i="98"/>
  <c r="FS465" i="98"/>
  <c r="FN466" i="98"/>
  <c r="FO466" i="98"/>
  <c r="FP466" i="98"/>
  <c r="FQ466" i="98"/>
  <c r="FR466" i="98"/>
  <c r="FS466" i="98"/>
  <c r="FN467" i="98"/>
  <c r="FO467" i="98"/>
  <c r="FP467" i="98"/>
  <c r="FQ467" i="98"/>
  <c r="FR467" i="98"/>
  <c r="FS467" i="98"/>
  <c r="FN468" i="98"/>
  <c r="FO468" i="98"/>
  <c r="FP468" i="98"/>
  <c r="FQ468" i="98"/>
  <c r="FR468" i="98"/>
  <c r="FS468" i="98"/>
  <c r="FN469" i="98"/>
  <c r="FO469" i="98"/>
  <c r="FP469" i="98"/>
  <c r="FQ469" i="98"/>
  <c r="FR469" i="98"/>
  <c r="FS469" i="98"/>
  <c r="FN470" i="98"/>
  <c r="FO470" i="98"/>
  <c r="FP470" i="98"/>
  <c r="FQ470" i="98"/>
  <c r="FR470" i="98"/>
  <c r="FS470" i="98"/>
  <c r="FN471" i="98"/>
  <c r="FO471" i="98"/>
  <c r="FP471" i="98"/>
  <c r="FQ471" i="98"/>
  <c r="FR471" i="98"/>
  <c r="FS471" i="98"/>
  <c r="FN472" i="98"/>
  <c r="FO472" i="98"/>
  <c r="FP472" i="98"/>
  <c r="FQ472" i="98"/>
  <c r="FR472" i="98"/>
  <c r="FS472" i="98"/>
  <c r="FN473" i="98"/>
  <c r="FO473" i="98"/>
  <c r="FP473" i="98"/>
  <c r="FQ473" i="98"/>
  <c r="FR473" i="98"/>
  <c r="FS473" i="98"/>
  <c r="FN474" i="98"/>
  <c r="FO474" i="98"/>
  <c r="FP474" i="98"/>
  <c r="FQ474" i="98"/>
  <c r="FR474" i="98"/>
  <c r="FS474" i="98"/>
  <c r="FN475" i="98"/>
  <c r="FO475" i="98"/>
  <c r="FP475" i="98"/>
  <c r="FQ475" i="98"/>
  <c r="FR475" i="98"/>
  <c r="FS475" i="98"/>
  <c r="FN476" i="98"/>
  <c r="FO476" i="98"/>
  <c r="FP476" i="98"/>
  <c r="FQ476" i="98"/>
  <c r="FR476" i="98"/>
  <c r="FS476" i="98"/>
  <c r="FN477" i="98"/>
  <c r="FO477" i="98"/>
  <c r="FP477" i="98"/>
  <c r="FQ477" i="98"/>
  <c r="FR477" i="98"/>
  <c r="FS477" i="98"/>
  <c r="FN478" i="98"/>
  <c r="FO478" i="98"/>
  <c r="FP478" i="98"/>
  <c r="FQ478" i="98"/>
  <c r="FR478" i="98"/>
  <c r="FS478" i="98"/>
  <c r="FN479" i="98"/>
  <c r="FO479" i="98"/>
  <c r="FP479" i="98"/>
  <c r="FQ479" i="98"/>
  <c r="FR479" i="98"/>
  <c r="FS479" i="98"/>
  <c r="FN480" i="98"/>
  <c r="FO480" i="98"/>
  <c r="FP480" i="98"/>
  <c r="FQ480" i="98"/>
  <c r="FR480" i="98"/>
  <c r="FS480" i="98"/>
  <c r="FN481" i="98"/>
  <c r="FO481" i="98"/>
  <c r="FP481" i="98"/>
  <c r="FQ481" i="98"/>
  <c r="FR481" i="98"/>
  <c r="FS481" i="98"/>
  <c r="FN482" i="98"/>
  <c r="FO482" i="98"/>
  <c r="FP482" i="98"/>
  <c r="FQ482" i="98"/>
  <c r="FR482" i="98"/>
  <c r="FS482" i="98"/>
  <c r="FN483" i="98"/>
  <c r="FO483" i="98"/>
  <c r="FP483" i="98"/>
  <c r="FQ483" i="98"/>
  <c r="FR483" i="98"/>
  <c r="FS483" i="98"/>
  <c r="FN484" i="98"/>
  <c r="FO484" i="98"/>
  <c r="FP484" i="98"/>
  <c r="FQ484" i="98"/>
  <c r="FR484" i="98"/>
  <c r="FS484" i="98"/>
  <c r="FN485" i="98"/>
  <c r="FO485" i="98"/>
  <c r="FP485" i="98"/>
  <c r="FQ485" i="98"/>
  <c r="FR485" i="98"/>
  <c r="FS485" i="98"/>
  <c r="FN486" i="98"/>
  <c r="FO486" i="98"/>
  <c r="FP486" i="98"/>
  <c r="FQ486" i="98"/>
  <c r="FR486" i="98"/>
  <c r="FS486" i="98"/>
  <c r="FN487" i="98"/>
  <c r="FO487" i="98"/>
  <c r="FP487" i="98"/>
  <c r="FQ487" i="98"/>
  <c r="FR487" i="98"/>
  <c r="FS487" i="98"/>
  <c r="FN488" i="98"/>
  <c r="FO488" i="98"/>
  <c r="FP488" i="98"/>
  <c r="FQ488" i="98"/>
  <c r="FR488" i="98"/>
  <c r="FS488" i="98"/>
  <c r="FN489" i="98"/>
  <c r="FO489" i="98"/>
  <c r="FP489" i="98"/>
  <c r="FQ489" i="98"/>
  <c r="FR489" i="98"/>
  <c r="FS489" i="98"/>
  <c r="FN490" i="98"/>
  <c r="FO490" i="98"/>
  <c r="FP490" i="98"/>
  <c r="FQ490" i="98"/>
  <c r="FR490" i="98"/>
  <c r="FS490" i="98"/>
  <c r="FN491" i="98"/>
  <c r="FO491" i="98"/>
  <c r="FP491" i="98"/>
  <c r="FQ491" i="98"/>
  <c r="FR491" i="98"/>
  <c r="FS491" i="98"/>
  <c r="FN492" i="98"/>
  <c r="FO492" i="98"/>
  <c r="FP492" i="98"/>
  <c r="FQ492" i="98"/>
  <c r="FR492" i="98"/>
  <c r="FS492" i="98"/>
  <c r="FN493" i="98"/>
  <c r="FO493" i="98"/>
  <c r="FP493" i="98"/>
  <c r="FQ493" i="98"/>
  <c r="FR493" i="98"/>
  <c r="FS493" i="98"/>
  <c r="FN494" i="98"/>
  <c r="FO494" i="98"/>
  <c r="FP494" i="98"/>
  <c r="FQ494" i="98"/>
  <c r="FR494" i="98"/>
  <c r="FS494" i="98"/>
  <c r="FN495" i="98"/>
  <c r="FO495" i="98"/>
  <c r="FP495" i="98"/>
  <c r="FQ495" i="98"/>
  <c r="FR495" i="98"/>
  <c r="FS495" i="98"/>
  <c r="FN496" i="98"/>
  <c r="FO496" i="98"/>
  <c r="FP496" i="98"/>
  <c r="FQ496" i="98"/>
  <c r="FR496" i="98"/>
  <c r="FS496" i="98"/>
  <c r="FN497" i="98"/>
  <c r="FO497" i="98"/>
  <c r="FP497" i="98"/>
  <c r="FQ497" i="98"/>
  <c r="FR497" i="98"/>
  <c r="FS497" i="98"/>
  <c r="FN498" i="98"/>
  <c r="FO498" i="98"/>
  <c r="FP498" i="98"/>
  <c r="FQ498" i="98"/>
  <c r="FR498" i="98"/>
  <c r="FS498" i="98"/>
  <c r="FN499" i="98"/>
  <c r="FO499" i="98"/>
  <c r="FP499" i="98"/>
  <c r="FQ499" i="98"/>
  <c r="FR499" i="98"/>
  <c r="FS499" i="98"/>
  <c r="FN500" i="98"/>
  <c r="FO500" i="98"/>
  <c r="FP500" i="98"/>
  <c r="FQ500" i="98"/>
  <c r="FR500" i="98"/>
  <c r="FS500" i="98"/>
  <c r="FN501" i="98"/>
  <c r="FO501" i="98"/>
  <c r="FP501" i="98"/>
  <c r="FQ501" i="98"/>
  <c r="FR501" i="98"/>
  <c r="FS501" i="98"/>
  <c r="FN502" i="98"/>
  <c r="FO502" i="98"/>
  <c r="FP502" i="98"/>
  <c r="FQ502" i="98"/>
  <c r="FR502" i="98"/>
  <c r="FS502" i="98"/>
  <c r="FN503" i="98"/>
  <c r="FO503" i="98"/>
  <c r="FP503" i="98"/>
  <c r="FQ503" i="98"/>
  <c r="FR503" i="98"/>
  <c r="FS503" i="98"/>
  <c r="FN504" i="98"/>
  <c r="FO504" i="98"/>
  <c r="FP504" i="98"/>
  <c r="FQ504" i="98"/>
  <c r="FR504" i="98"/>
  <c r="FS504" i="98"/>
  <c r="FN505" i="98"/>
  <c r="FO505" i="98"/>
  <c r="FP505" i="98"/>
  <c r="FQ505" i="98"/>
  <c r="FR505" i="98"/>
  <c r="FS505" i="98"/>
  <c r="FN506" i="98"/>
  <c r="FO506" i="98"/>
  <c r="FP506" i="98"/>
  <c r="FQ506" i="98"/>
  <c r="FR506" i="98"/>
  <c r="FS506" i="98"/>
  <c r="FN507" i="98"/>
  <c r="FO507" i="98"/>
  <c r="FP507" i="98"/>
  <c r="FQ507" i="98"/>
  <c r="FR507" i="98"/>
  <c r="FS507" i="98"/>
  <c r="FN508" i="98"/>
  <c r="FO508" i="98"/>
  <c r="FP508" i="98"/>
  <c r="FQ508" i="98"/>
  <c r="FR508" i="98"/>
  <c r="FS508" i="98"/>
  <c r="FN509" i="98"/>
  <c r="FO509" i="98"/>
  <c r="FP509" i="98"/>
  <c r="FQ509" i="98"/>
  <c r="FR509" i="98"/>
  <c r="FS509" i="98"/>
  <c r="FN510" i="98"/>
  <c r="FO510" i="98"/>
  <c r="FP510" i="98"/>
  <c r="FQ510" i="98"/>
  <c r="FR510" i="98"/>
  <c r="FS510" i="98"/>
  <c r="FN511" i="98"/>
  <c r="FO511" i="98"/>
  <c r="FP511" i="98"/>
  <c r="FQ511" i="98"/>
  <c r="FR511" i="98"/>
  <c r="FS511" i="98"/>
  <c r="FN512" i="98"/>
  <c r="FO512" i="98"/>
  <c r="FP512" i="98"/>
  <c r="FQ512" i="98"/>
  <c r="FR512" i="98"/>
  <c r="FS512" i="98"/>
  <c r="FN513" i="98"/>
  <c r="FO513" i="98"/>
  <c r="FP513" i="98"/>
  <c r="FQ513" i="98"/>
  <c r="FR513" i="98"/>
  <c r="FS513" i="98"/>
  <c r="FN514" i="98"/>
  <c r="FO514" i="98"/>
  <c r="FP514" i="98"/>
  <c r="FQ514" i="98"/>
  <c r="FR514" i="98"/>
  <c r="FS514" i="98"/>
  <c r="FN515" i="98"/>
  <c r="FO515" i="98"/>
  <c r="FP515" i="98"/>
  <c r="FQ515" i="98"/>
  <c r="FR515" i="98"/>
  <c r="FS515" i="98"/>
  <c r="FN516" i="98"/>
  <c r="FO516" i="98"/>
  <c r="FP516" i="98"/>
  <c r="FQ516" i="98"/>
  <c r="FR516" i="98"/>
  <c r="FS516" i="98"/>
  <c r="FN517" i="98"/>
  <c r="FO517" i="98"/>
  <c r="FP517" i="98"/>
  <c r="FQ517" i="98"/>
  <c r="FR517" i="98"/>
  <c r="FS517" i="98"/>
  <c r="FN518" i="98"/>
  <c r="FO518" i="98"/>
  <c r="FP518" i="98"/>
  <c r="FQ518" i="98"/>
  <c r="FR518" i="98"/>
  <c r="FS518" i="98"/>
  <c r="FN519" i="98"/>
  <c r="FO519" i="98"/>
  <c r="FP519" i="98"/>
  <c r="FQ519" i="98"/>
  <c r="FR519" i="98"/>
  <c r="FS519" i="98"/>
  <c r="FN520" i="98"/>
  <c r="FO520" i="98"/>
  <c r="FP520" i="98"/>
  <c r="FQ520" i="98"/>
  <c r="FR520" i="98"/>
  <c r="FS520" i="98"/>
  <c r="FN521" i="98"/>
  <c r="FO521" i="98"/>
  <c r="FP521" i="98"/>
  <c r="FQ521" i="98"/>
  <c r="FR521" i="98"/>
  <c r="FS521" i="98"/>
  <c r="FN522" i="98"/>
  <c r="FO522" i="98"/>
  <c r="FP522" i="98"/>
  <c r="FQ522" i="98"/>
  <c r="FR522" i="98"/>
  <c r="FS522" i="98"/>
  <c r="FN523" i="98"/>
  <c r="FO523" i="98"/>
  <c r="FP523" i="98"/>
  <c r="FQ523" i="98"/>
  <c r="FR523" i="98"/>
  <c r="FS523" i="98"/>
  <c r="FN524" i="98"/>
  <c r="FO524" i="98"/>
  <c r="FP524" i="98"/>
  <c r="FQ524" i="98"/>
  <c r="FR524" i="98"/>
  <c r="FS524" i="98"/>
  <c r="FN525" i="98"/>
  <c r="FO525" i="98"/>
  <c r="FP525" i="98"/>
  <c r="FQ525" i="98"/>
  <c r="FR525" i="98"/>
  <c r="FS525" i="98"/>
  <c r="FN526" i="98"/>
  <c r="FO526" i="98"/>
  <c r="FP526" i="98"/>
  <c r="FQ526" i="98"/>
  <c r="FR526" i="98"/>
  <c r="FS526" i="98"/>
  <c r="FN527" i="98"/>
  <c r="FO527" i="98"/>
  <c r="FP527" i="98"/>
  <c r="FQ527" i="98"/>
  <c r="FR527" i="98"/>
  <c r="FS527" i="98"/>
  <c r="FN528" i="98"/>
  <c r="FO528" i="98"/>
  <c r="FP528" i="98"/>
  <c r="FQ528" i="98"/>
  <c r="FR528" i="98"/>
  <c r="FS528" i="98"/>
  <c r="FN529" i="98"/>
  <c r="FO529" i="98"/>
  <c r="FP529" i="98"/>
  <c r="FQ529" i="98"/>
  <c r="FR529" i="98"/>
  <c r="FS529" i="98"/>
  <c r="FN530" i="98"/>
  <c r="FO530" i="98"/>
  <c r="FP530" i="98"/>
  <c r="FQ530" i="98"/>
  <c r="FR530" i="98"/>
  <c r="FS530" i="98"/>
  <c r="FN531" i="98"/>
  <c r="FO531" i="98"/>
  <c r="FP531" i="98"/>
  <c r="FQ531" i="98"/>
  <c r="FR531" i="98"/>
  <c r="FS531" i="98"/>
  <c r="FN532" i="98"/>
  <c r="FO532" i="98"/>
  <c r="FP532" i="98"/>
  <c r="FQ532" i="98"/>
  <c r="FR532" i="98"/>
  <c r="FS532" i="98"/>
  <c r="FN533" i="98"/>
  <c r="FO533" i="98"/>
  <c r="FP533" i="98"/>
  <c r="FQ533" i="98"/>
  <c r="FR533" i="98"/>
  <c r="FS533" i="98"/>
  <c r="FN534" i="98"/>
  <c r="FO534" i="98"/>
  <c r="FP534" i="98"/>
  <c r="FQ534" i="98"/>
  <c r="FR534" i="98"/>
  <c r="FS534" i="98"/>
  <c r="FN535" i="98"/>
  <c r="FO535" i="98"/>
  <c r="FP535" i="98"/>
  <c r="FQ535" i="98"/>
  <c r="FR535" i="98"/>
  <c r="FS535" i="98"/>
  <c r="FN536" i="98"/>
  <c r="FO536" i="98"/>
  <c r="FP536" i="98"/>
  <c r="FQ536" i="98"/>
  <c r="FR536" i="98"/>
  <c r="FS536" i="98"/>
  <c r="FN537" i="98"/>
  <c r="FO537" i="98"/>
  <c r="FP537" i="98"/>
  <c r="FQ537" i="98"/>
  <c r="FR537" i="98"/>
  <c r="FS537" i="98"/>
  <c r="FN538" i="98"/>
  <c r="FO538" i="98"/>
  <c r="FP538" i="98"/>
  <c r="FQ538" i="98"/>
  <c r="FR538" i="98"/>
  <c r="FS538" i="98"/>
  <c r="FN539" i="98"/>
  <c r="FO539" i="98"/>
  <c r="FP539" i="98"/>
  <c r="FQ539" i="98"/>
  <c r="FR539" i="98"/>
  <c r="FS539" i="98"/>
  <c r="FN540" i="98"/>
  <c r="FO540" i="98"/>
  <c r="FP540" i="98"/>
  <c r="FQ540" i="98"/>
  <c r="FR540" i="98"/>
  <c r="FS540" i="98"/>
  <c r="FN541" i="98"/>
  <c r="FO541" i="98"/>
  <c r="FP541" i="98"/>
  <c r="FQ541" i="98"/>
  <c r="FR541" i="98"/>
  <c r="FS541" i="98"/>
  <c r="FN542" i="98"/>
  <c r="FO542" i="98"/>
  <c r="FP542" i="98"/>
  <c r="FQ542" i="98"/>
  <c r="FR542" i="98"/>
  <c r="FS542" i="98"/>
  <c r="FN543" i="98"/>
  <c r="FO543" i="98"/>
  <c r="FP543" i="98"/>
  <c r="FQ543" i="98"/>
  <c r="FR543" i="98"/>
  <c r="FS543" i="98"/>
  <c r="FN544" i="98"/>
  <c r="FO544" i="98"/>
  <c r="FP544" i="98"/>
  <c r="FQ544" i="98"/>
  <c r="FR544" i="98"/>
  <c r="FS544" i="98"/>
  <c r="FN545" i="98"/>
  <c r="FO545" i="98"/>
  <c r="FP545" i="98"/>
  <c r="FQ545" i="98"/>
  <c r="FR545" i="98"/>
  <c r="FS545" i="98"/>
  <c r="FN546" i="98"/>
  <c r="FO546" i="98"/>
  <c r="FP546" i="98"/>
  <c r="FQ546" i="98"/>
  <c r="FR546" i="98"/>
  <c r="FS546" i="98"/>
  <c r="FN547" i="98"/>
  <c r="FO547" i="98"/>
  <c r="FP547" i="98"/>
  <c r="FQ547" i="98"/>
  <c r="FR547" i="98"/>
  <c r="FS547" i="98"/>
  <c r="FN548" i="98"/>
  <c r="FO548" i="98"/>
  <c r="FP548" i="98"/>
  <c r="FQ548" i="98"/>
  <c r="FR548" i="98"/>
  <c r="FS548" i="98"/>
  <c r="FN549" i="98"/>
  <c r="FO549" i="98"/>
  <c r="FP549" i="98"/>
  <c r="FQ549" i="98"/>
  <c r="FR549" i="98"/>
  <c r="FS549" i="98"/>
  <c r="FN550" i="98"/>
  <c r="FO550" i="98"/>
  <c r="FP550" i="98"/>
  <c r="FQ550" i="98"/>
  <c r="FR550" i="98"/>
  <c r="FS550" i="98"/>
  <c r="FN551" i="98"/>
  <c r="FO551" i="98"/>
  <c r="FP551" i="98"/>
  <c r="FQ551" i="98"/>
  <c r="FR551" i="98"/>
  <c r="FS551" i="98"/>
  <c r="FN552" i="98"/>
  <c r="FO552" i="98"/>
  <c r="FP552" i="98"/>
  <c r="FQ552" i="98"/>
  <c r="FR552" i="98"/>
  <c r="FS552" i="98"/>
  <c r="FN553" i="98"/>
  <c r="FO553" i="98"/>
  <c r="FP553" i="98"/>
  <c r="FQ553" i="98"/>
  <c r="FR553" i="98"/>
  <c r="FS553" i="98"/>
  <c r="FN554" i="98"/>
  <c r="FO554" i="98"/>
  <c r="FP554" i="98"/>
  <c r="FQ554" i="98"/>
  <c r="FR554" i="98"/>
  <c r="FS554" i="98"/>
  <c r="FN555" i="98"/>
  <c r="FO555" i="98"/>
  <c r="FP555" i="98"/>
  <c r="FQ555" i="98"/>
  <c r="FR555" i="98"/>
  <c r="FS555" i="98"/>
  <c r="FN556" i="98"/>
  <c r="FO556" i="98"/>
  <c r="FP556" i="98"/>
  <c r="FQ556" i="98"/>
  <c r="FR556" i="98"/>
  <c r="FS556" i="98"/>
  <c r="FN557" i="98"/>
  <c r="FO557" i="98"/>
  <c r="FP557" i="98"/>
  <c r="FQ557" i="98"/>
  <c r="FR557" i="98"/>
  <c r="FS557" i="98"/>
  <c r="FN558" i="98"/>
  <c r="FO558" i="98"/>
  <c r="FP558" i="98"/>
  <c r="FQ558" i="98"/>
  <c r="FR558" i="98"/>
  <c r="FS558" i="98"/>
  <c r="FN559" i="98"/>
  <c r="FO559" i="98"/>
  <c r="FP559" i="98"/>
  <c r="FQ559" i="98"/>
  <c r="FR559" i="98"/>
  <c r="FS559" i="98"/>
  <c r="FN560" i="98"/>
  <c r="FO560" i="98"/>
  <c r="FP560" i="98"/>
  <c r="FQ560" i="98"/>
  <c r="FR560" i="98"/>
  <c r="FS560" i="98"/>
  <c r="FN561" i="98"/>
  <c r="FO561" i="98"/>
  <c r="FP561" i="98"/>
  <c r="FQ561" i="98"/>
  <c r="FR561" i="98"/>
  <c r="FS561" i="98"/>
  <c r="FN562" i="98"/>
  <c r="FO562" i="98"/>
  <c r="FP562" i="98"/>
  <c r="FQ562" i="98"/>
  <c r="FR562" i="98"/>
  <c r="FS562" i="98"/>
  <c r="FN563" i="98"/>
  <c r="FO563" i="98"/>
  <c r="FP563" i="98"/>
  <c r="FQ563" i="98"/>
  <c r="FR563" i="98"/>
  <c r="FS563" i="98"/>
  <c r="FN564" i="98"/>
  <c r="FO564" i="98"/>
  <c r="FP564" i="98"/>
  <c r="FQ564" i="98"/>
  <c r="FR564" i="98"/>
  <c r="FS564" i="98"/>
  <c r="FN565" i="98"/>
  <c r="FO565" i="98"/>
  <c r="FP565" i="98"/>
  <c r="FQ565" i="98"/>
  <c r="FR565" i="98"/>
  <c r="FS565" i="98"/>
  <c r="FN566" i="98"/>
  <c r="FO566" i="98"/>
  <c r="FP566" i="98"/>
  <c r="FQ566" i="98"/>
  <c r="FR566" i="98"/>
  <c r="FS566" i="98"/>
  <c r="FN567" i="98"/>
  <c r="FO567" i="98"/>
  <c r="FP567" i="98"/>
  <c r="FQ567" i="98"/>
  <c r="FR567" i="98"/>
  <c r="FS567" i="98"/>
  <c r="FN568" i="98"/>
  <c r="FO568" i="98"/>
  <c r="FP568" i="98"/>
  <c r="FQ568" i="98"/>
  <c r="FR568" i="98"/>
  <c r="FS568" i="98"/>
  <c r="FN569" i="98"/>
  <c r="FO569" i="98"/>
  <c r="FP569" i="98"/>
  <c r="FQ569" i="98"/>
  <c r="FR569" i="98"/>
  <c r="FS569" i="98"/>
  <c r="FN570" i="98"/>
  <c r="FO570" i="98"/>
  <c r="FP570" i="98"/>
  <c r="FQ570" i="98"/>
  <c r="FR570" i="98"/>
  <c r="FS570" i="98"/>
  <c r="FN571" i="98"/>
  <c r="FO571" i="98"/>
  <c r="FP571" i="98"/>
  <c r="FQ571" i="98"/>
  <c r="FR571" i="98"/>
  <c r="FS571" i="98"/>
  <c r="FN572" i="98"/>
  <c r="FO572" i="98"/>
  <c r="FP572" i="98"/>
  <c r="FQ572" i="98"/>
  <c r="FR572" i="98"/>
  <c r="FS572" i="98"/>
  <c r="FN573" i="98"/>
  <c r="FO573" i="98"/>
  <c r="FP573" i="98"/>
  <c r="FQ573" i="98"/>
  <c r="FR573" i="98"/>
  <c r="FS573" i="98"/>
  <c r="FN574" i="98"/>
  <c r="FO574" i="98"/>
  <c r="FP574" i="98"/>
  <c r="FQ574" i="98"/>
  <c r="FR574" i="98"/>
  <c r="FS574" i="98"/>
  <c r="FN575" i="98"/>
  <c r="FO575" i="98"/>
  <c r="FP575" i="98"/>
  <c r="FQ575" i="98"/>
  <c r="FR575" i="98"/>
  <c r="FS575" i="98"/>
  <c r="FN576" i="98"/>
  <c r="FO576" i="98"/>
  <c r="FP576" i="98"/>
  <c r="FQ576" i="98"/>
  <c r="FR576" i="98"/>
  <c r="FS576" i="98"/>
  <c r="FN577" i="98"/>
  <c r="FO577" i="98"/>
  <c r="FP577" i="98"/>
  <c r="FQ577" i="98"/>
  <c r="FR577" i="98"/>
  <c r="FS577" i="98"/>
  <c r="FN578" i="98"/>
  <c r="FO578" i="98"/>
  <c r="FP578" i="98"/>
  <c r="FQ578" i="98"/>
  <c r="FR578" i="98"/>
  <c r="FS578" i="98"/>
  <c r="FN579" i="98"/>
  <c r="FO579" i="98"/>
  <c r="FP579" i="98"/>
  <c r="FQ579" i="98"/>
  <c r="FR579" i="98"/>
  <c r="FS579" i="98"/>
  <c r="FN580" i="98"/>
  <c r="FO580" i="98"/>
  <c r="FP580" i="98"/>
  <c r="FQ580" i="98"/>
  <c r="FR580" i="98"/>
  <c r="FS580" i="98"/>
  <c r="FN581" i="98"/>
  <c r="FO581" i="98"/>
  <c r="FP581" i="98"/>
  <c r="FQ581" i="98"/>
  <c r="FR581" i="98"/>
  <c r="FS581" i="98"/>
  <c r="FN582" i="98"/>
  <c r="FO582" i="98"/>
  <c r="FP582" i="98"/>
  <c r="FQ582" i="98"/>
  <c r="FR582" i="98"/>
  <c r="FS582" i="98"/>
  <c r="FN583" i="98"/>
  <c r="FO583" i="98"/>
  <c r="FP583" i="98"/>
  <c r="FQ583" i="98"/>
  <c r="FR583" i="98"/>
  <c r="FS583" i="98"/>
  <c r="FN584" i="98"/>
  <c r="FO584" i="98"/>
  <c r="FP584" i="98"/>
  <c r="FQ584" i="98"/>
  <c r="FR584" i="98"/>
  <c r="FS584" i="98"/>
  <c r="FN585" i="98"/>
  <c r="FO585" i="98"/>
  <c r="FP585" i="98"/>
  <c r="FQ585" i="98"/>
  <c r="FR585" i="98"/>
  <c r="FS585" i="98"/>
  <c r="FN586" i="98"/>
  <c r="FO586" i="98"/>
  <c r="FP586" i="98"/>
  <c r="FQ586" i="98"/>
  <c r="FR586" i="98"/>
  <c r="FS586" i="98"/>
  <c r="FN587" i="98"/>
  <c r="FO587" i="98"/>
  <c r="FP587" i="98"/>
  <c r="FQ587" i="98"/>
  <c r="FR587" i="98"/>
  <c r="FS587" i="98"/>
  <c r="FN588" i="98"/>
  <c r="FO588" i="98"/>
  <c r="FP588" i="98"/>
  <c r="FQ588" i="98"/>
  <c r="FR588" i="98"/>
  <c r="FS588" i="98"/>
  <c r="FN589" i="98"/>
  <c r="FO589" i="98"/>
  <c r="FP589" i="98"/>
  <c r="FQ589" i="98"/>
  <c r="FR589" i="98"/>
  <c r="FS589" i="98"/>
  <c r="FN590" i="98"/>
  <c r="FO590" i="98"/>
  <c r="FP590" i="98"/>
  <c r="FQ590" i="98"/>
  <c r="FR590" i="98"/>
  <c r="FS590" i="98"/>
  <c r="FN591" i="98"/>
  <c r="FO591" i="98"/>
  <c r="FP591" i="98"/>
  <c r="FQ591" i="98"/>
  <c r="FR591" i="98"/>
  <c r="FS591" i="98"/>
  <c r="FN592" i="98"/>
  <c r="FO592" i="98"/>
  <c r="FP592" i="98"/>
  <c r="FQ592" i="98"/>
  <c r="FR592" i="98"/>
  <c r="FS592" i="98"/>
  <c r="FN593" i="98"/>
  <c r="FO593" i="98"/>
  <c r="FP593" i="98"/>
  <c r="FQ593" i="98"/>
  <c r="FR593" i="98"/>
  <c r="FS593" i="98"/>
  <c r="FN594" i="98"/>
  <c r="FO594" i="98"/>
  <c r="FP594" i="98"/>
  <c r="FQ594" i="98"/>
  <c r="FR594" i="98"/>
  <c r="FS594" i="98"/>
  <c r="FN595" i="98"/>
  <c r="FO595" i="98"/>
  <c r="FP595" i="98"/>
  <c r="FQ595" i="98"/>
  <c r="FR595" i="98"/>
  <c r="FS595" i="98"/>
  <c r="FN596" i="98"/>
  <c r="FO596" i="98"/>
  <c r="FP596" i="98"/>
  <c r="FQ596" i="98"/>
  <c r="FR596" i="98"/>
  <c r="FS596" i="98"/>
  <c r="FN597" i="98"/>
  <c r="FO597" i="98"/>
  <c r="FP597" i="98"/>
  <c r="FQ597" i="98"/>
  <c r="FR597" i="98"/>
  <c r="FS597" i="98"/>
  <c r="FN598" i="98"/>
  <c r="FO598" i="98"/>
  <c r="FP598" i="98"/>
  <c r="FQ598" i="98"/>
  <c r="FR598" i="98"/>
  <c r="FS598" i="98"/>
  <c r="FN599" i="98"/>
  <c r="FO599" i="98"/>
  <c r="FP599" i="98"/>
  <c r="FQ599" i="98"/>
  <c r="FR599" i="98"/>
  <c r="FS599" i="98"/>
  <c r="FN600" i="98"/>
  <c r="FO600" i="98"/>
  <c r="FP600" i="98"/>
  <c r="FQ600" i="98"/>
  <c r="FR600" i="98"/>
  <c r="FS600" i="98"/>
  <c r="FN601" i="98"/>
  <c r="FO601" i="98"/>
  <c r="FP601" i="98"/>
  <c r="FQ601" i="98"/>
  <c r="FR601" i="98"/>
  <c r="FS601" i="98"/>
  <c r="FN602" i="98"/>
  <c r="FO602" i="98"/>
  <c r="FP602" i="98"/>
  <c r="FQ602" i="98"/>
  <c r="FR602" i="98"/>
  <c r="FS602" i="98"/>
  <c r="FN603" i="98"/>
  <c r="FO603" i="98"/>
  <c r="FP603" i="98"/>
  <c r="FQ603" i="98"/>
  <c r="FR603" i="98"/>
  <c r="FS603" i="98"/>
  <c r="FN604" i="98"/>
  <c r="FO604" i="98"/>
  <c r="FP604" i="98"/>
  <c r="FQ604" i="98"/>
  <c r="FR604" i="98"/>
  <c r="FS604" i="98"/>
  <c r="FN605" i="98"/>
  <c r="FO605" i="98"/>
  <c r="FP605" i="98"/>
  <c r="FQ605" i="98"/>
  <c r="FR605" i="98"/>
  <c r="FS605" i="98"/>
  <c r="FN606" i="98"/>
  <c r="FO606" i="98"/>
  <c r="FP606" i="98"/>
  <c r="FQ606" i="98"/>
  <c r="FR606" i="98"/>
  <c r="FS606" i="98"/>
  <c r="FN607" i="98"/>
  <c r="FO607" i="98"/>
  <c r="FP607" i="98"/>
  <c r="FQ607" i="98"/>
  <c r="FR607" i="98"/>
  <c r="FS607" i="98"/>
  <c r="FN608" i="98"/>
  <c r="FO608" i="98"/>
  <c r="FP608" i="98"/>
  <c r="FQ608" i="98"/>
  <c r="FR608" i="98"/>
  <c r="FS608" i="98"/>
  <c r="FN609" i="98"/>
  <c r="FO609" i="98"/>
  <c r="FP609" i="98"/>
  <c r="FQ609" i="98"/>
  <c r="FR609" i="98"/>
  <c r="FS609" i="98"/>
  <c r="FN610" i="98"/>
  <c r="FO610" i="98"/>
  <c r="FP610" i="98"/>
  <c r="FQ610" i="98"/>
  <c r="FR610" i="98"/>
  <c r="FS610" i="98"/>
  <c r="FN611" i="98"/>
  <c r="FO611" i="98"/>
  <c r="FP611" i="98"/>
  <c r="FQ611" i="98"/>
  <c r="FR611" i="98"/>
  <c r="FS611" i="98"/>
  <c r="FN612" i="98"/>
  <c r="FO612" i="98"/>
  <c r="FP612" i="98"/>
  <c r="FQ612" i="98"/>
  <c r="FR612" i="98"/>
  <c r="FS612" i="98"/>
  <c r="FN613" i="98"/>
  <c r="FO613" i="98"/>
  <c r="FP613" i="98"/>
  <c r="FQ613" i="98"/>
  <c r="FR613" i="98"/>
  <c r="FS613" i="98"/>
  <c r="FN614" i="98"/>
  <c r="FO614" i="98"/>
  <c r="FP614" i="98"/>
  <c r="FQ614" i="98"/>
  <c r="FR614" i="98"/>
  <c r="FS614" i="98"/>
  <c r="FN615" i="98"/>
  <c r="FO615" i="98"/>
  <c r="FP615" i="98"/>
  <c r="FQ615" i="98"/>
  <c r="FR615" i="98"/>
  <c r="FS615" i="98"/>
  <c r="FN616" i="98"/>
  <c r="FO616" i="98"/>
  <c r="FP616" i="98"/>
  <c r="FQ616" i="98"/>
  <c r="FR616" i="98"/>
  <c r="FS616" i="98"/>
  <c r="FN617" i="98"/>
  <c r="FO617" i="98"/>
  <c r="FP617" i="98"/>
  <c r="FQ617" i="98"/>
  <c r="FR617" i="98"/>
  <c r="FS617" i="98"/>
  <c r="FN618" i="98"/>
  <c r="FO618" i="98"/>
  <c r="FP618" i="98"/>
  <c r="FQ618" i="98"/>
  <c r="FR618" i="98"/>
  <c r="FS618" i="98"/>
  <c r="FN619" i="98"/>
  <c r="FO619" i="98"/>
  <c r="FP619" i="98"/>
  <c r="FQ619" i="98"/>
  <c r="FR619" i="98"/>
  <c r="FS619" i="98"/>
  <c r="FN620" i="98"/>
  <c r="FO620" i="98"/>
  <c r="FP620" i="98"/>
  <c r="FQ620" i="98"/>
  <c r="FR620" i="98"/>
  <c r="FS620" i="98"/>
  <c r="FN621" i="98"/>
  <c r="FO621" i="98"/>
  <c r="FP621" i="98"/>
  <c r="FQ621" i="98"/>
  <c r="FR621" i="98"/>
  <c r="FS621" i="98"/>
  <c r="FN622" i="98"/>
  <c r="FO622" i="98"/>
  <c r="FP622" i="98"/>
  <c r="FQ622" i="98"/>
  <c r="FR622" i="98"/>
  <c r="FS622" i="98"/>
  <c r="FN623" i="98"/>
  <c r="FO623" i="98"/>
  <c r="FP623" i="98"/>
  <c r="FQ623" i="98"/>
  <c r="FR623" i="98"/>
  <c r="FS623" i="98"/>
  <c r="FN624" i="98"/>
  <c r="FO624" i="98"/>
  <c r="FP624" i="98"/>
  <c r="FQ624" i="98"/>
  <c r="FR624" i="98"/>
  <c r="FS624" i="98"/>
  <c r="FN625" i="98"/>
  <c r="FO625" i="98"/>
  <c r="FP625" i="98"/>
  <c r="FQ625" i="98"/>
  <c r="FR625" i="98"/>
  <c r="FS625" i="98"/>
  <c r="FN626" i="98"/>
  <c r="FO626" i="98"/>
  <c r="FP626" i="98"/>
  <c r="FQ626" i="98"/>
  <c r="FR626" i="98"/>
  <c r="FS626" i="98"/>
  <c r="FN627" i="98"/>
  <c r="FO627" i="98"/>
  <c r="FP627" i="98"/>
  <c r="FQ627" i="98"/>
  <c r="FR627" i="98"/>
  <c r="FS627" i="98"/>
  <c r="FN628" i="98"/>
  <c r="FO628" i="98"/>
  <c r="FP628" i="98"/>
  <c r="FQ628" i="98"/>
  <c r="FR628" i="98"/>
  <c r="FS628" i="98"/>
  <c r="FN629" i="98"/>
  <c r="FO629" i="98"/>
  <c r="FP629" i="98"/>
  <c r="FQ629" i="98"/>
  <c r="FR629" i="98"/>
  <c r="FS629" i="98"/>
  <c r="FN630" i="98"/>
  <c r="FO630" i="98"/>
  <c r="FP630" i="98"/>
  <c r="FQ630" i="98"/>
  <c r="FR630" i="98"/>
  <c r="FS630" i="98"/>
  <c r="FN631" i="98"/>
  <c r="FO631" i="98"/>
  <c r="FP631" i="98"/>
  <c r="FQ631" i="98"/>
  <c r="FR631" i="98"/>
  <c r="FS631" i="98"/>
  <c r="FN632" i="98"/>
  <c r="FO632" i="98"/>
  <c r="FP632" i="98"/>
  <c r="FQ632" i="98"/>
  <c r="FR632" i="98"/>
  <c r="FS632" i="98"/>
  <c r="FN633" i="98"/>
  <c r="FO633" i="98"/>
  <c r="FP633" i="98"/>
  <c r="FQ633" i="98"/>
  <c r="FR633" i="98"/>
  <c r="FS633" i="98"/>
  <c r="FN634" i="98"/>
  <c r="FO634" i="98"/>
  <c r="FP634" i="98"/>
  <c r="FQ634" i="98"/>
  <c r="FR634" i="98"/>
  <c r="FS634" i="98"/>
  <c r="FN635" i="98"/>
  <c r="FO635" i="98"/>
  <c r="FP635" i="98"/>
  <c r="FQ635" i="98"/>
  <c r="FR635" i="98"/>
  <c r="FS635" i="98"/>
  <c r="FN636" i="98"/>
  <c r="FO636" i="98"/>
  <c r="FP636" i="98"/>
  <c r="FQ636" i="98"/>
  <c r="FR636" i="98"/>
  <c r="FS636" i="98"/>
  <c r="FN637" i="98"/>
  <c r="FO637" i="98"/>
  <c r="FP637" i="98"/>
  <c r="FQ637" i="98"/>
  <c r="FR637" i="98"/>
  <c r="FS637" i="98"/>
  <c r="FN638" i="98"/>
  <c r="FO638" i="98"/>
  <c r="FP638" i="98"/>
  <c r="FQ638" i="98"/>
  <c r="FR638" i="98"/>
  <c r="FS638" i="98"/>
  <c r="FN639" i="98"/>
  <c r="FO639" i="98"/>
  <c r="FP639" i="98"/>
  <c r="FQ639" i="98"/>
  <c r="FR639" i="98"/>
  <c r="FS639" i="98"/>
  <c r="FN640" i="98"/>
  <c r="FO640" i="98"/>
  <c r="FP640" i="98"/>
  <c r="FQ640" i="98"/>
  <c r="FR640" i="98"/>
  <c r="FS640" i="98"/>
  <c r="FN641" i="98"/>
  <c r="FO641" i="98"/>
  <c r="FP641" i="98"/>
  <c r="FQ641" i="98"/>
  <c r="FR641" i="98"/>
  <c r="FS641" i="98"/>
  <c r="FN642" i="98"/>
  <c r="FO642" i="98"/>
  <c r="FP642" i="98"/>
  <c r="FQ642" i="98"/>
  <c r="FR642" i="98"/>
  <c r="FS642" i="98"/>
  <c r="FN643" i="98"/>
  <c r="FO643" i="98"/>
  <c r="FP643" i="98"/>
  <c r="FQ643" i="98"/>
  <c r="FR643" i="98"/>
  <c r="FS643" i="98"/>
  <c r="FN644" i="98"/>
  <c r="FO644" i="98"/>
  <c r="FP644" i="98"/>
  <c r="FQ644" i="98"/>
  <c r="FR644" i="98"/>
  <c r="FS644" i="98"/>
  <c r="FN645" i="98"/>
  <c r="FO645" i="98"/>
  <c r="FP645" i="98"/>
  <c r="FQ645" i="98"/>
  <c r="FR645" i="98"/>
  <c r="FS645" i="98"/>
  <c r="FN646" i="98"/>
  <c r="FO646" i="98"/>
  <c r="FP646" i="98"/>
  <c r="FQ646" i="98"/>
  <c r="FR646" i="98"/>
  <c r="FS646" i="98"/>
  <c r="FN647" i="98"/>
  <c r="FO647" i="98"/>
  <c r="FP647" i="98"/>
  <c r="FQ647" i="98"/>
  <c r="FR647" i="98"/>
  <c r="FS647" i="98"/>
  <c r="FN648" i="98"/>
  <c r="FO648" i="98"/>
  <c r="FP648" i="98"/>
  <c r="FQ648" i="98"/>
  <c r="FR648" i="98"/>
  <c r="FS648" i="98"/>
  <c r="FN649" i="98"/>
  <c r="FO649" i="98"/>
  <c r="FP649" i="98"/>
  <c r="FQ649" i="98"/>
  <c r="FR649" i="98"/>
  <c r="FS649" i="98"/>
  <c r="FN650" i="98"/>
  <c r="FO650" i="98"/>
  <c r="FP650" i="98"/>
  <c r="FQ650" i="98"/>
  <c r="FR650" i="98"/>
  <c r="FS650" i="98"/>
  <c r="FN651" i="98"/>
  <c r="FO651" i="98"/>
  <c r="FP651" i="98"/>
  <c r="FQ651" i="98"/>
  <c r="FR651" i="98"/>
  <c r="FS651" i="98"/>
  <c r="FN652" i="98"/>
  <c r="FO652" i="98"/>
  <c r="FP652" i="98"/>
  <c r="FQ652" i="98"/>
  <c r="FR652" i="98"/>
  <c r="FS652" i="98"/>
  <c r="FN653" i="98"/>
  <c r="FO653" i="98"/>
  <c r="FP653" i="98"/>
  <c r="FQ653" i="98"/>
  <c r="FR653" i="98"/>
  <c r="FS653" i="98"/>
  <c r="FN654" i="98"/>
  <c r="FO654" i="98"/>
  <c r="FP654" i="98"/>
  <c r="FQ654" i="98"/>
  <c r="FR654" i="98"/>
  <c r="FS654" i="98"/>
  <c r="FN655" i="98"/>
  <c r="FO655" i="98"/>
  <c r="FP655" i="98"/>
  <c r="FQ655" i="98"/>
  <c r="FR655" i="98"/>
  <c r="FS655" i="98"/>
  <c r="FN656" i="98"/>
  <c r="FO656" i="98"/>
  <c r="FP656" i="98"/>
  <c r="FQ656" i="98"/>
  <c r="FR656" i="98"/>
  <c r="FS656" i="98"/>
  <c r="FN657" i="98"/>
  <c r="FO657" i="98"/>
  <c r="FP657" i="98"/>
  <c r="FQ657" i="98"/>
  <c r="FR657" i="98"/>
  <c r="FS657" i="98"/>
  <c r="FN658" i="98"/>
  <c r="FO658" i="98"/>
  <c r="FP658" i="98"/>
  <c r="FQ658" i="98"/>
  <c r="FR658" i="98"/>
  <c r="FS658" i="98"/>
  <c r="FN659" i="98"/>
  <c r="FO659" i="98"/>
  <c r="FP659" i="98"/>
  <c r="FQ659" i="98"/>
  <c r="FR659" i="98"/>
  <c r="FS659" i="98"/>
  <c r="FN660" i="98"/>
  <c r="FO660" i="98"/>
  <c r="FP660" i="98"/>
  <c r="FQ660" i="98"/>
  <c r="FR660" i="98"/>
  <c r="FS660" i="98"/>
  <c r="FN661" i="98"/>
  <c r="FO661" i="98"/>
  <c r="FP661" i="98"/>
  <c r="FQ661" i="98"/>
  <c r="FR661" i="98"/>
  <c r="FS661" i="98"/>
  <c r="FN662" i="98"/>
  <c r="FO662" i="98"/>
  <c r="FP662" i="98"/>
  <c r="FQ662" i="98"/>
  <c r="FR662" i="98"/>
  <c r="FS662" i="98"/>
  <c r="FN663" i="98"/>
  <c r="FO663" i="98"/>
  <c r="FP663" i="98"/>
  <c r="FQ663" i="98"/>
  <c r="FR663" i="98"/>
  <c r="FS663" i="98"/>
  <c r="FN664" i="98"/>
  <c r="FO664" i="98"/>
  <c r="FP664" i="98"/>
  <c r="FQ664" i="98"/>
  <c r="FR664" i="98"/>
  <c r="FS664" i="98"/>
  <c r="FN665" i="98"/>
  <c r="FO665" i="98"/>
  <c r="FP665" i="98"/>
  <c r="FQ665" i="98"/>
  <c r="FR665" i="98"/>
  <c r="FS665" i="98"/>
  <c r="FN666" i="98"/>
  <c r="FO666" i="98"/>
  <c r="FP666" i="98"/>
  <c r="FQ666" i="98"/>
  <c r="FR666" i="98"/>
  <c r="FS666" i="98"/>
  <c r="FN667" i="98"/>
  <c r="FO667" i="98"/>
  <c r="FP667" i="98"/>
  <c r="FQ667" i="98"/>
  <c r="FR667" i="98"/>
  <c r="FS667" i="98"/>
  <c r="FN668" i="98"/>
  <c r="FO668" i="98"/>
  <c r="FP668" i="98"/>
  <c r="FQ668" i="98"/>
  <c r="FR668" i="98"/>
  <c r="FS668" i="98"/>
  <c r="FN669" i="98"/>
  <c r="FO669" i="98"/>
  <c r="FP669" i="98"/>
  <c r="FQ669" i="98"/>
  <c r="FR669" i="98"/>
  <c r="FS669" i="98"/>
  <c r="FN670" i="98"/>
  <c r="FO670" i="98"/>
  <c r="FP670" i="98"/>
  <c r="FQ670" i="98"/>
  <c r="FR670" i="98"/>
  <c r="FS670" i="98"/>
  <c r="FN671" i="98"/>
  <c r="FO671" i="98"/>
  <c r="FP671" i="98"/>
  <c r="FQ671" i="98"/>
  <c r="FR671" i="98"/>
  <c r="FS671" i="98"/>
  <c r="FN672" i="98"/>
  <c r="FO672" i="98"/>
  <c r="FP672" i="98"/>
  <c r="FQ672" i="98"/>
  <c r="FR672" i="98"/>
  <c r="FS672" i="98"/>
  <c r="FN673" i="98"/>
  <c r="FO673" i="98"/>
  <c r="FP673" i="98"/>
  <c r="FQ673" i="98"/>
  <c r="FR673" i="98"/>
  <c r="FS673" i="98"/>
  <c r="FN674" i="98"/>
  <c r="FO674" i="98"/>
  <c r="FP674" i="98"/>
  <c r="FQ674" i="98"/>
  <c r="FR674" i="98"/>
  <c r="FS674" i="98"/>
  <c r="FN675" i="98"/>
  <c r="FO675" i="98"/>
  <c r="FP675" i="98"/>
  <c r="FQ675" i="98"/>
  <c r="FR675" i="98"/>
  <c r="FS675" i="98"/>
  <c r="FN676" i="98"/>
  <c r="FO676" i="98"/>
  <c r="FP676" i="98"/>
  <c r="FQ676" i="98"/>
  <c r="FR676" i="98"/>
  <c r="FS676" i="98"/>
  <c r="FN677" i="98"/>
  <c r="FO677" i="98"/>
  <c r="FP677" i="98"/>
  <c r="FQ677" i="98"/>
  <c r="FR677" i="98"/>
  <c r="FS677" i="98"/>
  <c r="FN678" i="98"/>
  <c r="FO678" i="98"/>
  <c r="FP678" i="98"/>
  <c r="FQ678" i="98"/>
  <c r="FR678" i="98"/>
  <c r="FS678" i="98"/>
  <c r="FN679" i="98"/>
  <c r="FO679" i="98"/>
  <c r="FP679" i="98"/>
  <c r="FQ679" i="98"/>
  <c r="FR679" i="98"/>
  <c r="FS679" i="98"/>
  <c r="FN680" i="98"/>
  <c r="FO680" i="98"/>
  <c r="FP680" i="98"/>
  <c r="FQ680" i="98"/>
  <c r="FR680" i="98"/>
  <c r="FS680" i="98"/>
  <c r="FN681" i="98"/>
  <c r="FO681" i="98"/>
  <c r="FP681" i="98"/>
  <c r="FQ681" i="98"/>
  <c r="FR681" i="98"/>
  <c r="FS681" i="98"/>
  <c r="FN682" i="98"/>
  <c r="FO682" i="98"/>
  <c r="FP682" i="98"/>
  <c r="FQ682" i="98"/>
  <c r="FR682" i="98"/>
  <c r="FS682" i="98"/>
  <c r="FN683" i="98"/>
  <c r="FO683" i="98"/>
  <c r="FP683" i="98"/>
  <c r="FQ683" i="98"/>
  <c r="FR683" i="98"/>
  <c r="FS683" i="98"/>
  <c r="FN684" i="98"/>
  <c r="FO684" i="98"/>
  <c r="FP684" i="98"/>
  <c r="FQ684" i="98"/>
  <c r="FR684" i="98"/>
  <c r="FS684" i="98"/>
  <c r="FN685" i="98"/>
  <c r="FO685" i="98"/>
  <c r="FP685" i="98"/>
  <c r="FQ685" i="98"/>
  <c r="FR685" i="98"/>
  <c r="FS685" i="98"/>
  <c r="FN686" i="98"/>
  <c r="FO686" i="98"/>
  <c r="FP686" i="98"/>
  <c r="FQ686" i="98"/>
  <c r="FR686" i="98"/>
  <c r="FS686" i="98"/>
  <c r="FN687" i="98"/>
  <c r="FO687" i="98"/>
  <c r="FP687" i="98"/>
  <c r="FQ687" i="98"/>
  <c r="FR687" i="98"/>
  <c r="FS687" i="98"/>
  <c r="FN688" i="98"/>
  <c r="FO688" i="98"/>
  <c r="FP688" i="98"/>
  <c r="FQ688" i="98"/>
  <c r="FR688" i="98"/>
  <c r="FS688" i="98"/>
  <c r="FN689" i="98"/>
  <c r="FO689" i="98"/>
  <c r="FP689" i="98"/>
  <c r="FQ689" i="98"/>
  <c r="FR689" i="98"/>
  <c r="FS689" i="98"/>
  <c r="FN690" i="98"/>
  <c r="FO690" i="98"/>
  <c r="FP690" i="98"/>
  <c r="FQ690" i="98"/>
  <c r="FR690" i="98"/>
  <c r="FS690" i="98"/>
  <c r="FN691" i="98"/>
  <c r="FO691" i="98"/>
  <c r="FP691" i="98"/>
  <c r="FQ691" i="98"/>
  <c r="FR691" i="98"/>
  <c r="FS691" i="98"/>
  <c r="FN692" i="98"/>
  <c r="FO692" i="98"/>
  <c r="FP692" i="98"/>
  <c r="FQ692" i="98"/>
  <c r="FR692" i="98"/>
  <c r="FS692" i="98"/>
  <c r="FN693" i="98"/>
  <c r="FO693" i="98"/>
  <c r="FP693" i="98"/>
  <c r="FQ693" i="98"/>
  <c r="FR693" i="98"/>
  <c r="FS693" i="98"/>
  <c r="FN694" i="98"/>
  <c r="FO694" i="98"/>
  <c r="FP694" i="98"/>
  <c r="FQ694" i="98"/>
  <c r="FR694" i="98"/>
  <c r="FS694" i="98"/>
  <c r="FN695" i="98"/>
  <c r="FO695" i="98"/>
  <c r="FP695" i="98"/>
  <c r="FQ695" i="98"/>
  <c r="FR695" i="98"/>
  <c r="FS695" i="98"/>
  <c r="FN696" i="98"/>
  <c r="FO696" i="98"/>
  <c r="FP696" i="98"/>
  <c r="FQ696" i="98"/>
  <c r="FR696" i="98"/>
  <c r="FS696" i="98"/>
  <c r="FN697" i="98"/>
  <c r="FO697" i="98"/>
  <c r="FP697" i="98"/>
  <c r="FQ697" i="98"/>
  <c r="FR697" i="98"/>
  <c r="FS697" i="98"/>
  <c r="FN698" i="98"/>
  <c r="FO698" i="98"/>
  <c r="FP698" i="98"/>
  <c r="FQ698" i="98"/>
  <c r="FR698" i="98"/>
  <c r="FS698" i="98"/>
  <c r="FN699" i="98"/>
  <c r="FO699" i="98"/>
  <c r="FP699" i="98"/>
  <c r="FQ699" i="98"/>
  <c r="FR699" i="98"/>
  <c r="FS699" i="98"/>
  <c r="FN700" i="98"/>
  <c r="FO700" i="98"/>
  <c r="FP700" i="98"/>
  <c r="FQ700" i="98"/>
  <c r="FR700" i="98"/>
  <c r="FS700" i="98"/>
  <c r="FN701" i="98"/>
  <c r="FO701" i="98"/>
  <c r="FP701" i="98"/>
  <c r="FQ701" i="98"/>
  <c r="FR701" i="98"/>
  <c r="FS701" i="98"/>
  <c r="FN702" i="98"/>
  <c r="FO702" i="98"/>
  <c r="FP702" i="98"/>
  <c r="FQ702" i="98"/>
  <c r="FR702" i="98"/>
  <c r="FS702" i="98"/>
  <c r="FN703" i="98"/>
  <c r="FO703" i="98"/>
  <c r="FP703" i="98"/>
  <c r="FQ703" i="98"/>
  <c r="FR703" i="98"/>
  <c r="FS703" i="98"/>
  <c r="FN704" i="98"/>
  <c r="FO704" i="98"/>
  <c r="FP704" i="98"/>
  <c r="FQ704" i="98"/>
  <c r="FR704" i="98"/>
  <c r="FS704" i="98"/>
  <c r="FN705" i="98"/>
  <c r="FO705" i="98"/>
  <c r="FP705" i="98"/>
  <c r="FQ705" i="98"/>
  <c r="FR705" i="98"/>
  <c r="FS705" i="98"/>
  <c r="FN706" i="98"/>
  <c r="FO706" i="98"/>
  <c r="FP706" i="98"/>
  <c r="FQ706" i="98"/>
  <c r="FR706" i="98"/>
  <c r="FS706" i="98"/>
  <c r="FN707" i="98"/>
  <c r="FO707" i="98"/>
  <c r="FP707" i="98"/>
  <c r="FQ707" i="98"/>
  <c r="FR707" i="98"/>
  <c r="FS707" i="98"/>
  <c r="FN708" i="98"/>
  <c r="FO708" i="98"/>
  <c r="FP708" i="98"/>
  <c r="FQ708" i="98"/>
  <c r="FR708" i="98"/>
  <c r="FS708" i="98"/>
  <c r="FN709" i="98"/>
  <c r="FO709" i="98"/>
  <c r="FP709" i="98"/>
  <c r="FQ709" i="98"/>
  <c r="FR709" i="98"/>
  <c r="FS709" i="98"/>
  <c r="FN710" i="98"/>
  <c r="FO710" i="98"/>
  <c r="FP710" i="98"/>
  <c r="FQ710" i="98"/>
  <c r="FR710" i="98"/>
  <c r="FS710" i="98"/>
  <c r="FN711" i="98"/>
  <c r="FO711" i="98"/>
  <c r="FP711" i="98"/>
  <c r="FQ711" i="98"/>
  <c r="FR711" i="98"/>
  <c r="FS711" i="98"/>
  <c r="FN712" i="98"/>
  <c r="FO712" i="98"/>
  <c r="FP712" i="98"/>
  <c r="FQ712" i="98"/>
  <c r="FR712" i="98"/>
  <c r="FS712" i="98"/>
  <c r="FN713" i="98"/>
  <c r="FO713" i="98"/>
  <c r="FP713" i="98"/>
  <c r="FQ713" i="98"/>
  <c r="FR713" i="98"/>
  <c r="FS713" i="98"/>
  <c r="FN714" i="98"/>
  <c r="FO714" i="98"/>
  <c r="FP714" i="98"/>
  <c r="FQ714" i="98"/>
  <c r="FR714" i="98"/>
  <c r="FS714" i="98"/>
  <c r="FN715" i="98"/>
  <c r="FO715" i="98"/>
  <c r="FP715" i="98"/>
  <c r="FQ715" i="98"/>
  <c r="FR715" i="98"/>
  <c r="FS715" i="98"/>
  <c r="FN716" i="98"/>
  <c r="FO716" i="98"/>
  <c r="FP716" i="98"/>
  <c r="FQ716" i="98"/>
  <c r="FR716" i="98"/>
  <c r="FS716" i="98"/>
  <c r="FN717" i="98"/>
  <c r="FO717" i="98"/>
  <c r="FP717" i="98"/>
  <c r="FQ717" i="98"/>
  <c r="FR717" i="98"/>
  <c r="FS717" i="98"/>
  <c r="FN718" i="98"/>
  <c r="FO718" i="98"/>
  <c r="FP718" i="98"/>
  <c r="FQ718" i="98"/>
  <c r="FR718" i="98"/>
  <c r="FS718" i="98"/>
  <c r="FN719" i="98"/>
  <c r="FO719" i="98"/>
  <c r="FP719" i="98"/>
  <c r="FQ719" i="98"/>
  <c r="FR719" i="98"/>
  <c r="FS719" i="98"/>
  <c r="FN720" i="98"/>
  <c r="FO720" i="98"/>
  <c r="FP720" i="98"/>
  <c r="FQ720" i="98"/>
  <c r="FR720" i="98"/>
  <c r="FS720" i="98"/>
  <c r="FN721" i="98"/>
  <c r="FO721" i="98"/>
  <c r="FP721" i="98"/>
  <c r="FQ721" i="98"/>
  <c r="FR721" i="98"/>
  <c r="FS721" i="98"/>
  <c r="FN722" i="98"/>
  <c r="FO722" i="98"/>
  <c r="FP722" i="98"/>
  <c r="FQ722" i="98"/>
  <c r="FR722" i="98"/>
  <c r="FS722" i="98"/>
  <c r="FN723" i="98"/>
  <c r="FO723" i="98"/>
  <c r="FP723" i="98"/>
  <c r="FQ723" i="98"/>
  <c r="FR723" i="98"/>
  <c r="FS723" i="98"/>
  <c r="FN724" i="98"/>
  <c r="FO724" i="98"/>
  <c r="FP724" i="98"/>
  <c r="FQ724" i="98"/>
  <c r="FR724" i="98"/>
  <c r="FS724" i="98"/>
  <c r="FN725" i="98"/>
  <c r="FO725" i="98"/>
  <c r="FP725" i="98"/>
  <c r="FQ725" i="98"/>
  <c r="FR725" i="98"/>
  <c r="FS725" i="98"/>
  <c r="FN726" i="98"/>
  <c r="FO726" i="98"/>
  <c r="FP726" i="98"/>
  <c r="FQ726" i="98"/>
  <c r="FR726" i="98"/>
  <c r="FS726" i="98"/>
  <c r="FN727" i="98"/>
  <c r="FO727" i="98"/>
  <c r="FP727" i="98"/>
  <c r="FQ727" i="98"/>
  <c r="FR727" i="98"/>
  <c r="FS727" i="98"/>
  <c r="FN728" i="98"/>
  <c r="FO728" i="98"/>
  <c r="FP728" i="98"/>
  <c r="FQ728" i="98"/>
  <c r="FR728" i="98"/>
  <c r="FS728" i="98"/>
  <c r="FN729" i="98"/>
  <c r="FO729" i="98"/>
  <c r="FP729" i="98"/>
  <c r="FQ729" i="98"/>
  <c r="FR729" i="98"/>
  <c r="FS729" i="98"/>
  <c r="FN730" i="98"/>
  <c r="FO730" i="98"/>
  <c r="FP730" i="98"/>
  <c r="FQ730" i="98"/>
  <c r="FR730" i="98"/>
  <c r="FS730" i="98"/>
  <c r="FN731" i="98"/>
  <c r="FO731" i="98"/>
  <c r="FP731" i="98"/>
  <c r="FQ731" i="98"/>
  <c r="FR731" i="98"/>
  <c r="FS731" i="98"/>
  <c r="FN732" i="98"/>
  <c r="FO732" i="98"/>
  <c r="FP732" i="98"/>
  <c r="FQ732" i="98"/>
  <c r="FR732" i="98"/>
  <c r="FS732" i="98"/>
  <c r="FN733" i="98"/>
  <c r="FO733" i="98"/>
  <c r="FP733" i="98"/>
  <c r="FQ733" i="98"/>
  <c r="FR733" i="98"/>
  <c r="FS733" i="98"/>
  <c r="FN734" i="98"/>
  <c r="FO734" i="98"/>
  <c r="FP734" i="98"/>
  <c r="FQ734" i="98"/>
  <c r="FR734" i="98"/>
  <c r="FS734" i="98"/>
  <c r="FN735" i="98"/>
  <c r="FO735" i="98"/>
  <c r="FP735" i="98"/>
  <c r="FQ735" i="98"/>
  <c r="FR735" i="98"/>
  <c r="FS735" i="98"/>
  <c r="FN736" i="98"/>
  <c r="FO736" i="98"/>
  <c r="FP736" i="98"/>
  <c r="FQ736" i="98"/>
  <c r="FR736" i="98"/>
  <c r="FS736" i="98"/>
  <c r="FN737" i="98"/>
  <c r="FO737" i="98"/>
  <c r="FP737" i="98"/>
  <c r="FQ737" i="98"/>
  <c r="FR737" i="98"/>
  <c r="FS737" i="98"/>
  <c r="FN738" i="98"/>
  <c r="FO738" i="98"/>
  <c r="FP738" i="98"/>
  <c r="FQ738" i="98"/>
  <c r="FR738" i="98"/>
  <c r="FS738" i="98"/>
  <c r="FN739" i="98"/>
  <c r="FO739" i="98"/>
  <c r="FP739" i="98"/>
  <c r="FQ739" i="98"/>
  <c r="FR739" i="98"/>
  <c r="FS739" i="98"/>
  <c r="FN740" i="98"/>
  <c r="FO740" i="98"/>
  <c r="FP740" i="98"/>
  <c r="FQ740" i="98"/>
  <c r="FR740" i="98"/>
  <c r="FS740" i="98"/>
  <c r="FN741" i="98"/>
  <c r="FO741" i="98"/>
  <c r="FP741" i="98"/>
  <c r="FQ741" i="98"/>
  <c r="FR741" i="98"/>
  <c r="FS741" i="98"/>
  <c r="FN742" i="98"/>
  <c r="FO742" i="98"/>
  <c r="FP742" i="98"/>
  <c r="FQ742" i="98"/>
  <c r="FR742" i="98"/>
  <c r="FS742" i="98"/>
  <c r="FN743" i="98"/>
  <c r="FO743" i="98"/>
  <c r="FP743" i="98"/>
  <c r="FQ743" i="98"/>
  <c r="FR743" i="98"/>
  <c r="FS743" i="98"/>
  <c r="FN744" i="98"/>
  <c r="FO744" i="98"/>
  <c r="FP744" i="98"/>
  <c r="FQ744" i="98"/>
  <c r="FR744" i="98"/>
  <c r="FS744" i="98"/>
  <c r="FN745" i="98"/>
  <c r="FO745" i="98"/>
  <c r="FP745" i="98"/>
  <c r="FQ745" i="98"/>
  <c r="FR745" i="98"/>
  <c r="FS745" i="98"/>
  <c r="FN746" i="98"/>
  <c r="FO746" i="98"/>
  <c r="FP746" i="98"/>
  <c r="FQ746" i="98"/>
  <c r="FR746" i="98"/>
  <c r="FS746" i="98"/>
  <c r="FN747" i="98"/>
  <c r="FO747" i="98"/>
  <c r="FP747" i="98"/>
  <c r="FQ747" i="98"/>
  <c r="FR747" i="98"/>
  <c r="FS747" i="98"/>
  <c r="FN748" i="98"/>
  <c r="FO748" i="98"/>
  <c r="FP748" i="98"/>
  <c r="FQ748" i="98"/>
  <c r="FR748" i="98"/>
  <c r="FS748" i="98"/>
  <c r="FN749" i="98"/>
  <c r="FO749" i="98"/>
  <c r="FP749" i="98"/>
  <c r="FQ749" i="98"/>
  <c r="FR749" i="98"/>
  <c r="FS749" i="98"/>
  <c r="FN750" i="98"/>
  <c r="FO750" i="98"/>
  <c r="FP750" i="98"/>
  <c r="FQ750" i="98"/>
  <c r="FR750" i="98"/>
  <c r="FS750" i="98"/>
  <c r="FN751" i="98"/>
  <c r="FO751" i="98"/>
  <c r="FP751" i="98"/>
  <c r="FQ751" i="98"/>
  <c r="FR751" i="98"/>
  <c r="FS751" i="98"/>
  <c r="FN752" i="98"/>
  <c r="FO752" i="98"/>
  <c r="FP752" i="98"/>
  <c r="FQ752" i="98"/>
  <c r="FR752" i="98"/>
  <c r="FS752" i="98"/>
  <c r="FN753" i="98"/>
  <c r="FO753" i="98"/>
  <c r="FP753" i="98"/>
  <c r="FQ753" i="98"/>
  <c r="FR753" i="98"/>
  <c r="FS753" i="98"/>
  <c r="FN754" i="98"/>
  <c r="FO754" i="98"/>
  <c r="FP754" i="98"/>
  <c r="FQ754" i="98"/>
  <c r="FR754" i="98"/>
  <c r="FS754" i="98"/>
  <c r="FN755" i="98"/>
  <c r="FO755" i="98"/>
  <c r="FP755" i="98"/>
  <c r="FQ755" i="98"/>
  <c r="FR755" i="98"/>
  <c r="FS755" i="98"/>
  <c r="FN756" i="98"/>
  <c r="FO756" i="98"/>
  <c r="FP756" i="98"/>
  <c r="FQ756" i="98"/>
  <c r="FR756" i="98"/>
  <c r="FS756" i="98"/>
  <c r="FN757" i="98"/>
  <c r="FO757" i="98"/>
  <c r="FP757" i="98"/>
  <c r="FQ757" i="98"/>
  <c r="FR757" i="98"/>
  <c r="FS757" i="98"/>
  <c r="FN758" i="98"/>
  <c r="FO758" i="98"/>
  <c r="FP758" i="98"/>
  <c r="FQ758" i="98"/>
  <c r="FR758" i="98"/>
  <c r="FS758" i="98"/>
  <c r="FN759" i="98"/>
  <c r="FO759" i="98"/>
  <c r="FP759" i="98"/>
  <c r="FQ759" i="98"/>
  <c r="FR759" i="98"/>
  <c r="FS759" i="98"/>
  <c r="FN760" i="98"/>
  <c r="FO760" i="98"/>
  <c r="FP760" i="98"/>
  <c r="FQ760" i="98"/>
  <c r="FR760" i="98"/>
  <c r="FS760" i="98"/>
  <c r="FN761" i="98"/>
  <c r="FO761" i="98"/>
  <c r="FP761" i="98"/>
  <c r="FQ761" i="98"/>
  <c r="FR761" i="98"/>
  <c r="FS761" i="98"/>
  <c r="FN762" i="98"/>
  <c r="FO762" i="98"/>
  <c r="FP762" i="98"/>
  <c r="FQ762" i="98"/>
  <c r="FR762" i="98"/>
  <c r="FS762" i="98"/>
  <c r="FN763" i="98"/>
  <c r="FO763" i="98"/>
  <c r="FP763" i="98"/>
  <c r="FQ763" i="98"/>
  <c r="FR763" i="98"/>
  <c r="FS763" i="98"/>
  <c r="FN764" i="98"/>
  <c r="FO764" i="98"/>
  <c r="FP764" i="98"/>
  <c r="FQ764" i="98"/>
  <c r="FR764" i="98"/>
  <c r="FS764" i="98"/>
  <c r="FN765" i="98"/>
  <c r="FO765" i="98"/>
  <c r="FP765" i="98"/>
  <c r="FQ765" i="98"/>
  <c r="FR765" i="98"/>
  <c r="FS765" i="98"/>
  <c r="FN766" i="98"/>
  <c r="FO766" i="98"/>
  <c r="FP766" i="98"/>
  <c r="FQ766" i="98"/>
  <c r="FR766" i="98"/>
  <c r="FS766" i="98"/>
  <c r="FN767" i="98"/>
  <c r="FO767" i="98"/>
  <c r="FP767" i="98"/>
  <c r="FQ767" i="98"/>
  <c r="FR767" i="98"/>
  <c r="FS767" i="98"/>
  <c r="FN768" i="98"/>
  <c r="FO768" i="98"/>
  <c r="FP768" i="98"/>
  <c r="FQ768" i="98"/>
  <c r="FR768" i="98"/>
  <c r="FS768" i="98"/>
  <c r="FN769" i="98"/>
  <c r="FO769" i="98"/>
  <c r="FP769" i="98"/>
  <c r="FQ769" i="98"/>
  <c r="FR769" i="98"/>
  <c r="FS769" i="98"/>
  <c r="FN770" i="98"/>
  <c r="FO770" i="98"/>
  <c r="FP770" i="98"/>
  <c r="FQ770" i="98"/>
  <c r="FR770" i="98"/>
  <c r="FS770" i="98"/>
  <c r="FN771" i="98"/>
  <c r="FO771" i="98"/>
  <c r="FP771" i="98"/>
  <c r="FQ771" i="98"/>
  <c r="FR771" i="98"/>
  <c r="FS771" i="98"/>
  <c r="FN772" i="98"/>
  <c r="FO772" i="98"/>
  <c r="FP772" i="98"/>
  <c r="FQ772" i="98"/>
  <c r="FR772" i="98"/>
  <c r="FS772" i="98"/>
  <c r="FN773" i="98"/>
  <c r="FO773" i="98"/>
  <c r="FP773" i="98"/>
  <c r="FQ773" i="98"/>
  <c r="FR773" i="98"/>
  <c r="FS773" i="98"/>
  <c r="FN774" i="98"/>
  <c r="FO774" i="98"/>
  <c r="FP774" i="98"/>
  <c r="FQ774" i="98"/>
  <c r="FR774" i="98"/>
  <c r="FS774" i="98"/>
  <c r="FN775" i="98"/>
  <c r="FO775" i="98"/>
  <c r="FP775" i="98"/>
  <c r="FQ775" i="98"/>
  <c r="FR775" i="98"/>
  <c r="FS775" i="98"/>
  <c r="FN776" i="98"/>
  <c r="FO776" i="98"/>
  <c r="FP776" i="98"/>
  <c r="FQ776" i="98"/>
  <c r="FR776" i="98"/>
  <c r="FS776" i="98"/>
  <c r="FN777" i="98"/>
  <c r="FO777" i="98"/>
  <c r="FP777" i="98"/>
  <c r="FQ777" i="98"/>
  <c r="FR777" i="98"/>
  <c r="FS777" i="98"/>
  <c r="FN778" i="98"/>
  <c r="FO778" i="98"/>
  <c r="FP778" i="98"/>
  <c r="FQ778" i="98"/>
  <c r="FR778" i="98"/>
  <c r="FS778" i="98"/>
  <c r="FN779" i="98"/>
  <c r="FO779" i="98"/>
  <c r="FP779" i="98"/>
  <c r="FQ779" i="98"/>
  <c r="FR779" i="98"/>
  <c r="FS779" i="98"/>
  <c r="FN780" i="98"/>
  <c r="FO780" i="98"/>
  <c r="FP780" i="98"/>
  <c r="FQ780" i="98"/>
  <c r="FR780" i="98"/>
  <c r="FS780" i="98"/>
  <c r="FN781" i="98"/>
  <c r="FO781" i="98"/>
  <c r="FP781" i="98"/>
  <c r="FQ781" i="98"/>
  <c r="FR781" i="98"/>
  <c r="FS781" i="98"/>
  <c r="FN782" i="98"/>
  <c r="FO782" i="98"/>
  <c r="FP782" i="98"/>
  <c r="FQ782" i="98"/>
  <c r="FR782" i="98"/>
  <c r="FS782" i="98"/>
  <c r="FN783" i="98"/>
  <c r="FO783" i="98"/>
  <c r="FP783" i="98"/>
  <c r="FQ783" i="98"/>
  <c r="FR783" i="98"/>
  <c r="FS783" i="98"/>
  <c r="FN784" i="98"/>
  <c r="FO784" i="98"/>
  <c r="FP784" i="98"/>
  <c r="FQ784" i="98"/>
  <c r="FR784" i="98"/>
  <c r="FS784" i="98"/>
  <c r="FN785" i="98"/>
  <c r="FO785" i="98"/>
  <c r="FP785" i="98"/>
  <c r="FQ785" i="98"/>
  <c r="FR785" i="98"/>
  <c r="FS785" i="98"/>
  <c r="FN786" i="98"/>
  <c r="FO786" i="98"/>
  <c r="FP786" i="98"/>
  <c r="FQ786" i="98"/>
  <c r="FR786" i="98"/>
  <c r="FS786" i="98"/>
  <c r="FN787" i="98"/>
  <c r="FO787" i="98"/>
  <c r="FP787" i="98"/>
  <c r="FQ787" i="98"/>
  <c r="FR787" i="98"/>
  <c r="FS787" i="98"/>
  <c r="FN788" i="98"/>
  <c r="FO788" i="98"/>
  <c r="FP788" i="98"/>
  <c r="FQ788" i="98"/>
  <c r="FR788" i="98"/>
  <c r="FS788" i="98"/>
  <c r="FN789" i="98"/>
  <c r="FO789" i="98"/>
  <c r="FP789" i="98"/>
  <c r="FQ789" i="98"/>
  <c r="FR789" i="98"/>
  <c r="FS789" i="98"/>
  <c r="FN790" i="98"/>
  <c r="FO790" i="98"/>
  <c r="FP790" i="98"/>
  <c r="FQ790" i="98"/>
  <c r="FR790" i="98"/>
  <c r="FS790" i="98"/>
  <c r="FN791" i="98"/>
  <c r="FO791" i="98"/>
  <c r="FP791" i="98"/>
  <c r="FQ791" i="98"/>
  <c r="FR791" i="98"/>
  <c r="FS791" i="98"/>
  <c r="FN792" i="98"/>
  <c r="FO792" i="98"/>
  <c r="FP792" i="98"/>
  <c r="FQ792" i="98"/>
  <c r="FR792" i="98"/>
  <c r="FS792" i="98"/>
  <c r="FN793" i="98"/>
  <c r="FO793" i="98"/>
  <c r="FP793" i="98"/>
  <c r="FQ793" i="98"/>
  <c r="FR793" i="98"/>
  <c r="FS793" i="98"/>
  <c r="FN794" i="98"/>
  <c r="FO794" i="98"/>
  <c r="FP794" i="98"/>
  <c r="FQ794" i="98"/>
  <c r="FR794" i="98"/>
  <c r="FS794" i="98"/>
  <c r="FN795" i="98"/>
  <c r="FO795" i="98"/>
  <c r="FP795" i="98"/>
  <c r="FQ795" i="98"/>
  <c r="FR795" i="98"/>
  <c r="FS795" i="98"/>
  <c r="FN796" i="98"/>
  <c r="FO796" i="98"/>
  <c r="FP796" i="98"/>
  <c r="FQ796" i="98"/>
  <c r="FR796" i="98"/>
  <c r="FS796" i="98"/>
  <c r="FN797" i="98"/>
  <c r="FO797" i="98"/>
  <c r="FP797" i="98"/>
  <c r="FQ797" i="98"/>
  <c r="FR797" i="98"/>
  <c r="FS797" i="98"/>
  <c r="FN798" i="98"/>
  <c r="FO798" i="98"/>
  <c r="FP798" i="98"/>
  <c r="FQ798" i="98"/>
  <c r="FR798" i="98"/>
  <c r="FS798" i="98"/>
  <c r="FN799" i="98"/>
  <c r="FO799" i="98"/>
  <c r="FP799" i="98"/>
  <c r="FQ799" i="98"/>
  <c r="FR799" i="98"/>
  <c r="FS799" i="98"/>
  <c r="FN800" i="98"/>
  <c r="FO800" i="98"/>
  <c r="FP800" i="98"/>
  <c r="FQ800" i="98"/>
  <c r="FR800" i="98"/>
  <c r="FS800" i="98"/>
  <c r="FN801" i="98"/>
  <c r="FO801" i="98"/>
  <c r="FP801" i="98"/>
  <c r="FQ801" i="98"/>
  <c r="FR801" i="98"/>
  <c r="FS801" i="98"/>
  <c r="FN802" i="98"/>
  <c r="FO802" i="98"/>
  <c r="FP802" i="98"/>
  <c r="FQ802" i="98"/>
  <c r="FR802" i="98"/>
  <c r="FS802" i="98"/>
  <c r="FN803" i="98"/>
  <c r="FO803" i="98"/>
  <c r="FP803" i="98"/>
  <c r="FQ803" i="98"/>
  <c r="FR803" i="98"/>
  <c r="FS803" i="98"/>
  <c r="FN804" i="98"/>
  <c r="FO804" i="98"/>
  <c r="FP804" i="98"/>
  <c r="FQ804" i="98"/>
  <c r="FR804" i="98"/>
  <c r="FS804" i="98"/>
  <c r="FN805" i="98"/>
  <c r="FO805" i="98"/>
  <c r="FP805" i="98"/>
  <c r="FQ805" i="98"/>
  <c r="FR805" i="98"/>
  <c r="FS805" i="98"/>
  <c r="FN806" i="98"/>
  <c r="FO806" i="98"/>
  <c r="FP806" i="98"/>
  <c r="FQ806" i="98"/>
  <c r="FR806" i="98"/>
  <c r="FS806" i="98"/>
  <c r="FN807" i="98"/>
  <c r="FO807" i="98"/>
  <c r="FP807" i="98"/>
  <c r="FQ807" i="98"/>
  <c r="FR807" i="98"/>
  <c r="FS807" i="98"/>
  <c r="FN808" i="98"/>
  <c r="FO808" i="98"/>
  <c r="FP808" i="98"/>
  <c r="FQ808" i="98"/>
  <c r="FR808" i="98"/>
  <c r="FS808" i="98"/>
  <c r="FN809" i="98"/>
  <c r="FO809" i="98"/>
  <c r="FP809" i="98"/>
  <c r="FQ809" i="98"/>
  <c r="FR809" i="98"/>
  <c r="FS809" i="98"/>
  <c r="FN810" i="98"/>
  <c r="FO810" i="98"/>
  <c r="FP810" i="98"/>
  <c r="FQ810" i="98"/>
  <c r="FR810" i="98"/>
  <c r="FS810" i="98"/>
  <c r="FN811" i="98"/>
  <c r="FO811" i="98"/>
  <c r="FP811" i="98"/>
  <c r="FQ811" i="98"/>
  <c r="FR811" i="98"/>
  <c r="FS811" i="98"/>
  <c r="FN812" i="98"/>
  <c r="FO812" i="98"/>
  <c r="FP812" i="98"/>
  <c r="FQ812" i="98"/>
  <c r="FR812" i="98"/>
  <c r="FS812" i="98"/>
  <c r="FN813" i="98"/>
  <c r="FO813" i="98"/>
  <c r="FP813" i="98"/>
  <c r="FQ813" i="98"/>
  <c r="FR813" i="98"/>
  <c r="FS813" i="98"/>
  <c r="FN814" i="98"/>
  <c r="FO814" i="98"/>
  <c r="FP814" i="98"/>
  <c r="FQ814" i="98"/>
  <c r="FR814" i="98"/>
  <c r="FS814" i="98"/>
  <c r="FN815" i="98"/>
  <c r="FO815" i="98"/>
  <c r="FP815" i="98"/>
  <c r="FQ815" i="98"/>
  <c r="FR815" i="98"/>
  <c r="FS815" i="98"/>
  <c r="FN816" i="98"/>
  <c r="FO816" i="98"/>
  <c r="FP816" i="98"/>
  <c r="FQ816" i="98"/>
  <c r="FR816" i="98"/>
  <c r="FS816" i="98"/>
  <c r="FN817" i="98"/>
  <c r="FO817" i="98"/>
  <c r="FP817" i="98"/>
  <c r="FQ817" i="98"/>
  <c r="FR817" i="98"/>
  <c r="FS817" i="98"/>
  <c r="FN818" i="98"/>
  <c r="FO818" i="98"/>
  <c r="FP818" i="98"/>
  <c r="FQ818" i="98"/>
  <c r="FR818" i="98"/>
  <c r="FS818" i="98"/>
  <c r="FN819" i="98"/>
  <c r="FO819" i="98"/>
  <c r="FP819" i="98"/>
  <c r="FQ819" i="98"/>
  <c r="FR819" i="98"/>
  <c r="FS819" i="98"/>
  <c r="FN820" i="98"/>
  <c r="FO820" i="98"/>
  <c r="FP820" i="98"/>
  <c r="FQ820" i="98"/>
  <c r="FR820" i="98"/>
  <c r="FS820" i="98"/>
  <c r="FN821" i="98"/>
  <c r="FO821" i="98"/>
  <c r="FP821" i="98"/>
  <c r="FQ821" i="98"/>
  <c r="FR821" i="98"/>
  <c r="FS821" i="98"/>
  <c r="FN822" i="98"/>
  <c r="FO822" i="98"/>
  <c r="FP822" i="98"/>
  <c r="FQ822" i="98"/>
  <c r="FR822" i="98"/>
  <c r="FS822" i="98"/>
  <c r="FN823" i="98"/>
  <c r="FO823" i="98"/>
  <c r="FP823" i="98"/>
  <c r="FQ823" i="98"/>
  <c r="FR823" i="98"/>
  <c r="FS823" i="98"/>
  <c r="FN824" i="98"/>
  <c r="FO824" i="98"/>
  <c r="FP824" i="98"/>
  <c r="FQ824" i="98"/>
  <c r="FR824" i="98"/>
  <c r="FS824" i="98"/>
  <c r="FN825" i="98"/>
  <c r="FO825" i="98"/>
  <c r="FP825" i="98"/>
  <c r="FQ825" i="98"/>
  <c r="FR825" i="98"/>
  <c r="FS825" i="98"/>
  <c r="FN826" i="98"/>
  <c r="FO826" i="98"/>
  <c r="FP826" i="98"/>
  <c r="FQ826" i="98"/>
  <c r="FR826" i="98"/>
  <c r="FS826" i="98"/>
  <c r="FN827" i="98"/>
  <c r="FO827" i="98"/>
  <c r="FP827" i="98"/>
  <c r="FQ827" i="98"/>
  <c r="FR827" i="98"/>
  <c r="FS827" i="98"/>
  <c r="FN828" i="98"/>
  <c r="FO828" i="98"/>
  <c r="FP828" i="98"/>
  <c r="FQ828" i="98"/>
  <c r="FR828" i="98"/>
  <c r="FS828" i="98"/>
  <c r="FN829" i="98"/>
  <c r="FO829" i="98"/>
  <c r="FP829" i="98"/>
  <c r="FQ829" i="98"/>
  <c r="FR829" i="98"/>
  <c r="FS829" i="98"/>
  <c r="FN830" i="98"/>
  <c r="FO830" i="98"/>
  <c r="FP830" i="98"/>
  <c r="FQ830" i="98"/>
  <c r="FR830" i="98"/>
  <c r="FS830" i="98"/>
  <c r="FN831" i="98"/>
  <c r="FO831" i="98"/>
  <c r="FP831" i="98"/>
  <c r="FQ831" i="98"/>
  <c r="FR831" i="98"/>
  <c r="FS831" i="98"/>
  <c r="FN832" i="98"/>
  <c r="FO832" i="98"/>
  <c r="FP832" i="98"/>
  <c r="FQ832" i="98"/>
  <c r="FR832" i="98"/>
  <c r="FS832" i="98"/>
  <c r="FN833" i="98"/>
  <c r="FO833" i="98"/>
  <c r="FP833" i="98"/>
  <c r="FQ833" i="98"/>
  <c r="FR833" i="98"/>
  <c r="FS833" i="98"/>
  <c r="FN834" i="98"/>
  <c r="FO834" i="98"/>
  <c r="FP834" i="98"/>
  <c r="FQ834" i="98"/>
  <c r="FR834" i="98"/>
  <c r="FS834" i="98"/>
  <c r="FN835" i="98"/>
  <c r="FO835" i="98"/>
  <c r="FP835" i="98"/>
  <c r="FQ835" i="98"/>
  <c r="FR835" i="98"/>
  <c r="FS835" i="98"/>
  <c r="FN836" i="98"/>
  <c r="FO836" i="98"/>
  <c r="FP836" i="98"/>
  <c r="FQ836" i="98"/>
  <c r="FR836" i="98"/>
  <c r="FS836" i="98"/>
  <c r="FN837" i="98"/>
  <c r="FO837" i="98"/>
  <c r="FP837" i="98"/>
  <c r="FQ837" i="98"/>
  <c r="FR837" i="98"/>
  <c r="FS837" i="98"/>
  <c r="FN838" i="98"/>
  <c r="FO838" i="98"/>
  <c r="FP838" i="98"/>
  <c r="FQ838" i="98"/>
  <c r="FR838" i="98"/>
  <c r="FS838" i="98"/>
  <c r="FN839" i="98"/>
  <c r="FO839" i="98"/>
  <c r="FP839" i="98"/>
  <c r="FQ839" i="98"/>
  <c r="FR839" i="98"/>
  <c r="FS839" i="98"/>
  <c r="FN840" i="98"/>
  <c r="FO840" i="98"/>
  <c r="FP840" i="98"/>
  <c r="FQ840" i="98"/>
  <c r="FR840" i="98"/>
  <c r="FS840" i="98"/>
  <c r="FN841" i="98"/>
  <c r="FO841" i="98"/>
  <c r="FP841" i="98"/>
  <c r="FQ841" i="98"/>
  <c r="FR841" i="98"/>
  <c r="FS841" i="98"/>
  <c r="FN842" i="98"/>
  <c r="FO842" i="98"/>
  <c r="FP842" i="98"/>
  <c r="FQ842" i="98"/>
  <c r="FR842" i="98"/>
  <c r="FS842" i="98"/>
  <c r="FN843" i="98"/>
  <c r="FO843" i="98"/>
  <c r="FP843" i="98"/>
  <c r="FQ843" i="98"/>
  <c r="FR843" i="98"/>
  <c r="FS843" i="98"/>
  <c r="FN844" i="98"/>
  <c r="FO844" i="98"/>
  <c r="FP844" i="98"/>
  <c r="FQ844" i="98"/>
  <c r="FR844" i="98"/>
  <c r="FS844" i="98"/>
  <c r="FN845" i="98"/>
  <c r="FO845" i="98"/>
  <c r="FP845" i="98"/>
  <c r="FQ845" i="98"/>
  <c r="FR845" i="98"/>
  <c r="FS845" i="98"/>
  <c r="FN846" i="98"/>
  <c r="FO846" i="98"/>
  <c r="FP846" i="98"/>
  <c r="FQ846" i="98"/>
  <c r="FR846" i="98"/>
  <c r="FS846" i="98"/>
  <c r="FN847" i="98"/>
  <c r="FO847" i="98"/>
  <c r="FP847" i="98"/>
  <c r="FQ847" i="98"/>
  <c r="FR847" i="98"/>
  <c r="FS847" i="98"/>
  <c r="FN848" i="98"/>
  <c r="FO848" i="98"/>
  <c r="FP848" i="98"/>
  <c r="FQ848" i="98"/>
  <c r="FR848" i="98"/>
  <c r="FS848" i="98"/>
  <c r="FN849" i="98"/>
  <c r="FO849" i="98"/>
  <c r="FP849" i="98"/>
  <c r="FQ849" i="98"/>
  <c r="FR849" i="98"/>
  <c r="FS849" i="98"/>
  <c r="FN850" i="98"/>
  <c r="FO850" i="98"/>
  <c r="FP850" i="98"/>
  <c r="FQ850" i="98"/>
  <c r="FR850" i="98"/>
  <c r="FS850" i="98"/>
  <c r="FN851" i="98"/>
  <c r="FO851" i="98"/>
  <c r="FP851" i="98"/>
  <c r="FQ851" i="98"/>
  <c r="FR851" i="98"/>
  <c r="FS851" i="98"/>
  <c r="FN852" i="98"/>
  <c r="FO852" i="98"/>
  <c r="FP852" i="98"/>
  <c r="FQ852" i="98"/>
  <c r="FR852" i="98"/>
  <c r="FS852" i="98"/>
  <c r="FN853" i="98"/>
  <c r="FO853" i="98"/>
  <c r="FP853" i="98"/>
  <c r="FQ853" i="98"/>
  <c r="FR853" i="98"/>
  <c r="FS853" i="98"/>
  <c r="FN854" i="98"/>
  <c r="FO854" i="98"/>
  <c r="FP854" i="98"/>
  <c r="FQ854" i="98"/>
  <c r="FR854" i="98"/>
  <c r="FS854" i="98"/>
  <c r="FN855" i="98"/>
  <c r="FO855" i="98"/>
  <c r="FP855" i="98"/>
  <c r="FQ855" i="98"/>
  <c r="FR855" i="98"/>
  <c r="FS855" i="98"/>
  <c r="FN856" i="98"/>
  <c r="FO856" i="98"/>
  <c r="FP856" i="98"/>
  <c r="FQ856" i="98"/>
  <c r="FR856" i="98"/>
  <c r="FS856" i="98"/>
  <c r="FN857" i="98"/>
  <c r="FO857" i="98"/>
  <c r="FP857" i="98"/>
  <c r="FQ857" i="98"/>
  <c r="FR857" i="98"/>
  <c r="FS857" i="98"/>
  <c r="FN858" i="98"/>
  <c r="FO858" i="98"/>
  <c r="FP858" i="98"/>
  <c r="FQ858" i="98"/>
  <c r="FR858" i="98"/>
  <c r="FS858" i="98"/>
  <c r="FN859" i="98"/>
  <c r="FO859" i="98"/>
  <c r="FP859" i="98"/>
  <c r="FQ859" i="98"/>
  <c r="FR859" i="98"/>
  <c r="FS859" i="98"/>
  <c r="FN860" i="98"/>
  <c r="FO860" i="98"/>
  <c r="FP860" i="98"/>
  <c r="FQ860" i="98"/>
  <c r="FR860" i="98"/>
  <c r="FS860" i="98"/>
  <c r="FN861" i="98"/>
  <c r="FO861" i="98"/>
  <c r="FP861" i="98"/>
  <c r="FQ861" i="98"/>
  <c r="FR861" i="98"/>
  <c r="FS861" i="98"/>
  <c r="FN862" i="98"/>
  <c r="FO862" i="98"/>
  <c r="FP862" i="98"/>
  <c r="FQ862" i="98"/>
  <c r="FR862" i="98"/>
  <c r="FS862" i="98"/>
  <c r="FN863" i="98"/>
  <c r="FO863" i="98"/>
  <c r="FP863" i="98"/>
  <c r="FQ863" i="98"/>
  <c r="FR863" i="98"/>
  <c r="FS863" i="98"/>
  <c r="FN864" i="98"/>
  <c r="FO864" i="98"/>
  <c r="FP864" i="98"/>
  <c r="FQ864" i="98"/>
  <c r="FR864" i="98"/>
  <c r="FS864" i="98"/>
  <c r="FN865" i="98"/>
  <c r="FO865" i="98"/>
  <c r="FP865" i="98"/>
  <c r="FQ865" i="98"/>
  <c r="FR865" i="98"/>
  <c r="FS865" i="98"/>
  <c r="FN866" i="98"/>
  <c r="FO866" i="98"/>
  <c r="FP866" i="98"/>
  <c r="FQ866" i="98"/>
  <c r="FR866" i="98"/>
  <c r="FS866" i="98"/>
  <c r="FN867" i="98"/>
  <c r="FO867" i="98"/>
  <c r="FP867" i="98"/>
  <c r="FQ867" i="98"/>
  <c r="FR867" i="98"/>
  <c r="FS867" i="98"/>
  <c r="FN868" i="98"/>
  <c r="FO868" i="98"/>
  <c r="FP868" i="98"/>
  <c r="FQ868" i="98"/>
  <c r="FR868" i="98"/>
  <c r="FS868" i="98"/>
  <c r="FN869" i="98"/>
  <c r="FO869" i="98"/>
  <c r="FP869" i="98"/>
  <c r="FQ869" i="98"/>
  <c r="FR869" i="98"/>
  <c r="FS869" i="98"/>
  <c r="FN870" i="98"/>
  <c r="FO870" i="98"/>
  <c r="FP870" i="98"/>
  <c r="FQ870" i="98"/>
  <c r="FR870" i="98"/>
  <c r="FS870" i="98"/>
  <c r="FN871" i="98"/>
  <c r="FO871" i="98"/>
  <c r="FP871" i="98"/>
  <c r="FQ871" i="98"/>
  <c r="FR871" i="98"/>
  <c r="FS871" i="98"/>
  <c r="FN872" i="98"/>
  <c r="FO872" i="98"/>
  <c r="FP872" i="98"/>
  <c r="FQ872" i="98"/>
  <c r="FR872" i="98"/>
  <c r="FS872" i="98"/>
  <c r="FN873" i="98"/>
  <c r="FO873" i="98"/>
  <c r="FP873" i="98"/>
  <c r="FQ873" i="98"/>
  <c r="FR873" i="98"/>
  <c r="FS873" i="98"/>
  <c r="FN874" i="98"/>
  <c r="FO874" i="98"/>
  <c r="FP874" i="98"/>
  <c r="FQ874" i="98"/>
  <c r="FR874" i="98"/>
  <c r="FS874" i="98"/>
  <c r="FN875" i="98"/>
  <c r="FO875" i="98"/>
  <c r="FP875" i="98"/>
  <c r="FQ875" i="98"/>
  <c r="FR875" i="98"/>
  <c r="FS875" i="98"/>
  <c r="FN876" i="98"/>
  <c r="FO876" i="98"/>
  <c r="FP876" i="98"/>
  <c r="FQ876" i="98"/>
  <c r="FR876" i="98"/>
  <c r="FS876" i="98"/>
  <c r="FN877" i="98"/>
  <c r="FO877" i="98"/>
  <c r="FP877" i="98"/>
  <c r="FQ877" i="98"/>
  <c r="FR877" i="98"/>
  <c r="FS877" i="98"/>
  <c r="FN878" i="98"/>
  <c r="FO878" i="98"/>
  <c r="FP878" i="98"/>
  <c r="FQ878" i="98"/>
  <c r="FR878" i="98"/>
  <c r="FS878" i="98"/>
  <c r="FN879" i="98"/>
  <c r="FO879" i="98"/>
  <c r="FP879" i="98"/>
  <c r="FQ879" i="98"/>
  <c r="FR879" i="98"/>
  <c r="FS879" i="98"/>
  <c r="FN880" i="98"/>
  <c r="FO880" i="98"/>
  <c r="FP880" i="98"/>
  <c r="FQ880" i="98"/>
  <c r="FR880" i="98"/>
  <c r="FS880" i="98"/>
  <c r="FN881" i="98"/>
  <c r="FO881" i="98"/>
  <c r="FP881" i="98"/>
  <c r="FQ881" i="98"/>
  <c r="FR881" i="98"/>
  <c r="FS881" i="98"/>
  <c r="FN882" i="98"/>
  <c r="FO882" i="98"/>
  <c r="FP882" i="98"/>
  <c r="FQ882" i="98"/>
  <c r="FR882" i="98"/>
  <c r="FS882" i="98"/>
  <c r="FN883" i="98"/>
  <c r="FO883" i="98"/>
  <c r="FP883" i="98"/>
  <c r="FQ883" i="98"/>
  <c r="FR883" i="98"/>
  <c r="FS883" i="98"/>
  <c r="FN884" i="98"/>
  <c r="FO884" i="98"/>
  <c r="FP884" i="98"/>
  <c r="FQ884" i="98"/>
  <c r="FR884" i="98"/>
  <c r="FS884" i="98"/>
  <c r="FN885" i="98"/>
  <c r="FO885" i="98"/>
  <c r="FP885" i="98"/>
  <c r="FQ885" i="98"/>
  <c r="FR885" i="98"/>
  <c r="FS885" i="98"/>
  <c r="FN886" i="98"/>
  <c r="FO886" i="98"/>
  <c r="FP886" i="98"/>
  <c r="FQ886" i="98"/>
  <c r="FR886" i="98"/>
  <c r="FS886" i="98"/>
  <c r="FN887" i="98"/>
  <c r="FO887" i="98"/>
  <c r="FP887" i="98"/>
  <c r="FQ887" i="98"/>
  <c r="FR887" i="98"/>
  <c r="FS887" i="98"/>
  <c r="FN888" i="98"/>
  <c r="FO888" i="98"/>
  <c r="FP888" i="98"/>
  <c r="FQ888" i="98"/>
  <c r="FR888" i="98"/>
  <c r="FS888" i="98"/>
  <c r="FN889" i="98"/>
  <c r="FO889" i="98"/>
  <c r="FP889" i="98"/>
  <c r="FQ889" i="98"/>
  <c r="FR889" i="98"/>
  <c r="FS889" i="98"/>
  <c r="FN890" i="98"/>
  <c r="FO890" i="98"/>
  <c r="FP890" i="98"/>
  <c r="FQ890" i="98"/>
  <c r="FR890" i="98"/>
  <c r="FS890" i="98"/>
  <c r="FN891" i="98"/>
  <c r="FO891" i="98"/>
  <c r="FP891" i="98"/>
  <c r="FQ891" i="98"/>
  <c r="FR891" i="98"/>
  <c r="FS891" i="98"/>
  <c r="FN892" i="98"/>
  <c r="FO892" i="98"/>
  <c r="FP892" i="98"/>
  <c r="FQ892" i="98"/>
  <c r="FR892" i="98"/>
  <c r="FS892" i="98"/>
  <c r="FN893" i="98"/>
  <c r="FO893" i="98"/>
  <c r="FP893" i="98"/>
  <c r="FQ893" i="98"/>
  <c r="FR893" i="98"/>
  <c r="FS893" i="98"/>
  <c r="FN894" i="98"/>
  <c r="FO894" i="98"/>
  <c r="FP894" i="98"/>
  <c r="FQ894" i="98"/>
  <c r="FR894" i="98"/>
  <c r="FS894" i="98"/>
  <c r="FN895" i="98"/>
  <c r="FO895" i="98"/>
  <c r="FP895" i="98"/>
  <c r="FQ895" i="98"/>
  <c r="FR895" i="98"/>
  <c r="FS895" i="98"/>
  <c r="FN896" i="98"/>
  <c r="FO896" i="98"/>
  <c r="FP896" i="98"/>
  <c r="FQ896" i="98"/>
  <c r="FR896" i="98"/>
  <c r="FS896" i="98"/>
  <c r="FN897" i="98"/>
  <c r="FO897" i="98"/>
  <c r="FP897" i="98"/>
  <c r="FQ897" i="98"/>
  <c r="FR897" i="98"/>
  <c r="FS897" i="98"/>
  <c r="FN898" i="98"/>
  <c r="FO898" i="98"/>
  <c r="FP898" i="98"/>
  <c r="FQ898" i="98"/>
  <c r="FR898" i="98"/>
  <c r="FS898" i="98"/>
  <c r="FN899" i="98"/>
  <c r="FO899" i="98"/>
  <c r="FP899" i="98"/>
  <c r="FQ899" i="98"/>
  <c r="FR899" i="98"/>
  <c r="FS899" i="98"/>
  <c r="FN900" i="98"/>
  <c r="FO900" i="98"/>
  <c r="FP900" i="98"/>
  <c r="FQ900" i="98"/>
  <c r="FR900" i="98"/>
  <c r="FS900" i="98"/>
  <c r="FN901" i="98"/>
  <c r="FO901" i="98"/>
  <c r="FP901" i="98"/>
  <c r="FQ901" i="98"/>
  <c r="FR901" i="98"/>
  <c r="FS901" i="98"/>
  <c r="FN902" i="98"/>
  <c r="FO902" i="98"/>
  <c r="FP902" i="98"/>
  <c r="FQ902" i="98"/>
  <c r="FR902" i="98"/>
  <c r="FS902" i="98"/>
  <c r="FN903" i="98"/>
  <c r="FO903" i="98"/>
  <c r="FP903" i="98"/>
  <c r="FQ903" i="98"/>
  <c r="FR903" i="98"/>
  <c r="FS903" i="98"/>
  <c r="FN904" i="98"/>
  <c r="FO904" i="98"/>
  <c r="FP904" i="98"/>
  <c r="FQ904" i="98"/>
  <c r="FR904" i="98"/>
  <c r="FS904" i="98"/>
  <c r="FN905" i="98"/>
  <c r="FO905" i="98"/>
  <c r="FP905" i="98"/>
  <c r="FQ905" i="98"/>
  <c r="FR905" i="98"/>
  <c r="FS905" i="98"/>
  <c r="FN906" i="98"/>
  <c r="FO906" i="98"/>
  <c r="FP906" i="98"/>
  <c r="FQ906" i="98"/>
  <c r="FR906" i="98"/>
  <c r="FS906" i="98"/>
  <c r="FN907" i="98"/>
  <c r="FO907" i="98"/>
  <c r="FP907" i="98"/>
  <c r="FQ907" i="98"/>
  <c r="FR907" i="98"/>
  <c r="FS907" i="98"/>
  <c r="FN908" i="98"/>
  <c r="FO908" i="98"/>
  <c r="FP908" i="98"/>
  <c r="FQ908" i="98"/>
  <c r="FR908" i="98"/>
  <c r="FS908" i="98"/>
  <c r="FN909" i="98"/>
  <c r="FO909" i="98"/>
  <c r="FP909" i="98"/>
  <c r="FQ909" i="98"/>
  <c r="FR909" i="98"/>
  <c r="FS909" i="98"/>
  <c r="FN910" i="98"/>
  <c r="FO910" i="98"/>
  <c r="FP910" i="98"/>
  <c r="FQ910" i="98"/>
  <c r="FR910" i="98"/>
  <c r="FS910" i="98"/>
  <c r="FN911" i="98"/>
  <c r="FO911" i="98"/>
  <c r="FP911" i="98"/>
  <c r="FQ911" i="98"/>
  <c r="FR911" i="98"/>
  <c r="FS911" i="98"/>
  <c r="FN912" i="98"/>
  <c r="FO912" i="98"/>
  <c r="FP912" i="98"/>
  <c r="FQ912" i="98"/>
  <c r="FR912" i="98"/>
  <c r="FS912" i="98"/>
  <c r="FN913" i="98"/>
  <c r="FO913" i="98"/>
  <c r="FP913" i="98"/>
  <c r="FQ913" i="98"/>
  <c r="FR913" i="98"/>
  <c r="FS913" i="98"/>
  <c r="FN914" i="98"/>
  <c r="FO914" i="98"/>
  <c r="FP914" i="98"/>
  <c r="FQ914" i="98"/>
  <c r="FR914" i="98"/>
  <c r="FS914" i="98"/>
  <c r="FN915" i="98"/>
  <c r="FO915" i="98"/>
  <c r="FP915" i="98"/>
  <c r="FQ915" i="98"/>
  <c r="FR915" i="98"/>
  <c r="FS915" i="98"/>
  <c r="FN916" i="98"/>
  <c r="FO916" i="98"/>
  <c r="FP916" i="98"/>
  <c r="FQ916" i="98"/>
  <c r="FR916" i="98"/>
  <c r="FS916" i="98"/>
  <c r="FN917" i="98"/>
  <c r="FO917" i="98"/>
  <c r="FP917" i="98"/>
  <c r="FQ917" i="98"/>
  <c r="FR917" i="98"/>
  <c r="FS917" i="98"/>
  <c r="FN918" i="98"/>
  <c r="FO918" i="98"/>
  <c r="FP918" i="98"/>
  <c r="FQ918" i="98"/>
  <c r="FR918" i="98"/>
  <c r="FS918" i="98"/>
  <c r="FN919" i="98"/>
  <c r="FO919" i="98"/>
  <c r="FP919" i="98"/>
  <c r="FQ919" i="98"/>
  <c r="FR919" i="98"/>
  <c r="FS919" i="98"/>
  <c r="FN920" i="98"/>
  <c r="FO920" i="98"/>
  <c r="FP920" i="98"/>
  <c r="FQ920" i="98"/>
  <c r="FR920" i="98"/>
  <c r="FS920" i="98"/>
  <c r="FN921" i="98"/>
  <c r="FO921" i="98"/>
  <c r="FP921" i="98"/>
  <c r="FQ921" i="98"/>
  <c r="FR921" i="98"/>
  <c r="FS921" i="98"/>
  <c r="FN922" i="98"/>
  <c r="FO922" i="98"/>
  <c r="FP922" i="98"/>
  <c r="FQ922" i="98"/>
  <c r="FR922" i="98"/>
  <c r="FS922" i="98"/>
  <c r="FN923" i="98"/>
  <c r="FO923" i="98"/>
  <c r="FP923" i="98"/>
  <c r="FQ923" i="98"/>
  <c r="FR923" i="98"/>
  <c r="FS923" i="98"/>
  <c r="FN924" i="98"/>
  <c r="FO924" i="98"/>
  <c r="FP924" i="98"/>
  <c r="FQ924" i="98"/>
  <c r="FR924" i="98"/>
  <c r="FS924" i="98"/>
  <c r="FN925" i="98"/>
  <c r="FO925" i="98"/>
  <c r="FP925" i="98"/>
  <c r="FQ925" i="98"/>
  <c r="FR925" i="98"/>
  <c r="FS925" i="98"/>
  <c r="FN926" i="98"/>
  <c r="FO926" i="98"/>
  <c r="FP926" i="98"/>
  <c r="FQ926" i="98"/>
  <c r="FR926" i="98"/>
  <c r="FS926" i="98"/>
  <c r="FN927" i="98"/>
  <c r="FO927" i="98"/>
  <c r="FP927" i="98"/>
  <c r="FQ927" i="98"/>
  <c r="FR927" i="98"/>
  <c r="FS927" i="98"/>
  <c r="FN928" i="98"/>
  <c r="FO928" i="98"/>
  <c r="FP928" i="98"/>
  <c r="FQ928" i="98"/>
  <c r="FR928" i="98"/>
  <c r="FS928" i="98"/>
  <c r="FN929" i="98"/>
  <c r="FO929" i="98"/>
  <c r="FP929" i="98"/>
  <c r="FQ929" i="98"/>
  <c r="FR929" i="98"/>
  <c r="FS929" i="98"/>
  <c r="FN930" i="98"/>
  <c r="FO930" i="98"/>
  <c r="FP930" i="98"/>
  <c r="FQ930" i="98"/>
  <c r="FR930" i="98"/>
  <c r="FS930" i="98"/>
  <c r="FN931" i="98"/>
  <c r="FO931" i="98"/>
  <c r="FP931" i="98"/>
  <c r="FQ931" i="98"/>
  <c r="FR931" i="98"/>
  <c r="FS931" i="98"/>
  <c r="FN932" i="98"/>
  <c r="FO932" i="98"/>
  <c r="FP932" i="98"/>
  <c r="FQ932" i="98"/>
  <c r="FR932" i="98"/>
  <c r="FS932" i="98"/>
  <c r="FN933" i="98"/>
  <c r="FO933" i="98"/>
  <c r="FP933" i="98"/>
  <c r="FQ933" i="98"/>
  <c r="FR933" i="98"/>
  <c r="FS933" i="98"/>
  <c r="FN934" i="98"/>
  <c r="FO934" i="98"/>
  <c r="FP934" i="98"/>
  <c r="FQ934" i="98"/>
  <c r="FR934" i="98"/>
  <c r="FS934" i="98"/>
  <c r="FN935" i="98"/>
  <c r="FO935" i="98"/>
  <c r="FP935" i="98"/>
  <c r="FQ935" i="98"/>
  <c r="FR935" i="98"/>
  <c r="FS935" i="98"/>
  <c r="FN936" i="98"/>
  <c r="FO936" i="98"/>
  <c r="FP936" i="98"/>
  <c r="FQ936" i="98"/>
  <c r="FR936" i="98"/>
  <c r="FS936" i="98"/>
  <c r="FN937" i="98"/>
  <c r="FO937" i="98"/>
  <c r="FP937" i="98"/>
  <c r="FQ937" i="98"/>
  <c r="FR937" i="98"/>
  <c r="FS937" i="98"/>
  <c r="FN938" i="98"/>
  <c r="FO938" i="98"/>
  <c r="FP938" i="98"/>
  <c r="FQ938" i="98"/>
  <c r="FR938" i="98"/>
  <c r="FS938" i="98"/>
  <c r="FN939" i="98"/>
  <c r="FO939" i="98"/>
  <c r="FP939" i="98"/>
  <c r="FQ939" i="98"/>
  <c r="FR939" i="98"/>
  <c r="FS939" i="98"/>
  <c r="FN940" i="98"/>
  <c r="FO940" i="98"/>
  <c r="FP940" i="98"/>
  <c r="FQ940" i="98"/>
  <c r="FR940" i="98"/>
  <c r="FS940" i="98"/>
  <c r="FN941" i="98"/>
  <c r="FO941" i="98"/>
  <c r="FP941" i="98"/>
  <c r="FQ941" i="98"/>
  <c r="FR941" i="98"/>
  <c r="FS941" i="98"/>
  <c r="FN942" i="98"/>
  <c r="FO942" i="98"/>
  <c r="FP942" i="98"/>
  <c r="FQ942" i="98"/>
  <c r="FR942" i="98"/>
  <c r="FS942" i="98"/>
  <c r="FN943" i="98"/>
  <c r="FO943" i="98"/>
  <c r="FP943" i="98"/>
  <c r="FQ943" i="98"/>
  <c r="FR943" i="98"/>
  <c r="FS943" i="98"/>
  <c r="FN944" i="98"/>
  <c r="FO944" i="98"/>
  <c r="FP944" i="98"/>
  <c r="FQ944" i="98"/>
  <c r="FR944" i="98"/>
  <c r="FS944" i="98"/>
  <c r="FN945" i="98"/>
  <c r="FO945" i="98"/>
  <c r="FP945" i="98"/>
  <c r="FQ945" i="98"/>
  <c r="FR945" i="98"/>
  <c r="FS945" i="98"/>
  <c r="FN946" i="98"/>
  <c r="FO946" i="98"/>
  <c r="FP946" i="98"/>
  <c r="FQ946" i="98"/>
  <c r="FR946" i="98"/>
  <c r="FS946" i="98"/>
  <c r="FN947" i="98"/>
  <c r="FO947" i="98"/>
  <c r="FP947" i="98"/>
  <c r="FQ947" i="98"/>
  <c r="FR947" i="98"/>
  <c r="FS947" i="98"/>
  <c r="FN948" i="98"/>
  <c r="FO948" i="98"/>
  <c r="FP948" i="98"/>
  <c r="FQ948" i="98"/>
  <c r="FR948" i="98"/>
  <c r="FS948" i="98"/>
  <c r="FN949" i="98"/>
  <c r="FO949" i="98"/>
  <c r="FP949" i="98"/>
  <c r="FQ949" i="98"/>
  <c r="FR949" i="98"/>
  <c r="FS949" i="98"/>
  <c r="FN950" i="98"/>
  <c r="FO950" i="98"/>
  <c r="FP950" i="98"/>
  <c r="FQ950" i="98"/>
  <c r="FR950" i="98"/>
  <c r="FS950" i="98"/>
  <c r="FN951" i="98"/>
  <c r="FO951" i="98"/>
  <c r="FP951" i="98"/>
  <c r="FQ951" i="98"/>
  <c r="FR951" i="98"/>
  <c r="FS951" i="98"/>
  <c r="FN952" i="98"/>
  <c r="FO952" i="98"/>
  <c r="FP952" i="98"/>
  <c r="FQ952" i="98"/>
  <c r="FR952" i="98"/>
  <c r="FS952" i="98"/>
  <c r="FN953" i="98"/>
  <c r="FO953" i="98"/>
  <c r="FP953" i="98"/>
  <c r="FQ953" i="98"/>
  <c r="FR953" i="98"/>
  <c r="FS953" i="98"/>
  <c r="FN954" i="98"/>
  <c r="FO954" i="98"/>
  <c r="FP954" i="98"/>
  <c r="FQ954" i="98"/>
  <c r="FR954" i="98"/>
  <c r="FS954" i="98"/>
  <c r="FN955" i="98"/>
  <c r="FO955" i="98"/>
  <c r="FP955" i="98"/>
  <c r="FQ955" i="98"/>
  <c r="FR955" i="98"/>
  <c r="FS955" i="98"/>
  <c r="FN956" i="98"/>
  <c r="FO956" i="98"/>
  <c r="FP956" i="98"/>
  <c r="FQ956" i="98"/>
  <c r="FR956" i="98"/>
  <c r="FS956" i="98"/>
  <c r="FN957" i="98"/>
  <c r="FO957" i="98"/>
  <c r="FP957" i="98"/>
  <c r="FQ957" i="98"/>
  <c r="FR957" i="98"/>
  <c r="FS957" i="98"/>
  <c r="FN958" i="98"/>
  <c r="FO958" i="98"/>
  <c r="FP958" i="98"/>
  <c r="FQ958" i="98"/>
  <c r="FR958" i="98"/>
  <c r="FS958" i="98"/>
  <c r="FN959" i="98"/>
  <c r="FO959" i="98"/>
  <c r="FP959" i="98"/>
  <c r="FQ959" i="98"/>
  <c r="FR959" i="98"/>
  <c r="FS959" i="98"/>
  <c r="FN960" i="98"/>
  <c r="FO960" i="98"/>
  <c r="FP960" i="98"/>
  <c r="FQ960" i="98"/>
  <c r="FR960" i="98"/>
  <c r="FS960" i="98"/>
  <c r="FN961" i="98"/>
  <c r="FO961" i="98"/>
  <c r="FP961" i="98"/>
  <c r="FQ961" i="98"/>
  <c r="FR961" i="98"/>
  <c r="FS961" i="98"/>
  <c r="FN962" i="98"/>
  <c r="FO962" i="98"/>
  <c r="FP962" i="98"/>
  <c r="FQ962" i="98"/>
  <c r="FR962" i="98"/>
  <c r="FS962" i="98"/>
  <c r="FN963" i="98"/>
  <c r="FO963" i="98"/>
  <c r="FP963" i="98"/>
  <c r="FQ963" i="98"/>
  <c r="FR963" i="98"/>
  <c r="FS963" i="98"/>
  <c r="FN964" i="98"/>
  <c r="FO964" i="98"/>
  <c r="FP964" i="98"/>
  <c r="FQ964" i="98"/>
  <c r="FR964" i="98"/>
  <c r="FS964" i="98"/>
  <c r="FN965" i="98"/>
  <c r="FO965" i="98"/>
  <c r="FP965" i="98"/>
  <c r="FQ965" i="98"/>
  <c r="FR965" i="98"/>
  <c r="FS965" i="98"/>
  <c r="FN966" i="98"/>
  <c r="FO966" i="98"/>
  <c r="FP966" i="98"/>
  <c r="FQ966" i="98"/>
  <c r="FR966" i="98"/>
  <c r="FS966" i="98"/>
  <c r="FN967" i="98"/>
  <c r="FO967" i="98"/>
  <c r="FP967" i="98"/>
  <c r="FQ967" i="98"/>
  <c r="FR967" i="98"/>
  <c r="FS967" i="98"/>
  <c r="FN968" i="98"/>
  <c r="FO968" i="98"/>
  <c r="FP968" i="98"/>
  <c r="FQ968" i="98"/>
  <c r="FR968" i="98"/>
  <c r="FS968" i="98"/>
  <c r="FN969" i="98"/>
  <c r="FO969" i="98"/>
  <c r="FP969" i="98"/>
  <c r="FQ969" i="98"/>
  <c r="FR969" i="98"/>
  <c r="FS969" i="98"/>
  <c r="FN970" i="98"/>
  <c r="FO970" i="98"/>
  <c r="FP970" i="98"/>
  <c r="FQ970" i="98"/>
  <c r="FR970" i="98"/>
  <c r="FS970" i="98"/>
  <c r="FN971" i="98"/>
  <c r="FO971" i="98"/>
  <c r="FP971" i="98"/>
  <c r="FQ971" i="98"/>
  <c r="FR971" i="98"/>
  <c r="FS971" i="98"/>
  <c r="FN972" i="98"/>
  <c r="FO972" i="98"/>
  <c r="FP972" i="98"/>
  <c r="FQ972" i="98"/>
  <c r="FR972" i="98"/>
  <c r="FS972" i="98"/>
  <c r="FN973" i="98"/>
  <c r="FO973" i="98"/>
  <c r="FP973" i="98"/>
  <c r="FQ973" i="98"/>
  <c r="FR973" i="98"/>
  <c r="FS973" i="98"/>
  <c r="FN974" i="98"/>
  <c r="FO974" i="98"/>
  <c r="FP974" i="98"/>
  <c r="FQ974" i="98"/>
  <c r="FR974" i="98"/>
  <c r="FS974" i="98"/>
  <c r="FN975" i="98"/>
  <c r="FO975" i="98"/>
  <c r="FP975" i="98"/>
  <c r="FQ975" i="98"/>
  <c r="FR975" i="98"/>
  <c r="FS975" i="98"/>
  <c r="FN976" i="98"/>
  <c r="FO976" i="98"/>
  <c r="FP976" i="98"/>
  <c r="FQ976" i="98"/>
  <c r="FR976" i="98"/>
  <c r="FS976" i="98"/>
  <c r="FN977" i="98"/>
  <c r="FO977" i="98"/>
  <c r="FP977" i="98"/>
  <c r="FQ977" i="98"/>
  <c r="FR977" i="98"/>
  <c r="FS977" i="98"/>
  <c r="FN978" i="98"/>
  <c r="FO978" i="98"/>
  <c r="FP978" i="98"/>
  <c r="FQ978" i="98"/>
  <c r="FR978" i="98"/>
  <c r="FS978" i="98"/>
  <c r="FN979" i="98"/>
  <c r="FO979" i="98"/>
  <c r="FP979" i="98"/>
  <c r="FQ979" i="98"/>
  <c r="FR979" i="98"/>
  <c r="FS979" i="98"/>
  <c r="FN980" i="98"/>
  <c r="FO980" i="98"/>
  <c r="FP980" i="98"/>
  <c r="FQ980" i="98"/>
  <c r="FR980" i="98"/>
  <c r="FS980" i="98"/>
  <c r="FN981" i="98"/>
  <c r="FO981" i="98"/>
  <c r="FP981" i="98"/>
  <c r="FQ981" i="98"/>
  <c r="FR981" i="98"/>
  <c r="FS981" i="98"/>
  <c r="FN982" i="98"/>
  <c r="FO982" i="98"/>
  <c r="FP982" i="98"/>
  <c r="FQ982" i="98"/>
  <c r="FR982" i="98"/>
  <c r="FS982" i="98"/>
  <c r="FN983" i="98"/>
  <c r="FO983" i="98"/>
  <c r="FP983" i="98"/>
  <c r="FQ983" i="98"/>
  <c r="FR983" i="98"/>
  <c r="FS983" i="98"/>
  <c r="FN984" i="98"/>
  <c r="FO984" i="98"/>
  <c r="FP984" i="98"/>
  <c r="FQ984" i="98"/>
  <c r="FR984" i="98"/>
  <c r="FS984" i="98"/>
  <c r="FN985" i="98"/>
  <c r="FO985" i="98"/>
  <c r="FP985" i="98"/>
  <c r="FQ985" i="98"/>
  <c r="FR985" i="98"/>
  <c r="FS985" i="98"/>
  <c r="FN986" i="98"/>
  <c r="FO986" i="98"/>
  <c r="FP986" i="98"/>
  <c r="FQ986" i="98"/>
  <c r="FR986" i="98"/>
  <c r="FS986" i="98"/>
  <c r="FN987" i="98"/>
  <c r="FO987" i="98"/>
  <c r="FP987" i="98"/>
  <c r="FQ987" i="98"/>
  <c r="FR987" i="98"/>
  <c r="FS987" i="98"/>
  <c r="FN988" i="98"/>
  <c r="FO988" i="98"/>
  <c r="FP988" i="98"/>
  <c r="FQ988" i="98"/>
  <c r="FR988" i="98"/>
  <c r="FS988" i="98"/>
  <c r="FN989" i="98"/>
  <c r="FO989" i="98"/>
  <c r="FP989" i="98"/>
  <c r="FQ989" i="98"/>
  <c r="FR989" i="98"/>
  <c r="FS989" i="98"/>
  <c r="FN990" i="98"/>
  <c r="FO990" i="98"/>
  <c r="FP990" i="98"/>
  <c r="FQ990" i="98"/>
  <c r="FR990" i="98"/>
  <c r="FS990" i="98"/>
  <c r="FN991" i="98"/>
  <c r="FO991" i="98"/>
  <c r="FP991" i="98"/>
  <c r="FQ991" i="98"/>
  <c r="FR991" i="98"/>
  <c r="FS991" i="98"/>
  <c r="FN992" i="98"/>
  <c r="FO992" i="98"/>
  <c r="FP992" i="98"/>
  <c r="FQ992" i="98"/>
  <c r="FR992" i="98"/>
  <c r="FS992" i="98"/>
  <c r="FN993" i="98"/>
  <c r="FO993" i="98"/>
  <c r="FP993" i="98"/>
  <c r="FQ993" i="98"/>
  <c r="FR993" i="98"/>
  <c r="FS993" i="98"/>
  <c r="FN994" i="98"/>
  <c r="FO994" i="98"/>
  <c r="FP994" i="98"/>
  <c r="FQ994" i="98"/>
  <c r="FR994" i="98"/>
  <c r="FS994" i="98"/>
  <c r="FN995" i="98"/>
  <c r="FO995" i="98"/>
  <c r="FP995" i="98"/>
  <c r="FQ995" i="98"/>
  <c r="FR995" i="98"/>
  <c r="FS995" i="98"/>
  <c r="FN996" i="98"/>
  <c r="FO996" i="98"/>
  <c r="FP996" i="98"/>
  <c r="FQ996" i="98"/>
  <c r="FR996" i="98"/>
  <c r="FS996" i="98"/>
  <c r="FN997" i="98"/>
  <c r="FO997" i="98"/>
  <c r="FP997" i="98"/>
  <c r="FQ997" i="98"/>
  <c r="FR997" i="98"/>
  <c r="FS997" i="98"/>
  <c r="FN998" i="98"/>
  <c r="FO998" i="98"/>
  <c r="FP998" i="98"/>
  <c r="FQ998" i="98"/>
  <c r="FR998" i="98"/>
  <c r="FS998" i="98"/>
  <c r="FN999" i="98"/>
  <c r="FO999" i="98"/>
  <c r="FP999" i="98"/>
  <c r="FQ999" i="98"/>
  <c r="FR999" i="98"/>
  <c r="FS999" i="98"/>
  <c r="FN1000" i="98"/>
  <c r="FO1000" i="98"/>
  <c r="FP1000" i="98"/>
  <c r="FQ1000" i="98"/>
  <c r="FR1000" i="98"/>
  <c r="FS1000" i="98"/>
  <c r="FN1001" i="98"/>
  <c r="FO1001" i="98"/>
  <c r="FP1001" i="98"/>
  <c r="FQ1001" i="98"/>
  <c r="FR1001" i="98"/>
  <c r="FS1001" i="98"/>
  <c r="FN1002" i="98"/>
  <c r="FO1002" i="98"/>
  <c r="FP1002" i="98"/>
  <c r="FQ1002" i="98"/>
  <c r="FR1002" i="98"/>
  <c r="FS1002" i="98"/>
  <c r="FN1003" i="98"/>
  <c r="FO1003" i="98"/>
  <c r="FP1003" i="98"/>
  <c r="FQ1003" i="98"/>
  <c r="FR1003" i="98"/>
  <c r="FS1003" i="98"/>
  <c r="FN1004" i="98"/>
  <c r="FO1004" i="98"/>
  <c r="FP1004" i="98"/>
  <c r="FQ1004" i="98"/>
  <c r="FR1004" i="98"/>
  <c r="FS1004" i="98"/>
  <c r="FN1005" i="98"/>
  <c r="FO1005" i="98"/>
  <c r="FP1005" i="98"/>
  <c r="FQ1005" i="98"/>
  <c r="FR1005" i="98"/>
  <c r="FS1005" i="98"/>
  <c r="FN1006" i="98"/>
  <c r="FO1006" i="98"/>
  <c r="FP1006" i="98"/>
  <c r="FQ1006" i="98"/>
  <c r="FR1006" i="98"/>
  <c r="FS1006" i="98"/>
  <c r="FN1007" i="98"/>
  <c r="FO1007" i="98"/>
  <c r="FP1007" i="98"/>
  <c r="FQ1007" i="98"/>
  <c r="FR1007" i="98"/>
  <c r="FS1007" i="98"/>
  <c r="FN1008" i="98"/>
  <c r="FO1008" i="98"/>
  <c r="FP1008" i="98"/>
  <c r="FQ1008" i="98"/>
  <c r="FR1008" i="98"/>
  <c r="FS1008" i="98"/>
  <c r="FN1009" i="98"/>
  <c r="FO1009" i="98"/>
  <c r="FP1009" i="98"/>
  <c r="FQ1009" i="98"/>
  <c r="FR1009" i="98"/>
  <c r="FS1009" i="98"/>
  <c r="FN1010" i="98"/>
  <c r="FO1010" i="98"/>
  <c r="FP1010" i="98"/>
  <c r="FQ1010" i="98"/>
  <c r="FR1010" i="98"/>
  <c r="FS1010" i="98"/>
  <c r="FN1011" i="98"/>
  <c r="FO1011" i="98"/>
  <c r="FP1011" i="98"/>
  <c r="FQ1011" i="98"/>
  <c r="FR1011" i="98"/>
  <c r="FS1011" i="98"/>
  <c r="FN1012" i="98"/>
  <c r="FO1012" i="98"/>
  <c r="FP1012" i="98"/>
  <c r="FQ1012" i="98"/>
  <c r="FR1012" i="98"/>
  <c r="FS1012" i="98"/>
  <c r="FN1013" i="98"/>
  <c r="FO1013" i="98"/>
  <c r="FP1013" i="98"/>
  <c r="FQ1013" i="98"/>
  <c r="FR1013" i="98"/>
  <c r="FS1013" i="98"/>
  <c r="FN1014" i="98"/>
  <c r="FO1014" i="98"/>
  <c r="FP1014" i="98"/>
  <c r="FQ1014" i="98"/>
  <c r="FR1014" i="98"/>
  <c r="FS1014" i="98"/>
  <c r="FN1015" i="98"/>
  <c r="FO1015" i="98"/>
  <c r="FP1015" i="98"/>
  <c r="FQ1015" i="98"/>
  <c r="FR1015" i="98"/>
  <c r="FS1015" i="98"/>
  <c r="FN1016" i="98"/>
  <c r="FO1016" i="98"/>
  <c r="FP1016" i="98"/>
  <c r="FQ1016" i="98"/>
  <c r="FR1016" i="98"/>
  <c r="FS1016" i="98"/>
  <c r="FN1017" i="98"/>
  <c r="FO1017" i="98"/>
  <c r="FP1017" i="98"/>
  <c r="FQ1017" i="98"/>
  <c r="FR1017" i="98"/>
  <c r="FS1017" i="98"/>
  <c r="FN1018" i="98"/>
  <c r="FO1018" i="98"/>
  <c r="FP1018" i="98"/>
  <c r="FQ1018" i="98"/>
  <c r="FR1018" i="98"/>
  <c r="FS1018" i="98"/>
  <c r="FN1019" i="98"/>
  <c r="FO1019" i="98"/>
  <c r="FP1019" i="98"/>
  <c r="FQ1019" i="98"/>
  <c r="FR1019" i="98"/>
  <c r="FS1019" i="98"/>
  <c r="FN1020" i="98"/>
  <c r="FO1020" i="98"/>
  <c r="FP1020" i="98"/>
  <c r="FQ1020" i="98"/>
  <c r="FR1020" i="98"/>
  <c r="FS1020" i="98"/>
  <c r="FN1021" i="98"/>
  <c r="FO1021" i="98"/>
  <c r="FP1021" i="98"/>
  <c r="FQ1021" i="98"/>
  <c r="FR1021" i="98"/>
  <c r="FS1021" i="98"/>
  <c r="FN1022" i="98"/>
  <c r="FO1022" i="98"/>
  <c r="FP1022" i="98"/>
  <c r="FQ1022" i="98"/>
  <c r="FR1022" i="98"/>
  <c r="FS1022" i="98"/>
  <c r="FN1023" i="98"/>
  <c r="FO1023" i="98"/>
  <c r="FP1023" i="98"/>
  <c r="FQ1023" i="98"/>
  <c r="FR1023" i="98"/>
  <c r="FS1023" i="98"/>
  <c r="FN1024" i="98"/>
  <c r="FO1024" i="98"/>
  <c r="FP1024" i="98"/>
  <c r="FQ1024" i="98"/>
  <c r="FR1024" i="98"/>
  <c r="FS1024" i="98"/>
  <c r="FN1025" i="98"/>
  <c r="FO1025" i="98"/>
  <c r="FP1025" i="98"/>
  <c r="FQ1025" i="98"/>
  <c r="FR1025" i="98"/>
  <c r="FS1025" i="98"/>
  <c r="FN1026" i="98"/>
  <c r="FO1026" i="98"/>
  <c r="FP1026" i="98"/>
  <c r="FQ1026" i="98"/>
  <c r="FR1026" i="98"/>
  <c r="FS1026" i="98"/>
  <c r="FN1027" i="98"/>
  <c r="FO1027" i="98"/>
  <c r="FP1027" i="98"/>
  <c r="FQ1027" i="98"/>
  <c r="FR1027" i="98"/>
  <c r="FS1027" i="98"/>
  <c r="FN1028" i="98"/>
  <c r="FO1028" i="98"/>
  <c r="FP1028" i="98"/>
  <c r="FQ1028" i="98"/>
  <c r="FR1028" i="98"/>
  <c r="FS1028" i="98"/>
  <c r="FN1029" i="98"/>
  <c r="FO1029" i="98"/>
  <c r="FP1029" i="98"/>
  <c r="FQ1029" i="98"/>
  <c r="FR1029" i="98"/>
  <c r="FS1029" i="98"/>
  <c r="FN1030" i="98"/>
  <c r="FO1030" i="98"/>
  <c r="FP1030" i="98"/>
  <c r="FQ1030" i="98"/>
  <c r="FR1030" i="98"/>
  <c r="FS1030" i="98"/>
  <c r="FN1031" i="98"/>
  <c r="FO1031" i="98"/>
  <c r="FP1031" i="98"/>
  <c r="FQ1031" i="98"/>
  <c r="FR1031" i="98"/>
  <c r="FS1031" i="98"/>
  <c r="FN1032" i="98"/>
  <c r="FO1032" i="98"/>
  <c r="FP1032" i="98"/>
  <c r="FQ1032" i="98"/>
  <c r="FR1032" i="98"/>
  <c r="FS1032" i="98"/>
  <c r="FN1033" i="98"/>
  <c r="FO1033" i="98"/>
  <c r="FP1033" i="98"/>
  <c r="FQ1033" i="98"/>
  <c r="FR1033" i="98"/>
  <c r="FS1033" i="98"/>
  <c r="FN1034" i="98"/>
  <c r="FO1034" i="98"/>
  <c r="FP1034" i="98"/>
  <c r="FQ1034" i="98"/>
  <c r="FR1034" i="98"/>
  <c r="FS1034" i="98"/>
  <c r="FN1035" i="98"/>
  <c r="FO1035" i="98"/>
  <c r="FP1035" i="98"/>
  <c r="FQ1035" i="98"/>
  <c r="FR1035" i="98"/>
  <c r="FS1035" i="98"/>
  <c r="FN1036" i="98"/>
  <c r="FO1036" i="98"/>
  <c r="FP1036" i="98"/>
  <c r="FQ1036" i="98"/>
  <c r="FR1036" i="98"/>
  <c r="FS1036" i="98"/>
  <c r="FN1037" i="98"/>
  <c r="FO1037" i="98"/>
  <c r="FP1037" i="98"/>
  <c r="FQ1037" i="98"/>
  <c r="FR1037" i="98"/>
  <c r="FS1037" i="98"/>
  <c r="FN1038" i="98"/>
  <c r="FO1038" i="98"/>
  <c r="FP1038" i="98"/>
  <c r="FQ1038" i="98"/>
  <c r="FR1038" i="98"/>
  <c r="FS1038" i="98"/>
  <c r="FN1039" i="98"/>
  <c r="FO1039" i="98"/>
  <c r="FP1039" i="98"/>
  <c r="FQ1039" i="98"/>
  <c r="FR1039" i="98"/>
  <c r="FS1039" i="98"/>
  <c r="FN1040" i="98"/>
  <c r="FO1040" i="98"/>
  <c r="FP1040" i="98"/>
  <c r="FQ1040" i="98"/>
  <c r="FR1040" i="98"/>
  <c r="FS1040" i="98"/>
  <c r="FN1041" i="98"/>
  <c r="FO1041" i="98"/>
  <c r="FP1041" i="98"/>
  <c r="FQ1041" i="98"/>
  <c r="FR1041" i="98"/>
  <c r="FS1041" i="98"/>
  <c r="FN1042" i="98"/>
  <c r="FO1042" i="98"/>
  <c r="FP1042" i="98"/>
  <c r="FQ1042" i="98"/>
  <c r="FR1042" i="98"/>
  <c r="FS1042" i="98"/>
  <c r="FN1043" i="98"/>
  <c r="FO1043" i="98"/>
  <c r="FP1043" i="98"/>
  <c r="FQ1043" i="98"/>
  <c r="FR1043" i="98"/>
  <c r="FS1043" i="98"/>
  <c r="FN1044" i="98"/>
  <c r="FO1044" i="98"/>
  <c r="FP1044" i="98"/>
  <c r="FQ1044" i="98"/>
  <c r="FR1044" i="98"/>
  <c r="FS1044" i="98"/>
  <c r="FN1045" i="98"/>
  <c r="FO1045" i="98"/>
  <c r="FP1045" i="98"/>
  <c r="FQ1045" i="98"/>
  <c r="FR1045" i="98"/>
  <c r="FS1045" i="98"/>
  <c r="FN1046" i="98"/>
  <c r="FO1046" i="98"/>
  <c r="FP1046" i="98"/>
  <c r="FQ1046" i="98"/>
  <c r="FR1046" i="98"/>
  <c r="FS1046" i="98"/>
  <c r="FN1047" i="98"/>
  <c r="FO1047" i="98"/>
  <c r="FP1047" i="98"/>
  <c r="FQ1047" i="98"/>
  <c r="FR1047" i="98"/>
  <c r="FS1047" i="98"/>
  <c r="FN1048" i="98"/>
  <c r="FO1048" i="98"/>
  <c r="FP1048" i="98"/>
  <c r="FQ1048" i="98"/>
  <c r="FR1048" i="98"/>
  <c r="FS1048" i="98"/>
  <c r="FN1049" i="98"/>
  <c r="FO1049" i="98"/>
  <c r="FP1049" i="98"/>
  <c r="FQ1049" i="98"/>
  <c r="FR1049" i="98"/>
  <c r="FS1049" i="98"/>
  <c r="FN1050" i="98"/>
  <c r="FO1050" i="98"/>
  <c r="FP1050" i="98"/>
  <c r="FQ1050" i="98"/>
  <c r="FR1050" i="98"/>
  <c r="FS1050" i="98"/>
  <c r="FN1051" i="98"/>
  <c r="FO1051" i="98"/>
  <c r="FP1051" i="98"/>
  <c r="FQ1051" i="98"/>
  <c r="FR1051" i="98"/>
  <c r="FS1051" i="98"/>
  <c r="FN1052" i="98"/>
  <c r="FO1052" i="98"/>
  <c r="FP1052" i="98"/>
  <c r="FQ1052" i="98"/>
  <c r="FR1052" i="98"/>
  <c r="FS1052" i="98"/>
  <c r="FN1053" i="98"/>
  <c r="FO1053" i="98"/>
  <c r="FP1053" i="98"/>
  <c r="FQ1053" i="98"/>
  <c r="FR1053" i="98"/>
  <c r="FS1053" i="98"/>
  <c r="FN1054" i="98"/>
  <c r="FO1054" i="98"/>
  <c r="FP1054" i="98"/>
  <c r="FQ1054" i="98"/>
  <c r="FR1054" i="98"/>
  <c r="FS1054" i="98"/>
  <c r="FN1055" i="98"/>
  <c r="FO1055" i="98"/>
  <c r="FP1055" i="98"/>
  <c r="FQ1055" i="98"/>
  <c r="FR1055" i="98"/>
  <c r="FS1055" i="98"/>
  <c r="FN1056" i="98"/>
  <c r="FO1056" i="98"/>
  <c r="FP1056" i="98"/>
  <c r="FQ1056" i="98"/>
  <c r="FR1056" i="98"/>
  <c r="FS1056" i="98"/>
  <c r="FN1057" i="98"/>
  <c r="FO1057" i="98"/>
  <c r="FP1057" i="98"/>
  <c r="FQ1057" i="98"/>
  <c r="FR1057" i="98"/>
  <c r="FS1057" i="98"/>
  <c r="FN1058" i="98"/>
  <c r="FO1058" i="98"/>
  <c r="FP1058" i="98"/>
  <c r="FQ1058" i="98"/>
  <c r="FR1058" i="98"/>
  <c r="FS1058" i="98"/>
  <c r="FN1059" i="98"/>
  <c r="FO1059" i="98"/>
  <c r="FP1059" i="98"/>
  <c r="FQ1059" i="98"/>
  <c r="FR1059" i="98"/>
  <c r="FS1059" i="98"/>
  <c r="FN1060" i="98"/>
  <c r="FO1060" i="98"/>
  <c r="FP1060" i="98"/>
  <c r="FQ1060" i="98"/>
  <c r="FR1060" i="98"/>
  <c r="FS1060" i="98"/>
  <c r="FN1061" i="98"/>
  <c r="FO1061" i="98"/>
  <c r="FP1061" i="98"/>
  <c r="FQ1061" i="98"/>
  <c r="FR1061" i="98"/>
  <c r="FS1061" i="98"/>
  <c r="FN1062" i="98"/>
  <c r="FO1062" i="98"/>
  <c r="FP1062" i="98"/>
  <c r="FQ1062" i="98"/>
  <c r="FR1062" i="98"/>
  <c r="FS1062" i="98"/>
  <c r="FN1063" i="98"/>
  <c r="FO1063" i="98"/>
  <c r="FP1063" i="98"/>
  <c r="FQ1063" i="98"/>
  <c r="FR1063" i="98"/>
  <c r="FS1063" i="98"/>
  <c r="FN1064" i="98"/>
  <c r="FO1064" i="98"/>
  <c r="FP1064" i="98"/>
  <c r="FQ1064" i="98"/>
  <c r="FR1064" i="98"/>
  <c r="FS1064" i="98"/>
  <c r="FN1065" i="98"/>
  <c r="FO1065" i="98"/>
  <c r="FP1065" i="98"/>
  <c r="FQ1065" i="98"/>
  <c r="FR1065" i="98"/>
  <c r="FS1065" i="98"/>
  <c r="FN1066" i="98"/>
  <c r="FO1066" i="98"/>
  <c r="FP1066" i="98"/>
  <c r="FQ1066" i="98"/>
  <c r="FR1066" i="98"/>
  <c r="FS1066" i="98"/>
  <c r="FN1067" i="98"/>
  <c r="FO1067" i="98"/>
  <c r="FP1067" i="98"/>
  <c r="FQ1067" i="98"/>
  <c r="FR1067" i="98"/>
  <c r="FS1067" i="98"/>
  <c r="FN1068" i="98"/>
  <c r="FO1068" i="98"/>
  <c r="FP1068" i="98"/>
  <c r="FQ1068" i="98"/>
  <c r="FR1068" i="98"/>
  <c r="FS1068" i="98"/>
  <c r="FN1069" i="98"/>
  <c r="FO1069" i="98"/>
  <c r="FP1069" i="98"/>
  <c r="FQ1069" i="98"/>
  <c r="FR1069" i="98"/>
  <c r="FS1069" i="98"/>
  <c r="FN1070" i="98"/>
  <c r="FO1070" i="98"/>
  <c r="FP1070" i="98"/>
  <c r="FQ1070" i="98"/>
  <c r="FR1070" i="98"/>
  <c r="FS1070" i="98"/>
  <c r="FN1071" i="98"/>
  <c r="FO1071" i="98"/>
  <c r="FP1071" i="98"/>
  <c r="FQ1071" i="98"/>
  <c r="FR1071" i="98"/>
  <c r="FS1071" i="98"/>
  <c r="FN1072" i="98"/>
  <c r="FO1072" i="98"/>
  <c r="FP1072" i="98"/>
  <c r="FQ1072" i="98"/>
  <c r="FR1072" i="98"/>
  <c r="FS1072" i="98"/>
  <c r="FN1073" i="98"/>
  <c r="FO1073" i="98"/>
  <c r="FP1073" i="98"/>
  <c r="FQ1073" i="98"/>
  <c r="FR1073" i="98"/>
  <c r="FS1073" i="98"/>
  <c r="FN1074" i="98"/>
  <c r="FO1074" i="98"/>
  <c r="FP1074" i="98"/>
  <c r="FQ1074" i="98"/>
  <c r="FR1074" i="98"/>
  <c r="FS1074" i="98"/>
  <c r="FN1075" i="98"/>
  <c r="FO1075" i="98"/>
  <c r="FP1075" i="98"/>
  <c r="FQ1075" i="98"/>
  <c r="FR1075" i="98"/>
  <c r="FS1075" i="98"/>
  <c r="FN1076" i="98"/>
  <c r="FO1076" i="98"/>
  <c r="FP1076" i="98"/>
  <c r="FQ1076" i="98"/>
  <c r="FR1076" i="98"/>
  <c r="FS1076" i="98"/>
  <c r="FN1077" i="98"/>
  <c r="FO1077" i="98"/>
  <c r="FP1077" i="98"/>
  <c r="FQ1077" i="98"/>
  <c r="FR1077" i="98"/>
  <c r="FS1077" i="98"/>
  <c r="FN1078" i="98"/>
  <c r="FO1078" i="98"/>
  <c r="FP1078" i="98"/>
  <c r="FQ1078" i="98"/>
  <c r="FR1078" i="98"/>
  <c r="FS1078" i="98"/>
  <c r="FN1079" i="98"/>
  <c r="FO1079" i="98"/>
  <c r="FP1079" i="98"/>
  <c r="FQ1079" i="98"/>
  <c r="FR1079" i="98"/>
  <c r="FS1079" i="98"/>
  <c r="FN1080" i="98"/>
  <c r="FO1080" i="98"/>
  <c r="FP1080" i="98"/>
  <c r="FQ1080" i="98"/>
  <c r="FR1080" i="98"/>
  <c r="FS1080" i="98"/>
  <c r="FN1081" i="98"/>
  <c r="FO1081" i="98"/>
  <c r="FP1081" i="98"/>
  <c r="FQ1081" i="98"/>
  <c r="FR1081" i="98"/>
  <c r="FS1081" i="98"/>
  <c r="FN1082" i="98"/>
  <c r="FO1082" i="98"/>
  <c r="FP1082" i="98"/>
  <c r="FQ1082" i="98"/>
  <c r="FR1082" i="98"/>
  <c r="FS1082" i="98"/>
  <c r="FN1083" i="98"/>
  <c r="FO1083" i="98"/>
  <c r="FP1083" i="98"/>
  <c r="FQ1083" i="98"/>
  <c r="FR1083" i="98"/>
  <c r="FS1083" i="98"/>
  <c r="FN1084" i="98"/>
  <c r="FO1084" i="98"/>
  <c r="FP1084" i="98"/>
  <c r="FQ1084" i="98"/>
  <c r="FR1084" i="98"/>
  <c r="FS1084" i="98"/>
  <c r="FN1085" i="98"/>
  <c r="FO1085" i="98"/>
  <c r="FP1085" i="98"/>
  <c r="FQ1085" i="98"/>
  <c r="FR1085" i="98"/>
  <c r="FS1085" i="98"/>
  <c r="FN1086" i="98"/>
  <c r="FO1086" i="98"/>
  <c r="FP1086" i="98"/>
  <c r="FQ1086" i="98"/>
  <c r="FR1086" i="98"/>
  <c r="FS1086" i="98"/>
  <c r="FN1087" i="98"/>
  <c r="FO1087" i="98"/>
  <c r="FP1087" i="98"/>
  <c r="FQ1087" i="98"/>
  <c r="FR1087" i="98"/>
  <c r="FS1087" i="98"/>
  <c r="FN1088" i="98"/>
  <c r="FO1088" i="98"/>
  <c r="FP1088" i="98"/>
  <c r="FQ1088" i="98"/>
  <c r="FR1088" i="98"/>
  <c r="FS1088" i="98"/>
  <c r="FN1089" i="98"/>
  <c r="FO1089" i="98"/>
  <c r="FP1089" i="98"/>
  <c r="FQ1089" i="98"/>
  <c r="FR1089" i="98"/>
  <c r="FS1089" i="98"/>
  <c r="FN1090" i="98"/>
  <c r="FO1090" i="98"/>
  <c r="FP1090" i="98"/>
  <c r="FQ1090" i="98"/>
  <c r="FR1090" i="98"/>
  <c r="FS1090" i="98"/>
  <c r="FN1091" i="98"/>
  <c r="FO1091" i="98"/>
  <c r="FP1091" i="98"/>
  <c r="FQ1091" i="98"/>
  <c r="FR1091" i="98"/>
  <c r="FS1091" i="98"/>
  <c r="FN1092" i="98"/>
  <c r="FO1092" i="98"/>
  <c r="FP1092" i="98"/>
  <c r="FQ1092" i="98"/>
  <c r="FR1092" i="98"/>
  <c r="FS1092" i="98"/>
  <c r="FN1093" i="98"/>
  <c r="FO1093" i="98"/>
  <c r="FP1093" i="98"/>
  <c r="FQ1093" i="98"/>
  <c r="FR1093" i="98"/>
  <c r="FS1093" i="98"/>
  <c r="FN1094" i="98"/>
  <c r="FO1094" i="98"/>
  <c r="FP1094" i="98"/>
  <c r="FQ1094" i="98"/>
  <c r="FR1094" i="98"/>
  <c r="FS1094" i="98"/>
  <c r="FN1095" i="98"/>
  <c r="FO1095" i="98"/>
  <c r="FP1095" i="98"/>
  <c r="FQ1095" i="98"/>
  <c r="FR1095" i="98"/>
  <c r="FS1095" i="98"/>
  <c r="FN1096" i="98"/>
  <c r="FO1096" i="98"/>
  <c r="FP1096" i="98"/>
  <c r="FQ1096" i="98"/>
  <c r="FR1096" i="98"/>
  <c r="FS1096" i="98"/>
  <c r="FN1097" i="98"/>
  <c r="FO1097" i="98"/>
  <c r="FP1097" i="98"/>
  <c r="FQ1097" i="98"/>
  <c r="FR1097" i="98"/>
  <c r="FS1097" i="98"/>
  <c r="FN1098" i="98"/>
  <c r="FO1098" i="98"/>
  <c r="FP1098" i="98"/>
  <c r="FQ1098" i="98"/>
  <c r="FR1098" i="98"/>
  <c r="FS1098" i="98"/>
  <c r="FN1099" i="98"/>
  <c r="FO1099" i="98"/>
  <c r="FP1099" i="98"/>
  <c r="FQ1099" i="98"/>
  <c r="FR1099" i="98"/>
  <c r="FS1099" i="98"/>
  <c r="FN1100" i="98"/>
  <c r="FO1100" i="98"/>
  <c r="FP1100" i="98"/>
  <c r="FQ1100" i="98"/>
  <c r="FR1100" i="98"/>
  <c r="FS1100" i="98"/>
  <c r="FN1101" i="98"/>
  <c r="FO1101" i="98"/>
  <c r="FP1101" i="98"/>
  <c r="FQ1101" i="98"/>
  <c r="FR1101" i="98"/>
  <c r="FS1101" i="98"/>
  <c r="FN1102" i="98"/>
  <c r="FO1102" i="98"/>
  <c r="FP1102" i="98"/>
  <c r="FQ1102" i="98"/>
  <c r="FR1102" i="98"/>
  <c r="FS1102" i="98"/>
  <c r="FN1103" i="98"/>
  <c r="FO1103" i="98"/>
  <c r="FP1103" i="98"/>
  <c r="FQ1103" i="98"/>
  <c r="FR1103" i="98"/>
  <c r="FS1103" i="98"/>
  <c r="FN1104" i="98"/>
  <c r="FO1104" i="98"/>
  <c r="FP1104" i="98"/>
  <c r="FQ1104" i="98"/>
  <c r="FR1104" i="98"/>
  <c r="FS1104" i="98"/>
  <c r="FN1105" i="98"/>
  <c r="FO1105" i="98"/>
  <c r="FP1105" i="98"/>
  <c r="FQ1105" i="98"/>
  <c r="FR1105" i="98"/>
  <c r="FS1105" i="98"/>
  <c r="FN1106" i="98"/>
  <c r="FO1106" i="98"/>
  <c r="FP1106" i="98"/>
  <c r="FQ1106" i="98"/>
  <c r="FR1106" i="98"/>
  <c r="FS1106" i="98"/>
  <c r="FN1107" i="98"/>
  <c r="FO1107" i="98"/>
  <c r="FP1107" i="98"/>
  <c r="FQ1107" i="98"/>
  <c r="FR1107" i="98"/>
  <c r="FS1107" i="98"/>
  <c r="FN1108" i="98"/>
  <c r="FO1108" i="98"/>
  <c r="FP1108" i="98"/>
  <c r="FQ1108" i="98"/>
  <c r="FR1108" i="98"/>
  <c r="FS1108" i="98"/>
  <c r="FN1109" i="98"/>
  <c r="FO1109" i="98"/>
  <c r="FP1109" i="98"/>
  <c r="FQ1109" i="98"/>
  <c r="FR1109" i="98"/>
  <c r="FS1109" i="98"/>
  <c r="FN1110" i="98"/>
  <c r="FO1110" i="98"/>
  <c r="FP1110" i="98"/>
  <c r="FQ1110" i="98"/>
  <c r="FR1110" i="98"/>
  <c r="FS1110" i="98"/>
  <c r="FN1111" i="98"/>
  <c r="FO1111" i="98"/>
  <c r="FP1111" i="98"/>
  <c r="FQ1111" i="98"/>
  <c r="FR1111" i="98"/>
  <c r="FS1111" i="98"/>
  <c r="FN1112" i="98"/>
  <c r="FO1112" i="98"/>
  <c r="FP1112" i="98"/>
  <c r="FQ1112" i="98"/>
  <c r="FR1112" i="98"/>
  <c r="FS1112" i="98"/>
  <c r="FN1113" i="98"/>
  <c r="FO1113" i="98"/>
  <c r="FP1113" i="98"/>
  <c r="FQ1113" i="98"/>
  <c r="FR1113" i="98"/>
  <c r="FS1113" i="98"/>
  <c r="FN1114" i="98"/>
  <c r="FO1114" i="98"/>
  <c r="FP1114" i="98"/>
  <c r="FQ1114" i="98"/>
  <c r="FR1114" i="98"/>
  <c r="FS1114" i="98"/>
  <c r="FN1115" i="98"/>
  <c r="FO1115" i="98"/>
  <c r="FP1115" i="98"/>
  <c r="FQ1115" i="98"/>
  <c r="FR1115" i="98"/>
  <c r="FS1115" i="98"/>
  <c r="FN1116" i="98"/>
  <c r="FO1116" i="98"/>
  <c r="FP1116" i="98"/>
  <c r="FQ1116" i="98"/>
  <c r="FR1116" i="98"/>
  <c r="FS1116" i="98"/>
  <c r="FN1117" i="98"/>
  <c r="FO1117" i="98"/>
  <c r="FP1117" i="98"/>
  <c r="FQ1117" i="98"/>
  <c r="FR1117" i="98"/>
  <c r="FS1117" i="98"/>
  <c r="FN1118" i="98"/>
  <c r="FO1118" i="98"/>
  <c r="FP1118" i="98"/>
  <c r="FQ1118" i="98"/>
  <c r="FR1118" i="98"/>
  <c r="FS1118" i="98"/>
  <c r="FN1119" i="98"/>
  <c r="FO1119" i="98"/>
  <c r="FP1119" i="98"/>
  <c r="FQ1119" i="98"/>
  <c r="FR1119" i="98"/>
  <c r="FS1119" i="98"/>
  <c r="FN1120" i="98"/>
  <c r="FO1120" i="98"/>
  <c r="FP1120" i="98"/>
  <c r="FQ1120" i="98"/>
  <c r="FR1120" i="98"/>
  <c r="FS1120" i="98"/>
  <c r="FN1121" i="98"/>
  <c r="FO1121" i="98"/>
  <c r="FP1121" i="98"/>
  <c r="FQ1121" i="98"/>
  <c r="FR1121" i="98"/>
  <c r="FS1121" i="98"/>
  <c r="FN1122" i="98"/>
  <c r="FO1122" i="98"/>
  <c r="FP1122" i="98"/>
  <c r="FQ1122" i="98"/>
  <c r="FR1122" i="98"/>
  <c r="FS1122" i="98"/>
  <c r="FN1123" i="98"/>
  <c r="FO1123" i="98"/>
  <c r="FP1123" i="98"/>
  <c r="FQ1123" i="98"/>
  <c r="FR1123" i="98"/>
  <c r="FS1123" i="98"/>
  <c r="FN1124" i="98"/>
  <c r="FO1124" i="98"/>
  <c r="FP1124" i="98"/>
  <c r="FQ1124" i="98"/>
  <c r="FR1124" i="98"/>
  <c r="FS1124" i="98"/>
  <c r="FN1125" i="98"/>
  <c r="FO1125" i="98"/>
  <c r="FP1125" i="98"/>
  <c r="FQ1125" i="98"/>
  <c r="FR1125" i="98"/>
  <c r="FS1125" i="98"/>
  <c r="FN1126" i="98"/>
  <c r="FO1126" i="98"/>
  <c r="FP1126" i="98"/>
  <c r="FQ1126" i="98"/>
  <c r="FR1126" i="98"/>
  <c r="FS1126" i="98"/>
  <c r="FN1127" i="98"/>
  <c r="FO1127" i="98"/>
  <c r="FP1127" i="98"/>
  <c r="FQ1127" i="98"/>
  <c r="FR1127" i="98"/>
  <c r="FS1127" i="98"/>
  <c r="FN1128" i="98"/>
  <c r="FO1128" i="98"/>
  <c r="FP1128" i="98"/>
  <c r="FQ1128" i="98"/>
  <c r="FR1128" i="98"/>
  <c r="FS1128" i="98"/>
  <c r="FN1129" i="98"/>
  <c r="FO1129" i="98"/>
  <c r="FP1129" i="98"/>
  <c r="FQ1129" i="98"/>
  <c r="FR1129" i="98"/>
  <c r="FS1129" i="98"/>
  <c r="FN1130" i="98"/>
  <c r="FO1130" i="98"/>
  <c r="FP1130" i="98"/>
  <c r="FQ1130" i="98"/>
  <c r="FR1130" i="98"/>
  <c r="FS1130" i="98"/>
  <c r="FN1131" i="98"/>
  <c r="FO1131" i="98"/>
  <c r="FP1131" i="98"/>
  <c r="FQ1131" i="98"/>
  <c r="FR1131" i="98"/>
  <c r="FS1131" i="98"/>
  <c r="FN1132" i="98"/>
  <c r="FO1132" i="98"/>
  <c r="FP1132" i="98"/>
  <c r="FQ1132" i="98"/>
  <c r="FR1132" i="98"/>
  <c r="FS1132" i="98"/>
  <c r="FN1133" i="98"/>
  <c r="FO1133" i="98"/>
  <c r="FP1133" i="98"/>
  <c r="FQ1133" i="98"/>
  <c r="FR1133" i="98"/>
  <c r="FS1133" i="98"/>
  <c r="FN1134" i="98"/>
  <c r="FO1134" i="98"/>
  <c r="FP1134" i="98"/>
  <c r="FQ1134" i="98"/>
  <c r="FR1134" i="98"/>
  <c r="FS1134" i="98"/>
  <c r="FN1135" i="98"/>
  <c r="FO1135" i="98"/>
  <c r="FP1135" i="98"/>
  <c r="FQ1135" i="98"/>
  <c r="FR1135" i="98"/>
  <c r="FS1135" i="98"/>
  <c r="FN1136" i="98"/>
  <c r="FO1136" i="98"/>
  <c r="FP1136" i="98"/>
  <c r="FQ1136" i="98"/>
  <c r="FR1136" i="98"/>
  <c r="FS1136" i="98"/>
  <c r="FN1137" i="98"/>
  <c r="FO1137" i="98"/>
  <c r="FP1137" i="98"/>
  <c r="FQ1137" i="98"/>
  <c r="FR1137" i="98"/>
  <c r="FS1137" i="98"/>
  <c r="FN1138" i="98"/>
  <c r="FO1138" i="98"/>
  <c r="FP1138" i="98"/>
  <c r="FQ1138" i="98"/>
  <c r="FR1138" i="98"/>
  <c r="FS1138" i="98"/>
  <c r="FN1139" i="98"/>
  <c r="FO1139" i="98"/>
  <c r="FP1139" i="98"/>
  <c r="FQ1139" i="98"/>
  <c r="FR1139" i="98"/>
  <c r="FS1139" i="98"/>
  <c r="FN1140" i="98"/>
  <c r="FO1140" i="98"/>
  <c r="FP1140" i="98"/>
  <c r="FQ1140" i="98"/>
  <c r="FR1140" i="98"/>
  <c r="FS1140" i="98"/>
  <c r="FN1141" i="98"/>
  <c r="FO1141" i="98"/>
  <c r="FP1141" i="98"/>
  <c r="FQ1141" i="98"/>
  <c r="FR1141" i="98"/>
  <c r="FS1141" i="98"/>
  <c r="FN1142" i="98"/>
  <c r="FO1142" i="98"/>
  <c r="FP1142" i="98"/>
  <c r="FQ1142" i="98"/>
  <c r="FR1142" i="98"/>
  <c r="FS1142" i="98"/>
  <c r="FN1143" i="98"/>
  <c r="FO1143" i="98"/>
  <c r="FP1143" i="98"/>
  <c r="FQ1143" i="98"/>
  <c r="FR1143" i="98"/>
  <c r="FS1143" i="98"/>
  <c r="FN1144" i="98"/>
  <c r="FO1144" i="98"/>
  <c r="FP1144" i="98"/>
  <c r="FQ1144" i="98"/>
  <c r="FR1144" i="98"/>
  <c r="FS1144" i="98"/>
  <c r="FN1145" i="98"/>
  <c r="FO1145" i="98"/>
  <c r="FP1145" i="98"/>
  <c r="FQ1145" i="98"/>
  <c r="FR1145" i="98"/>
  <c r="FS1145" i="98"/>
  <c r="FN1146" i="98"/>
  <c r="FO1146" i="98"/>
  <c r="FP1146" i="98"/>
  <c r="FQ1146" i="98"/>
  <c r="FR1146" i="98"/>
  <c r="FS1146" i="98"/>
  <c r="FN1147" i="98"/>
  <c r="FO1147" i="98"/>
  <c r="FP1147" i="98"/>
  <c r="FQ1147" i="98"/>
  <c r="FR1147" i="98"/>
  <c r="FS1147" i="98"/>
  <c r="FN1148" i="98"/>
  <c r="FO1148" i="98"/>
  <c r="FP1148" i="98"/>
  <c r="FQ1148" i="98"/>
  <c r="FR1148" i="98"/>
  <c r="FS1148" i="98"/>
  <c r="FN1149" i="98"/>
  <c r="FO1149" i="98"/>
  <c r="FP1149" i="98"/>
  <c r="FQ1149" i="98"/>
  <c r="FR1149" i="98"/>
  <c r="FS1149" i="98"/>
  <c r="FN1150" i="98"/>
  <c r="FO1150" i="98"/>
  <c r="FP1150" i="98"/>
  <c r="FQ1150" i="98"/>
  <c r="FR1150" i="98"/>
  <c r="FS1150" i="98"/>
  <c r="FN1151" i="98"/>
  <c r="FO1151" i="98"/>
  <c r="FP1151" i="98"/>
  <c r="FQ1151" i="98"/>
  <c r="FR1151" i="98"/>
  <c r="FS1151" i="98"/>
  <c r="FN1152" i="98"/>
  <c r="FO1152" i="98"/>
  <c r="FP1152" i="98"/>
  <c r="FQ1152" i="98"/>
  <c r="FR1152" i="98"/>
  <c r="FS1152" i="98"/>
  <c r="FN1153" i="98"/>
  <c r="FO1153" i="98"/>
  <c r="FP1153" i="98"/>
  <c r="FQ1153" i="98"/>
  <c r="FR1153" i="98"/>
  <c r="FS1153" i="98"/>
  <c r="FN1154" i="98"/>
  <c r="FO1154" i="98"/>
  <c r="FP1154" i="98"/>
  <c r="FQ1154" i="98"/>
  <c r="FR1154" i="98"/>
  <c r="FS1154" i="98"/>
  <c r="FN1155" i="98"/>
  <c r="FO1155" i="98"/>
  <c r="FP1155" i="98"/>
  <c r="FQ1155" i="98"/>
  <c r="FR1155" i="98"/>
  <c r="FS1155" i="98"/>
  <c r="FN1156" i="98"/>
  <c r="FO1156" i="98"/>
  <c r="FP1156" i="98"/>
  <c r="FQ1156" i="98"/>
  <c r="FR1156" i="98"/>
  <c r="FS1156" i="98"/>
  <c r="FN1157" i="98"/>
  <c r="FO1157" i="98"/>
  <c r="FP1157" i="98"/>
  <c r="FQ1157" i="98"/>
  <c r="FR1157" i="98"/>
  <c r="FS1157" i="98"/>
  <c r="FN1158" i="98"/>
  <c r="FO1158" i="98"/>
  <c r="FP1158" i="98"/>
  <c r="FQ1158" i="98"/>
  <c r="FR1158" i="98"/>
  <c r="FS1158" i="98"/>
  <c r="FN1159" i="98"/>
  <c r="FO1159" i="98"/>
  <c r="FP1159" i="98"/>
  <c r="FQ1159" i="98"/>
  <c r="FR1159" i="98"/>
  <c r="FS1159" i="98"/>
  <c r="FN1160" i="98"/>
  <c r="FO1160" i="98"/>
  <c r="FP1160" i="98"/>
  <c r="FQ1160" i="98"/>
  <c r="FR1160" i="98"/>
  <c r="FS1160" i="98"/>
  <c r="FN1161" i="98"/>
  <c r="FO1161" i="98"/>
  <c r="FP1161" i="98"/>
  <c r="FQ1161" i="98"/>
  <c r="FR1161" i="98"/>
  <c r="FS1161" i="98"/>
  <c r="FN1162" i="98"/>
  <c r="FO1162" i="98"/>
  <c r="FP1162" i="98"/>
  <c r="FQ1162" i="98"/>
  <c r="FR1162" i="98"/>
  <c r="FS1162" i="98"/>
  <c r="FN1163" i="98"/>
  <c r="FO1163" i="98"/>
  <c r="FP1163" i="98"/>
  <c r="FQ1163" i="98"/>
  <c r="FR1163" i="98"/>
  <c r="FS1163" i="98"/>
  <c r="FN1164" i="98"/>
  <c r="FO1164" i="98"/>
  <c r="FP1164" i="98"/>
  <c r="FQ1164" i="98"/>
  <c r="FR1164" i="98"/>
  <c r="FS1164" i="98"/>
  <c r="FN1165" i="98"/>
  <c r="FO1165" i="98"/>
  <c r="FP1165" i="98"/>
  <c r="FQ1165" i="98"/>
  <c r="FR1165" i="98"/>
  <c r="FS1165" i="98"/>
  <c r="FN1166" i="98"/>
  <c r="FO1166" i="98"/>
  <c r="FP1166" i="98"/>
  <c r="FQ1166" i="98"/>
  <c r="FR1166" i="98"/>
  <c r="FS1166" i="98"/>
  <c r="FN1167" i="98"/>
  <c r="FO1167" i="98"/>
  <c r="FP1167" i="98"/>
  <c r="FQ1167" i="98"/>
  <c r="FR1167" i="98"/>
  <c r="FS1167" i="98"/>
  <c r="FN1168" i="98"/>
  <c r="FO1168" i="98"/>
  <c r="FP1168" i="98"/>
  <c r="FQ1168" i="98"/>
  <c r="FR1168" i="98"/>
  <c r="FS1168" i="98"/>
  <c r="FN1169" i="98"/>
  <c r="FO1169" i="98"/>
  <c r="FP1169" i="98"/>
  <c r="FQ1169" i="98"/>
  <c r="FR1169" i="98"/>
  <c r="FS1169" i="98"/>
  <c r="FN1170" i="98"/>
  <c r="FO1170" i="98"/>
  <c r="FP1170" i="98"/>
  <c r="FQ1170" i="98"/>
  <c r="FR1170" i="98"/>
  <c r="FS1170" i="98"/>
  <c r="FN1171" i="98"/>
  <c r="FO1171" i="98"/>
  <c r="FP1171" i="98"/>
  <c r="FQ1171" i="98"/>
  <c r="FR1171" i="98"/>
  <c r="FS1171" i="98"/>
  <c r="FN1172" i="98"/>
  <c r="FO1172" i="98"/>
  <c r="FP1172" i="98"/>
  <c r="FQ1172" i="98"/>
  <c r="FR1172" i="98"/>
  <c r="FS1172" i="98"/>
  <c r="FN1173" i="98"/>
  <c r="FO1173" i="98"/>
  <c r="FP1173" i="98"/>
  <c r="FQ1173" i="98"/>
  <c r="FR1173" i="98"/>
  <c r="FS1173" i="98"/>
  <c r="FN1174" i="98"/>
  <c r="FO1174" i="98"/>
  <c r="FP1174" i="98"/>
  <c r="FQ1174" i="98"/>
  <c r="FR1174" i="98"/>
  <c r="FS1174" i="98"/>
  <c r="FN1175" i="98"/>
  <c r="FO1175" i="98"/>
  <c r="FP1175" i="98"/>
  <c r="FQ1175" i="98"/>
  <c r="FR1175" i="98"/>
  <c r="FS1175" i="98"/>
  <c r="FN1176" i="98"/>
  <c r="FO1176" i="98"/>
  <c r="FP1176" i="98"/>
  <c r="FQ1176" i="98"/>
  <c r="FR1176" i="98"/>
  <c r="FS1176" i="98"/>
  <c r="FN1177" i="98"/>
  <c r="FO1177" i="98"/>
  <c r="FP1177" i="98"/>
  <c r="FQ1177" i="98"/>
  <c r="FR1177" i="98"/>
  <c r="FS1177" i="98"/>
  <c r="FN1178" i="98"/>
  <c r="FO1178" i="98"/>
  <c r="FP1178" i="98"/>
  <c r="FQ1178" i="98"/>
  <c r="FR1178" i="98"/>
  <c r="FS1178" i="98"/>
  <c r="FN1179" i="98"/>
  <c r="FO1179" i="98"/>
  <c r="FP1179" i="98"/>
  <c r="FQ1179" i="98"/>
  <c r="FR1179" i="98"/>
  <c r="FS1179" i="98"/>
  <c r="FN1180" i="98"/>
  <c r="FO1180" i="98"/>
  <c r="FP1180" i="98"/>
  <c r="FQ1180" i="98"/>
  <c r="FR1180" i="98"/>
  <c r="FS1180" i="98"/>
  <c r="FN1181" i="98"/>
  <c r="FO1181" i="98"/>
  <c r="FP1181" i="98"/>
  <c r="FQ1181" i="98"/>
  <c r="FR1181" i="98"/>
  <c r="FS1181" i="98"/>
  <c r="FN1182" i="98"/>
  <c r="FO1182" i="98"/>
  <c r="FP1182" i="98"/>
  <c r="FQ1182" i="98"/>
  <c r="FR1182" i="98"/>
  <c r="FS1182" i="98"/>
  <c r="FN1183" i="98"/>
  <c r="FO1183" i="98"/>
  <c r="FP1183" i="98"/>
  <c r="FQ1183" i="98"/>
  <c r="FR1183" i="98"/>
  <c r="FS1183" i="98"/>
  <c r="FN1184" i="98"/>
  <c r="FO1184" i="98"/>
  <c r="FP1184" i="98"/>
  <c r="FQ1184" i="98"/>
  <c r="FR1184" i="98"/>
  <c r="FS1184" i="98"/>
  <c r="FN1185" i="98"/>
  <c r="FO1185" i="98"/>
  <c r="FP1185" i="98"/>
  <c r="FQ1185" i="98"/>
  <c r="FR1185" i="98"/>
  <c r="FS1185" i="98"/>
  <c r="FN1186" i="98"/>
  <c r="FO1186" i="98"/>
  <c r="FP1186" i="98"/>
  <c r="FQ1186" i="98"/>
  <c r="FR1186" i="98"/>
  <c r="FS1186" i="98"/>
  <c r="FN1187" i="98"/>
  <c r="FO1187" i="98"/>
  <c r="FP1187" i="98"/>
  <c r="FQ1187" i="98"/>
  <c r="FR1187" i="98"/>
  <c r="FS1187" i="98"/>
  <c r="FN1188" i="98"/>
  <c r="FO1188" i="98"/>
  <c r="FP1188" i="98"/>
  <c r="FQ1188" i="98"/>
  <c r="FR1188" i="98"/>
  <c r="FS1188" i="98"/>
  <c r="FN1189" i="98"/>
  <c r="FO1189" i="98"/>
  <c r="FP1189" i="98"/>
  <c r="FQ1189" i="98"/>
  <c r="FR1189" i="98"/>
  <c r="FS1189" i="98"/>
  <c r="FN1190" i="98"/>
  <c r="FO1190" i="98"/>
  <c r="FP1190" i="98"/>
  <c r="FQ1190" i="98"/>
  <c r="FR1190" i="98"/>
  <c r="FS1190" i="98"/>
  <c r="FN1191" i="98"/>
  <c r="FO1191" i="98"/>
  <c r="FP1191" i="98"/>
  <c r="FQ1191" i="98"/>
  <c r="FR1191" i="98"/>
  <c r="FS1191" i="98"/>
  <c r="FN1192" i="98"/>
  <c r="FO1192" i="98"/>
  <c r="FP1192" i="98"/>
  <c r="FQ1192" i="98"/>
  <c r="FR1192" i="98"/>
  <c r="FS1192" i="98"/>
  <c r="FN1193" i="98"/>
  <c r="FO1193" i="98"/>
  <c r="FP1193" i="98"/>
  <c r="FQ1193" i="98"/>
  <c r="FR1193" i="98"/>
  <c r="FS1193" i="98"/>
  <c r="FN1194" i="98"/>
  <c r="FO1194" i="98"/>
  <c r="FP1194" i="98"/>
  <c r="FQ1194" i="98"/>
  <c r="FR1194" i="98"/>
  <c r="FS1194" i="98"/>
  <c r="FN1195" i="98"/>
  <c r="FO1195" i="98"/>
  <c r="FP1195" i="98"/>
  <c r="FQ1195" i="98"/>
  <c r="FR1195" i="98"/>
  <c r="FS1195" i="98"/>
  <c r="FN1196" i="98"/>
  <c r="FO1196" i="98"/>
  <c r="FP1196" i="98"/>
  <c r="FQ1196" i="98"/>
  <c r="FR1196" i="98"/>
  <c r="FS1196" i="98"/>
  <c r="FN1197" i="98"/>
  <c r="FO1197" i="98"/>
  <c r="FP1197" i="98"/>
  <c r="FQ1197" i="98"/>
  <c r="FR1197" i="98"/>
  <c r="FS1197" i="98"/>
  <c r="FN1198" i="98"/>
  <c r="FO1198" i="98"/>
  <c r="FP1198" i="98"/>
  <c r="FQ1198" i="98"/>
  <c r="FR1198" i="98"/>
  <c r="FS1198" i="98"/>
  <c r="FN1199" i="98"/>
  <c r="FO1199" i="98"/>
  <c r="FP1199" i="98"/>
  <c r="FQ1199" i="98"/>
  <c r="FR1199" i="98"/>
  <c r="FS1199" i="98"/>
  <c r="FN1200" i="98"/>
  <c r="FO1200" i="98"/>
  <c r="FP1200" i="98"/>
  <c r="FQ1200" i="98"/>
  <c r="FR1200" i="98"/>
  <c r="FS1200" i="98"/>
  <c r="FN1201" i="98"/>
  <c r="FO1201" i="98"/>
  <c r="FP1201" i="98"/>
  <c r="FQ1201" i="98"/>
  <c r="FR1201" i="98"/>
  <c r="FS1201" i="98"/>
  <c r="FN1202" i="98"/>
  <c r="FO1202" i="98"/>
  <c r="FP1202" i="98"/>
  <c r="FQ1202" i="98"/>
  <c r="FR1202" i="98"/>
  <c r="FS1202" i="98"/>
  <c r="FN1203" i="98"/>
  <c r="FO1203" i="98"/>
  <c r="FP1203" i="98"/>
  <c r="FQ1203" i="98"/>
  <c r="FR1203" i="98"/>
  <c r="FS1203" i="98"/>
  <c r="FN1204" i="98"/>
  <c r="FO1204" i="98"/>
  <c r="FP1204" i="98"/>
  <c r="FQ1204" i="98"/>
  <c r="FR1204" i="98"/>
  <c r="FS1204" i="98"/>
  <c r="FN1205" i="98"/>
  <c r="FO1205" i="98"/>
  <c r="FP1205" i="98"/>
  <c r="FQ1205" i="98"/>
  <c r="FR1205" i="98"/>
  <c r="FS1205" i="98"/>
  <c r="FN1206" i="98"/>
  <c r="FO1206" i="98"/>
  <c r="FP1206" i="98"/>
  <c r="FQ1206" i="98"/>
  <c r="FR1206" i="98"/>
  <c r="FS1206" i="98"/>
  <c r="FN1207" i="98"/>
  <c r="FO1207" i="98"/>
  <c r="FP1207" i="98"/>
  <c r="FQ1207" i="98"/>
  <c r="FR1207" i="98"/>
  <c r="FS1207" i="98"/>
  <c r="FN1208" i="98"/>
  <c r="FO1208" i="98"/>
  <c r="FP1208" i="98"/>
  <c r="FQ1208" i="98"/>
  <c r="FR1208" i="98"/>
  <c r="FS1208" i="98"/>
  <c r="FN1209" i="98"/>
  <c r="FO1209" i="98"/>
  <c r="FP1209" i="98"/>
  <c r="FQ1209" i="98"/>
  <c r="FR1209" i="98"/>
  <c r="FS1209" i="98"/>
  <c r="FN1210" i="98"/>
  <c r="FO1210" i="98"/>
  <c r="FP1210" i="98"/>
  <c r="FQ1210" i="98"/>
  <c r="FR1210" i="98"/>
  <c r="FS1210" i="98"/>
  <c r="FN1211" i="98"/>
  <c r="FO1211" i="98"/>
  <c r="FP1211" i="98"/>
  <c r="FQ1211" i="98"/>
  <c r="FR1211" i="98"/>
  <c r="FS1211" i="98"/>
  <c r="FN1212" i="98"/>
  <c r="FO1212" i="98"/>
  <c r="FP1212" i="98"/>
  <c r="FQ1212" i="98"/>
  <c r="FR1212" i="98"/>
  <c r="FS1212" i="98"/>
  <c r="FN1213" i="98"/>
  <c r="FO1213" i="98"/>
  <c r="FP1213" i="98"/>
  <c r="FQ1213" i="98"/>
  <c r="FR1213" i="98"/>
  <c r="FS1213" i="98"/>
  <c r="FN1214" i="98"/>
  <c r="FO1214" i="98"/>
  <c r="FP1214" i="98"/>
  <c r="FQ1214" i="98"/>
  <c r="FR1214" i="98"/>
  <c r="FS1214" i="98"/>
  <c r="FN1215" i="98"/>
  <c r="FO1215" i="98"/>
  <c r="FP1215" i="98"/>
  <c r="FQ1215" i="98"/>
  <c r="FR1215" i="98"/>
  <c r="FS1215" i="98"/>
  <c r="FN1216" i="98"/>
  <c r="FO1216" i="98"/>
  <c r="FP1216" i="98"/>
  <c r="FQ1216" i="98"/>
  <c r="FR1216" i="98"/>
  <c r="FS1216" i="98"/>
  <c r="FN1217" i="98"/>
  <c r="FO1217" i="98"/>
  <c r="FP1217" i="98"/>
  <c r="FQ1217" i="98"/>
  <c r="FR1217" i="98"/>
  <c r="FS1217" i="98"/>
  <c r="FN1218" i="98"/>
  <c r="FO1218" i="98"/>
  <c r="FP1218" i="98"/>
  <c r="FQ1218" i="98"/>
  <c r="FR1218" i="98"/>
  <c r="FS1218" i="98"/>
  <c r="FN1219" i="98"/>
  <c r="FO1219" i="98"/>
  <c r="FP1219" i="98"/>
  <c r="FQ1219" i="98"/>
  <c r="FR1219" i="98"/>
  <c r="FS1219" i="98"/>
  <c r="FN1220" i="98"/>
  <c r="FO1220" i="98"/>
  <c r="FP1220" i="98"/>
  <c r="FQ1220" i="98"/>
  <c r="FR1220" i="98"/>
  <c r="FS1220" i="98"/>
  <c r="FN1221" i="98"/>
  <c r="FO1221" i="98"/>
  <c r="FP1221" i="98"/>
  <c r="FQ1221" i="98"/>
  <c r="FR1221" i="98"/>
  <c r="FS1221" i="98"/>
  <c r="FN1222" i="98"/>
  <c r="FO1222" i="98"/>
  <c r="FP1222" i="98"/>
  <c r="FQ1222" i="98"/>
  <c r="FR1222" i="98"/>
  <c r="FS1222" i="98"/>
  <c r="FN1223" i="98"/>
  <c r="FO1223" i="98"/>
  <c r="FP1223" i="98"/>
  <c r="FQ1223" i="98"/>
  <c r="FR1223" i="98"/>
  <c r="FS1223" i="98"/>
  <c r="FN1224" i="98"/>
  <c r="FO1224" i="98"/>
  <c r="FP1224" i="98"/>
  <c r="FQ1224" i="98"/>
  <c r="FR1224" i="98"/>
  <c r="FS1224" i="98"/>
  <c r="FN1225" i="98"/>
  <c r="FO1225" i="98"/>
  <c r="FP1225" i="98"/>
  <c r="FQ1225" i="98"/>
  <c r="FR1225" i="98"/>
  <c r="FS1225" i="98"/>
  <c r="FN1226" i="98"/>
  <c r="FO1226" i="98"/>
  <c r="FP1226" i="98"/>
  <c r="FQ1226" i="98"/>
  <c r="FR1226" i="98"/>
  <c r="FS1226" i="98"/>
  <c r="FN1227" i="98"/>
  <c r="FO1227" i="98"/>
  <c r="FP1227" i="98"/>
  <c r="FQ1227" i="98"/>
  <c r="FR1227" i="98"/>
  <c r="FS1227" i="98"/>
  <c r="FN1228" i="98"/>
  <c r="FO1228" i="98"/>
  <c r="FP1228" i="98"/>
  <c r="FQ1228" i="98"/>
  <c r="FR1228" i="98"/>
  <c r="FS1228" i="98"/>
  <c r="FN1229" i="98"/>
  <c r="FO1229" i="98"/>
  <c r="FP1229" i="98"/>
  <c r="FQ1229" i="98"/>
  <c r="FR1229" i="98"/>
  <c r="FS1229" i="98"/>
  <c r="FN1230" i="98"/>
  <c r="FO1230" i="98"/>
  <c r="FP1230" i="98"/>
  <c r="FQ1230" i="98"/>
  <c r="FR1230" i="98"/>
  <c r="FS1230" i="98"/>
  <c r="FN1231" i="98"/>
  <c r="FO1231" i="98"/>
  <c r="FP1231" i="98"/>
  <c r="FQ1231" i="98"/>
  <c r="FR1231" i="98"/>
  <c r="FS1231" i="98"/>
  <c r="FN1232" i="98"/>
  <c r="FO1232" i="98"/>
  <c r="FP1232" i="98"/>
  <c r="FQ1232" i="98"/>
  <c r="FR1232" i="98"/>
  <c r="FS1232" i="98"/>
  <c r="FN1233" i="98"/>
  <c r="FO1233" i="98"/>
  <c r="FP1233" i="98"/>
  <c r="FQ1233" i="98"/>
  <c r="FR1233" i="98"/>
  <c r="FS1233" i="98"/>
  <c r="FN1234" i="98"/>
  <c r="FO1234" i="98"/>
  <c r="FP1234" i="98"/>
  <c r="FQ1234" i="98"/>
  <c r="FR1234" i="98"/>
  <c r="FS1234" i="98"/>
  <c r="FN1235" i="98"/>
  <c r="FO1235" i="98"/>
  <c r="FP1235" i="98"/>
  <c r="FQ1235" i="98"/>
  <c r="FR1235" i="98"/>
  <c r="FS1235" i="98"/>
  <c r="FN1236" i="98"/>
  <c r="FO1236" i="98"/>
  <c r="FP1236" i="98"/>
  <c r="FQ1236" i="98"/>
  <c r="FR1236" i="98"/>
  <c r="FS1236" i="98"/>
  <c r="FN1237" i="98"/>
  <c r="FO1237" i="98"/>
  <c r="FP1237" i="98"/>
  <c r="FQ1237" i="98"/>
  <c r="FR1237" i="98"/>
  <c r="FS1237" i="98"/>
  <c r="FN1238" i="98"/>
  <c r="FO1238" i="98"/>
  <c r="FP1238" i="98"/>
  <c r="FQ1238" i="98"/>
  <c r="FR1238" i="98"/>
  <c r="FS1238" i="98"/>
  <c r="FN1239" i="98"/>
  <c r="FO1239" i="98"/>
  <c r="FP1239" i="98"/>
  <c r="FQ1239" i="98"/>
  <c r="FR1239" i="98"/>
  <c r="FS1239" i="98"/>
  <c r="FN1240" i="98"/>
  <c r="FO1240" i="98"/>
  <c r="FP1240" i="98"/>
  <c r="FQ1240" i="98"/>
  <c r="FR1240" i="98"/>
  <c r="FS1240" i="98"/>
  <c r="FN1241" i="98"/>
  <c r="FO1241" i="98"/>
  <c r="FP1241" i="98"/>
  <c r="FQ1241" i="98"/>
  <c r="FR1241" i="98"/>
  <c r="FS1241" i="98"/>
  <c r="FN1242" i="98"/>
  <c r="FO1242" i="98"/>
  <c r="FP1242" i="98"/>
  <c r="FQ1242" i="98"/>
  <c r="FR1242" i="98"/>
  <c r="FS1242" i="98"/>
  <c r="FN1243" i="98"/>
  <c r="FO1243" i="98"/>
  <c r="FP1243" i="98"/>
  <c r="FQ1243" i="98"/>
  <c r="FR1243" i="98"/>
  <c r="FS1243" i="98"/>
  <c r="FN1244" i="98"/>
  <c r="FO1244" i="98"/>
  <c r="FP1244" i="98"/>
  <c r="FQ1244" i="98"/>
  <c r="FR1244" i="98"/>
  <c r="FS1244" i="98"/>
  <c r="FN1245" i="98"/>
  <c r="FO1245" i="98"/>
  <c r="FP1245" i="98"/>
  <c r="FQ1245" i="98"/>
  <c r="FR1245" i="98"/>
  <c r="FS1245" i="98"/>
  <c r="FN1246" i="98"/>
  <c r="FO1246" i="98"/>
  <c r="FP1246" i="98"/>
  <c r="FQ1246" i="98"/>
  <c r="FR1246" i="98"/>
  <c r="FS1246" i="98"/>
  <c r="FN1247" i="98"/>
  <c r="FO1247" i="98"/>
  <c r="FP1247" i="98"/>
  <c r="FQ1247" i="98"/>
  <c r="FR1247" i="98"/>
  <c r="FS1247" i="98"/>
  <c r="FN1248" i="98"/>
  <c r="FO1248" i="98"/>
  <c r="FP1248" i="98"/>
  <c r="FQ1248" i="98"/>
  <c r="FR1248" i="98"/>
  <c r="FS1248" i="98"/>
  <c r="FN1249" i="98"/>
  <c r="FO1249" i="98"/>
  <c r="FP1249" i="98"/>
  <c r="FQ1249" i="98"/>
  <c r="FR1249" i="98"/>
  <c r="FS1249" i="98"/>
  <c r="FN1250" i="98"/>
  <c r="FO1250" i="98"/>
  <c r="FP1250" i="98"/>
  <c r="FQ1250" i="98"/>
  <c r="FR1250" i="98"/>
  <c r="FS1250" i="98"/>
  <c r="FN1251" i="98"/>
  <c r="FO1251" i="98"/>
  <c r="FP1251" i="98"/>
  <c r="FQ1251" i="98"/>
  <c r="FR1251" i="98"/>
  <c r="FS1251" i="98"/>
  <c r="FN1252" i="98"/>
  <c r="FO1252" i="98"/>
  <c r="FP1252" i="98"/>
  <c r="FQ1252" i="98"/>
  <c r="FR1252" i="98"/>
  <c r="FS1252" i="98"/>
  <c r="FN1253" i="98"/>
  <c r="FO1253" i="98"/>
  <c r="FP1253" i="98"/>
  <c r="FQ1253" i="98"/>
  <c r="FR1253" i="98"/>
  <c r="FS1253" i="98"/>
  <c r="FN1254" i="98"/>
  <c r="FO1254" i="98"/>
  <c r="FP1254" i="98"/>
  <c r="FQ1254" i="98"/>
  <c r="FR1254" i="98"/>
  <c r="FS1254" i="98"/>
  <c r="FN1255" i="98"/>
  <c r="FO1255" i="98"/>
  <c r="FP1255" i="98"/>
  <c r="FQ1255" i="98"/>
  <c r="FR1255" i="98"/>
  <c r="FS1255" i="98"/>
  <c r="FN1256" i="98"/>
  <c r="FO1256" i="98"/>
  <c r="FP1256" i="98"/>
  <c r="FQ1256" i="98"/>
  <c r="FR1256" i="98"/>
  <c r="FS1256" i="98"/>
  <c r="FN1257" i="98"/>
  <c r="FO1257" i="98"/>
  <c r="FP1257" i="98"/>
  <c r="FQ1257" i="98"/>
  <c r="FR1257" i="98"/>
  <c r="FS1257" i="98"/>
  <c r="FN1258" i="98"/>
  <c r="FO1258" i="98"/>
  <c r="FP1258" i="98"/>
  <c r="FQ1258" i="98"/>
  <c r="FR1258" i="98"/>
  <c r="FS1258" i="98"/>
  <c r="FN1259" i="98"/>
  <c r="FO1259" i="98"/>
  <c r="FP1259" i="98"/>
  <c r="FQ1259" i="98"/>
  <c r="FR1259" i="98"/>
  <c r="FS1259" i="98"/>
  <c r="FN1260" i="98"/>
  <c r="FO1260" i="98"/>
  <c r="FP1260" i="98"/>
  <c r="FQ1260" i="98"/>
  <c r="FR1260" i="98"/>
  <c r="FS1260" i="98"/>
  <c r="FN1261" i="98"/>
  <c r="FO1261" i="98"/>
  <c r="FP1261" i="98"/>
  <c r="FQ1261" i="98"/>
  <c r="FR1261" i="98"/>
  <c r="FS1261" i="98"/>
  <c r="FN1262" i="98"/>
  <c r="FO1262" i="98"/>
  <c r="FP1262" i="98"/>
  <c r="FQ1262" i="98"/>
  <c r="FR1262" i="98"/>
  <c r="FS1262" i="98"/>
  <c r="FN1263" i="98"/>
  <c r="FO1263" i="98"/>
  <c r="FP1263" i="98"/>
  <c r="FQ1263" i="98"/>
  <c r="FR1263" i="98"/>
  <c r="FS1263" i="98"/>
  <c r="FN1264" i="98"/>
  <c r="FO1264" i="98"/>
  <c r="FP1264" i="98"/>
  <c r="FQ1264" i="98"/>
  <c r="FR1264" i="98"/>
  <c r="FS1264" i="98"/>
  <c r="FN1265" i="98"/>
  <c r="FO1265" i="98"/>
  <c r="FP1265" i="98"/>
  <c r="FQ1265" i="98"/>
  <c r="FR1265" i="98"/>
  <c r="FS1265" i="98"/>
  <c r="FN1266" i="98"/>
  <c r="FO1266" i="98"/>
  <c r="FP1266" i="98"/>
  <c r="FQ1266" i="98"/>
  <c r="FR1266" i="98"/>
  <c r="FS1266" i="98"/>
  <c r="FN1267" i="98"/>
  <c r="FO1267" i="98"/>
  <c r="FP1267" i="98"/>
  <c r="FQ1267" i="98"/>
  <c r="FR1267" i="98"/>
  <c r="FS1267" i="98"/>
  <c r="FN1268" i="98"/>
  <c r="FO1268" i="98"/>
  <c r="FP1268" i="98"/>
  <c r="FQ1268" i="98"/>
  <c r="FR1268" i="98"/>
  <c r="FS1268" i="98"/>
  <c r="FN1269" i="98"/>
  <c r="FO1269" i="98"/>
  <c r="FP1269" i="98"/>
  <c r="FQ1269" i="98"/>
  <c r="FR1269" i="98"/>
  <c r="FS1269" i="98"/>
  <c r="FN1270" i="98"/>
  <c r="FO1270" i="98"/>
  <c r="FP1270" i="98"/>
  <c r="FQ1270" i="98"/>
  <c r="FR1270" i="98"/>
  <c r="FS1270" i="98"/>
  <c r="FN1271" i="98"/>
  <c r="FO1271" i="98"/>
  <c r="FP1271" i="98"/>
  <c r="FQ1271" i="98"/>
  <c r="FR1271" i="98"/>
  <c r="FS1271" i="98"/>
  <c r="FN1272" i="98"/>
  <c r="FO1272" i="98"/>
  <c r="FP1272" i="98"/>
  <c r="FQ1272" i="98"/>
  <c r="FR1272" i="98"/>
  <c r="FS1272" i="98"/>
  <c r="FN1273" i="98"/>
  <c r="FO1273" i="98"/>
  <c r="FP1273" i="98"/>
  <c r="FQ1273" i="98"/>
  <c r="FR1273" i="98"/>
  <c r="FS1273" i="98"/>
  <c r="FN1274" i="98"/>
  <c r="FO1274" i="98"/>
  <c r="FP1274" i="98"/>
  <c r="FQ1274" i="98"/>
  <c r="FR1274" i="98"/>
  <c r="FS1274" i="98"/>
  <c r="FN1275" i="98"/>
  <c r="FO1275" i="98"/>
  <c r="FP1275" i="98"/>
  <c r="FQ1275" i="98"/>
  <c r="FR1275" i="98"/>
  <c r="FS1275" i="98"/>
  <c r="FN1276" i="98"/>
  <c r="FO1276" i="98"/>
  <c r="FP1276" i="98"/>
  <c r="FQ1276" i="98"/>
  <c r="FR1276" i="98"/>
  <c r="FS1276" i="98"/>
  <c r="FN1277" i="98"/>
  <c r="FO1277" i="98"/>
  <c r="FP1277" i="98"/>
  <c r="FQ1277" i="98"/>
  <c r="FR1277" i="98"/>
  <c r="FS1277" i="98"/>
  <c r="FN1278" i="98"/>
  <c r="FO1278" i="98"/>
  <c r="FP1278" i="98"/>
  <c r="FQ1278" i="98"/>
  <c r="FR1278" i="98"/>
  <c r="FS1278" i="98"/>
  <c r="FN1279" i="98"/>
  <c r="FO1279" i="98"/>
  <c r="FP1279" i="98"/>
  <c r="FQ1279" i="98"/>
  <c r="FR1279" i="98"/>
  <c r="FS1279" i="98"/>
  <c r="FN1280" i="98"/>
  <c r="FO1280" i="98"/>
  <c r="FP1280" i="98"/>
  <c r="FQ1280" i="98"/>
  <c r="FR1280" i="98"/>
  <c r="FS1280" i="98"/>
  <c r="FN1281" i="98"/>
  <c r="FO1281" i="98"/>
  <c r="FP1281" i="98"/>
  <c r="FQ1281" i="98"/>
  <c r="FR1281" i="98"/>
  <c r="FS1281" i="98"/>
  <c r="FN1282" i="98"/>
  <c r="FO1282" i="98"/>
  <c r="FP1282" i="98"/>
  <c r="FQ1282" i="98"/>
  <c r="FR1282" i="98"/>
  <c r="FS1282" i="98"/>
  <c r="FN1283" i="98"/>
  <c r="FO1283" i="98"/>
  <c r="FP1283" i="98"/>
  <c r="FQ1283" i="98"/>
  <c r="FR1283" i="98"/>
  <c r="FS1283" i="98"/>
  <c r="FN1284" i="98"/>
  <c r="FO1284" i="98"/>
  <c r="FP1284" i="98"/>
  <c r="FQ1284" i="98"/>
  <c r="FR1284" i="98"/>
  <c r="FS1284" i="98"/>
  <c r="FN1285" i="98"/>
  <c r="FO1285" i="98"/>
  <c r="FP1285" i="98"/>
  <c r="FQ1285" i="98"/>
  <c r="FR1285" i="98"/>
  <c r="FS1285" i="98"/>
  <c r="FN1286" i="98"/>
  <c r="FO1286" i="98"/>
  <c r="FP1286" i="98"/>
  <c r="FQ1286" i="98"/>
  <c r="FR1286" i="98"/>
  <c r="FS1286" i="98"/>
  <c r="FN1287" i="98"/>
  <c r="FO1287" i="98"/>
  <c r="FP1287" i="98"/>
  <c r="FQ1287" i="98"/>
  <c r="FR1287" i="98"/>
  <c r="FS1287" i="98"/>
  <c r="FN1288" i="98"/>
  <c r="FO1288" i="98"/>
  <c r="FP1288" i="98"/>
  <c r="FQ1288" i="98"/>
  <c r="FR1288" i="98"/>
  <c r="FS1288" i="98"/>
  <c r="FN1289" i="98"/>
  <c r="FO1289" i="98"/>
  <c r="FP1289" i="98"/>
  <c r="FQ1289" i="98"/>
  <c r="FR1289" i="98"/>
  <c r="FS1289" i="98"/>
  <c r="FN1290" i="98"/>
  <c r="FO1290" i="98"/>
  <c r="FP1290" i="98"/>
  <c r="FQ1290" i="98"/>
  <c r="FR1290" i="98"/>
  <c r="FS1290" i="98"/>
  <c r="FN1291" i="98"/>
  <c r="FO1291" i="98"/>
  <c r="FP1291" i="98"/>
  <c r="FQ1291" i="98"/>
  <c r="FR1291" i="98"/>
  <c r="FS1291" i="98"/>
  <c r="FN1292" i="98"/>
  <c r="FO1292" i="98"/>
  <c r="FP1292" i="98"/>
  <c r="FQ1292" i="98"/>
  <c r="FR1292" i="98"/>
  <c r="FS1292" i="98"/>
  <c r="FN1293" i="98"/>
  <c r="FO1293" i="98"/>
  <c r="FP1293" i="98"/>
  <c r="FQ1293" i="98"/>
  <c r="FR1293" i="98"/>
  <c r="FS1293" i="98"/>
  <c r="FN1294" i="98"/>
  <c r="FO1294" i="98"/>
  <c r="FP1294" i="98"/>
  <c r="FQ1294" i="98"/>
  <c r="FR1294" i="98"/>
  <c r="FS1294" i="98"/>
  <c r="FN1295" i="98"/>
  <c r="FO1295" i="98"/>
  <c r="FP1295" i="98"/>
  <c r="FQ1295" i="98"/>
  <c r="FR1295" i="98"/>
  <c r="FS1295" i="98"/>
  <c r="FN1296" i="98"/>
  <c r="FO1296" i="98"/>
  <c r="FP1296" i="98"/>
  <c r="FQ1296" i="98"/>
  <c r="FR1296" i="98"/>
  <c r="FS1296" i="98"/>
  <c r="FN1297" i="98"/>
  <c r="FO1297" i="98"/>
  <c r="FP1297" i="98"/>
  <c r="FQ1297" i="98"/>
  <c r="FR1297" i="98"/>
  <c r="FS1297" i="98"/>
  <c r="FN1298" i="98"/>
  <c r="FO1298" i="98"/>
  <c r="FP1298" i="98"/>
  <c r="FQ1298" i="98"/>
  <c r="FR1298" i="98"/>
  <c r="FS1298" i="98"/>
  <c r="FN1299" i="98"/>
  <c r="FO1299" i="98"/>
  <c r="FP1299" i="98"/>
  <c r="FQ1299" i="98"/>
  <c r="FR1299" i="98"/>
  <c r="FS1299" i="98"/>
  <c r="FN1300" i="98"/>
  <c r="FO1300" i="98"/>
  <c r="FP1300" i="98"/>
  <c r="FQ1300" i="98"/>
  <c r="FR1300" i="98"/>
  <c r="FS1300" i="98"/>
  <c r="FN1301" i="98"/>
  <c r="FO1301" i="98"/>
  <c r="FP1301" i="98"/>
  <c r="FQ1301" i="98"/>
  <c r="FR1301" i="98"/>
  <c r="FS1301" i="98"/>
  <c r="FN1302" i="98"/>
  <c r="FO1302" i="98"/>
  <c r="FP1302" i="98"/>
  <c r="FQ1302" i="98"/>
  <c r="FR1302" i="98"/>
  <c r="FS1302" i="98"/>
  <c r="FN1303" i="98"/>
  <c r="FO1303" i="98"/>
  <c r="FP1303" i="98"/>
  <c r="FQ1303" i="98"/>
  <c r="FR1303" i="98"/>
  <c r="FS1303" i="98"/>
  <c r="FN1304" i="98"/>
  <c r="FO1304" i="98"/>
  <c r="FP1304" i="98"/>
  <c r="FQ1304" i="98"/>
  <c r="FR1304" i="98"/>
  <c r="FS1304" i="98"/>
  <c r="FN1305" i="98"/>
  <c r="FO1305" i="98"/>
  <c r="FP1305" i="98"/>
  <c r="FQ1305" i="98"/>
  <c r="FR1305" i="98"/>
  <c r="FS1305" i="98"/>
  <c r="FN1306" i="98"/>
  <c r="FO1306" i="98"/>
  <c r="FP1306" i="98"/>
  <c r="FQ1306" i="98"/>
  <c r="FR1306" i="98"/>
  <c r="FS1306" i="98"/>
  <c r="FN1307" i="98"/>
  <c r="FO1307" i="98"/>
  <c r="FP1307" i="98"/>
  <c r="FQ1307" i="98"/>
  <c r="FR1307" i="98"/>
  <c r="FS1307" i="98"/>
  <c r="FN1308" i="98"/>
  <c r="FO1308" i="98"/>
  <c r="FP1308" i="98"/>
  <c r="FQ1308" i="98"/>
  <c r="FR1308" i="98"/>
  <c r="FS1308" i="98"/>
  <c r="FN1309" i="98"/>
  <c r="FO1309" i="98"/>
  <c r="FP1309" i="98"/>
  <c r="FQ1309" i="98"/>
  <c r="FR1309" i="98"/>
  <c r="FS1309" i="98"/>
  <c r="FN1310" i="98"/>
  <c r="FO1310" i="98"/>
  <c r="FP1310" i="98"/>
  <c r="FQ1310" i="98"/>
  <c r="FR1310" i="98"/>
  <c r="FS1310" i="98"/>
  <c r="FN1311" i="98"/>
  <c r="FO1311" i="98"/>
  <c r="FP1311" i="98"/>
  <c r="FQ1311" i="98"/>
  <c r="FR1311" i="98"/>
  <c r="FS1311" i="98"/>
  <c r="FN1312" i="98"/>
  <c r="FO1312" i="98"/>
  <c r="FP1312" i="98"/>
  <c r="FQ1312" i="98"/>
  <c r="FR1312" i="98"/>
  <c r="FS1312" i="98"/>
  <c r="FN1313" i="98"/>
  <c r="FO1313" i="98"/>
  <c r="FP1313" i="98"/>
  <c r="FQ1313" i="98"/>
  <c r="FR1313" i="98"/>
  <c r="FS1313" i="98"/>
  <c r="FN1314" i="98"/>
  <c r="FO1314" i="98"/>
  <c r="FP1314" i="98"/>
  <c r="FQ1314" i="98"/>
  <c r="FR1314" i="98"/>
  <c r="FS1314" i="98"/>
  <c r="FN1315" i="98"/>
  <c r="FO1315" i="98"/>
  <c r="FP1315" i="98"/>
  <c r="FQ1315" i="98"/>
  <c r="FR1315" i="98"/>
  <c r="FS1315" i="98"/>
  <c r="FN1316" i="98"/>
  <c r="FO1316" i="98"/>
  <c r="FP1316" i="98"/>
  <c r="FQ1316" i="98"/>
  <c r="FR1316" i="98"/>
  <c r="FS1316" i="98"/>
  <c r="FN1317" i="98"/>
  <c r="FO1317" i="98"/>
  <c r="FP1317" i="98"/>
  <c r="FQ1317" i="98"/>
  <c r="FR1317" i="98"/>
  <c r="FS1317" i="98"/>
  <c r="FN1318" i="98"/>
  <c r="FO1318" i="98"/>
  <c r="FP1318" i="98"/>
  <c r="FQ1318" i="98"/>
  <c r="FR1318" i="98"/>
  <c r="FS1318" i="98"/>
  <c r="FN1319" i="98"/>
  <c r="FO1319" i="98"/>
  <c r="FP1319" i="98"/>
  <c r="FQ1319" i="98"/>
  <c r="FR1319" i="98"/>
  <c r="FS1319" i="98"/>
  <c r="FN1320" i="98"/>
  <c r="FO1320" i="98"/>
  <c r="FP1320" i="98"/>
  <c r="FQ1320" i="98"/>
  <c r="FR1320" i="98"/>
  <c r="FS1320" i="98"/>
  <c r="FN1321" i="98"/>
  <c r="FO1321" i="98"/>
  <c r="FP1321" i="98"/>
  <c r="FQ1321" i="98"/>
  <c r="FR1321" i="98"/>
  <c r="FS1321" i="98"/>
  <c r="FN1322" i="98"/>
  <c r="FO1322" i="98"/>
  <c r="FP1322" i="98"/>
  <c r="FQ1322" i="98"/>
  <c r="FR1322" i="98"/>
  <c r="FS1322" i="98"/>
  <c r="FN1323" i="98"/>
  <c r="FO1323" i="98"/>
  <c r="FP1323" i="98"/>
  <c r="FQ1323" i="98"/>
  <c r="FR1323" i="98"/>
  <c r="FS1323" i="98"/>
  <c r="FN1324" i="98"/>
  <c r="FO1324" i="98"/>
  <c r="FP1324" i="98"/>
  <c r="FQ1324" i="98"/>
  <c r="FR1324" i="98"/>
  <c r="FS1324" i="98"/>
  <c r="FN1325" i="98"/>
  <c r="FO1325" i="98"/>
  <c r="FP1325" i="98"/>
  <c r="FQ1325" i="98"/>
  <c r="FR1325" i="98"/>
  <c r="FS1325" i="98"/>
  <c r="FN1326" i="98"/>
  <c r="FO1326" i="98"/>
  <c r="FP1326" i="98"/>
  <c r="FQ1326" i="98"/>
  <c r="FR1326" i="98"/>
  <c r="FS1326" i="98"/>
  <c r="FN1327" i="98"/>
  <c r="FO1327" i="98"/>
  <c r="FP1327" i="98"/>
  <c r="FQ1327" i="98"/>
  <c r="FR1327" i="98"/>
  <c r="FS1327" i="98"/>
  <c r="FN1328" i="98"/>
  <c r="FO1328" i="98"/>
  <c r="FP1328" i="98"/>
  <c r="FQ1328" i="98"/>
  <c r="FR1328" i="98"/>
  <c r="FS1328" i="98"/>
  <c r="FN1329" i="98"/>
  <c r="FO1329" i="98"/>
  <c r="FP1329" i="98"/>
  <c r="FQ1329" i="98"/>
  <c r="FR1329" i="98"/>
  <c r="FS1329" i="98"/>
  <c r="FN1330" i="98"/>
  <c r="FO1330" i="98"/>
  <c r="FP1330" i="98"/>
  <c r="FQ1330" i="98"/>
  <c r="FR1330" i="98"/>
  <c r="FS1330" i="98"/>
  <c r="FN1331" i="98"/>
  <c r="FO1331" i="98"/>
  <c r="FP1331" i="98"/>
  <c r="FQ1331" i="98"/>
  <c r="FR1331" i="98"/>
  <c r="FS1331" i="98"/>
  <c r="FN1332" i="98"/>
  <c r="FO1332" i="98"/>
  <c r="FP1332" i="98"/>
  <c r="FQ1332" i="98"/>
  <c r="FR1332" i="98"/>
  <c r="FS1332" i="98"/>
  <c r="FN1333" i="98"/>
  <c r="FO1333" i="98"/>
  <c r="FP1333" i="98"/>
  <c r="FQ1333" i="98"/>
  <c r="FR1333" i="98"/>
  <c r="FS1333" i="98"/>
  <c r="FN1334" i="98"/>
  <c r="FO1334" i="98"/>
  <c r="FP1334" i="98"/>
  <c r="FQ1334" i="98"/>
  <c r="FR1334" i="98"/>
  <c r="FS1334" i="98"/>
  <c r="FN1335" i="98"/>
  <c r="FO1335" i="98"/>
  <c r="FP1335" i="98"/>
  <c r="FQ1335" i="98"/>
  <c r="FR1335" i="98"/>
  <c r="FS1335" i="98"/>
  <c r="FN1336" i="98"/>
  <c r="FO1336" i="98"/>
  <c r="FP1336" i="98"/>
  <c r="FQ1336" i="98"/>
  <c r="FR1336" i="98"/>
  <c r="FS1336" i="98"/>
  <c r="FN1337" i="98"/>
  <c r="FO1337" i="98"/>
  <c r="FP1337" i="98"/>
  <c r="FQ1337" i="98"/>
  <c r="FR1337" i="98"/>
  <c r="FS1337" i="98"/>
  <c r="FN1338" i="98"/>
  <c r="FO1338" i="98"/>
  <c r="FP1338" i="98"/>
  <c r="FQ1338" i="98"/>
  <c r="FR1338" i="98"/>
  <c r="FS1338" i="98"/>
  <c r="FN1339" i="98"/>
  <c r="FO1339" i="98"/>
  <c r="FP1339" i="98"/>
  <c r="FQ1339" i="98"/>
  <c r="FR1339" i="98"/>
  <c r="FS1339" i="98"/>
  <c r="FN1340" i="98"/>
  <c r="FO1340" i="98"/>
  <c r="FP1340" i="98"/>
  <c r="FQ1340" i="98"/>
  <c r="FR1340" i="98"/>
  <c r="FS1340" i="98"/>
  <c r="FN1341" i="98"/>
  <c r="FO1341" i="98"/>
  <c r="FP1341" i="98"/>
  <c r="FQ1341" i="98"/>
  <c r="FR1341" i="98"/>
  <c r="FS1341" i="98"/>
  <c r="FN1342" i="98"/>
  <c r="FO1342" i="98"/>
  <c r="FP1342" i="98"/>
  <c r="FQ1342" i="98"/>
  <c r="FR1342" i="98"/>
  <c r="FS1342" i="98"/>
  <c r="FN1343" i="98"/>
  <c r="FO1343" i="98"/>
  <c r="FP1343" i="98"/>
  <c r="FQ1343" i="98"/>
  <c r="FR1343" i="98"/>
  <c r="FS1343" i="98"/>
  <c r="FN1344" i="98"/>
  <c r="FO1344" i="98"/>
  <c r="FP1344" i="98"/>
  <c r="FQ1344" i="98"/>
  <c r="FR1344" i="98"/>
  <c r="FS1344" i="98"/>
  <c r="FN1345" i="98"/>
  <c r="FO1345" i="98"/>
  <c r="FP1345" i="98"/>
  <c r="FQ1345" i="98"/>
  <c r="FR1345" i="98"/>
  <c r="FS1345" i="98"/>
  <c r="FN1346" i="98"/>
  <c r="FO1346" i="98"/>
  <c r="FP1346" i="98"/>
  <c r="FQ1346" i="98"/>
  <c r="FR1346" i="98"/>
  <c r="FS1346" i="98"/>
  <c r="FN1347" i="98"/>
  <c r="FO1347" i="98"/>
  <c r="FP1347" i="98"/>
  <c r="FQ1347" i="98"/>
  <c r="FR1347" i="98"/>
  <c r="FS1347" i="98"/>
  <c r="FN1348" i="98"/>
  <c r="FO1348" i="98"/>
  <c r="FP1348" i="98"/>
  <c r="FQ1348" i="98"/>
  <c r="FR1348" i="98"/>
  <c r="FS1348" i="98"/>
  <c r="FN1349" i="98"/>
  <c r="FO1349" i="98"/>
  <c r="FP1349" i="98"/>
  <c r="FQ1349" i="98"/>
  <c r="FR1349" i="98"/>
  <c r="FS1349" i="98"/>
  <c r="FN1350" i="98"/>
  <c r="FO1350" i="98"/>
  <c r="FP1350" i="98"/>
  <c r="FQ1350" i="98"/>
  <c r="FR1350" i="98"/>
  <c r="FS1350" i="98"/>
  <c r="FN1351" i="98"/>
  <c r="FO1351" i="98"/>
  <c r="FP1351" i="98"/>
  <c r="FQ1351" i="98"/>
  <c r="FR1351" i="98"/>
  <c r="FS1351" i="98"/>
  <c r="FN1352" i="98"/>
  <c r="FO1352" i="98"/>
  <c r="FP1352" i="98"/>
  <c r="FQ1352" i="98"/>
  <c r="FR1352" i="98"/>
  <c r="FS1352" i="98"/>
  <c r="FN1353" i="98"/>
  <c r="FO1353" i="98"/>
  <c r="FP1353" i="98"/>
  <c r="FQ1353" i="98"/>
  <c r="FR1353" i="98"/>
  <c r="FS1353" i="98"/>
  <c r="FN1354" i="98"/>
  <c r="FO1354" i="98"/>
  <c r="FP1354" i="98"/>
  <c r="FQ1354" i="98"/>
  <c r="FR1354" i="98"/>
  <c r="FS1354" i="98"/>
  <c r="FN1355" i="98"/>
  <c r="FO1355" i="98"/>
  <c r="FP1355" i="98"/>
  <c r="FQ1355" i="98"/>
  <c r="FR1355" i="98"/>
  <c r="FS1355" i="98"/>
  <c r="FN1356" i="98"/>
  <c r="FO1356" i="98"/>
  <c r="FP1356" i="98"/>
  <c r="FQ1356" i="98"/>
  <c r="FR1356" i="98"/>
  <c r="FS1356" i="98"/>
  <c r="FN1357" i="98"/>
  <c r="FO1357" i="98"/>
  <c r="FP1357" i="98"/>
  <c r="FQ1357" i="98"/>
  <c r="FR1357" i="98"/>
  <c r="FS1357" i="98"/>
  <c r="FN1358" i="98"/>
  <c r="FO1358" i="98"/>
  <c r="FP1358" i="98"/>
  <c r="FQ1358" i="98"/>
  <c r="FR1358" i="98"/>
  <c r="FS1358" i="98"/>
  <c r="FN1359" i="98"/>
  <c r="FO1359" i="98"/>
  <c r="FP1359" i="98"/>
  <c r="FQ1359" i="98"/>
  <c r="FR1359" i="98"/>
  <c r="FS1359" i="98"/>
  <c r="FN1360" i="98"/>
  <c r="FO1360" i="98"/>
  <c r="FP1360" i="98"/>
  <c r="FQ1360" i="98"/>
  <c r="FR1360" i="98"/>
  <c r="FS1360" i="98"/>
  <c r="FN1361" i="98"/>
  <c r="FO1361" i="98"/>
  <c r="FP1361" i="98"/>
  <c r="FQ1361" i="98"/>
  <c r="FR1361" i="98"/>
  <c r="FS1361" i="98"/>
  <c r="FN1362" i="98"/>
  <c r="FO1362" i="98"/>
  <c r="FP1362" i="98"/>
  <c r="FQ1362" i="98"/>
  <c r="FR1362" i="98"/>
  <c r="FS1362" i="98"/>
  <c r="FN1363" i="98"/>
  <c r="FO1363" i="98"/>
  <c r="FP1363" i="98"/>
  <c r="FQ1363" i="98"/>
  <c r="FR1363" i="98"/>
  <c r="FS1363" i="98"/>
  <c r="FN1364" i="98"/>
  <c r="FO1364" i="98"/>
  <c r="FP1364" i="98"/>
  <c r="FQ1364" i="98"/>
  <c r="FR1364" i="98"/>
  <c r="FS1364" i="98"/>
  <c r="FN1365" i="98"/>
  <c r="FO1365" i="98"/>
  <c r="FP1365" i="98"/>
  <c r="FQ1365" i="98"/>
  <c r="FR1365" i="98"/>
  <c r="FS1365" i="98"/>
  <c r="FN1366" i="98"/>
  <c r="FO1366" i="98"/>
  <c r="FP1366" i="98"/>
  <c r="FQ1366" i="98"/>
  <c r="FR1366" i="98"/>
  <c r="FS1366" i="98"/>
  <c r="FN1367" i="98"/>
  <c r="FO1367" i="98"/>
  <c r="FP1367" i="98"/>
  <c r="FQ1367" i="98"/>
  <c r="FR1367" i="98"/>
  <c r="FS1367" i="98"/>
  <c r="FN1368" i="98"/>
  <c r="FO1368" i="98"/>
  <c r="FP1368" i="98"/>
  <c r="FQ1368" i="98"/>
  <c r="FR1368" i="98"/>
  <c r="FS1368" i="98"/>
  <c r="FN1369" i="98"/>
  <c r="FO1369" i="98"/>
  <c r="FP1369" i="98"/>
  <c r="FQ1369" i="98"/>
  <c r="FR1369" i="98"/>
  <c r="FS1369" i="98"/>
  <c r="FN1370" i="98"/>
  <c r="FO1370" i="98"/>
  <c r="FP1370" i="98"/>
  <c r="FQ1370" i="98"/>
  <c r="FR1370" i="98"/>
  <c r="FS1370" i="98"/>
  <c r="FN1371" i="98"/>
  <c r="FO1371" i="98"/>
  <c r="FP1371" i="98"/>
  <c r="FQ1371" i="98"/>
  <c r="FR1371" i="98"/>
  <c r="FS1371" i="98"/>
  <c r="FN1372" i="98"/>
  <c r="FO1372" i="98"/>
  <c r="FP1372" i="98"/>
  <c r="FQ1372" i="98"/>
  <c r="FR1372" i="98"/>
  <c r="FS1372" i="98"/>
  <c r="FN1373" i="98"/>
  <c r="FO1373" i="98"/>
  <c r="FP1373" i="98"/>
  <c r="FQ1373" i="98"/>
  <c r="FR1373" i="98"/>
  <c r="FS1373" i="98"/>
  <c r="FN1374" i="98"/>
  <c r="FO1374" i="98"/>
  <c r="FP1374" i="98"/>
  <c r="FQ1374" i="98"/>
  <c r="FR1374" i="98"/>
  <c r="FS1374" i="98"/>
  <c r="FN1375" i="98"/>
  <c r="FO1375" i="98"/>
  <c r="FP1375" i="98"/>
  <c r="FQ1375" i="98"/>
  <c r="FR1375" i="98"/>
  <c r="FS1375" i="98"/>
  <c r="FN1376" i="98"/>
  <c r="FO1376" i="98"/>
  <c r="FP1376" i="98"/>
  <c r="FQ1376" i="98"/>
  <c r="FR1376" i="98"/>
  <c r="FS1376" i="98"/>
  <c r="FN1377" i="98"/>
  <c r="FO1377" i="98"/>
  <c r="FP1377" i="98"/>
  <c r="FQ1377" i="98"/>
  <c r="FR1377" i="98"/>
  <c r="FS1377" i="98"/>
  <c r="FN1378" i="98"/>
  <c r="FO1378" i="98"/>
  <c r="FP1378" i="98"/>
  <c r="FQ1378" i="98"/>
  <c r="FR1378" i="98"/>
  <c r="FS1378" i="98"/>
  <c r="FN1379" i="98"/>
  <c r="FO1379" i="98"/>
  <c r="FP1379" i="98"/>
  <c r="FQ1379" i="98"/>
  <c r="FR1379" i="98"/>
  <c r="FS1379" i="98"/>
  <c r="FN1380" i="98"/>
  <c r="FO1380" i="98"/>
  <c r="FP1380" i="98"/>
  <c r="FQ1380" i="98"/>
  <c r="FR1380" i="98"/>
  <c r="FS1380" i="98"/>
  <c r="FN1381" i="98"/>
  <c r="FO1381" i="98"/>
  <c r="FP1381" i="98"/>
  <c r="FQ1381" i="98"/>
  <c r="FR1381" i="98"/>
  <c r="FS1381" i="98"/>
  <c r="FN1382" i="98"/>
  <c r="FO1382" i="98"/>
  <c r="FP1382" i="98"/>
  <c r="FQ1382" i="98"/>
  <c r="FR1382" i="98"/>
  <c r="FS1382" i="98"/>
  <c r="FN1383" i="98"/>
  <c r="FO1383" i="98"/>
  <c r="FP1383" i="98"/>
  <c r="FQ1383" i="98"/>
  <c r="FR1383" i="98"/>
  <c r="FS1383" i="98"/>
  <c r="FN1384" i="98"/>
  <c r="FO1384" i="98"/>
  <c r="FP1384" i="98"/>
  <c r="FQ1384" i="98"/>
  <c r="FR1384" i="98"/>
  <c r="FS1384" i="98"/>
  <c r="FN1385" i="98"/>
  <c r="FO1385" i="98"/>
  <c r="FP1385" i="98"/>
  <c r="FQ1385" i="98"/>
  <c r="FR1385" i="98"/>
  <c r="FS1385" i="98"/>
  <c r="FN1386" i="98"/>
  <c r="FO1386" i="98"/>
  <c r="FP1386" i="98"/>
  <c r="FQ1386" i="98"/>
  <c r="FR1386" i="98"/>
  <c r="FS1386" i="98"/>
  <c r="FN1387" i="98"/>
  <c r="FO1387" i="98"/>
  <c r="FP1387" i="98"/>
  <c r="FQ1387" i="98"/>
  <c r="FR1387" i="98"/>
  <c r="FS1387" i="98"/>
  <c r="FN1388" i="98"/>
  <c r="FO1388" i="98"/>
  <c r="FP1388" i="98"/>
  <c r="FQ1388" i="98"/>
  <c r="FR1388" i="98"/>
  <c r="FS1388" i="98"/>
  <c r="FN1389" i="98"/>
  <c r="FO1389" i="98"/>
  <c r="FP1389" i="98"/>
  <c r="FQ1389" i="98"/>
  <c r="FR1389" i="98"/>
  <c r="FS1389" i="98"/>
  <c r="FN1390" i="98"/>
  <c r="FO1390" i="98"/>
  <c r="FP1390" i="98"/>
  <c r="FQ1390" i="98"/>
  <c r="FR1390" i="98"/>
  <c r="FS1390" i="98"/>
  <c r="FN1391" i="98"/>
  <c r="FO1391" i="98"/>
  <c r="FP1391" i="98"/>
  <c r="FQ1391" i="98"/>
  <c r="FR1391" i="98"/>
  <c r="FS1391" i="98"/>
  <c r="FN1392" i="98"/>
  <c r="FO1392" i="98"/>
  <c r="FP1392" i="98"/>
  <c r="FQ1392" i="98"/>
  <c r="FR1392" i="98"/>
  <c r="FS1392" i="98"/>
  <c r="FN1393" i="98"/>
  <c r="FO1393" i="98"/>
  <c r="FP1393" i="98"/>
  <c r="FQ1393" i="98"/>
  <c r="FR1393" i="98"/>
  <c r="FS1393" i="98"/>
  <c r="FN1394" i="98"/>
  <c r="FO1394" i="98"/>
  <c r="FP1394" i="98"/>
  <c r="FQ1394" i="98"/>
  <c r="FR1394" i="98"/>
  <c r="FS1394" i="98"/>
  <c r="FN1395" i="98"/>
  <c r="FO1395" i="98"/>
  <c r="FP1395" i="98"/>
  <c r="FQ1395" i="98"/>
  <c r="FR1395" i="98"/>
  <c r="FS1395" i="98"/>
  <c r="FN1396" i="98"/>
  <c r="FO1396" i="98"/>
  <c r="FP1396" i="98"/>
  <c r="FQ1396" i="98"/>
  <c r="FR1396" i="98"/>
  <c r="FS1396" i="98"/>
  <c r="FN1397" i="98"/>
  <c r="FO1397" i="98"/>
  <c r="FP1397" i="98"/>
  <c r="FQ1397" i="98"/>
  <c r="FR1397" i="98"/>
  <c r="FS1397" i="98"/>
  <c r="FN1398" i="98"/>
  <c r="FO1398" i="98"/>
  <c r="FP1398" i="98"/>
  <c r="FQ1398" i="98"/>
  <c r="FR1398" i="98"/>
  <c r="FS1398" i="98"/>
  <c r="FN1399" i="98"/>
  <c r="FO1399" i="98"/>
  <c r="FP1399" i="98"/>
  <c r="FQ1399" i="98"/>
  <c r="FR1399" i="98"/>
  <c r="FS1399" i="98"/>
  <c r="FN1400" i="98"/>
  <c r="FO1400" i="98"/>
  <c r="FP1400" i="98"/>
  <c r="FQ1400" i="98"/>
  <c r="FR1400" i="98"/>
  <c r="FS1400" i="98"/>
  <c r="FN1401" i="98"/>
  <c r="FO1401" i="98"/>
  <c r="FP1401" i="98"/>
  <c r="FQ1401" i="98"/>
  <c r="FR1401" i="98"/>
  <c r="FS1401" i="98"/>
  <c r="FN1402" i="98"/>
  <c r="FO1402" i="98"/>
  <c r="FP1402" i="98"/>
  <c r="FQ1402" i="98"/>
  <c r="FR1402" i="98"/>
  <c r="FS1402" i="98"/>
  <c r="FN1403" i="98"/>
  <c r="FO1403" i="98"/>
  <c r="FP1403" i="98"/>
  <c r="FQ1403" i="98"/>
  <c r="FR1403" i="98"/>
  <c r="FS1403" i="98"/>
  <c r="FN1404" i="98"/>
  <c r="FO1404" i="98"/>
  <c r="FP1404" i="98"/>
  <c r="FQ1404" i="98"/>
  <c r="FR1404" i="98"/>
  <c r="FS1404" i="98"/>
  <c r="FN1405" i="98"/>
  <c r="FO1405" i="98"/>
  <c r="FP1405" i="98"/>
  <c r="FQ1405" i="98"/>
  <c r="FR1405" i="98"/>
  <c r="FS1405" i="98"/>
  <c r="FN1406" i="98"/>
  <c r="FO1406" i="98"/>
  <c r="FP1406" i="98"/>
  <c r="FQ1406" i="98"/>
  <c r="FR1406" i="98"/>
  <c r="FS1406" i="98"/>
  <c r="FN1407" i="98"/>
  <c r="FO1407" i="98"/>
  <c r="FP1407" i="98"/>
  <c r="FQ1407" i="98"/>
  <c r="FR1407" i="98"/>
  <c r="FS1407" i="98"/>
  <c r="FN1408" i="98"/>
  <c r="FO1408" i="98"/>
  <c r="FP1408" i="98"/>
  <c r="FQ1408" i="98"/>
  <c r="FR1408" i="98"/>
  <c r="FS1408" i="98"/>
  <c r="FN1409" i="98"/>
  <c r="FO1409" i="98"/>
  <c r="FP1409" i="98"/>
  <c r="FQ1409" i="98"/>
  <c r="FR1409" i="98"/>
  <c r="FS1409" i="98"/>
  <c r="FN1410" i="98"/>
  <c r="FO1410" i="98"/>
  <c r="FP1410" i="98"/>
  <c r="FQ1410" i="98"/>
  <c r="FR1410" i="98"/>
  <c r="FS1410" i="98"/>
  <c r="FN1411" i="98"/>
  <c r="FO1411" i="98"/>
  <c r="FP1411" i="98"/>
  <c r="FQ1411" i="98"/>
  <c r="FR1411" i="98"/>
  <c r="FS1411" i="98"/>
  <c r="FN1412" i="98"/>
  <c r="FO1412" i="98"/>
  <c r="FP1412" i="98"/>
  <c r="FQ1412" i="98"/>
  <c r="FR1412" i="98"/>
  <c r="FS1412" i="98"/>
  <c r="FN1413" i="98"/>
  <c r="FO1413" i="98"/>
  <c r="FP1413" i="98"/>
  <c r="FQ1413" i="98"/>
  <c r="FR1413" i="98"/>
  <c r="FS1413" i="98"/>
  <c r="FN1414" i="98"/>
  <c r="FO1414" i="98"/>
  <c r="FP1414" i="98"/>
  <c r="FQ1414" i="98"/>
  <c r="FR1414" i="98"/>
  <c r="FS1414" i="98"/>
  <c r="FN1415" i="98"/>
  <c r="FO1415" i="98"/>
  <c r="FP1415" i="98"/>
  <c r="FQ1415" i="98"/>
  <c r="FR1415" i="98"/>
  <c r="FS1415" i="98"/>
  <c r="FN1416" i="98"/>
  <c r="FO1416" i="98"/>
  <c r="FP1416" i="98"/>
  <c r="FQ1416" i="98"/>
  <c r="FR1416" i="98"/>
  <c r="FS1416" i="98"/>
  <c r="FN1417" i="98"/>
  <c r="FO1417" i="98"/>
  <c r="FP1417" i="98"/>
  <c r="FQ1417" i="98"/>
  <c r="FR1417" i="98"/>
  <c r="FS1417" i="98"/>
  <c r="FN1418" i="98"/>
  <c r="FO1418" i="98"/>
  <c r="FP1418" i="98"/>
  <c r="FQ1418" i="98"/>
  <c r="FR1418" i="98"/>
  <c r="FS1418" i="98"/>
  <c r="FN1419" i="98"/>
  <c r="FO1419" i="98"/>
  <c r="FP1419" i="98"/>
  <c r="FQ1419" i="98"/>
  <c r="FR1419" i="98"/>
  <c r="FS1419" i="98"/>
  <c r="FN1420" i="98"/>
  <c r="FO1420" i="98"/>
  <c r="FP1420" i="98"/>
  <c r="FQ1420" i="98"/>
  <c r="FR1420" i="98"/>
  <c r="FS1420" i="98"/>
  <c r="FN1421" i="98"/>
  <c r="FO1421" i="98"/>
  <c r="FP1421" i="98"/>
  <c r="FQ1421" i="98"/>
  <c r="FR1421" i="98"/>
  <c r="FS1421" i="98"/>
  <c r="FN1422" i="98"/>
  <c r="FO1422" i="98"/>
  <c r="FP1422" i="98"/>
  <c r="FQ1422" i="98"/>
  <c r="FR1422" i="98"/>
  <c r="FS1422" i="98"/>
  <c r="FN1423" i="98"/>
  <c r="FO1423" i="98"/>
  <c r="FP1423" i="98"/>
  <c r="FQ1423" i="98"/>
  <c r="FR1423" i="98"/>
  <c r="FS1423" i="98"/>
  <c r="FN1424" i="98"/>
  <c r="FO1424" i="98"/>
  <c r="FP1424" i="98"/>
  <c r="FQ1424" i="98"/>
  <c r="FR1424" i="98"/>
  <c r="FS1424" i="98"/>
  <c r="FN1425" i="98"/>
  <c r="FO1425" i="98"/>
  <c r="FP1425" i="98"/>
  <c r="FQ1425" i="98"/>
  <c r="FR1425" i="98"/>
  <c r="FS1425" i="98"/>
  <c r="FN1426" i="98"/>
  <c r="FO1426" i="98"/>
  <c r="FP1426" i="98"/>
  <c r="FQ1426" i="98"/>
  <c r="FR1426" i="98"/>
  <c r="FS1426" i="98"/>
  <c r="FN1427" i="98"/>
  <c r="FO1427" i="98"/>
  <c r="FP1427" i="98"/>
  <c r="FQ1427" i="98"/>
  <c r="FR1427" i="98"/>
  <c r="FS1427" i="98"/>
  <c r="FN1428" i="98"/>
  <c r="FO1428" i="98"/>
  <c r="FP1428" i="98"/>
  <c r="FQ1428" i="98"/>
  <c r="FR1428" i="98"/>
  <c r="FS1428" i="98"/>
  <c r="FN1429" i="98"/>
  <c r="FO1429" i="98"/>
  <c r="FP1429" i="98"/>
  <c r="FQ1429" i="98"/>
  <c r="FR1429" i="98"/>
  <c r="FS1429" i="98"/>
  <c r="FN1430" i="98"/>
  <c r="FO1430" i="98"/>
  <c r="FP1430" i="98"/>
  <c r="FQ1430" i="98"/>
  <c r="FR1430" i="98"/>
  <c r="FS1430" i="98"/>
  <c r="FN1431" i="98"/>
  <c r="FO1431" i="98"/>
  <c r="FP1431" i="98"/>
  <c r="FQ1431" i="98"/>
  <c r="FR1431" i="98"/>
  <c r="FS1431" i="98"/>
  <c r="FN1432" i="98"/>
  <c r="FO1432" i="98"/>
  <c r="FP1432" i="98"/>
  <c r="FQ1432" i="98"/>
  <c r="FR1432" i="98"/>
  <c r="FS1432" i="98"/>
  <c r="FN1433" i="98"/>
  <c r="FO1433" i="98"/>
  <c r="FP1433" i="98"/>
  <c r="FQ1433" i="98"/>
  <c r="FR1433" i="98"/>
  <c r="FS1433" i="98"/>
  <c r="FN1434" i="98"/>
  <c r="FO1434" i="98"/>
  <c r="FP1434" i="98"/>
  <c r="FQ1434" i="98"/>
  <c r="FR1434" i="98"/>
  <c r="FS1434" i="98"/>
  <c r="FN1435" i="98"/>
  <c r="FO1435" i="98"/>
  <c r="FP1435" i="98"/>
  <c r="FQ1435" i="98"/>
  <c r="FR1435" i="98"/>
  <c r="FS1435" i="98"/>
  <c r="FN1436" i="98"/>
  <c r="FO1436" i="98"/>
  <c r="FP1436" i="98"/>
  <c r="FQ1436" i="98"/>
  <c r="FR1436" i="98"/>
  <c r="FS1436" i="98"/>
  <c r="FN1437" i="98"/>
  <c r="FO1437" i="98"/>
  <c r="FP1437" i="98"/>
  <c r="FQ1437" i="98"/>
  <c r="FR1437" i="98"/>
  <c r="FS1437" i="98"/>
  <c r="FN1438" i="98"/>
  <c r="FO1438" i="98"/>
  <c r="FP1438" i="98"/>
  <c r="FQ1438" i="98"/>
  <c r="FR1438" i="98"/>
  <c r="FS1438" i="98"/>
  <c r="FN1439" i="98"/>
  <c r="FO1439" i="98"/>
  <c r="FP1439" i="98"/>
  <c r="FQ1439" i="98"/>
  <c r="FR1439" i="98"/>
  <c r="FS1439" i="98"/>
  <c r="FN1440" i="98"/>
  <c r="FO1440" i="98"/>
  <c r="FP1440" i="98"/>
  <c r="FQ1440" i="98"/>
  <c r="FR1440" i="98"/>
  <c r="FS1440" i="98"/>
  <c r="FN1441" i="98"/>
  <c r="FO1441" i="98"/>
  <c r="FP1441" i="98"/>
  <c r="FQ1441" i="98"/>
  <c r="FR1441" i="98"/>
  <c r="FS1441" i="98"/>
  <c r="FN1442" i="98"/>
  <c r="FO1442" i="98"/>
  <c r="FP1442" i="98"/>
  <c r="FQ1442" i="98"/>
  <c r="FR1442" i="98"/>
  <c r="FS1442" i="98"/>
  <c r="FN1443" i="98"/>
  <c r="FO1443" i="98"/>
  <c r="FP1443" i="98"/>
  <c r="FQ1443" i="98"/>
  <c r="FR1443" i="98"/>
  <c r="FS1443" i="98"/>
  <c r="FN1444" i="98"/>
  <c r="FO1444" i="98"/>
  <c r="FP1444" i="98"/>
  <c r="FQ1444" i="98"/>
  <c r="FR1444" i="98"/>
  <c r="FS1444" i="98"/>
  <c r="FN1445" i="98"/>
  <c r="FO1445" i="98"/>
  <c r="FP1445" i="98"/>
  <c r="FQ1445" i="98"/>
  <c r="FR1445" i="98"/>
  <c r="FS1445" i="98"/>
  <c r="FN1446" i="98"/>
  <c r="FO1446" i="98"/>
  <c r="FP1446" i="98"/>
  <c r="FQ1446" i="98"/>
  <c r="FR1446" i="98"/>
  <c r="FS1446" i="98"/>
  <c r="FN1447" i="98"/>
  <c r="FO1447" i="98"/>
  <c r="FP1447" i="98"/>
  <c r="FQ1447" i="98"/>
  <c r="FR1447" i="98"/>
  <c r="FS1447" i="98"/>
  <c r="FN1448" i="98"/>
  <c r="FO1448" i="98"/>
  <c r="FP1448" i="98"/>
  <c r="FQ1448" i="98"/>
  <c r="FR1448" i="98"/>
  <c r="FS1448" i="98"/>
  <c r="FN1449" i="98"/>
  <c r="FO1449" i="98"/>
  <c r="FP1449" i="98"/>
  <c r="FQ1449" i="98"/>
  <c r="FR1449" i="98"/>
  <c r="FS1449" i="98"/>
  <c r="FN1450" i="98"/>
  <c r="FO1450" i="98"/>
  <c r="FP1450" i="98"/>
  <c r="FQ1450" i="98"/>
  <c r="FR1450" i="98"/>
  <c r="FS1450" i="98"/>
  <c r="FN1451" i="98"/>
  <c r="FO1451" i="98"/>
  <c r="FP1451" i="98"/>
  <c r="FQ1451" i="98"/>
  <c r="FR1451" i="98"/>
  <c r="FS1451" i="98"/>
  <c r="FN1452" i="98"/>
  <c r="FO1452" i="98"/>
  <c r="FP1452" i="98"/>
  <c r="FQ1452" i="98"/>
  <c r="FR1452" i="98"/>
  <c r="FS1452" i="98"/>
  <c r="FN1453" i="98"/>
  <c r="FO1453" i="98"/>
  <c r="FP1453" i="98"/>
  <c r="FQ1453" i="98"/>
  <c r="FR1453" i="98"/>
  <c r="FS1453" i="98"/>
  <c r="FN1454" i="98"/>
  <c r="FO1454" i="98"/>
  <c r="FP1454" i="98"/>
  <c r="FQ1454" i="98"/>
  <c r="FR1454" i="98"/>
  <c r="FS1454" i="98"/>
  <c r="FN1455" i="98"/>
  <c r="FO1455" i="98"/>
  <c r="FP1455" i="98"/>
  <c r="FQ1455" i="98"/>
  <c r="FR1455" i="98"/>
  <c r="FS1455" i="98"/>
  <c r="FN1456" i="98"/>
  <c r="FO1456" i="98"/>
  <c r="FP1456" i="98"/>
  <c r="FQ1456" i="98"/>
  <c r="FR1456" i="98"/>
  <c r="FS1456" i="98"/>
  <c r="FN1457" i="98"/>
  <c r="FO1457" i="98"/>
  <c r="FP1457" i="98"/>
  <c r="FQ1457" i="98"/>
  <c r="FR1457" i="98"/>
  <c r="FS1457" i="98"/>
  <c r="FN1458" i="98"/>
  <c r="FO1458" i="98"/>
  <c r="FP1458" i="98"/>
  <c r="FQ1458" i="98"/>
  <c r="FR1458" i="98"/>
  <c r="FS1458" i="98"/>
  <c r="FN1459" i="98"/>
  <c r="FO1459" i="98"/>
  <c r="FP1459" i="98"/>
  <c r="FQ1459" i="98"/>
  <c r="FR1459" i="98"/>
  <c r="FS1459" i="98"/>
  <c r="FN1460" i="98"/>
  <c r="FO1460" i="98"/>
  <c r="FP1460" i="98"/>
  <c r="FQ1460" i="98"/>
  <c r="FR1460" i="98"/>
  <c r="FS1460" i="98"/>
  <c r="FN1461" i="98"/>
  <c r="FO1461" i="98"/>
  <c r="FP1461" i="98"/>
  <c r="FQ1461" i="98"/>
  <c r="FR1461" i="98"/>
  <c r="FS1461" i="98"/>
  <c r="FN1462" i="98"/>
  <c r="FO1462" i="98"/>
  <c r="FP1462" i="98"/>
  <c r="FQ1462" i="98"/>
  <c r="FR1462" i="98"/>
  <c r="FS1462" i="98"/>
  <c r="FN1463" i="98"/>
  <c r="FO1463" i="98"/>
  <c r="FP1463" i="98"/>
  <c r="FQ1463" i="98"/>
  <c r="FR1463" i="98"/>
  <c r="FS1463" i="98"/>
  <c r="FN1464" i="98"/>
  <c r="FO1464" i="98"/>
  <c r="FP1464" i="98"/>
  <c r="FQ1464" i="98"/>
  <c r="FR1464" i="98"/>
  <c r="FS1464" i="98"/>
  <c r="FN1465" i="98"/>
  <c r="FO1465" i="98"/>
  <c r="FP1465" i="98"/>
  <c r="FQ1465" i="98"/>
  <c r="FR1465" i="98"/>
  <c r="FS1465" i="98"/>
  <c r="FN1466" i="98"/>
  <c r="FO1466" i="98"/>
  <c r="FP1466" i="98"/>
  <c r="FQ1466" i="98"/>
  <c r="FR1466" i="98"/>
  <c r="FS1466" i="98"/>
  <c r="FN1467" i="98"/>
  <c r="FO1467" i="98"/>
  <c r="FP1467" i="98"/>
  <c r="FQ1467" i="98"/>
  <c r="FR1467" i="98"/>
  <c r="FS1467" i="98"/>
  <c r="FN1468" i="98"/>
  <c r="FO1468" i="98"/>
  <c r="FP1468" i="98"/>
  <c r="FQ1468" i="98"/>
  <c r="FR1468" i="98"/>
  <c r="FS1468" i="98"/>
  <c r="FN1469" i="98"/>
  <c r="FO1469" i="98"/>
  <c r="FP1469" i="98"/>
  <c r="FQ1469" i="98"/>
  <c r="FR1469" i="98"/>
  <c r="FS1469" i="98"/>
  <c r="FN1470" i="98"/>
  <c r="FO1470" i="98"/>
  <c r="FP1470" i="98"/>
  <c r="FQ1470" i="98"/>
  <c r="FR1470" i="98"/>
  <c r="FS1470" i="98"/>
  <c r="FN1471" i="98"/>
  <c r="FO1471" i="98"/>
  <c r="FP1471" i="98"/>
  <c r="FQ1471" i="98"/>
  <c r="FR1471" i="98"/>
  <c r="FS1471" i="98"/>
  <c r="FN1472" i="98"/>
  <c r="FO1472" i="98"/>
  <c r="FP1472" i="98"/>
  <c r="FQ1472" i="98"/>
  <c r="FR1472" i="98"/>
  <c r="FS1472" i="98"/>
  <c r="FN1473" i="98"/>
  <c r="FO1473" i="98"/>
  <c r="FP1473" i="98"/>
  <c r="FQ1473" i="98"/>
  <c r="FR1473" i="98"/>
  <c r="FS1473" i="98"/>
  <c r="FN1474" i="98"/>
  <c r="FO1474" i="98"/>
  <c r="FP1474" i="98"/>
  <c r="FQ1474" i="98"/>
  <c r="FR1474" i="98"/>
  <c r="FS1474" i="98"/>
  <c r="FN1475" i="98"/>
  <c r="FO1475" i="98"/>
  <c r="FP1475" i="98"/>
  <c r="FQ1475" i="98"/>
  <c r="FR1475" i="98"/>
  <c r="FS1475" i="98"/>
  <c r="FN1476" i="98"/>
  <c r="FO1476" i="98"/>
  <c r="FP1476" i="98"/>
  <c r="FQ1476" i="98"/>
  <c r="FR1476" i="98"/>
  <c r="FS1476" i="98"/>
  <c r="FN1477" i="98"/>
  <c r="FO1477" i="98"/>
  <c r="FP1477" i="98"/>
  <c r="FQ1477" i="98"/>
  <c r="FR1477" i="98"/>
  <c r="FS1477" i="98"/>
  <c r="FN1478" i="98"/>
  <c r="FO1478" i="98"/>
  <c r="FP1478" i="98"/>
  <c r="FQ1478" i="98"/>
  <c r="FR1478" i="98"/>
  <c r="FS1478" i="98"/>
  <c r="FN1479" i="98"/>
  <c r="FO1479" i="98"/>
  <c r="FP1479" i="98"/>
  <c r="FQ1479" i="98"/>
  <c r="FR1479" i="98"/>
  <c r="FS1479" i="98"/>
  <c r="FN1480" i="98"/>
  <c r="FO1480" i="98"/>
  <c r="FP1480" i="98"/>
  <c r="FQ1480" i="98"/>
  <c r="FR1480" i="98"/>
  <c r="FS1480" i="98"/>
  <c r="FN1481" i="98"/>
  <c r="FO1481" i="98"/>
  <c r="FP1481" i="98"/>
  <c r="FQ1481" i="98"/>
  <c r="FR1481" i="98"/>
  <c r="FS1481" i="98"/>
  <c r="FN1482" i="98"/>
  <c r="FO1482" i="98"/>
  <c r="FP1482" i="98"/>
  <c r="FQ1482" i="98"/>
  <c r="FR1482" i="98"/>
  <c r="FS1482" i="98"/>
  <c r="FN1483" i="98"/>
  <c r="FO1483" i="98"/>
  <c r="FP1483" i="98"/>
  <c r="FQ1483" i="98"/>
  <c r="FR1483" i="98"/>
  <c r="FS1483" i="98"/>
  <c r="FN1484" i="98"/>
  <c r="FO1484" i="98"/>
  <c r="FP1484" i="98"/>
  <c r="FQ1484" i="98"/>
  <c r="FR1484" i="98"/>
  <c r="FS1484" i="98"/>
  <c r="FN1485" i="98"/>
  <c r="FO1485" i="98"/>
  <c r="FP1485" i="98"/>
  <c r="FQ1485" i="98"/>
  <c r="FR1485" i="98"/>
  <c r="FS1485" i="98"/>
  <c r="FN1486" i="98"/>
  <c r="FO1486" i="98"/>
  <c r="FP1486" i="98"/>
  <c r="FQ1486" i="98"/>
  <c r="FR1486" i="98"/>
  <c r="FS1486" i="98"/>
  <c r="FN1487" i="98"/>
  <c r="FO1487" i="98"/>
  <c r="FP1487" i="98"/>
  <c r="FQ1487" i="98"/>
  <c r="FR1487" i="98"/>
  <c r="FS1487" i="98"/>
  <c r="FN1488" i="98"/>
  <c r="FO1488" i="98"/>
  <c r="FP1488" i="98"/>
  <c r="FQ1488" i="98"/>
  <c r="FR1488" i="98"/>
  <c r="FS1488" i="98"/>
  <c r="FN1489" i="98"/>
  <c r="FO1489" i="98"/>
  <c r="FP1489" i="98"/>
  <c r="FQ1489" i="98"/>
  <c r="FR1489" i="98"/>
  <c r="FS1489" i="98"/>
  <c r="FN1490" i="98"/>
  <c r="FO1490" i="98"/>
  <c r="FP1490" i="98"/>
  <c r="FQ1490" i="98"/>
  <c r="FR1490" i="98"/>
  <c r="FS1490" i="98"/>
  <c r="FN1491" i="98"/>
  <c r="FO1491" i="98"/>
  <c r="FP1491" i="98"/>
  <c r="FQ1491" i="98"/>
  <c r="FR1491" i="98"/>
  <c r="FS1491" i="98"/>
  <c r="FN1492" i="98"/>
  <c r="FO1492" i="98"/>
  <c r="FP1492" i="98"/>
  <c r="FQ1492" i="98"/>
  <c r="FR1492" i="98"/>
  <c r="FS1492" i="98"/>
  <c r="FN1493" i="98"/>
  <c r="FO1493" i="98"/>
  <c r="FP1493" i="98"/>
  <c r="FQ1493" i="98"/>
  <c r="FR1493" i="98"/>
  <c r="FS1493" i="98"/>
  <c r="FN1494" i="98"/>
  <c r="FO1494" i="98"/>
  <c r="FP1494" i="98"/>
  <c r="FQ1494" i="98"/>
  <c r="FR1494" i="98"/>
  <c r="FS1494" i="98"/>
  <c r="FN1495" i="98"/>
  <c r="FO1495" i="98"/>
  <c r="FP1495" i="98"/>
  <c r="FQ1495" i="98"/>
  <c r="FR1495" i="98"/>
  <c r="FS1495" i="98"/>
  <c r="FN1496" i="98"/>
  <c r="FO1496" i="98"/>
  <c r="FP1496" i="98"/>
  <c r="FQ1496" i="98"/>
  <c r="FR1496" i="98"/>
  <c r="FS1496" i="98"/>
  <c r="FN1497" i="98"/>
  <c r="FO1497" i="98"/>
  <c r="FP1497" i="98"/>
  <c r="FQ1497" i="98"/>
  <c r="FR1497" i="98"/>
  <c r="FS1497" i="98"/>
  <c r="FN1498" i="98"/>
  <c r="FO1498" i="98"/>
  <c r="FP1498" i="98"/>
  <c r="FQ1498" i="98"/>
  <c r="FR1498" i="98"/>
  <c r="FS1498" i="98"/>
  <c r="FN1499" i="98"/>
  <c r="FO1499" i="98"/>
  <c r="FP1499" i="98"/>
  <c r="FQ1499" i="98"/>
  <c r="FR1499" i="98"/>
  <c r="FS1499" i="98"/>
  <c r="FN1500" i="98"/>
  <c r="FO1500" i="98"/>
  <c r="FP1500" i="98"/>
  <c r="FQ1500" i="98"/>
  <c r="FR1500" i="98"/>
  <c r="FS1500" i="98"/>
  <c r="FN1501" i="98"/>
  <c r="FO1501" i="98"/>
  <c r="FP1501" i="98"/>
  <c r="FQ1501" i="98"/>
  <c r="FR1501" i="98"/>
  <c r="FS1501" i="98"/>
  <c r="FN1502" i="98"/>
  <c r="FO1502" i="98"/>
  <c r="FP1502" i="98"/>
  <c r="FQ1502" i="98"/>
  <c r="FR1502" i="98"/>
  <c r="FS1502" i="98"/>
  <c r="FN1503" i="98"/>
  <c r="FO1503" i="98"/>
  <c r="FP1503" i="98"/>
  <c r="FQ1503" i="98"/>
  <c r="FR1503" i="98"/>
  <c r="FS1503" i="98"/>
  <c r="FN1504" i="98"/>
  <c r="FO1504" i="98"/>
  <c r="FP1504" i="98"/>
  <c r="FQ1504" i="98"/>
  <c r="FR1504" i="98"/>
  <c r="FS1504" i="98"/>
  <c r="FN1505" i="98"/>
  <c r="FO1505" i="98"/>
  <c r="FP1505" i="98"/>
  <c r="FQ1505" i="98"/>
  <c r="FR1505" i="98"/>
  <c r="FS1505" i="98"/>
  <c r="FN1506" i="98"/>
  <c r="FO1506" i="98"/>
  <c r="FP1506" i="98"/>
  <c r="FQ1506" i="98"/>
  <c r="FR1506" i="98"/>
  <c r="FS1506" i="98"/>
  <c r="FN1507" i="98"/>
  <c r="FO1507" i="98"/>
  <c r="FP1507" i="98"/>
  <c r="FQ1507" i="98"/>
  <c r="FR1507" i="98"/>
  <c r="FS1507" i="98"/>
  <c r="FN1508" i="98"/>
  <c r="FO1508" i="98"/>
  <c r="FP1508" i="98"/>
  <c r="FQ1508" i="98"/>
  <c r="FR1508" i="98"/>
  <c r="FS1508" i="98"/>
  <c r="FN1509" i="98"/>
  <c r="FO1509" i="98"/>
  <c r="FP1509" i="98"/>
  <c r="FQ1509" i="98"/>
  <c r="FR1509" i="98"/>
  <c r="FS1509" i="98"/>
  <c r="FN1510" i="98"/>
  <c r="FO1510" i="98"/>
  <c r="FP1510" i="98"/>
  <c r="FQ1510" i="98"/>
  <c r="FR1510" i="98"/>
  <c r="FS1510" i="98"/>
  <c r="FN1511" i="98"/>
  <c r="FO1511" i="98"/>
  <c r="FP1511" i="98"/>
  <c r="FQ1511" i="98"/>
  <c r="FR1511" i="98"/>
  <c r="FS1511" i="98"/>
  <c r="FN1512" i="98"/>
  <c r="FO1512" i="98"/>
  <c r="FP1512" i="98"/>
  <c r="FQ1512" i="98"/>
  <c r="FR1512" i="98"/>
  <c r="FS1512" i="98"/>
  <c r="FN1513" i="98"/>
  <c r="FO1513" i="98"/>
  <c r="FP1513" i="98"/>
  <c r="FQ1513" i="98"/>
  <c r="FR1513" i="98"/>
  <c r="FS1513" i="98"/>
  <c r="FN1514" i="98"/>
  <c r="FO1514" i="98"/>
  <c r="FP1514" i="98"/>
  <c r="FQ1514" i="98"/>
  <c r="FR1514" i="98"/>
  <c r="FS1514" i="98"/>
  <c r="FN1515" i="98"/>
  <c r="FO1515" i="98"/>
  <c r="FP1515" i="98"/>
  <c r="FQ1515" i="98"/>
  <c r="FR1515" i="98"/>
  <c r="FS1515" i="98"/>
  <c r="FN1516" i="98"/>
  <c r="FO1516" i="98"/>
  <c r="FP1516" i="98"/>
  <c r="FQ1516" i="98"/>
  <c r="FR1516" i="98"/>
  <c r="FS1516" i="98"/>
  <c r="FN1517" i="98"/>
  <c r="FO1517" i="98"/>
  <c r="FP1517" i="98"/>
  <c r="FQ1517" i="98"/>
  <c r="FR1517" i="98"/>
  <c r="FS1517" i="98"/>
  <c r="FN1518" i="98"/>
  <c r="FO1518" i="98"/>
  <c r="FP1518" i="98"/>
  <c r="FQ1518" i="98"/>
  <c r="FR1518" i="98"/>
  <c r="FS1518" i="98"/>
  <c r="FN1519" i="98"/>
  <c r="FO1519" i="98"/>
  <c r="FP1519" i="98"/>
  <c r="FQ1519" i="98"/>
  <c r="FR1519" i="98"/>
  <c r="FS1519" i="98"/>
  <c r="FN1520" i="98"/>
  <c r="FO1520" i="98"/>
  <c r="FP1520" i="98"/>
  <c r="FQ1520" i="98"/>
  <c r="FR1520" i="98"/>
  <c r="FS1520" i="98"/>
  <c r="FN1521" i="98"/>
  <c r="FO1521" i="98"/>
  <c r="FP1521" i="98"/>
  <c r="FQ1521" i="98"/>
  <c r="FR1521" i="98"/>
  <c r="FS1521" i="98"/>
  <c r="FN1522" i="98"/>
  <c r="FO1522" i="98"/>
  <c r="FP1522" i="98"/>
  <c r="FQ1522" i="98"/>
  <c r="FR1522" i="98"/>
  <c r="FS1522" i="98"/>
  <c r="FN1523" i="98"/>
  <c r="FO1523" i="98"/>
  <c r="FP1523" i="98"/>
  <c r="FQ1523" i="98"/>
  <c r="FR1523" i="98"/>
  <c r="FS1523" i="98"/>
  <c r="FN1524" i="98"/>
  <c r="FO1524" i="98"/>
  <c r="FP1524" i="98"/>
  <c r="FQ1524" i="98"/>
  <c r="FR1524" i="98"/>
  <c r="FS1524" i="98"/>
  <c r="FN1525" i="98"/>
  <c r="FO1525" i="98"/>
  <c r="FP1525" i="98"/>
  <c r="FQ1525" i="98"/>
  <c r="FR1525" i="98"/>
  <c r="FS1525" i="98"/>
  <c r="FN1526" i="98"/>
  <c r="FO1526" i="98"/>
  <c r="FP1526" i="98"/>
  <c r="FQ1526" i="98"/>
  <c r="FR1526" i="98"/>
  <c r="FS1526" i="98"/>
  <c r="FN1527" i="98"/>
  <c r="FO1527" i="98"/>
  <c r="FP1527" i="98"/>
  <c r="FQ1527" i="98"/>
  <c r="FR1527" i="98"/>
  <c r="FS1527" i="98"/>
  <c r="FN1528" i="98"/>
  <c r="FO1528" i="98"/>
  <c r="FP1528" i="98"/>
  <c r="FQ1528" i="98"/>
  <c r="FR1528" i="98"/>
  <c r="FS1528" i="98"/>
  <c r="FN1529" i="98"/>
  <c r="FO1529" i="98"/>
  <c r="FP1529" i="98"/>
  <c r="FQ1529" i="98"/>
  <c r="FR1529" i="98"/>
  <c r="FS1529" i="98"/>
  <c r="FN1530" i="98"/>
  <c r="FO1530" i="98"/>
  <c r="FP1530" i="98"/>
  <c r="FQ1530" i="98"/>
  <c r="FR1530" i="98"/>
  <c r="FS1530" i="98"/>
  <c r="FN1531" i="98"/>
  <c r="FO1531" i="98"/>
  <c r="FP1531" i="98"/>
  <c r="FQ1531" i="98"/>
  <c r="FR1531" i="98"/>
  <c r="FS1531" i="98"/>
  <c r="FN1532" i="98"/>
  <c r="FO1532" i="98"/>
  <c r="FP1532" i="98"/>
  <c r="FQ1532" i="98"/>
  <c r="FR1532" i="98"/>
  <c r="FS1532" i="98"/>
  <c r="FN1533" i="98"/>
  <c r="FO1533" i="98"/>
  <c r="FP1533" i="98"/>
  <c r="FQ1533" i="98"/>
  <c r="FR1533" i="98"/>
  <c r="FS1533" i="98"/>
  <c r="FN1534" i="98"/>
  <c r="FO1534" i="98"/>
  <c r="FP1534" i="98"/>
  <c r="FQ1534" i="98"/>
  <c r="FR1534" i="98"/>
  <c r="FS1534" i="98"/>
  <c r="FN1535" i="98"/>
  <c r="FO1535" i="98"/>
  <c r="FP1535" i="98"/>
  <c r="FQ1535" i="98"/>
  <c r="FR1535" i="98"/>
  <c r="FS1535" i="98"/>
  <c r="FN1536" i="98"/>
  <c r="FO1536" i="98"/>
  <c r="FP1536" i="98"/>
  <c r="FQ1536" i="98"/>
  <c r="FR1536" i="98"/>
  <c r="FS1536" i="98"/>
  <c r="FN1537" i="98"/>
  <c r="FO1537" i="98"/>
  <c r="FP1537" i="98"/>
  <c r="FQ1537" i="98"/>
  <c r="FR1537" i="98"/>
  <c r="FS1537" i="98"/>
  <c r="FN1538" i="98"/>
  <c r="FO1538" i="98"/>
  <c r="FP1538" i="98"/>
  <c r="FQ1538" i="98"/>
  <c r="FR1538" i="98"/>
  <c r="FS1538" i="98"/>
  <c r="FN1539" i="98"/>
  <c r="FO1539" i="98"/>
  <c r="FP1539" i="98"/>
  <c r="FQ1539" i="98"/>
  <c r="FR1539" i="98"/>
  <c r="FS1539" i="98"/>
  <c r="FN1540" i="98"/>
  <c r="FO1540" i="98"/>
  <c r="FP1540" i="98"/>
  <c r="FQ1540" i="98"/>
  <c r="FR1540" i="98"/>
  <c r="FS1540" i="98"/>
  <c r="FN1541" i="98"/>
  <c r="FO1541" i="98"/>
  <c r="FP1541" i="98"/>
  <c r="FQ1541" i="98"/>
  <c r="FR1541" i="98"/>
  <c r="FS1541" i="98"/>
  <c r="FN1542" i="98"/>
  <c r="FO1542" i="98"/>
  <c r="FP1542" i="98"/>
  <c r="FQ1542" i="98"/>
  <c r="FR1542" i="98"/>
  <c r="FS1542" i="98"/>
  <c r="FN1543" i="98"/>
  <c r="FO1543" i="98"/>
  <c r="FP1543" i="98"/>
  <c r="FQ1543" i="98"/>
  <c r="FR1543" i="98"/>
  <c r="FS1543" i="98"/>
  <c r="FN1544" i="98"/>
  <c r="FO1544" i="98"/>
  <c r="FP1544" i="98"/>
  <c r="FQ1544" i="98"/>
  <c r="FR1544" i="98"/>
  <c r="FS1544" i="98"/>
  <c r="FN1545" i="98"/>
  <c r="FO1545" i="98"/>
  <c r="FP1545" i="98"/>
  <c r="FQ1545" i="98"/>
  <c r="FR1545" i="98"/>
  <c r="FS1545" i="98"/>
  <c r="FN1546" i="98"/>
  <c r="FO1546" i="98"/>
  <c r="FP1546" i="98"/>
  <c r="FQ1546" i="98"/>
  <c r="FR1546" i="98"/>
  <c r="FS1546" i="98"/>
  <c r="FN1547" i="98"/>
  <c r="FO1547" i="98"/>
  <c r="FP1547" i="98"/>
  <c r="FQ1547" i="98"/>
  <c r="FR1547" i="98"/>
  <c r="FS1547" i="98"/>
  <c r="FN1548" i="98"/>
  <c r="FO1548" i="98"/>
  <c r="FP1548" i="98"/>
  <c r="FQ1548" i="98"/>
  <c r="FR1548" i="98"/>
  <c r="FS1548" i="98"/>
  <c r="FN1549" i="98"/>
  <c r="FO1549" i="98"/>
  <c r="FP1549" i="98"/>
  <c r="FQ1549" i="98"/>
  <c r="FR1549" i="98"/>
  <c r="FS1549" i="98"/>
  <c r="FN1550" i="98"/>
  <c r="FO1550" i="98"/>
  <c r="FP1550" i="98"/>
  <c r="FQ1550" i="98"/>
  <c r="FR1550" i="98"/>
  <c r="FS1550" i="98"/>
  <c r="FN1551" i="98"/>
  <c r="FO1551" i="98"/>
  <c r="FP1551" i="98"/>
  <c r="FQ1551" i="98"/>
  <c r="FR1551" i="98"/>
  <c r="FS1551" i="98"/>
  <c r="FN1552" i="98"/>
  <c r="FO1552" i="98"/>
  <c r="FP1552" i="98"/>
  <c r="FQ1552" i="98"/>
  <c r="FR1552" i="98"/>
  <c r="FS1552" i="98"/>
  <c r="FN1553" i="98"/>
  <c r="FO1553" i="98"/>
  <c r="FP1553" i="98"/>
  <c r="FQ1553" i="98"/>
  <c r="FR1553" i="98"/>
  <c r="FS1553" i="98"/>
  <c r="FN1554" i="98"/>
  <c r="FO1554" i="98"/>
  <c r="FP1554" i="98"/>
  <c r="FQ1554" i="98"/>
  <c r="FR1554" i="98"/>
  <c r="FS1554" i="98"/>
  <c r="FN1555" i="98"/>
  <c r="FO1555" i="98"/>
  <c r="FP1555" i="98"/>
  <c r="FQ1555" i="98"/>
  <c r="FR1555" i="98"/>
  <c r="FS1555" i="98"/>
  <c r="FN1556" i="98"/>
  <c r="FO1556" i="98"/>
  <c r="FP1556" i="98"/>
  <c r="FQ1556" i="98"/>
  <c r="FR1556" i="98"/>
  <c r="FS1556" i="98"/>
  <c r="FN1557" i="98"/>
  <c r="FO1557" i="98"/>
  <c r="FP1557" i="98"/>
  <c r="FQ1557" i="98"/>
  <c r="FR1557" i="98"/>
  <c r="FS1557" i="98"/>
  <c r="FN1558" i="98"/>
  <c r="FO1558" i="98"/>
  <c r="FP1558" i="98"/>
  <c r="FQ1558" i="98"/>
  <c r="FR1558" i="98"/>
  <c r="FS1558" i="98"/>
  <c r="FN1559" i="98"/>
  <c r="FO1559" i="98"/>
  <c r="FP1559" i="98"/>
  <c r="FQ1559" i="98"/>
  <c r="FR1559" i="98"/>
  <c r="FS1559" i="98"/>
  <c r="FN1560" i="98"/>
  <c r="FO1560" i="98"/>
  <c r="FP1560" i="98"/>
  <c r="FQ1560" i="98"/>
  <c r="FR1560" i="98"/>
  <c r="FS1560" i="98"/>
  <c r="FN1561" i="98"/>
  <c r="FO1561" i="98"/>
  <c r="FP1561" i="98"/>
  <c r="FQ1561" i="98"/>
  <c r="FR1561" i="98"/>
  <c r="FS1561" i="98"/>
  <c r="FN1562" i="98"/>
  <c r="FO1562" i="98"/>
  <c r="FP1562" i="98"/>
  <c r="FQ1562" i="98"/>
  <c r="FR1562" i="98"/>
  <c r="FS1562" i="98"/>
  <c r="FN1563" i="98"/>
  <c r="FO1563" i="98"/>
  <c r="FP1563" i="98"/>
  <c r="FQ1563" i="98"/>
  <c r="FR1563" i="98"/>
  <c r="FS1563" i="98"/>
  <c r="FN1564" i="98"/>
  <c r="FO1564" i="98"/>
  <c r="FP1564" i="98"/>
  <c r="FQ1564" i="98"/>
  <c r="FR1564" i="98"/>
  <c r="FS1564" i="98"/>
  <c r="FN1565" i="98"/>
  <c r="FO1565" i="98"/>
  <c r="FP1565" i="98"/>
  <c r="FQ1565" i="98"/>
  <c r="FR1565" i="98"/>
  <c r="FS1565" i="98"/>
  <c r="FN1566" i="98"/>
  <c r="FO1566" i="98"/>
  <c r="FP1566" i="98"/>
  <c r="FQ1566" i="98"/>
  <c r="FR1566" i="98"/>
  <c r="FS1566" i="98"/>
  <c r="FN1567" i="98"/>
  <c r="FO1567" i="98"/>
  <c r="FP1567" i="98"/>
  <c r="FQ1567" i="98"/>
  <c r="FR1567" i="98"/>
  <c r="FS1567" i="98"/>
  <c r="FN1568" i="98"/>
  <c r="FO1568" i="98"/>
  <c r="FP1568" i="98"/>
  <c r="FQ1568" i="98"/>
  <c r="FR1568" i="98"/>
  <c r="FS1568" i="98"/>
  <c r="FN1569" i="98"/>
  <c r="FO1569" i="98"/>
  <c r="FP1569" i="98"/>
  <c r="FQ1569" i="98"/>
  <c r="FR1569" i="98"/>
  <c r="FS1569" i="98"/>
  <c r="FN1570" i="98"/>
  <c r="FO1570" i="98"/>
  <c r="FP1570" i="98"/>
  <c r="FQ1570" i="98"/>
  <c r="FR1570" i="98"/>
  <c r="FS1570" i="98"/>
  <c r="FN1571" i="98"/>
  <c r="FO1571" i="98"/>
  <c r="FP1571" i="98"/>
  <c r="FQ1571" i="98"/>
  <c r="FR1571" i="98"/>
  <c r="FS1571" i="98"/>
  <c r="FN1572" i="98"/>
  <c r="FO1572" i="98"/>
  <c r="FP1572" i="98"/>
  <c r="FQ1572" i="98"/>
  <c r="FR1572" i="98"/>
  <c r="FS1572" i="98"/>
  <c r="FN1573" i="98"/>
  <c r="FO1573" i="98"/>
  <c r="FP1573" i="98"/>
  <c r="FQ1573" i="98"/>
  <c r="FR1573" i="98"/>
  <c r="FS1573" i="98"/>
  <c r="FN1574" i="98"/>
  <c r="FO1574" i="98"/>
  <c r="FP1574" i="98"/>
  <c r="FQ1574" i="98"/>
  <c r="FR1574" i="98"/>
  <c r="FS1574" i="98"/>
  <c r="FN1575" i="98"/>
  <c r="FO1575" i="98"/>
  <c r="FP1575" i="98"/>
  <c r="FQ1575" i="98"/>
  <c r="FR1575" i="98"/>
  <c r="FS1575" i="98"/>
  <c r="FN1576" i="98"/>
  <c r="FO1576" i="98"/>
  <c r="FP1576" i="98"/>
  <c r="FQ1576" i="98"/>
  <c r="FR1576" i="98"/>
  <c r="FS1576" i="98"/>
  <c r="FN1577" i="98"/>
  <c r="FO1577" i="98"/>
  <c r="FP1577" i="98"/>
  <c r="FQ1577" i="98"/>
  <c r="FR1577" i="98"/>
  <c r="FS1577" i="98"/>
  <c r="FN1578" i="98"/>
  <c r="FO1578" i="98"/>
  <c r="FP1578" i="98"/>
  <c r="FQ1578" i="98"/>
  <c r="FR1578" i="98"/>
  <c r="FS1578" i="98"/>
  <c r="FN1579" i="98"/>
  <c r="FO1579" i="98"/>
  <c r="FP1579" i="98"/>
  <c r="FQ1579" i="98"/>
  <c r="FR1579" i="98"/>
  <c r="FS1579" i="98"/>
  <c r="FN1580" i="98"/>
  <c r="FO1580" i="98"/>
  <c r="FP1580" i="98"/>
  <c r="FQ1580" i="98"/>
  <c r="FR1580" i="98"/>
  <c r="FS1580" i="98"/>
  <c r="FN1581" i="98"/>
  <c r="FO1581" i="98"/>
  <c r="FP1581" i="98"/>
  <c r="FQ1581" i="98"/>
  <c r="FR1581" i="98"/>
  <c r="FS1581" i="98"/>
  <c r="FN1582" i="98"/>
  <c r="FO1582" i="98"/>
  <c r="FP1582" i="98"/>
  <c r="FQ1582" i="98"/>
  <c r="FR1582" i="98"/>
  <c r="FS1582" i="98"/>
  <c r="FN1583" i="98"/>
  <c r="FO1583" i="98"/>
  <c r="FP1583" i="98"/>
  <c r="FQ1583" i="98"/>
  <c r="FR1583" i="98"/>
  <c r="FS1583" i="98"/>
  <c r="FN1584" i="98"/>
  <c r="FO1584" i="98"/>
  <c r="FP1584" i="98"/>
  <c r="FQ1584" i="98"/>
  <c r="FR1584" i="98"/>
  <c r="FS1584" i="98"/>
  <c r="FN1585" i="98"/>
  <c r="FO1585" i="98"/>
  <c r="FP1585" i="98"/>
  <c r="FQ1585" i="98"/>
  <c r="FR1585" i="98"/>
  <c r="FS1585" i="98"/>
  <c r="FN1586" i="98"/>
  <c r="FO1586" i="98"/>
  <c r="FP1586" i="98"/>
  <c r="FQ1586" i="98"/>
  <c r="FR1586" i="98"/>
  <c r="FS1586" i="98"/>
  <c r="FN1587" i="98"/>
  <c r="FO1587" i="98"/>
  <c r="FP1587" i="98"/>
  <c r="FQ1587" i="98"/>
  <c r="FR1587" i="98"/>
  <c r="FS1587" i="98"/>
  <c r="FN1588" i="98"/>
  <c r="FO1588" i="98"/>
  <c r="FP1588" i="98"/>
  <c r="FQ1588" i="98"/>
  <c r="FR1588" i="98"/>
  <c r="FS1588" i="98"/>
  <c r="FN1589" i="98"/>
  <c r="FO1589" i="98"/>
  <c r="FP1589" i="98"/>
  <c r="FQ1589" i="98"/>
  <c r="FR1589" i="98"/>
  <c r="FS1589" i="98"/>
  <c r="FN1590" i="98"/>
  <c r="FO1590" i="98"/>
  <c r="FP1590" i="98"/>
  <c r="FQ1590" i="98"/>
  <c r="FR1590" i="98"/>
  <c r="FS1590" i="98"/>
  <c r="FN1591" i="98"/>
  <c r="FO1591" i="98"/>
  <c r="FP1591" i="98"/>
  <c r="FQ1591" i="98"/>
  <c r="FR1591" i="98"/>
  <c r="FS1591" i="98"/>
  <c r="FN1592" i="98"/>
  <c r="FO1592" i="98"/>
  <c r="FP1592" i="98"/>
  <c r="FQ1592" i="98"/>
  <c r="FR1592" i="98"/>
  <c r="FS1592" i="98"/>
  <c r="FN1593" i="98"/>
  <c r="FO1593" i="98"/>
  <c r="FP1593" i="98"/>
  <c r="FQ1593" i="98"/>
  <c r="FR1593" i="98"/>
  <c r="FS1593" i="98"/>
  <c r="FN1594" i="98"/>
  <c r="FO1594" i="98"/>
  <c r="FP1594" i="98"/>
  <c r="FQ1594" i="98"/>
  <c r="FR1594" i="98"/>
  <c r="FS1594" i="98"/>
  <c r="FN1595" i="98"/>
  <c r="FO1595" i="98"/>
  <c r="FP1595" i="98"/>
  <c r="FQ1595" i="98"/>
  <c r="FR1595" i="98"/>
  <c r="FS1595" i="98"/>
  <c r="FN1596" i="98"/>
  <c r="FO1596" i="98"/>
  <c r="FP1596" i="98"/>
  <c r="FQ1596" i="98"/>
  <c r="FR1596" i="98"/>
  <c r="FS1596" i="98"/>
  <c r="FN1597" i="98"/>
  <c r="FO1597" i="98"/>
  <c r="FP1597" i="98"/>
  <c r="FQ1597" i="98"/>
  <c r="FR1597" i="98"/>
  <c r="FS1597" i="98"/>
  <c r="FN1598" i="98"/>
  <c r="FO1598" i="98"/>
  <c r="FP1598" i="98"/>
  <c r="FQ1598" i="98"/>
  <c r="FR1598" i="98"/>
  <c r="FS1598" i="98"/>
  <c r="FN1599" i="98"/>
  <c r="FO1599" i="98"/>
  <c r="FP1599" i="98"/>
  <c r="FQ1599" i="98"/>
  <c r="FR1599" i="98"/>
  <c r="FS1599" i="98"/>
  <c r="FN1600" i="98"/>
  <c r="FO1600" i="98"/>
  <c r="FP1600" i="98"/>
  <c r="FQ1600" i="98"/>
  <c r="FR1600" i="98"/>
  <c r="FS1600" i="98"/>
  <c r="FN1601" i="98"/>
  <c r="FO1601" i="98"/>
  <c r="FP1601" i="98"/>
  <c r="FQ1601" i="98"/>
  <c r="FR1601" i="98"/>
  <c r="FS1601" i="98"/>
  <c r="FN1602" i="98"/>
  <c r="FO1602" i="98"/>
  <c r="FP1602" i="98"/>
  <c r="FQ1602" i="98"/>
  <c r="FR1602" i="98"/>
  <c r="FS1602" i="98"/>
  <c r="FN1603" i="98"/>
  <c r="FO1603" i="98"/>
  <c r="FP1603" i="98"/>
  <c r="FQ1603" i="98"/>
  <c r="FR1603" i="98"/>
  <c r="FS1603" i="98"/>
  <c r="FN1604" i="98"/>
  <c r="FO1604" i="98"/>
  <c r="FP1604" i="98"/>
  <c r="FQ1604" i="98"/>
  <c r="FR1604" i="98"/>
  <c r="FS1604" i="98"/>
  <c r="FN1605" i="98"/>
  <c r="FO1605" i="98"/>
  <c r="FP1605" i="98"/>
  <c r="FQ1605" i="98"/>
  <c r="FR1605" i="98"/>
  <c r="FS1605" i="98"/>
  <c r="FN1606" i="98"/>
  <c r="FO1606" i="98"/>
  <c r="FP1606" i="98"/>
  <c r="FQ1606" i="98"/>
  <c r="FR1606" i="98"/>
  <c r="FS1606" i="98"/>
  <c r="FN1607" i="98"/>
  <c r="FO1607" i="98"/>
  <c r="FP1607" i="98"/>
  <c r="FQ1607" i="98"/>
  <c r="FR1607" i="98"/>
  <c r="FS1607" i="98"/>
  <c r="FN1608" i="98"/>
  <c r="FO1608" i="98"/>
  <c r="FP1608" i="98"/>
  <c r="FQ1608" i="98"/>
  <c r="FR1608" i="98"/>
  <c r="FS1608" i="98"/>
  <c r="FN1609" i="98"/>
  <c r="FO1609" i="98"/>
  <c r="FP1609" i="98"/>
  <c r="FQ1609" i="98"/>
  <c r="FR1609" i="98"/>
  <c r="FS1609" i="98"/>
  <c r="FN1610" i="98"/>
  <c r="FO1610" i="98"/>
  <c r="FP1610" i="98"/>
  <c r="FQ1610" i="98"/>
  <c r="FR1610" i="98"/>
  <c r="FS1610" i="98"/>
  <c r="FN1611" i="98"/>
  <c r="FO1611" i="98"/>
  <c r="FP1611" i="98"/>
  <c r="FQ1611" i="98"/>
  <c r="FR1611" i="98"/>
  <c r="FS1611" i="98"/>
  <c r="FN1612" i="98"/>
  <c r="FO1612" i="98"/>
  <c r="FP1612" i="98"/>
  <c r="FQ1612" i="98"/>
  <c r="FR1612" i="98"/>
  <c r="FS1612" i="98"/>
  <c r="FN1613" i="98"/>
  <c r="FO1613" i="98"/>
  <c r="FP1613" i="98"/>
  <c r="FQ1613" i="98"/>
  <c r="FR1613" i="98"/>
  <c r="FS1613" i="98"/>
  <c r="FN1614" i="98"/>
  <c r="FO1614" i="98"/>
  <c r="FP1614" i="98"/>
  <c r="FQ1614" i="98"/>
  <c r="FR1614" i="98"/>
  <c r="FS1614" i="98"/>
  <c r="FN1615" i="98"/>
  <c r="FO1615" i="98"/>
  <c r="FP1615" i="98"/>
  <c r="FQ1615" i="98"/>
  <c r="FR1615" i="98"/>
  <c r="FS1615" i="98"/>
  <c r="FN1616" i="98"/>
  <c r="FO1616" i="98"/>
  <c r="FP1616" i="98"/>
  <c r="FQ1616" i="98"/>
  <c r="FR1616" i="98"/>
  <c r="FS1616" i="98"/>
  <c r="FN1617" i="98"/>
  <c r="FO1617" i="98"/>
  <c r="FP1617" i="98"/>
  <c r="FQ1617" i="98"/>
  <c r="FR1617" i="98"/>
  <c r="FS1617" i="98"/>
  <c r="FN1618" i="98"/>
  <c r="FO1618" i="98"/>
  <c r="FP1618" i="98"/>
  <c r="FQ1618" i="98"/>
  <c r="FR1618" i="98"/>
  <c r="FS1618" i="98"/>
  <c r="FN1619" i="98"/>
  <c r="FO1619" i="98"/>
  <c r="FP1619" i="98"/>
  <c r="FQ1619" i="98"/>
  <c r="FR1619" i="98"/>
  <c r="FS1619" i="98"/>
  <c r="FN1620" i="98"/>
  <c r="FO1620" i="98"/>
  <c r="FP1620" i="98"/>
  <c r="FQ1620" i="98"/>
  <c r="FR1620" i="98"/>
  <c r="FS1620" i="98"/>
  <c r="FN1621" i="98"/>
  <c r="FO1621" i="98"/>
  <c r="FP1621" i="98"/>
  <c r="FQ1621" i="98"/>
  <c r="FR1621" i="98"/>
  <c r="FS1621" i="98"/>
  <c r="FN1622" i="98"/>
  <c r="FO1622" i="98"/>
  <c r="FP1622" i="98"/>
  <c r="FQ1622" i="98"/>
  <c r="FR1622" i="98"/>
  <c r="FS1622" i="98"/>
  <c r="FN1623" i="98"/>
  <c r="FO1623" i="98"/>
  <c r="FP1623" i="98"/>
  <c r="FQ1623" i="98"/>
  <c r="FR1623" i="98"/>
  <c r="FS1623" i="98"/>
  <c r="FN1624" i="98"/>
  <c r="FO1624" i="98"/>
  <c r="FP1624" i="98"/>
  <c r="FQ1624" i="98"/>
  <c r="FR1624" i="98"/>
  <c r="FS1624" i="98"/>
  <c r="FN1625" i="98"/>
  <c r="FO1625" i="98"/>
  <c r="FP1625" i="98"/>
  <c r="FQ1625" i="98"/>
  <c r="FR1625" i="98"/>
  <c r="FS1625" i="98"/>
  <c r="FN1626" i="98"/>
  <c r="FO1626" i="98"/>
  <c r="FP1626" i="98"/>
  <c r="FQ1626" i="98"/>
  <c r="FR1626" i="98"/>
  <c r="FS1626" i="98"/>
  <c r="FN1627" i="98"/>
  <c r="FO1627" i="98"/>
  <c r="FP1627" i="98"/>
  <c r="FQ1627" i="98"/>
  <c r="FR1627" i="98"/>
  <c r="FS1627" i="98"/>
  <c r="FN1628" i="98"/>
  <c r="FO1628" i="98"/>
  <c r="FP1628" i="98"/>
  <c r="FQ1628" i="98"/>
  <c r="FR1628" i="98"/>
  <c r="FS1628" i="98"/>
  <c r="FN1629" i="98"/>
  <c r="FO1629" i="98"/>
  <c r="FP1629" i="98"/>
  <c r="FQ1629" i="98"/>
  <c r="FR1629" i="98"/>
  <c r="FS1629" i="98"/>
  <c r="FN1630" i="98"/>
  <c r="FO1630" i="98"/>
  <c r="FP1630" i="98"/>
  <c r="FQ1630" i="98"/>
  <c r="FR1630" i="98"/>
  <c r="FS1630" i="98"/>
  <c r="FN1631" i="98"/>
  <c r="FO1631" i="98"/>
  <c r="FP1631" i="98"/>
  <c r="FQ1631" i="98"/>
  <c r="FR1631" i="98"/>
  <c r="FS1631" i="98"/>
  <c r="FN1632" i="98"/>
  <c r="FO1632" i="98"/>
  <c r="FP1632" i="98"/>
  <c r="FQ1632" i="98"/>
  <c r="FR1632" i="98"/>
  <c r="FS1632" i="98"/>
  <c r="FN1633" i="98"/>
  <c r="FO1633" i="98"/>
  <c r="FP1633" i="98"/>
  <c r="FQ1633" i="98"/>
  <c r="FR1633" i="98"/>
  <c r="FS1633" i="98"/>
  <c r="FN1634" i="98"/>
  <c r="FO1634" i="98"/>
  <c r="FP1634" i="98"/>
  <c r="FQ1634" i="98"/>
  <c r="FR1634" i="98"/>
  <c r="FS1634" i="98"/>
  <c r="FN1635" i="98"/>
  <c r="FO1635" i="98"/>
  <c r="FP1635" i="98"/>
  <c r="FQ1635" i="98"/>
  <c r="FR1635" i="98"/>
  <c r="FS1635" i="98"/>
  <c r="FN1636" i="98"/>
  <c r="FO1636" i="98"/>
  <c r="FP1636" i="98"/>
  <c r="FQ1636" i="98"/>
  <c r="FR1636" i="98"/>
  <c r="FS1636" i="98"/>
  <c r="FN1637" i="98"/>
  <c r="FO1637" i="98"/>
  <c r="FP1637" i="98"/>
  <c r="FQ1637" i="98"/>
  <c r="FR1637" i="98"/>
  <c r="FS1637" i="98"/>
  <c r="FN1638" i="98"/>
  <c r="FO1638" i="98"/>
  <c r="FP1638" i="98"/>
  <c r="FQ1638" i="98"/>
  <c r="FR1638" i="98"/>
  <c r="FS1638" i="98"/>
  <c r="FN1639" i="98"/>
  <c r="FO1639" i="98"/>
  <c r="FP1639" i="98"/>
  <c r="FQ1639" i="98"/>
  <c r="FR1639" i="98"/>
  <c r="FS1639" i="98"/>
  <c r="FN1640" i="98"/>
  <c r="FO1640" i="98"/>
  <c r="FP1640" i="98"/>
  <c r="FQ1640" i="98"/>
  <c r="FR1640" i="98"/>
  <c r="FS1640" i="98"/>
  <c r="FN1641" i="98"/>
  <c r="FO1641" i="98"/>
  <c r="FP1641" i="98"/>
  <c r="FQ1641" i="98"/>
  <c r="FR1641" i="98"/>
  <c r="FS1641" i="98"/>
  <c r="FN1642" i="98"/>
  <c r="FO1642" i="98"/>
  <c r="FP1642" i="98"/>
  <c r="FQ1642" i="98"/>
  <c r="FR1642" i="98"/>
  <c r="FS1642" i="98"/>
  <c r="FN1643" i="98"/>
  <c r="FO1643" i="98"/>
  <c r="FP1643" i="98"/>
  <c r="FQ1643" i="98"/>
  <c r="FR1643" i="98"/>
  <c r="FS1643" i="98"/>
  <c r="FN1644" i="98"/>
  <c r="FO1644" i="98"/>
  <c r="FP1644" i="98"/>
  <c r="FQ1644" i="98"/>
  <c r="FR1644" i="98"/>
  <c r="FS1644" i="98"/>
  <c r="FN1645" i="98"/>
  <c r="FO1645" i="98"/>
  <c r="FP1645" i="98"/>
  <c r="FQ1645" i="98"/>
  <c r="FR1645" i="98"/>
  <c r="FS1645" i="98"/>
  <c r="FN1646" i="98"/>
  <c r="FO1646" i="98"/>
  <c r="FP1646" i="98"/>
  <c r="FQ1646" i="98"/>
  <c r="FR1646" i="98"/>
  <c r="FS1646" i="98"/>
  <c r="FN1647" i="98"/>
  <c r="FO1647" i="98"/>
  <c r="FP1647" i="98"/>
  <c r="FQ1647" i="98"/>
  <c r="FR1647" i="98"/>
  <c r="FS1647" i="98"/>
  <c r="FN1648" i="98"/>
  <c r="FO1648" i="98"/>
  <c r="FP1648" i="98"/>
  <c r="FQ1648" i="98"/>
  <c r="FR1648" i="98"/>
  <c r="FS1648" i="98"/>
  <c r="FN1649" i="98"/>
  <c r="FO1649" i="98"/>
  <c r="FP1649" i="98"/>
  <c r="FQ1649" i="98"/>
  <c r="FR1649" i="98"/>
  <c r="FS1649" i="98"/>
  <c r="FN1650" i="98"/>
  <c r="FO1650" i="98"/>
  <c r="FP1650" i="98"/>
  <c r="FQ1650" i="98"/>
  <c r="FR1650" i="98"/>
  <c r="FS1650" i="98"/>
  <c r="FN1651" i="98"/>
  <c r="FO1651" i="98"/>
  <c r="FP1651" i="98"/>
  <c r="FQ1651" i="98"/>
  <c r="FR1651" i="98"/>
  <c r="FS1651" i="98"/>
  <c r="FN1652" i="98"/>
  <c r="FO1652" i="98"/>
  <c r="FP1652" i="98"/>
  <c r="FQ1652" i="98"/>
  <c r="FR1652" i="98"/>
  <c r="FS1652" i="98"/>
  <c r="FN1653" i="98"/>
  <c r="FO1653" i="98"/>
  <c r="FP1653" i="98"/>
  <c r="FQ1653" i="98"/>
  <c r="FR1653" i="98"/>
  <c r="FS1653" i="98"/>
  <c r="FN1654" i="98"/>
  <c r="FO1654" i="98"/>
  <c r="FP1654" i="98"/>
  <c r="FQ1654" i="98"/>
  <c r="FR1654" i="98"/>
  <c r="FS1654" i="98"/>
  <c r="FN1655" i="98"/>
  <c r="FO1655" i="98"/>
  <c r="FP1655" i="98"/>
  <c r="FQ1655" i="98"/>
  <c r="FR1655" i="98"/>
  <c r="FS1655" i="98"/>
  <c r="FN1656" i="98"/>
  <c r="FO1656" i="98"/>
  <c r="FP1656" i="98"/>
  <c r="FQ1656" i="98"/>
  <c r="FR1656" i="98"/>
  <c r="FS1656" i="98"/>
  <c r="FN1657" i="98"/>
  <c r="FO1657" i="98"/>
  <c r="FP1657" i="98"/>
  <c r="FQ1657" i="98"/>
  <c r="FR1657" i="98"/>
  <c r="FS1657" i="98"/>
  <c r="FN1658" i="98"/>
  <c r="FO1658" i="98"/>
  <c r="FP1658" i="98"/>
  <c r="FQ1658" i="98"/>
  <c r="FR1658" i="98"/>
  <c r="FS1658" i="98"/>
  <c r="FN1659" i="98"/>
  <c r="FO1659" i="98"/>
  <c r="FP1659" i="98"/>
  <c r="FQ1659" i="98"/>
  <c r="FR1659" i="98"/>
  <c r="FS1659" i="98"/>
  <c r="FN1660" i="98"/>
  <c r="FO1660" i="98"/>
  <c r="FP1660" i="98"/>
  <c r="FQ1660" i="98"/>
  <c r="FR1660" i="98"/>
  <c r="FS1660" i="98"/>
  <c r="FN1661" i="98"/>
  <c r="FO1661" i="98"/>
  <c r="FP1661" i="98"/>
  <c r="FQ1661" i="98"/>
  <c r="FR1661" i="98"/>
  <c r="FS1661" i="98"/>
  <c r="FN1662" i="98"/>
  <c r="FO1662" i="98"/>
  <c r="FP1662" i="98"/>
  <c r="FQ1662" i="98"/>
  <c r="FR1662" i="98"/>
  <c r="FS1662" i="98"/>
  <c r="FN1663" i="98"/>
  <c r="FO1663" i="98"/>
  <c r="FP1663" i="98"/>
  <c r="FQ1663" i="98"/>
  <c r="FR1663" i="98"/>
  <c r="FS1663" i="98"/>
  <c r="FN1664" i="98"/>
  <c r="FO1664" i="98"/>
  <c r="FP1664" i="98"/>
  <c r="FQ1664" i="98"/>
  <c r="FR1664" i="98"/>
  <c r="FS1664" i="98"/>
  <c r="FN1665" i="98"/>
  <c r="FO1665" i="98"/>
  <c r="FP1665" i="98"/>
  <c r="FQ1665" i="98"/>
  <c r="FR1665" i="98"/>
  <c r="FS1665" i="98"/>
  <c r="FN1666" i="98"/>
  <c r="FO1666" i="98"/>
  <c r="FP1666" i="98"/>
  <c r="FQ1666" i="98"/>
  <c r="FR1666" i="98"/>
  <c r="FS1666" i="98"/>
  <c r="FN1667" i="98"/>
  <c r="FO1667" i="98"/>
  <c r="FP1667" i="98"/>
  <c r="FQ1667" i="98"/>
  <c r="FR1667" i="98"/>
  <c r="FS1667" i="98"/>
  <c r="FN1668" i="98"/>
  <c r="FO1668" i="98"/>
  <c r="FP1668" i="98"/>
  <c r="FQ1668" i="98"/>
  <c r="FR1668" i="98"/>
  <c r="FS1668" i="98"/>
  <c r="FN1669" i="98"/>
  <c r="FO1669" i="98"/>
  <c r="FP1669" i="98"/>
  <c r="FQ1669" i="98"/>
  <c r="FR1669" i="98"/>
  <c r="FS1669" i="98"/>
  <c r="FN1670" i="98"/>
  <c r="FO1670" i="98"/>
  <c r="FP1670" i="98"/>
  <c r="FQ1670" i="98"/>
  <c r="FR1670" i="98"/>
  <c r="FS1670" i="98"/>
  <c r="FN1671" i="98"/>
  <c r="FO1671" i="98"/>
  <c r="FP1671" i="98"/>
  <c r="FQ1671" i="98"/>
  <c r="FR1671" i="98"/>
  <c r="FS1671" i="98"/>
  <c r="FN1672" i="98"/>
  <c r="FO1672" i="98"/>
  <c r="FP1672" i="98"/>
  <c r="FQ1672" i="98"/>
  <c r="FR1672" i="98"/>
  <c r="FS1672" i="98"/>
  <c r="FN1673" i="98"/>
  <c r="FO1673" i="98"/>
  <c r="FP1673" i="98"/>
  <c r="FQ1673" i="98"/>
  <c r="FR1673" i="98"/>
  <c r="FS1673" i="98"/>
  <c r="FN1674" i="98"/>
  <c r="FO1674" i="98"/>
  <c r="FP1674" i="98"/>
  <c r="FQ1674" i="98"/>
  <c r="FR1674" i="98"/>
  <c r="FS1674" i="98"/>
  <c r="FN1675" i="98"/>
  <c r="FO1675" i="98"/>
  <c r="FP1675" i="98"/>
  <c r="FQ1675" i="98"/>
  <c r="FR1675" i="98"/>
  <c r="FS1675" i="98"/>
  <c r="FN1676" i="98"/>
  <c r="FO1676" i="98"/>
  <c r="FP1676" i="98"/>
  <c r="FQ1676" i="98"/>
  <c r="FR1676" i="98"/>
  <c r="FS1676" i="98"/>
  <c r="FN1677" i="98"/>
  <c r="FO1677" i="98"/>
  <c r="FP1677" i="98"/>
  <c r="FQ1677" i="98"/>
  <c r="FR1677" i="98"/>
  <c r="FS1677" i="98"/>
  <c r="FN1678" i="98"/>
  <c r="FO1678" i="98"/>
  <c r="FP1678" i="98"/>
  <c r="FQ1678" i="98"/>
  <c r="FR1678" i="98"/>
  <c r="FS1678" i="98"/>
  <c r="FN1679" i="98"/>
  <c r="FO1679" i="98"/>
  <c r="FP1679" i="98"/>
  <c r="FQ1679" i="98"/>
  <c r="FR1679" i="98"/>
  <c r="FS1679" i="98"/>
  <c r="FN1680" i="98"/>
  <c r="FO1680" i="98"/>
  <c r="FP1680" i="98"/>
  <c r="FQ1680" i="98"/>
  <c r="FR1680" i="98"/>
  <c r="FS1680" i="98"/>
  <c r="FN1681" i="98"/>
  <c r="FO1681" i="98"/>
  <c r="FP1681" i="98"/>
  <c r="FQ1681" i="98"/>
  <c r="FR1681" i="98"/>
  <c r="FS1681" i="98"/>
  <c r="FN1682" i="98"/>
  <c r="FO1682" i="98"/>
  <c r="FP1682" i="98"/>
  <c r="FQ1682" i="98"/>
  <c r="FR1682" i="98"/>
  <c r="FS1682" i="98"/>
  <c r="FN1683" i="98"/>
  <c r="FO1683" i="98"/>
  <c r="FP1683" i="98"/>
  <c r="FQ1683" i="98"/>
  <c r="FR1683" i="98"/>
  <c r="FS1683" i="98"/>
  <c r="FN1684" i="98"/>
  <c r="FO1684" i="98"/>
  <c r="FP1684" i="98"/>
  <c r="FQ1684" i="98"/>
  <c r="FR1684" i="98"/>
  <c r="FS1684" i="98"/>
  <c r="FN1685" i="98"/>
  <c r="FO1685" i="98"/>
  <c r="FP1685" i="98"/>
  <c r="FQ1685" i="98"/>
  <c r="FR1685" i="98"/>
  <c r="FS1685" i="98"/>
  <c r="FO6" i="98"/>
  <c r="FP6" i="98"/>
  <c r="FQ6" i="98"/>
  <c r="FR6" i="98"/>
  <c r="FS6" i="98"/>
  <c r="FN6" i="98"/>
  <c r="FF86" i="98"/>
  <c r="FF85" i="98"/>
  <c r="FJ86" i="98"/>
  <c r="FL86" i="98" s="1"/>
  <c r="FM86" i="98" s="1"/>
  <c r="FU86" i="98" s="1"/>
  <c r="FI87" i="98"/>
  <c r="FJ87" i="98"/>
  <c r="FL87" i="98" s="1"/>
  <c r="FK87" i="98"/>
  <c r="FM87" i="98"/>
  <c r="FJ88" i="98"/>
  <c r="FL88" i="98"/>
  <c r="FJ89" i="98"/>
  <c r="FL89" i="98"/>
  <c r="FJ90" i="98"/>
  <c r="FJ91" i="98"/>
  <c r="FL91" i="98" s="1"/>
  <c r="FJ92" i="98"/>
  <c r="FL92" i="98"/>
  <c r="FJ93" i="98"/>
  <c r="FL93" i="98"/>
  <c r="FJ94" i="98"/>
  <c r="FI95" i="98"/>
  <c r="FJ95" i="98"/>
  <c r="FL95" i="98" s="1"/>
  <c r="FK95" i="98"/>
  <c r="FM95" i="98"/>
  <c r="FV95" i="98"/>
  <c r="FY95" i="98"/>
  <c r="GD95" i="98"/>
  <c r="FJ96" i="98"/>
  <c r="FJ97" i="98"/>
  <c r="FL97" i="98"/>
  <c r="FM97" i="98" s="1"/>
  <c r="FJ98" i="98"/>
  <c r="FJ99" i="98"/>
  <c r="FJ100" i="98"/>
  <c r="FL100" i="98"/>
  <c r="FJ101" i="98"/>
  <c r="FL101" i="98"/>
  <c r="FJ102" i="98"/>
  <c r="FL102" i="98" s="1"/>
  <c r="FK102" i="98"/>
  <c r="FM102" i="98"/>
  <c r="FJ103" i="98"/>
  <c r="FJ104" i="98"/>
  <c r="FL104" i="98"/>
  <c r="FM104" i="98"/>
  <c r="FI104" i="98" s="1"/>
  <c r="FX104" i="98"/>
  <c r="FJ105" i="98"/>
  <c r="FL105" i="98"/>
  <c r="FJ106" i="98"/>
  <c r="FJ107" i="98"/>
  <c r="FL107" i="98"/>
  <c r="FJ108" i="98"/>
  <c r="FK108" i="98"/>
  <c r="FL108" i="98"/>
  <c r="FM108" i="98"/>
  <c r="FJ109" i="98"/>
  <c r="FL109" i="98"/>
  <c r="FM109" i="98"/>
  <c r="FJ110" i="98"/>
  <c r="FL110" i="98" s="1"/>
  <c r="FM110" i="98"/>
  <c r="FJ111" i="98"/>
  <c r="FJ112" i="98"/>
  <c r="FL112" i="98"/>
  <c r="FM112" i="98" s="1"/>
  <c r="FJ113" i="98"/>
  <c r="FJ114" i="98"/>
  <c r="FJ115" i="98"/>
  <c r="FL115" i="98"/>
  <c r="FJ116" i="98"/>
  <c r="FK116" i="98"/>
  <c r="FL116" i="98"/>
  <c r="FM116" i="98"/>
  <c r="FT116" i="98"/>
  <c r="FU116" i="98"/>
  <c r="FX116" i="98"/>
  <c r="FY116" i="98"/>
  <c r="GA116" i="98"/>
  <c r="GC116" i="98"/>
  <c r="GE116" i="98"/>
  <c r="FI117" i="98"/>
  <c r="FJ117" i="98"/>
  <c r="FL117" i="98"/>
  <c r="FM117" i="98"/>
  <c r="FJ118" i="98"/>
  <c r="FL118" i="98" s="1"/>
  <c r="FK118" i="98"/>
  <c r="FM118" i="98"/>
  <c r="FJ119" i="98"/>
  <c r="FJ120" i="98"/>
  <c r="FL120" i="98"/>
  <c r="FM120" i="98"/>
  <c r="FJ121" i="98"/>
  <c r="FM121" i="98" s="1"/>
  <c r="FK121" i="98"/>
  <c r="FL121" i="98"/>
  <c r="FJ122" i="98"/>
  <c r="FL122" i="98"/>
  <c r="FM122" i="98"/>
  <c r="FJ123" i="98"/>
  <c r="FJ124" i="98"/>
  <c r="FJ125" i="98"/>
  <c r="FM125" i="98" s="1"/>
  <c r="FK125" i="98"/>
  <c r="FL125" i="98"/>
  <c r="FJ126" i="98"/>
  <c r="FL126" i="98"/>
  <c r="FM126" i="98"/>
  <c r="GC126" i="98"/>
  <c r="FJ127" i="98"/>
  <c r="FJ128" i="98"/>
  <c r="FJ129" i="98"/>
  <c r="FM129" i="98" s="1"/>
  <c r="FK129" i="98"/>
  <c r="FL129" i="98"/>
  <c r="FJ130" i="98"/>
  <c r="FL130" i="98"/>
  <c r="FM130" i="98"/>
  <c r="FJ131" i="98"/>
  <c r="FJ132" i="98"/>
  <c r="FJ133" i="98"/>
  <c r="FM133" i="98" s="1"/>
  <c r="FK133" i="98"/>
  <c r="FL133" i="98"/>
  <c r="FJ134" i="98"/>
  <c r="FL134" i="98"/>
  <c r="FM134" i="98"/>
  <c r="FJ135" i="98"/>
  <c r="FJ136" i="98"/>
  <c r="FJ137" i="98"/>
  <c r="FM137" i="98" s="1"/>
  <c r="FK137" i="98"/>
  <c r="FL137" i="98"/>
  <c r="FJ138" i="98"/>
  <c r="FL138" i="98" s="1"/>
  <c r="FJ139" i="98"/>
  <c r="FI140" i="98"/>
  <c r="FJ140" i="98"/>
  <c r="FL140" i="98"/>
  <c r="FK140" i="98" s="1"/>
  <c r="FM140" i="98"/>
  <c r="FJ141" i="98"/>
  <c r="FL141" i="98"/>
  <c r="FM141" i="98" s="1"/>
  <c r="FJ142" i="98"/>
  <c r="FJ143" i="98"/>
  <c r="FJ144" i="98"/>
  <c r="FL144" i="98"/>
  <c r="FM144" i="98" s="1"/>
  <c r="FJ145" i="98"/>
  <c r="FL145" i="98" s="1"/>
  <c r="FJ146" i="98"/>
  <c r="FL146" i="98" s="1"/>
  <c r="FM146" i="98"/>
  <c r="FW146" i="98"/>
  <c r="GC146" i="98"/>
  <c r="FJ147" i="98"/>
  <c r="FL147" i="98"/>
  <c r="FJ148" i="98"/>
  <c r="FL148" i="98"/>
  <c r="FM148" i="98"/>
  <c r="FJ149" i="98"/>
  <c r="FL149" i="98"/>
  <c r="FM149" i="98" s="1"/>
  <c r="FJ150" i="98"/>
  <c r="FJ151" i="98"/>
  <c r="FJ152" i="98"/>
  <c r="FK152" i="98"/>
  <c r="FL152" i="98"/>
  <c r="FM152" i="98" s="1"/>
  <c r="FJ153" i="98"/>
  <c r="FL153" i="98" s="1"/>
  <c r="FJ154" i="98"/>
  <c r="FL154" i="98" s="1"/>
  <c r="FM154" i="98"/>
  <c r="FJ155" i="98"/>
  <c r="FL155" i="98"/>
  <c r="FI156" i="98"/>
  <c r="FJ156" i="98"/>
  <c r="FL156" i="98"/>
  <c r="FK156" i="98" s="1"/>
  <c r="FM156" i="98"/>
  <c r="FX156" i="98" s="1"/>
  <c r="GC156" i="98"/>
  <c r="FJ157" i="98"/>
  <c r="FL157" i="98"/>
  <c r="FM157" i="98" s="1"/>
  <c r="FJ158" i="98"/>
  <c r="FJ159" i="98"/>
  <c r="FJ160" i="98"/>
  <c r="FL160" i="98"/>
  <c r="FM160" i="98" s="1"/>
  <c r="FJ161" i="98"/>
  <c r="FL161" i="98" s="1"/>
  <c r="FJ162" i="98"/>
  <c r="FL162" i="98" s="1"/>
  <c r="FM162" i="98"/>
  <c r="FJ163" i="98"/>
  <c r="FL163" i="98"/>
  <c r="FJ164" i="98"/>
  <c r="FL164" i="98"/>
  <c r="FM164" i="98"/>
  <c r="FI164" i="98" s="1"/>
  <c r="FX164" i="98"/>
  <c r="FJ165" i="98"/>
  <c r="FL165" i="98"/>
  <c r="FM165" i="98" s="1"/>
  <c r="FJ166" i="98"/>
  <c r="FJ167" i="98"/>
  <c r="FJ168" i="98"/>
  <c r="FL168" i="98"/>
  <c r="FM168" i="98" s="1"/>
  <c r="FJ169" i="98"/>
  <c r="FJ170" i="98"/>
  <c r="FM170" i="98" s="1"/>
  <c r="FK170" i="98"/>
  <c r="FL170" i="98"/>
  <c r="FJ171" i="98"/>
  <c r="FL171" i="98"/>
  <c r="FM171" i="98"/>
  <c r="FJ172" i="98"/>
  <c r="FJ173" i="98"/>
  <c r="FJ174" i="98"/>
  <c r="FM174" i="98" s="1"/>
  <c r="FK174" i="98"/>
  <c r="FL174" i="98"/>
  <c r="FJ175" i="98"/>
  <c r="FL175" i="98"/>
  <c r="FM175" i="98"/>
  <c r="FJ176" i="98"/>
  <c r="FJ177" i="98"/>
  <c r="FJ178" i="98"/>
  <c r="FM178" i="98" s="1"/>
  <c r="FK178" i="98"/>
  <c r="FL178" i="98"/>
  <c r="FJ179" i="98"/>
  <c r="FL179" i="98"/>
  <c r="FM179" i="98"/>
  <c r="FJ180" i="98"/>
  <c r="FJ181" i="98"/>
  <c r="FJ182" i="98"/>
  <c r="FM182" i="98" s="1"/>
  <c r="FK182" i="98"/>
  <c r="FL182" i="98"/>
  <c r="FJ183" i="98"/>
  <c r="FL183" i="98"/>
  <c r="FM183" i="98"/>
  <c r="FJ184" i="98"/>
  <c r="FJ185" i="98"/>
  <c r="FJ186" i="98"/>
  <c r="FM186" i="98" s="1"/>
  <c r="FT186" i="98" s="1"/>
  <c r="FK186" i="98"/>
  <c r="FL186" i="98"/>
  <c r="FW186" i="98"/>
  <c r="FX186" i="98"/>
  <c r="GA186" i="98"/>
  <c r="GE186" i="98"/>
  <c r="FJ187" i="98"/>
  <c r="FL187" i="98"/>
  <c r="FM187" i="98"/>
  <c r="FJ188" i="98"/>
  <c r="FJ189" i="98"/>
  <c r="FJ190" i="98"/>
  <c r="FM190" i="98" s="1"/>
  <c r="FK190" i="98"/>
  <c r="FL190" i="98"/>
  <c r="FJ191" i="98"/>
  <c r="FL191" i="98"/>
  <c r="FM191" i="98"/>
  <c r="FJ192" i="98"/>
  <c r="FJ193" i="98"/>
  <c r="FJ194" i="98"/>
  <c r="FM194" i="98" s="1"/>
  <c r="FK194" i="98"/>
  <c r="FL194" i="98"/>
  <c r="FJ195" i="98"/>
  <c r="FL195" i="98"/>
  <c r="FM195" i="98"/>
  <c r="FJ196" i="98"/>
  <c r="FJ197" i="98"/>
  <c r="FJ198" i="98"/>
  <c r="FM198" i="98" s="1"/>
  <c r="FK198" i="98"/>
  <c r="FL198" i="98"/>
  <c r="FI199" i="98"/>
  <c r="FX199" i="98" s="1"/>
  <c r="FJ199" i="98"/>
  <c r="FL199" i="98"/>
  <c r="FM199" i="98"/>
  <c r="FU199" i="98"/>
  <c r="FY199" i="98"/>
  <c r="GC199" i="98"/>
  <c r="FJ200" i="98"/>
  <c r="FJ201" i="98"/>
  <c r="FJ202" i="98"/>
  <c r="FK202" i="98"/>
  <c r="FL202" i="98"/>
  <c r="FM202" i="98" s="1"/>
  <c r="FJ203" i="98"/>
  <c r="FL203" i="98" s="1"/>
  <c r="FJ204" i="98"/>
  <c r="FL204" i="98" s="1"/>
  <c r="FM204" i="98"/>
  <c r="FJ205" i="98"/>
  <c r="FL205" i="98"/>
  <c r="FI206" i="98"/>
  <c r="FJ206" i="98"/>
  <c r="FL206" i="98"/>
  <c r="FK206" i="98" s="1"/>
  <c r="FM206" i="98"/>
  <c r="FX206" i="98"/>
  <c r="GC206" i="98"/>
  <c r="FJ207" i="98"/>
  <c r="FL207" i="98"/>
  <c r="FM207" i="98" s="1"/>
  <c r="FJ208" i="98"/>
  <c r="FJ209" i="98"/>
  <c r="FJ210" i="98"/>
  <c r="FL210" i="98"/>
  <c r="FM210" i="98" s="1"/>
  <c r="FJ211" i="98"/>
  <c r="FL211" i="98" s="1"/>
  <c r="FJ212" i="98"/>
  <c r="FL212" i="98" s="1"/>
  <c r="FM212" i="98"/>
  <c r="FJ213" i="98"/>
  <c r="FL213" i="98"/>
  <c r="FI214" i="98"/>
  <c r="FX214" i="98" s="1"/>
  <c r="FJ214" i="98"/>
  <c r="FL214" i="98"/>
  <c r="FM214" i="98"/>
  <c r="FJ215" i="98"/>
  <c r="FL215" i="98"/>
  <c r="FM215" i="98" s="1"/>
  <c r="FJ216" i="98"/>
  <c r="FJ217" i="98"/>
  <c r="FJ218" i="98"/>
  <c r="FL218" i="98"/>
  <c r="FM218" i="98" s="1"/>
  <c r="FJ219" i="98"/>
  <c r="FL219" i="98" s="1"/>
  <c r="FJ220" i="98"/>
  <c r="FL220" i="98" s="1"/>
  <c r="FM220" i="98"/>
  <c r="FJ221" i="98"/>
  <c r="FL221" i="98"/>
  <c r="FJ222" i="98"/>
  <c r="FL222" i="98"/>
  <c r="FM222" i="98"/>
  <c r="FJ223" i="98"/>
  <c r="FL223" i="98"/>
  <c r="FM223" i="98" s="1"/>
  <c r="FJ224" i="98"/>
  <c r="FJ225" i="98"/>
  <c r="FJ226" i="98"/>
  <c r="FK226" i="98"/>
  <c r="FL226" i="98"/>
  <c r="FM226" i="98" s="1"/>
  <c r="GA226" i="98"/>
  <c r="FJ227" i="98"/>
  <c r="FL227" i="98" s="1"/>
  <c r="FJ228" i="98"/>
  <c r="FL228" i="98" s="1"/>
  <c r="FM228" i="98"/>
  <c r="FJ229" i="98"/>
  <c r="FL229" i="98"/>
  <c r="FJ230" i="98"/>
  <c r="FL230" i="98"/>
  <c r="FK230" i="98" s="1"/>
  <c r="FM230" i="98"/>
  <c r="FI230" i="98" s="1"/>
  <c r="FX230" i="98" s="1"/>
  <c r="GE230" i="98"/>
  <c r="FJ231" i="98"/>
  <c r="FL231" i="98"/>
  <c r="FM231" i="98"/>
  <c r="FJ232" i="98"/>
  <c r="FJ233" i="98"/>
  <c r="FJ234" i="98"/>
  <c r="FK234" i="98"/>
  <c r="FL234" i="98"/>
  <c r="FM234" i="98" s="1"/>
  <c r="FJ235" i="98"/>
  <c r="FJ236" i="98"/>
  <c r="FL236" i="98" s="1"/>
  <c r="FM236" i="98"/>
  <c r="FJ237" i="98"/>
  <c r="FL237" i="98"/>
  <c r="FJ238" i="98"/>
  <c r="FL238" i="98"/>
  <c r="FM238" i="98"/>
  <c r="FJ239" i="98"/>
  <c r="FL239" i="98"/>
  <c r="FM239" i="98" s="1"/>
  <c r="FJ240" i="98"/>
  <c r="FL240" i="98"/>
  <c r="FJ241" i="98"/>
  <c r="FJ242" i="98"/>
  <c r="FJ243" i="98"/>
  <c r="FL243" i="98"/>
  <c r="FJ244" i="98"/>
  <c r="FL244" i="98"/>
  <c r="FJ245" i="98"/>
  <c r="FJ246" i="98"/>
  <c r="FJ247" i="98"/>
  <c r="FL247" i="98"/>
  <c r="FJ248" i="98"/>
  <c r="FL248" i="98"/>
  <c r="FJ249" i="98"/>
  <c r="FJ250" i="98"/>
  <c r="FJ251" i="98"/>
  <c r="FL251" i="98"/>
  <c r="FJ252" i="98"/>
  <c r="FL252" i="98"/>
  <c r="FJ253" i="98"/>
  <c r="FJ254" i="98"/>
  <c r="FJ255" i="98"/>
  <c r="FL255" i="98"/>
  <c r="FJ256" i="98"/>
  <c r="FL256" i="98"/>
  <c r="FJ257" i="98"/>
  <c r="FJ258" i="98"/>
  <c r="FJ259" i="98"/>
  <c r="FL259" i="98"/>
  <c r="FJ260" i="98"/>
  <c r="FK260" i="98"/>
  <c r="FL260" i="98"/>
  <c r="FM260" i="98"/>
  <c r="FJ261" i="98"/>
  <c r="FL261" i="98"/>
  <c r="FM261" i="98"/>
  <c r="FJ262" i="98"/>
  <c r="FL262" i="98" s="1"/>
  <c r="FK262" i="98"/>
  <c r="FM262" i="98"/>
  <c r="FI262" i="98" s="1"/>
  <c r="FJ263" i="98"/>
  <c r="FJ264" i="98"/>
  <c r="FL264" i="98"/>
  <c r="FJ265" i="98"/>
  <c r="FJ266" i="98"/>
  <c r="FL266" i="98" s="1"/>
  <c r="FJ267" i="98"/>
  <c r="FM267" i="98" s="1"/>
  <c r="FL267" i="98"/>
  <c r="FJ268" i="98"/>
  <c r="FL268" i="98"/>
  <c r="FJ269" i="98"/>
  <c r="FJ270" i="98"/>
  <c r="FJ271" i="98"/>
  <c r="FM271" i="98" s="1"/>
  <c r="FK271" i="98"/>
  <c r="FL271" i="98"/>
  <c r="FJ272" i="98"/>
  <c r="FL272" i="98"/>
  <c r="FJ273" i="98"/>
  <c r="FJ274" i="98"/>
  <c r="FJ275" i="98"/>
  <c r="FM275" i="98" s="1"/>
  <c r="FK275" i="98"/>
  <c r="FL275" i="98"/>
  <c r="FJ276" i="98"/>
  <c r="FL276" i="98"/>
  <c r="FJ277" i="98"/>
  <c r="FJ278" i="98"/>
  <c r="FJ279" i="98"/>
  <c r="FL279" i="98"/>
  <c r="FM279" i="98" s="1"/>
  <c r="FJ280" i="98"/>
  <c r="FK280" i="98" s="1"/>
  <c r="FL280" i="98"/>
  <c r="FM280" i="98" s="1"/>
  <c r="FJ281" i="98"/>
  <c r="FJ282" i="98"/>
  <c r="FJ283" i="98"/>
  <c r="FM283" i="98" s="1"/>
  <c r="FL283" i="98"/>
  <c r="FJ284" i="98"/>
  <c r="FL284" i="98"/>
  <c r="FJ285" i="98"/>
  <c r="FJ286" i="98"/>
  <c r="FJ287" i="98"/>
  <c r="FM287" i="98" s="1"/>
  <c r="FK287" i="98" s="1"/>
  <c r="FL287" i="98"/>
  <c r="FI288" i="98"/>
  <c r="FY288" i="98" s="1"/>
  <c r="FJ288" i="98"/>
  <c r="FK288" i="98" s="1"/>
  <c r="FL288" i="98"/>
  <c r="FM288" i="98" s="1"/>
  <c r="FX288" i="98"/>
  <c r="FJ289" i="98"/>
  <c r="FJ290" i="98"/>
  <c r="FJ291" i="98"/>
  <c r="FM291" i="98" s="1"/>
  <c r="FL291" i="98"/>
  <c r="FJ292" i="98"/>
  <c r="FK292" i="98" s="1"/>
  <c r="FL292" i="98"/>
  <c r="FM292" i="98" s="1"/>
  <c r="FI292" i="98" s="1"/>
  <c r="FX292" i="98" s="1"/>
  <c r="FJ293" i="98"/>
  <c r="FJ294" i="98"/>
  <c r="FJ295" i="98"/>
  <c r="FK295" i="98"/>
  <c r="FL295" i="98"/>
  <c r="FM295" i="98" s="1"/>
  <c r="FI296" i="98"/>
  <c r="FJ296" i="98"/>
  <c r="FK296" i="98" s="1"/>
  <c r="FL296" i="98"/>
  <c r="FM296" i="98" s="1"/>
  <c r="FX296" i="98"/>
  <c r="FY296" i="98"/>
  <c r="FJ297" i="98"/>
  <c r="FJ298" i="98"/>
  <c r="FJ299" i="98"/>
  <c r="FM299" i="98" s="1"/>
  <c r="FL299" i="98"/>
  <c r="FJ300" i="98"/>
  <c r="FK300" i="98" s="1"/>
  <c r="FL300" i="98"/>
  <c r="FM300" i="98" s="1"/>
  <c r="FI300" i="98" s="1"/>
  <c r="FJ301" i="98"/>
  <c r="FJ302" i="98"/>
  <c r="FJ303" i="98"/>
  <c r="FK303" i="98"/>
  <c r="FL303" i="98"/>
  <c r="FM303" i="98" s="1"/>
  <c r="FI304" i="98"/>
  <c r="FY304" i="98" s="1"/>
  <c r="FJ304" i="98"/>
  <c r="FK304" i="98" s="1"/>
  <c r="FL304" i="98"/>
  <c r="FM304" i="98" s="1"/>
  <c r="FX304" i="98"/>
  <c r="FJ305" i="98"/>
  <c r="FJ306" i="98"/>
  <c r="FJ307" i="98"/>
  <c r="FM307" i="98" s="1"/>
  <c r="FL307" i="98"/>
  <c r="FJ308" i="98"/>
  <c r="FK308" i="98" s="1"/>
  <c r="FL308" i="98"/>
  <c r="FM308" i="98" s="1"/>
  <c r="FJ309" i="98"/>
  <c r="FJ310" i="98"/>
  <c r="FJ311" i="98"/>
  <c r="FM311" i="98" s="1"/>
  <c r="FK311" i="98" s="1"/>
  <c r="FL311" i="98"/>
  <c r="FI312" i="98"/>
  <c r="FY312" i="98" s="1"/>
  <c r="FJ312" i="98"/>
  <c r="FK312" i="98" s="1"/>
  <c r="FL312" i="98"/>
  <c r="FM312" i="98" s="1"/>
  <c r="FX312" i="98"/>
  <c r="FJ313" i="98"/>
  <c r="FJ314" i="98"/>
  <c r="FJ315" i="98"/>
  <c r="FM315" i="98" s="1"/>
  <c r="FL315" i="98"/>
  <c r="FJ316" i="98"/>
  <c r="FK316" i="98" s="1"/>
  <c r="FL316" i="98"/>
  <c r="FM316" i="98" s="1"/>
  <c r="FX316" i="98"/>
  <c r="FY316" i="98"/>
  <c r="FJ317" i="98"/>
  <c r="FJ318" i="98"/>
  <c r="FJ319" i="98"/>
  <c r="FM319" i="98" s="1"/>
  <c r="FK319" i="98" s="1"/>
  <c r="FL319" i="98"/>
  <c r="FI320" i="98"/>
  <c r="FY320" i="98" s="1"/>
  <c r="FJ320" i="98"/>
  <c r="FK320" i="98" s="1"/>
  <c r="FL320" i="98"/>
  <c r="FM320" i="98" s="1"/>
  <c r="FX320" i="98"/>
  <c r="FJ321" i="98"/>
  <c r="FJ322" i="98"/>
  <c r="FJ323" i="98"/>
  <c r="FM323" i="98" s="1"/>
  <c r="FL323" i="98"/>
  <c r="FJ324" i="98"/>
  <c r="FK324" i="98" s="1"/>
  <c r="FL324" i="98"/>
  <c r="FM324" i="98" s="1"/>
  <c r="FJ325" i="98"/>
  <c r="FJ326" i="98"/>
  <c r="FJ327" i="98"/>
  <c r="FM327" i="98" s="1"/>
  <c r="FK327" i="98" s="1"/>
  <c r="FL327" i="98"/>
  <c r="FI328" i="98"/>
  <c r="FY328" i="98" s="1"/>
  <c r="FJ328" i="98"/>
  <c r="FK328" i="98" s="1"/>
  <c r="FL328" i="98"/>
  <c r="FM328" i="98" s="1"/>
  <c r="FX328" i="98"/>
  <c r="FJ329" i="98"/>
  <c r="FJ330" i="98"/>
  <c r="FJ331" i="98"/>
  <c r="FK331" i="98"/>
  <c r="FL331" i="98"/>
  <c r="FM331" i="98" s="1"/>
  <c r="FJ332" i="98"/>
  <c r="FK332" i="98" s="1"/>
  <c r="FL332" i="98"/>
  <c r="FM332" i="98" s="1"/>
  <c r="FJ333" i="98"/>
  <c r="FJ334" i="98"/>
  <c r="FJ335" i="98"/>
  <c r="FM335" i="98" s="1"/>
  <c r="FK335" i="98" s="1"/>
  <c r="FL335" i="98"/>
  <c r="FI336" i="98"/>
  <c r="FJ336" i="98"/>
  <c r="FK336" i="98" s="1"/>
  <c r="FL336" i="98"/>
  <c r="FM336" i="98" s="1"/>
  <c r="FX336" i="98"/>
  <c r="FY336" i="98"/>
  <c r="FJ337" i="98"/>
  <c r="FJ338" i="98"/>
  <c r="FJ339" i="98"/>
  <c r="FM339" i="98" s="1"/>
  <c r="FL339" i="98"/>
  <c r="FJ340" i="98"/>
  <c r="FL340" i="98" s="1"/>
  <c r="FJ341" i="98"/>
  <c r="FJ342" i="98"/>
  <c r="FL342" i="98"/>
  <c r="FJ343" i="98"/>
  <c r="FL343" i="98"/>
  <c r="FM343" i="98" s="1"/>
  <c r="FJ344" i="98"/>
  <c r="FL344" i="98" s="1"/>
  <c r="FM344" i="98"/>
  <c r="FJ345" i="98"/>
  <c r="FL345" i="98" s="1"/>
  <c r="FM345" i="98"/>
  <c r="FJ346" i="98"/>
  <c r="FJ347" i="98"/>
  <c r="FL347" i="98"/>
  <c r="FJ348" i="98"/>
  <c r="FJ349" i="98"/>
  <c r="FJ350" i="98"/>
  <c r="FL350" i="98"/>
  <c r="FJ351" i="98"/>
  <c r="FK351" i="98"/>
  <c r="FL351" i="98"/>
  <c r="FM351" i="98" s="1"/>
  <c r="FJ352" i="98"/>
  <c r="FL352" i="98" s="1"/>
  <c r="FM352" i="98" s="1"/>
  <c r="FJ353" i="98"/>
  <c r="FL353" i="98" s="1"/>
  <c r="FK353" i="98"/>
  <c r="FM353" i="98"/>
  <c r="FJ354" i="98"/>
  <c r="FJ355" i="98"/>
  <c r="FL355" i="98"/>
  <c r="FM355" i="98"/>
  <c r="FJ356" i="98"/>
  <c r="FL356" i="98"/>
  <c r="FJ357" i="98"/>
  <c r="FJ358" i="98"/>
  <c r="FL358" i="98"/>
  <c r="FJ359" i="98"/>
  <c r="FL359" i="98"/>
  <c r="FM359" i="98" s="1"/>
  <c r="FI360" i="98"/>
  <c r="FJ360" i="98"/>
  <c r="FL360" i="98" s="1"/>
  <c r="FM360" i="98" s="1"/>
  <c r="FJ361" i="98"/>
  <c r="FL361" i="98" s="1"/>
  <c r="FM361" i="98"/>
  <c r="FJ362" i="98"/>
  <c r="FJ363" i="98"/>
  <c r="FL363" i="98"/>
  <c r="FM363" i="98" s="1"/>
  <c r="FJ364" i="98"/>
  <c r="FL364" i="98" s="1"/>
  <c r="FJ365" i="98"/>
  <c r="FJ366" i="98"/>
  <c r="FL366" i="98"/>
  <c r="FJ367" i="98"/>
  <c r="FJ368" i="98"/>
  <c r="FK368" i="98"/>
  <c r="FL368" i="98"/>
  <c r="FM368" i="98" s="1"/>
  <c r="FJ369" i="98"/>
  <c r="FK369" i="98" s="1"/>
  <c r="FL369" i="98"/>
  <c r="FM369" i="98" s="1"/>
  <c r="FJ370" i="98"/>
  <c r="FJ371" i="98"/>
  <c r="FJ372" i="98"/>
  <c r="FL372" i="98"/>
  <c r="FM372" i="98" s="1"/>
  <c r="FJ373" i="98"/>
  <c r="FL373" i="98" s="1"/>
  <c r="FJ374" i="98"/>
  <c r="FL374" i="98" s="1"/>
  <c r="FM374" i="98"/>
  <c r="FJ375" i="98"/>
  <c r="FL375" i="98"/>
  <c r="FJ376" i="98"/>
  <c r="FL376" i="98"/>
  <c r="FM376" i="98"/>
  <c r="FJ377" i="98"/>
  <c r="FL377" i="98"/>
  <c r="FM377" i="98" s="1"/>
  <c r="FJ378" i="98"/>
  <c r="FJ379" i="98"/>
  <c r="FJ380" i="98"/>
  <c r="FK380" i="98"/>
  <c r="FL380" i="98"/>
  <c r="FM380" i="98" s="1"/>
  <c r="FJ381" i="98"/>
  <c r="FL381" i="98" s="1"/>
  <c r="FJ382" i="98"/>
  <c r="FL382" i="98" s="1"/>
  <c r="FM382" i="98"/>
  <c r="FJ383" i="98"/>
  <c r="FL383" i="98"/>
  <c r="FJ384" i="98"/>
  <c r="FL384" i="98"/>
  <c r="FM384" i="98"/>
  <c r="FI384" i="98" s="1"/>
  <c r="GC384" i="98" s="1"/>
  <c r="FJ385" i="98"/>
  <c r="FL385" i="98"/>
  <c r="FM385" i="98" s="1"/>
  <c r="FJ386" i="98"/>
  <c r="FJ387" i="98"/>
  <c r="FJ388" i="98"/>
  <c r="FL388" i="98"/>
  <c r="FM388" i="98" s="1"/>
  <c r="FJ389" i="98"/>
  <c r="FL389" i="98" s="1"/>
  <c r="FJ390" i="98"/>
  <c r="FL390" i="98" s="1"/>
  <c r="FM390" i="98"/>
  <c r="FJ391" i="98"/>
  <c r="FL391" i="98"/>
  <c r="FJ392" i="98"/>
  <c r="FL392" i="98"/>
  <c r="FM392" i="98" s="1"/>
  <c r="FJ393" i="98"/>
  <c r="FK393" i="98" s="1"/>
  <c r="FL393" i="98"/>
  <c r="FM393" i="98" s="1"/>
  <c r="FJ394" i="98"/>
  <c r="FJ395" i="98"/>
  <c r="FJ396" i="98"/>
  <c r="FK396" i="98"/>
  <c r="FL396" i="98"/>
  <c r="FM396" i="98" s="1"/>
  <c r="FW396" i="98"/>
  <c r="GA396" i="98"/>
  <c r="FJ397" i="98"/>
  <c r="FL397" i="98"/>
  <c r="FM397" i="98" s="1"/>
  <c r="FJ398" i="98"/>
  <c r="FJ399" i="98"/>
  <c r="FJ400" i="98"/>
  <c r="FL400" i="98"/>
  <c r="FM400" i="98" s="1"/>
  <c r="FJ401" i="98"/>
  <c r="FK401" i="98" s="1"/>
  <c r="FL401" i="98"/>
  <c r="FM401" i="98" s="1"/>
  <c r="FJ402" i="98"/>
  <c r="FJ403" i="98"/>
  <c r="FJ404" i="98"/>
  <c r="FK404" i="98"/>
  <c r="FL404" i="98"/>
  <c r="FM404" i="98" s="1"/>
  <c r="FJ405" i="98"/>
  <c r="FL405" i="98"/>
  <c r="FM405" i="98" s="1"/>
  <c r="FJ406" i="98"/>
  <c r="FJ407" i="98"/>
  <c r="FJ408" i="98"/>
  <c r="FM408" i="98" s="1"/>
  <c r="FL408" i="98"/>
  <c r="FJ409" i="98"/>
  <c r="FL409" i="98"/>
  <c r="FJ410" i="98"/>
  <c r="FJ411" i="98"/>
  <c r="FJ412" i="98"/>
  <c r="FL412" i="98" s="1"/>
  <c r="FJ413" i="98"/>
  <c r="FM413" i="98" s="1"/>
  <c r="FL413" i="98"/>
  <c r="FJ414" i="98"/>
  <c r="FJ415" i="98"/>
  <c r="FJ416" i="98"/>
  <c r="FL416" i="98" s="1"/>
  <c r="FJ417" i="98"/>
  <c r="FM417" i="98" s="1"/>
  <c r="FL417" i="98"/>
  <c r="FJ418" i="98"/>
  <c r="FJ419" i="98"/>
  <c r="FJ420" i="98"/>
  <c r="FL420" i="98" s="1"/>
  <c r="FJ421" i="98"/>
  <c r="FK421" i="98" s="1"/>
  <c r="FL421" i="98"/>
  <c r="FM421" i="98" s="1"/>
  <c r="FJ422" i="98"/>
  <c r="FJ423" i="98"/>
  <c r="FJ424" i="98"/>
  <c r="FL424" i="98" s="1"/>
  <c r="FJ425" i="98"/>
  <c r="FM425" i="98" s="1"/>
  <c r="FL425" i="98"/>
  <c r="FJ426" i="98"/>
  <c r="FJ427" i="98"/>
  <c r="FJ428" i="98"/>
  <c r="FL428" i="98" s="1"/>
  <c r="FJ429" i="98"/>
  <c r="FL429" i="98"/>
  <c r="FI430" i="98"/>
  <c r="FJ430" i="98"/>
  <c r="FK430" i="98" s="1"/>
  <c r="FL430" i="98"/>
  <c r="FM430" i="98"/>
  <c r="FJ431" i="98"/>
  <c r="FJ432" i="98"/>
  <c r="FL432" i="98" s="1"/>
  <c r="FJ433" i="98"/>
  <c r="FL433" i="98"/>
  <c r="FM433" i="98" s="1"/>
  <c r="FJ434" i="98"/>
  <c r="FJ435" i="98"/>
  <c r="FJ436" i="98"/>
  <c r="FL436" i="98" s="1"/>
  <c r="FJ437" i="98"/>
  <c r="FL437" i="98"/>
  <c r="FM437" i="98" s="1"/>
  <c r="FJ438" i="98"/>
  <c r="FJ439" i="98"/>
  <c r="FJ440" i="98"/>
  <c r="FL440" i="98" s="1"/>
  <c r="FJ441" i="98"/>
  <c r="FL441" i="98"/>
  <c r="FJ442" i="98"/>
  <c r="FJ443" i="98"/>
  <c r="FJ444" i="98"/>
  <c r="FL444" i="98" s="1"/>
  <c r="FJ445" i="98"/>
  <c r="FL445" i="98"/>
  <c r="FJ446" i="98"/>
  <c r="FJ447" i="98"/>
  <c r="FJ448" i="98"/>
  <c r="FL448" i="98" s="1"/>
  <c r="FM448" i="98" s="1"/>
  <c r="FJ449" i="98"/>
  <c r="FL449" i="98"/>
  <c r="FM449" i="98" s="1"/>
  <c r="FJ450" i="98"/>
  <c r="FJ451" i="98"/>
  <c r="FJ452" i="98"/>
  <c r="FL452" i="98" s="1"/>
  <c r="FJ453" i="98"/>
  <c r="FL453" i="98"/>
  <c r="FJ454" i="98"/>
  <c r="FJ455" i="98"/>
  <c r="FJ456" i="98"/>
  <c r="FL456" i="98" s="1"/>
  <c r="FJ457" i="98"/>
  <c r="FL457" i="98"/>
  <c r="FJ458" i="98"/>
  <c r="FK458" i="98" s="1"/>
  <c r="FL458" i="98"/>
  <c r="FM458" i="98"/>
  <c r="FI458" i="98" s="1"/>
  <c r="GC458" i="98" s="1"/>
  <c r="FJ459" i="98"/>
  <c r="FJ460" i="98"/>
  <c r="FL460" i="98" s="1"/>
  <c r="FJ461" i="98"/>
  <c r="FM461" i="98" s="1"/>
  <c r="FL461" i="98"/>
  <c r="FI462" i="98"/>
  <c r="GC462" i="98" s="1"/>
  <c r="FJ462" i="98"/>
  <c r="FL462" i="98"/>
  <c r="FM462" i="98"/>
  <c r="FU462" i="98" s="1"/>
  <c r="FY462" i="98"/>
  <c r="FJ463" i="98"/>
  <c r="FJ464" i="98"/>
  <c r="FL464" i="98" s="1"/>
  <c r="FJ465" i="98"/>
  <c r="FL465" i="98"/>
  <c r="FJ466" i="98"/>
  <c r="FL466" i="98"/>
  <c r="FM466" i="98"/>
  <c r="GC466" i="98"/>
  <c r="FJ467" i="98"/>
  <c r="FJ468" i="98"/>
  <c r="FL468" i="98" s="1"/>
  <c r="FJ469" i="98"/>
  <c r="FM469" i="98" s="1"/>
  <c r="FL469" i="98"/>
  <c r="FJ470" i="98"/>
  <c r="FJ471" i="98"/>
  <c r="FJ472" i="98"/>
  <c r="FK472" i="98"/>
  <c r="FL472" i="98"/>
  <c r="FM472" i="98" s="1"/>
  <c r="FJ473" i="98"/>
  <c r="FL473" i="98"/>
  <c r="FM473" i="98" s="1"/>
  <c r="FJ474" i="98"/>
  <c r="FJ475" i="98"/>
  <c r="FK475" i="98"/>
  <c r="FL475" i="98"/>
  <c r="FM475" i="98"/>
  <c r="FJ476" i="98"/>
  <c r="FM476" i="98" s="1"/>
  <c r="GB476" i="98" s="1"/>
  <c r="FL476" i="98"/>
  <c r="FT476" i="98"/>
  <c r="FX476" i="98"/>
  <c r="FJ477" i="98"/>
  <c r="FL477" i="98" s="1"/>
  <c r="FJ478" i="98"/>
  <c r="FJ479" i="98"/>
  <c r="FK479" i="98"/>
  <c r="FL479" i="98"/>
  <c r="FM479" i="98"/>
  <c r="FJ480" i="98"/>
  <c r="FM480" i="98" s="1"/>
  <c r="FL480" i="98"/>
  <c r="FJ481" i="98"/>
  <c r="FL481" i="98" s="1"/>
  <c r="FJ482" i="98"/>
  <c r="FJ483" i="98"/>
  <c r="FK483" i="98"/>
  <c r="FL483" i="98"/>
  <c r="FM483" i="98"/>
  <c r="FJ484" i="98"/>
  <c r="FM484" i="98" s="1"/>
  <c r="FL484" i="98"/>
  <c r="FJ485" i="98"/>
  <c r="FL485" i="98" s="1"/>
  <c r="FJ486" i="98"/>
  <c r="FJ487" i="98"/>
  <c r="FK487" i="98"/>
  <c r="FL487" i="98"/>
  <c r="FM487" i="98"/>
  <c r="FJ488" i="98"/>
  <c r="FM488" i="98" s="1"/>
  <c r="FL488" i="98"/>
  <c r="FJ489" i="98"/>
  <c r="FL489" i="98" s="1"/>
  <c r="FJ490" i="98"/>
  <c r="FJ491" i="98"/>
  <c r="FK491" i="98"/>
  <c r="FL491" i="98"/>
  <c r="FM491" i="98"/>
  <c r="FJ492" i="98"/>
  <c r="FM492" i="98" s="1"/>
  <c r="FL492" i="98"/>
  <c r="FJ493" i="98"/>
  <c r="FL493" i="98" s="1"/>
  <c r="FJ494" i="98"/>
  <c r="FJ495" i="98"/>
  <c r="FK495" i="98"/>
  <c r="FL495" i="98"/>
  <c r="FM495" i="98"/>
  <c r="FJ496" i="98"/>
  <c r="FM496" i="98" s="1"/>
  <c r="GB496" i="98" s="1"/>
  <c r="FL496" i="98"/>
  <c r="FT496" i="98"/>
  <c r="FX496" i="98"/>
  <c r="FJ497" i="98"/>
  <c r="FL497" i="98" s="1"/>
  <c r="FJ498" i="98"/>
  <c r="FJ499" i="98"/>
  <c r="FK499" i="98"/>
  <c r="FL499" i="98"/>
  <c r="FM499" i="98"/>
  <c r="FJ500" i="98"/>
  <c r="FM500" i="98" s="1"/>
  <c r="FL500" i="98"/>
  <c r="FJ501" i="98"/>
  <c r="FL501" i="98" s="1"/>
  <c r="FJ502" i="98"/>
  <c r="FJ503" i="98"/>
  <c r="FK503" i="98"/>
  <c r="FL503" i="98"/>
  <c r="FM503" i="98"/>
  <c r="FJ504" i="98"/>
  <c r="FM504" i="98" s="1"/>
  <c r="FL504" i="98"/>
  <c r="FJ505" i="98"/>
  <c r="FL505" i="98" s="1"/>
  <c r="FJ506" i="98"/>
  <c r="FJ507" i="98"/>
  <c r="FK507" i="98"/>
  <c r="FL507" i="98"/>
  <c r="FM507" i="98"/>
  <c r="FJ508" i="98"/>
  <c r="FM508" i="98" s="1"/>
  <c r="FL508" i="98"/>
  <c r="FJ509" i="98"/>
  <c r="FL509" i="98" s="1"/>
  <c r="FJ510" i="98"/>
  <c r="FJ511" i="98"/>
  <c r="FK511" i="98"/>
  <c r="FL511" i="98"/>
  <c r="FM511" i="98"/>
  <c r="FJ512" i="98"/>
  <c r="FM512" i="98" s="1"/>
  <c r="FL512" i="98"/>
  <c r="FJ513" i="98"/>
  <c r="FL513" i="98" s="1"/>
  <c r="FJ514" i="98"/>
  <c r="FJ515" i="98"/>
  <c r="FK515" i="98"/>
  <c r="FL515" i="98"/>
  <c r="FM515" i="98"/>
  <c r="FJ516" i="98"/>
  <c r="FM516" i="98" s="1"/>
  <c r="GB516" i="98" s="1"/>
  <c r="FL516" i="98"/>
  <c r="FT516" i="98"/>
  <c r="FX516" i="98"/>
  <c r="FJ517" i="98"/>
  <c r="FL517" i="98" s="1"/>
  <c r="FJ518" i="98"/>
  <c r="FJ519" i="98"/>
  <c r="FK519" i="98"/>
  <c r="FL519" i="98"/>
  <c r="FM519" i="98"/>
  <c r="FJ520" i="98"/>
  <c r="FM520" i="98" s="1"/>
  <c r="FL520" i="98"/>
  <c r="FJ521" i="98"/>
  <c r="FL521" i="98" s="1"/>
  <c r="FJ522" i="98"/>
  <c r="FJ523" i="98"/>
  <c r="FL523" i="98" s="1"/>
  <c r="FJ524" i="98"/>
  <c r="FL524" i="98"/>
  <c r="FJ525" i="98"/>
  <c r="FL525" i="98" s="1"/>
  <c r="FM525" i="98" s="1"/>
  <c r="FJ526" i="98"/>
  <c r="FJ527" i="98"/>
  <c r="FK527" i="98"/>
  <c r="FL527" i="98"/>
  <c r="FM527" i="98"/>
  <c r="FJ528" i="98"/>
  <c r="FL528" i="98"/>
  <c r="FJ529" i="98"/>
  <c r="FL529" i="98" s="1"/>
  <c r="FM529" i="98" s="1"/>
  <c r="FJ530" i="98"/>
  <c r="FJ531" i="98"/>
  <c r="FL531" i="98" s="1"/>
  <c r="FM531" i="98" s="1"/>
  <c r="FJ532" i="98"/>
  <c r="FM532" i="98" s="1"/>
  <c r="FL532" i="98"/>
  <c r="FJ533" i="98"/>
  <c r="FL533" i="98" s="1"/>
  <c r="FJ534" i="98"/>
  <c r="FJ535" i="98"/>
  <c r="FL535" i="98" s="1"/>
  <c r="FJ536" i="98"/>
  <c r="FL536" i="98"/>
  <c r="FJ537" i="98"/>
  <c r="FL537" i="98" s="1"/>
  <c r="FM537" i="98" s="1"/>
  <c r="FJ538" i="98"/>
  <c r="FJ539" i="98"/>
  <c r="FL539" i="98" s="1"/>
  <c r="FM539" i="98" s="1"/>
  <c r="FJ540" i="98"/>
  <c r="FM540" i="98" s="1"/>
  <c r="FL540" i="98"/>
  <c r="FJ541" i="98"/>
  <c r="FL541" i="98" s="1"/>
  <c r="FJ542" i="98"/>
  <c r="FJ543" i="98"/>
  <c r="FL543" i="98" s="1"/>
  <c r="FJ544" i="98"/>
  <c r="FL544" i="98"/>
  <c r="FJ545" i="98"/>
  <c r="FL545" i="98" s="1"/>
  <c r="FM545" i="98" s="1"/>
  <c r="FJ546" i="98"/>
  <c r="FJ547" i="98"/>
  <c r="FK547" i="98"/>
  <c r="FL547" i="98"/>
  <c r="FM547" i="98"/>
  <c r="FJ548" i="98"/>
  <c r="FL548" i="98"/>
  <c r="FJ549" i="98"/>
  <c r="FL549" i="98" s="1"/>
  <c r="FM549" i="98" s="1"/>
  <c r="FJ550" i="98"/>
  <c r="FJ551" i="98"/>
  <c r="FL551" i="98" s="1"/>
  <c r="FM551" i="98" s="1"/>
  <c r="FJ552" i="98"/>
  <c r="FM552" i="98" s="1"/>
  <c r="FL552" i="98"/>
  <c r="FJ553" i="98"/>
  <c r="FL553" i="98" s="1"/>
  <c r="FJ554" i="98"/>
  <c r="FJ555" i="98"/>
  <c r="FL555" i="98" s="1"/>
  <c r="FJ556" i="98"/>
  <c r="FL556" i="98"/>
  <c r="FM556" i="98" s="1"/>
  <c r="GB556" i="98"/>
  <c r="FJ557" i="98"/>
  <c r="FL557" i="98" s="1"/>
  <c r="FM557" i="98" s="1"/>
  <c r="FJ558" i="98"/>
  <c r="FJ559" i="98"/>
  <c r="FL559" i="98" s="1"/>
  <c r="FJ560" i="98"/>
  <c r="FM560" i="98" s="1"/>
  <c r="FL560" i="98"/>
  <c r="FJ561" i="98"/>
  <c r="FJ562" i="98"/>
  <c r="FJ563" i="98"/>
  <c r="FL563" i="98" s="1"/>
  <c r="FJ564" i="98"/>
  <c r="FL564" i="98"/>
  <c r="FJ565" i="98"/>
  <c r="FJ566" i="98"/>
  <c r="FJ567" i="98"/>
  <c r="FL567" i="98" s="1"/>
  <c r="FJ568" i="98"/>
  <c r="FJ569" i="98"/>
  <c r="FL569" i="98"/>
  <c r="FM569" i="98" s="1"/>
  <c r="FJ570" i="98"/>
  <c r="FL570" i="98"/>
  <c r="FM570" i="98" s="1"/>
  <c r="FJ571" i="98"/>
  <c r="FJ572" i="98"/>
  <c r="FJ573" i="98"/>
  <c r="FL573" i="98"/>
  <c r="FM573" i="98" s="1"/>
  <c r="FJ574" i="98"/>
  <c r="FL574" i="98"/>
  <c r="FM574" i="98" s="1"/>
  <c r="FJ575" i="98"/>
  <c r="FJ576" i="98"/>
  <c r="FJ577" i="98"/>
  <c r="FL577" i="98"/>
  <c r="FM577" i="98" s="1"/>
  <c r="FJ578" i="98"/>
  <c r="FK578" i="98" s="1"/>
  <c r="FL578" i="98"/>
  <c r="FM578" i="98" s="1"/>
  <c r="FJ579" i="98"/>
  <c r="FJ580" i="98"/>
  <c r="FJ581" i="98"/>
  <c r="FK581" i="98"/>
  <c r="FL581" i="98"/>
  <c r="FM581" i="98" s="1"/>
  <c r="FJ582" i="98"/>
  <c r="FL582" i="98"/>
  <c r="FM582" i="98" s="1"/>
  <c r="FJ583" i="98"/>
  <c r="FJ584" i="98"/>
  <c r="FJ585" i="98"/>
  <c r="FL585" i="98"/>
  <c r="FM585" i="98" s="1"/>
  <c r="FJ586" i="98"/>
  <c r="FL586" i="98"/>
  <c r="FM586" i="98" s="1"/>
  <c r="GB586" i="98"/>
  <c r="FJ587" i="98"/>
  <c r="FJ588" i="98"/>
  <c r="FJ589" i="98"/>
  <c r="FL589" i="98"/>
  <c r="FM589" i="98" s="1"/>
  <c r="FJ590" i="98"/>
  <c r="FL590" i="98"/>
  <c r="FM590" i="98" s="1"/>
  <c r="FJ591" i="98"/>
  <c r="FJ592" i="98"/>
  <c r="FJ593" i="98"/>
  <c r="FL593" i="98"/>
  <c r="FM593" i="98" s="1"/>
  <c r="FJ594" i="98"/>
  <c r="FK594" i="98" s="1"/>
  <c r="FL594" i="98"/>
  <c r="FM594" i="98" s="1"/>
  <c r="FJ595" i="98"/>
  <c r="FJ596" i="98"/>
  <c r="FJ597" i="98"/>
  <c r="FK597" i="98"/>
  <c r="FL597" i="98"/>
  <c r="FM597" i="98" s="1"/>
  <c r="FJ598" i="98"/>
  <c r="FL598" i="98"/>
  <c r="FM598" i="98" s="1"/>
  <c r="FJ599" i="98"/>
  <c r="FJ600" i="98"/>
  <c r="FJ601" i="98"/>
  <c r="FL601" i="98"/>
  <c r="FM601" i="98" s="1"/>
  <c r="FJ602" i="98"/>
  <c r="FL602" i="98"/>
  <c r="FM602" i="98" s="1"/>
  <c r="FJ603" i="98"/>
  <c r="FJ604" i="98"/>
  <c r="FJ605" i="98"/>
  <c r="FL605" i="98"/>
  <c r="FM605" i="98" s="1"/>
  <c r="FJ606" i="98"/>
  <c r="FL606" i="98"/>
  <c r="FM606" i="98" s="1"/>
  <c r="FT606" i="98"/>
  <c r="GB606" i="98"/>
  <c r="FJ607" i="98"/>
  <c r="FJ608" i="98"/>
  <c r="FJ609" i="98"/>
  <c r="FL609" i="98"/>
  <c r="FM609" i="98" s="1"/>
  <c r="FJ610" i="98"/>
  <c r="FK610" i="98" s="1"/>
  <c r="FL610" i="98"/>
  <c r="FM610" i="98" s="1"/>
  <c r="FJ611" i="98"/>
  <c r="FJ612" i="98"/>
  <c r="FJ613" i="98"/>
  <c r="FK613" i="98"/>
  <c r="FL613" i="98"/>
  <c r="FM613" i="98" s="1"/>
  <c r="FJ614" i="98"/>
  <c r="FL614" i="98"/>
  <c r="FM614" i="98" s="1"/>
  <c r="FJ615" i="98"/>
  <c r="FJ616" i="98"/>
  <c r="FJ617" i="98"/>
  <c r="FL617" i="98"/>
  <c r="FM617" i="98" s="1"/>
  <c r="FJ618" i="98"/>
  <c r="FL618" i="98"/>
  <c r="FM618" i="98" s="1"/>
  <c r="FJ619" i="98"/>
  <c r="FJ620" i="98"/>
  <c r="FJ621" i="98"/>
  <c r="FL621" i="98"/>
  <c r="FM621" i="98" s="1"/>
  <c r="FJ622" i="98"/>
  <c r="FL622" i="98"/>
  <c r="FM622" i="98" s="1"/>
  <c r="FJ623" i="98"/>
  <c r="FJ624" i="98"/>
  <c r="FJ625" i="98"/>
  <c r="FL625" i="98"/>
  <c r="FM625" i="98" s="1"/>
  <c r="FJ626" i="98"/>
  <c r="FK626" i="98" s="1"/>
  <c r="FL626" i="98"/>
  <c r="FM626" i="98" s="1"/>
  <c r="FT626" i="98"/>
  <c r="FX626" i="98"/>
  <c r="GB626" i="98"/>
  <c r="FJ627" i="98"/>
  <c r="FJ628" i="98"/>
  <c r="FJ629" i="98"/>
  <c r="FK629" i="98"/>
  <c r="FL629" i="98"/>
  <c r="FM629" i="98" s="1"/>
  <c r="FJ630" i="98"/>
  <c r="FL630" i="98"/>
  <c r="FM630" i="98" s="1"/>
  <c r="FJ631" i="98"/>
  <c r="FJ632" i="98"/>
  <c r="FJ633" i="98"/>
  <c r="FM633" i="98" s="1"/>
  <c r="FK633" i="98"/>
  <c r="FL633" i="98"/>
  <c r="FJ634" i="98"/>
  <c r="FL634" i="98"/>
  <c r="FM634" i="98" s="1"/>
  <c r="FJ635" i="98"/>
  <c r="FJ636" i="98"/>
  <c r="FJ637" i="98"/>
  <c r="FM637" i="98" s="1"/>
  <c r="FK637" i="98"/>
  <c r="FL637" i="98"/>
  <c r="FJ638" i="98"/>
  <c r="FL638" i="98"/>
  <c r="FM638" i="98" s="1"/>
  <c r="FJ639" i="98"/>
  <c r="FJ640" i="98"/>
  <c r="FJ641" i="98"/>
  <c r="FM641" i="98" s="1"/>
  <c r="FL641" i="98"/>
  <c r="FJ642" i="98"/>
  <c r="FK642" i="98" s="1"/>
  <c r="FL642" i="98"/>
  <c r="FM642" i="98" s="1"/>
  <c r="FJ643" i="98"/>
  <c r="FJ644" i="98"/>
  <c r="FJ645" i="98"/>
  <c r="FK645" i="98"/>
  <c r="FL645" i="98"/>
  <c r="FM645" i="98" s="1"/>
  <c r="FJ646" i="98"/>
  <c r="FL646" i="98"/>
  <c r="FM646" i="98" s="1"/>
  <c r="FJ647" i="98"/>
  <c r="FJ648" i="98"/>
  <c r="FJ649" i="98"/>
  <c r="FM649" i="98" s="1"/>
  <c r="FK649" i="98"/>
  <c r="FL649" i="98"/>
  <c r="FJ650" i="98"/>
  <c r="FL650" i="98"/>
  <c r="FM650" i="98" s="1"/>
  <c r="FJ651" i="98"/>
  <c r="FJ652" i="98"/>
  <c r="FJ653" i="98"/>
  <c r="FM653" i="98" s="1"/>
  <c r="FK653" i="98"/>
  <c r="FL653" i="98"/>
  <c r="FJ654" i="98"/>
  <c r="FL654" i="98"/>
  <c r="FM654" i="98" s="1"/>
  <c r="FJ655" i="98"/>
  <c r="FJ656" i="98"/>
  <c r="FJ657" i="98"/>
  <c r="FM657" i="98" s="1"/>
  <c r="FL657" i="98"/>
  <c r="FJ658" i="98"/>
  <c r="FK658" i="98" s="1"/>
  <c r="FL658" i="98"/>
  <c r="FM658" i="98" s="1"/>
  <c r="FJ659" i="98"/>
  <c r="FJ660" i="98"/>
  <c r="FJ661" i="98"/>
  <c r="FK661" i="98"/>
  <c r="FL661" i="98"/>
  <c r="FM661" i="98" s="1"/>
  <c r="FJ662" i="98"/>
  <c r="FL662" i="98"/>
  <c r="FM662" i="98" s="1"/>
  <c r="FJ663" i="98"/>
  <c r="FJ664" i="98"/>
  <c r="FJ665" i="98"/>
  <c r="FM665" i="98" s="1"/>
  <c r="FK665" i="98"/>
  <c r="FL665" i="98"/>
  <c r="FJ666" i="98"/>
  <c r="FL666" i="98"/>
  <c r="FJ667" i="98"/>
  <c r="FJ668" i="98"/>
  <c r="FJ669" i="98"/>
  <c r="FM669" i="98" s="1"/>
  <c r="FK669" i="98"/>
  <c r="FL669" i="98"/>
  <c r="FJ670" i="98"/>
  <c r="FL670" i="98"/>
  <c r="FJ671" i="98"/>
  <c r="FJ672" i="98"/>
  <c r="FJ673" i="98"/>
  <c r="FM673" i="98" s="1"/>
  <c r="FL673" i="98"/>
  <c r="FJ674" i="98"/>
  <c r="FL674" i="98"/>
  <c r="FJ675" i="98"/>
  <c r="FJ676" i="98"/>
  <c r="FJ677" i="98"/>
  <c r="FM677" i="98" s="1"/>
  <c r="FK677" i="98"/>
  <c r="FL677" i="98"/>
  <c r="FJ678" i="98"/>
  <c r="FL678" i="98"/>
  <c r="FJ679" i="98"/>
  <c r="FJ680" i="98"/>
  <c r="FJ681" i="98"/>
  <c r="FL681" i="98"/>
  <c r="FM681" i="98" s="1"/>
  <c r="FJ682" i="98"/>
  <c r="FL682" i="98"/>
  <c r="FM682" i="98" s="1"/>
  <c r="FJ683" i="98"/>
  <c r="FJ684" i="98"/>
  <c r="FJ685" i="98"/>
  <c r="FL685" i="98"/>
  <c r="FM685" i="98" s="1"/>
  <c r="FJ686" i="98"/>
  <c r="FL686" i="98"/>
  <c r="FM686" i="98" s="1"/>
  <c r="FT686" i="98"/>
  <c r="GB686" i="98"/>
  <c r="FJ687" i="98"/>
  <c r="FJ688" i="98"/>
  <c r="FJ689" i="98"/>
  <c r="FL689" i="98"/>
  <c r="FM689" i="98" s="1"/>
  <c r="FJ690" i="98"/>
  <c r="FK690" i="98" s="1"/>
  <c r="FL690" i="98"/>
  <c r="FM690" i="98" s="1"/>
  <c r="FJ691" i="98"/>
  <c r="FJ692" i="98"/>
  <c r="FJ693" i="98"/>
  <c r="FM693" i="98" s="1"/>
  <c r="FK693" i="98"/>
  <c r="FL693" i="98"/>
  <c r="FJ694" i="98"/>
  <c r="FL694" i="98"/>
  <c r="FM694" i="98" s="1"/>
  <c r="FJ695" i="98"/>
  <c r="FJ696" i="98"/>
  <c r="FJ697" i="98"/>
  <c r="FM697" i="98" s="1"/>
  <c r="FK697" i="98"/>
  <c r="FL697" i="98"/>
  <c r="FJ698" i="98"/>
  <c r="FL698" i="98"/>
  <c r="FM698" i="98" s="1"/>
  <c r="FJ699" i="98"/>
  <c r="FJ700" i="98"/>
  <c r="FJ701" i="98"/>
  <c r="FM701" i="98" s="1"/>
  <c r="FK701" i="98"/>
  <c r="FL701" i="98"/>
  <c r="FJ702" i="98"/>
  <c r="FL702" i="98"/>
  <c r="FM702" i="98" s="1"/>
  <c r="FJ703" i="98"/>
  <c r="FJ704" i="98"/>
  <c r="FJ705" i="98"/>
  <c r="FM705" i="98" s="1"/>
  <c r="FL705" i="98"/>
  <c r="FJ706" i="98"/>
  <c r="FL706" i="98"/>
  <c r="FJ707" i="98"/>
  <c r="FJ708" i="98"/>
  <c r="FJ709" i="98"/>
  <c r="FM709" i="98" s="1"/>
  <c r="FK709" i="98"/>
  <c r="FL709" i="98"/>
  <c r="FJ710" i="98"/>
  <c r="FL710" i="98"/>
  <c r="FJ711" i="98"/>
  <c r="FJ712" i="98"/>
  <c r="FJ713" i="98"/>
  <c r="FL713" i="98"/>
  <c r="FM713" i="98" s="1"/>
  <c r="FJ714" i="98"/>
  <c r="FL714" i="98"/>
  <c r="FM714" i="98" s="1"/>
  <c r="FJ715" i="98"/>
  <c r="FJ716" i="98"/>
  <c r="FJ717" i="98"/>
  <c r="FL717" i="98"/>
  <c r="FM717" i="98" s="1"/>
  <c r="FJ718" i="98"/>
  <c r="FL718" i="98"/>
  <c r="FM718" i="98" s="1"/>
  <c r="FJ719" i="98"/>
  <c r="FJ720" i="98"/>
  <c r="FJ721" i="98"/>
  <c r="FL721" i="98"/>
  <c r="FM721" i="98" s="1"/>
  <c r="FJ722" i="98"/>
  <c r="FK722" i="98" s="1"/>
  <c r="FL722" i="98"/>
  <c r="FM722" i="98" s="1"/>
  <c r="FJ723" i="98"/>
  <c r="FJ724" i="98"/>
  <c r="FJ725" i="98"/>
  <c r="FM725" i="98" s="1"/>
  <c r="FK725" i="98"/>
  <c r="FL725" i="98"/>
  <c r="FJ726" i="98"/>
  <c r="FL726" i="98"/>
  <c r="FJ727" i="98"/>
  <c r="FJ728" i="98"/>
  <c r="FJ729" i="98"/>
  <c r="FM729" i="98" s="1"/>
  <c r="FK729" i="98"/>
  <c r="FL729" i="98"/>
  <c r="FJ730" i="98"/>
  <c r="FL730" i="98"/>
  <c r="FJ731" i="98"/>
  <c r="FJ732" i="98"/>
  <c r="FJ733" i="98"/>
  <c r="FM733" i="98" s="1"/>
  <c r="FK733" i="98"/>
  <c r="FL733" i="98"/>
  <c r="FJ734" i="98"/>
  <c r="FL734" i="98"/>
  <c r="FJ735" i="98"/>
  <c r="FJ736" i="98"/>
  <c r="FJ737" i="98"/>
  <c r="FM737" i="98" s="1"/>
  <c r="FL737" i="98"/>
  <c r="FJ738" i="98"/>
  <c r="FL738" i="98"/>
  <c r="FJ739" i="98"/>
  <c r="FJ740" i="98"/>
  <c r="FJ741" i="98"/>
  <c r="FM741" i="98" s="1"/>
  <c r="FK741" i="98"/>
  <c r="FL741" i="98"/>
  <c r="FJ742" i="98"/>
  <c r="FL742" i="98"/>
  <c r="FJ743" i="98"/>
  <c r="FJ744" i="98"/>
  <c r="FJ745" i="98"/>
  <c r="FM745" i="98" s="1"/>
  <c r="FK745" i="98"/>
  <c r="FL745" i="98"/>
  <c r="FJ746" i="98"/>
  <c r="FL746" i="98"/>
  <c r="FJ747" i="98"/>
  <c r="FJ748" i="98"/>
  <c r="FJ749" i="98"/>
  <c r="FM749" i="98" s="1"/>
  <c r="FK749" i="98"/>
  <c r="FL749" i="98"/>
  <c r="FJ750" i="98"/>
  <c r="FL750" i="98"/>
  <c r="FJ751" i="98"/>
  <c r="FJ752" i="98"/>
  <c r="FJ753" i="98"/>
  <c r="FM753" i="98" s="1"/>
  <c r="FL753" i="98"/>
  <c r="FJ754" i="98"/>
  <c r="FL754" i="98"/>
  <c r="FJ755" i="98"/>
  <c r="FJ756" i="98"/>
  <c r="FJ757" i="98"/>
  <c r="FM757" i="98" s="1"/>
  <c r="FK757" i="98"/>
  <c r="FL757" i="98"/>
  <c r="FJ758" i="98"/>
  <c r="FL758" i="98"/>
  <c r="FJ759" i="98"/>
  <c r="FJ760" i="98"/>
  <c r="FJ761" i="98"/>
  <c r="FM761" i="98" s="1"/>
  <c r="FK761" i="98"/>
  <c r="FL761" i="98"/>
  <c r="FJ762" i="98"/>
  <c r="FL762" i="98"/>
  <c r="FJ763" i="98"/>
  <c r="FJ764" i="98"/>
  <c r="FJ765" i="98"/>
  <c r="FM765" i="98" s="1"/>
  <c r="FK765" i="98"/>
  <c r="FL765" i="98"/>
  <c r="FJ766" i="98"/>
  <c r="FL766" i="98"/>
  <c r="FJ767" i="98"/>
  <c r="FJ768" i="98"/>
  <c r="FJ769" i="98"/>
  <c r="FM769" i="98" s="1"/>
  <c r="FL769" i="98"/>
  <c r="FJ770" i="98"/>
  <c r="FL770" i="98"/>
  <c r="FJ771" i="98"/>
  <c r="FJ772" i="98"/>
  <c r="FJ773" i="98"/>
  <c r="FM773" i="98" s="1"/>
  <c r="FK773" i="98"/>
  <c r="FL773" i="98"/>
  <c r="FI774" i="98"/>
  <c r="FU774" i="98" s="1"/>
  <c r="FJ774" i="98"/>
  <c r="FL774" i="98"/>
  <c r="FM774" i="98"/>
  <c r="FX774" i="98"/>
  <c r="FY774" i="98"/>
  <c r="FJ775" i="98"/>
  <c r="FJ776" i="98"/>
  <c r="FJ777" i="98"/>
  <c r="FM777" i="98" s="1"/>
  <c r="FK777" i="98"/>
  <c r="FL777" i="98"/>
  <c r="FI778" i="98"/>
  <c r="FJ778" i="98"/>
  <c r="FL778" i="98"/>
  <c r="FM778" i="98"/>
  <c r="FU778" i="98"/>
  <c r="FW778" i="98"/>
  <c r="FZ778" i="98"/>
  <c r="GD778" i="98"/>
  <c r="GE778" i="98"/>
  <c r="FJ779" i="98"/>
  <c r="FL779" i="98"/>
  <c r="FJ780" i="98"/>
  <c r="FL780" i="98"/>
  <c r="FJ781" i="98"/>
  <c r="FJ782" i="98"/>
  <c r="FJ783" i="98"/>
  <c r="FL783" i="98"/>
  <c r="FJ784" i="98"/>
  <c r="FL784" i="98"/>
  <c r="FJ785" i="98"/>
  <c r="FJ786" i="98"/>
  <c r="FJ787" i="98"/>
  <c r="FL787" i="98"/>
  <c r="FJ788" i="98"/>
  <c r="FL788" i="98"/>
  <c r="FJ789" i="98"/>
  <c r="FJ790" i="98"/>
  <c r="FJ791" i="98"/>
  <c r="FL791" i="98"/>
  <c r="FJ792" i="98"/>
  <c r="FL792" i="98"/>
  <c r="FJ793" i="98"/>
  <c r="FJ794" i="98"/>
  <c r="FJ795" i="98"/>
  <c r="FL795" i="98"/>
  <c r="FJ796" i="98"/>
  <c r="FL796" i="98"/>
  <c r="FJ797" i="98"/>
  <c r="FJ798" i="98"/>
  <c r="FJ799" i="98"/>
  <c r="FL799" i="98"/>
  <c r="FJ800" i="98"/>
  <c r="FL800" i="98"/>
  <c r="FJ801" i="98"/>
  <c r="FJ802" i="98"/>
  <c r="FJ803" i="98"/>
  <c r="FL803" i="98"/>
  <c r="FJ804" i="98"/>
  <c r="FL804" i="98"/>
  <c r="FJ805" i="98"/>
  <c r="FJ806" i="98"/>
  <c r="FJ807" i="98"/>
  <c r="FL807" i="98"/>
  <c r="FJ808" i="98"/>
  <c r="FL808" i="98"/>
  <c r="FJ809" i="98"/>
  <c r="FJ810" i="98"/>
  <c r="FJ811" i="98"/>
  <c r="FL811" i="98"/>
  <c r="FJ812" i="98"/>
  <c r="FL812" i="98"/>
  <c r="FJ813" i="98"/>
  <c r="FJ814" i="98"/>
  <c r="FJ815" i="98"/>
  <c r="FL815" i="98"/>
  <c r="FJ816" i="98"/>
  <c r="FL816" i="98"/>
  <c r="FJ817" i="98"/>
  <c r="FJ818" i="98"/>
  <c r="FJ819" i="98"/>
  <c r="FL819" i="98"/>
  <c r="FJ820" i="98"/>
  <c r="FL820" i="98"/>
  <c r="FJ821" i="98"/>
  <c r="FJ822" i="98"/>
  <c r="FJ823" i="98"/>
  <c r="FL823" i="98"/>
  <c r="FJ824" i="98"/>
  <c r="FL824" i="98"/>
  <c r="FJ825" i="98"/>
  <c r="FJ826" i="98"/>
  <c r="FJ827" i="98"/>
  <c r="FL827" i="98"/>
  <c r="FJ828" i="98"/>
  <c r="FL828" i="98"/>
  <c r="FJ829" i="98"/>
  <c r="FJ830" i="98"/>
  <c r="FJ831" i="98"/>
  <c r="FL831" i="98"/>
  <c r="FJ832" i="98"/>
  <c r="FL832" i="98"/>
  <c r="FJ833" i="98"/>
  <c r="FJ834" i="98"/>
  <c r="FJ835" i="98"/>
  <c r="FL835" i="98"/>
  <c r="FJ836" i="98"/>
  <c r="FL836" i="98"/>
  <c r="FJ837" i="98"/>
  <c r="FJ838" i="98"/>
  <c r="FJ839" i="98"/>
  <c r="FL839" i="98"/>
  <c r="FJ840" i="98"/>
  <c r="FL840" i="98"/>
  <c r="FJ841" i="98"/>
  <c r="FJ842" i="98"/>
  <c r="FJ843" i="98"/>
  <c r="FL843" i="98"/>
  <c r="FJ844" i="98"/>
  <c r="FL844" i="98"/>
  <c r="FJ845" i="98"/>
  <c r="FJ846" i="98"/>
  <c r="FJ847" i="98"/>
  <c r="FL847" i="98"/>
  <c r="FJ848" i="98"/>
  <c r="FL848" i="98"/>
  <c r="FJ849" i="98"/>
  <c r="FJ850" i="98"/>
  <c r="FJ851" i="98"/>
  <c r="FL851" i="98"/>
  <c r="FJ852" i="98"/>
  <c r="FL852" i="98"/>
  <c r="FJ853" i="98"/>
  <c r="FJ854" i="98"/>
  <c r="FJ855" i="98"/>
  <c r="FL855" i="98"/>
  <c r="FJ856" i="98"/>
  <c r="FL856" i="98"/>
  <c r="FJ857" i="98"/>
  <c r="FJ858" i="98"/>
  <c r="FJ859" i="98"/>
  <c r="FL859" i="98"/>
  <c r="FJ860" i="98"/>
  <c r="FL860" i="98"/>
  <c r="FJ861" i="98"/>
  <c r="FJ862" i="98"/>
  <c r="FJ863" i="98"/>
  <c r="FL863" i="98"/>
  <c r="FJ864" i="98"/>
  <c r="FL864" i="98"/>
  <c r="FJ865" i="98"/>
  <c r="FJ866" i="98"/>
  <c r="FJ867" i="98"/>
  <c r="FL867" i="98"/>
  <c r="FJ868" i="98"/>
  <c r="FL868" i="98"/>
  <c r="FJ869" i="98"/>
  <c r="FJ870" i="98"/>
  <c r="FJ871" i="98"/>
  <c r="FL871" i="98"/>
  <c r="FJ872" i="98"/>
  <c r="FL872" i="98"/>
  <c r="FJ873" i="98"/>
  <c r="FJ874" i="98"/>
  <c r="FJ875" i="98"/>
  <c r="FL875" i="98"/>
  <c r="FJ876" i="98"/>
  <c r="FL876" i="98"/>
  <c r="FJ877" i="98"/>
  <c r="FJ878" i="98"/>
  <c r="FJ879" i="98"/>
  <c r="FL879" i="98"/>
  <c r="FJ880" i="98"/>
  <c r="FL880" i="98"/>
  <c r="FJ881" i="98"/>
  <c r="FJ882" i="98"/>
  <c r="FJ883" i="98"/>
  <c r="FL883" i="98"/>
  <c r="FJ884" i="98"/>
  <c r="FL884" i="98"/>
  <c r="FJ885" i="98"/>
  <c r="FJ886" i="98"/>
  <c r="FJ887" i="98"/>
  <c r="FL887" i="98"/>
  <c r="FJ888" i="98"/>
  <c r="FL888" i="98"/>
  <c r="FJ889" i="98"/>
  <c r="FJ890" i="98"/>
  <c r="FJ891" i="98"/>
  <c r="FL891" i="98"/>
  <c r="FJ892" i="98"/>
  <c r="FL892" i="98"/>
  <c r="FJ893" i="98"/>
  <c r="FJ894" i="98"/>
  <c r="FJ895" i="98"/>
  <c r="FL895" i="98"/>
  <c r="FJ896" i="98"/>
  <c r="FL896" i="98"/>
  <c r="FJ897" i="98"/>
  <c r="FJ898" i="98"/>
  <c r="FJ899" i="98"/>
  <c r="FL899" i="98"/>
  <c r="FJ900" i="98"/>
  <c r="FL900" i="98"/>
  <c r="FJ901" i="98"/>
  <c r="FJ902" i="98"/>
  <c r="FJ903" i="98"/>
  <c r="FL903" i="98"/>
  <c r="FJ904" i="98"/>
  <c r="FL904" i="98"/>
  <c r="FJ905" i="98"/>
  <c r="FJ906" i="98"/>
  <c r="FJ907" i="98"/>
  <c r="FL907" i="98"/>
  <c r="FJ908" i="98"/>
  <c r="FL908" i="98"/>
  <c r="FJ909" i="98"/>
  <c r="FJ910" i="98"/>
  <c r="FJ911" i="98"/>
  <c r="FL911" i="98"/>
  <c r="FJ912" i="98"/>
  <c r="FL912" i="98"/>
  <c r="FJ913" i="98"/>
  <c r="FJ914" i="98"/>
  <c r="FJ915" i="98"/>
  <c r="FL915" i="98"/>
  <c r="FJ916" i="98"/>
  <c r="FL916" i="98"/>
  <c r="FJ917" i="98"/>
  <c r="FJ918" i="98"/>
  <c r="FJ919" i="98"/>
  <c r="FL919" i="98"/>
  <c r="FJ920" i="98"/>
  <c r="FL920" i="98"/>
  <c r="FJ921" i="98"/>
  <c r="FJ922" i="98"/>
  <c r="FJ923" i="98"/>
  <c r="FL923" i="98"/>
  <c r="FJ924" i="98"/>
  <c r="FL924" i="98"/>
  <c r="FJ925" i="98"/>
  <c r="FJ926" i="98"/>
  <c r="FJ927" i="98"/>
  <c r="FL927" i="98"/>
  <c r="FJ928" i="98"/>
  <c r="FL928" i="98"/>
  <c r="FJ929" i="98"/>
  <c r="FJ930" i="98"/>
  <c r="FJ931" i="98"/>
  <c r="FL931" i="98"/>
  <c r="FJ932" i="98"/>
  <c r="FL932" i="98"/>
  <c r="FJ933" i="98"/>
  <c r="FJ934" i="98"/>
  <c r="FJ935" i="98"/>
  <c r="FL935" i="98"/>
  <c r="FJ936" i="98"/>
  <c r="FL936" i="98"/>
  <c r="FJ937" i="98"/>
  <c r="FJ938" i="98"/>
  <c r="FJ939" i="98"/>
  <c r="FL939" i="98"/>
  <c r="FJ940" i="98"/>
  <c r="FL940" i="98"/>
  <c r="FJ941" i="98"/>
  <c r="FL941" i="98"/>
  <c r="FM941" i="98" s="1"/>
  <c r="FJ942" i="98"/>
  <c r="FJ943" i="98"/>
  <c r="FJ944" i="98"/>
  <c r="FL944" i="98"/>
  <c r="FM944" i="98" s="1"/>
  <c r="FJ945" i="98"/>
  <c r="FL945" i="98" s="1"/>
  <c r="FJ946" i="98"/>
  <c r="FL946" i="98" s="1"/>
  <c r="FM946" i="98"/>
  <c r="FW946" i="98"/>
  <c r="GC946" i="98"/>
  <c r="FJ947" i="98"/>
  <c r="FL947" i="98"/>
  <c r="FJ948" i="98"/>
  <c r="FL948" i="98"/>
  <c r="FM948" i="98"/>
  <c r="FI948" i="98" s="1"/>
  <c r="FX948" i="98" s="1"/>
  <c r="FJ949" i="98"/>
  <c r="FL949" i="98"/>
  <c r="FM949" i="98" s="1"/>
  <c r="FJ950" i="98"/>
  <c r="FJ951" i="98"/>
  <c r="FJ952" i="98"/>
  <c r="FK952" i="98"/>
  <c r="FL952" i="98"/>
  <c r="FM952" i="98" s="1"/>
  <c r="FJ953" i="98"/>
  <c r="FL953" i="98" s="1"/>
  <c r="FJ954" i="98"/>
  <c r="FL954" i="98" s="1"/>
  <c r="FM954" i="98"/>
  <c r="FJ955" i="98"/>
  <c r="FL955" i="98"/>
  <c r="FI956" i="98"/>
  <c r="FJ956" i="98"/>
  <c r="FL956" i="98"/>
  <c r="FK956" i="98" s="1"/>
  <c r="FM956" i="98"/>
  <c r="GC956" i="98"/>
  <c r="FJ957" i="98"/>
  <c r="FL957" i="98"/>
  <c r="FM957" i="98" s="1"/>
  <c r="FJ958" i="98"/>
  <c r="FJ959" i="98"/>
  <c r="FJ960" i="98"/>
  <c r="FL960" i="98"/>
  <c r="FM960" i="98" s="1"/>
  <c r="FJ961" i="98"/>
  <c r="FM961" i="98" s="1"/>
  <c r="FK961" i="98"/>
  <c r="FL961" i="98"/>
  <c r="FJ962" i="98"/>
  <c r="FL962" i="98"/>
  <c r="FJ963" i="98"/>
  <c r="FJ964" i="98"/>
  <c r="FJ965" i="98"/>
  <c r="FM965" i="98" s="1"/>
  <c r="FL965" i="98"/>
  <c r="FJ966" i="98"/>
  <c r="FL966" i="98"/>
  <c r="FJ967" i="98"/>
  <c r="FJ968" i="98"/>
  <c r="FJ969" i="98"/>
  <c r="FM969" i="98" s="1"/>
  <c r="FK969" i="98"/>
  <c r="FL969" i="98"/>
  <c r="FJ970" i="98"/>
  <c r="FL970" i="98"/>
  <c r="FJ971" i="98"/>
  <c r="FJ972" i="98"/>
  <c r="FJ973" i="98"/>
  <c r="FM973" i="98" s="1"/>
  <c r="FK973" i="98" s="1"/>
  <c r="FL973" i="98"/>
  <c r="FJ974" i="98"/>
  <c r="FL974" i="98"/>
  <c r="FJ975" i="98"/>
  <c r="FJ976" i="98"/>
  <c r="FJ977" i="98"/>
  <c r="FM977" i="98" s="1"/>
  <c r="FK977" i="98"/>
  <c r="FL977" i="98"/>
  <c r="FJ978" i="98"/>
  <c r="FL978" i="98"/>
  <c r="FJ979" i="98"/>
  <c r="FJ980" i="98"/>
  <c r="FJ981" i="98"/>
  <c r="FM981" i="98" s="1"/>
  <c r="FL981" i="98"/>
  <c r="FJ982" i="98"/>
  <c r="FL982" i="98"/>
  <c r="FJ983" i="98"/>
  <c r="FJ984" i="98"/>
  <c r="FJ985" i="98"/>
  <c r="FM985" i="98" s="1"/>
  <c r="FK985" i="98"/>
  <c r="FL985" i="98"/>
  <c r="FJ986" i="98"/>
  <c r="FL986" i="98"/>
  <c r="FJ987" i="98"/>
  <c r="FJ988" i="98"/>
  <c r="FJ989" i="98"/>
  <c r="FM989" i="98" s="1"/>
  <c r="FK989" i="98" s="1"/>
  <c r="FL989" i="98"/>
  <c r="FJ990" i="98"/>
  <c r="FL990" i="98"/>
  <c r="FJ991" i="98"/>
  <c r="FJ992" i="98"/>
  <c r="FJ993" i="98"/>
  <c r="FM993" i="98" s="1"/>
  <c r="FK993" i="98"/>
  <c r="FL993" i="98"/>
  <c r="FJ994" i="98"/>
  <c r="FL994" i="98"/>
  <c r="FJ995" i="98"/>
  <c r="FJ996" i="98"/>
  <c r="FJ997" i="98"/>
  <c r="FM997" i="98" s="1"/>
  <c r="FL997" i="98"/>
  <c r="FJ998" i="98"/>
  <c r="FL998" i="98"/>
  <c r="FJ999" i="98"/>
  <c r="FJ1000" i="98"/>
  <c r="FJ1001" i="98"/>
  <c r="FM1001" i="98" s="1"/>
  <c r="FK1001" i="98"/>
  <c r="FL1001" i="98"/>
  <c r="FJ1002" i="98"/>
  <c r="FL1002" i="98"/>
  <c r="FJ1003" i="98"/>
  <c r="FJ1004" i="98"/>
  <c r="FJ1005" i="98"/>
  <c r="FM1005" i="98" s="1"/>
  <c r="FK1005" i="98" s="1"/>
  <c r="FL1005" i="98"/>
  <c r="FJ1006" i="98"/>
  <c r="FL1006" i="98"/>
  <c r="FM1006" i="98"/>
  <c r="FU1006" i="98" s="1"/>
  <c r="GC1006" i="98"/>
  <c r="FJ1007" i="98"/>
  <c r="FJ1008" i="98"/>
  <c r="FJ1009" i="98"/>
  <c r="FL1009" i="98"/>
  <c r="FJ1010" i="98"/>
  <c r="FL1010" i="98"/>
  <c r="FM1010" i="98"/>
  <c r="FJ1011" i="98"/>
  <c r="FJ1012" i="98"/>
  <c r="FJ1013" i="98"/>
  <c r="FL1013" i="98"/>
  <c r="FJ1014" i="98"/>
  <c r="FL1014" i="98"/>
  <c r="FM1014" i="98"/>
  <c r="FJ1015" i="98"/>
  <c r="FJ1016" i="98"/>
  <c r="FJ1017" i="98"/>
  <c r="FL1017" i="98"/>
  <c r="FJ1018" i="98"/>
  <c r="FL1018" i="98"/>
  <c r="FM1018" i="98"/>
  <c r="FJ1019" i="98"/>
  <c r="FJ1020" i="98"/>
  <c r="FJ1021" i="98"/>
  <c r="FL1021" i="98"/>
  <c r="FJ1022" i="98"/>
  <c r="FL1022" i="98"/>
  <c r="FM1022" i="98"/>
  <c r="FJ1023" i="98"/>
  <c r="FJ1024" i="98"/>
  <c r="FJ1025" i="98"/>
  <c r="FL1025" i="98"/>
  <c r="FJ1026" i="98"/>
  <c r="FL1026" i="98"/>
  <c r="FM1026" i="98"/>
  <c r="FJ1027" i="98"/>
  <c r="FJ1028" i="98"/>
  <c r="FJ1029" i="98"/>
  <c r="FL1029" i="98"/>
  <c r="FJ1030" i="98"/>
  <c r="FL1030" i="98"/>
  <c r="FM1030" i="98"/>
  <c r="FJ1031" i="98"/>
  <c r="FJ1032" i="98"/>
  <c r="FJ1033" i="98"/>
  <c r="FL1033" i="98"/>
  <c r="FJ1034" i="98"/>
  <c r="FL1034" i="98"/>
  <c r="FM1034" i="98"/>
  <c r="FJ1035" i="98"/>
  <c r="FJ1036" i="98"/>
  <c r="FJ1037" i="98"/>
  <c r="FI1038" i="98"/>
  <c r="FX1038" i="98" s="1"/>
  <c r="FJ1038" i="98"/>
  <c r="FL1038" i="98"/>
  <c r="FM1038" i="98"/>
  <c r="FJ1039" i="98"/>
  <c r="FL1039" i="98"/>
  <c r="FJ1040" i="98"/>
  <c r="FJ1041" i="98"/>
  <c r="FL1041" i="98"/>
  <c r="FJ1042" i="98"/>
  <c r="FK1042" i="98"/>
  <c r="FL1042" i="98"/>
  <c r="FM1042" i="98"/>
  <c r="FJ1043" i="98"/>
  <c r="FL1043" i="98"/>
  <c r="FM1043" i="98" s="1"/>
  <c r="FJ1044" i="98"/>
  <c r="FL1044" i="98" s="1"/>
  <c r="FM1044" i="98"/>
  <c r="FJ1045" i="98"/>
  <c r="FJ1046" i="98"/>
  <c r="FL1046" i="98"/>
  <c r="FM1046" i="98"/>
  <c r="FI1046" i="98" s="1"/>
  <c r="FX1046" i="98"/>
  <c r="FJ1047" i="98"/>
  <c r="FL1047" i="98"/>
  <c r="FJ1048" i="98"/>
  <c r="FJ1049" i="98"/>
  <c r="FL1049" i="98"/>
  <c r="FJ1050" i="98"/>
  <c r="FK1050" i="98"/>
  <c r="FL1050" i="98"/>
  <c r="FM1050" i="98"/>
  <c r="FI1051" i="98"/>
  <c r="GD1051" i="98" s="1"/>
  <c r="FJ1051" i="98"/>
  <c r="FL1051" i="98"/>
  <c r="FM1051" i="98" s="1"/>
  <c r="FT1051" i="98"/>
  <c r="FY1051" i="98"/>
  <c r="FJ1052" i="98"/>
  <c r="FL1052" i="98" s="1"/>
  <c r="FM1052" i="98"/>
  <c r="FJ1053" i="98"/>
  <c r="FJ1054" i="98"/>
  <c r="FL1054" i="98"/>
  <c r="FM1054" i="98"/>
  <c r="FI1054" i="98" s="1"/>
  <c r="GC1054" i="98" s="1"/>
  <c r="FJ1055" i="98"/>
  <c r="FL1055" i="98"/>
  <c r="FJ1056" i="98"/>
  <c r="FJ1057" i="98"/>
  <c r="FL1057" i="98"/>
  <c r="FJ1058" i="98"/>
  <c r="FK1058" i="98"/>
  <c r="FL1058" i="98"/>
  <c r="FM1058" i="98"/>
  <c r="FI1059" i="98"/>
  <c r="GD1059" i="98" s="1"/>
  <c r="FJ1059" i="98"/>
  <c r="FL1059" i="98"/>
  <c r="FM1059" i="98" s="1"/>
  <c r="FT1059" i="98"/>
  <c r="FJ1060" i="98"/>
  <c r="FL1060" i="98" s="1"/>
  <c r="FM1060" i="98"/>
  <c r="FJ1061" i="98"/>
  <c r="FJ1062" i="98"/>
  <c r="FL1062" i="98"/>
  <c r="FM1062" i="98"/>
  <c r="FJ1063" i="98"/>
  <c r="FL1063" i="98"/>
  <c r="FJ1064" i="98"/>
  <c r="FJ1065" i="98"/>
  <c r="FL1065" i="98"/>
  <c r="FJ1066" i="98"/>
  <c r="FK1066" i="98"/>
  <c r="FL1066" i="98"/>
  <c r="FM1066" i="98"/>
  <c r="FU1066" i="98"/>
  <c r="FX1066" i="98"/>
  <c r="GA1066" i="98"/>
  <c r="GC1066" i="98"/>
  <c r="FI1067" i="98"/>
  <c r="FY1067" i="98" s="1"/>
  <c r="FJ1067" i="98"/>
  <c r="FL1067" i="98"/>
  <c r="FM1067" i="98" s="1"/>
  <c r="FT1067" i="98"/>
  <c r="FJ1068" i="98"/>
  <c r="FL1068" i="98" s="1"/>
  <c r="FM1068" i="98"/>
  <c r="FJ1069" i="98"/>
  <c r="FJ1070" i="98"/>
  <c r="FL1070" i="98"/>
  <c r="FM1070" i="98"/>
  <c r="FI1070" i="98" s="1"/>
  <c r="GC1070" i="98" s="1"/>
  <c r="FJ1071" i="98"/>
  <c r="FL1071" i="98"/>
  <c r="FJ1072" i="98"/>
  <c r="FJ1073" i="98"/>
  <c r="FL1073" i="98"/>
  <c r="FJ1074" i="98"/>
  <c r="FK1074" i="98"/>
  <c r="FL1074" i="98"/>
  <c r="FM1074" i="98"/>
  <c r="FI1075" i="98"/>
  <c r="GD1075" i="98" s="1"/>
  <c r="FJ1075" i="98"/>
  <c r="FL1075" i="98"/>
  <c r="FM1075" i="98" s="1"/>
  <c r="FT1075" i="98"/>
  <c r="FJ1076" i="98"/>
  <c r="FL1076" i="98" s="1"/>
  <c r="FM1076" i="98"/>
  <c r="FJ1077" i="98"/>
  <c r="FJ1078" i="98"/>
  <c r="FL1078" i="98"/>
  <c r="FM1078" i="98"/>
  <c r="FJ1079" i="98"/>
  <c r="FL1079" i="98"/>
  <c r="FJ1080" i="98"/>
  <c r="FJ1081" i="98"/>
  <c r="FL1081" i="98"/>
  <c r="FJ1082" i="98"/>
  <c r="FK1082" i="98"/>
  <c r="FL1082" i="98"/>
  <c r="FM1082" i="98"/>
  <c r="FJ1083" i="98"/>
  <c r="FL1083" i="98"/>
  <c r="FM1083" i="98" s="1"/>
  <c r="FJ1084" i="98"/>
  <c r="FL1084" i="98" s="1"/>
  <c r="FM1084" i="98"/>
  <c r="FJ1085" i="98"/>
  <c r="FI1086" i="98"/>
  <c r="FJ1086" i="98"/>
  <c r="FL1086" i="98"/>
  <c r="FM1086" i="98"/>
  <c r="FX1086" i="98"/>
  <c r="GC1086" i="98"/>
  <c r="FJ1087" i="98"/>
  <c r="FL1087" i="98"/>
  <c r="FJ1088" i="98"/>
  <c r="FJ1089" i="98"/>
  <c r="FL1089" i="98"/>
  <c r="FJ1090" i="98"/>
  <c r="FK1090" i="98"/>
  <c r="FL1090" i="98"/>
  <c r="FM1090" i="98"/>
  <c r="FJ1091" i="98"/>
  <c r="FL1091" i="98"/>
  <c r="FM1091" i="98" s="1"/>
  <c r="FJ1092" i="98"/>
  <c r="FL1092" i="98" s="1"/>
  <c r="FM1092" i="98"/>
  <c r="FJ1093" i="98"/>
  <c r="FJ1094" i="98"/>
  <c r="FL1094" i="98"/>
  <c r="FM1094" i="98"/>
  <c r="FI1094" i="98" s="1"/>
  <c r="FJ1095" i="98"/>
  <c r="FL1095" i="98"/>
  <c r="FJ1096" i="98"/>
  <c r="FL1096" i="98"/>
  <c r="FM1096" i="98"/>
  <c r="FY1096" i="98" s="1"/>
  <c r="GC1096" i="98"/>
  <c r="FJ1097" i="98"/>
  <c r="FJ1098" i="98"/>
  <c r="FL1098" i="98" s="1"/>
  <c r="FM1098" i="98" s="1"/>
  <c r="FK1098" i="98"/>
  <c r="FJ1099" i="98"/>
  <c r="FM1099" i="98" s="1"/>
  <c r="FL1099" i="98"/>
  <c r="FI1100" i="98"/>
  <c r="FU1100" i="98" s="1"/>
  <c r="FJ1100" i="98"/>
  <c r="FL1100" i="98"/>
  <c r="FM1100" i="98"/>
  <c r="FJ1101" i="98"/>
  <c r="FJ1102" i="98"/>
  <c r="FL1102" i="98" s="1"/>
  <c r="FM1102" i="98" s="1"/>
  <c r="FJ1103" i="98"/>
  <c r="FL1103" i="98"/>
  <c r="FJ1104" i="98"/>
  <c r="FL1104" i="98"/>
  <c r="FM1104" i="98"/>
  <c r="FI1104" i="98" s="1"/>
  <c r="FJ1105" i="98"/>
  <c r="FJ1106" i="98"/>
  <c r="FL1106" i="98" s="1"/>
  <c r="FM1106" i="98" s="1"/>
  <c r="FK1106" i="98"/>
  <c r="FW1106" i="98"/>
  <c r="GA1106" i="98"/>
  <c r="FJ1107" i="98"/>
  <c r="FM1107" i="98" s="1"/>
  <c r="FL1107" i="98"/>
  <c r="FI1108" i="98"/>
  <c r="GC1108" i="98" s="1"/>
  <c r="FJ1108" i="98"/>
  <c r="FL1108" i="98"/>
  <c r="FM1108" i="98"/>
  <c r="FU1108" i="98" s="1"/>
  <c r="FY1108" i="98"/>
  <c r="FJ1109" i="98"/>
  <c r="FJ1110" i="98"/>
  <c r="FL1110" i="98" s="1"/>
  <c r="FM1110" i="98" s="1"/>
  <c r="FJ1111" i="98"/>
  <c r="FL1111" i="98"/>
  <c r="FJ1112" i="98"/>
  <c r="FL1112" i="98"/>
  <c r="FM1112" i="98"/>
  <c r="FJ1113" i="98"/>
  <c r="FJ1114" i="98"/>
  <c r="FL1114" i="98" s="1"/>
  <c r="FM1114" i="98" s="1"/>
  <c r="FK1114" i="98"/>
  <c r="FJ1115" i="98"/>
  <c r="FM1115" i="98" s="1"/>
  <c r="FL1115" i="98"/>
  <c r="FI1116" i="98"/>
  <c r="FJ1116" i="98"/>
  <c r="FL1116" i="98"/>
  <c r="FM1116" i="98"/>
  <c r="FU1116" i="98"/>
  <c r="FY1116" i="98"/>
  <c r="GC1116" i="98"/>
  <c r="FJ1117" i="98"/>
  <c r="FJ1118" i="98"/>
  <c r="FL1118" i="98" s="1"/>
  <c r="FM1118" i="98" s="1"/>
  <c r="FJ1119" i="98"/>
  <c r="FL1119" i="98"/>
  <c r="FJ1120" i="98"/>
  <c r="FL1120" i="98"/>
  <c r="FM1120" i="98"/>
  <c r="FI1120" i="98" s="1"/>
  <c r="FJ1121" i="98"/>
  <c r="FJ1122" i="98"/>
  <c r="FL1122" i="98" s="1"/>
  <c r="FM1122" i="98" s="1"/>
  <c r="FK1122" i="98"/>
  <c r="FJ1123" i="98"/>
  <c r="FM1123" i="98" s="1"/>
  <c r="FL1123" i="98"/>
  <c r="FI1124" i="98"/>
  <c r="GC1124" i="98" s="1"/>
  <c r="FJ1124" i="98"/>
  <c r="FL1124" i="98"/>
  <c r="FM1124" i="98"/>
  <c r="FU1124" i="98" s="1"/>
  <c r="FY1124" i="98"/>
  <c r="FJ1125" i="98"/>
  <c r="FJ1126" i="98"/>
  <c r="FL1126" i="98" s="1"/>
  <c r="FM1126" i="98" s="1"/>
  <c r="FW1126" i="98"/>
  <c r="FJ1127" i="98"/>
  <c r="FL1127" i="98"/>
  <c r="FJ1128" i="98"/>
  <c r="FL1128" i="98"/>
  <c r="FM1128" i="98"/>
  <c r="FJ1129" i="98"/>
  <c r="FJ1130" i="98"/>
  <c r="FL1130" i="98" s="1"/>
  <c r="FM1130" i="98" s="1"/>
  <c r="FK1130" i="98"/>
  <c r="FJ1131" i="98"/>
  <c r="FM1131" i="98" s="1"/>
  <c r="FL1131" i="98"/>
  <c r="FI1132" i="98"/>
  <c r="FU1132" i="98" s="1"/>
  <c r="FJ1132" i="98"/>
  <c r="FL1132" i="98"/>
  <c r="FM1132" i="98"/>
  <c r="FJ1133" i="98"/>
  <c r="FJ1134" i="98"/>
  <c r="FL1134" i="98" s="1"/>
  <c r="FM1134" i="98" s="1"/>
  <c r="FJ1135" i="98"/>
  <c r="FL1135" i="98"/>
  <c r="FJ1136" i="98"/>
  <c r="FL1136" i="98"/>
  <c r="FM1136" i="98"/>
  <c r="FI1136" i="98" s="1"/>
  <c r="FU1136" i="98"/>
  <c r="GC1136" i="98"/>
  <c r="FJ1137" i="98"/>
  <c r="FJ1138" i="98"/>
  <c r="FL1138" i="98" s="1"/>
  <c r="FM1138" i="98" s="1"/>
  <c r="FK1138" i="98"/>
  <c r="FJ1139" i="98"/>
  <c r="FM1139" i="98" s="1"/>
  <c r="FL1139" i="98"/>
  <c r="FI1140" i="98"/>
  <c r="GC1140" i="98" s="1"/>
  <c r="FJ1140" i="98"/>
  <c r="FL1140" i="98"/>
  <c r="FM1140" i="98"/>
  <c r="FU1140" i="98" s="1"/>
  <c r="FY1140" i="98"/>
  <c r="FJ1141" i="98"/>
  <c r="FJ1142" i="98"/>
  <c r="FL1142" i="98" s="1"/>
  <c r="FM1142" i="98" s="1"/>
  <c r="FJ1143" i="98"/>
  <c r="FL1143" i="98"/>
  <c r="FJ1144" i="98"/>
  <c r="FL1144" i="98"/>
  <c r="FM1144" i="98"/>
  <c r="FJ1145" i="98"/>
  <c r="FL1145" i="98"/>
  <c r="FJ1146" i="98"/>
  <c r="FL1146" i="98" s="1"/>
  <c r="FM1146" i="98" s="1"/>
  <c r="FJ1147" i="98"/>
  <c r="FL1147" i="98"/>
  <c r="FJ1148" i="98"/>
  <c r="FL1148" i="98"/>
  <c r="FM1148" i="98"/>
  <c r="FJ1149" i="98"/>
  <c r="FL1149" i="98" s="1"/>
  <c r="FJ1150" i="98"/>
  <c r="FL1150" i="98" s="1"/>
  <c r="FK1150" i="98" s="1"/>
  <c r="FM1150" i="98"/>
  <c r="FJ1151" i="98"/>
  <c r="FL1151" i="98" s="1"/>
  <c r="FJ1152" i="98"/>
  <c r="FL1152" i="98"/>
  <c r="FM1152" i="98"/>
  <c r="FK1152" i="98" s="1"/>
  <c r="FJ1153" i="98"/>
  <c r="FL1153" i="98"/>
  <c r="FI1154" i="98"/>
  <c r="FU1154" i="98" s="1"/>
  <c r="FJ1154" i="98"/>
  <c r="FL1154" i="98" s="1"/>
  <c r="FK1154" i="98"/>
  <c r="FM1154" i="98"/>
  <c r="FW1154" i="98"/>
  <c r="GA1154" i="98"/>
  <c r="GE1154" i="98"/>
  <c r="FJ1155" i="98"/>
  <c r="FL1155" i="98"/>
  <c r="FJ1156" i="98"/>
  <c r="FK1156" i="98"/>
  <c r="FL1156" i="98"/>
  <c r="FM1156" i="98"/>
  <c r="FU1156" i="98"/>
  <c r="FY1156" i="98"/>
  <c r="GC1156" i="98"/>
  <c r="FJ1157" i="98"/>
  <c r="FJ1158" i="98"/>
  <c r="FL1158" i="98" s="1"/>
  <c r="FJ1159" i="98"/>
  <c r="FJ1160" i="98"/>
  <c r="FK1160" i="98"/>
  <c r="FL1160" i="98"/>
  <c r="FM1160" i="98"/>
  <c r="FJ1161" i="98"/>
  <c r="FL1161" i="98"/>
  <c r="FJ1162" i="98"/>
  <c r="FL1162" i="98" s="1"/>
  <c r="FM1162" i="98" s="1"/>
  <c r="FJ1163" i="98"/>
  <c r="FL1163" i="98"/>
  <c r="FJ1164" i="98"/>
  <c r="FL1164" i="98"/>
  <c r="FM1164" i="98"/>
  <c r="FJ1165" i="98"/>
  <c r="FL1165" i="98" s="1"/>
  <c r="FJ1166" i="98"/>
  <c r="FL1166" i="98" s="1"/>
  <c r="FK1166" i="98" s="1"/>
  <c r="FM1166" i="98"/>
  <c r="FJ1167" i="98"/>
  <c r="FL1167" i="98" s="1"/>
  <c r="FJ1168" i="98"/>
  <c r="FL1168" i="98"/>
  <c r="FM1168" i="98"/>
  <c r="FK1168" i="98" s="1"/>
  <c r="FJ1169" i="98"/>
  <c r="FL1169" i="98"/>
  <c r="FI1170" i="98"/>
  <c r="FU1170" i="98" s="1"/>
  <c r="FJ1170" i="98"/>
  <c r="FL1170" i="98" s="1"/>
  <c r="FK1170" i="98"/>
  <c r="FM1170" i="98"/>
  <c r="FW1170" i="98"/>
  <c r="GA1170" i="98"/>
  <c r="GE1170" i="98"/>
  <c r="FJ1171" i="98"/>
  <c r="FL1171" i="98"/>
  <c r="FJ1172" i="98"/>
  <c r="FK1172" i="98"/>
  <c r="FL1172" i="98"/>
  <c r="FM1172" i="98"/>
  <c r="FJ1173" i="98"/>
  <c r="FJ1174" i="98"/>
  <c r="FL1174" i="98" s="1"/>
  <c r="FJ1175" i="98"/>
  <c r="FJ1176" i="98"/>
  <c r="FK1176" i="98"/>
  <c r="FL1176" i="98"/>
  <c r="FM1176" i="98"/>
  <c r="FU1176" i="98"/>
  <c r="FW1176" i="98"/>
  <c r="FY1176" i="98"/>
  <c r="GA1176" i="98"/>
  <c r="GC1176" i="98"/>
  <c r="GE1176" i="98"/>
  <c r="FJ1177" i="98"/>
  <c r="FL1177" i="98"/>
  <c r="FJ1178" i="98"/>
  <c r="FL1178" i="98" s="1"/>
  <c r="FM1178" i="98" s="1"/>
  <c r="FJ1179" i="98"/>
  <c r="FL1179" i="98"/>
  <c r="FJ1180" i="98"/>
  <c r="FL1180" i="98"/>
  <c r="FM1180" i="98"/>
  <c r="FJ1181" i="98"/>
  <c r="FL1181" i="98" s="1"/>
  <c r="FJ1182" i="98"/>
  <c r="FL1182" i="98" s="1"/>
  <c r="FK1182" i="98" s="1"/>
  <c r="FM1182" i="98"/>
  <c r="FJ1183" i="98"/>
  <c r="FL1183" i="98" s="1"/>
  <c r="FJ1184" i="98"/>
  <c r="FL1184" i="98"/>
  <c r="FM1184" i="98"/>
  <c r="FK1184" i="98" s="1"/>
  <c r="FJ1185" i="98"/>
  <c r="FL1185" i="98"/>
  <c r="FI1186" i="98"/>
  <c r="FJ1186" i="98"/>
  <c r="FL1186" i="98" s="1"/>
  <c r="FK1186" i="98"/>
  <c r="FM1186" i="98"/>
  <c r="FU1186" i="98"/>
  <c r="FW1186" i="98"/>
  <c r="GA1186" i="98"/>
  <c r="GC1186" i="98"/>
  <c r="GE1186" i="98"/>
  <c r="FJ1187" i="98"/>
  <c r="FL1187" i="98"/>
  <c r="FJ1188" i="98"/>
  <c r="FK1188" i="98"/>
  <c r="FL1188" i="98"/>
  <c r="FM1188" i="98"/>
  <c r="FJ1189" i="98"/>
  <c r="FJ1190" i="98"/>
  <c r="FL1190" i="98" s="1"/>
  <c r="FJ1191" i="98"/>
  <c r="FJ1192" i="98"/>
  <c r="FK1192" i="98"/>
  <c r="FL1192" i="98"/>
  <c r="FM1192" i="98"/>
  <c r="FJ1193" i="98"/>
  <c r="FL1193" i="98"/>
  <c r="FJ1194" i="98"/>
  <c r="FL1194" i="98" s="1"/>
  <c r="FM1194" i="98" s="1"/>
  <c r="FJ1195" i="98"/>
  <c r="FL1195" i="98"/>
  <c r="FJ1196" i="98"/>
  <c r="FL1196" i="98"/>
  <c r="FM1196" i="98"/>
  <c r="FJ1197" i="98"/>
  <c r="FL1197" i="98" s="1"/>
  <c r="FJ1198" i="98"/>
  <c r="FL1198" i="98" s="1"/>
  <c r="FK1198" i="98" s="1"/>
  <c r="FM1198" i="98"/>
  <c r="FJ1199" i="98"/>
  <c r="FL1199" i="98" s="1"/>
  <c r="FJ1200" i="98"/>
  <c r="FL1200" i="98"/>
  <c r="FM1200" i="98"/>
  <c r="FK1200" i="98" s="1"/>
  <c r="FJ1201" i="98"/>
  <c r="FL1201" i="98"/>
  <c r="FI1202" i="98"/>
  <c r="FU1202" i="98" s="1"/>
  <c r="FJ1202" i="98"/>
  <c r="FL1202" i="98" s="1"/>
  <c r="FK1202" i="98"/>
  <c r="FM1202" i="98"/>
  <c r="FW1202" i="98"/>
  <c r="GA1202" i="98"/>
  <c r="GE1202" i="98"/>
  <c r="FJ1203" i="98"/>
  <c r="FL1203" i="98"/>
  <c r="FJ1204" i="98"/>
  <c r="FK1204" i="98"/>
  <c r="FL1204" i="98"/>
  <c r="FM1204" i="98"/>
  <c r="FJ1205" i="98"/>
  <c r="FJ1206" i="98"/>
  <c r="FL1206" i="98" s="1"/>
  <c r="FJ1207" i="98"/>
  <c r="FJ1208" i="98"/>
  <c r="FK1208" i="98"/>
  <c r="FL1208" i="98"/>
  <c r="FM1208" i="98"/>
  <c r="FJ1209" i="98"/>
  <c r="FL1209" i="98"/>
  <c r="FJ1210" i="98"/>
  <c r="FL1210" i="98" s="1"/>
  <c r="FM1210" i="98" s="1"/>
  <c r="FJ1211" i="98"/>
  <c r="FL1211" i="98"/>
  <c r="FJ1212" i="98"/>
  <c r="FL1212" i="98"/>
  <c r="FM1212" i="98"/>
  <c r="FJ1213" i="98"/>
  <c r="FL1213" i="98" s="1"/>
  <c r="FJ1214" i="98"/>
  <c r="FL1214" i="98" s="1"/>
  <c r="FK1214" i="98" s="1"/>
  <c r="FM1214" i="98"/>
  <c r="FJ1215" i="98"/>
  <c r="FL1215" i="98" s="1"/>
  <c r="FJ1216" i="98"/>
  <c r="FL1216" i="98"/>
  <c r="FM1216" i="98"/>
  <c r="FK1216" i="98" s="1"/>
  <c r="FU1216" i="98"/>
  <c r="FW1216" i="98"/>
  <c r="GA1216" i="98"/>
  <c r="GC1216" i="98"/>
  <c r="GE1216" i="98"/>
  <c r="FJ1217" i="98"/>
  <c r="FL1217" i="98"/>
  <c r="FI1218" i="98"/>
  <c r="FU1218" i="98" s="1"/>
  <c r="FJ1218" i="98"/>
  <c r="FL1218" i="98" s="1"/>
  <c r="FK1218" i="98"/>
  <c r="FM1218" i="98"/>
  <c r="FW1218" i="98"/>
  <c r="GA1218" i="98"/>
  <c r="GE1218" i="98"/>
  <c r="FJ1219" i="98"/>
  <c r="FL1219" i="98"/>
  <c r="FJ1220" i="98"/>
  <c r="FK1220" i="98"/>
  <c r="FL1220" i="98"/>
  <c r="FM1220" i="98"/>
  <c r="FJ1221" i="98"/>
  <c r="FJ1222" i="98"/>
  <c r="FL1222" i="98" s="1"/>
  <c r="FJ1223" i="98"/>
  <c r="FJ1224" i="98"/>
  <c r="FK1224" i="98"/>
  <c r="FL1224" i="98"/>
  <c r="FM1224" i="98"/>
  <c r="FJ1225" i="98"/>
  <c r="FL1225" i="98"/>
  <c r="FJ1226" i="98"/>
  <c r="FL1226" i="98" s="1"/>
  <c r="FM1226" i="98" s="1"/>
  <c r="FJ1227" i="98"/>
  <c r="FL1227" i="98"/>
  <c r="FJ1228" i="98"/>
  <c r="FL1228" i="98"/>
  <c r="FM1228" i="98"/>
  <c r="FJ1229" i="98"/>
  <c r="FL1229" i="98" s="1"/>
  <c r="FJ1230" i="98"/>
  <c r="FL1230" i="98" s="1"/>
  <c r="FK1230" i="98" s="1"/>
  <c r="FM1230" i="98"/>
  <c r="FJ1231" i="98"/>
  <c r="FL1231" i="98" s="1"/>
  <c r="FJ1232" i="98"/>
  <c r="FL1232" i="98"/>
  <c r="FM1232" i="98"/>
  <c r="FK1232" i="98" s="1"/>
  <c r="FJ1233" i="98"/>
  <c r="FL1233" i="98"/>
  <c r="FI1234" i="98"/>
  <c r="FU1234" i="98" s="1"/>
  <c r="FJ1234" i="98"/>
  <c r="FL1234" i="98" s="1"/>
  <c r="FK1234" i="98"/>
  <c r="FM1234" i="98"/>
  <c r="FW1234" i="98"/>
  <c r="GA1234" i="98"/>
  <c r="GE1234" i="98"/>
  <c r="FJ1235" i="98"/>
  <c r="FL1235" i="98"/>
  <c r="FJ1236" i="98"/>
  <c r="FK1236" i="98"/>
  <c r="FL1236" i="98"/>
  <c r="FM1236" i="98"/>
  <c r="FU1236" i="98"/>
  <c r="FY1236" i="98"/>
  <c r="GC1236" i="98"/>
  <c r="FJ1237" i="98"/>
  <c r="FJ1238" i="98"/>
  <c r="FL1238" i="98" s="1"/>
  <c r="FJ1239" i="98"/>
  <c r="FJ1240" i="98"/>
  <c r="FK1240" i="98"/>
  <c r="FL1240" i="98"/>
  <c r="FM1240" i="98"/>
  <c r="FJ1241" i="98"/>
  <c r="FL1241" i="98"/>
  <c r="FJ1242" i="98"/>
  <c r="FL1242" i="98" s="1"/>
  <c r="FM1242" i="98" s="1"/>
  <c r="FJ1243" i="98"/>
  <c r="FL1243" i="98"/>
  <c r="FJ1244" i="98"/>
  <c r="FL1244" i="98"/>
  <c r="FM1244" i="98"/>
  <c r="FJ1245" i="98"/>
  <c r="FL1245" i="98" s="1"/>
  <c r="FJ1246" i="98"/>
  <c r="FL1246" i="98" s="1"/>
  <c r="FK1246" i="98" s="1"/>
  <c r="FM1246" i="98"/>
  <c r="FU1246" i="98"/>
  <c r="GC1246" i="98"/>
  <c r="FJ1247" i="98"/>
  <c r="FL1247" i="98" s="1"/>
  <c r="FJ1248" i="98"/>
  <c r="FL1248" i="98"/>
  <c r="FM1248" i="98"/>
  <c r="FK1248" i="98" s="1"/>
  <c r="FJ1249" i="98"/>
  <c r="FL1249" i="98"/>
  <c r="FI1250" i="98"/>
  <c r="FU1250" i="98" s="1"/>
  <c r="FJ1250" i="98"/>
  <c r="FL1250" i="98" s="1"/>
  <c r="FK1250" i="98"/>
  <c r="FM1250" i="98"/>
  <c r="FW1250" i="98"/>
  <c r="GA1250" i="98"/>
  <c r="GE1250" i="98"/>
  <c r="FJ1251" i="98"/>
  <c r="FL1251" i="98"/>
  <c r="FJ1252" i="98"/>
  <c r="FK1252" i="98"/>
  <c r="FL1252" i="98"/>
  <c r="FM1252" i="98"/>
  <c r="FJ1253" i="98"/>
  <c r="FJ1254" i="98"/>
  <c r="FL1254" i="98" s="1"/>
  <c r="FJ1255" i="98"/>
  <c r="FJ1256" i="98"/>
  <c r="FK1256" i="98"/>
  <c r="FL1256" i="98"/>
  <c r="FM1256" i="98"/>
  <c r="FU1256" i="98"/>
  <c r="FW1256" i="98"/>
  <c r="FY1256" i="98"/>
  <c r="GA1256" i="98"/>
  <c r="GC1256" i="98"/>
  <c r="GE1256" i="98"/>
  <c r="FJ1257" i="98"/>
  <c r="FL1257" i="98"/>
  <c r="FJ1258" i="98"/>
  <c r="FL1258" i="98" s="1"/>
  <c r="FM1258" i="98" s="1"/>
  <c r="FJ1259" i="98"/>
  <c r="FL1259" i="98"/>
  <c r="FJ1260" i="98"/>
  <c r="FL1260" i="98"/>
  <c r="FM1260" i="98"/>
  <c r="FJ1261" i="98"/>
  <c r="FL1261" i="98" s="1"/>
  <c r="FJ1262" i="98"/>
  <c r="FL1262" i="98" s="1"/>
  <c r="FK1262" i="98" s="1"/>
  <c r="FM1262" i="98"/>
  <c r="FJ1263" i="98"/>
  <c r="FL1263" i="98" s="1"/>
  <c r="FJ1264" i="98"/>
  <c r="FL1264" i="98"/>
  <c r="FM1264" i="98"/>
  <c r="FK1264" i="98" s="1"/>
  <c r="FJ1265" i="98"/>
  <c r="FL1265" i="98"/>
  <c r="FI1266" i="98"/>
  <c r="FJ1266" i="98"/>
  <c r="FL1266" i="98" s="1"/>
  <c r="FK1266" i="98"/>
  <c r="FM1266" i="98"/>
  <c r="FU1266" i="98"/>
  <c r="FW1266" i="98"/>
  <c r="GA1266" i="98"/>
  <c r="GC1266" i="98"/>
  <c r="GE1266" i="98"/>
  <c r="FJ1267" i="98"/>
  <c r="FL1267" i="98"/>
  <c r="FJ1268" i="98"/>
  <c r="FK1268" i="98"/>
  <c r="FL1268" i="98"/>
  <c r="FM1268" i="98"/>
  <c r="FJ1269" i="98"/>
  <c r="FJ1270" i="98"/>
  <c r="FL1270" i="98" s="1"/>
  <c r="FJ1271" i="98"/>
  <c r="FJ1272" i="98"/>
  <c r="FK1272" i="98"/>
  <c r="FL1272" i="98"/>
  <c r="FM1272" i="98"/>
  <c r="FJ1273" i="98"/>
  <c r="FL1273" i="98"/>
  <c r="FI1274" i="98"/>
  <c r="GE1274" i="98" s="1"/>
  <c r="FJ1274" i="98"/>
  <c r="FL1274" i="98" s="1"/>
  <c r="FM1274" i="98" s="1"/>
  <c r="FJ1275" i="98"/>
  <c r="FL1275" i="98"/>
  <c r="FJ1276" i="98"/>
  <c r="FL1276" i="98"/>
  <c r="FM1276" i="98"/>
  <c r="FJ1277" i="98"/>
  <c r="FL1277" i="98" s="1"/>
  <c r="FJ1278" i="98"/>
  <c r="FL1278" i="98" s="1"/>
  <c r="FM1278" i="98"/>
  <c r="FJ1279" i="98"/>
  <c r="FL1279" i="98" s="1"/>
  <c r="FJ1280" i="98"/>
  <c r="FL1280" i="98"/>
  <c r="FM1280" i="98"/>
  <c r="FK1280" i="98" s="1"/>
  <c r="FJ1281" i="98"/>
  <c r="FL1281" i="98"/>
  <c r="FI1282" i="98"/>
  <c r="FU1282" i="98" s="1"/>
  <c r="FJ1282" i="98"/>
  <c r="FL1282" i="98" s="1"/>
  <c r="FK1282" i="98"/>
  <c r="FM1282" i="98"/>
  <c r="FW1282" i="98"/>
  <c r="GA1282" i="98"/>
  <c r="GE1282" i="98"/>
  <c r="FJ1283" i="98"/>
  <c r="FL1283" i="98"/>
  <c r="FJ1284" i="98"/>
  <c r="FK1284" i="98"/>
  <c r="FL1284" i="98"/>
  <c r="FM1284" i="98"/>
  <c r="FJ1285" i="98"/>
  <c r="FJ1286" i="98"/>
  <c r="FL1286" i="98" s="1"/>
  <c r="FJ1287" i="98"/>
  <c r="FJ1288" i="98"/>
  <c r="FK1288" i="98"/>
  <c r="FL1288" i="98"/>
  <c r="FM1288" i="98"/>
  <c r="FJ1289" i="98"/>
  <c r="FL1289" i="98"/>
  <c r="FJ1290" i="98"/>
  <c r="FL1290" i="98" s="1"/>
  <c r="FM1290" i="98" s="1"/>
  <c r="FJ1291" i="98"/>
  <c r="FL1291" i="98"/>
  <c r="FI1292" i="98"/>
  <c r="GC1292" i="98" s="1"/>
  <c r="FJ1292" i="98"/>
  <c r="FL1292" i="98"/>
  <c r="FM1292" i="98"/>
  <c r="FJ1293" i="98"/>
  <c r="FL1293" i="98" s="1"/>
  <c r="FJ1294" i="98"/>
  <c r="FL1294" i="98" s="1"/>
  <c r="FK1294" i="98" s="1"/>
  <c r="FM1294" i="98"/>
  <c r="FJ1295" i="98"/>
  <c r="FL1295" i="98" s="1"/>
  <c r="FJ1296" i="98"/>
  <c r="FL1296" i="98"/>
  <c r="FM1296" i="98"/>
  <c r="FK1296" i="98" s="1"/>
  <c r="FU1296" i="98"/>
  <c r="FW1296" i="98"/>
  <c r="GA1296" i="98"/>
  <c r="GC1296" i="98"/>
  <c r="GE1296" i="98"/>
  <c r="FJ1297" i="98"/>
  <c r="FL1297" i="98"/>
  <c r="FI1298" i="98"/>
  <c r="FU1298" i="98" s="1"/>
  <c r="FJ1298" i="98"/>
  <c r="FL1298" i="98" s="1"/>
  <c r="FK1298" i="98"/>
  <c r="FM1298" i="98"/>
  <c r="FW1298" i="98"/>
  <c r="GA1298" i="98"/>
  <c r="GE1298" i="98"/>
  <c r="FJ1299" i="98"/>
  <c r="FL1299" i="98"/>
  <c r="FJ1300" i="98"/>
  <c r="FK1300" i="98"/>
  <c r="FL1300" i="98"/>
  <c r="FM1300" i="98"/>
  <c r="FJ1301" i="98"/>
  <c r="FJ1302" i="98"/>
  <c r="FL1302" i="98" s="1"/>
  <c r="FJ1303" i="98"/>
  <c r="FJ1304" i="98"/>
  <c r="FK1304" i="98"/>
  <c r="FL1304" i="98"/>
  <c r="FM1304" i="98"/>
  <c r="FJ1305" i="98"/>
  <c r="FL1305" i="98"/>
  <c r="FI1306" i="98"/>
  <c r="FJ1306" i="98"/>
  <c r="FL1306" i="98" s="1"/>
  <c r="FM1306" i="98" s="1"/>
  <c r="FW1306" i="98"/>
  <c r="GE1306" i="98"/>
  <c r="FJ1307" i="98"/>
  <c r="FL1307" i="98"/>
  <c r="FJ1308" i="98"/>
  <c r="FL1308" i="98"/>
  <c r="FM1308" i="98"/>
  <c r="FI1308" i="98" s="1"/>
  <c r="GC1308" i="98" s="1"/>
  <c r="FJ1309" i="98"/>
  <c r="FL1309" i="98" s="1"/>
  <c r="FJ1310" i="98"/>
  <c r="FL1310" i="98" s="1"/>
  <c r="FK1310" i="98" s="1"/>
  <c r="FM1310" i="98"/>
  <c r="FJ1311" i="98"/>
  <c r="FL1311" i="98" s="1"/>
  <c r="FJ1312" i="98"/>
  <c r="FL1312" i="98"/>
  <c r="FM1312" i="98"/>
  <c r="FJ1313" i="98"/>
  <c r="FL1313" i="98"/>
  <c r="FM1313" i="98" s="1"/>
  <c r="FJ1314" i="98"/>
  <c r="FJ1315" i="98"/>
  <c r="FL1315" i="98" s="1"/>
  <c r="FJ1316" i="98"/>
  <c r="FK1316" i="98"/>
  <c r="FL1316" i="98"/>
  <c r="FM1316" i="98"/>
  <c r="FU1316" i="98"/>
  <c r="FX1316" i="98"/>
  <c r="GA1316" i="98"/>
  <c r="GC1316" i="98"/>
  <c r="FI1317" i="98"/>
  <c r="FY1317" i="98" s="1"/>
  <c r="FJ1317" i="98"/>
  <c r="FM1317" i="98" s="1"/>
  <c r="GD1317" i="98" s="1"/>
  <c r="FL1317" i="98"/>
  <c r="FJ1318" i="98"/>
  <c r="FL1318" i="98" s="1"/>
  <c r="FM1318" i="98"/>
  <c r="FJ1319" i="98"/>
  <c r="FL1319" i="98"/>
  <c r="FJ1320" i="98"/>
  <c r="FL1320" i="98"/>
  <c r="FM1320" i="98"/>
  <c r="FI1320" i="98" s="1"/>
  <c r="GC1320" i="98" s="1"/>
  <c r="FJ1321" i="98"/>
  <c r="FL1321" i="98"/>
  <c r="FM1321" i="98" s="1"/>
  <c r="FJ1322" i="98"/>
  <c r="FJ1323" i="98"/>
  <c r="FL1323" i="98" s="1"/>
  <c r="FJ1324" i="98"/>
  <c r="FK1324" i="98"/>
  <c r="FL1324" i="98"/>
  <c r="FM1324" i="98"/>
  <c r="FJ1325" i="98"/>
  <c r="FM1325" i="98" s="1"/>
  <c r="FL1325" i="98"/>
  <c r="FJ1326" i="98"/>
  <c r="FL1326" i="98" s="1"/>
  <c r="FM1326" i="98"/>
  <c r="FW1326" i="98"/>
  <c r="GC1326" i="98"/>
  <c r="FJ1327" i="98"/>
  <c r="FL1327" i="98"/>
  <c r="FJ1328" i="98"/>
  <c r="FL1328" i="98"/>
  <c r="FM1328" i="98"/>
  <c r="FJ1329" i="98"/>
  <c r="FL1329" i="98"/>
  <c r="FM1329" i="98" s="1"/>
  <c r="FJ1330" i="98"/>
  <c r="FJ1331" i="98"/>
  <c r="FL1331" i="98" s="1"/>
  <c r="FJ1332" i="98"/>
  <c r="FK1332" i="98"/>
  <c r="FL1332" i="98"/>
  <c r="FM1332" i="98"/>
  <c r="FI1333" i="98"/>
  <c r="FY1333" i="98" s="1"/>
  <c r="FJ1333" i="98"/>
  <c r="FM1333" i="98" s="1"/>
  <c r="FL1333" i="98"/>
  <c r="FT1333" i="98"/>
  <c r="GD1333" i="98"/>
  <c r="FJ1334" i="98"/>
  <c r="FL1334" i="98" s="1"/>
  <c r="FM1334" i="98"/>
  <c r="FJ1335" i="98"/>
  <c r="FL1335" i="98"/>
  <c r="FI1336" i="98"/>
  <c r="FJ1336" i="98"/>
  <c r="FL1336" i="98"/>
  <c r="FM1336" i="98"/>
  <c r="FX1336" i="98"/>
  <c r="GC1336" i="98"/>
  <c r="FJ1337" i="98"/>
  <c r="FL1337" i="98"/>
  <c r="FM1337" i="98" s="1"/>
  <c r="FJ1338" i="98"/>
  <c r="FJ1339" i="98"/>
  <c r="FL1339" i="98" s="1"/>
  <c r="FJ1340" i="98"/>
  <c r="FK1340" i="98"/>
  <c r="FL1340" i="98"/>
  <c r="FM1340" i="98"/>
  <c r="FI1341" i="98"/>
  <c r="FY1341" i="98" s="1"/>
  <c r="FJ1341" i="98"/>
  <c r="FM1341" i="98" s="1"/>
  <c r="GD1341" i="98" s="1"/>
  <c r="FL1341" i="98"/>
  <c r="FT1341" i="98"/>
  <c r="FJ1342" i="98"/>
  <c r="FL1342" i="98" s="1"/>
  <c r="FM1342" i="98"/>
  <c r="FJ1343" i="98"/>
  <c r="FL1343" i="98"/>
  <c r="FJ1344" i="98"/>
  <c r="FL1344" i="98"/>
  <c r="FM1344" i="98"/>
  <c r="FI1344" i="98" s="1"/>
  <c r="FJ1345" i="98"/>
  <c r="FL1345" i="98"/>
  <c r="FM1345" i="98" s="1"/>
  <c r="FJ1346" i="98"/>
  <c r="FJ1347" i="98"/>
  <c r="FL1347" i="98" s="1"/>
  <c r="FJ1348" i="98"/>
  <c r="FK1348" i="98"/>
  <c r="FL1348" i="98"/>
  <c r="FM1348" i="98"/>
  <c r="FI1349" i="98"/>
  <c r="FY1349" i="98" s="1"/>
  <c r="FJ1349" i="98"/>
  <c r="FM1349" i="98" s="1"/>
  <c r="GD1349" i="98" s="1"/>
  <c r="FL1349" i="98"/>
  <c r="FT1349" i="98"/>
  <c r="FJ1350" i="98"/>
  <c r="FL1350" i="98" s="1"/>
  <c r="FM1350" i="98"/>
  <c r="FJ1351" i="98"/>
  <c r="FL1351" i="98"/>
  <c r="FJ1352" i="98"/>
  <c r="FL1352" i="98"/>
  <c r="FM1352" i="98"/>
  <c r="FI1352" i="98" s="1"/>
  <c r="GC1352" i="98" s="1"/>
  <c r="FJ1353" i="98"/>
  <c r="FL1353" i="98"/>
  <c r="FM1353" i="98" s="1"/>
  <c r="FJ1354" i="98"/>
  <c r="FJ1355" i="98"/>
  <c r="FL1355" i="98" s="1"/>
  <c r="FJ1356" i="98"/>
  <c r="FK1356" i="98"/>
  <c r="FL1356" i="98"/>
  <c r="FM1356" i="98"/>
  <c r="FU1356" i="98"/>
  <c r="FX1356" i="98"/>
  <c r="GA1356" i="98"/>
  <c r="GC1356" i="98"/>
  <c r="FI1357" i="98"/>
  <c r="FY1357" i="98" s="1"/>
  <c r="FJ1357" i="98"/>
  <c r="FM1357" i="98" s="1"/>
  <c r="GD1357" i="98" s="1"/>
  <c r="FL1357" i="98"/>
  <c r="FT1357" i="98"/>
  <c r="FJ1358" i="98"/>
  <c r="FL1358" i="98" s="1"/>
  <c r="FM1358" i="98"/>
  <c r="FJ1359" i="98"/>
  <c r="FL1359" i="98"/>
  <c r="FJ1360" i="98"/>
  <c r="FL1360" i="98"/>
  <c r="FM1360" i="98"/>
  <c r="FI1360" i="98" s="1"/>
  <c r="FJ1361" i="98"/>
  <c r="FL1361" i="98"/>
  <c r="FM1361" i="98" s="1"/>
  <c r="FJ1362" i="98"/>
  <c r="FJ1363" i="98"/>
  <c r="FL1363" i="98" s="1"/>
  <c r="FJ1364" i="98"/>
  <c r="FK1364" i="98"/>
  <c r="FL1364" i="98"/>
  <c r="FM1364" i="98"/>
  <c r="FI1365" i="98"/>
  <c r="FY1365" i="98" s="1"/>
  <c r="FJ1365" i="98"/>
  <c r="FM1365" i="98" s="1"/>
  <c r="GD1365" i="98" s="1"/>
  <c r="FL1365" i="98"/>
  <c r="FT1365" i="98"/>
  <c r="FJ1366" i="98"/>
  <c r="FL1366" i="98" s="1"/>
  <c r="FM1366" i="98"/>
  <c r="FW1366" i="98" s="1"/>
  <c r="FJ1367" i="98"/>
  <c r="FL1367" i="98"/>
  <c r="FJ1368" i="98"/>
  <c r="FL1368" i="98"/>
  <c r="FM1368" i="98"/>
  <c r="FI1368" i="98" s="1"/>
  <c r="GC1368" i="98" s="1"/>
  <c r="FJ1369" i="98"/>
  <c r="FL1369" i="98"/>
  <c r="FM1369" i="98" s="1"/>
  <c r="FJ1370" i="98"/>
  <c r="FJ1371" i="98"/>
  <c r="FL1371" i="98" s="1"/>
  <c r="FJ1372" i="98"/>
  <c r="FK1372" i="98"/>
  <c r="FL1372" i="98"/>
  <c r="FM1372" i="98"/>
  <c r="FJ1373" i="98"/>
  <c r="FM1373" i="98" s="1"/>
  <c r="FL1373" i="98"/>
  <c r="FJ1374" i="98"/>
  <c r="FL1374" i="98" s="1"/>
  <c r="FM1374" i="98"/>
  <c r="FJ1375" i="98"/>
  <c r="FL1375" i="98"/>
  <c r="FJ1376" i="98"/>
  <c r="FL1376" i="98"/>
  <c r="FM1376" i="98"/>
  <c r="FX1376" i="98" s="1"/>
  <c r="FJ1377" i="98"/>
  <c r="FL1377" i="98"/>
  <c r="FM1377" i="98" s="1"/>
  <c r="FJ1378" i="98"/>
  <c r="FJ1379" i="98"/>
  <c r="FL1379" i="98" s="1"/>
  <c r="FJ1380" i="98"/>
  <c r="FK1380" i="98"/>
  <c r="FL1380" i="98"/>
  <c r="FM1380" i="98"/>
  <c r="FI1381" i="98"/>
  <c r="FY1381" i="98" s="1"/>
  <c r="FJ1381" i="98"/>
  <c r="FM1381" i="98" s="1"/>
  <c r="FL1381" i="98"/>
  <c r="FT1381" i="98"/>
  <c r="GD1381" i="98"/>
  <c r="FJ1382" i="98"/>
  <c r="FL1382" i="98" s="1"/>
  <c r="FM1382" i="98"/>
  <c r="FJ1383" i="98"/>
  <c r="FL1383" i="98"/>
  <c r="FI1384" i="98"/>
  <c r="FX1384" i="98" s="1"/>
  <c r="FJ1384" i="98"/>
  <c r="FL1384" i="98"/>
  <c r="FM1384" i="98"/>
  <c r="FJ1385" i="98"/>
  <c r="FL1385" i="98"/>
  <c r="FM1385" i="98" s="1"/>
  <c r="FJ1386" i="98"/>
  <c r="FJ1387" i="98"/>
  <c r="FL1387" i="98" s="1"/>
  <c r="FJ1388" i="98"/>
  <c r="FK1388" i="98"/>
  <c r="FL1388" i="98"/>
  <c r="FM1388" i="98"/>
  <c r="FI1389" i="98"/>
  <c r="FY1389" i="98" s="1"/>
  <c r="FJ1389" i="98"/>
  <c r="FM1389" i="98" s="1"/>
  <c r="GD1389" i="98" s="1"/>
  <c r="FL1389" i="98"/>
  <c r="FT1389" i="98"/>
  <c r="FJ1390" i="98"/>
  <c r="FL1390" i="98" s="1"/>
  <c r="FM1390" i="98"/>
  <c r="FJ1391" i="98"/>
  <c r="FL1391" i="98"/>
  <c r="FJ1392" i="98"/>
  <c r="FL1392" i="98"/>
  <c r="FM1392" i="98"/>
  <c r="FI1392" i="98" s="1"/>
  <c r="FJ1393" i="98"/>
  <c r="FL1393" i="98"/>
  <c r="FM1393" i="98" s="1"/>
  <c r="FJ1394" i="98"/>
  <c r="FJ1395" i="98"/>
  <c r="FL1395" i="98" s="1"/>
  <c r="FJ1396" i="98"/>
  <c r="FK1396" i="98"/>
  <c r="FL1396" i="98"/>
  <c r="FM1396" i="98"/>
  <c r="FU1396" i="98"/>
  <c r="FX1396" i="98"/>
  <c r="GA1396" i="98"/>
  <c r="GC1396" i="98"/>
  <c r="FI1397" i="98"/>
  <c r="FY1397" i="98" s="1"/>
  <c r="FJ1397" i="98"/>
  <c r="FM1397" i="98" s="1"/>
  <c r="FL1397" i="98"/>
  <c r="FT1397" i="98"/>
  <c r="GD1397" i="98"/>
  <c r="FJ1398" i="98"/>
  <c r="FL1398" i="98" s="1"/>
  <c r="FM1398" i="98"/>
  <c r="FJ1399" i="98"/>
  <c r="FL1399" i="98"/>
  <c r="FI1400" i="98"/>
  <c r="FX1400" i="98" s="1"/>
  <c r="FJ1400" i="98"/>
  <c r="FL1400" i="98"/>
  <c r="FM1400" i="98"/>
  <c r="FJ1401" i="98"/>
  <c r="FL1401" i="98"/>
  <c r="FM1401" i="98" s="1"/>
  <c r="FJ1402" i="98"/>
  <c r="FJ1403" i="98"/>
  <c r="FL1403" i="98" s="1"/>
  <c r="FJ1404" i="98"/>
  <c r="FK1404" i="98"/>
  <c r="FL1404" i="98"/>
  <c r="FM1404" i="98"/>
  <c r="FI1405" i="98"/>
  <c r="FY1405" i="98" s="1"/>
  <c r="FJ1405" i="98"/>
  <c r="FM1405" i="98" s="1"/>
  <c r="GD1405" i="98" s="1"/>
  <c r="FL1405" i="98"/>
  <c r="FT1405" i="98"/>
  <c r="FJ1406" i="98"/>
  <c r="FL1406" i="98" s="1"/>
  <c r="FM1406" i="98"/>
  <c r="GC1406" i="98"/>
  <c r="FJ1407" i="98"/>
  <c r="FL1407" i="98"/>
  <c r="FJ1408" i="98"/>
  <c r="FL1408" i="98"/>
  <c r="FM1408" i="98"/>
  <c r="FI1408" i="98" s="1"/>
  <c r="FJ1409" i="98"/>
  <c r="FL1409" i="98"/>
  <c r="FM1409" i="98" s="1"/>
  <c r="FJ1410" i="98"/>
  <c r="FJ1411" i="98"/>
  <c r="FL1411" i="98" s="1"/>
  <c r="FJ1412" i="98"/>
  <c r="FK1412" i="98"/>
  <c r="FL1412" i="98"/>
  <c r="FM1412" i="98"/>
  <c r="FI1413" i="98"/>
  <c r="FY1413" i="98" s="1"/>
  <c r="FJ1413" i="98"/>
  <c r="FM1413" i="98" s="1"/>
  <c r="GD1413" i="98" s="1"/>
  <c r="FL1413" i="98"/>
  <c r="FT1413" i="98"/>
  <c r="FJ1414" i="98"/>
  <c r="FL1414" i="98" s="1"/>
  <c r="FM1414" i="98"/>
  <c r="FJ1415" i="98"/>
  <c r="FL1415" i="98"/>
  <c r="FJ1416" i="98"/>
  <c r="FL1416" i="98"/>
  <c r="FM1416" i="98"/>
  <c r="FI1416" i="98" s="1"/>
  <c r="GC1416" i="98"/>
  <c r="FJ1417" i="98"/>
  <c r="FL1417" i="98"/>
  <c r="FM1417" i="98" s="1"/>
  <c r="FJ1418" i="98"/>
  <c r="FJ1419" i="98"/>
  <c r="FL1419" i="98" s="1"/>
  <c r="FJ1420" i="98"/>
  <c r="FK1420" i="98"/>
  <c r="FL1420" i="98"/>
  <c r="FM1420" i="98"/>
  <c r="FJ1421" i="98"/>
  <c r="FM1421" i="98" s="1"/>
  <c r="FL1421" i="98"/>
  <c r="FJ1422" i="98"/>
  <c r="FL1422" i="98" s="1"/>
  <c r="FM1422" i="98"/>
  <c r="FJ1423" i="98"/>
  <c r="FL1423" i="98"/>
  <c r="FJ1424" i="98"/>
  <c r="FL1424" i="98"/>
  <c r="FM1424" i="98"/>
  <c r="FJ1425" i="98"/>
  <c r="FL1425" i="98"/>
  <c r="FM1425" i="98" s="1"/>
  <c r="FJ1426" i="98"/>
  <c r="FJ1427" i="98"/>
  <c r="FL1427" i="98" s="1"/>
  <c r="FJ1428" i="98"/>
  <c r="FK1428" i="98"/>
  <c r="FL1428" i="98"/>
  <c r="FM1428" i="98"/>
  <c r="FI1429" i="98"/>
  <c r="FY1429" i="98" s="1"/>
  <c r="FJ1429" i="98"/>
  <c r="FM1429" i="98" s="1"/>
  <c r="FL1429" i="98"/>
  <c r="FT1429" i="98"/>
  <c r="GD1429" i="98"/>
  <c r="FJ1430" i="98"/>
  <c r="FL1430" i="98" s="1"/>
  <c r="FM1430" i="98"/>
  <c r="FJ1431" i="98"/>
  <c r="FL1431" i="98"/>
  <c r="FI1432" i="98"/>
  <c r="FX1432" i="98" s="1"/>
  <c r="FJ1432" i="98"/>
  <c r="FL1432" i="98"/>
  <c r="FM1432" i="98"/>
  <c r="FJ1433" i="98"/>
  <c r="FL1433" i="98"/>
  <c r="FM1433" i="98" s="1"/>
  <c r="FJ1434" i="98"/>
  <c r="FJ1435" i="98"/>
  <c r="FL1435" i="98" s="1"/>
  <c r="FJ1436" i="98"/>
  <c r="FK1436" i="98"/>
  <c r="FL1436" i="98"/>
  <c r="FM1436" i="98"/>
  <c r="FU1436" i="98"/>
  <c r="FX1436" i="98"/>
  <c r="GA1436" i="98"/>
  <c r="GC1436" i="98"/>
  <c r="FJ1437" i="98"/>
  <c r="FM1437" i="98" s="1"/>
  <c r="FL1437" i="98"/>
  <c r="FJ1438" i="98"/>
  <c r="FL1438" i="98" s="1"/>
  <c r="FM1438" i="98"/>
  <c r="FJ1439" i="98"/>
  <c r="FL1439" i="98"/>
  <c r="FJ1440" i="98"/>
  <c r="FL1440" i="98"/>
  <c r="FM1440" i="98"/>
  <c r="FJ1441" i="98"/>
  <c r="FL1441" i="98"/>
  <c r="FM1441" i="98" s="1"/>
  <c r="FJ1442" i="98"/>
  <c r="FJ1443" i="98"/>
  <c r="FL1443" i="98" s="1"/>
  <c r="FJ1444" i="98"/>
  <c r="FK1444" i="98"/>
  <c r="FL1444" i="98"/>
  <c r="FM1444" i="98"/>
  <c r="FI1445" i="98"/>
  <c r="FY1445" i="98" s="1"/>
  <c r="FJ1445" i="98"/>
  <c r="FM1445" i="98" s="1"/>
  <c r="FL1445" i="98"/>
  <c r="FT1445" i="98"/>
  <c r="GD1445" i="98"/>
  <c r="FJ1446" i="98"/>
  <c r="FL1446" i="98" s="1"/>
  <c r="FM1446" i="98"/>
  <c r="FW1446" i="98"/>
  <c r="GC1446" i="98"/>
  <c r="FJ1447" i="98"/>
  <c r="FL1447" i="98"/>
  <c r="FI1448" i="98"/>
  <c r="FX1448" i="98" s="1"/>
  <c r="FJ1448" i="98"/>
  <c r="FL1448" i="98"/>
  <c r="FM1448" i="98"/>
  <c r="FJ1449" i="98"/>
  <c r="FL1449" i="98"/>
  <c r="FM1449" i="98" s="1"/>
  <c r="FJ1450" i="98"/>
  <c r="FJ1451" i="98"/>
  <c r="FL1451" i="98" s="1"/>
  <c r="FJ1452" i="98"/>
  <c r="FK1452" i="98"/>
  <c r="FL1452" i="98"/>
  <c r="FM1452" i="98"/>
  <c r="FI1453" i="98"/>
  <c r="FY1453" i="98" s="1"/>
  <c r="FJ1453" i="98"/>
  <c r="FM1453" i="98" s="1"/>
  <c r="GD1453" i="98" s="1"/>
  <c r="FL1453" i="98"/>
  <c r="FT1453" i="98"/>
  <c r="FJ1454" i="98"/>
  <c r="FL1454" i="98" s="1"/>
  <c r="FM1454" i="98"/>
  <c r="FJ1455" i="98"/>
  <c r="FL1455" i="98"/>
  <c r="FJ1456" i="98"/>
  <c r="FL1456" i="98"/>
  <c r="FM1456" i="98"/>
  <c r="FI1456" i="98" s="1"/>
  <c r="FX1456" i="98"/>
  <c r="GC1456" i="98"/>
  <c r="FJ1457" i="98"/>
  <c r="FL1457" i="98"/>
  <c r="FM1457" i="98" s="1"/>
  <c r="FJ1458" i="98"/>
  <c r="FJ1459" i="98"/>
  <c r="FL1459" i="98" s="1"/>
  <c r="FJ1460" i="98"/>
  <c r="FK1460" i="98"/>
  <c r="FL1460" i="98"/>
  <c r="FM1460" i="98"/>
  <c r="FI1461" i="98"/>
  <c r="FY1461" i="98" s="1"/>
  <c r="FJ1461" i="98"/>
  <c r="FM1461" i="98" s="1"/>
  <c r="GD1461" i="98" s="1"/>
  <c r="FL1461" i="98"/>
  <c r="FT1461" i="98"/>
  <c r="FJ1462" i="98"/>
  <c r="FL1462" i="98" s="1"/>
  <c r="FM1462" i="98"/>
  <c r="FJ1463" i="98"/>
  <c r="FL1463" i="98"/>
  <c r="FJ1464" i="98"/>
  <c r="FL1464" i="98"/>
  <c r="FM1464" i="98"/>
  <c r="FI1464" i="98" s="1"/>
  <c r="GC1464" i="98" s="1"/>
  <c r="FJ1465" i="98"/>
  <c r="FL1465" i="98"/>
  <c r="FM1465" i="98" s="1"/>
  <c r="FJ1466" i="98"/>
  <c r="FJ1467" i="98"/>
  <c r="FL1467" i="98" s="1"/>
  <c r="FJ1468" i="98"/>
  <c r="FK1468" i="98"/>
  <c r="FL1468" i="98"/>
  <c r="FM1468" i="98"/>
  <c r="FJ1469" i="98"/>
  <c r="FM1469" i="98" s="1"/>
  <c r="FL1469" i="98"/>
  <c r="FJ1470" i="98"/>
  <c r="FL1470" i="98" s="1"/>
  <c r="FM1470" i="98"/>
  <c r="FJ1471" i="98"/>
  <c r="FL1471" i="98"/>
  <c r="FJ1472" i="98"/>
  <c r="FL1472" i="98"/>
  <c r="FM1472" i="98"/>
  <c r="FJ1473" i="98"/>
  <c r="FL1473" i="98"/>
  <c r="FM1473" i="98" s="1"/>
  <c r="FJ1474" i="98"/>
  <c r="FJ1475" i="98"/>
  <c r="FL1475" i="98" s="1"/>
  <c r="FJ1476" i="98"/>
  <c r="FK1476" i="98"/>
  <c r="FL1476" i="98"/>
  <c r="FM1476" i="98"/>
  <c r="FU1476" i="98"/>
  <c r="FX1476" i="98"/>
  <c r="GA1476" i="98"/>
  <c r="GC1476" i="98"/>
  <c r="FI1477" i="98"/>
  <c r="FY1477" i="98" s="1"/>
  <c r="FJ1477" i="98"/>
  <c r="FM1477" i="98" s="1"/>
  <c r="GD1477" i="98" s="1"/>
  <c r="FL1477" i="98"/>
  <c r="FT1477" i="98"/>
  <c r="FJ1478" i="98"/>
  <c r="FL1478" i="98" s="1"/>
  <c r="FM1478" i="98"/>
  <c r="FJ1479" i="98"/>
  <c r="FL1479" i="98"/>
  <c r="FJ1480" i="98"/>
  <c r="FL1480" i="98"/>
  <c r="FM1480" i="98"/>
  <c r="FI1480" i="98" s="1"/>
  <c r="GC1480" i="98" s="1"/>
  <c r="FJ1481" i="98"/>
  <c r="FL1481" i="98"/>
  <c r="FM1481" i="98" s="1"/>
  <c r="FJ1482" i="98"/>
  <c r="FJ1483" i="98"/>
  <c r="FL1483" i="98" s="1"/>
  <c r="FJ1484" i="98"/>
  <c r="FK1484" i="98"/>
  <c r="FL1484" i="98"/>
  <c r="FM1484" i="98"/>
  <c r="FJ1485" i="98"/>
  <c r="FM1485" i="98" s="1"/>
  <c r="FL1485" i="98"/>
  <c r="FJ1486" i="98"/>
  <c r="FL1486" i="98" s="1"/>
  <c r="FM1486" i="98"/>
  <c r="FW1486" i="98"/>
  <c r="GC1486" i="98"/>
  <c r="FJ1487" i="98"/>
  <c r="FL1487" i="98"/>
  <c r="FJ1488" i="98"/>
  <c r="FL1488" i="98"/>
  <c r="FM1488" i="98"/>
  <c r="FJ1489" i="98"/>
  <c r="FL1489" i="98"/>
  <c r="FM1489" i="98" s="1"/>
  <c r="FJ1490" i="98"/>
  <c r="FJ1491" i="98"/>
  <c r="FL1491" i="98" s="1"/>
  <c r="FJ1492" i="98"/>
  <c r="FK1492" i="98"/>
  <c r="FL1492" i="98"/>
  <c r="FM1492" i="98"/>
  <c r="FI1493" i="98"/>
  <c r="FY1493" i="98" s="1"/>
  <c r="FJ1493" i="98"/>
  <c r="FM1493" i="98" s="1"/>
  <c r="FL1493" i="98"/>
  <c r="FT1493" i="98"/>
  <c r="GD1493" i="98"/>
  <c r="FJ1494" i="98"/>
  <c r="FL1494" i="98" s="1"/>
  <c r="FM1494" i="98"/>
  <c r="FJ1495" i="98"/>
  <c r="FL1495" i="98"/>
  <c r="FI1496" i="98"/>
  <c r="FJ1496" i="98"/>
  <c r="FL1496" i="98"/>
  <c r="FM1496" i="98"/>
  <c r="FX1496" i="98"/>
  <c r="GC1496" i="98"/>
  <c r="FJ1497" i="98"/>
  <c r="FL1497" i="98"/>
  <c r="FM1497" i="98" s="1"/>
  <c r="FJ1498" i="98"/>
  <c r="FJ1499" i="98"/>
  <c r="FL1499" i="98" s="1"/>
  <c r="FJ1500" i="98"/>
  <c r="FK1500" i="98"/>
  <c r="FL1500" i="98"/>
  <c r="FM1500" i="98"/>
  <c r="FI1501" i="98"/>
  <c r="FY1501" i="98" s="1"/>
  <c r="FJ1501" i="98"/>
  <c r="FM1501" i="98" s="1"/>
  <c r="GD1501" i="98" s="1"/>
  <c r="FL1501" i="98"/>
  <c r="FT1501" i="98"/>
  <c r="FJ1502" i="98"/>
  <c r="FL1502" i="98" s="1"/>
  <c r="FM1502" i="98"/>
  <c r="FJ1503" i="98"/>
  <c r="FL1503" i="98"/>
  <c r="FJ1504" i="98"/>
  <c r="FL1504" i="98"/>
  <c r="FM1504" i="98"/>
  <c r="FI1504" i="98" s="1"/>
  <c r="FJ1505" i="98"/>
  <c r="FL1505" i="98"/>
  <c r="FM1505" i="98" s="1"/>
  <c r="FJ1506" i="98"/>
  <c r="FL1506" i="98" s="1"/>
  <c r="FJ1507" i="98"/>
  <c r="FJ1508" i="98"/>
  <c r="FK1508" i="98"/>
  <c r="FL1508" i="98"/>
  <c r="FM1508" i="98"/>
  <c r="FJ1509" i="98"/>
  <c r="FM1509" i="98" s="1"/>
  <c r="FL1509" i="98"/>
  <c r="FJ1510" i="98"/>
  <c r="FL1510" i="98" s="1"/>
  <c r="FJ1511" i="98"/>
  <c r="FJ1512" i="98"/>
  <c r="FK1512" i="98"/>
  <c r="FL1512" i="98"/>
  <c r="FM1512" i="98"/>
  <c r="FJ1513" i="98"/>
  <c r="FM1513" i="98" s="1"/>
  <c r="FL1513" i="98"/>
  <c r="FJ1514" i="98"/>
  <c r="FL1514" i="98" s="1"/>
  <c r="FJ1515" i="98"/>
  <c r="FJ1516" i="98"/>
  <c r="FK1516" i="98"/>
  <c r="FL1516" i="98"/>
  <c r="FM1516" i="98"/>
  <c r="FU1516" i="98"/>
  <c r="FW1516" i="98"/>
  <c r="FY1516" i="98"/>
  <c r="GA1516" i="98"/>
  <c r="GC1516" i="98"/>
  <c r="GE1516" i="98"/>
  <c r="FJ1517" i="98"/>
  <c r="FM1517" i="98" s="1"/>
  <c r="FL1517" i="98"/>
  <c r="FJ1518" i="98"/>
  <c r="FL1518" i="98" s="1"/>
  <c r="FM1518" i="98"/>
  <c r="FJ1519" i="98"/>
  <c r="FJ1520" i="98"/>
  <c r="FK1520" i="98"/>
  <c r="FL1520" i="98"/>
  <c r="FM1520" i="98"/>
  <c r="FJ1521" i="98"/>
  <c r="FM1521" i="98" s="1"/>
  <c r="FL1521" i="98"/>
  <c r="FJ1522" i="98"/>
  <c r="FL1522" i="98" s="1"/>
  <c r="FM1522" i="98"/>
  <c r="FJ1523" i="98"/>
  <c r="FJ1524" i="98"/>
  <c r="FK1524" i="98"/>
  <c r="FL1524" i="98"/>
  <c r="FM1524" i="98"/>
  <c r="FJ1525" i="98"/>
  <c r="FM1525" i="98" s="1"/>
  <c r="FL1525" i="98"/>
  <c r="FJ1526" i="98"/>
  <c r="FL1526" i="98" s="1"/>
  <c r="FM1526" i="98"/>
  <c r="FY1526" i="98" s="1"/>
  <c r="FJ1527" i="98"/>
  <c r="FJ1528" i="98"/>
  <c r="FK1528" i="98"/>
  <c r="FL1528" i="98"/>
  <c r="FM1528" i="98"/>
  <c r="FJ1529" i="98"/>
  <c r="FM1529" i="98" s="1"/>
  <c r="FL1529" i="98"/>
  <c r="FJ1530" i="98"/>
  <c r="FL1530" i="98" s="1"/>
  <c r="FM1530" i="98"/>
  <c r="FJ1531" i="98"/>
  <c r="FJ1532" i="98"/>
  <c r="FK1532" i="98"/>
  <c r="FL1532" i="98"/>
  <c r="FM1532" i="98"/>
  <c r="FJ1533" i="98"/>
  <c r="FM1533" i="98" s="1"/>
  <c r="FL1533" i="98"/>
  <c r="FJ1534" i="98"/>
  <c r="FL1534" i="98" s="1"/>
  <c r="FM1534" i="98"/>
  <c r="FJ1535" i="98"/>
  <c r="FJ1536" i="98"/>
  <c r="FK1536" i="98"/>
  <c r="FL1536" i="98"/>
  <c r="FM1536" i="98"/>
  <c r="FU1536" i="98"/>
  <c r="FW1536" i="98"/>
  <c r="FY1536" i="98"/>
  <c r="GA1536" i="98"/>
  <c r="GC1536" i="98"/>
  <c r="GE1536" i="98"/>
  <c r="FJ1537" i="98"/>
  <c r="FL1537" i="98"/>
  <c r="FJ1538" i="98"/>
  <c r="FL1538" i="98" s="1"/>
  <c r="FM1538" i="98" s="1"/>
  <c r="FJ1539" i="98"/>
  <c r="FJ1540" i="98"/>
  <c r="FK1540" i="98"/>
  <c r="FL1540" i="98"/>
  <c r="FM1540" i="98"/>
  <c r="FJ1541" i="98"/>
  <c r="FL1541" i="98"/>
  <c r="FJ1542" i="98"/>
  <c r="FL1542" i="98" s="1"/>
  <c r="FM1542" i="98" s="1"/>
  <c r="FJ1543" i="98"/>
  <c r="FJ1544" i="98"/>
  <c r="FK1544" i="98"/>
  <c r="FL1544" i="98"/>
  <c r="FM1544" i="98"/>
  <c r="FJ1545" i="98"/>
  <c r="FL1545" i="98"/>
  <c r="FJ1546" i="98"/>
  <c r="FL1546" i="98" s="1"/>
  <c r="FM1546" i="98" s="1"/>
  <c r="FJ1547" i="98"/>
  <c r="FJ1548" i="98"/>
  <c r="FK1548" i="98"/>
  <c r="FL1548" i="98"/>
  <c r="FM1548" i="98"/>
  <c r="FJ1549" i="98"/>
  <c r="FL1549" i="98"/>
  <c r="FJ1550" i="98"/>
  <c r="FL1550" i="98" s="1"/>
  <c r="FM1550" i="98" s="1"/>
  <c r="FJ1551" i="98"/>
  <c r="FJ1552" i="98"/>
  <c r="FK1552" i="98"/>
  <c r="FL1552" i="98"/>
  <c r="FM1552" i="98"/>
  <c r="FJ1553" i="98"/>
  <c r="FL1553" i="98"/>
  <c r="FJ1554" i="98"/>
  <c r="FL1554" i="98" s="1"/>
  <c r="FM1554" i="98" s="1"/>
  <c r="FJ1555" i="98"/>
  <c r="FJ1556" i="98"/>
  <c r="FK1556" i="98"/>
  <c r="FL1556" i="98"/>
  <c r="FM1556" i="98"/>
  <c r="FU1556" i="98"/>
  <c r="FW1556" i="98"/>
  <c r="FY1556" i="98"/>
  <c r="GA1556" i="98"/>
  <c r="GC1556" i="98"/>
  <c r="GE1556" i="98"/>
  <c r="FJ1557" i="98"/>
  <c r="FM1557" i="98" s="1"/>
  <c r="FL1557" i="98"/>
  <c r="FJ1558" i="98"/>
  <c r="FL1558" i="98" s="1"/>
  <c r="FM1558" i="98" s="1"/>
  <c r="FJ1559" i="98"/>
  <c r="FJ1560" i="98"/>
  <c r="FK1560" i="98"/>
  <c r="FL1560" i="98"/>
  <c r="FM1560" i="98"/>
  <c r="FJ1561" i="98"/>
  <c r="FM1561" i="98" s="1"/>
  <c r="FL1561" i="98"/>
  <c r="FJ1562" i="98"/>
  <c r="FL1562" i="98" s="1"/>
  <c r="FM1562" i="98" s="1"/>
  <c r="FJ1563" i="98"/>
  <c r="FJ1564" i="98"/>
  <c r="FK1564" i="98"/>
  <c r="FL1564" i="98"/>
  <c r="FM1564" i="98"/>
  <c r="FJ1565" i="98"/>
  <c r="FM1565" i="98" s="1"/>
  <c r="FL1565" i="98"/>
  <c r="FJ1566" i="98"/>
  <c r="FL1566" i="98" s="1"/>
  <c r="FM1566" i="98" s="1"/>
  <c r="FJ1567" i="98"/>
  <c r="FJ1568" i="98"/>
  <c r="FK1568" i="98"/>
  <c r="FL1568" i="98"/>
  <c r="FM1568" i="98"/>
  <c r="FJ1569" i="98"/>
  <c r="FM1569" i="98" s="1"/>
  <c r="FL1569" i="98"/>
  <c r="FJ1570" i="98"/>
  <c r="FL1570" i="98" s="1"/>
  <c r="FM1570" i="98" s="1"/>
  <c r="FJ1571" i="98"/>
  <c r="FJ1572" i="98"/>
  <c r="FK1572" i="98"/>
  <c r="FL1572" i="98"/>
  <c r="FM1572" i="98"/>
  <c r="FJ1573" i="98"/>
  <c r="FM1573" i="98" s="1"/>
  <c r="FL1573" i="98"/>
  <c r="FJ1574" i="98"/>
  <c r="FL1574" i="98" s="1"/>
  <c r="FM1574" i="98" s="1"/>
  <c r="FJ1575" i="98"/>
  <c r="FJ1576" i="98"/>
  <c r="FK1576" i="98"/>
  <c r="FL1576" i="98"/>
  <c r="FM1576" i="98"/>
  <c r="FU1576" i="98"/>
  <c r="FW1576" i="98"/>
  <c r="FY1576" i="98"/>
  <c r="GA1576" i="98"/>
  <c r="GC1576" i="98"/>
  <c r="GE1576" i="98"/>
  <c r="FJ1577" i="98"/>
  <c r="FM1577" i="98" s="1"/>
  <c r="FL1577" i="98"/>
  <c r="FJ1578" i="98"/>
  <c r="FL1578" i="98" s="1"/>
  <c r="FJ1579" i="98"/>
  <c r="FJ1580" i="98"/>
  <c r="FK1580" i="98"/>
  <c r="FL1580" i="98"/>
  <c r="FM1580" i="98"/>
  <c r="FJ1581" i="98"/>
  <c r="FM1581" i="98" s="1"/>
  <c r="FL1581" i="98"/>
  <c r="FJ1582" i="98"/>
  <c r="FL1582" i="98" s="1"/>
  <c r="FJ1583" i="98"/>
  <c r="FJ1584" i="98"/>
  <c r="FK1584" i="98"/>
  <c r="FL1584" i="98"/>
  <c r="FM1584" i="98"/>
  <c r="FJ1585" i="98"/>
  <c r="FM1585" i="98" s="1"/>
  <c r="FL1585" i="98"/>
  <c r="FJ1586" i="98"/>
  <c r="FL1586" i="98" s="1"/>
  <c r="FJ1587" i="98"/>
  <c r="FJ1588" i="98"/>
  <c r="FK1588" i="98"/>
  <c r="FL1588" i="98"/>
  <c r="FM1588" i="98"/>
  <c r="FJ1589" i="98"/>
  <c r="FM1589" i="98" s="1"/>
  <c r="FL1589" i="98"/>
  <c r="FJ1590" i="98"/>
  <c r="FL1590" i="98" s="1"/>
  <c r="FJ1591" i="98"/>
  <c r="FJ1592" i="98"/>
  <c r="FK1592" i="98"/>
  <c r="FL1592" i="98"/>
  <c r="FM1592" i="98"/>
  <c r="FJ1593" i="98"/>
  <c r="FM1593" i="98" s="1"/>
  <c r="FL1593" i="98"/>
  <c r="FJ1594" i="98"/>
  <c r="FL1594" i="98" s="1"/>
  <c r="FJ1595" i="98"/>
  <c r="FJ1596" i="98"/>
  <c r="FK1596" i="98"/>
  <c r="FL1596" i="98"/>
  <c r="FM1596" i="98"/>
  <c r="FU1596" i="98"/>
  <c r="FW1596" i="98"/>
  <c r="FY1596" i="98"/>
  <c r="GA1596" i="98"/>
  <c r="GC1596" i="98"/>
  <c r="GE1596" i="98"/>
  <c r="FJ1597" i="98"/>
  <c r="FM1597" i="98" s="1"/>
  <c r="FL1597" i="98"/>
  <c r="FJ1598" i="98"/>
  <c r="FL1598" i="98" s="1"/>
  <c r="FM1598" i="98"/>
  <c r="FJ1599" i="98"/>
  <c r="FJ1600" i="98"/>
  <c r="FK1600" i="98"/>
  <c r="FL1600" i="98"/>
  <c r="FM1600" i="98"/>
  <c r="FJ1601" i="98"/>
  <c r="FM1601" i="98" s="1"/>
  <c r="FL1601" i="98"/>
  <c r="FJ1602" i="98"/>
  <c r="FL1602" i="98" s="1"/>
  <c r="FM1602" i="98"/>
  <c r="FJ1603" i="98"/>
  <c r="FJ1604" i="98"/>
  <c r="FK1604" i="98"/>
  <c r="FL1604" i="98"/>
  <c r="FM1604" i="98"/>
  <c r="FJ1605" i="98"/>
  <c r="FM1605" i="98" s="1"/>
  <c r="FL1605" i="98"/>
  <c r="FJ1606" i="98"/>
  <c r="FL1606" i="98" s="1"/>
  <c r="FM1606" i="98"/>
  <c r="FY1606" i="98" s="1"/>
  <c r="FJ1607" i="98"/>
  <c r="FJ1608" i="98"/>
  <c r="FK1608" i="98"/>
  <c r="FL1608" i="98"/>
  <c r="FM1608" i="98"/>
  <c r="FJ1609" i="98"/>
  <c r="FM1609" i="98" s="1"/>
  <c r="FL1609" i="98"/>
  <c r="FJ1610" i="98"/>
  <c r="FL1610" i="98" s="1"/>
  <c r="FM1610" i="98"/>
  <c r="FJ1611" i="98"/>
  <c r="FJ1612" i="98"/>
  <c r="FK1612" i="98"/>
  <c r="FL1612" i="98"/>
  <c r="FM1612" i="98"/>
  <c r="FJ1613" i="98"/>
  <c r="FM1613" i="98" s="1"/>
  <c r="FL1613" i="98"/>
  <c r="FJ1614" i="98"/>
  <c r="FL1614" i="98" s="1"/>
  <c r="FM1614" i="98"/>
  <c r="FJ1615" i="98"/>
  <c r="FJ1616" i="98"/>
  <c r="FK1616" i="98"/>
  <c r="FL1616" i="98"/>
  <c r="FM1616" i="98"/>
  <c r="FU1616" i="98"/>
  <c r="FW1616" i="98"/>
  <c r="FY1616" i="98"/>
  <c r="GA1616" i="98"/>
  <c r="GC1616" i="98"/>
  <c r="GE1616" i="98"/>
  <c r="FJ1617" i="98"/>
  <c r="FL1617" i="98"/>
  <c r="FJ1618" i="98"/>
  <c r="FL1618" i="98" s="1"/>
  <c r="FM1618" i="98" s="1"/>
  <c r="FJ1619" i="98"/>
  <c r="FJ1620" i="98"/>
  <c r="FK1620" i="98"/>
  <c r="FL1620" i="98"/>
  <c r="FM1620" i="98"/>
  <c r="FJ1621" i="98"/>
  <c r="FL1621" i="98"/>
  <c r="FJ1622" i="98"/>
  <c r="FL1622" i="98" s="1"/>
  <c r="FM1622" i="98" s="1"/>
  <c r="FJ1623" i="98"/>
  <c r="FJ1624" i="98"/>
  <c r="FK1624" i="98"/>
  <c r="FL1624" i="98"/>
  <c r="FM1624" i="98"/>
  <c r="FJ1625" i="98"/>
  <c r="FL1625" i="98"/>
  <c r="FJ1626" i="98"/>
  <c r="FL1626" i="98" s="1"/>
  <c r="FM1626" i="98" s="1"/>
  <c r="FJ1627" i="98"/>
  <c r="FJ1628" i="98"/>
  <c r="FK1628" i="98"/>
  <c r="FL1628" i="98"/>
  <c r="FM1628" i="98"/>
  <c r="FJ1629" i="98"/>
  <c r="FL1629" i="98"/>
  <c r="FJ1630" i="98"/>
  <c r="FL1630" i="98" s="1"/>
  <c r="FM1630" i="98" s="1"/>
  <c r="FJ1631" i="98"/>
  <c r="FJ1632" i="98"/>
  <c r="FK1632" i="98"/>
  <c r="FL1632" i="98"/>
  <c r="FM1632" i="98"/>
  <c r="FJ1633" i="98"/>
  <c r="FL1633" i="98"/>
  <c r="FJ1634" i="98"/>
  <c r="FL1634" i="98" s="1"/>
  <c r="FM1634" i="98" s="1"/>
  <c r="FJ1635" i="98"/>
  <c r="FJ1636" i="98"/>
  <c r="FK1636" i="98"/>
  <c r="FL1636" i="98"/>
  <c r="FM1636" i="98"/>
  <c r="FU1636" i="98"/>
  <c r="FW1636" i="98"/>
  <c r="FY1636" i="98"/>
  <c r="GA1636" i="98"/>
  <c r="GC1636" i="98"/>
  <c r="GE1636" i="98"/>
  <c r="FJ1637" i="98"/>
  <c r="FM1637" i="98" s="1"/>
  <c r="FL1637" i="98"/>
  <c r="FJ1638" i="98"/>
  <c r="FL1638" i="98" s="1"/>
  <c r="FM1638" i="98" s="1"/>
  <c r="FJ1639" i="98"/>
  <c r="FJ1640" i="98"/>
  <c r="FK1640" i="98"/>
  <c r="FL1640" i="98"/>
  <c r="FM1640" i="98"/>
  <c r="FJ1641" i="98"/>
  <c r="FM1641" i="98" s="1"/>
  <c r="FL1641" i="98"/>
  <c r="FJ1642" i="98"/>
  <c r="FL1642" i="98" s="1"/>
  <c r="FM1642" i="98" s="1"/>
  <c r="FJ1643" i="98"/>
  <c r="FJ1644" i="98"/>
  <c r="FK1644" i="98"/>
  <c r="FL1644" i="98"/>
  <c r="FM1644" i="98"/>
  <c r="FJ1645" i="98"/>
  <c r="FM1645" i="98" s="1"/>
  <c r="FL1645" i="98"/>
  <c r="FJ1646" i="98"/>
  <c r="FL1646" i="98" s="1"/>
  <c r="FM1646" i="98" s="1"/>
  <c r="FJ1647" i="98"/>
  <c r="FJ1648" i="98"/>
  <c r="FK1648" i="98"/>
  <c r="FL1648" i="98"/>
  <c r="FM1648" i="98"/>
  <c r="FJ1649" i="98"/>
  <c r="FM1649" i="98" s="1"/>
  <c r="FL1649" i="98"/>
  <c r="FJ1650" i="98"/>
  <c r="FL1650" i="98" s="1"/>
  <c r="FM1650" i="98" s="1"/>
  <c r="FJ1651" i="98"/>
  <c r="FJ1652" i="98"/>
  <c r="FK1652" i="98"/>
  <c r="FL1652" i="98"/>
  <c r="FM1652" i="98"/>
  <c r="FJ1653" i="98"/>
  <c r="FM1653" i="98" s="1"/>
  <c r="FL1653" i="98"/>
  <c r="FJ1654" i="98"/>
  <c r="FL1654" i="98" s="1"/>
  <c r="FM1654" i="98" s="1"/>
  <c r="FJ1655" i="98"/>
  <c r="FJ1656" i="98"/>
  <c r="FK1656" i="98"/>
  <c r="FL1656" i="98"/>
  <c r="FM1656" i="98"/>
  <c r="FU1656" i="98"/>
  <c r="FW1656" i="98"/>
  <c r="FY1656" i="98"/>
  <c r="GA1656" i="98"/>
  <c r="GC1656" i="98"/>
  <c r="GE1656" i="98"/>
  <c r="FJ1657" i="98"/>
  <c r="FM1657" i="98" s="1"/>
  <c r="FL1657" i="98"/>
  <c r="FJ1658" i="98"/>
  <c r="FL1658" i="98" s="1"/>
  <c r="FJ1659" i="98"/>
  <c r="FJ1660" i="98"/>
  <c r="FK1660" i="98"/>
  <c r="FL1660" i="98"/>
  <c r="FM1660" i="98"/>
  <c r="FJ1661" i="98"/>
  <c r="FM1661" i="98" s="1"/>
  <c r="FL1661" i="98"/>
  <c r="FJ1662" i="98"/>
  <c r="FL1662" i="98" s="1"/>
  <c r="FJ1663" i="98"/>
  <c r="FJ1664" i="98"/>
  <c r="FK1664" i="98"/>
  <c r="FL1664" i="98"/>
  <c r="FM1664" i="98"/>
  <c r="FJ1665" i="98"/>
  <c r="FM1665" i="98" s="1"/>
  <c r="FL1665" i="98"/>
  <c r="FJ1666" i="98"/>
  <c r="FL1666" i="98" s="1"/>
  <c r="FJ1667" i="98"/>
  <c r="FJ1668" i="98"/>
  <c r="FK1668" i="98"/>
  <c r="FL1668" i="98"/>
  <c r="FM1668" i="98"/>
  <c r="FJ1669" i="98"/>
  <c r="FM1669" i="98" s="1"/>
  <c r="FL1669" i="98"/>
  <c r="FJ1670" i="98"/>
  <c r="FL1670" i="98" s="1"/>
  <c r="FJ1671" i="98"/>
  <c r="FJ1672" i="98"/>
  <c r="FK1672" i="98"/>
  <c r="FL1672" i="98"/>
  <c r="FM1672" i="98"/>
  <c r="FJ1673" i="98"/>
  <c r="FM1673" i="98" s="1"/>
  <c r="FL1673" i="98"/>
  <c r="FJ1674" i="98"/>
  <c r="FL1674" i="98" s="1"/>
  <c r="FJ1675" i="98"/>
  <c r="FJ1676" i="98"/>
  <c r="FK1676" i="98"/>
  <c r="FL1676" i="98"/>
  <c r="FM1676" i="98"/>
  <c r="FW1676" i="98"/>
  <c r="GA1676" i="98"/>
  <c r="GE1676" i="98"/>
  <c r="FJ1677" i="98"/>
  <c r="FM1677" i="98" s="1"/>
  <c r="FL1677" i="98"/>
  <c r="FJ1678" i="98"/>
  <c r="FL1678" i="98" s="1"/>
  <c r="FJ1679" i="98"/>
  <c r="FJ1680" i="98"/>
  <c r="FK1680" i="98"/>
  <c r="FL1680" i="98"/>
  <c r="FM1680" i="98"/>
  <c r="FJ1681" i="98"/>
  <c r="FM1681" i="98" s="1"/>
  <c r="FL1681" i="98"/>
  <c r="FJ1682" i="98"/>
  <c r="FL1682" i="98" s="1"/>
  <c r="FJ1683" i="98"/>
  <c r="FJ1684" i="98"/>
  <c r="FK1684" i="98"/>
  <c r="FL1684" i="98"/>
  <c r="FM1684" i="98"/>
  <c r="FJ1685" i="98"/>
  <c r="FM1685" i="98" s="1"/>
  <c r="FL1685" i="98"/>
  <c r="FW7" i="98"/>
  <c r="FX7" i="98"/>
  <c r="GA7" i="98"/>
  <c r="GD7" i="98"/>
  <c r="FW8" i="98"/>
  <c r="FX8" i="98"/>
  <c r="GA8" i="98"/>
  <c r="GD8" i="98"/>
  <c r="FW9" i="98"/>
  <c r="FX9" i="98"/>
  <c r="GA9" i="98"/>
  <c r="GD9" i="98"/>
  <c r="FW10" i="98"/>
  <c r="FX10" i="98"/>
  <c r="GA10" i="98"/>
  <c r="GD10" i="98"/>
  <c r="FW11" i="98"/>
  <c r="FX11" i="98"/>
  <c r="GA11" i="98"/>
  <c r="GD11" i="98"/>
  <c r="FW12" i="98"/>
  <c r="FX12" i="98"/>
  <c r="GA12" i="98"/>
  <c r="GD12" i="98"/>
  <c r="FW13" i="98"/>
  <c r="FX13" i="98"/>
  <c r="GA13" i="98"/>
  <c r="GD13" i="98"/>
  <c r="FW14" i="98"/>
  <c r="FX14" i="98"/>
  <c r="GA14" i="98"/>
  <c r="GD14" i="98"/>
  <c r="FW15" i="98"/>
  <c r="FX15" i="98"/>
  <c r="GA15" i="98"/>
  <c r="GD15" i="98"/>
  <c r="FW16" i="98"/>
  <c r="FX16" i="98"/>
  <c r="FY16" i="98"/>
  <c r="FZ16" i="98"/>
  <c r="GA16" i="98"/>
  <c r="GB16" i="98"/>
  <c r="GC16" i="98"/>
  <c r="GD16" i="98"/>
  <c r="GE16" i="98"/>
  <c r="FW17" i="98"/>
  <c r="FX17" i="98"/>
  <c r="GA17" i="98"/>
  <c r="GD17" i="98"/>
  <c r="FW18" i="98"/>
  <c r="FX18" i="98"/>
  <c r="GA18" i="98"/>
  <c r="GD18" i="98"/>
  <c r="FW19" i="98"/>
  <c r="FX19" i="98"/>
  <c r="GA19" i="98"/>
  <c r="GD19" i="98"/>
  <c r="FW20" i="98"/>
  <c r="FX20" i="98"/>
  <c r="GA20" i="98"/>
  <c r="GD20" i="98"/>
  <c r="FW21" i="98"/>
  <c r="FX21" i="98"/>
  <c r="GA21" i="98"/>
  <c r="GD21" i="98"/>
  <c r="FW22" i="98"/>
  <c r="FX22" i="98"/>
  <c r="GA22" i="98"/>
  <c r="GD22" i="98"/>
  <c r="FW23" i="98"/>
  <c r="FX23" i="98"/>
  <c r="GA23" i="98"/>
  <c r="GD23" i="98"/>
  <c r="FW24" i="98"/>
  <c r="FX24" i="98"/>
  <c r="GA24" i="98"/>
  <c r="GD24" i="98"/>
  <c r="FW25" i="98"/>
  <c r="FX25" i="98"/>
  <c r="GA25" i="98"/>
  <c r="GD25" i="98"/>
  <c r="FW26" i="98"/>
  <c r="FX26" i="98"/>
  <c r="FY26" i="98"/>
  <c r="FZ26" i="98"/>
  <c r="GA26" i="98"/>
  <c r="GB26" i="98"/>
  <c r="GC26" i="98"/>
  <c r="GD26" i="98"/>
  <c r="GE26" i="98"/>
  <c r="FW27" i="98"/>
  <c r="FX27" i="98"/>
  <c r="GA27" i="98"/>
  <c r="GD27" i="98"/>
  <c r="FW28" i="98"/>
  <c r="FX28" i="98"/>
  <c r="GA28" i="98"/>
  <c r="GD28" i="98"/>
  <c r="FW29" i="98"/>
  <c r="FX29" i="98"/>
  <c r="GA29" i="98"/>
  <c r="GD29" i="98"/>
  <c r="FW30" i="98"/>
  <c r="FX30" i="98"/>
  <c r="GA30" i="98"/>
  <c r="GD30" i="98"/>
  <c r="FW31" i="98"/>
  <c r="FX31" i="98"/>
  <c r="GA31" i="98"/>
  <c r="GD31" i="98"/>
  <c r="FW32" i="98"/>
  <c r="FX32" i="98"/>
  <c r="GA32" i="98"/>
  <c r="GD32" i="98"/>
  <c r="FW33" i="98"/>
  <c r="FX33" i="98"/>
  <c r="GA33" i="98"/>
  <c r="GD33" i="98"/>
  <c r="FW34" i="98"/>
  <c r="FX34" i="98"/>
  <c r="GA34" i="98"/>
  <c r="GD34" i="98"/>
  <c r="FW35" i="98"/>
  <c r="FX35" i="98"/>
  <c r="GA35" i="98"/>
  <c r="GD35" i="98"/>
  <c r="FW36" i="98"/>
  <c r="FX36" i="98"/>
  <c r="FY36" i="98"/>
  <c r="FZ36" i="98"/>
  <c r="GA36" i="98"/>
  <c r="GB36" i="98"/>
  <c r="GC36" i="98"/>
  <c r="GD36" i="98"/>
  <c r="GE36" i="98"/>
  <c r="FW37" i="98"/>
  <c r="FX37" i="98"/>
  <c r="GA37" i="98"/>
  <c r="GD37" i="98"/>
  <c r="FW38" i="98"/>
  <c r="FX38" i="98"/>
  <c r="GA38" i="98"/>
  <c r="GD38" i="98"/>
  <c r="FW39" i="98"/>
  <c r="FX39" i="98"/>
  <c r="GA39" i="98"/>
  <c r="GD39" i="98"/>
  <c r="FW40" i="98"/>
  <c r="FX40" i="98"/>
  <c r="GA40" i="98"/>
  <c r="GD40" i="98"/>
  <c r="FW41" i="98"/>
  <c r="FX41" i="98"/>
  <c r="GA41" i="98"/>
  <c r="GD41" i="98"/>
  <c r="FW42" i="98"/>
  <c r="FX42" i="98"/>
  <c r="GA42" i="98"/>
  <c r="GD42" i="98"/>
  <c r="FW43" i="98"/>
  <c r="FX43" i="98"/>
  <c r="GA43" i="98"/>
  <c r="GD43" i="98"/>
  <c r="FW44" i="98"/>
  <c r="FX44" i="98"/>
  <c r="GA44" i="98"/>
  <c r="GD44" i="98"/>
  <c r="FW45" i="98"/>
  <c r="FX45" i="98"/>
  <c r="GA45" i="98"/>
  <c r="GD45" i="98"/>
  <c r="FW46" i="98"/>
  <c r="FX46" i="98"/>
  <c r="FY46" i="98"/>
  <c r="FZ46" i="98"/>
  <c r="GA46" i="98"/>
  <c r="GB46" i="98"/>
  <c r="GC46" i="98"/>
  <c r="GD46" i="98"/>
  <c r="GE46" i="98"/>
  <c r="FW47" i="98"/>
  <c r="FX47" i="98"/>
  <c r="GA47" i="98"/>
  <c r="GD47" i="98"/>
  <c r="FW48" i="98"/>
  <c r="FX48" i="98"/>
  <c r="GA48" i="98"/>
  <c r="GD48" i="98"/>
  <c r="FW49" i="98"/>
  <c r="FX49" i="98"/>
  <c r="GA49" i="98"/>
  <c r="GD49" i="98"/>
  <c r="FW50" i="98"/>
  <c r="FX50" i="98"/>
  <c r="GA50" i="98"/>
  <c r="GD50" i="98"/>
  <c r="FW51" i="98"/>
  <c r="FX51" i="98"/>
  <c r="GA51" i="98"/>
  <c r="GD51" i="98"/>
  <c r="FW52" i="98"/>
  <c r="FX52" i="98"/>
  <c r="GA52" i="98"/>
  <c r="GD52" i="98"/>
  <c r="FW53" i="98"/>
  <c r="FX53" i="98"/>
  <c r="GA53" i="98"/>
  <c r="GD53" i="98"/>
  <c r="FW54" i="98"/>
  <c r="FX54" i="98"/>
  <c r="GA54" i="98"/>
  <c r="GD54" i="98"/>
  <c r="FW55" i="98"/>
  <c r="FX55" i="98"/>
  <c r="GA55" i="98"/>
  <c r="GD55" i="98"/>
  <c r="FW56" i="98"/>
  <c r="FX56" i="98"/>
  <c r="FY56" i="98"/>
  <c r="FZ56" i="98"/>
  <c r="GA56" i="98"/>
  <c r="GB56" i="98"/>
  <c r="GC56" i="98"/>
  <c r="GD56" i="98"/>
  <c r="GE56" i="98"/>
  <c r="FW57" i="98"/>
  <c r="FX57" i="98"/>
  <c r="GA57" i="98"/>
  <c r="GD57" i="98"/>
  <c r="FW58" i="98"/>
  <c r="FX58" i="98"/>
  <c r="GA58" i="98"/>
  <c r="GD58" i="98"/>
  <c r="FW59" i="98"/>
  <c r="FX59" i="98"/>
  <c r="GA59" i="98"/>
  <c r="GD59" i="98"/>
  <c r="FW60" i="98"/>
  <c r="FX60" i="98"/>
  <c r="GA60" i="98"/>
  <c r="GD60" i="98"/>
  <c r="FW61" i="98"/>
  <c r="FX61" i="98"/>
  <c r="GA61" i="98"/>
  <c r="GD61" i="98"/>
  <c r="FW62" i="98"/>
  <c r="FX62" i="98"/>
  <c r="GA62" i="98"/>
  <c r="GD62" i="98"/>
  <c r="FW63" i="98"/>
  <c r="FX63" i="98"/>
  <c r="GA63" i="98"/>
  <c r="GD63" i="98"/>
  <c r="FW64" i="98"/>
  <c r="FX64" i="98"/>
  <c r="GA64" i="98"/>
  <c r="GD64" i="98"/>
  <c r="FW65" i="98"/>
  <c r="FX65" i="98"/>
  <c r="GA65" i="98"/>
  <c r="GD65" i="98"/>
  <c r="FW66" i="98"/>
  <c r="FX66" i="98"/>
  <c r="FY66" i="98"/>
  <c r="FZ66" i="98"/>
  <c r="GA66" i="98"/>
  <c r="GB66" i="98"/>
  <c r="GC66" i="98"/>
  <c r="GD66" i="98"/>
  <c r="GE66" i="98"/>
  <c r="FW67" i="98"/>
  <c r="FX67" i="98"/>
  <c r="GA67" i="98"/>
  <c r="GD67" i="98"/>
  <c r="FW68" i="98"/>
  <c r="FX68" i="98"/>
  <c r="GA68" i="98"/>
  <c r="GD68" i="98"/>
  <c r="FW69" i="98"/>
  <c r="FX69" i="98"/>
  <c r="GA69" i="98"/>
  <c r="GD69" i="98"/>
  <c r="FW70" i="98"/>
  <c r="FX70" i="98"/>
  <c r="GA70" i="98"/>
  <c r="GD70" i="98"/>
  <c r="FW71" i="98"/>
  <c r="FX71" i="98"/>
  <c r="GA71" i="98"/>
  <c r="GD71" i="98"/>
  <c r="FW72" i="98"/>
  <c r="FX72" i="98"/>
  <c r="GA72" i="98"/>
  <c r="GD72" i="98"/>
  <c r="FW73" i="98"/>
  <c r="FX73" i="98"/>
  <c r="GA73" i="98"/>
  <c r="GD73" i="98"/>
  <c r="FW74" i="98"/>
  <c r="FX74" i="98"/>
  <c r="GA74" i="98"/>
  <c r="GD74" i="98"/>
  <c r="FW75" i="98"/>
  <c r="FX75" i="98"/>
  <c r="GA75" i="98"/>
  <c r="GD75" i="98"/>
  <c r="FW76" i="98"/>
  <c r="FX76" i="98"/>
  <c r="FY76" i="98"/>
  <c r="FZ76" i="98"/>
  <c r="GA76" i="98"/>
  <c r="GB76" i="98"/>
  <c r="GC76" i="98"/>
  <c r="GD76" i="98"/>
  <c r="GE76" i="98"/>
  <c r="FW77" i="98"/>
  <c r="FX77" i="98"/>
  <c r="GA77" i="98"/>
  <c r="GD77" i="98"/>
  <c r="FW78" i="98"/>
  <c r="FX78" i="98"/>
  <c r="GA78" i="98"/>
  <c r="GD78" i="98"/>
  <c r="FW79" i="98"/>
  <c r="FX79" i="98"/>
  <c r="GA79" i="98"/>
  <c r="GD79" i="98"/>
  <c r="FW80" i="98"/>
  <c r="FX80" i="98"/>
  <c r="GA80" i="98"/>
  <c r="GD80" i="98"/>
  <c r="FW81" i="98"/>
  <c r="FX81" i="98"/>
  <c r="GA81" i="98"/>
  <c r="GD81" i="98"/>
  <c r="FW82" i="98"/>
  <c r="FX82" i="98"/>
  <c r="GA82" i="98"/>
  <c r="GD82" i="98"/>
  <c r="FW83" i="98"/>
  <c r="FX83" i="98"/>
  <c r="GA83" i="98"/>
  <c r="GD83" i="98"/>
  <c r="FW84" i="98"/>
  <c r="FX84" i="98"/>
  <c r="GA84" i="98"/>
  <c r="GD84" i="98"/>
  <c r="FW85" i="98"/>
  <c r="FX85" i="98"/>
  <c r="GA85" i="98"/>
  <c r="GD85" i="98"/>
  <c r="FX6" i="98"/>
  <c r="FY6" i="98"/>
  <c r="FZ6" i="98"/>
  <c r="GA6" i="98"/>
  <c r="GB6" i="98"/>
  <c r="GC6" i="98"/>
  <c r="GD6" i="98"/>
  <c r="GE6" i="98"/>
  <c r="FW6" i="98"/>
  <c r="FU7" i="98"/>
  <c r="FU8" i="98"/>
  <c r="FU9" i="98"/>
  <c r="FU10" i="98"/>
  <c r="FU11" i="98"/>
  <c r="FU12" i="98"/>
  <c r="FU13" i="98"/>
  <c r="FU14" i="98"/>
  <c r="FU15" i="98"/>
  <c r="FT16" i="98"/>
  <c r="FU16" i="98"/>
  <c r="FV16" i="98"/>
  <c r="FU17" i="98"/>
  <c r="FU18" i="98"/>
  <c r="FU19" i="98"/>
  <c r="FU20" i="98"/>
  <c r="FU21" i="98"/>
  <c r="FU22" i="98"/>
  <c r="FU23" i="98"/>
  <c r="FU24" i="98"/>
  <c r="FU25" i="98"/>
  <c r="FT26" i="98"/>
  <c r="FU26" i="98"/>
  <c r="FV26" i="98"/>
  <c r="FU27" i="98"/>
  <c r="FU28" i="98"/>
  <c r="FU29" i="98"/>
  <c r="FU30" i="98"/>
  <c r="FU31" i="98"/>
  <c r="FU32" i="98"/>
  <c r="FU33" i="98"/>
  <c r="FU34" i="98"/>
  <c r="FU35" i="98"/>
  <c r="FT36" i="98"/>
  <c r="FU36" i="98"/>
  <c r="FV36" i="98"/>
  <c r="FU37" i="98"/>
  <c r="FU38" i="98"/>
  <c r="FU39" i="98"/>
  <c r="FU40" i="98"/>
  <c r="FU41" i="98"/>
  <c r="FU42" i="98"/>
  <c r="FU43" i="98"/>
  <c r="FU44" i="98"/>
  <c r="FU45" i="98"/>
  <c r="FT46" i="98"/>
  <c r="FU46" i="98"/>
  <c r="FV46" i="98"/>
  <c r="FU47" i="98"/>
  <c r="FU48" i="98"/>
  <c r="FU49" i="98"/>
  <c r="FU50" i="98"/>
  <c r="FU51" i="98"/>
  <c r="FU52" i="98"/>
  <c r="FU53" i="98"/>
  <c r="FU54" i="98"/>
  <c r="FU55" i="98"/>
  <c r="FT56" i="98"/>
  <c r="FU56" i="98"/>
  <c r="FV56" i="98"/>
  <c r="FU57" i="98"/>
  <c r="FU58" i="98"/>
  <c r="FU59" i="98"/>
  <c r="FU60" i="98"/>
  <c r="FU61" i="98"/>
  <c r="FU62" i="98"/>
  <c r="FU63" i="98"/>
  <c r="FU64" i="98"/>
  <c r="FU65" i="98"/>
  <c r="FT66" i="98"/>
  <c r="FU66" i="98"/>
  <c r="FV66" i="98"/>
  <c r="FU67" i="98"/>
  <c r="FU68" i="98"/>
  <c r="FU69" i="98"/>
  <c r="FU70" i="98"/>
  <c r="FU71" i="98"/>
  <c r="FU72" i="98"/>
  <c r="FU73" i="98"/>
  <c r="FU74" i="98"/>
  <c r="FU75" i="98"/>
  <c r="FT76" i="98"/>
  <c r="FU76" i="98"/>
  <c r="FV76" i="98"/>
  <c r="FU77" i="98"/>
  <c r="FU78" i="98"/>
  <c r="FU79" i="98"/>
  <c r="FU80" i="98"/>
  <c r="FU81" i="98"/>
  <c r="FU82" i="98"/>
  <c r="FU83" i="98"/>
  <c r="FU84" i="98"/>
  <c r="FU85" i="98"/>
  <c r="FT6" i="98"/>
  <c r="FU6" i="98"/>
  <c r="FV6" i="98"/>
  <c r="FI7" i="98"/>
  <c r="FI8" i="98"/>
  <c r="FI9" i="98"/>
  <c r="FI10" i="98"/>
  <c r="FI11" i="98"/>
  <c r="FI12" i="98"/>
  <c r="FI13" i="98"/>
  <c r="FI14" i="98"/>
  <c r="FI15" i="98"/>
  <c r="FI16" i="98"/>
  <c r="FI17" i="98"/>
  <c r="FI18" i="98"/>
  <c r="FI19" i="98"/>
  <c r="FI20" i="98"/>
  <c r="FI21" i="98"/>
  <c r="FI22" i="98"/>
  <c r="FI23" i="98"/>
  <c r="FI24" i="98"/>
  <c r="FI25" i="98"/>
  <c r="FI26" i="98"/>
  <c r="FI27" i="98"/>
  <c r="FI28" i="98"/>
  <c r="FI29" i="98"/>
  <c r="FI30" i="98"/>
  <c r="FI31" i="98"/>
  <c r="FI32" i="98"/>
  <c r="FI33" i="98"/>
  <c r="FI34" i="98"/>
  <c r="FI35" i="98"/>
  <c r="FI36" i="98"/>
  <c r="FI37" i="98"/>
  <c r="FI38" i="98"/>
  <c r="FI39" i="98"/>
  <c r="FI40" i="98"/>
  <c r="FI41" i="98"/>
  <c r="FI42" i="98"/>
  <c r="FI43" i="98"/>
  <c r="FI44" i="98"/>
  <c r="FI45" i="98"/>
  <c r="FI46" i="98"/>
  <c r="FI47" i="98"/>
  <c r="FI48" i="98"/>
  <c r="FI49" i="98"/>
  <c r="FI50" i="98"/>
  <c r="FI51" i="98"/>
  <c r="FI52" i="98"/>
  <c r="FI53" i="98"/>
  <c r="FI54" i="98"/>
  <c r="FI55" i="98"/>
  <c r="FI56" i="98"/>
  <c r="FI57" i="98"/>
  <c r="FI58" i="98"/>
  <c r="FI59" i="98"/>
  <c r="FI60" i="98"/>
  <c r="FI61" i="98"/>
  <c r="FI62" i="98"/>
  <c r="FI63" i="98"/>
  <c r="FI64" i="98"/>
  <c r="FI65" i="98"/>
  <c r="FI66" i="98"/>
  <c r="FI67" i="98"/>
  <c r="FI68" i="98"/>
  <c r="FI69" i="98"/>
  <c r="FI70" i="98"/>
  <c r="FI71" i="98"/>
  <c r="FI72" i="98"/>
  <c r="FI73" i="98"/>
  <c r="FI74" i="98"/>
  <c r="FI75" i="98"/>
  <c r="FI76" i="98"/>
  <c r="FI77" i="98"/>
  <c r="FI78" i="98"/>
  <c r="FI79" i="98"/>
  <c r="FI80" i="98"/>
  <c r="FI81" i="98"/>
  <c r="FI82" i="98"/>
  <c r="FI83" i="98"/>
  <c r="FI84" i="98"/>
  <c r="FI85" i="98"/>
  <c r="FI6" i="98"/>
  <c r="GB1641" i="98" l="1"/>
  <c r="FV1634" i="98"/>
  <c r="FI1634" i="98"/>
  <c r="FZ1634" i="98" s="1"/>
  <c r="GC1634" i="98"/>
  <c r="FZ1630" i="98"/>
  <c r="FW1630" i="98"/>
  <c r="FT1630" i="98"/>
  <c r="FI1630" i="98"/>
  <c r="FU1630" i="98"/>
  <c r="FV1626" i="98"/>
  <c r="FZ1626" i="98"/>
  <c r="GD1626" i="98"/>
  <c r="FW1626" i="98"/>
  <c r="GA1626" i="98"/>
  <c r="GE1626" i="98"/>
  <c r="FT1626" i="98"/>
  <c r="FX1626" i="98"/>
  <c r="GB1626" i="98"/>
  <c r="FI1626" i="98"/>
  <c r="FU1626" i="98"/>
  <c r="FY1626" i="98"/>
  <c r="GC1626" i="98"/>
  <c r="FZ1622" i="98"/>
  <c r="GD1622" i="98"/>
  <c r="FW1622" i="98"/>
  <c r="GA1622" i="98"/>
  <c r="GE1622" i="98"/>
  <c r="FT1622" i="98"/>
  <c r="FX1622" i="98"/>
  <c r="GB1622" i="98"/>
  <c r="FI1622" i="98"/>
  <c r="FV1622" i="98" s="1"/>
  <c r="FU1622" i="98"/>
  <c r="FY1622" i="98"/>
  <c r="GC1622" i="98"/>
  <c r="FI1618" i="98"/>
  <c r="FZ1618" i="98" s="1"/>
  <c r="GC1618" i="98"/>
  <c r="FX1472" i="98"/>
  <c r="GC1360" i="98"/>
  <c r="FX1360" i="98"/>
  <c r="GB1673" i="98"/>
  <c r="GB1669" i="98"/>
  <c r="GB1657" i="98"/>
  <c r="GD1654" i="98"/>
  <c r="GA1654" i="98"/>
  <c r="FX1654" i="98"/>
  <c r="FI1654" i="98"/>
  <c r="GC1654" i="98"/>
  <c r="FZ1650" i="98"/>
  <c r="GD1650" i="98"/>
  <c r="FW1650" i="98"/>
  <c r="GA1650" i="98"/>
  <c r="GE1650" i="98"/>
  <c r="FT1650" i="98"/>
  <c r="FX1650" i="98"/>
  <c r="GB1650" i="98"/>
  <c r="FU1650" i="98"/>
  <c r="GC1650" i="98"/>
  <c r="FI1650" i="98"/>
  <c r="FV1650" i="98" s="1"/>
  <c r="FV1646" i="98"/>
  <c r="FZ1646" i="98"/>
  <c r="GD1646" i="98"/>
  <c r="FW1646" i="98"/>
  <c r="GA1646" i="98"/>
  <c r="GE1646" i="98"/>
  <c r="FT1646" i="98"/>
  <c r="FX1646" i="98"/>
  <c r="GB1646" i="98"/>
  <c r="FY1646" i="98"/>
  <c r="GC1646" i="98"/>
  <c r="FI1646" i="98"/>
  <c r="FU1646" i="98"/>
  <c r="FI1642" i="98"/>
  <c r="GD1638" i="98"/>
  <c r="GA1638" i="98"/>
  <c r="FX1638" i="98"/>
  <c r="FI1638" i="98"/>
  <c r="GC1638" i="98"/>
  <c r="GC1488" i="98"/>
  <c r="GC1408" i="98"/>
  <c r="FX1408" i="98"/>
  <c r="GB1685" i="98"/>
  <c r="FV1574" i="98"/>
  <c r="GD1574" i="98"/>
  <c r="GA1574" i="98"/>
  <c r="GE1574" i="98"/>
  <c r="FX1574" i="98"/>
  <c r="GB1574" i="98"/>
  <c r="FY1574" i="98"/>
  <c r="FI1574" i="98"/>
  <c r="FZ1574" i="98" s="1"/>
  <c r="GC1574" i="98"/>
  <c r="FU1574" i="98"/>
  <c r="FV1570" i="98"/>
  <c r="FZ1570" i="98"/>
  <c r="FW1570" i="98"/>
  <c r="FT1570" i="98"/>
  <c r="FY1570" i="98"/>
  <c r="FU1570" i="98"/>
  <c r="FI1570" i="98"/>
  <c r="FV1566" i="98"/>
  <c r="FZ1566" i="98"/>
  <c r="GD1566" i="98"/>
  <c r="FW1566" i="98"/>
  <c r="GA1566" i="98"/>
  <c r="GE1566" i="98"/>
  <c r="FT1566" i="98"/>
  <c r="FX1566" i="98"/>
  <c r="GB1566" i="98"/>
  <c r="FY1566" i="98"/>
  <c r="GC1566" i="98"/>
  <c r="FU1566" i="98"/>
  <c r="FI1566" i="98"/>
  <c r="GD1562" i="98"/>
  <c r="GA1562" i="98"/>
  <c r="GE1562" i="98"/>
  <c r="FX1562" i="98"/>
  <c r="GB1562" i="98"/>
  <c r="FI1562" i="98"/>
  <c r="FV1562" i="98" s="1"/>
  <c r="GC1562" i="98"/>
  <c r="FV1558" i="98"/>
  <c r="FY1558" i="98"/>
  <c r="FI1558" i="98"/>
  <c r="FZ1558" i="98" s="1"/>
  <c r="GC1344" i="98"/>
  <c r="FX1344" i="98"/>
  <c r="FW1318" i="98"/>
  <c r="FT1613" i="98"/>
  <c r="GB1569" i="98"/>
  <c r="FZ1554" i="98"/>
  <c r="GD1554" i="98"/>
  <c r="FW1554" i="98"/>
  <c r="GA1554" i="98"/>
  <c r="FT1554" i="98"/>
  <c r="FX1554" i="98"/>
  <c r="FI1554" i="98"/>
  <c r="FU1554" i="98"/>
  <c r="FY1554" i="98"/>
  <c r="FZ1550" i="98"/>
  <c r="GD1550" i="98"/>
  <c r="FW1550" i="98"/>
  <c r="GA1550" i="98"/>
  <c r="GE1550" i="98"/>
  <c r="FT1550" i="98"/>
  <c r="FX1550" i="98"/>
  <c r="GB1550" i="98"/>
  <c r="FI1550" i="98"/>
  <c r="FV1550" i="98" s="1"/>
  <c r="FU1550" i="98"/>
  <c r="FY1550" i="98"/>
  <c r="GC1550" i="98"/>
  <c r="FV1546" i="98"/>
  <c r="FZ1546" i="98"/>
  <c r="GD1546" i="98"/>
  <c r="FW1546" i="98"/>
  <c r="GA1546" i="98"/>
  <c r="GE1546" i="98"/>
  <c r="FT1546" i="98"/>
  <c r="FX1546" i="98"/>
  <c r="GB1546" i="98"/>
  <c r="FI1546" i="98"/>
  <c r="FU1546" i="98"/>
  <c r="FY1546" i="98"/>
  <c r="GC1546" i="98"/>
  <c r="FZ1542" i="98"/>
  <c r="FW1542" i="98"/>
  <c r="FT1542" i="98"/>
  <c r="FI1542" i="98"/>
  <c r="FU1542" i="98"/>
  <c r="GC1542" i="98"/>
  <c r="FZ1538" i="98"/>
  <c r="GD1538" i="98"/>
  <c r="FW1538" i="98"/>
  <c r="GA1538" i="98"/>
  <c r="FT1538" i="98"/>
  <c r="FX1538" i="98"/>
  <c r="FI1538" i="98"/>
  <c r="FU1538" i="98"/>
  <c r="GC1538" i="98"/>
  <c r="GC1504" i="98"/>
  <c r="FX1504" i="98"/>
  <c r="GC1392" i="98"/>
  <c r="FX1392" i="98"/>
  <c r="FL1631" i="98"/>
  <c r="FK1631" i="98" s="1"/>
  <c r="FM1631" i="98"/>
  <c r="FL1627" i="98"/>
  <c r="FK1627" i="98" s="1"/>
  <c r="FM1627" i="98"/>
  <c r="FK1619" i="98"/>
  <c r="FL1619" i="98"/>
  <c r="FM1619" i="98"/>
  <c r="FI1609" i="98"/>
  <c r="FU1609" i="98" s="1"/>
  <c r="GC1609" i="98"/>
  <c r="FZ1609" i="98"/>
  <c r="GD1609" i="98"/>
  <c r="FW1609" i="98"/>
  <c r="GA1609" i="98"/>
  <c r="FI1601" i="98"/>
  <c r="FU1601" i="98" s="1"/>
  <c r="GC1601" i="98"/>
  <c r="FZ1601" i="98"/>
  <c r="GD1601" i="98"/>
  <c r="FW1601" i="98"/>
  <c r="GA1601" i="98"/>
  <c r="FL1543" i="98"/>
  <c r="FK1543" i="98" s="1"/>
  <c r="FM1543" i="98"/>
  <c r="FV1534" i="98"/>
  <c r="FZ1534" i="98"/>
  <c r="FW1534" i="98"/>
  <c r="FT1534" i="98"/>
  <c r="FX1533" i="98"/>
  <c r="GC1526" i="98"/>
  <c r="FI1525" i="98"/>
  <c r="FZ1525" i="98"/>
  <c r="FW1525" i="98"/>
  <c r="GE1522" i="98"/>
  <c r="GB1522" i="98"/>
  <c r="FV1518" i="98"/>
  <c r="FX1517" i="98"/>
  <c r="FW1497" i="98"/>
  <c r="FX1497" i="98"/>
  <c r="FI1497" i="98"/>
  <c r="GA1497" i="98" s="1"/>
  <c r="FT1497" i="98"/>
  <c r="GD1497" i="98"/>
  <c r="FU1497" i="98"/>
  <c r="FW1485" i="98"/>
  <c r="FU1485" i="98"/>
  <c r="FV1485" i="98"/>
  <c r="GB1485" i="98"/>
  <c r="GC1485" i="98"/>
  <c r="FW1437" i="98"/>
  <c r="GA1437" i="98"/>
  <c r="FU1437" i="98"/>
  <c r="FZ1437" i="98"/>
  <c r="GB1437" i="98"/>
  <c r="FK1424" i="98"/>
  <c r="FL1402" i="98"/>
  <c r="FM1402" i="98"/>
  <c r="FW1385" i="98"/>
  <c r="FX1385" i="98"/>
  <c r="FI1385" i="98"/>
  <c r="GA1385" i="98" s="1"/>
  <c r="FT1385" i="98"/>
  <c r="GD1385" i="98"/>
  <c r="FU1385" i="98"/>
  <c r="FT1350" i="98"/>
  <c r="FI1350" i="98"/>
  <c r="FX1350" i="98" s="1"/>
  <c r="GD1350" i="98"/>
  <c r="GE1350" i="98"/>
  <c r="FL1338" i="98"/>
  <c r="GE1325" i="98"/>
  <c r="FV1325" i="98"/>
  <c r="FX1325" i="98"/>
  <c r="GC1325" i="98"/>
  <c r="FL1303" i="98"/>
  <c r="FM1303" i="98" s="1"/>
  <c r="GB1290" i="98"/>
  <c r="FZ1290" i="98"/>
  <c r="GD1290" i="98"/>
  <c r="FK1290" i="98"/>
  <c r="GC1290" i="98"/>
  <c r="FV1276" i="98"/>
  <c r="FZ1276" i="98"/>
  <c r="GD1276" i="98"/>
  <c r="FT1276" i="98"/>
  <c r="FX1276" i="98"/>
  <c r="GB1276" i="98"/>
  <c r="FW1276" i="98"/>
  <c r="GE1276" i="98"/>
  <c r="FK1276" i="98"/>
  <c r="FY1276" i="98"/>
  <c r="GA1276" i="98"/>
  <c r="FK1158" i="98"/>
  <c r="GA1094" i="98"/>
  <c r="GE1094" i="98"/>
  <c r="FW1094" i="98"/>
  <c r="FL1655" i="98"/>
  <c r="FK1655" i="98" s="1"/>
  <c r="FM1655" i="98"/>
  <c r="FK1651" i="98"/>
  <c r="FL1651" i="98"/>
  <c r="FM1651" i="98"/>
  <c r="FL1647" i="98"/>
  <c r="FM1647" i="98" s="1"/>
  <c r="FL1643" i="98"/>
  <c r="FK1643" i="98" s="1"/>
  <c r="FM1643" i="98"/>
  <c r="FL1639" i="98"/>
  <c r="FK1639" i="98" s="1"/>
  <c r="FM1639" i="98"/>
  <c r="FM1633" i="98"/>
  <c r="FM1629" i="98"/>
  <c r="FM1625" i="98"/>
  <c r="FM1621" i="98"/>
  <c r="FM1617" i="98"/>
  <c r="FK1614" i="98"/>
  <c r="FK1610" i="98"/>
  <c r="FT1609" i="98"/>
  <c r="FK1606" i="98"/>
  <c r="FK1602" i="98"/>
  <c r="FT1601" i="98"/>
  <c r="FK1598" i="98"/>
  <c r="FL1575" i="98"/>
  <c r="FK1575" i="98" s="1"/>
  <c r="FM1575" i="98"/>
  <c r="FK1571" i="98"/>
  <c r="FL1571" i="98"/>
  <c r="FM1571" i="98"/>
  <c r="FL1567" i="98"/>
  <c r="FM1567" i="98" s="1"/>
  <c r="FL1563" i="98"/>
  <c r="FK1563" i="98" s="1"/>
  <c r="FM1563" i="98"/>
  <c r="FL1559" i="98"/>
  <c r="FK1559" i="98" s="1"/>
  <c r="FM1559" i="98"/>
  <c r="FM1553" i="98"/>
  <c r="FM1549" i="98"/>
  <c r="FM1545" i="98"/>
  <c r="FM1541" i="98"/>
  <c r="FM1537" i="98"/>
  <c r="FK1534" i="98"/>
  <c r="FT1533" i="98"/>
  <c r="FK1530" i="98"/>
  <c r="FK1526" i="98"/>
  <c r="FT1525" i="98"/>
  <c r="FK1522" i="98"/>
  <c r="FK1518" i="98"/>
  <c r="FW1505" i="98"/>
  <c r="FX1505" i="98"/>
  <c r="GC1505" i="98"/>
  <c r="FI1505" i="98"/>
  <c r="FT1505" i="98"/>
  <c r="FY1505" i="98"/>
  <c r="GD1505" i="98"/>
  <c r="FU1505" i="98"/>
  <c r="FZ1505" i="98"/>
  <c r="GE1505" i="98"/>
  <c r="GB1497" i="98"/>
  <c r="FV1496" i="98"/>
  <c r="FZ1496" i="98"/>
  <c r="GD1496" i="98"/>
  <c r="FT1496" i="98"/>
  <c r="FY1496" i="98"/>
  <c r="GE1496" i="98"/>
  <c r="FK1496" i="98"/>
  <c r="FU1496" i="98"/>
  <c r="GA1496" i="98"/>
  <c r="FW1496" i="98"/>
  <c r="GB1496" i="98"/>
  <c r="FW1493" i="98"/>
  <c r="GA1493" i="98"/>
  <c r="GE1493" i="98"/>
  <c r="FU1493" i="98"/>
  <c r="FZ1493" i="98"/>
  <c r="FV1493" i="98"/>
  <c r="GB1493" i="98"/>
  <c r="FX1493" i="98"/>
  <c r="GC1493" i="98"/>
  <c r="FV1489" i="98"/>
  <c r="FT1486" i="98"/>
  <c r="FX1486" i="98"/>
  <c r="GB1486" i="98"/>
  <c r="FI1486" i="98"/>
  <c r="FY1486" i="98"/>
  <c r="GD1486" i="98"/>
  <c r="FU1486" i="98"/>
  <c r="FZ1486" i="98"/>
  <c r="GE1486" i="98"/>
  <c r="FV1486" i="98"/>
  <c r="GA1486" i="98"/>
  <c r="FT1485" i="98"/>
  <c r="FI1485" i="98"/>
  <c r="GA1485" i="98" s="1"/>
  <c r="FX1480" i="98"/>
  <c r="FV1473" i="98"/>
  <c r="GC1472" i="98"/>
  <c r="FT1470" i="98"/>
  <c r="FX1470" i="98"/>
  <c r="GB1470" i="98"/>
  <c r="FI1470" i="98"/>
  <c r="FY1470" i="98"/>
  <c r="GD1470" i="98"/>
  <c r="FU1470" i="98"/>
  <c r="FZ1470" i="98"/>
  <c r="GE1470" i="98"/>
  <c r="FV1470" i="98"/>
  <c r="GA1470" i="98"/>
  <c r="FI1469" i="98"/>
  <c r="FK1467" i="98"/>
  <c r="FX1464" i="98"/>
  <c r="FL1458" i="98"/>
  <c r="FM1458" i="98" s="1"/>
  <c r="FW1457" i="98"/>
  <c r="FX1457" i="98"/>
  <c r="FI1457" i="98"/>
  <c r="FT1457" i="98"/>
  <c r="GD1457" i="98"/>
  <c r="FU1457" i="98"/>
  <c r="GB1449" i="98"/>
  <c r="FV1448" i="98"/>
  <c r="FZ1448" i="98"/>
  <c r="GD1448" i="98"/>
  <c r="FT1448" i="98"/>
  <c r="FY1448" i="98"/>
  <c r="GE1448" i="98"/>
  <c r="FK1448" i="98"/>
  <c r="FU1448" i="98"/>
  <c r="GA1448" i="98"/>
  <c r="FW1448" i="98"/>
  <c r="GB1448" i="98"/>
  <c r="FW1445" i="98"/>
  <c r="GA1445" i="98"/>
  <c r="GE1445" i="98"/>
  <c r="FU1445" i="98"/>
  <c r="FZ1445" i="98"/>
  <c r="FV1445" i="98"/>
  <c r="GB1445" i="98"/>
  <c r="FX1445" i="98"/>
  <c r="GC1445" i="98"/>
  <c r="FV1441" i="98"/>
  <c r="GC1440" i="98"/>
  <c r="FT1438" i="98"/>
  <c r="FX1438" i="98"/>
  <c r="GB1438" i="98"/>
  <c r="FI1438" i="98"/>
  <c r="FY1438" i="98"/>
  <c r="GD1438" i="98"/>
  <c r="FU1438" i="98"/>
  <c r="FZ1438" i="98"/>
  <c r="GE1438" i="98"/>
  <c r="FV1438" i="98"/>
  <c r="GA1438" i="98"/>
  <c r="FI1437" i="98"/>
  <c r="FV1432" i="98"/>
  <c r="FZ1432" i="98"/>
  <c r="GD1432" i="98"/>
  <c r="FT1432" i="98"/>
  <c r="FY1432" i="98"/>
  <c r="GE1432" i="98"/>
  <c r="FK1432" i="98"/>
  <c r="FU1432" i="98"/>
  <c r="GA1432" i="98"/>
  <c r="FW1432" i="98"/>
  <c r="GB1432" i="98"/>
  <c r="FW1429" i="98"/>
  <c r="GA1429" i="98"/>
  <c r="GE1429" i="98"/>
  <c r="FU1429" i="98"/>
  <c r="FZ1429" i="98"/>
  <c r="FV1429" i="98"/>
  <c r="GB1429" i="98"/>
  <c r="FX1429" i="98"/>
  <c r="GC1429" i="98"/>
  <c r="FT1422" i="98"/>
  <c r="FI1422" i="98"/>
  <c r="GD1422" i="98"/>
  <c r="GE1422" i="98"/>
  <c r="FI1421" i="98"/>
  <c r="GA1421" i="98" s="1"/>
  <c r="FX1416" i="98"/>
  <c r="FL1410" i="98"/>
  <c r="FM1410" i="98"/>
  <c r="FI1409" i="98"/>
  <c r="GD1409" i="98"/>
  <c r="FW1406" i="98"/>
  <c r="FV1400" i="98"/>
  <c r="FZ1400" i="98"/>
  <c r="GD1400" i="98"/>
  <c r="FT1400" i="98"/>
  <c r="FY1400" i="98"/>
  <c r="GE1400" i="98"/>
  <c r="FK1400" i="98"/>
  <c r="FU1400" i="98"/>
  <c r="GA1400" i="98"/>
  <c r="FW1400" i="98"/>
  <c r="GB1400" i="98"/>
  <c r="FW1397" i="98"/>
  <c r="GA1397" i="98"/>
  <c r="GE1397" i="98"/>
  <c r="FU1397" i="98"/>
  <c r="FZ1397" i="98"/>
  <c r="FV1397" i="98"/>
  <c r="GB1397" i="98"/>
  <c r="FX1397" i="98"/>
  <c r="GC1397" i="98"/>
  <c r="FL1394" i="98"/>
  <c r="FM1394" i="98"/>
  <c r="FI1393" i="98"/>
  <c r="GD1393" i="98"/>
  <c r="GB1385" i="98"/>
  <c r="FV1384" i="98"/>
  <c r="FZ1384" i="98"/>
  <c r="GD1384" i="98"/>
  <c r="FT1384" i="98"/>
  <c r="FY1384" i="98"/>
  <c r="GE1384" i="98"/>
  <c r="FK1384" i="98"/>
  <c r="FU1384" i="98"/>
  <c r="GA1384" i="98"/>
  <c r="FW1384" i="98"/>
  <c r="GB1384" i="98"/>
  <c r="FW1381" i="98"/>
  <c r="GA1381" i="98"/>
  <c r="GE1381" i="98"/>
  <c r="FU1381" i="98"/>
  <c r="FZ1381" i="98"/>
  <c r="FV1381" i="98"/>
  <c r="GB1381" i="98"/>
  <c r="FX1381" i="98"/>
  <c r="GC1381" i="98"/>
  <c r="GC1376" i="98"/>
  <c r="FT1374" i="98"/>
  <c r="FI1374" i="98"/>
  <c r="GD1374" i="98"/>
  <c r="GE1374" i="98"/>
  <c r="FI1373" i="98"/>
  <c r="FX1368" i="98"/>
  <c r="GC1366" i="98"/>
  <c r="FL1362" i="98"/>
  <c r="FM1362" i="98"/>
  <c r="FK1362" i="98" s="1"/>
  <c r="FW1361" i="98"/>
  <c r="GA1361" i="98"/>
  <c r="FX1361" i="98"/>
  <c r="GC1361" i="98"/>
  <c r="FI1361" i="98"/>
  <c r="FT1361" i="98"/>
  <c r="FY1361" i="98"/>
  <c r="GD1361" i="98"/>
  <c r="FU1361" i="98"/>
  <c r="FZ1361" i="98"/>
  <c r="FX1352" i="98"/>
  <c r="FL1346" i="98"/>
  <c r="FI1345" i="98"/>
  <c r="GD1345" i="98"/>
  <c r="FW1342" i="98"/>
  <c r="FV1336" i="98"/>
  <c r="FZ1336" i="98"/>
  <c r="GD1336" i="98"/>
  <c r="FT1336" i="98"/>
  <c r="FY1336" i="98"/>
  <c r="GE1336" i="98"/>
  <c r="FK1336" i="98"/>
  <c r="FU1336" i="98"/>
  <c r="GA1336" i="98"/>
  <c r="FW1336" i="98"/>
  <c r="GB1336" i="98"/>
  <c r="FW1333" i="98"/>
  <c r="GA1333" i="98"/>
  <c r="GE1333" i="98"/>
  <c r="FU1333" i="98"/>
  <c r="FZ1333" i="98"/>
  <c r="FV1333" i="98"/>
  <c r="GB1333" i="98"/>
  <c r="FX1333" i="98"/>
  <c r="GC1333" i="98"/>
  <c r="FV1329" i="98"/>
  <c r="FT1326" i="98"/>
  <c r="FX1326" i="98"/>
  <c r="GB1326" i="98"/>
  <c r="FI1326" i="98"/>
  <c r="FY1326" i="98"/>
  <c r="GD1326" i="98"/>
  <c r="FU1326" i="98"/>
  <c r="FZ1326" i="98"/>
  <c r="GE1326" i="98"/>
  <c r="FV1326" i="98"/>
  <c r="GA1326" i="98"/>
  <c r="FT1325" i="98"/>
  <c r="FI1325" i="98"/>
  <c r="FW1325" i="98" s="1"/>
  <c r="FX1320" i="98"/>
  <c r="FV1313" i="98"/>
  <c r="FU1308" i="98"/>
  <c r="FT1306" i="98"/>
  <c r="FX1306" i="98"/>
  <c r="GB1306" i="98"/>
  <c r="FV1306" i="98"/>
  <c r="FZ1306" i="98"/>
  <c r="GD1306" i="98"/>
  <c r="FY1306" i="98"/>
  <c r="FK1306" i="98"/>
  <c r="GA1306" i="98"/>
  <c r="FU1306" i="98"/>
  <c r="GC1306" i="98"/>
  <c r="FX1294" i="98"/>
  <c r="FV1294" i="98"/>
  <c r="FI1294" i="98"/>
  <c r="FY1294" i="98"/>
  <c r="FV1292" i="98"/>
  <c r="FZ1292" i="98"/>
  <c r="GD1292" i="98"/>
  <c r="FT1292" i="98"/>
  <c r="FX1292" i="98"/>
  <c r="GB1292" i="98"/>
  <c r="FW1292" i="98"/>
  <c r="GE1292" i="98"/>
  <c r="FK1292" i="98"/>
  <c r="FY1292" i="98"/>
  <c r="GA1292" i="98"/>
  <c r="GE1290" i="98"/>
  <c r="FI1290" i="98"/>
  <c r="FT1290" i="98" s="1"/>
  <c r="FL1285" i="98"/>
  <c r="FK1278" i="98"/>
  <c r="FW1274" i="98"/>
  <c r="FM1270" i="98"/>
  <c r="FX1262" i="98"/>
  <c r="GB1262" i="98"/>
  <c r="FV1262" i="98"/>
  <c r="FZ1262" i="98"/>
  <c r="FI1262" i="98"/>
  <c r="FW1262" i="98"/>
  <c r="FY1262" i="98"/>
  <c r="FV1260" i="98"/>
  <c r="FT1260" i="98"/>
  <c r="FW1260" i="98"/>
  <c r="FK1260" i="98"/>
  <c r="FY1260" i="98"/>
  <c r="FI1260" i="98"/>
  <c r="FK1242" i="98"/>
  <c r="FI1242" i="98"/>
  <c r="FT1242" i="98" s="1"/>
  <c r="FK1238" i="98"/>
  <c r="FK1174" i="98"/>
  <c r="GC1120" i="98"/>
  <c r="FU1120" i="98"/>
  <c r="GC1104" i="98"/>
  <c r="FU1104" i="98"/>
  <c r="FI1613" i="98"/>
  <c r="FX1613" i="98" s="1"/>
  <c r="FU1613" i="98"/>
  <c r="FY1613" i="98"/>
  <c r="GC1613" i="98"/>
  <c r="FV1613" i="98"/>
  <c r="FZ1613" i="98"/>
  <c r="GD1613" i="98"/>
  <c r="FW1613" i="98"/>
  <c r="GA1613" i="98"/>
  <c r="GE1613" i="98"/>
  <c r="FV1606" i="98"/>
  <c r="FZ1606" i="98"/>
  <c r="GD1606" i="98"/>
  <c r="FW1606" i="98"/>
  <c r="GA1606" i="98"/>
  <c r="GE1606" i="98"/>
  <c r="FT1606" i="98"/>
  <c r="FX1606" i="98"/>
  <c r="GB1606" i="98"/>
  <c r="FV1602" i="98"/>
  <c r="FX1601" i="98"/>
  <c r="FZ1598" i="98"/>
  <c r="FW1598" i="98"/>
  <c r="FT1598" i="98"/>
  <c r="FK1590" i="98"/>
  <c r="FL1555" i="98"/>
  <c r="FM1555" i="98" s="1"/>
  <c r="FL1551" i="98"/>
  <c r="FK1551" i="98" s="1"/>
  <c r="FM1551" i="98"/>
  <c r="FL1547" i="98"/>
  <c r="FK1547" i="98" s="1"/>
  <c r="FM1547" i="98"/>
  <c r="FV1526" i="98"/>
  <c r="FZ1526" i="98"/>
  <c r="GD1526" i="98"/>
  <c r="FW1526" i="98"/>
  <c r="GA1526" i="98"/>
  <c r="GE1526" i="98"/>
  <c r="FT1526" i="98"/>
  <c r="FX1526" i="98"/>
  <c r="GB1526" i="98"/>
  <c r="FI1521" i="98"/>
  <c r="FX1521" i="98" s="1"/>
  <c r="FZ1521" i="98"/>
  <c r="FW1521" i="98"/>
  <c r="FI1517" i="98"/>
  <c r="FT1517" i="98" s="1"/>
  <c r="GC1517" i="98"/>
  <c r="FZ1517" i="98"/>
  <c r="GD1517" i="98"/>
  <c r="FW1517" i="98"/>
  <c r="GA1517" i="98"/>
  <c r="FV1488" i="98"/>
  <c r="FT1488" i="98"/>
  <c r="FK1488" i="98"/>
  <c r="FW1488" i="98"/>
  <c r="FY1469" i="98"/>
  <c r="FT1462" i="98"/>
  <c r="FI1462" i="98"/>
  <c r="FX1462" i="98" s="1"/>
  <c r="GD1462" i="98"/>
  <c r="GE1462" i="98"/>
  <c r="FL1450" i="98"/>
  <c r="FM1450" i="98" s="1"/>
  <c r="FI1433" i="98"/>
  <c r="FW1433" i="98" s="1"/>
  <c r="GD1433" i="98"/>
  <c r="FI1414" i="98"/>
  <c r="GC1414" i="98" s="1"/>
  <c r="GE1414" i="98"/>
  <c r="FK1411" i="98"/>
  <c r="FL1386" i="98"/>
  <c r="FM1386" i="98"/>
  <c r="FY1373" i="98"/>
  <c r="FW1337" i="98"/>
  <c r="FX1337" i="98"/>
  <c r="FI1337" i="98"/>
  <c r="GA1337" i="98" s="1"/>
  <c r="FT1337" i="98"/>
  <c r="GD1337" i="98"/>
  <c r="FU1337" i="98"/>
  <c r="FV1328" i="98"/>
  <c r="FT1328" i="98"/>
  <c r="FK1328" i="98"/>
  <c r="FW1328" i="98"/>
  <c r="FT1317" i="98"/>
  <c r="FK1312" i="98"/>
  <c r="FU1292" i="98"/>
  <c r="FX1278" i="98"/>
  <c r="GB1278" i="98"/>
  <c r="FV1278" i="98"/>
  <c r="FZ1278" i="98"/>
  <c r="FI1278" i="98"/>
  <c r="FW1278" i="98"/>
  <c r="FY1278" i="98"/>
  <c r="FL1269" i="98"/>
  <c r="GB1162" i="98"/>
  <c r="FZ1162" i="98"/>
  <c r="FK1162" i="98"/>
  <c r="GE1162" i="98"/>
  <c r="FI1162" i="98"/>
  <c r="FW1162" i="98"/>
  <c r="FL1683" i="98"/>
  <c r="FK1683" i="98" s="1"/>
  <c r="FM1683" i="98"/>
  <c r="FK1679" i="98"/>
  <c r="FL1679" i="98"/>
  <c r="FM1679" i="98"/>
  <c r="FL1675" i="98"/>
  <c r="FM1675" i="98" s="1"/>
  <c r="FL1671" i="98"/>
  <c r="FK1671" i="98" s="1"/>
  <c r="FM1671" i="98"/>
  <c r="FL1667" i="98"/>
  <c r="FK1667" i="98" s="1"/>
  <c r="FM1667" i="98"/>
  <c r="FK1663" i="98"/>
  <c r="FL1663" i="98"/>
  <c r="FM1663" i="98"/>
  <c r="FL1659" i="98"/>
  <c r="FM1659" i="98" s="1"/>
  <c r="FI1653" i="98"/>
  <c r="FU1653" i="98"/>
  <c r="GC1653" i="98"/>
  <c r="FZ1653" i="98"/>
  <c r="GD1653" i="98"/>
  <c r="FW1653" i="98"/>
  <c r="GA1653" i="98"/>
  <c r="GE1653" i="98"/>
  <c r="FI1649" i="98"/>
  <c r="GB1649" i="98" s="1"/>
  <c r="FU1649" i="98"/>
  <c r="FY1649" i="98"/>
  <c r="GC1649" i="98"/>
  <c r="FV1649" i="98"/>
  <c r="FZ1649" i="98"/>
  <c r="GD1649" i="98"/>
  <c r="FW1649" i="98"/>
  <c r="GA1649" i="98"/>
  <c r="GE1649" i="98"/>
  <c r="FI1645" i="98"/>
  <c r="GC1645" i="98"/>
  <c r="FZ1645" i="98"/>
  <c r="FW1645" i="98"/>
  <c r="FI1641" i="98"/>
  <c r="GC1641" i="98"/>
  <c r="FZ1641" i="98"/>
  <c r="GD1641" i="98"/>
  <c r="FW1641" i="98"/>
  <c r="GA1641" i="98"/>
  <c r="FI1637" i="98"/>
  <c r="FU1637" i="98"/>
  <c r="GC1637" i="98"/>
  <c r="FZ1637" i="98"/>
  <c r="GD1637" i="98"/>
  <c r="FW1637" i="98"/>
  <c r="GA1637" i="98"/>
  <c r="GE1637" i="98"/>
  <c r="FK1634" i="98"/>
  <c r="FK1630" i="98"/>
  <c r="FK1626" i="98"/>
  <c r="FK1622" i="98"/>
  <c r="FK1618" i="98"/>
  <c r="FI1614" i="98"/>
  <c r="FV1614" i="98" s="1"/>
  <c r="FI1610" i="98"/>
  <c r="FU1606" i="98"/>
  <c r="FI1606" i="98"/>
  <c r="FI1602" i="98"/>
  <c r="FY1602" i="98" s="1"/>
  <c r="FI1598" i="98"/>
  <c r="FK1595" i="98"/>
  <c r="FL1595" i="98"/>
  <c r="FM1595" i="98"/>
  <c r="FL1591" i="98"/>
  <c r="FM1591" i="98" s="1"/>
  <c r="FL1587" i="98"/>
  <c r="FK1587" i="98" s="1"/>
  <c r="FM1587" i="98"/>
  <c r="FL1583" i="98"/>
  <c r="FK1583" i="98" s="1"/>
  <c r="FM1583" i="98"/>
  <c r="FK1579" i="98"/>
  <c r="FL1579" i="98"/>
  <c r="FM1579" i="98"/>
  <c r="FI1573" i="98"/>
  <c r="GC1573" i="98"/>
  <c r="FZ1573" i="98"/>
  <c r="GD1573" i="98"/>
  <c r="FW1573" i="98"/>
  <c r="GA1573" i="98"/>
  <c r="FI1569" i="98"/>
  <c r="FU1569" i="98"/>
  <c r="GC1569" i="98"/>
  <c r="FZ1569" i="98"/>
  <c r="GD1569" i="98"/>
  <c r="FW1569" i="98"/>
  <c r="GA1569" i="98"/>
  <c r="GE1569" i="98"/>
  <c r="FI1565" i="98"/>
  <c r="FU1565" i="98"/>
  <c r="FY1565" i="98"/>
  <c r="GC1565" i="98"/>
  <c r="FV1565" i="98"/>
  <c r="FZ1565" i="98"/>
  <c r="GD1565" i="98"/>
  <c r="FW1565" i="98"/>
  <c r="GA1565" i="98"/>
  <c r="GE1565" i="98"/>
  <c r="FI1561" i="98"/>
  <c r="GC1561" i="98"/>
  <c r="FZ1561" i="98"/>
  <c r="FW1561" i="98"/>
  <c r="FI1557" i="98"/>
  <c r="GC1557" i="98"/>
  <c r="FZ1557" i="98"/>
  <c r="GD1557" i="98"/>
  <c r="FW1557" i="98"/>
  <c r="GA1557" i="98"/>
  <c r="FK1554" i="98"/>
  <c r="FK1550" i="98"/>
  <c r="FK1546" i="98"/>
  <c r="FK1542" i="98"/>
  <c r="FK1538" i="98"/>
  <c r="FU1534" i="98"/>
  <c r="FI1534" i="98"/>
  <c r="FI1530" i="98"/>
  <c r="GC1530" i="98" s="1"/>
  <c r="FU1526" i="98"/>
  <c r="FI1526" i="98"/>
  <c r="FI1522" i="98"/>
  <c r="FV1522" i="98" s="1"/>
  <c r="FI1518" i="98"/>
  <c r="FZ1518" i="98" s="1"/>
  <c r="FL1515" i="98"/>
  <c r="FK1515" i="98" s="1"/>
  <c r="FM1515" i="98"/>
  <c r="FK1511" i="98"/>
  <c r="FL1511" i="98"/>
  <c r="FM1511" i="98"/>
  <c r="FL1507" i="98"/>
  <c r="FM1507" i="98" s="1"/>
  <c r="FV1504" i="98"/>
  <c r="FZ1504" i="98"/>
  <c r="GD1504" i="98"/>
  <c r="FT1504" i="98"/>
  <c r="FY1504" i="98"/>
  <c r="GE1504" i="98"/>
  <c r="FK1504" i="98"/>
  <c r="FU1504" i="98"/>
  <c r="GA1504" i="98"/>
  <c r="FW1504" i="98"/>
  <c r="GB1504" i="98"/>
  <c r="FW1501" i="98"/>
  <c r="GA1501" i="98"/>
  <c r="GE1501" i="98"/>
  <c r="FU1501" i="98"/>
  <c r="FZ1501" i="98"/>
  <c r="FV1501" i="98"/>
  <c r="GB1501" i="98"/>
  <c r="FX1501" i="98"/>
  <c r="GC1501" i="98"/>
  <c r="FV1497" i="98"/>
  <c r="FT1494" i="98"/>
  <c r="FX1494" i="98"/>
  <c r="GB1494" i="98"/>
  <c r="FI1494" i="98"/>
  <c r="FY1494" i="98"/>
  <c r="GD1494" i="98"/>
  <c r="FU1494" i="98"/>
  <c r="FZ1494" i="98"/>
  <c r="GE1494" i="98"/>
  <c r="FV1494" i="98"/>
  <c r="GA1494" i="98"/>
  <c r="FX1488" i="98"/>
  <c r="FL1482" i="98"/>
  <c r="FM1482" i="98"/>
  <c r="FI1481" i="98"/>
  <c r="GA1481" i="98" s="1"/>
  <c r="FL1466" i="98"/>
  <c r="FM1466" i="98" s="1"/>
  <c r="FW1465" i="98"/>
  <c r="FX1465" i="98"/>
  <c r="FI1465" i="98"/>
  <c r="FT1465" i="98"/>
  <c r="GD1465" i="98"/>
  <c r="FU1465" i="98"/>
  <c r="FW1462" i="98"/>
  <c r="FV1456" i="98"/>
  <c r="FZ1456" i="98"/>
  <c r="GD1456" i="98"/>
  <c r="FT1456" i="98"/>
  <c r="FY1456" i="98"/>
  <c r="GE1456" i="98"/>
  <c r="FK1456" i="98"/>
  <c r="FU1456" i="98"/>
  <c r="GA1456" i="98"/>
  <c r="FW1456" i="98"/>
  <c r="GB1456" i="98"/>
  <c r="FW1453" i="98"/>
  <c r="GA1453" i="98"/>
  <c r="GE1453" i="98"/>
  <c r="FU1453" i="98"/>
  <c r="FZ1453" i="98"/>
  <c r="FV1453" i="98"/>
  <c r="GB1453" i="98"/>
  <c r="FX1453" i="98"/>
  <c r="GC1453" i="98"/>
  <c r="GC1448" i="98"/>
  <c r="FT1446" i="98"/>
  <c r="FX1446" i="98"/>
  <c r="GB1446" i="98"/>
  <c r="FI1446" i="98"/>
  <c r="FY1446" i="98"/>
  <c r="GD1446" i="98"/>
  <c r="FU1446" i="98"/>
  <c r="FZ1446" i="98"/>
  <c r="GE1446" i="98"/>
  <c r="FV1446" i="98"/>
  <c r="GA1446" i="98"/>
  <c r="FK1443" i="98"/>
  <c r="GC1432" i="98"/>
  <c r="FI1430" i="98"/>
  <c r="GD1430" i="98"/>
  <c r="GE1430" i="98"/>
  <c r="FL1418" i="98"/>
  <c r="FM1418" i="98" s="1"/>
  <c r="FW1417" i="98"/>
  <c r="FX1417" i="98"/>
  <c r="FI1417" i="98"/>
  <c r="FT1417" i="98"/>
  <c r="GD1417" i="98"/>
  <c r="FU1417" i="98"/>
  <c r="FV1408" i="98"/>
  <c r="FZ1408" i="98"/>
  <c r="GD1408" i="98"/>
  <c r="FT1408" i="98"/>
  <c r="FY1408" i="98"/>
  <c r="GE1408" i="98"/>
  <c r="FK1408" i="98"/>
  <c r="FU1408" i="98"/>
  <c r="GA1408" i="98"/>
  <c r="FW1408" i="98"/>
  <c r="GB1408" i="98"/>
  <c r="FW1405" i="98"/>
  <c r="GA1405" i="98"/>
  <c r="GE1405" i="98"/>
  <c r="FU1405" i="98"/>
  <c r="FZ1405" i="98"/>
  <c r="FV1405" i="98"/>
  <c r="GB1405" i="98"/>
  <c r="FX1405" i="98"/>
  <c r="GC1405" i="98"/>
  <c r="GC1400" i="98"/>
  <c r="FT1398" i="98"/>
  <c r="FI1398" i="98"/>
  <c r="GD1398" i="98"/>
  <c r="GE1398" i="98"/>
  <c r="FV1392" i="98"/>
  <c r="FZ1392" i="98"/>
  <c r="GD1392" i="98"/>
  <c r="FT1392" i="98"/>
  <c r="FY1392" i="98"/>
  <c r="GE1392" i="98"/>
  <c r="FK1392" i="98"/>
  <c r="FU1392" i="98"/>
  <c r="GA1392" i="98"/>
  <c r="FW1392" i="98"/>
  <c r="GB1392" i="98"/>
  <c r="FW1389" i="98"/>
  <c r="GA1389" i="98"/>
  <c r="GE1389" i="98"/>
  <c r="FU1389" i="98"/>
  <c r="FZ1389" i="98"/>
  <c r="FV1389" i="98"/>
  <c r="GB1389" i="98"/>
  <c r="FX1389" i="98"/>
  <c r="GC1389" i="98"/>
  <c r="FV1385" i="98"/>
  <c r="GC1384" i="98"/>
  <c r="FT1382" i="98"/>
  <c r="FI1382" i="98"/>
  <c r="GD1382" i="98"/>
  <c r="GE1382" i="98"/>
  <c r="FK1379" i="98"/>
  <c r="FL1370" i="98"/>
  <c r="FM1370" i="98"/>
  <c r="FI1369" i="98"/>
  <c r="GD1369" i="98"/>
  <c r="FV1360" i="98"/>
  <c r="FZ1360" i="98"/>
  <c r="GD1360" i="98"/>
  <c r="FT1360" i="98"/>
  <c r="FY1360" i="98"/>
  <c r="GE1360" i="98"/>
  <c r="FK1360" i="98"/>
  <c r="FU1360" i="98"/>
  <c r="GA1360" i="98"/>
  <c r="FW1360" i="98"/>
  <c r="GB1360" i="98"/>
  <c r="FW1357" i="98"/>
  <c r="GA1357" i="98"/>
  <c r="GE1357" i="98"/>
  <c r="FU1357" i="98"/>
  <c r="FZ1357" i="98"/>
  <c r="FV1357" i="98"/>
  <c r="GB1357" i="98"/>
  <c r="FX1357" i="98"/>
  <c r="GC1357" i="98"/>
  <c r="FL1354" i="98"/>
  <c r="FM1354" i="98" s="1"/>
  <c r="FW1353" i="98"/>
  <c r="FX1353" i="98"/>
  <c r="FI1353" i="98"/>
  <c r="FT1353" i="98"/>
  <c r="GD1353" i="98"/>
  <c r="FU1353" i="98"/>
  <c r="FW1350" i="98"/>
  <c r="FV1344" i="98"/>
  <c r="FZ1344" i="98"/>
  <c r="GD1344" i="98"/>
  <c r="FT1344" i="98"/>
  <c r="FY1344" i="98"/>
  <c r="GE1344" i="98"/>
  <c r="FK1344" i="98"/>
  <c r="FU1344" i="98"/>
  <c r="GA1344" i="98"/>
  <c r="FW1344" i="98"/>
  <c r="GB1344" i="98"/>
  <c r="FW1341" i="98"/>
  <c r="GA1341" i="98"/>
  <c r="GE1341" i="98"/>
  <c r="FU1341" i="98"/>
  <c r="FZ1341" i="98"/>
  <c r="FV1341" i="98"/>
  <c r="GB1341" i="98"/>
  <c r="FX1341" i="98"/>
  <c r="GC1341" i="98"/>
  <c r="FV1337" i="98"/>
  <c r="FT1334" i="98"/>
  <c r="FI1334" i="98"/>
  <c r="GD1334" i="98"/>
  <c r="GE1334" i="98"/>
  <c r="FK1331" i="98"/>
  <c r="FL1322" i="98"/>
  <c r="FM1322" i="98" s="1"/>
  <c r="FW1321" i="98"/>
  <c r="FX1321" i="98"/>
  <c r="FI1321" i="98"/>
  <c r="FT1321" i="98"/>
  <c r="GD1321" i="98"/>
  <c r="FU1321" i="98"/>
  <c r="FK1315" i="98"/>
  <c r="FX1310" i="98"/>
  <c r="FV1310" i="98"/>
  <c r="FI1310" i="98"/>
  <c r="GC1310" i="98" s="1"/>
  <c r="FY1310" i="98"/>
  <c r="FV1308" i="98"/>
  <c r="FZ1308" i="98"/>
  <c r="GD1308" i="98"/>
  <c r="FT1308" i="98"/>
  <c r="FX1308" i="98"/>
  <c r="GB1308" i="98"/>
  <c r="FW1308" i="98"/>
  <c r="GE1308" i="98"/>
  <c r="FK1308" i="98"/>
  <c r="FY1308" i="98"/>
  <c r="GA1308" i="98"/>
  <c r="FL1301" i="98"/>
  <c r="FM1301" i="98" s="1"/>
  <c r="FW1290" i="98"/>
  <c r="FK1286" i="98"/>
  <c r="FM1286" i="98"/>
  <c r="GC1278" i="98"/>
  <c r="GC1276" i="98"/>
  <c r="FM1271" i="98"/>
  <c r="FL1271" i="98"/>
  <c r="FK1271" i="98" s="1"/>
  <c r="FT1258" i="98"/>
  <c r="FK1258" i="98"/>
  <c r="GA1258" i="98"/>
  <c r="FI1258" i="98"/>
  <c r="FX1258" i="98" s="1"/>
  <c r="FT1194" i="98"/>
  <c r="GB1194" i="98"/>
  <c r="FZ1194" i="98"/>
  <c r="GD1194" i="98"/>
  <c r="FK1194" i="98"/>
  <c r="GA1194" i="98"/>
  <c r="FI1194" i="98"/>
  <c r="FX1194" i="98" s="1"/>
  <c r="FW1194" i="98"/>
  <c r="FU1194" i="98"/>
  <c r="GC1194" i="98"/>
  <c r="GE1194" i="98"/>
  <c r="FK1190" i="98"/>
  <c r="FT1146" i="98"/>
  <c r="FX1146" i="98"/>
  <c r="GB1146" i="98"/>
  <c r="FV1146" i="98"/>
  <c r="FZ1146" i="98"/>
  <c r="GD1146" i="98"/>
  <c r="FY1146" i="98"/>
  <c r="FK1146" i="98"/>
  <c r="GA1146" i="98"/>
  <c r="GE1146" i="98"/>
  <c r="FU1146" i="98"/>
  <c r="GC1146" i="98"/>
  <c r="FI1146" i="98"/>
  <c r="FW1146" i="98"/>
  <c r="GA1102" i="98"/>
  <c r="FL1635" i="98"/>
  <c r="FK1635" i="98" s="1"/>
  <c r="FM1635" i="98"/>
  <c r="FK1623" i="98"/>
  <c r="FL1623" i="98"/>
  <c r="FM1623" i="98"/>
  <c r="GC1606" i="98"/>
  <c r="FI1605" i="98"/>
  <c r="FX1605" i="98" s="1"/>
  <c r="GC1605" i="98"/>
  <c r="FZ1605" i="98"/>
  <c r="FW1605" i="98"/>
  <c r="FI1597" i="98"/>
  <c r="FU1597" i="98" s="1"/>
  <c r="GC1597" i="98"/>
  <c r="FZ1597" i="98"/>
  <c r="GD1597" i="98"/>
  <c r="FW1597" i="98"/>
  <c r="GA1597" i="98"/>
  <c r="FL1539" i="98"/>
  <c r="FK1539" i="98" s="1"/>
  <c r="FM1539" i="98"/>
  <c r="GC1534" i="98"/>
  <c r="FI1533" i="98"/>
  <c r="FY1533" i="98" s="1"/>
  <c r="FU1533" i="98"/>
  <c r="GC1533" i="98"/>
  <c r="FZ1533" i="98"/>
  <c r="GD1533" i="98"/>
  <c r="FW1533" i="98"/>
  <c r="GA1533" i="98"/>
  <c r="GE1533" i="98"/>
  <c r="FI1529" i="98"/>
  <c r="FU1529" i="98"/>
  <c r="FY1529" i="98"/>
  <c r="GC1529" i="98"/>
  <c r="FV1529" i="98"/>
  <c r="FZ1529" i="98"/>
  <c r="GD1529" i="98"/>
  <c r="FW1529" i="98"/>
  <c r="GA1529" i="98"/>
  <c r="GE1529" i="98"/>
  <c r="GC1518" i="98"/>
  <c r="FL1498" i="98"/>
  <c r="FM1498" i="98" s="1"/>
  <c r="FY1485" i="98"/>
  <c r="FT1478" i="98"/>
  <c r="FI1478" i="98"/>
  <c r="FW1478" i="98" s="1"/>
  <c r="GD1478" i="98"/>
  <c r="GE1478" i="98"/>
  <c r="FK1472" i="98"/>
  <c r="FW1469" i="98"/>
  <c r="GA1469" i="98"/>
  <c r="GE1469" i="98"/>
  <c r="FU1469" i="98"/>
  <c r="FZ1469" i="98"/>
  <c r="FV1469" i="98"/>
  <c r="GB1469" i="98"/>
  <c r="FX1469" i="98"/>
  <c r="GC1469" i="98"/>
  <c r="FW1449" i="98"/>
  <c r="FX1449" i="98"/>
  <c r="FI1449" i="98"/>
  <c r="GA1449" i="98" s="1"/>
  <c r="FT1449" i="98"/>
  <c r="GD1449" i="98"/>
  <c r="FU1449" i="98"/>
  <c r="FV1440" i="98"/>
  <c r="FT1440" i="98"/>
  <c r="FK1440" i="98"/>
  <c r="FW1440" i="98"/>
  <c r="FY1437" i="98"/>
  <c r="FL1434" i="98"/>
  <c r="FM1434" i="98" s="1"/>
  <c r="FW1421" i="98"/>
  <c r="FU1421" i="98"/>
  <c r="GB1421" i="98"/>
  <c r="FI1401" i="98"/>
  <c r="FV1401" i="98" s="1"/>
  <c r="GD1401" i="98"/>
  <c r="FK1395" i="98"/>
  <c r="FV1376" i="98"/>
  <c r="FZ1376" i="98"/>
  <c r="GD1376" i="98"/>
  <c r="FT1376" i="98"/>
  <c r="FY1376" i="98"/>
  <c r="GE1376" i="98"/>
  <c r="FK1376" i="98"/>
  <c r="FU1376" i="98"/>
  <c r="GA1376" i="98"/>
  <c r="FW1376" i="98"/>
  <c r="GB1376" i="98"/>
  <c r="GA1373" i="98"/>
  <c r="FZ1373" i="98"/>
  <c r="FT1366" i="98"/>
  <c r="FX1366" i="98"/>
  <c r="GB1366" i="98"/>
  <c r="FI1366" i="98"/>
  <c r="FY1366" i="98"/>
  <c r="GD1366" i="98"/>
  <c r="FU1366" i="98"/>
  <c r="FZ1366" i="98"/>
  <c r="GE1366" i="98"/>
  <c r="FV1366" i="98"/>
  <c r="GA1366" i="98"/>
  <c r="FY1325" i="98"/>
  <c r="FT1318" i="98"/>
  <c r="FX1318" i="98"/>
  <c r="GB1318" i="98"/>
  <c r="FI1318" i="98"/>
  <c r="GC1318" i="98" s="1"/>
  <c r="FY1318" i="98"/>
  <c r="GD1318" i="98"/>
  <c r="FU1318" i="98"/>
  <c r="FZ1318" i="98"/>
  <c r="GE1318" i="98"/>
  <c r="FV1318" i="98"/>
  <c r="GA1318" i="98"/>
  <c r="FI1685" i="98"/>
  <c r="FU1685" i="98"/>
  <c r="FY1685" i="98"/>
  <c r="GC1685" i="98"/>
  <c r="FV1685" i="98"/>
  <c r="GD1685" i="98"/>
  <c r="FZ1685" i="98"/>
  <c r="FW1685" i="98"/>
  <c r="GA1685" i="98"/>
  <c r="GE1685" i="98"/>
  <c r="FM1682" i="98"/>
  <c r="FI1681" i="98"/>
  <c r="FU1681" i="98"/>
  <c r="FY1681" i="98"/>
  <c r="GC1681" i="98"/>
  <c r="FZ1681" i="98"/>
  <c r="FV1681" i="98"/>
  <c r="GD1681" i="98"/>
  <c r="FW1681" i="98"/>
  <c r="GA1681" i="98"/>
  <c r="GE1681" i="98"/>
  <c r="FM1678" i="98"/>
  <c r="FK1678" i="98" s="1"/>
  <c r="FI1677" i="98"/>
  <c r="GB1677" i="98" s="1"/>
  <c r="FU1677" i="98"/>
  <c r="FY1677" i="98"/>
  <c r="GC1677" i="98"/>
  <c r="FZ1677" i="98"/>
  <c r="FV1677" i="98"/>
  <c r="GD1677" i="98"/>
  <c r="FW1677" i="98"/>
  <c r="GA1677" i="98"/>
  <c r="GE1677" i="98"/>
  <c r="FM1674" i="98"/>
  <c r="FK1674" i="98" s="1"/>
  <c r="FI1673" i="98"/>
  <c r="FU1673" i="98"/>
  <c r="FY1673" i="98"/>
  <c r="GC1673" i="98"/>
  <c r="FV1673" i="98"/>
  <c r="FZ1673" i="98"/>
  <c r="GD1673" i="98"/>
  <c r="FW1673" i="98"/>
  <c r="GA1673" i="98"/>
  <c r="GE1673" i="98"/>
  <c r="FM1670" i="98"/>
  <c r="FI1669" i="98"/>
  <c r="FU1669" i="98"/>
  <c r="FY1669" i="98"/>
  <c r="GC1669" i="98"/>
  <c r="FV1669" i="98"/>
  <c r="FZ1669" i="98"/>
  <c r="GD1669" i="98"/>
  <c r="FW1669" i="98"/>
  <c r="GA1669" i="98"/>
  <c r="GE1669" i="98"/>
  <c r="FM1666" i="98"/>
  <c r="FK1666" i="98" s="1"/>
  <c r="FI1665" i="98"/>
  <c r="FU1665" i="98"/>
  <c r="FY1665" i="98"/>
  <c r="GC1665" i="98"/>
  <c r="FV1665" i="98"/>
  <c r="FZ1665" i="98"/>
  <c r="GD1665" i="98"/>
  <c r="FW1665" i="98"/>
  <c r="GA1665" i="98"/>
  <c r="GE1665" i="98"/>
  <c r="FM1662" i="98"/>
  <c r="FI1661" i="98"/>
  <c r="GB1661" i="98" s="1"/>
  <c r="FU1661" i="98"/>
  <c r="FY1661" i="98"/>
  <c r="GC1661" i="98"/>
  <c r="FV1661" i="98"/>
  <c r="FZ1661" i="98"/>
  <c r="GD1661" i="98"/>
  <c r="FW1661" i="98"/>
  <c r="GA1661" i="98"/>
  <c r="GE1661" i="98"/>
  <c r="FM1658" i="98"/>
  <c r="FI1657" i="98"/>
  <c r="FU1657" i="98"/>
  <c r="FY1657" i="98"/>
  <c r="GC1657" i="98"/>
  <c r="FV1657" i="98"/>
  <c r="FZ1657" i="98"/>
  <c r="GD1657" i="98"/>
  <c r="FW1657" i="98"/>
  <c r="GA1657" i="98"/>
  <c r="GE1657" i="98"/>
  <c r="FK1654" i="98"/>
  <c r="FK1650" i="98"/>
  <c r="FK1646" i="98"/>
  <c r="FK1642" i="98"/>
  <c r="FK1638" i="98"/>
  <c r="FL1615" i="98"/>
  <c r="FK1615" i="98" s="1"/>
  <c r="FM1615" i="98"/>
  <c r="GB1613" i="98"/>
  <c r="FL1611" i="98"/>
  <c r="FM1611" i="98" s="1"/>
  <c r="GB1609" i="98"/>
  <c r="FK1607" i="98"/>
  <c r="FL1607" i="98"/>
  <c r="FM1607" i="98"/>
  <c r="GB1605" i="98"/>
  <c r="FL1603" i="98"/>
  <c r="FK1603" i="98" s="1"/>
  <c r="FM1603" i="98"/>
  <c r="FL1599" i="98"/>
  <c r="FK1599" i="98" s="1"/>
  <c r="FM1599" i="98"/>
  <c r="FM1594" i="98"/>
  <c r="FI1593" i="98"/>
  <c r="FY1593" i="98" s="1"/>
  <c r="GC1593" i="98"/>
  <c r="FZ1593" i="98"/>
  <c r="FW1593" i="98"/>
  <c r="FM1590" i="98"/>
  <c r="FI1589" i="98"/>
  <c r="FW1589" i="98"/>
  <c r="FM1586" i="98"/>
  <c r="FI1585" i="98"/>
  <c r="FZ1585" i="98"/>
  <c r="FW1585" i="98"/>
  <c r="FM1582" i="98"/>
  <c r="FI1581" i="98"/>
  <c r="GC1581" i="98"/>
  <c r="FZ1581" i="98"/>
  <c r="FW1581" i="98"/>
  <c r="FM1578" i="98"/>
  <c r="FI1577" i="98"/>
  <c r="FY1577" i="98" s="1"/>
  <c r="GC1577" i="98"/>
  <c r="FZ1577" i="98"/>
  <c r="FW1577" i="98"/>
  <c r="FK1574" i="98"/>
  <c r="FK1570" i="98"/>
  <c r="FK1566" i="98"/>
  <c r="FK1562" i="98"/>
  <c r="FK1558" i="98"/>
  <c r="FL1535" i="98"/>
  <c r="FK1535" i="98" s="1"/>
  <c r="FM1535" i="98"/>
  <c r="GB1533" i="98"/>
  <c r="FL1531" i="98"/>
  <c r="FK1531" i="98" s="1"/>
  <c r="FM1531" i="98"/>
  <c r="GB1529" i="98"/>
  <c r="FL1527" i="98"/>
  <c r="FM1527" i="98" s="1"/>
  <c r="FK1523" i="98"/>
  <c r="FL1523" i="98"/>
  <c r="FM1523" i="98"/>
  <c r="GB1521" i="98"/>
  <c r="FL1519" i="98"/>
  <c r="FK1519" i="98" s="1"/>
  <c r="FM1519" i="98"/>
  <c r="FM1514" i="98"/>
  <c r="FI1513" i="98"/>
  <c r="GC1513" i="98"/>
  <c r="FZ1513" i="98"/>
  <c r="GD1513" i="98"/>
  <c r="FW1513" i="98"/>
  <c r="GA1513" i="98"/>
  <c r="FM1510" i="98"/>
  <c r="FI1509" i="98"/>
  <c r="GC1509" i="98"/>
  <c r="FZ1509" i="98"/>
  <c r="GD1509" i="98"/>
  <c r="FW1509" i="98"/>
  <c r="GA1509" i="98"/>
  <c r="FM1506" i="98"/>
  <c r="FT1502" i="98"/>
  <c r="FI1502" i="98"/>
  <c r="GC1502" i="98" s="1"/>
  <c r="GD1502" i="98"/>
  <c r="GE1502" i="98"/>
  <c r="FK1499" i="98"/>
  <c r="FL1490" i="98"/>
  <c r="FM1490" i="98"/>
  <c r="FW1489" i="98"/>
  <c r="GA1489" i="98"/>
  <c r="FX1489" i="98"/>
  <c r="GC1489" i="98"/>
  <c r="FI1489" i="98"/>
  <c r="GB1489" i="98" s="1"/>
  <c r="FT1489" i="98"/>
  <c r="FY1489" i="98"/>
  <c r="GD1489" i="98"/>
  <c r="FU1489" i="98"/>
  <c r="FZ1489" i="98"/>
  <c r="FI1488" i="98"/>
  <c r="FZ1488" i="98" s="1"/>
  <c r="GD1485" i="98"/>
  <c r="FV1480" i="98"/>
  <c r="FZ1480" i="98"/>
  <c r="GD1480" i="98"/>
  <c r="FT1480" i="98"/>
  <c r="FY1480" i="98"/>
  <c r="GE1480" i="98"/>
  <c r="FK1480" i="98"/>
  <c r="FU1480" i="98"/>
  <c r="GA1480" i="98"/>
  <c r="FW1480" i="98"/>
  <c r="GB1480" i="98"/>
  <c r="FW1477" i="98"/>
  <c r="GA1477" i="98"/>
  <c r="GE1477" i="98"/>
  <c r="FU1477" i="98"/>
  <c r="FZ1477" i="98"/>
  <c r="FV1477" i="98"/>
  <c r="GB1477" i="98"/>
  <c r="FX1477" i="98"/>
  <c r="GC1477" i="98"/>
  <c r="FL1474" i="98"/>
  <c r="FM1474" i="98" s="1"/>
  <c r="FW1473" i="98"/>
  <c r="FX1473" i="98"/>
  <c r="FI1473" i="98"/>
  <c r="GB1473" i="98" s="1"/>
  <c r="FT1473" i="98"/>
  <c r="GD1473" i="98"/>
  <c r="FU1473" i="98"/>
  <c r="FI1472" i="98"/>
  <c r="FV1472" i="98" s="1"/>
  <c r="GD1469" i="98"/>
  <c r="FV1464" i="98"/>
  <c r="FZ1464" i="98"/>
  <c r="GD1464" i="98"/>
  <c r="FT1464" i="98"/>
  <c r="FY1464" i="98"/>
  <c r="GE1464" i="98"/>
  <c r="FK1464" i="98"/>
  <c r="FU1464" i="98"/>
  <c r="GA1464" i="98"/>
  <c r="FW1464" i="98"/>
  <c r="GB1464" i="98"/>
  <c r="FW1461" i="98"/>
  <c r="GA1461" i="98"/>
  <c r="GE1461" i="98"/>
  <c r="FU1461" i="98"/>
  <c r="FZ1461" i="98"/>
  <c r="FV1461" i="98"/>
  <c r="GB1461" i="98"/>
  <c r="FX1461" i="98"/>
  <c r="GC1461" i="98"/>
  <c r="FI1454" i="98"/>
  <c r="GC1454" i="98" s="1"/>
  <c r="GE1454" i="98"/>
  <c r="FL1442" i="98"/>
  <c r="FM1442" i="98" s="1"/>
  <c r="FW1441" i="98"/>
  <c r="FX1441" i="98"/>
  <c r="FI1441" i="98"/>
  <c r="GB1441" i="98" s="1"/>
  <c r="FT1441" i="98"/>
  <c r="GD1441" i="98"/>
  <c r="FU1441" i="98"/>
  <c r="FI1440" i="98"/>
  <c r="FX1440" i="98" s="1"/>
  <c r="GD1437" i="98"/>
  <c r="FL1426" i="98"/>
  <c r="FI1425" i="98"/>
  <c r="GB1425" i="98" s="1"/>
  <c r="GD1425" i="98"/>
  <c r="FI1424" i="98"/>
  <c r="FV1416" i="98"/>
  <c r="FZ1416" i="98"/>
  <c r="GD1416" i="98"/>
  <c r="FT1416" i="98"/>
  <c r="FY1416" i="98"/>
  <c r="GE1416" i="98"/>
  <c r="FK1416" i="98"/>
  <c r="FU1416" i="98"/>
  <c r="GA1416" i="98"/>
  <c r="FW1416" i="98"/>
  <c r="GB1416" i="98"/>
  <c r="FW1413" i="98"/>
  <c r="GA1413" i="98"/>
  <c r="GE1413" i="98"/>
  <c r="FU1413" i="98"/>
  <c r="FZ1413" i="98"/>
  <c r="FV1413" i="98"/>
  <c r="GB1413" i="98"/>
  <c r="FX1413" i="98"/>
  <c r="GC1413" i="98"/>
  <c r="FT1406" i="98"/>
  <c r="FX1406" i="98"/>
  <c r="GB1406" i="98"/>
  <c r="FI1406" i="98"/>
  <c r="FY1406" i="98"/>
  <c r="GD1406" i="98"/>
  <c r="FU1406" i="98"/>
  <c r="FZ1406" i="98"/>
  <c r="GE1406" i="98"/>
  <c r="FV1406" i="98"/>
  <c r="GA1406" i="98"/>
  <c r="FI1390" i="98"/>
  <c r="GC1390" i="98" s="1"/>
  <c r="FL1378" i="98"/>
  <c r="FM1378" i="98" s="1"/>
  <c r="FW1377" i="98"/>
  <c r="FX1377" i="98"/>
  <c r="FI1377" i="98"/>
  <c r="GB1377" i="98" s="1"/>
  <c r="FT1377" i="98"/>
  <c r="GD1377" i="98"/>
  <c r="FU1377" i="98"/>
  <c r="FI1376" i="98"/>
  <c r="GD1373" i="98"/>
  <c r="FV1368" i="98"/>
  <c r="FZ1368" i="98"/>
  <c r="GD1368" i="98"/>
  <c r="FT1368" i="98"/>
  <c r="FY1368" i="98"/>
  <c r="GE1368" i="98"/>
  <c r="FK1368" i="98"/>
  <c r="FU1368" i="98"/>
  <c r="GA1368" i="98"/>
  <c r="FW1368" i="98"/>
  <c r="GB1368" i="98"/>
  <c r="FW1365" i="98"/>
  <c r="GA1365" i="98"/>
  <c r="GE1365" i="98"/>
  <c r="FU1365" i="98"/>
  <c r="FZ1365" i="98"/>
  <c r="FV1365" i="98"/>
  <c r="GB1365" i="98"/>
  <c r="FX1365" i="98"/>
  <c r="GC1365" i="98"/>
  <c r="FI1358" i="98"/>
  <c r="GC1358" i="98" s="1"/>
  <c r="FV1352" i="98"/>
  <c r="FZ1352" i="98"/>
  <c r="GD1352" i="98"/>
  <c r="FT1352" i="98"/>
  <c r="FY1352" i="98"/>
  <c r="GE1352" i="98"/>
  <c r="FK1352" i="98"/>
  <c r="FU1352" i="98"/>
  <c r="GA1352" i="98"/>
  <c r="FW1352" i="98"/>
  <c r="GB1352" i="98"/>
  <c r="FW1349" i="98"/>
  <c r="GA1349" i="98"/>
  <c r="GE1349" i="98"/>
  <c r="FU1349" i="98"/>
  <c r="FZ1349" i="98"/>
  <c r="FV1349" i="98"/>
  <c r="GB1349" i="98"/>
  <c r="FX1349" i="98"/>
  <c r="GC1349" i="98"/>
  <c r="FT1342" i="98"/>
  <c r="FI1342" i="98"/>
  <c r="GC1342" i="98" s="1"/>
  <c r="GD1342" i="98"/>
  <c r="GE1342" i="98"/>
  <c r="FK1339" i="98"/>
  <c r="FL1330" i="98"/>
  <c r="FM1330" i="98"/>
  <c r="FK1330" i="98" s="1"/>
  <c r="FW1329" i="98"/>
  <c r="GA1329" i="98"/>
  <c r="FX1329" i="98"/>
  <c r="GC1329" i="98"/>
  <c r="FI1329" i="98"/>
  <c r="GB1329" i="98" s="1"/>
  <c r="FT1329" i="98"/>
  <c r="FY1329" i="98"/>
  <c r="GD1329" i="98"/>
  <c r="FU1329" i="98"/>
  <c r="FZ1329" i="98"/>
  <c r="FI1328" i="98"/>
  <c r="FZ1328" i="98" s="1"/>
  <c r="GD1325" i="98"/>
  <c r="FV1320" i="98"/>
  <c r="FZ1320" i="98"/>
  <c r="GD1320" i="98"/>
  <c r="FT1320" i="98"/>
  <c r="FY1320" i="98"/>
  <c r="GE1320" i="98"/>
  <c r="FK1320" i="98"/>
  <c r="FU1320" i="98"/>
  <c r="GA1320" i="98"/>
  <c r="FW1320" i="98"/>
  <c r="GB1320" i="98"/>
  <c r="FW1317" i="98"/>
  <c r="GA1317" i="98"/>
  <c r="GE1317" i="98"/>
  <c r="FU1317" i="98"/>
  <c r="FZ1317" i="98"/>
  <c r="FV1317" i="98"/>
  <c r="GB1317" i="98"/>
  <c r="FX1317" i="98"/>
  <c r="GC1317" i="98"/>
  <c r="FL1314" i="98"/>
  <c r="FM1314" i="98" s="1"/>
  <c r="FW1313" i="98"/>
  <c r="FX1313" i="98"/>
  <c r="FI1313" i="98"/>
  <c r="GB1313" i="98" s="1"/>
  <c r="FT1313" i="98"/>
  <c r="GD1313" i="98"/>
  <c r="FU1313" i="98"/>
  <c r="FI1312" i="98"/>
  <c r="GC1312" i="98" s="1"/>
  <c r="FK1302" i="98"/>
  <c r="FM1302" i="98"/>
  <c r="FM1287" i="98"/>
  <c r="FK1287" i="98"/>
  <c r="FL1287" i="98"/>
  <c r="FU1278" i="98"/>
  <c r="FU1276" i="98"/>
  <c r="FI1276" i="98"/>
  <c r="FT1274" i="98"/>
  <c r="FX1274" i="98"/>
  <c r="GB1274" i="98"/>
  <c r="FV1274" i="98"/>
  <c r="FZ1274" i="98"/>
  <c r="GD1274" i="98"/>
  <c r="FY1274" i="98"/>
  <c r="FK1274" i="98"/>
  <c r="GA1274" i="98"/>
  <c r="FU1274" i="98"/>
  <c r="GC1274" i="98"/>
  <c r="FT1226" i="98"/>
  <c r="FX1226" i="98"/>
  <c r="GB1226" i="98"/>
  <c r="FV1226" i="98"/>
  <c r="FZ1226" i="98"/>
  <c r="GD1226" i="98"/>
  <c r="FY1226" i="98"/>
  <c r="FK1226" i="98"/>
  <c r="GA1226" i="98"/>
  <c r="GE1226" i="98"/>
  <c r="FU1226" i="98"/>
  <c r="GC1226" i="98"/>
  <c r="FI1226" i="98"/>
  <c r="FW1226" i="98"/>
  <c r="GB1210" i="98"/>
  <c r="FZ1210" i="98"/>
  <c r="GD1210" i="98"/>
  <c r="FK1210" i="98"/>
  <c r="FI1210" i="98"/>
  <c r="FT1210" i="98" s="1"/>
  <c r="FW1210" i="98"/>
  <c r="FU1210" i="98"/>
  <c r="GE1210" i="98"/>
  <c r="FK1206" i="98"/>
  <c r="GB1178" i="98"/>
  <c r="FZ1178" i="98"/>
  <c r="FK1178" i="98"/>
  <c r="FI1178" i="98"/>
  <c r="FW1178" i="98"/>
  <c r="GE1178" i="98"/>
  <c r="FM1255" i="98"/>
  <c r="FT1246" i="98"/>
  <c r="FX1246" i="98"/>
  <c r="GB1246" i="98"/>
  <c r="FV1246" i="98"/>
  <c r="FZ1246" i="98"/>
  <c r="GD1246" i="98"/>
  <c r="FV1244" i="98"/>
  <c r="FZ1244" i="98"/>
  <c r="FT1244" i="98"/>
  <c r="FX1244" i="98"/>
  <c r="FI1244" i="98"/>
  <c r="FM1239" i="98"/>
  <c r="FK1239" i="98"/>
  <c r="FT1230" i="98"/>
  <c r="GD1230" i="98"/>
  <c r="GC1228" i="98"/>
  <c r="FI1228" i="98"/>
  <c r="FI1212" i="98"/>
  <c r="GC1212" i="98" s="1"/>
  <c r="GD1198" i="98"/>
  <c r="FV1196" i="98"/>
  <c r="FZ1196" i="98"/>
  <c r="GD1196" i="98"/>
  <c r="FT1196" i="98"/>
  <c r="FX1196" i="98"/>
  <c r="GB1196" i="98"/>
  <c r="GB1182" i="98"/>
  <c r="FZ1182" i="98"/>
  <c r="GD1182" i="98"/>
  <c r="FV1180" i="98"/>
  <c r="FZ1180" i="98"/>
  <c r="FT1180" i="98"/>
  <c r="FX1180" i="98"/>
  <c r="FM1173" i="98"/>
  <c r="GC1166" i="98"/>
  <c r="FU1166" i="98"/>
  <c r="FI1164" i="98"/>
  <c r="GA1164" i="98" s="1"/>
  <c r="GB1150" i="98"/>
  <c r="FZ1150" i="98"/>
  <c r="FI1148" i="98"/>
  <c r="FK1144" i="98"/>
  <c r="FW1142" i="98"/>
  <c r="FV1128" i="98"/>
  <c r="FK1128" i="98"/>
  <c r="GA1128" i="98"/>
  <c r="GE1128" i="98"/>
  <c r="FX1128" i="98"/>
  <c r="GB1128" i="98"/>
  <c r="FT1126" i="98"/>
  <c r="FX1126" i="98"/>
  <c r="GB1126" i="98"/>
  <c r="FI1126" i="98"/>
  <c r="FU1126" i="98"/>
  <c r="FY1126" i="98"/>
  <c r="GC1126" i="98"/>
  <c r="FV1126" i="98"/>
  <c r="FZ1126" i="98"/>
  <c r="GD1126" i="98"/>
  <c r="FI1123" i="98"/>
  <c r="FX1123" i="98" s="1"/>
  <c r="GC1123" i="98"/>
  <c r="FZ1123" i="98"/>
  <c r="GD1123" i="98"/>
  <c r="FW1123" i="98"/>
  <c r="GA1123" i="98"/>
  <c r="FL1117" i="98"/>
  <c r="FK1117" i="98" s="1"/>
  <c r="FM1117" i="98"/>
  <c r="FV1112" i="98"/>
  <c r="FZ1112" i="98"/>
  <c r="FK1112" i="98"/>
  <c r="GE1112" i="98"/>
  <c r="GB1112" i="98"/>
  <c r="FI1110" i="98"/>
  <c r="FW1110" i="98" s="1"/>
  <c r="GC1110" i="98"/>
  <c r="FZ1110" i="98"/>
  <c r="FI1107" i="98"/>
  <c r="FX1107" i="98" s="1"/>
  <c r="FU1107" i="98"/>
  <c r="GC1107" i="98"/>
  <c r="FZ1107" i="98"/>
  <c r="GD1107" i="98"/>
  <c r="FW1107" i="98"/>
  <c r="GA1107" i="98"/>
  <c r="GE1107" i="98"/>
  <c r="FL1101" i="98"/>
  <c r="FK1101" i="98" s="1"/>
  <c r="FM1101" i="98"/>
  <c r="FL1088" i="98"/>
  <c r="GD1078" i="98"/>
  <c r="GE1078" i="98"/>
  <c r="FK1078" i="98"/>
  <c r="GA1078" i="98"/>
  <c r="FT1076" i="98"/>
  <c r="FX1076" i="98"/>
  <c r="GB1076" i="98"/>
  <c r="FI1076" i="98"/>
  <c r="FY1076" i="98"/>
  <c r="GD1076" i="98"/>
  <c r="FU1076" i="98"/>
  <c r="FZ1076" i="98"/>
  <c r="GE1076" i="98"/>
  <c r="FV1076" i="98"/>
  <c r="GA1076" i="98"/>
  <c r="FV1026" i="98"/>
  <c r="FZ1026" i="98"/>
  <c r="GD1026" i="98"/>
  <c r="FW1026" i="98"/>
  <c r="GA1026" i="98"/>
  <c r="GE1026" i="98"/>
  <c r="FI1026" i="98"/>
  <c r="FX1026" i="98"/>
  <c r="FY1026" i="98"/>
  <c r="FT1026" i="98"/>
  <c r="GB1026" i="98"/>
  <c r="FI1010" i="98"/>
  <c r="FZ1010" i="98" s="1"/>
  <c r="FM726" i="98"/>
  <c r="FL648" i="98"/>
  <c r="FK648" i="98" s="1"/>
  <c r="FM648" i="98"/>
  <c r="FK1685" i="98"/>
  <c r="FV1684" i="98"/>
  <c r="FK1681" i="98"/>
  <c r="GD1680" i="98"/>
  <c r="FK1677" i="98"/>
  <c r="GD1676" i="98"/>
  <c r="FZ1676" i="98"/>
  <c r="FV1676" i="98"/>
  <c r="FK1673" i="98"/>
  <c r="GD1672" i="98"/>
  <c r="FK1669" i="98"/>
  <c r="FZ1668" i="98"/>
  <c r="FV1668" i="98"/>
  <c r="FK1665" i="98"/>
  <c r="GD1664" i="98"/>
  <c r="FK1661" i="98"/>
  <c r="FK1657" i="98"/>
  <c r="GD1656" i="98"/>
  <c r="FZ1656" i="98"/>
  <c r="FV1656" i="98"/>
  <c r="FK1653" i="98"/>
  <c r="FZ1652" i="98"/>
  <c r="FV1652" i="98"/>
  <c r="FK1649" i="98"/>
  <c r="GD1648" i="98"/>
  <c r="FK1645" i="98"/>
  <c r="FK1641" i="98"/>
  <c r="GD1640" i="98"/>
  <c r="FK1637" i="98"/>
  <c r="GD1636" i="98"/>
  <c r="FZ1636" i="98"/>
  <c r="FV1636" i="98"/>
  <c r="GD1632" i="98"/>
  <c r="FK1629" i="98"/>
  <c r="FK1625" i="98"/>
  <c r="GD1624" i="98"/>
  <c r="FZ1620" i="98"/>
  <c r="FV1620" i="98"/>
  <c r="GD1616" i="98"/>
  <c r="FZ1616" i="98"/>
  <c r="FV1616" i="98"/>
  <c r="FK1613" i="98"/>
  <c r="FK1609" i="98"/>
  <c r="GD1608" i="98"/>
  <c r="FK1605" i="98"/>
  <c r="FZ1604" i="98"/>
  <c r="FV1604" i="98"/>
  <c r="FK1601" i="98"/>
  <c r="GD1600" i="98"/>
  <c r="FK1597" i="98"/>
  <c r="GD1596" i="98"/>
  <c r="FZ1596" i="98"/>
  <c r="FV1596" i="98"/>
  <c r="FK1593" i="98"/>
  <c r="GD1592" i="98"/>
  <c r="FK1589" i="98"/>
  <c r="FZ1588" i="98"/>
  <c r="FV1588" i="98"/>
  <c r="FK1585" i="98"/>
  <c r="GD1584" i="98"/>
  <c r="FK1581" i="98"/>
  <c r="FK1577" i="98"/>
  <c r="GD1576" i="98"/>
  <c r="FZ1576" i="98"/>
  <c r="FV1576" i="98"/>
  <c r="FK1573" i="98"/>
  <c r="FZ1572" i="98"/>
  <c r="FV1572" i="98"/>
  <c r="FK1569" i="98"/>
  <c r="GD1568" i="98"/>
  <c r="FK1565" i="98"/>
  <c r="FK1561" i="98"/>
  <c r="GD1560" i="98"/>
  <c r="FK1557" i="98"/>
  <c r="GD1556" i="98"/>
  <c r="FZ1556" i="98"/>
  <c r="FV1556" i="98"/>
  <c r="GD1552" i="98"/>
  <c r="FK1549" i="98"/>
  <c r="FK1545" i="98"/>
  <c r="GD1544" i="98"/>
  <c r="FZ1540" i="98"/>
  <c r="FV1540" i="98"/>
  <c r="GD1536" i="98"/>
  <c r="FZ1536" i="98"/>
  <c r="FV1536" i="98"/>
  <c r="FK1533" i="98"/>
  <c r="FK1529" i="98"/>
  <c r="GD1528" i="98"/>
  <c r="FK1525" i="98"/>
  <c r="FZ1524" i="98"/>
  <c r="FV1524" i="98"/>
  <c r="FK1521" i="98"/>
  <c r="GD1520" i="98"/>
  <c r="FK1517" i="98"/>
  <c r="GD1516" i="98"/>
  <c r="FZ1516" i="98"/>
  <c r="FV1516" i="98"/>
  <c r="FK1513" i="98"/>
  <c r="GD1512" i="98"/>
  <c r="FK1509" i="98"/>
  <c r="FZ1508" i="98"/>
  <c r="FV1508" i="98"/>
  <c r="FK1505" i="98"/>
  <c r="FM1503" i="98"/>
  <c r="FK1502" i="98"/>
  <c r="FK1497" i="98"/>
  <c r="FM1495" i="98"/>
  <c r="FK1494" i="98"/>
  <c r="GE1492" i="98"/>
  <c r="FK1489" i="98"/>
  <c r="FM1487" i="98"/>
  <c r="FK1486" i="98"/>
  <c r="FK1481" i="98"/>
  <c r="FM1479" i="98"/>
  <c r="FK1478" i="98"/>
  <c r="GE1476" i="98"/>
  <c r="FY1476" i="98"/>
  <c r="FT1476" i="98"/>
  <c r="FK1473" i="98"/>
  <c r="FM1471" i="98"/>
  <c r="FK1470" i="98"/>
  <c r="FK1465" i="98"/>
  <c r="FM1463" i="98"/>
  <c r="FK1462" i="98"/>
  <c r="GE1460" i="98"/>
  <c r="FK1457" i="98"/>
  <c r="FM1455" i="98"/>
  <c r="FK1454" i="98"/>
  <c r="FK1449" i="98"/>
  <c r="FM1447" i="98"/>
  <c r="FK1446" i="98"/>
  <c r="GE1444" i="98"/>
  <c r="FK1441" i="98"/>
  <c r="FM1439" i="98"/>
  <c r="FK1438" i="98"/>
  <c r="GE1436" i="98"/>
  <c r="FY1436" i="98"/>
  <c r="FT1436" i="98"/>
  <c r="FK1433" i="98"/>
  <c r="FM1431" i="98"/>
  <c r="FK1430" i="98"/>
  <c r="GE1428" i="98"/>
  <c r="FK1425" i="98"/>
  <c r="FM1423" i="98"/>
  <c r="FK1422" i="98"/>
  <c r="FK1417" i="98"/>
  <c r="FM1415" i="98"/>
  <c r="FK1414" i="98"/>
  <c r="GE1412" i="98"/>
  <c r="FK1409" i="98"/>
  <c r="FM1407" i="98"/>
  <c r="FK1406" i="98"/>
  <c r="FK1401" i="98"/>
  <c r="FM1399" i="98"/>
  <c r="FK1398" i="98"/>
  <c r="GE1396" i="98"/>
  <c r="FY1396" i="98"/>
  <c r="FT1396" i="98"/>
  <c r="FK1393" i="98"/>
  <c r="FM1391" i="98"/>
  <c r="FK1390" i="98"/>
  <c r="FK1385" i="98"/>
  <c r="FM1383" i="98"/>
  <c r="FK1382" i="98"/>
  <c r="GE1380" i="98"/>
  <c r="FK1377" i="98"/>
  <c r="FM1375" i="98"/>
  <c r="FK1374" i="98"/>
  <c r="FK1369" i="98"/>
  <c r="FM1367" i="98"/>
  <c r="FK1366" i="98"/>
  <c r="GE1364" i="98"/>
  <c r="FK1361" i="98"/>
  <c r="FM1359" i="98"/>
  <c r="FK1358" i="98"/>
  <c r="GE1356" i="98"/>
  <c r="FY1356" i="98"/>
  <c r="FT1356" i="98"/>
  <c r="FK1353" i="98"/>
  <c r="FM1351" i="98"/>
  <c r="FK1350" i="98"/>
  <c r="GE1348" i="98"/>
  <c r="FK1345" i="98"/>
  <c r="FM1343" i="98"/>
  <c r="FK1342" i="98"/>
  <c r="FK1337" i="98"/>
  <c r="FM1335" i="98"/>
  <c r="FK1334" i="98"/>
  <c r="GE1332" i="98"/>
  <c r="FK1329" i="98"/>
  <c r="FM1327" i="98"/>
  <c r="FK1326" i="98"/>
  <c r="FK1321" i="98"/>
  <c r="FM1319" i="98"/>
  <c r="FK1318" i="98"/>
  <c r="GE1316" i="98"/>
  <c r="FY1316" i="98"/>
  <c r="FT1316" i="98"/>
  <c r="FK1313" i="98"/>
  <c r="FV1304" i="98"/>
  <c r="FZ1304" i="98"/>
  <c r="GD1304" i="98"/>
  <c r="FT1304" i="98"/>
  <c r="FX1304" i="98"/>
  <c r="GB1304" i="98"/>
  <c r="FI1304" i="98"/>
  <c r="FM1299" i="98"/>
  <c r="FY1298" i="98"/>
  <c r="FM1297" i="98"/>
  <c r="FY1296" i="98"/>
  <c r="FI1288" i="98"/>
  <c r="FM1283" i="98"/>
  <c r="FK1283" i="98"/>
  <c r="FY1282" i="98"/>
  <c r="FM1281" i="98"/>
  <c r="FY1280" i="98"/>
  <c r="FV1272" i="98"/>
  <c r="FT1272" i="98"/>
  <c r="FI1272" i="98"/>
  <c r="FM1267" i="98"/>
  <c r="FK1267" i="98"/>
  <c r="FY1266" i="98"/>
  <c r="FM1265" i="98"/>
  <c r="FY1264" i="98"/>
  <c r="FV1256" i="98"/>
  <c r="FZ1256" i="98"/>
  <c r="GD1256" i="98"/>
  <c r="FT1256" i="98"/>
  <c r="FX1256" i="98"/>
  <c r="GB1256" i="98"/>
  <c r="FI1256" i="98"/>
  <c r="FW1252" i="98"/>
  <c r="FM1251" i="98"/>
  <c r="FK1251" i="98"/>
  <c r="FY1250" i="98"/>
  <c r="FK1249" i="98"/>
  <c r="FM1249" i="98"/>
  <c r="GA1246" i="98"/>
  <c r="GA1244" i="98"/>
  <c r="FV1240" i="98"/>
  <c r="FZ1240" i="98"/>
  <c r="GD1240" i="98"/>
  <c r="FT1240" i="98"/>
  <c r="FX1240" i="98"/>
  <c r="GB1240" i="98"/>
  <c r="FI1240" i="98"/>
  <c r="GE1236" i="98"/>
  <c r="FW1236" i="98"/>
  <c r="FM1235" i="98"/>
  <c r="FY1234" i="98"/>
  <c r="FM1233" i="98"/>
  <c r="FK1233" i="98" s="1"/>
  <c r="GA1230" i="98"/>
  <c r="GA1228" i="98"/>
  <c r="FV1224" i="98"/>
  <c r="FT1224" i="98"/>
  <c r="FI1224" i="98"/>
  <c r="GE1220" i="98"/>
  <c r="FM1219" i="98"/>
  <c r="FK1219" i="98"/>
  <c r="FY1218" i="98"/>
  <c r="FM1217" i="98"/>
  <c r="FY1216" i="98"/>
  <c r="FI1208" i="98"/>
  <c r="FM1203" i="98"/>
  <c r="FK1203" i="98"/>
  <c r="FY1202" i="98"/>
  <c r="FM1201" i="98"/>
  <c r="FY1200" i="98"/>
  <c r="GA1196" i="98"/>
  <c r="FV1192" i="98"/>
  <c r="FT1192" i="98"/>
  <c r="FI1192" i="98"/>
  <c r="GE1188" i="98"/>
  <c r="FM1187" i="98"/>
  <c r="FK1187" i="98"/>
  <c r="FY1186" i="98"/>
  <c r="FM1185" i="98"/>
  <c r="FY1184" i="98"/>
  <c r="GA1180" i="98"/>
  <c r="FV1176" i="98"/>
  <c r="FZ1176" i="98"/>
  <c r="GD1176" i="98"/>
  <c r="FT1176" i="98"/>
  <c r="FX1176" i="98"/>
  <c r="GB1176" i="98"/>
  <c r="FI1176" i="98"/>
  <c r="FW1172" i="98"/>
  <c r="FM1171" i="98"/>
  <c r="FK1171" i="98"/>
  <c r="FY1170" i="98"/>
  <c r="FK1169" i="98"/>
  <c r="FM1169" i="98"/>
  <c r="GA1166" i="98"/>
  <c r="FV1160" i="98"/>
  <c r="FT1160" i="98"/>
  <c r="FI1160" i="98"/>
  <c r="GE1156" i="98"/>
  <c r="FW1156" i="98"/>
  <c r="FM1155" i="98"/>
  <c r="FK1155" i="98"/>
  <c r="FY1154" i="98"/>
  <c r="FM1153" i="98"/>
  <c r="FM1143" i="98"/>
  <c r="FL1137" i="98"/>
  <c r="FM1137" i="98" s="1"/>
  <c r="FK1134" i="98"/>
  <c r="GC1132" i="98"/>
  <c r="FV1132" i="98"/>
  <c r="FZ1132" i="98"/>
  <c r="GD1132" i="98"/>
  <c r="FK1132" i="98"/>
  <c r="FW1132" i="98"/>
  <c r="GA1132" i="98"/>
  <c r="GE1132" i="98"/>
  <c r="FT1132" i="98"/>
  <c r="FX1132" i="98"/>
  <c r="GB1132" i="98"/>
  <c r="FI1130" i="98"/>
  <c r="GB1130" i="98" s="1"/>
  <c r="GC1130" i="98"/>
  <c r="FZ1130" i="98"/>
  <c r="FM1127" i="98"/>
  <c r="FL1121" i="98"/>
  <c r="FM1121" i="98" s="1"/>
  <c r="FK1118" i="98"/>
  <c r="FV1116" i="98"/>
  <c r="FZ1116" i="98"/>
  <c r="GD1116" i="98"/>
  <c r="FK1116" i="98"/>
  <c r="FW1116" i="98"/>
  <c r="GA1116" i="98"/>
  <c r="GE1116" i="98"/>
  <c r="FT1116" i="98"/>
  <c r="FX1116" i="98"/>
  <c r="GB1116" i="98"/>
  <c r="FT1114" i="98"/>
  <c r="FI1114" i="98"/>
  <c r="GC1114" i="98"/>
  <c r="FZ1114" i="98"/>
  <c r="GD1114" i="98"/>
  <c r="FM1111" i="98"/>
  <c r="FT1107" i="98"/>
  <c r="GE1106" i="98"/>
  <c r="FL1105" i="98"/>
  <c r="FK1105" i="98" s="1"/>
  <c r="FM1105" i="98"/>
  <c r="FK1102" i="98"/>
  <c r="GC1100" i="98"/>
  <c r="FV1100" i="98"/>
  <c r="FZ1100" i="98"/>
  <c r="GD1100" i="98"/>
  <c r="FK1100" i="98"/>
  <c r="FW1100" i="98"/>
  <c r="GA1100" i="98"/>
  <c r="GE1100" i="98"/>
  <c r="FT1100" i="98"/>
  <c r="FX1100" i="98"/>
  <c r="GB1100" i="98"/>
  <c r="FT1098" i="98"/>
  <c r="FI1098" i="98"/>
  <c r="GC1098" i="98"/>
  <c r="FZ1098" i="98"/>
  <c r="GD1098" i="98"/>
  <c r="FM1095" i="98"/>
  <c r="FV1086" i="98"/>
  <c r="FZ1086" i="98"/>
  <c r="GD1086" i="98"/>
  <c r="FT1086" i="98"/>
  <c r="FY1086" i="98"/>
  <c r="GE1086" i="98"/>
  <c r="FK1086" i="98"/>
  <c r="FU1086" i="98"/>
  <c r="GA1086" i="98"/>
  <c r="FW1086" i="98"/>
  <c r="GB1086" i="98"/>
  <c r="FT1084" i="98"/>
  <c r="FI1084" i="98"/>
  <c r="GD1084" i="98"/>
  <c r="GE1084" i="98"/>
  <c r="FI1083" i="98"/>
  <c r="GC1076" i="98"/>
  <c r="FX1070" i="98"/>
  <c r="GD1067" i="98"/>
  <c r="FW1067" i="98"/>
  <c r="GA1067" i="98"/>
  <c r="GE1067" i="98"/>
  <c r="FU1067" i="98"/>
  <c r="FZ1067" i="98"/>
  <c r="FV1067" i="98"/>
  <c r="GB1067" i="98"/>
  <c r="FX1067" i="98"/>
  <c r="GC1067" i="98"/>
  <c r="FX1054" i="98"/>
  <c r="FW1051" i="98"/>
  <c r="GA1051" i="98"/>
  <c r="GE1051" i="98"/>
  <c r="FU1051" i="98"/>
  <c r="FZ1051" i="98"/>
  <c r="FV1051" i="98"/>
  <c r="GB1051" i="98"/>
  <c r="FX1051" i="98"/>
  <c r="GC1051" i="98"/>
  <c r="FL1048" i="98"/>
  <c r="FM1048" i="98"/>
  <c r="FK1048" i="98" s="1"/>
  <c r="FV1038" i="98"/>
  <c r="FZ1038" i="98"/>
  <c r="GD1038" i="98"/>
  <c r="FT1038" i="98"/>
  <c r="FY1038" i="98"/>
  <c r="GE1038" i="98"/>
  <c r="FK1038" i="98"/>
  <c r="FU1038" i="98"/>
  <c r="GA1038" i="98"/>
  <c r="FW1038" i="98"/>
  <c r="GB1038" i="98"/>
  <c r="FL1004" i="98"/>
  <c r="FM1004" i="98" s="1"/>
  <c r="FM1002" i="98"/>
  <c r="FK1002" i="98"/>
  <c r="FI997" i="98"/>
  <c r="FZ997" i="98"/>
  <c r="FK997" i="98"/>
  <c r="GA997" i="98"/>
  <c r="FK972" i="98"/>
  <c r="FL972" i="98"/>
  <c r="FM972" i="98"/>
  <c r="FM970" i="98"/>
  <c r="FK970" i="98"/>
  <c r="FX965" i="98"/>
  <c r="GB965" i="98"/>
  <c r="FI965" i="98"/>
  <c r="FU965" i="98"/>
  <c r="FY965" i="98"/>
  <c r="GC965" i="98"/>
  <c r="FV965" i="98"/>
  <c r="FZ965" i="98"/>
  <c r="FK965" i="98"/>
  <c r="FW965" i="98"/>
  <c r="GA965" i="98"/>
  <c r="GE965" i="98"/>
  <c r="FK963" i="98"/>
  <c r="FW957" i="98"/>
  <c r="GA957" i="98"/>
  <c r="FX957" i="98"/>
  <c r="GC957" i="98"/>
  <c r="FI957" i="98"/>
  <c r="FT957" i="98"/>
  <c r="FY957" i="98"/>
  <c r="GD957" i="98"/>
  <c r="FU957" i="98"/>
  <c r="FZ957" i="98"/>
  <c r="GB957" i="98"/>
  <c r="FL600" i="98"/>
  <c r="FK600" i="98" s="1"/>
  <c r="FM600" i="98"/>
  <c r="FV1228" i="98"/>
  <c r="FZ1228" i="98"/>
  <c r="GD1228" i="98"/>
  <c r="FT1228" i="98"/>
  <c r="FX1228" i="98"/>
  <c r="GB1228" i="98"/>
  <c r="FM1223" i="98"/>
  <c r="FM1221" i="98"/>
  <c r="FV1212" i="98"/>
  <c r="FZ1212" i="98"/>
  <c r="FT1212" i="98"/>
  <c r="FX1212" i="98"/>
  <c r="GC1196" i="98"/>
  <c r="FU1196" i="98"/>
  <c r="FI1196" i="98"/>
  <c r="GC1180" i="98"/>
  <c r="FU1180" i="98"/>
  <c r="FI1180" i="98"/>
  <c r="FT1166" i="98"/>
  <c r="FX1166" i="98"/>
  <c r="GB1166" i="98"/>
  <c r="FV1166" i="98"/>
  <c r="FZ1166" i="98"/>
  <c r="GD1166" i="98"/>
  <c r="FZ1164" i="98"/>
  <c r="FX1164" i="98"/>
  <c r="GD1148" i="98"/>
  <c r="GB1148" i="98"/>
  <c r="FT1142" i="98"/>
  <c r="FX1142" i="98"/>
  <c r="GB1142" i="98"/>
  <c r="FI1142" i="98"/>
  <c r="FU1142" i="98"/>
  <c r="FY1142" i="98"/>
  <c r="GC1142" i="98"/>
  <c r="FV1142" i="98"/>
  <c r="FZ1142" i="98"/>
  <c r="GD1142" i="98"/>
  <c r="FI1139" i="98"/>
  <c r="FX1139" i="98" s="1"/>
  <c r="FZ1139" i="98"/>
  <c r="FW1139" i="98"/>
  <c r="FL1133" i="98"/>
  <c r="FM1133" i="98" s="1"/>
  <c r="FV1096" i="98"/>
  <c r="FZ1096" i="98"/>
  <c r="GD1096" i="98"/>
  <c r="FK1096" i="98"/>
  <c r="FW1096" i="98"/>
  <c r="GA1096" i="98"/>
  <c r="GE1096" i="98"/>
  <c r="FT1096" i="98"/>
  <c r="FX1096" i="98"/>
  <c r="GB1096" i="98"/>
  <c r="FW1091" i="98"/>
  <c r="GA1091" i="98"/>
  <c r="FU1091" i="98"/>
  <c r="FZ1091" i="98"/>
  <c r="GB1091" i="98"/>
  <c r="FZ1062" i="98"/>
  <c r="GD1062" i="98"/>
  <c r="FY1062" i="98"/>
  <c r="GE1062" i="98"/>
  <c r="FK1062" i="98"/>
  <c r="FU1062" i="98"/>
  <c r="GA1062" i="98"/>
  <c r="GB1062" i="98"/>
  <c r="FI1060" i="98"/>
  <c r="FT1060" i="98" s="1"/>
  <c r="FL1040" i="98"/>
  <c r="FK1040" i="98" s="1"/>
  <c r="FM1040" i="98"/>
  <c r="FZ1018" i="98"/>
  <c r="GD1018" i="98"/>
  <c r="FW1018" i="98"/>
  <c r="GA1018" i="98"/>
  <c r="GE1018" i="98"/>
  <c r="FI1018" i="98"/>
  <c r="FV1018" i="98" s="1"/>
  <c r="FX1018" i="98"/>
  <c r="FY1018" i="98"/>
  <c r="FT1018" i="98"/>
  <c r="GB1018" i="98"/>
  <c r="FI1684" i="98"/>
  <c r="FY1680" i="98"/>
  <c r="FI1680" i="98"/>
  <c r="GC1676" i="98"/>
  <c r="FY1676" i="98"/>
  <c r="FU1676" i="98"/>
  <c r="FI1676" i="98"/>
  <c r="FI1672" i="98"/>
  <c r="FV1672" i="98" s="1"/>
  <c r="FI1668" i="98"/>
  <c r="FI1664" i="98"/>
  <c r="FI1660" i="98"/>
  <c r="GD1660" i="98" s="1"/>
  <c r="FI1656" i="98"/>
  <c r="FI1652" i="98"/>
  <c r="FI1648" i="98"/>
  <c r="FI1644" i="98"/>
  <c r="FI1640" i="98"/>
  <c r="FV1640" i="98" s="1"/>
  <c r="FI1636" i="98"/>
  <c r="FI1632" i="98"/>
  <c r="FI1628" i="98"/>
  <c r="FI1624" i="98"/>
  <c r="FV1624" i="98" s="1"/>
  <c r="FI1620" i="98"/>
  <c r="FI1616" i="98"/>
  <c r="FI1612" i="98"/>
  <c r="FI1608" i="98"/>
  <c r="FI1604" i="98"/>
  <c r="FI1600" i="98"/>
  <c r="FI1596" i="98"/>
  <c r="FI1592" i="98"/>
  <c r="FV1592" i="98" s="1"/>
  <c r="FI1588" i="98"/>
  <c r="FI1584" i="98"/>
  <c r="FI1580" i="98"/>
  <c r="FI1576" i="98"/>
  <c r="FI1572" i="98"/>
  <c r="FI1568" i="98"/>
  <c r="FI1564" i="98"/>
  <c r="FZ1564" i="98" s="1"/>
  <c r="FI1560" i="98"/>
  <c r="FV1560" i="98" s="1"/>
  <c r="FI1556" i="98"/>
  <c r="FI1552" i="98"/>
  <c r="FI1548" i="98"/>
  <c r="FI1544" i="98"/>
  <c r="FV1544" i="98" s="1"/>
  <c r="FI1540" i="98"/>
  <c r="FI1536" i="98"/>
  <c r="FI1532" i="98"/>
  <c r="FI1528" i="98"/>
  <c r="FV1528" i="98" s="1"/>
  <c r="FI1524" i="98"/>
  <c r="FI1520" i="98"/>
  <c r="FI1516" i="98"/>
  <c r="FI1512" i="98"/>
  <c r="FV1512" i="98" s="1"/>
  <c r="FI1508" i="98"/>
  <c r="FI1500" i="98"/>
  <c r="GE1500" i="98" s="1"/>
  <c r="FV1492" i="98"/>
  <c r="FZ1492" i="98"/>
  <c r="GD1492" i="98"/>
  <c r="FI1492" i="98"/>
  <c r="FI1484" i="98"/>
  <c r="FV1476" i="98"/>
  <c r="FZ1476" i="98"/>
  <c r="GD1476" i="98"/>
  <c r="FI1476" i="98"/>
  <c r="FI1468" i="98"/>
  <c r="FV1460" i="98"/>
  <c r="FZ1460" i="98"/>
  <c r="GD1460" i="98"/>
  <c r="FI1460" i="98"/>
  <c r="FI1452" i="98"/>
  <c r="FV1444" i="98"/>
  <c r="FZ1444" i="98"/>
  <c r="GD1444" i="98"/>
  <c r="FI1444" i="98"/>
  <c r="FV1436" i="98"/>
  <c r="FZ1436" i="98"/>
  <c r="GD1436" i="98"/>
  <c r="FI1436" i="98"/>
  <c r="FV1428" i="98"/>
  <c r="FZ1428" i="98"/>
  <c r="GD1428" i="98"/>
  <c r="FI1428" i="98"/>
  <c r="FI1420" i="98"/>
  <c r="GE1420" i="98" s="1"/>
  <c r="FV1412" i="98"/>
  <c r="FZ1412" i="98"/>
  <c r="GD1412" i="98"/>
  <c r="FI1412" i="98"/>
  <c r="FI1404" i="98"/>
  <c r="GE1404" i="98" s="1"/>
  <c r="FV1396" i="98"/>
  <c r="FZ1396" i="98"/>
  <c r="GD1396" i="98"/>
  <c r="FI1396" i="98"/>
  <c r="FI1388" i="98"/>
  <c r="GE1388" i="98" s="1"/>
  <c r="FV1380" i="98"/>
  <c r="FZ1380" i="98"/>
  <c r="GD1380" i="98"/>
  <c r="FI1380" i="98"/>
  <c r="FI1372" i="98"/>
  <c r="GE1372" i="98" s="1"/>
  <c r="FV1364" i="98"/>
  <c r="FZ1364" i="98"/>
  <c r="GD1364" i="98"/>
  <c r="FI1364" i="98"/>
  <c r="FV1356" i="98"/>
  <c r="FZ1356" i="98"/>
  <c r="GD1356" i="98"/>
  <c r="FI1356" i="98"/>
  <c r="FV1348" i="98"/>
  <c r="FZ1348" i="98"/>
  <c r="GD1348" i="98"/>
  <c r="FI1348" i="98"/>
  <c r="FI1340" i="98"/>
  <c r="GE1340" i="98" s="1"/>
  <c r="FV1332" i="98"/>
  <c r="FZ1332" i="98"/>
  <c r="GD1332" i="98"/>
  <c r="FI1332" i="98"/>
  <c r="FI1324" i="98"/>
  <c r="FV1316" i="98"/>
  <c r="FZ1316" i="98"/>
  <c r="GD1316" i="98"/>
  <c r="FI1316" i="98"/>
  <c r="FM1311" i="98"/>
  <c r="FK1311" i="98"/>
  <c r="FK1309" i="98"/>
  <c r="FM1309" i="98"/>
  <c r="FI1300" i="98"/>
  <c r="GE1300" i="98" s="1"/>
  <c r="FM1295" i="98"/>
  <c r="FK1295" i="98" s="1"/>
  <c r="FM1293" i="98"/>
  <c r="FV1284" i="98"/>
  <c r="FZ1284" i="98"/>
  <c r="GD1284" i="98"/>
  <c r="FT1284" i="98"/>
  <c r="FX1284" i="98"/>
  <c r="GB1284" i="98"/>
  <c r="FI1284" i="98"/>
  <c r="FM1279" i="98"/>
  <c r="FK1279" i="98"/>
  <c r="FK1277" i="98"/>
  <c r="FM1277" i="98"/>
  <c r="FI1268" i="98"/>
  <c r="FM1263" i="98"/>
  <c r="FK1263" i="98" s="1"/>
  <c r="FM1261" i="98"/>
  <c r="FK1261" i="98" s="1"/>
  <c r="FM1254" i="98"/>
  <c r="FV1252" i="98"/>
  <c r="FT1252" i="98"/>
  <c r="FI1252" i="98"/>
  <c r="FM1247" i="98"/>
  <c r="FY1246" i="98"/>
  <c r="FK1245" i="98"/>
  <c r="FM1245" i="98"/>
  <c r="FY1244" i="98"/>
  <c r="FK1244" i="98"/>
  <c r="FM1238" i="98"/>
  <c r="FV1236" i="98"/>
  <c r="FZ1236" i="98"/>
  <c r="GD1236" i="98"/>
  <c r="FT1236" i="98"/>
  <c r="FX1236" i="98"/>
  <c r="GB1236" i="98"/>
  <c r="FI1236" i="98"/>
  <c r="FM1231" i="98"/>
  <c r="FK1229" i="98"/>
  <c r="FM1229" i="98"/>
  <c r="FY1228" i="98"/>
  <c r="FK1228" i="98"/>
  <c r="FM1222" i="98"/>
  <c r="FK1222" i="98" s="1"/>
  <c r="FV1220" i="98"/>
  <c r="FT1220" i="98"/>
  <c r="FI1220" i="98"/>
  <c r="FM1215" i="98"/>
  <c r="FK1213" i="98"/>
  <c r="FM1213" i="98"/>
  <c r="FK1212" i="98"/>
  <c r="FM1206" i="98"/>
  <c r="FV1204" i="98"/>
  <c r="FT1204" i="98"/>
  <c r="FI1204" i="98"/>
  <c r="FM1199" i="98"/>
  <c r="FK1197" i="98"/>
  <c r="FM1197" i="98"/>
  <c r="FY1196" i="98"/>
  <c r="FK1196" i="98"/>
  <c r="FM1190" i="98"/>
  <c r="FV1188" i="98"/>
  <c r="FT1188" i="98"/>
  <c r="FI1188" i="98"/>
  <c r="FM1183" i="98"/>
  <c r="FK1181" i="98"/>
  <c r="FM1181" i="98"/>
  <c r="FK1180" i="98"/>
  <c r="FM1174" i="98"/>
  <c r="FV1172" i="98"/>
  <c r="FT1172" i="98"/>
  <c r="FI1172" i="98"/>
  <c r="FM1167" i="98"/>
  <c r="FY1166" i="98"/>
  <c r="FK1165" i="98"/>
  <c r="FM1165" i="98"/>
  <c r="FK1164" i="98"/>
  <c r="FM1158" i="98"/>
  <c r="FV1156" i="98"/>
  <c r="FZ1156" i="98"/>
  <c r="GD1156" i="98"/>
  <c r="FT1156" i="98"/>
  <c r="FX1156" i="98"/>
  <c r="GB1156" i="98"/>
  <c r="FI1156" i="98"/>
  <c r="FM1151" i="98"/>
  <c r="FK1149" i="98"/>
  <c r="FM1149" i="98"/>
  <c r="FK1148" i="98"/>
  <c r="GE1142" i="98"/>
  <c r="FL1141" i="98"/>
  <c r="FM1141" i="98" s="1"/>
  <c r="FV1136" i="98"/>
  <c r="FZ1136" i="98"/>
  <c r="GD1136" i="98"/>
  <c r="FK1136" i="98"/>
  <c r="FW1136" i="98"/>
  <c r="GA1136" i="98"/>
  <c r="GE1136" i="98"/>
  <c r="FT1136" i="98"/>
  <c r="FX1136" i="98"/>
  <c r="GB1136" i="98"/>
  <c r="FT1134" i="98"/>
  <c r="FI1134" i="98"/>
  <c r="GC1134" i="98"/>
  <c r="FZ1134" i="98"/>
  <c r="GD1134" i="98"/>
  <c r="FY1132" i="98"/>
  <c r="FI1131" i="98"/>
  <c r="FU1131" i="98"/>
  <c r="FY1131" i="98"/>
  <c r="GC1131" i="98"/>
  <c r="FV1131" i="98"/>
  <c r="FZ1131" i="98"/>
  <c r="GD1131" i="98"/>
  <c r="FW1131" i="98"/>
  <c r="GA1131" i="98"/>
  <c r="GE1131" i="98"/>
  <c r="GE1126" i="98"/>
  <c r="FL1125" i="98"/>
  <c r="FM1125" i="98" s="1"/>
  <c r="FV1120" i="98"/>
  <c r="FZ1120" i="98"/>
  <c r="GD1120" i="98"/>
  <c r="FK1120" i="98"/>
  <c r="FW1120" i="98"/>
  <c r="GA1120" i="98"/>
  <c r="GE1120" i="98"/>
  <c r="FT1120" i="98"/>
  <c r="FX1120" i="98"/>
  <c r="GB1120" i="98"/>
  <c r="FT1118" i="98"/>
  <c r="FI1118" i="98"/>
  <c r="GC1118" i="98"/>
  <c r="FZ1118" i="98"/>
  <c r="GD1118" i="98"/>
  <c r="FI1115" i="98"/>
  <c r="FU1115" i="98"/>
  <c r="FY1115" i="98"/>
  <c r="GC1115" i="98"/>
  <c r="FV1115" i="98"/>
  <c r="FZ1115" i="98"/>
  <c r="FW1115" i="98"/>
  <c r="GE1115" i="98"/>
  <c r="FU1112" i="98"/>
  <c r="FL1109" i="98"/>
  <c r="FM1109" i="98" s="1"/>
  <c r="FV1104" i="98"/>
  <c r="FZ1104" i="98"/>
  <c r="GD1104" i="98"/>
  <c r="FK1104" i="98"/>
  <c r="FW1104" i="98"/>
  <c r="GA1104" i="98"/>
  <c r="GE1104" i="98"/>
  <c r="FT1104" i="98"/>
  <c r="FX1104" i="98"/>
  <c r="GB1104" i="98"/>
  <c r="FT1102" i="98"/>
  <c r="FX1102" i="98"/>
  <c r="GB1102" i="98"/>
  <c r="FI1102" i="98"/>
  <c r="FU1102" i="98"/>
  <c r="FY1102" i="98"/>
  <c r="GC1102" i="98"/>
  <c r="FV1102" i="98"/>
  <c r="FZ1102" i="98"/>
  <c r="GD1102" i="98"/>
  <c r="FY1100" i="98"/>
  <c r="FI1099" i="98"/>
  <c r="FU1099" i="98"/>
  <c r="FY1099" i="98"/>
  <c r="GC1099" i="98"/>
  <c r="FV1099" i="98"/>
  <c r="FZ1099" i="98"/>
  <c r="FW1099" i="98"/>
  <c r="GE1099" i="98"/>
  <c r="FU1096" i="98"/>
  <c r="FT1094" i="98"/>
  <c r="FX1094" i="98"/>
  <c r="GB1094" i="98"/>
  <c r="FK1094" i="98"/>
  <c r="FU1094" i="98"/>
  <c r="FY1094" i="98"/>
  <c r="GC1094" i="98"/>
  <c r="FV1094" i="98"/>
  <c r="FZ1094" i="98"/>
  <c r="GD1094" i="98"/>
  <c r="FI1092" i="98"/>
  <c r="GD1092" i="98"/>
  <c r="GE1092" i="98"/>
  <c r="FT1091" i="98"/>
  <c r="FI1091" i="98"/>
  <c r="GD1091" i="98" s="1"/>
  <c r="FX1078" i="98"/>
  <c r="FW1076" i="98"/>
  <c r="FW1075" i="98"/>
  <c r="GA1075" i="98"/>
  <c r="GE1075" i="98"/>
  <c r="FU1075" i="98"/>
  <c r="FZ1075" i="98"/>
  <c r="FV1075" i="98"/>
  <c r="GB1075" i="98"/>
  <c r="FX1075" i="98"/>
  <c r="GC1075" i="98"/>
  <c r="FL1072" i="98"/>
  <c r="FM1072" i="98" s="1"/>
  <c r="FX1062" i="98"/>
  <c r="FW1060" i="98"/>
  <c r="FW1059" i="98"/>
  <c r="GA1059" i="98"/>
  <c r="GE1059" i="98"/>
  <c r="FU1059" i="98"/>
  <c r="FZ1059" i="98"/>
  <c r="FV1059" i="98"/>
  <c r="GB1059" i="98"/>
  <c r="FX1059" i="98"/>
  <c r="GC1059" i="98"/>
  <c r="FL1056" i="98"/>
  <c r="FM1056" i="98" s="1"/>
  <c r="FV1046" i="98"/>
  <c r="FZ1046" i="98"/>
  <c r="GD1046" i="98"/>
  <c r="FT1046" i="98"/>
  <c r="FY1046" i="98"/>
  <c r="GE1046" i="98"/>
  <c r="FK1046" i="98"/>
  <c r="FU1046" i="98"/>
  <c r="GA1046" i="98"/>
  <c r="FW1046" i="98"/>
  <c r="GB1046" i="98"/>
  <c r="FT1044" i="98"/>
  <c r="FI1044" i="98"/>
  <c r="GD1044" i="98"/>
  <c r="GE1044" i="98"/>
  <c r="FI1043" i="98"/>
  <c r="GD1043" i="98" s="1"/>
  <c r="GC1038" i="98"/>
  <c r="GD1030" i="98"/>
  <c r="GA1030" i="98"/>
  <c r="GE1030" i="98"/>
  <c r="FI1030" i="98"/>
  <c r="GC1030" i="98" s="1"/>
  <c r="FX1030" i="98"/>
  <c r="FY1030" i="98"/>
  <c r="GB1030" i="98"/>
  <c r="GC1026" i="98"/>
  <c r="FZ1022" i="98"/>
  <c r="FW1022" i="98"/>
  <c r="FI1022" i="98"/>
  <c r="GC1022" i="98" s="1"/>
  <c r="FY1022" i="98"/>
  <c r="FT1022" i="98"/>
  <c r="GC1018" i="98"/>
  <c r="GD1014" i="98"/>
  <c r="GA1014" i="98"/>
  <c r="GE1014" i="98"/>
  <c r="FI1014" i="98"/>
  <c r="GC1014" i="98" s="1"/>
  <c r="FX1014" i="98"/>
  <c r="FY1014" i="98"/>
  <c r="GB1014" i="98"/>
  <c r="GC1010" i="98"/>
  <c r="FI1006" i="98"/>
  <c r="FV1006" i="98"/>
  <c r="FZ1006" i="98"/>
  <c r="GD1006" i="98"/>
  <c r="FW1006" i="98"/>
  <c r="GA1006" i="98"/>
  <c r="GE1006" i="98"/>
  <c r="FX1006" i="98"/>
  <c r="FY1006" i="98"/>
  <c r="FT1006" i="98"/>
  <c r="GB1006" i="98"/>
  <c r="FL775" i="98"/>
  <c r="FK775" i="98" s="1"/>
  <c r="FM775" i="98"/>
  <c r="FI694" i="98"/>
  <c r="FU694" i="98"/>
  <c r="FY694" i="98"/>
  <c r="GC694" i="98"/>
  <c r="FV694" i="98"/>
  <c r="FZ694" i="98"/>
  <c r="GD694" i="98"/>
  <c r="FW694" i="98"/>
  <c r="GA694" i="98"/>
  <c r="GE694" i="98"/>
  <c r="FT694" i="98"/>
  <c r="FX694" i="98"/>
  <c r="GB694" i="98"/>
  <c r="FI1034" i="98"/>
  <c r="FZ1034" i="98" s="1"/>
  <c r="FY1034" i="98"/>
  <c r="FL958" i="98"/>
  <c r="FM958" i="98" s="1"/>
  <c r="GB1684" i="98"/>
  <c r="FX1684" i="98"/>
  <c r="FX1680" i="98"/>
  <c r="FT1680" i="98"/>
  <c r="GB1676" i="98"/>
  <c r="FX1676" i="98"/>
  <c r="FT1676" i="98"/>
  <c r="GB1672" i="98"/>
  <c r="FX1672" i="98"/>
  <c r="FT1672" i="98"/>
  <c r="GB1668" i="98"/>
  <c r="FX1668" i="98"/>
  <c r="FT1668" i="98"/>
  <c r="FX1664" i="98"/>
  <c r="FT1664" i="98"/>
  <c r="GB1656" i="98"/>
  <c r="FX1656" i="98"/>
  <c r="FT1656" i="98"/>
  <c r="GB1652" i="98"/>
  <c r="FX1652" i="98"/>
  <c r="FT1652" i="98"/>
  <c r="FX1648" i="98"/>
  <c r="FT1648" i="98"/>
  <c r="GB1640" i="98"/>
  <c r="FX1640" i="98"/>
  <c r="FT1640" i="98"/>
  <c r="GB1636" i="98"/>
  <c r="FX1636" i="98"/>
  <c r="FT1636" i="98"/>
  <c r="FX1632" i="98"/>
  <c r="FT1632" i="98"/>
  <c r="GB1624" i="98"/>
  <c r="FX1624" i="98"/>
  <c r="FT1624" i="98"/>
  <c r="GB1620" i="98"/>
  <c r="FX1620" i="98"/>
  <c r="FT1620" i="98"/>
  <c r="GB1616" i="98"/>
  <c r="FX1616" i="98"/>
  <c r="FT1616" i="98"/>
  <c r="GB1608" i="98"/>
  <c r="FX1608" i="98"/>
  <c r="FT1608" i="98"/>
  <c r="GB1604" i="98"/>
  <c r="FX1604" i="98"/>
  <c r="FT1604" i="98"/>
  <c r="FX1600" i="98"/>
  <c r="FT1600" i="98"/>
  <c r="GB1596" i="98"/>
  <c r="FX1596" i="98"/>
  <c r="FT1596" i="98"/>
  <c r="GB1592" i="98"/>
  <c r="FX1592" i="98"/>
  <c r="FT1592" i="98"/>
  <c r="GB1588" i="98"/>
  <c r="FX1588" i="98"/>
  <c r="FT1588" i="98"/>
  <c r="FX1584" i="98"/>
  <c r="FT1584" i="98"/>
  <c r="GB1576" i="98"/>
  <c r="FX1576" i="98"/>
  <c r="FT1576" i="98"/>
  <c r="GB1572" i="98"/>
  <c r="FX1572" i="98"/>
  <c r="FT1572" i="98"/>
  <c r="FX1568" i="98"/>
  <c r="FT1568" i="98"/>
  <c r="GB1560" i="98"/>
  <c r="FX1560" i="98"/>
  <c r="FT1560" i="98"/>
  <c r="GB1556" i="98"/>
  <c r="FX1556" i="98"/>
  <c r="FT1556" i="98"/>
  <c r="FX1552" i="98"/>
  <c r="FT1552" i="98"/>
  <c r="GB1544" i="98"/>
  <c r="FX1544" i="98"/>
  <c r="FT1544" i="98"/>
  <c r="GB1540" i="98"/>
  <c r="FX1540" i="98"/>
  <c r="FT1540" i="98"/>
  <c r="GB1536" i="98"/>
  <c r="FX1536" i="98"/>
  <c r="FT1536" i="98"/>
  <c r="GB1528" i="98"/>
  <c r="FX1528" i="98"/>
  <c r="FT1528" i="98"/>
  <c r="GB1524" i="98"/>
  <c r="FX1524" i="98"/>
  <c r="FT1524" i="98"/>
  <c r="FX1520" i="98"/>
  <c r="FT1520" i="98"/>
  <c r="GB1516" i="98"/>
  <c r="FX1516" i="98"/>
  <c r="FT1516" i="98"/>
  <c r="GB1512" i="98"/>
  <c r="FX1512" i="98"/>
  <c r="FT1512" i="98"/>
  <c r="GB1508" i="98"/>
  <c r="FX1508" i="98"/>
  <c r="FT1508" i="98"/>
  <c r="FK1501" i="98"/>
  <c r="FW1500" i="98"/>
  <c r="FM1499" i="98"/>
  <c r="FK1493" i="98"/>
  <c r="GB1492" i="98"/>
  <c r="FW1492" i="98"/>
  <c r="FM1491" i="98"/>
  <c r="FK1485" i="98"/>
  <c r="FM1483" i="98"/>
  <c r="FK1477" i="98"/>
  <c r="GB1476" i="98"/>
  <c r="FW1476" i="98"/>
  <c r="FM1475" i="98"/>
  <c r="FK1475" i="98" s="1"/>
  <c r="FK1469" i="98"/>
  <c r="FW1468" i="98"/>
  <c r="FM1467" i="98"/>
  <c r="FK1461" i="98"/>
  <c r="GB1460" i="98"/>
  <c r="FW1460" i="98"/>
  <c r="FM1459" i="98"/>
  <c r="FK1453" i="98"/>
  <c r="FM1451" i="98"/>
  <c r="FK1445" i="98"/>
  <c r="GB1444" i="98"/>
  <c r="FW1444" i="98"/>
  <c r="FM1443" i="98"/>
  <c r="FK1437" i="98"/>
  <c r="GB1436" i="98"/>
  <c r="FW1436" i="98"/>
  <c r="FM1435" i="98"/>
  <c r="FK1429" i="98"/>
  <c r="GB1428" i="98"/>
  <c r="FW1428" i="98"/>
  <c r="FM1427" i="98"/>
  <c r="FK1421" i="98"/>
  <c r="FM1419" i="98"/>
  <c r="FK1413" i="98"/>
  <c r="GB1412" i="98"/>
  <c r="FW1412" i="98"/>
  <c r="FM1411" i="98"/>
  <c r="FK1405" i="98"/>
  <c r="FW1404" i="98"/>
  <c r="FM1403" i="98"/>
  <c r="FK1397" i="98"/>
  <c r="GB1396" i="98"/>
  <c r="FW1396" i="98"/>
  <c r="FM1395" i="98"/>
  <c r="FK1389" i="98"/>
  <c r="FM1387" i="98"/>
  <c r="FK1381" i="98"/>
  <c r="GB1380" i="98"/>
  <c r="FW1380" i="98"/>
  <c r="FM1379" i="98"/>
  <c r="FK1373" i="98"/>
  <c r="FW1372" i="98"/>
  <c r="FM1371" i="98"/>
  <c r="FK1365" i="98"/>
  <c r="GB1364" i="98"/>
  <c r="FW1364" i="98"/>
  <c r="FM1363" i="98"/>
  <c r="FK1357" i="98"/>
  <c r="GB1356" i="98"/>
  <c r="FW1356" i="98"/>
  <c r="FM1355" i="98"/>
  <c r="FK1355" i="98" s="1"/>
  <c r="FK1349" i="98"/>
  <c r="GB1348" i="98"/>
  <c r="FW1348" i="98"/>
  <c r="FM1347" i="98"/>
  <c r="FK1341" i="98"/>
  <c r="FW1340" i="98"/>
  <c r="FM1339" i="98"/>
  <c r="FK1333" i="98"/>
  <c r="GB1332" i="98"/>
  <c r="FW1332" i="98"/>
  <c r="FM1331" i="98"/>
  <c r="FK1325" i="98"/>
  <c r="FM1323" i="98"/>
  <c r="FK1317" i="98"/>
  <c r="GB1316" i="98"/>
  <c r="FW1316" i="98"/>
  <c r="FM1315" i="98"/>
  <c r="FM1307" i="98"/>
  <c r="FK1307" i="98"/>
  <c r="FK1305" i="98"/>
  <c r="FM1305" i="98"/>
  <c r="GC1298" i="98"/>
  <c r="FT1298" i="98"/>
  <c r="FX1298" i="98"/>
  <c r="GB1298" i="98"/>
  <c r="FV1298" i="98"/>
  <c r="FZ1298" i="98"/>
  <c r="GD1298" i="98"/>
  <c r="FV1296" i="98"/>
  <c r="FZ1296" i="98"/>
  <c r="GD1296" i="98"/>
  <c r="FT1296" i="98"/>
  <c r="FX1296" i="98"/>
  <c r="GB1296" i="98"/>
  <c r="FI1296" i="98"/>
  <c r="FM1291" i="98"/>
  <c r="FM1289" i="98"/>
  <c r="GA1284" i="98"/>
  <c r="GC1282" i="98"/>
  <c r="FT1282" i="98"/>
  <c r="FX1282" i="98"/>
  <c r="GB1282" i="98"/>
  <c r="FV1282" i="98"/>
  <c r="FZ1282" i="98"/>
  <c r="GD1282" i="98"/>
  <c r="FZ1280" i="98"/>
  <c r="GD1280" i="98"/>
  <c r="FX1280" i="98"/>
  <c r="GB1280" i="98"/>
  <c r="FI1280" i="98"/>
  <c r="FV1280" i="98" s="1"/>
  <c r="FM1275" i="98"/>
  <c r="FK1275" i="98"/>
  <c r="FK1273" i="98"/>
  <c r="FM1273" i="98"/>
  <c r="FT1266" i="98"/>
  <c r="FX1266" i="98"/>
  <c r="GB1266" i="98"/>
  <c r="FV1266" i="98"/>
  <c r="FZ1266" i="98"/>
  <c r="GD1266" i="98"/>
  <c r="FV1264" i="98"/>
  <c r="FZ1264" i="98"/>
  <c r="GD1264" i="98"/>
  <c r="FT1264" i="98"/>
  <c r="FX1264" i="98"/>
  <c r="GB1264" i="98"/>
  <c r="FI1264" i="98"/>
  <c r="FM1259" i="98"/>
  <c r="FK1259" i="98"/>
  <c r="FK1257" i="98"/>
  <c r="FM1257" i="98"/>
  <c r="FL1255" i="98"/>
  <c r="FK1255" i="98" s="1"/>
  <c r="FL1253" i="98"/>
  <c r="GC1250" i="98"/>
  <c r="FT1250" i="98"/>
  <c r="FX1250" i="98"/>
  <c r="GB1250" i="98"/>
  <c r="FV1250" i="98"/>
  <c r="FZ1250" i="98"/>
  <c r="GD1250" i="98"/>
  <c r="FV1248" i="98"/>
  <c r="FZ1248" i="98"/>
  <c r="GD1248" i="98"/>
  <c r="FT1248" i="98"/>
  <c r="FX1248" i="98"/>
  <c r="GB1248" i="98"/>
  <c r="FI1248" i="98"/>
  <c r="GE1246" i="98"/>
  <c r="FW1246" i="98"/>
  <c r="FI1246" i="98"/>
  <c r="GE1244" i="98"/>
  <c r="FW1244" i="98"/>
  <c r="FM1243" i="98"/>
  <c r="FK1243" i="98"/>
  <c r="FK1241" i="98"/>
  <c r="FM1241" i="98"/>
  <c r="FL1239" i="98"/>
  <c r="FL1237" i="98"/>
  <c r="GA1236" i="98"/>
  <c r="GC1234" i="98"/>
  <c r="FT1234" i="98"/>
  <c r="FX1234" i="98"/>
  <c r="GB1234" i="98"/>
  <c r="FV1234" i="98"/>
  <c r="FZ1234" i="98"/>
  <c r="GD1234" i="98"/>
  <c r="FZ1232" i="98"/>
  <c r="GD1232" i="98"/>
  <c r="FX1232" i="98"/>
  <c r="GB1232" i="98"/>
  <c r="FI1232" i="98"/>
  <c r="FW1230" i="98"/>
  <c r="FI1230" i="98"/>
  <c r="FX1230" i="98" s="1"/>
  <c r="GE1228" i="98"/>
  <c r="FW1228" i="98"/>
  <c r="FM1227" i="98"/>
  <c r="FK1227" i="98" s="1"/>
  <c r="FM1225" i="98"/>
  <c r="FL1223" i="98"/>
  <c r="FK1223" i="98" s="1"/>
  <c r="FL1221" i="98"/>
  <c r="FK1221" i="98" s="1"/>
  <c r="GA1220" i="98"/>
  <c r="GC1218" i="98"/>
  <c r="FT1218" i="98"/>
  <c r="FX1218" i="98"/>
  <c r="GB1218" i="98"/>
  <c r="FV1218" i="98"/>
  <c r="FZ1218" i="98"/>
  <c r="GD1218" i="98"/>
  <c r="FV1216" i="98"/>
  <c r="FZ1216" i="98"/>
  <c r="GD1216" i="98"/>
  <c r="FT1216" i="98"/>
  <c r="FX1216" i="98"/>
  <c r="GB1216" i="98"/>
  <c r="FI1216" i="98"/>
  <c r="FI1214" i="98"/>
  <c r="GA1214" i="98" s="1"/>
  <c r="FM1211" i="98"/>
  <c r="FM1209" i="98"/>
  <c r="FL1207" i="98"/>
  <c r="FM1207" i="98" s="1"/>
  <c r="FL1205" i="98"/>
  <c r="FM1205" i="98" s="1"/>
  <c r="GC1202" i="98"/>
  <c r="FT1202" i="98"/>
  <c r="FX1202" i="98"/>
  <c r="GB1202" i="98"/>
  <c r="FV1202" i="98"/>
  <c r="FZ1202" i="98"/>
  <c r="GD1202" i="98"/>
  <c r="FV1200" i="98"/>
  <c r="FT1200" i="98"/>
  <c r="FI1200" i="98"/>
  <c r="GE1198" i="98"/>
  <c r="FI1198" i="98"/>
  <c r="FT1198" i="98" s="1"/>
  <c r="GE1196" i="98"/>
  <c r="FW1196" i="98"/>
  <c r="FM1195" i="98"/>
  <c r="FK1195" i="98"/>
  <c r="FK1193" i="98"/>
  <c r="FM1193" i="98"/>
  <c r="FL1191" i="98"/>
  <c r="FM1191" i="98" s="1"/>
  <c r="FL1189" i="98"/>
  <c r="FT1186" i="98"/>
  <c r="FX1186" i="98"/>
  <c r="GB1186" i="98"/>
  <c r="FV1186" i="98"/>
  <c r="FZ1186" i="98"/>
  <c r="GD1186" i="98"/>
  <c r="FZ1184" i="98"/>
  <c r="GD1184" i="98"/>
  <c r="FX1184" i="98"/>
  <c r="GB1184" i="98"/>
  <c r="FI1184" i="98"/>
  <c r="FV1184" i="98" s="1"/>
  <c r="FW1182" i="98"/>
  <c r="FI1182" i="98"/>
  <c r="FT1182" i="98" s="1"/>
  <c r="GE1180" i="98"/>
  <c r="FW1180" i="98"/>
  <c r="FM1179" i="98"/>
  <c r="FK1179" i="98" s="1"/>
  <c r="FM1177" i="98"/>
  <c r="FK1177" i="98" s="1"/>
  <c r="FL1175" i="98"/>
  <c r="FM1175" i="98" s="1"/>
  <c r="FL1173" i="98"/>
  <c r="FK1173" i="98" s="1"/>
  <c r="GA1172" i="98"/>
  <c r="GC1170" i="98"/>
  <c r="FT1170" i="98"/>
  <c r="FX1170" i="98"/>
  <c r="GB1170" i="98"/>
  <c r="FV1170" i="98"/>
  <c r="FZ1170" i="98"/>
  <c r="GD1170" i="98"/>
  <c r="FI1168" i="98"/>
  <c r="FY1168" i="98" s="1"/>
  <c r="GE1166" i="98"/>
  <c r="FW1166" i="98"/>
  <c r="FI1166" i="98"/>
  <c r="FM1163" i="98"/>
  <c r="FM1161" i="98"/>
  <c r="FL1159" i="98"/>
  <c r="FM1159" i="98" s="1"/>
  <c r="FL1157" i="98"/>
  <c r="FM1157" i="98" s="1"/>
  <c r="GA1156" i="98"/>
  <c r="GC1154" i="98"/>
  <c r="FT1154" i="98"/>
  <c r="FX1154" i="98"/>
  <c r="GB1154" i="98"/>
  <c r="FV1154" i="98"/>
  <c r="FZ1154" i="98"/>
  <c r="GD1154" i="98"/>
  <c r="FV1152" i="98"/>
  <c r="FT1152" i="98"/>
  <c r="FI1152" i="98"/>
  <c r="GE1150" i="98"/>
  <c r="FI1150" i="98"/>
  <c r="GE1148" i="98"/>
  <c r="FM1147" i="98"/>
  <c r="FK1147" i="98"/>
  <c r="FK1145" i="98"/>
  <c r="FM1145" i="98"/>
  <c r="FI1144" i="98"/>
  <c r="GA1142" i="98"/>
  <c r="FK1142" i="98"/>
  <c r="FV1140" i="98"/>
  <c r="FZ1140" i="98"/>
  <c r="GD1140" i="98"/>
  <c r="FK1140" i="98"/>
  <c r="FW1140" i="98"/>
  <c r="GA1140" i="98"/>
  <c r="GE1140" i="98"/>
  <c r="FT1140" i="98"/>
  <c r="FX1140" i="98"/>
  <c r="GB1140" i="98"/>
  <c r="FT1138" i="98"/>
  <c r="FI1138" i="98"/>
  <c r="GC1138" i="98"/>
  <c r="FZ1138" i="98"/>
  <c r="GD1138" i="98"/>
  <c r="FY1136" i="98"/>
  <c r="FM1135" i="98"/>
  <c r="FT1131" i="98"/>
  <c r="FL1129" i="98"/>
  <c r="FM1129" i="98"/>
  <c r="FI1128" i="98"/>
  <c r="GC1128" i="98" s="1"/>
  <c r="GA1126" i="98"/>
  <c r="FK1126" i="98"/>
  <c r="FV1124" i="98"/>
  <c r="FZ1124" i="98"/>
  <c r="GD1124" i="98"/>
  <c r="FK1124" i="98"/>
  <c r="FW1124" i="98"/>
  <c r="GA1124" i="98"/>
  <c r="GE1124" i="98"/>
  <c r="FT1124" i="98"/>
  <c r="FX1124" i="98"/>
  <c r="GB1124" i="98"/>
  <c r="GB1123" i="98"/>
  <c r="FI1122" i="98"/>
  <c r="GB1122" i="98" s="1"/>
  <c r="FY1120" i="98"/>
  <c r="FM1119" i="98"/>
  <c r="FT1115" i="98"/>
  <c r="FL1113" i="98"/>
  <c r="FK1113" i="98" s="1"/>
  <c r="FM1113" i="98"/>
  <c r="FI1112" i="98"/>
  <c r="GC1112" i="98" s="1"/>
  <c r="FK1110" i="98"/>
  <c r="FV1108" i="98"/>
  <c r="FZ1108" i="98"/>
  <c r="GD1108" i="98"/>
  <c r="FK1108" i="98"/>
  <c r="FW1108" i="98"/>
  <c r="GA1108" i="98"/>
  <c r="GE1108" i="98"/>
  <c r="FT1108" i="98"/>
  <c r="FX1108" i="98"/>
  <c r="GB1108" i="98"/>
  <c r="GB1107" i="98"/>
  <c r="FT1106" i="98"/>
  <c r="FX1106" i="98"/>
  <c r="GB1106" i="98"/>
  <c r="FI1106" i="98"/>
  <c r="FU1106" i="98"/>
  <c r="FY1106" i="98"/>
  <c r="GC1106" i="98"/>
  <c r="FV1106" i="98"/>
  <c r="FZ1106" i="98"/>
  <c r="GD1106" i="98"/>
  <c r="FY1104" i="98"/>
  <c r="FM1103" i="98"/>
  <c r="FK1103" i="98" s="1"/>
  <c r="FL1097" i="98"/>
  <c r="FK1097" i="98" s="1"/>
  <c r="FM1097" i="98"/>
  <c r="FI1096" i="98"/>
  <c r="GE1083" i="98"/>
  <c r="FX1083" i="98"/>
  <c r="FL1080" i="98"/>
  <c r="FM1080" i="98"/>
  <c r="FK1080" i="98" s="1"/>
  <c r="FI1078" i="98"/>
  <c r="FV1078" i="98" s="1"/>
  <c r="FY1075" i="98"/>
  <c r="FV1070" i="98"/>
  <c r="FZ1070" i="98"/>
  <c r="GD1070" i="98"/>
  <c r="FT1070" i="98"/>
  <c r="FY1070" i="98"/>
  <c r="GE1070" i="98"/>
  <c r="FK1070" i="98"/>
  <c r="FU1070" i="98"/>
  <c r="GA1070" i="98"/>
  <c r="FW1070" i="98"/>
  <c r="GB1070" i="98"/>
  <c r="FX1068" i="98"/>
  <c r="GB1068" i="98"/>
  <c r="FI1068" i="98"/>
  <c r="GC1068" i="98" s="1"/>
  <c r="FY1068" i="98"/>
  <c r="GD1068" i="98"/>
  <c r="FU1068" i="98"/>
  <c r="FZ1068" i="98"/>
  <c r="GE1068" i="98"/>
  <c r="FV1068" i="98"/>
  <c r="GA1068" i="98"/>
  <c r="FL1064" i="98"/>
  <c r="FK1064" i="98" s="1"/>
  <c r="FM1064" i="98"/>
  <c r="FI1062" i="98"/>
  <c r="GC1062" i="98" s="1"/>
  <c r="FY1059" i="98"/>
  <c r="FV1054" i="98"/>
  <c r="FZ1054" i="98"/>
  <c r="GD1054" i="98"/>
  <c r="FT1054" i="98"/>
  <c r="FY1054" i="98"/>
  <c r="GE1054" i="98"/>
  <c r="FK1054" i="98"/>
  <c r="FU1054" i="98"/>
  <c r="GA1054" i="98"/>
  <c r="FW1054" i="98"/>
  <c r="GB1054" i="98"/>
  <c r="FI1052" i="98"/>
  <c r="GC1052" i="98" s="1"/>
  <c r="GD1052" i="98"/>
  <c r="GE1052" i="98"/>
  <c r="GC1046" i="98"/>
  <c r="FM1031" i="98"/>
  <c r="FU1026" i="98"/>
  <c r="FU1018" i="98"/>
  <c r="FM1015" i="98"/>
  <c r="FL988" i="98"/>
  <c r="FM988" i="98" s="1"/>
  <c r="FM986" i="98"/>
  <c r="FK986" i="98"/>
  <c r="FI981" i="98"/>
  <c r="FT981" i="98" s="1"/>
  <c r="GC981" i="98"/>
  <c r="FZ981" i="98"/>
  <c r="FK981" i="98"/>
  <c r="GA981" i="98"/>
  <c r="FW960" i="98"/>
  <c r="FI960" i="98"/>
  <c r="GD960" i="98" s="1"/>
  <c r="FT960" i="98"/>
  <c r="FU960" i="98"/>
  <c r="FK960" i="98"/>
  <c r="GA617" i="98"/>
  <c r="FX569" i="98"/>
  <c r="GB569" i="98"/>
  <c r="FI569" i="98"/>
  <c r="FU569" i="98"/>
  <c r="FY569" i="98"/>
  <c r="GC569" i="98"/>
  <c r="FV569" i="98"/>
  <c r="FZ569" i="98"/>
  <c r="GE569" i="98"/>
  <c r="FK569" i="98"/>
  <c r="FW569" i="98"/>
  <c r="GA569" i="98"/>
  <c r="FK1143" i="98"/>
  <c r="FK1139" i="98"/>
  <c r="FK1135" i="98"/>
  <c r="FK1131" i="98"/>
  <c r="FK1123" i="98"/>
  <c r="FK1119" i="98"/>
  <c r="FK1115" i="98"/>
  <c r="FK1111" i="98"/>
  <c r="FK1107" i="98"/>
  <c r="FK1099" i="98"/>
  <c r="FK1095" i="98"/>
  <c r="FK1092" i="98"/>
  <c r="GE1090" i="98"/>
  <c r="FY1090" i="98"/>
  <c r="FK1087" i="98"/>
  <c r="FM1085" i="98"/>
  <c r="FK1084" i="98"/>
  <c r="FK1076" i="98"/>
  <c r="GE1074" i="98"/>
  <c r="FY1074" i="98"/>
  <c r="FM1069" i="98"/>
  <c r="FK1068" i="98"/>
  <c r="GE1066" i="98"/>
  <c r="FY1066" i="98"/>
  <c r="FT1066" i="98"/>
  <c r="FK1060" i="98"/>
  <c r="GE1058" i="98"/>
  <c r="FY1058" i="98"/>
  <c r="FK1055" i="98"/>
  <c r="FM1053" i="98"/>
  <c r="FK1052" i="98"/>
  <c r="FK1044" i="98"/>
  <c r="GE1042" i="98"/>
  <c r="FY1042" i="98"/>
  <c r="FM1037" i="98"/>
  <c r="FK1034" i="98"/>
  <c r="FK1030" i="98"/>
  <c r="FK1026" i="98"/>
  <c r="FK1022" i="98"/>
  <c r="FK1018" i="98"/>
  <c r="FK1014" i="98"/>
  <c r="FK1010" i="98"/>
  <c r="FK1006" i="98"/>
  <c r="FT1001" i="98"/>
  <c r="FX1001" i="98"/>
  <c r="GB1001" i="98"/>
  <c r="FI1001" i="98"/>
  <c r="FU1001" i="98"/>
  <c r="FY1001" i="98"/>
  <c r="GC1001" i="98"/>
  <c r="FV1001" i="98"/>
  <c r="FZ1001" i="98"/>
  <c r="GD1001" i="98"/>
  <c r="FK999" i="98"/>
  <c r="FL992" i="98"/>
  <c r="FM992" i="98"/>
  <c r="FM990" i="98"/>
  <c r="FT985" i="98"/>
  <c r="FI985" i="98"/>
  <c r="GC985" i="98"/>
  <c r="FZ985" i="98"/>
  <c r="GD985" i="98"/>
  <c r="FK983" i="98"/>
  <c r="FL976" i="98"/>
  <c r="FK976" i="98" s="1"/>
  <c r="FM976" i="98"/>
  <c r="FM974" i="98"/>
  <c r="FK974" i="98" s="1"/>
  <c r="FI969" i="98"/>
  <c r="FZ969" i="98"/>
  <c r="FV956" i="98"/>
  <c r="FZ956" i="98"/>
  <c r="GD956" i="98"/>
  <c r="FT956" i="98"/>
  <c r="FY956" i="98"/>
  <c r="GE956" i="98"/>
  <c r="FU956" i="98"/>
  <c r="GA956" i="98"/>
  <c r="FW956" i="98"/>
  <c r="GB956" i="98"/>
  <c r="FV952" i="98"/>
  <c r="FZ952" i="98"/>
  <c r="FW952" i="98"/>
  <c r="GB952" i="98"/>
  <c r="FI952" i="98"/>
  <c r="FX952" i="98"/>
  <c r="GC952" i="98"/>
  <c r="FT952" i="98"/>
  <c r="FY952" i="98"/>
  <c r="GE952" i="98"/>
  <c r="FL950" i="98"/>
  <c r="FM950" i="98"/>
  <c r="FW949" i="98"/>
  <c r="GA949" i="98"/>
  <c r="FX949" i="98"/>
  <c r="GC949" i="98"/>
  <c r="FI949" i="98"/>
  <c r="FT949" i="98"/>
  <c r="FY949" i="98"/>
  <c r="GD949" i="98"/>
  <c r="FU949" i="98"/>
  <c r="FZ949" i="98"/>
  <c r="FK719" i="98"/>
  <c r="FK687" i="98"/>
  <c r="FT641" i="98"/>
  <c r="FX641" i="98"/>
  <c r="GB641" i="98"/>
  <c r="FI641" i="98"/>
  <c r="FU641" i="98"/>
  <c r="FY641" i="98"/>
  <c r="GC641" i="98"/>
  <c r="FV641" i="98"/>
  <c r="FZ641" i="98"/>
  <c r="GD641" i="98"/>
  <c r="FK641" i="98"/>
  <c r="FW641" i="98"/>
  <c r="GA641" i="98"/>
  <c r="GE641" i="98"/>
  <c r="FM541" i="98"/>
  <c r="FK541" i="98" s="1"/>
  <c r="FV1090" i="98"/>
  <c r="FZ1090" i="98"/>
  <c r="GD1090" i="98"/>
  <c r="FI1090" i="98"/>
  <c r="FI1082" i="98"/>
  <c r="FV1074" i="98"/>
  <c r="FZ1074" i="98"/>
  <c r="GD1074" i="98"/>
  <c r="FI1074" i="98"/>
  <c r="FV1066" i="98"/>
  <c r="FZ1066" i="98"/>
  <c r="GD1066" i="98"/>
  <c r="FI1066" i="98"/>
  <c r="FV1058" i="98"/>
  <c r="FZ1058" i="98"/>
  <c r="GD1058" i="98"/>
  <c r="FI1058" i="98"/>
  <c r="FI1050" i="98"/>
  <c r="FY1050" i="98" s="1"/>
  <c r="FV1042" i="98"/>
  <c r="FZ1042" i="98"/>
  <c r="GD1042" i="98"/>
  <c r="FI1042" i="98"/>
  <c r="FL1035" i="98"/>
  <c r="FM1035" i="98" s="1"/>
  <c r="FL1031" i="98"/>
  <c r="FL1027" i="98"/>
  <c r="FM1027" i="98" s="1"/>
  <c r="FL1023" i="98"/>
  <c r="FM1023" i="98" s="1"/>
  <c r="FL1019" i="98"/>
  <c r="FM1019" i="98" s="1"/>
  <c r="FL1015" i="98"/>
  <c r="FL1011" i="98"/>
  <c r="FM1011" i="98" s="1"/>
  <c r="FL1007" i="98"/>
  <c r="FM1007" i="98" s="1"/>
  <c r="FT1005" i="98"/>
  <c r="FI1005" i="98"/>
  <c r="GC1005" i="98"/>
  <c r="FZ1005" i="98"/>
  <c r="GD1005" i="98"/>
  <c r="FL996" i="98"/>
  <c r="FK996" i="98" s="1"/>
  <c r="FM996" i="98"/>
  <c r="FM994" i="98"/>
  <c r="FK994" i="98" s="1"/>
  <c r="FT989" i="98"/>
  <c r="FI989" i="98"/>
  <c r="GC989" i="98"/>
  <c r="FZ989" i="98"/>
  <c r="GD989" i="98"/>
  <c r="FL980" i="98"/>
  <c r="FK980" i="98" s="1"/>
  <c r="FM980" i="98"/>
  <c r="FM978" i="98"/>
  <c r="FK978" i="98" s="1"/>
  <c r="FT973" i="98"/>
  <c r="FI973" i="98"/>
  <c r="GC973" i="98"/>
  <c r="FZ973" i="98"/>
  <c r="GD973" i="98"/>
  <c r="FL964" i="98"/>
  <c r="FK964" i="98" s="1"/>
  <c r="FM964" i="98"/>
  <c r="FM962" i="98"/>
  <c r="FK962" i="98" s="1"/>
  <c r="FT954" i="98"/>
  <c r="FI954" i="98"/>
  <c r="FW954" i="98" s="1"/>
  <c r="GD954" i="98"/>
  <c r="GE954" i="98"/>
  <c r="FK954" i="98"/>
  <c r="GA954" i="98"/>
  <c r="FV948" i="98"/>
  <c r="FZ948" i="98"/>
  <c r="GD948" i="98"/>
  <c r="FT948" i="98"/>
  <c r="FY948" i="98"/>
  <c r="GE948" i="98"/>
  <c r="FU948" i="98"/>
  <c r="GA948" i="98"/>
  <c r="FW948" i="98"/>
  <c r="GB948" i="98"/>
  <c r="FI944" i="98"/>
  <c r="FU944" i="98" s="1"/>
  <c r="FT944" i="98"/>
  <c r="FL942" i="98"/>
  <c r="FM942" i="98" s="1"/>
  <c r="FW941" i="98"/>
  <c r="GA941" i="98"/>
  <c r="FX941" i="98"/>
  <c r="GC941" i="98"/>
  <c r="FI941" i="98"/>
  <c r="FV941" i="98" s="1"/>
  <c r="FT941" i="98"/>
  <c r="FY941" i="98"/>
  <c r="GD941" i="98"/>
  <c r="FU941" i="98"/>
  <c r="FZ941" i="98"/>
  <c r="FM940" i="98"/>
  <c r="FK936" i="98"/>
  <c r="FM936" i="98"/>
  <c r="FK932" i="98"/>
  <c r="FM932" i="98"/>
  <c r="FM928" i="98"/>
  <c r="FM924" i="98"/>
  <c r="FK920" i="98"/>
  <c r="FM920" i="98"/>
  <c r="FK916" i="98"/>
  <c r="FM916" i="98"/>
  <c r="FM912" i="98"/>
  <c r="FM908" i="98"/>
  <c r="FK904" i="98"/>
  <c r="FM904" i="98"/>
  <c r="FK900" i="98"/>
  <c r="FM900" i="98"/>
  <c r="FM896" i="98"/>
  <c r="FM892" i="98"/>
  <c r="FK888" i="98"/>
  <c r="FM888" i="98"/>
  <c r="FK884" i="98"/>
  <c r="FM884" i="98"/>
  <c r="FM880" i="98"/>
  <c r="FM876" i="98"/>
  <c r="FK872" i="98"/>
  <c r="FM872" i="98"/>
  <c r="FK868" i="98"/>
  <c r="FM868" i="98"/>
  <c r="FM864" i="98"/>
  <c r="FM860" i="98"/>
  <c r="FK856" i="98"/>
  <c r="FM856" i="98"/>
  <c r="FK852" i="98"/>
  <c r="FM852" i="98"/>
  <c r="FM848" i="98"/>
  <c r="FM844" i="98"/>
  <c r="FK840" i="98"/>
  <c r="FM840" i="98"/>
  <c r="FK836" i="98"/>
  <c r="FM836" i="98"/>
  <c r="FM832" i="98"/>
  <c r="FM828" i="98"/>
  <c r="FK824" i="98"/>
  <c r="FM824" i="98"/>
  <c r="FK820" i="98"/>
  <c r="FM820" i="98"/>
  <c r="FM816" i="98"/>
  <c r="FM812" i="98"/>
  <c r="FK808" i="98"/>
  <c r="FM808" i="98"/>
  <c r="FK804" i="98"/>
  <c r="FM804" i="98"/>
  <c r="FM800" i="98"/>
  <c r="FM796" i="98"/>
  <c r="FK792" i="98"/>
  <c r="FM792" i="98"/>
  <c r="FK788" i="98"/>
  <c r="FM788" i="98"/>
  <c r="FM784" i="98"/>
  <c r="FM780" i="98"/>
  <c r="FL728" i="98"/>
  <c r="FK728" i="98" s="1"/>
  <c r="FM728" i="98"/>
  <c r="FL696" i="98"/>
  <c r="FM696" i="98"/>
  <c r="FI646" i="98"/>
  <c r="FU646" i="98"/>
  <c r="FY646" i="98"/>
  <c r="GC646" i="98"/>
  <c r="FV646" i="98"/>
  <c r="FZ646" i="98"/>
  <c r="GD646" i="98"/>
  <c r="FW646" i="98"/>
  <c r="GA646" i="98"/>
  <c r="GE646" i="98"/>
  <c r="FT646" i="98"/>
  <c r="FX646" i="98"/>
  <c r="GB646" i="98"/>
  <c r="FI598" i="98"/>
  <c r="FU598" i="98" s="1"/>
  <c r="FZ598" i="98"/>
  <c r="GD598" i="98"/>
  <c r="FW598" i="98"/>
  <c r="GA598" i="98"/>
  <c r="FT598" i="98"/>
  <c r="FX598" i="98"/>
  <c r="FL1093" i="98"/>
  <c r="FK1091" i="98"/>
  <c r="GB1090" i="98"/>
  <c r="FW1090" i="98"/>
  <c r="FM1089" i="98"/>
  <c r="FM1087" i="98"/>
  <c r="FL1085" i="98"/>
  <c r="FK1083" i="98"/>
  <c r="FM1081" i="98"/>
  <c r="FM1079" i="98"/>
  <c r="FL1077" i="98"/>
  <c r="FK1075" i="98"/>
  <c r="GB1074" i="98"/>
  <c r="FW1074" i="98"/>
  <c r="FM1073" i="98"/>
  <c r="FM1071" i="98"/>
  <c r="FK1071" i="98" s="1"/>
  <c r="FL1069" i="98"/>
  <c r="FK1067" i="98"/>
  <c r="GB1066" i="98"/>
  <c r="FW1066" i="98"/>
  <c r="FM1065" i="98"/>
  <c r="FM1063" i="98"/>
  <c r="FL1061" i="98"/>
  <c r="FK1059" i="98"/>
  <c r="GB1058" i="98"/>
  <c r="FW1058" i="98"/>
  <c r="FM1057" i="98"/>
  <c r="FM1055" i="98"/>
  <c r="FL1053" i="98"/>
  <c r="FK1051" i="98"/>
  <c r="FM1049" i="98"/>
  <c r="FM1047" i="98"/>
  <c r="FL1045" i="98"/>
  <c r="FK1043" i="98"/>
  <c r="GB1042" i="98"/>
  <c r="FW1042" i="98"/>
  <c r="FM1041" i="98"/>
  <c r="FM1039" i="98"/>
  <c r="FK1039" i="98" s="1"/>
  <c r="FL1037" i="98"/>
  <c r="FL1036" i="98"/>
  <c r="FM1036" i="98"/>
  <c r="FM1033" i="98"/>
  <c r="FL1032" i="98"/>
  <c r="FM1032" i="98" s="1"/>
  <c r="FM1029" i="98"/>
  <c r="FL1028" i="98"/>
  <c r="FM1025" i="98"/>
  <c r="FL1024" i="98"/>
  <c r="FM1024" i="98"/>
  <c r="FM1021" i="98"/>
  <c r="FL1020" i="98"/>
  <c r="FM1020" i="98"/>
  <c r="FM1017" i="98"/>
  <c r="FL1016" i="98"/>
  <c r="FM1016" i="98" s="1"/>
  <c r="FM1013" i="98"/>
  <c r="FL1012" i="98"/>
  <c r="FM1009" i="98"/>
  <c r="FL1008" i="98"/>
  <c r="FM1008" i="98"/>
  <c r="GA1001" i="98"/>
  <c r="FL1000" i="98"/>
  <c r="FM1000" i="98" s="1"/>
  <c r="FM998" i="98"/>
  <c r="FK998" i="98"/>
  <c r="FX993" i="98"/>
  <c r="GB993" i="98"/>
  <c r="FI993" i="98"/>
  <c r="FT993" i="98" s="1"/>
  <c r="FU993" i="98"/>
  <c r="FY993" i="98"/>
  <c r="GC993" i="98"/>
  <c r="FV993" i="98"/>
  <c r="FZ993" i="98"/>
  <c r="GE989" i="98"/>
  <c r="FL984" i="98"/>
  <c r="FM984" i="98" s="1"/>
  <c r="FM982" i="98"/>
  <c r="FK982" i="98"/>
  <c r="FI977" i="98"/>
  <c r="FY977" i="98" s="1"/>
  <c r="FZ977" i="98"/>
  <c r="GE973" i="98"/>
  <c r="FL968" i="98"/>
  <c r="FK968" i="98" s="1"/>
  <c r="FM968" i="98"/>
  <c r="FM966" i="98"/>
  <c r="FK966" i="98" s="1"/>
  <c r="FT961" i="98"/>
  <c r="FI961" i="98"/>
  <c r="FZ961" i="98"/>
  <c r="GD961" i="98"/>
  <c r="FX956" i="98"/>
  <c r="GC954" i="98"/>
  <c r="FU952" i="98"/>
  <c r="FV949" i="98"/>
  <c r="GC948" i="98"/>
  <c r="FK948" i="98"/>
  <c r="FT946" i="98"/>
  <c r="FX946" i="98"/>
  <c r="GB946" i="98"/>
  <c r="FI946" i="98"/>
  <c r="FY946" i="98"/>
  <c r="GD946" i="98"/>
  <c r="FU946" i="98"/>
  <c r="FZ946" i="98"/>
  <c r="GE946" i="98"/>
  <c r="FK946" i="98"/>
  <c r="FV946" i="98"/>
  <c r="GA946" i="98"/>
  <c r="FK944" i="98"/>
  <c r="GB941" i="98"/>
  <c r="FK878" i="98"/>
  <c r="FK862" i="98"/>
  <c r="FK846" i="98"/>
  <c r="FK830" i="98"/>
  <c r="FK814" i="98"/>
  <c r="FK798" i="98"/>
  <c r="FK782" i="98"/>
  <c r="GB582" i="98"/>
  <c r="FL1003" i="98"/>
  <c r="FM1003" i="98" s="1"/>
  <c r="FL999" i="98"/>
  <c r="FM999" i="98" s="1"/>
  <c r="FL995" i="98"/>
  <c r="FM995" i="98" s="1"/>
  <c r="FL991" i="98"/>
  <c r="FM991" i="98" s="1"/>
  <c r="FL987" i="98"/>
  <c r="FM987" i="98" s="1"/>
  <c r="FL983" i="98"/>
  <c r="FM983" i="98" s="1"/>
  <c r="FL979" i="98"/>
  <c r="FM979" i="98" s="1"/>
  <c r="FL975" i="98"/>
  <c r="FM975" i="98" s="1"/>
  <c r="FL971" i="98"/>
  <c r="FM971" i="98" s="1"/>
  <c r="FL967" i="98"/>
  <c r="FM967" i="98" s="1"/>
  <c r="FL963" i="98"/>
  <c r="FM963" i="98" s="1"/>
  <c r="FL959" i="98"/>
  <c r="FK959" i="98" s="1"/>
  <c r="FK957" i="98"/>
  <c r="FM955" i="98"/>
  <c r="FM953" i="98"/>
  <c r="FL951" i="98"/>
  <c r="FM951" i="98" s="1"/>
  <c r="FK949" i="98"/>
  <c r="FM947" i="98"/>
  <c r="FM945" i="98"/>
  <c r="FL943" i="98"/>
  <c r="FK943" i="98" s="1"/>
  <c r="FK941" i="98"/>
  <c r="FL937" i="98"/>
  <c r="FM937" i="98" s="1"/>
  <c r="FK933" i="98"/>
  <c r="FL933" i="98"/>
  <c r="FM933" i="98" s="1"/>
  <c r="FL929" i="98"/>
  <c r="FM929" i="98" s="1"/>
  <c r="FK925" i="98"/>
  <c r="FL925" i="98"/>
  <c r="FM925" i="98" s="1"/>
  <c r="FL921" i="98"/>
  <c r="FM921" i="98" s="1"/>
  <c r="FK917" i="98"/>
  <c r="FL917" i="98"/>
  <c r="FM917" i="98" s="1"/>
  <c r="FL913" i="98"/>
  <c r="FM913" i="98" s="1"/>
  <c r="FK909" i="98"/>
  <c r="FL909" i="98"/>
  <c r="FM909" i="98" s="1"/>
  <c r="FL905" i="98"/>
  <c r="FM905" i="98" s="1"/>
  <c r="FK901" i="98"/>
  <c r="FL901" i="98"/>
  <c r="FM901" i="98" s="1"/>
  <c r="FL897" i="98"/>
  <c r="FM897" i="98" s="1"/>
  <c r="FK893" i="98"/>
  <c r="FL893" i="98"/>
  <c r="FM893" i="98" s="1"/>
  <c r="FL889" i="98"/>
  <c r="FM889" i="98" s="1"/>
  <c r="FK885" i="98"/>
  <c r="FL885" i="98"/>
  <c r="FM885" i="98" s="1"/>
  <c r="FL881" i="98"/>
  <c r="FM881" i="98" s="1"/>
  <c r="FK877" i="98"/>
  <c r="FL877" i="98"/>
  <c r="FM877" i="98" s="1"/>
  <c r="FL873" i="98"/>
  <c r="FM873" i="98" s="1"/>
  <c r="FK869" i="98"/>
  <c r="FL869" i="98"/>
  <c r="FM869" i="98" s="1"/>
  <c r="FL865" i="98"/>
  <c r="FM865" i="98" s="1"/>
  <c r="FK861" i="98"/>
  <c r="FL861" i="98"/>
  <c r="FM861" i="98" s="1"/>
  <c r="FL857" i="98"/>
  <c r="FM857" i="98" s="1"/>
  <c r="FK853" i="98"/>
  <c r="FL853" i="98"/>
  <c r="FM853" i="98" s="1"/>
  <c r="FL849" i="98"/>
  <c r="FM849" i="98" s="1"/>
  <c r="FK845" i="98"/>
  <c r="FL845" i="98"/>
  <c r="FM845" i="98" s="1"/>
  <c r="FL841" i="98"/>
  <c r="FM841" i="98" s="1"/>
  <c r="FK837" i="98"/>
  <c r="FL837" i="98"/>
  <c r="FM837" i="98" s="1"/>
  <c r="FL833" i="98"/>
  <c r="FM833" i="98" s="1"/>
  <c r="FK829" i="98"/>
  <c r="FL829" i="98"/>
  <c r="FM829" i="98" s="1"/>
  <c r="FL825" i="98"/>
  <c r="FM825" i="98" s="1"/>
  <c r="FK821" i="98"/>
  <c r="FL821" i="98"/>
  <c r="FM821" i="98" s="1"/>
  <c r="FL817" i="98"/>
  <c r="FM817" i="98" s="1"/>
  <c r="FK813" i="98"/>
  <c r="FL813" i="98"/>
  <c r="FM813" i="98" s="1"/>
  <c r="FL809" i="98"/>
  <c r="FM809" i="98" s="1"/>
  <c r="FK805" i="98"/>
  <c r="FL805" i="98"/>
  <c r="FM805" i="98" s="1"/>
  <c r="FL801" i="98"/>
  <c r="FM801" i="98" s="1"/>
  <c r="FK797" i="98"/>
  <c r="FL797" i="98"/>
  <c r="FM797" i="98" s="1"/>
  <c r="FL793" i="98"/>
  <c r="FM793" i="98" s="1"/>
  <c r="FK789" i="98"/>
  <c r="FL789" i="98"/>
  <c r="FM789" i="98" s="1"/>
  <c r="FL785" i="98"/>
  <c r="FM785" i="98" s="1"/>
  <c r="FK781" i="98"/>
  <c r="FL781" i="98"/>
  <c r="FM781" i="98" s="1"/>
  <c r="GA778" i="98"/>
  <c r="FL744" i="98"/>
  <c r="FM744" i="98" s="1"/>
  <c r="FM742" i="98"/>
  <c r="FK742" i="98"/>
  <c r="FI737" i="98"/>
  <c r="FZ737" i="98"/>
  <c r="FK737" i="98"/>
  <c r="GA737" i="98"/>
  <c r="FK735" i="98"/>
  <c r="FL712" i="98"/>
  <c r="FM712" i="98" s="1"/>
  <c r="FM710" i="98"/>
  <c r="FK710" i="98"/>
  <c r="FX705" i="98"/>
  <c r="GB705" i="98"/>
  <c r="FI705" i="98"/>
  <c r="FU705" i="98"/>
  <c r="FY705" i="98"/>
  <c r="GC705" i="98"/>
  <c r="FV705" i="98"/>
  <c r="FZ705" i="98"/>
  <c r="FK705" i="98"/>
  <c r="FW705" i="98"/>
  <c r="GA705" i="98"/>
  <c r="GE705" i="98"/>
  <c r="FK703" i="98"/>
  <c r="FL664" i="98"/>
  <c r="FM664" i="98"/>
  <c r="FI662" i="98"/>
  <c r="GB662" i="98" s="1"/>
  <c r="GC662" i="98"/>
  <c r="FZ662" i="98"/>
  <c r="FW662" i="98"/>
  <c r="FT662" i="98"/>
  <c r="FT657" i="98"/>
  <c r="FX657" i="98"/>
  <c r="GB657" i="98"/>
  <c r="FI657" i="98"/>
  <c r="FU657" i="98"/>
  <c r="FY657" i="98"/>
  <c r="GC657" i="98"/>
  <c r="FV657" i="98"/>
  <c r="FZ657" i="98"/>
  <c r="GD657" i="98"/>
  <c r="FK657" i="98"/>
  <c r="FW657" i="98"/>
  <c r="GA657" i="98"/>
  <c r="GE657" i="98"/>
  <c r="FK655" i="98"/>
  <c r="FT601" i="98"/>
  <c r="FI601" i="98"/>
  <c r="GA601" i="98" s="1"/>
  <c r="GD601" i="98"/>
  <c r="FK601" i="98"/>
  <c r="FL538" i="98"/>
  <c r="FK538" i="98" s="1"/>
  <c r="FM538" i="98"/>
  <c r="FM489" i="98"/>
  <c r="FK489" i="98" s="1"/>
  <c r="GB484" i="98"/>
  <c r="FX382" i="98"/>
  <c r="GB382" i="98"/>
  <c r="FI382" i="98"/>
  <c r="FY382" i="98"/>
  <c r="GD382" i="98"/>
  <c r="FU382" i="98"/>
  <c r="FZ382" i="98"/>
  <c r="GE382" i="98"/>
  <c r="FV382" i="98"/>
  <c r="GA382" i="98"/>
  <c r="GC382" i="98"/>
  <c r="FM939" i="98"/>
  <c r="FL938" i="98"/>
  <c r="FM938" i="98" s="1"/>
  <c r="FM935" i="98"/>
  <c r="FK935" i="98" s="1"/>
  <c r="FL934" i="98"/>
  <c r="FM931" i="98"/>
  <c r="FL930" i="98"/>
  <c r="FM930" i="98"/>
  <c r="FK930" i="98" s="1"/>
  <c r="FM927" i="98"/>
  <c r="FL926" i="98"/>
  <c r="FM926" i="98"/>
  <c r="FM923" i="98"/>
  <c r="FL922" i="98"/>
  <c r="FM919" i="98"/>
  <c r="FK919" i="98" s="1"/>
  <c r="FL918" i="98"/>
  <c r="FM918" i="98" s="1"/>
  <c r="FM915" i="98"/>
  <c r="FL914" i="98"/>
  <c r="FM914" i="98"/>
  <c r="FM911" i="98"/>
  <c r="FL910" i="98"/>
  <c r="FM910" i="98"/>
  <c r="FM907" i="98"/>
  <c r="FL906" i="98"/>
  <c r="FM903" i="98"/>
  <c r="FL902" i="98"/>
  <c r="FM902" i="98" s="1"/>
  <c r="FM899" i="98"/>
  <c r="FL898" i="98"/>
  <c r="FM898" i="98"/>
  <c r="FM895" i="98"/>
  <c r="FL894" i="98"/>
  <c r="FM894" i="98"/>
  <c r="FM891" i="98"/>
  <c r="FL890" i="98"/>
  <c r="FM887" i="98"/>
  <c r="FK887" i="98" s="1"/>
  <c r="FL886" i="98"/>
  <c r="FM883" i="98"/>
  <c r="FL882" i="98"/>
  <c r="FK882" i="98" s="1"/>
  <c r="FM882" i="98"/>
  <c r="FM879" i="98"/>
  <c r="FL878" i="98"/>
  <c r="FM878" i="98"/>
  <c r="FM875" i="98"/>
  <c r="FL874" i="98"/>
  <c r="FM871" i="98"/>
  <c r="FL870" i="98"/>
  <c r="FM870" i="98" s="1"/>
  <c r="FM867" i="98"/>
  <c r="FL866" i="98"/>
  <c r="FK866" i="98" s="1"/>
  <c r="FM866" i="98"/>
  <c r="FM863" i="98"/>
  <c r="FL862" i="98"/>
  <c r="FM862" i="98"/>
  <c r="FM859" i="98"/>
  <c r="FL858" i="98"/>
  <c r="FM855" i="98"/>
  <c r="FK855" i="98" s="1"/>
  <c r="FL854" i="98"/>
  <c r="FM854" i="98" s="1"/>
  <c r="FM851" i="98"/>
  <c r="FL850" i="98"/>
  <c r="FK850" i="98" s="1"/>
  <c r="FM850" i="98"/>
  <c r="FM847" i="98"/>
  <c r="FL846" i="98"/>
  <c r="FM846" i="98"/>
  <c r="FM843" i="98"/>
  <c r="FL842" i="98"/>
  <c r="FM839" i="98"/>
  <c r="FL838" i="98"/>
  <c r="FM838" i="98" s="1"/>
  <c r="FM835" i="98"/>
  <c r="FL834" i="98"/>
  <c r="FK834" i="98" s="1"/>
  <c r="FM834" i="98"/>
  <c r="FM831" i="98"/>
  <c r="FL830" i="98"/>
  <c r="FM830" i="98"/>
  <c r="FM827" i="98"/>
  <c r="FK827" i="98" s="1"/>
  <c r="FL826" i="98"/>
  <c r="FM823" i="98"/>
  <c r="FL822" i="98"/>
  <c r="FM822" i="98" s="1"/>
  <c r="FM819" i="98"/>
  <c r="FL818" i="98"/>
  <c r="FK818" i="98" s="1"/>
  <c r="FM818" i="98"/>
  <c r="FM815" i="98"/>
  <c r="FL814" i="98"/>
  <c r="FM814" i="98"/>
  <c r="FM811" i="98"/>
  <c r="FL810" i="98"/>
  <c r="FM807" i="98"/>
  <c r="FK807" i="98" s="1"/>
  <c r="FL806" i="98"/>
  <c r="FM806" i="98" s="1"/>
  <c r="FM803" i="98"/>
  <c r="FL802" i="98"/>
  <c r="FK802" i="98" s="1"/>
  <c r="FM802" i="98"/>
  <c r="FM799" i="98"/>
  <c r="FL798" i="98"/>
  <c r="FM798" i="98"/>
  <c r="FM795" i="98"/>
  <c r="FL794" i="98"/>
  <c r="FM791" i="98"/>
  <c r="FL790" i="98"/>
  <c r="FM790" i="98" s="1"/>
  <c r="FM787" i="98"/>
  <c r="FL786" i="98"/>
  <c r="FK786" i="98" s="1"/>
  <c r="FM786" i="98"/>
  <c r="FM783" i="98"/>
  <c r="FL782" i="98"/>
  <c r="FM782" i="98"/>
  <c r="FM779" i="98"/>
  <c r="FK779" i="98" s="1"/>
  <c r="FT778" i="98"/>
  <c r="FY778" i="98"/>
  <c r="GC778" i="98"/>
  <c r="FL760" i="98"/>
  <c r="FM760" i="98" s="1"/>
  <c r="FM758" i="98"/>
  <c r="FK758" i="98"/>
  <c r="FX753" i="98"/>
  <c r="GB753" i="98"/>
  <c r="FI753" i="98"/>
  <c r="FU753" i="98"/>
  <c r="FY753" i="98"/>
  <c r="GC753" i="98"/>
  <c r="FV753" i="98"/>
  <c r="FZ753" i="98"/>
  <c r="FK753" i="98"/>
  <c r="FW753" i="98"/>
  <c r="GA753" i="98"/>
  <c r="GE753" i="98"/>
  <c r="FK751" i="98"/>
  <c r="FX713" i="98"/>
  <c r="GB713" i="98"/>
  <c r="FI713" i="98"/>
  <c r="GA713" i="98" s="1"/>
  <c r="FU713" i="98"/>
  <c r="FY713" i="98"/>
  <c r="GC713" i="98"/>
  <c r="FV713" i="98"/>
  <c r="FZ713" i="98"/>
  <c r="GE713" i="98"/>
  <c r="FK713" i="98"/>
  <c r="FW713" i="98"/>
  <c r="FL680" i="98"/>
  <c r="FM680" i="98" s="1"/>
  <c r="FM678" i="98"/>
  <c r="FK678" i="98"/>
  <c r="FX673" i="98"/>
  <c r="GB673" i="98"/>
  <c r="FI673" i="98"/>
  <c r="FU673" i="98"/>
  <c r="FY673" i="98"/>
  <c r="GC673" i="98"/>
  <c r="FV673" i="98"/>
  <c r="FZ673" i="98"/>
  <c r="FK673" i="98"/>
  <c r="FW673" i="98"/>
  <c r="GA673" i="98"/>
  <c r="GE673" i="98"/>
  <c r="FK671" i="98"/>
  <c r="FL616" i="98"/>
  <c r="FM616" i="98"/>
  <c r="FI614" i="98"/>
  <c r="GC614" i="98"/>
  <c r="FZ614" i="98"/>
  <c r="FW614" i="98"/>
  <c r="FT614" i="98"/>
  <c r="FL584" i="98"/>
  <c r="FM584" i="98" s="1"/>
  <c r="FI582" i="98"/>
  <c r="FU582" i="98"/>
  <c r="FY582" i="98"/>
  <c r="GC582" i="98"/>
  <c r="FV582" i="98"/>
  <c r="FZ582" i="98"/>
  <c r="GD582" i="98"/>
  <c r="FW582" i="98"/>
  <c r="GA582" i="98"/>
  <c r="GE582" i="98"/>
  <c r="FT582" i="98"/>
  <c r="FX582" i="98"/>
  <c r="FK575" i="98"/>
  <c r="FZ557" i="98"/>
  <c r="FW557" i="98"/>
  <c r="FT557" i="98"/>
  <c r="FI557" i="98"/>
  <c r="FU557" i="98"/>
  <c r="FM543" i="98"/>
  <c r="FM501" i="98"/>
  <c r="FL455" i="98"/>
  <c r="FM455" i="98" s="1"/>
  <c r="FM959" i="98"/>
  <c r="FK945" i="98"/>
  <c r="FM943" i="98"/>
  <c r="FX769" i="98"/>
  <c r="GB769" i="98"/>
  <c r="FI769" i="98"/>
  <c r="FU769" i="98"/>
  <c r="FY769" i="98"/>
  <c r="GC769" i="98"/>
  <c r="FV769" i="98"/>
  <c r="FZ769" i="98"/>
  <c r="FK769" i="98"/>
  <c r="FW769" i="98"/>
  <c r="GA769" i="98"/>
  <c r="GE769" i="98"/>
  <c r="FK767" i="98"/>
  <c r="FX681" i="98"/>
  <c r="GB681" i="98"/>
  <c r="FI681" i="98"/>
  <c r="GA681" i="98" s="1"/>
  <c r="FU681" i="98"/>
  <c r="FY681" i="98"/>
  <c r="GC681" i="98"/>
  <c r="FV681" i="98"/>
  <c r="FZ681" i="98"/>
  <c r="GE681" i="98"/>
  <c r="FK681" i="98"/>
  <c r="FW681" i="98"/>
  <c r="FL632" i="98"/>
  <c r="FM632" i="98" s="1"/>
  <c r="FI630" i="98"/>
  <c r="FU630" i="98" s="1"/>
  <c r="GC630" i="98"/>
  <c r="FZ630" i="98"/>
  <c r="GD630" i="98"/>
  <c r="FW630" i="98"/>
  <c r="GA630" i="98"/>
  <c r="FT630" i="98"/>
  <c r="FX630" i="98"/>
  <c r="FX617" i="98"/>
  <c r="GB617" i="98"/>
  <c r="FI617" i="98"/>
  <c r="FU617" i="98"/>
  <c r="FY617" i="98"/>
  <c r="GC617" i="98"/>
  <c r="FV617" i="98"/>
  <c r="FZ617" i="98"/>
  <c r="GE617" i="98"/>
  <c r="FK617" i="98"/>
  <c r="FW617" i="98"/>
  <c r="FI585" i="98"/>
  <c r="FT585" i="98" s="1"/>
  <c r="GC585" i="98"/>
  <c r="FZ585" i="98"/>
  <c r="FK585" i="98"/>
  <c r="FL568" i="98"/>
  <c r="FM568" i="98" s="1"/>
  <c r="FI777" i="98"/>
  <c r="FU777" i="98"/>
  <c r="FY777" i="98"/>
  <c r="GC777" i="98"/>
  <c r="FV777" i="98"/>
  <c r="FZ777" i="98"/>
  <c r="GD777" i="98"/>
  <c r="FL776" i="98"/>
  <c r="FT773" i="98"/>
  <c r="FX773" i="98"/>
  <c r="GB773" i="98"/>
  <c r="FI773" i="98"/>
  <c r="FU773" i="98"/>
  <c r="FY773" i="98"/>
  <c r="GC773" i="98"/>
  <c r="FV773" i="98"/>
  <c r="FZ773" i="98"/>
  <c r="GD773" i="98"/>
  <c r="FK771" i="98"/>
  <c r="FL764" i="98"/>
  <c r="FM764" i="98"/>
  <c r="FM762" i="98"/>
  <c r="FT757" i="98"/>
  <c r="FX757" i="98"/>
  <c r="GB757" i="98"/>
  <c r="FI757" i="98"/>
  <c r="FU757" i="98"/>
  <c r="FY757" i="98"/>
  <c r="GC757" i="98"/>
  <c r="FV757" i="98"/>
  <c r="FZ757" i="98"/>
  <c r="GD757" i="98"/>
  <c r="FK755" i="98"/>
  <c r="FL748" i="98"/>
  <c r="FM748" i="98"/>
  <c r="FM746" i="98"/>
  <c r="FT741" i="98"/>
  <c r="FX741" i="98"/>
  <c r="GB741" i="98"/>
  <c r="FI741" i="98"/>
  <c r="FU741" i="98"/>
  <c r="FY741" i="98"/>
  <c r="GC741" i="98"/>
  <c r="FV741" i="98"/>
  <c r="FZ741" i="98"/>
  <c r="GD741" i="98"/>
  <c r="FK739" i="98"/>
  <c r="FL732" i="98"/>
  <c r="FM732" i="98"/>
  <c r="FM730" i="98"/>
  <c r="FT725" i="98"/>
  <c r="FX725" i="98"/>
  <c r="GB725" i="98"/>
  <c r="FI725" i="98"/>
  <c r="FU725" i="98"/>
  <c r="FY725" i="98"/>
  <c r="GC725" i="98"/>
  <c r="FV725" i="98"/>
  <c r="FZ725" i="98"/>
  <c r="GD725" i="98"/>
  <c r="FK723" i="98"/>
  <c r="FX717" i="98"/>
  <c r="GB717" i="98"/>
  <c r="FI717" i="98"/>
  <c r="FT717" i="98" s="1"/>
  <c r="FU717" i="98"/>
  <c r="FY717" i="98"/>
  <c r="GC717" i="98"/>
  <c r="FV717" i="98"/>
  <c r="FZ717" i="98"/>
  <c r="FL716" i="98"/>
  <c r="FM716" i="98" s="1"/>
  <c r="FI714" i="98"/>
  <c r="FU714" i="98"/>
  <c r="FY714" i="98"/>
  <c r="GC714" i="98"/>
  <c r="FV714" i="98"/>
  <c r="FZ714" i="98"/>
  <c r="GD714" i="98"/>
  <c r="FW714" i="98"/>
  <c r="GA714" i="98"/>
  <c r="GE714" i="98"/>
  <c r="FX709" i="98"/>
  <c r="GB709" i="98"/>
  <c r="FI709" i="98"/>
  <c r="FT709" i="98" s="1"/>
  <c r="FU709" i="98"/>
  <c r="FY709" i="98"/>
  <c r="GC709" i="98"/>
  <c r="FV709" i="98"/>
  <c r="FZ709" i="98"/>
  <c r="FK707" i="98"/>
  <c r="FL700" i="98"/>
  <c r="FM700" i="98" s="1"/>
  <c r="FI698" i="98"/>
  <c r="FY698" i="98" s="1"/>
  <c r="GC698" i="98"/>
  <c r="FZ698" i="98"/>
  <c r="GD698" i="98"/>
  <c r="FW698" i="98"/>
  <c r="GA698" i="98"/>
  <c r="FK694" i="98"/>
  <c r="FT693" i="98"/>
  <c r="FI693" i="98"/>
  <c r="GB693" i="98" s="1"/>
  <c r="GC693" i="98"/>
  <c r="FZ693" i="98"/>
  <c r="GD693" i="98"/>
  <c r="FT685" i="98"/>
  <c r="FX685" i="98"/>
  <c r="GB685" i="98"/>
  <c r="FI685" i="98"/>
  <c r="FU685" i="98"/>
  <c r="FY685" i="98"/>
  <c r="GC685" i="98"/>
  <c r="FV685" i="98"/>
  <c r="FZ685" i="98"/>
  <c r="GD685" i="98"/>
  <c r="FL684" i="98"/>
  <c r="FM684" i="98" s="1"/>
  <c r="FI682" i="98"/>
  <c r="GC682" i="98" s="1"/>
  <c r="FZ682" i="98"/>
  <c r="GD682" i="98"/>
  <c r="FW682" i="98"/>
  <c r="GA682" i="98"/>
  <c r="FT677" i="98"/>
  <c r="FX677" i="98"/>
  <c r="GB677" i="98"/>
  <c r="FI677" i="98"/>
  <c r="FU677" i="98"/>
  <c r="FY677" i="98"/>
  <c r="GC677" i="98"/>
  <c r="FV677" i="98"/>
  <c r="FZ677" i="98"/>
  <c r="GD677" i="98"/>
  <c r="FK675" i="98"/>
  <c r="FL668" i="98"/>
  <c r="FM668" i="98"/>
  <c r="FM666" i="98"/>
  <c r="FK662" i="98"/>
  <c r="FK659" i="98"/>
  <c r="FL652" i="98"/>
  <c r="FM652" i="98" s="1"/>
  <c r="FI650" i="98"/>
  <c r="FZ650" i="98"/>
  <c r="GD650" i="98"/>
  <c r="FW650" i="98"/>
  <c r="GA650" i="98"/>
  <c r="FK646" i="98"/>
  <c r="FK643" i="98"/>
  <c r="FL636" i="98"/>
  <c r="FM636" i="98" s="1"/>
  <c r="FI634" i="98"/>
  <c r="GC634" i="98"/>
  <c r="FZ634" i="98"/>
  <c r="GD634" i="98"/>
  <c r="FW634" i="98"/>
  <c r="GA634" i="98"/>
  <c r="FK630" i="98"/>
  <c r="FK627" i="98"/>
  <c r="FI621" i="98"/>
  <c r="GC621" i="98"/>
  <c r="FZ621" i="98"/>
  <c r="FL620" i="98"/>
  <c r="FK620" i="98" s="1"/>
  <c r="FM620" i="98"/>
  <c r="FI618" i="98"/>
  <c r="FU618" i="98"/>
  <c r="FY618" i="98"/>
  <c r="GC618" i="98"/>
  <c r="FV618" i="98"/>
  <c r="FZ618" i="98"/>
  <c r="FW618" i="98"/>
  <c r="GE618" i="98"/>
  <c r="FK614" i="98"/>
  <c r="FT605" i="98"/>
  <c r="FX605" i="98"/>
  <c r="GB605" i="98"/>
  <c r="FI605" i="98"/>
  <c r="FU605" i="98"/>
  <c r="FY605" i="98"/>
  <c r="GC605" i="98"/>
  <c r="FV605" i="98"/>
  <c r="FZ605" i="98"/>
  <c r="GD605" i="98"/>
  <c r="FL604" i="98"/>
  <c r="FM604" i="98" s="1"/>
  <c r="FI602" i="98"/>
  <c r="FY602" i="98" s="1"/>
  <c r="GD602" i="98"/>
  <c r="FW602" i="98"/>
  <c r="GA602" i="98"/>
  <c r="FK598" i="98"/>
  <c r="FK595" i="98"/>
  <c r="FI589" i="98"/>
  <c r="FV589" i="98" s="1"/>
  <c r="FZ589" i="98"/>
  <c r="FL588" i="98"/>
  <c r="FK588" i="98" s="1"/>
  <c r="FM588" i="98"/>
  <c r="FI586" i="98"/>
  <c r="FU586" i="98"/>
  <c r="FY586" i="98"/>
  <c r="GC586" i="98"/>
  <c r="FV586" i="98"/>
  <c r="FZ586" i="98"/>
  <c r="GD586" i="98"/>
  <c r="FW586" i="98"/>
  <c r="GA586" i="98"/>
  <c r="GE586" i="98"/>
  <c r="FK582" i="98"/>
  <c r="FT573" i="98"/>
  <c r="FX573" i="98"/>
  <c r="GB573" i="98"/>
  <c r="FI573" i="98"/>
  <c r="FU573" i="98"/>
  <c r="FY573" i="98"/>
  <c r="GC573" i="98"/>
  <c r="FV573" i="98"/>
  <c r="FZ573" i="98"/>
  <c r="GD573" i="98"/>
  <c r="FL572" i="98"/>
  <c r="FM572" i="98" s="1"/>
  <c r="FI570" i="98"/>
  <c r="FZ570" i="98"/>
  <c r="GD570" i="98"/>
  <c r="FW570" i="98"/>
  <c r="GA570" i="98"/>
  <c r="FK553" i="98"/>
  <c r="FM553" i="98"/>
  <c r="FL550" i="98"/>
  <c r="FM550" i="98" s="1"/>
  <c r="FL546" i="98"/>
  <c r="FK546" i="98" s="1"/>
  <c r="FM546" i="98"/>
  <c r="GA531" i="98"/>
  <c r="FI529" i="98"/>
  <c r="FZ525" i="98"/>
  <c r="GD525" i="98"/>
  <c r="FW525" i="98"/>
  <c r="GA525" i="98"/>
  <c r="GE525" i="98"/>
  <c r="FT525" i="98"/>
  <c r="FX525" i="98"/>
  <c r="GB525" i="98"/>
  <c r="FI525" i="98"/>
  <c r="FU525" i="98"/>
  <c r="FY525" i="98"/>
  <c r="GC525" i="98"/>
  <c r="FM513" i="98"/>
  <c r="FM497" i="98"/>
  <c r="FK497" i="98" s="1"/>
  <c r="FK485" i="98"/>
  <c r="FM485" i="98"/>
  <c r="FK347" i="98"/>
  <c r="FM347" i="98"/>
  <c r="FV778" i="98"/>
  <c r="GE777" i="98"/>
  <c r="FW777" i="98"/>
  <c r="GC774" i="98"/>
  <c r="FV774" i="98"/>
  <c r="FZ774" i="98"/>
  <c r="GD774" i="98"/>
  <c r="FW774" i="98"/>
  <c r="GA774" i="98"/>
  <c r="GE774" i="98"/>
  <c r="GE773" i="98"/>
  <c r="FL768" i="98"/>
  <c r="FM768" i="98" s="1"/>
  <c r="FM766" i="98"/>
  <c r="FK766" i="98"/>
  <c r="FI761" i="98"/>
  <c r="FX761" i="98" s="1"/>
  <c r="GE757" i="98"/>
  <c r="FL752" i="98"/>
  <c r="FM752" i="98"/>
  <c r="FM750" i="98"/>
  <c r="FT745" i="98"/>
  <c r="FX745" i="98"/>
  <c r="GB745" i="98"/>
  <c r="FI745" i="98"/>
  <c r="FU745" i="98"/>
  <c r="FY745" i="98"/>
  <c r="GC745" i="98"/>
  <c r="FV745" i="98"/>
  <c r="FZ745" i="98"/>
  <c r="GD745" i="98"/>
  <c r="GE741" i="98"/>
  <c r="FL736" i="98"/>
  <c r="FM736" i="98" s="1"/>
  <c r="FM734" i="98"/>
  <c r="FK734" i="98"/>
  <c r="FI729" i="98"/>
  <c r="GC729" i="98"/>
  <c r="FZ729" i="98"/>
  <c r="GE725" i="98"/>
  <c r="FX721" i="98"/>
  <c r="GB721" i="98"/>
  <c r="FI721" i="98"/>
  <c r="FT721" i="98" s="1"/>
  <c r="FU721" i="98"/>
  <c r="FY721" i="98"/>
  <c r="GC721" i="98"/>
  <c r="FV721" i="98"/>
  <c r="FZ721" i="98"/>
  <c r="FL720" i="98"/>
  <c r="FM720" i="98" s="1"/>
  <c r="FI718" i="98"/>
  <c r="FU718" i="98"/>
  <c r="FY718" i="98"/>
  <c r="GC718" i="98"/>
  <c r="FV718" i="98"/>
  <c r="FZ718" i="98"/>
  <c r="GD718" i="98"/>
  <c r="FW718" i="98"/>
  <c r="GA718" i="98"/>
  <c r="GE718" i="98"/>
  <c r="FW717" i="98"/>
  <c r="FK717" i="98"/>
  <c r="FX714" i="98"/>
  <c r="FK714" i="98"/>
  <c r="FL704" i="98"/>
  <c r="FM704" i="98" s="1"/>
  <c r="FI702" i="98"/>
  <c r="GC702" i="98"/>
  <c r="FZ702" i="98"/>
  <c r="GD702" i="98"/>
  <c r="FW702" i="98"/>
  <c r="GA702" i="98"/>
  <c r="FK698" i="98"/>
  <c r="FI697" i="98"/>
  <c r="GC697" i="98"/>
  <c r="GE693" i="98"/>
  <c r="FX689" i="98"/>
  <c r="GB689" i="98"/>
  <c r="FI689" i="98"/>
  <c r="FT689" i="98" s="1"/>
  <c r="FU689" i="98"/>
  <c r="FY689" i="98"/>
  <c r="GC689" i="98"/>
  <c r="FV689" i="98"/>
  <c r="FZ689" i="98"/>
  <c r="FL688" i="98"/>
  <c r="FM688" i="98" s="1"/>
  <c r="FI686" i="98"/>
  <c r="FU686" i="98"/>
  <c r="FY686" i="98"/>
  <c r="GC686" i="98"/>
  <c r="FV686" i="98"/>
  <c r="FZ686" i="98"/>
  <c r="GD686" i="98"/>
  <c r="FW686" i="98"/>
  <c r="GA686" i="98"/>
  <c r="GE686" i="98"/>
  <c r="FW685" i="98"/>
  <c r="FK685" i="98"/>
  <c r="FX682" i="98"/>
  <c r="FK682" i="98"/>
  <c r="GE677" i="98"/>
  <c r="FL672" i="98"/>
  <c r="FM672" i="98" s="1"/>
  <c r="FM670" i="98"/>
  <c r="FK670" i="98"/>
  <c r="FX665" i="98"/>
  <c r="GB665" i="98"/>
  <c r="FI665" i="98"/>
  <c r="FT665" i="98" s="1"/>
  <c r="FU665" i="98"/>
  <c r="FY665" i="98"/>
  <c r="GC665" i="98"/>
  <c r="FV665" i="98"/>
  <c r="FZ665" i="98"/>
  <c r="FL656" i="98"/>
  <c r="FM656" i="98" s="1"/>
  <c r="FI654" i="98"/>
  <c r="FZ654" i="98"/>
  <c r="GD654" i="98"/>
  <c r="FW654" i="98"/>
  <c r="GA654" i="98"/>
  <c r="FK650" i="98"/>
  <c r="FI649" i="98"/>
  <c r="FY649" i="98" s="1"/>
  <c r="FL640" i="98"/>
  <c r="FM640" i="98" s="1"/>
  <c r="FI638" i="98"/>
  <c r="FU638" i="98"/>
  <c r="FY638" i="98"/>
  <c r="GC638" i="98"/>
  <c r="FV638" i="98"/>
  <c r="FZ638" i="98"/>
  <c r="GD638" i="98"/>
  <c r="FW638" i="98"/>
  <c r="GA638" i="98"/>
  <c r="GE638" i="98"/>
  <c r="FK634" i="98"/>
  <c r="FT633" i="98"/>
  <c r="FI633" i="98"/>
  <c r="FZ633" i="98"/>
  <c r="GD633" i="98"/>
  <c r="FT625" i="98"/>
  <c r="FX625" i="98"/>
  <c r="GB625" i="98"/>
  <c r="FI625" i="98"/>
  <c r="FU625" i="98"/>
  <c r="FY625" i="98"/>
  <c r="GC625" i="98"/>
  <c r="FV625" i="98"/>
  <c r="FZ625" i="98"/>
  <c r="GD625" i="98"/>
  <c r="FL624" i="98"/>
  <c r="FM624" i="98" s="1"/>
  <c r="FI622" i="98"/>
  <c r="FZ622" i="98"/>
  <c r="GD622" i="98"/>
  <c r="FW622" i="98"/>
  <c r="GA622" i="98"/>
  <c r="FK621" i="98"/>
  <c r="FX618" i="98"/>
  <c r="FK618" i="98"/>
  <c r="FT609" i="98"/>
  <c r="FI609" i="98"/>
  <c r="GB609" i="98" s="1"/>
  <c r="FZ609" i="98"/>
  <c r="GD609" i="98"/>
  <c r="FL608" i="98"/>
  <c r="FM608" i="98"/>
  <c r="FI606" i="98"/>
  <c r="FU606" i="98"/>
  <c r="FY606" i="98"/>
  <c r="GC606" i="98"/>
  <c r="FV606" i="98"/>
  <c r="FZ606" i="98"/>
  <c r="GD606" i="98"/>
  <c r="FW606" i="98"/>
  <c r="GA606" i="98"/>
  <c r="GE606" i="98"/>
  <c r="FW605" i="98"/>
  <c r="FK605" i="98"/>
  <c r="FK602" i="98"/>
  <c r="FI593" i="98"/>
  <c r="GC593" i="98"/>
  <c r="FZ593" i="98"/>
  <c r="FL592" i="98"/>
  <c r="FK592" i="98" s="1"/>
  <c r="FM592" i="98"/>
  <c r="FI590" i="98"/>
  <c r="FU590" i="98"/>
  <c r="FY590" i="98"/>
  <c r="GC590" i="98"/>
  <c r="FV590" i="98"/>
  <c r="FZ590" i="98"/>
  <c r="FW590" i="98"/>
  <c r="GE590" i="98"/>
  <c r="FW589" i="98"/>
  <c r="FK589" i="98"/>
  <c r="FX586" i="98"/>
  <c r="FK586" i="98"/>
  <c r="FX577" i="98"/>
  <c r="GB577" i="98"/>
  <c r="FI577" i="98"/>
  <c r="FT577" i="98" s="1"/>
  <c r="FU577" i="98"/>
  <c r="FY577" i="98"/>
  <c r="GC577" i="98"/>
  <c r="FV577" i="98"/>
  <c r="FZ577" i="98"/>
  <c r="FL576" i="98"/>
  <c r="FM576" i="98" s="1"/>
  <c r="FI574" i="98"/>
  <c r="FU574" i="98"/>
  <c r="FY574" i="98"/>
  <c r="GC574" i="98"/>
  <c r="FV574" i="98"/>
  <c r="FZ574" i="98"/>
  <c r="GD574" i="98"/>
  <c r="FW574" i="98"/>
  <c r="GA574" i="98"/>
  <c r="GE574" i="98"/>
  <c r="FW573" i="98"/>
  <c r="FK573" i="98"/>
  <c r="FX570" i="98"/>
  <c r="FK570" i="98"/>
  <c r="FK563" i="98"/>
  <c r="FL558" i="98"/>
  <c r="FM558" i="98" s="1"/>
  <c r="FI556" i="98"/>
  <c r="FU556" i="98"/>
  <c r="FY556" i="98"/>
  <c r="GC556" i="98"/>
  <c r="FV556" i="98"/>
  <c r="FZ556" i="98"/>
  <c r="GD556" i="98"/>
  <c r="FW556" i="98"/>
  <c r="GA556" i="98"/>
  <c r="GE556" i="98"/>
  <c r="FT556" i="98"/>
  <c r="FX556" i="98"/>
  <c r="FZ537" i="98"/>
  <c r="FW537" i="98"/>
  <c r="FT537" i="98"/>
  <c r="FI537" i="98"/>
  <c r="FU537" i="98"/>
  <c r="GB532" i="98"/>
  <c r="FM523" i="98"/>
  <c r="FM521" i="98"/>
  <c r="FK509" i="98"/>
  <c r="FM509" i="98"/>
  <c r="FK481" i="98"/>
  <c r="FM481" i="98"/>
  <c r="FI425" i="98"/>
  <c r="FU425" i="98" s="1"/>
  <c r="GC425" i="98"/>
  <c r="FZ425" i="98"/>
  <c r="GD425" i="98"/>
  <c r="FW425" i="98"/>
  <c r="GA425" i="98"/>
  <c r="FT425" i="98"/>
  <c r="FI372" i="98"/>
  <c r="FK372" i="98"/>
  <c r="GB778" i="98"/>
  <c r="FX778" i="98"/>
  <c r="FK778" i="98"/>
  <c r="GB777" i="98"/>
  <c r="FT777" i="98"/>
  <c r="GB774" i="98"/>
  <c r="FT774" i="98"/>
  <c r="FK774" i="98"/>
  <c r="GA773" i="98"/>
  <c r="FL772" i="98"/>
  <c r="FK772" i="98" s="1"/>
  <c r="FM772" i="98"/>
  <c r="FM770" i="98"/>
  <c r="FK770" i="98" s="1"/>
  <c r="FT765" i="98"/>
  <c r="FI765" i="98"/>
  <c r="GC765" i="98"/>
  <c r="FZ765" i="98"/>
  <c r="GD765" i="98"/>
  <c r="GA757" i="98"/>
  <c r="FL756" i="98"/>
  <c r="FM756" i="98"/>
  <c r="FM754" i="98"/>
  <c r="FT749" i="98"/>
  <c r="FX749" i="98"/>
  <c r="GB749" i="98"/>
  <c r="FI749" i="98"/>
  <c r="FU749" i="98"/>
  <c r="FY749" i="98"/>
  <c r="GC749" i="98"/>
  <c r="FV749" i="98"/>
  <c r="FZ749" i="98"/>
  <c r="GD749" i="98"/>
  <c r="FK747" i="98"/>
  <c r="GE745" i="98"/>
  <c r="GA741" i="98"/>
  <c r="FL740" i="98"/>
  <c r="FM740" i="98" s="1"/>
  <c r="FM738" i="98"/>
  <c r="FK738" i="98"/>
  <c r="FX733" i="98"/>
  <c r="GB733" i="98"/>
  <c r="FI733" i="98"/>
  <c r="FT733" i="98" s="1"/>
  <c r="FU733" i="98"/>
  <c r="FY733" i="98"/>
  <c r="GC733" i="98"/>
  <c r="FV733" i="98"/>
  <c r="FZ733" i="98"/>
  <c r="GE729" i="98"/>
  <c r="GA725" i="98"/>
  <c r="FL724" i="98"/>
  <c r="FM724" i="98" s="1"/>
  <c r="FI722" i="98"/>
  <c r="FU722" i="98"/>
  <c r="FY722" i="98"/>
  <c r="GC722" i="98"/>
  <c r="FV722" i="98"/>
  <c r="FZ722" i="98"/>
  <c r="GD722" i="98"/>
  <c r="FW722" i="98"/>
  <c r="GA722" i="98"/>
  <c r="GE722" i="98"/>
  <c r="FW721" i="98"/>
  <c r="FK721" i="98"/>
  <c r="FX718" i="98"/>
  <c r="FK718" i="98"/>
  <c r="FT714" i="98"/>
  <c r="GA709" i="98"/>
  <c r="FL708" i="98"/>
  <c r="FM708" i="98"/>
  <c r="FM706" i="98"/>
  <c r="FK702" i="98"/>
  <c r="FI701" i="98"/>
  <c r="GB701" i="98" s="1"/>
  <c r="GC701" i="98"/>
  <c r="FZ701" i="98"/>
  <c r="FT698" i="98"/>
  <c r="GE697" i="98"/>
  <c r="FL692" i="98"/>
  <c r="FM692" i="98" s="1"/>
  <c r="FI690" i="98"/>
  <c r="FU690" i="98"/>
  <c r="FY690" i="98"/>
  <c r="GC690" i="98"/>
  <c r="FV690" i="98"/>
  <c r="FZ690" i="98"/>
  <c r="GD690" i="98"/>
  <c r="FW690" i="98"/>
  <c r="GA690" i="98"/>
  <c r="GE690" i="98"/>
  <c r="FW689" i="98"/>
  <c r="FK689" i="98"/>
  <c r="FX686" i="98"/>
  <c r="FK686" i="98"/>
  <c r="FT682" i="98"/>
  <c r="GA677" i="98"/>
  <c r="FL676" i="98"/>
  <c r="FM676" i="98"/>
  <c r="FM674" i="98"/>
  <c r="FT669" i="98"/>
  <c r="FX669" i="98"/>
  <c r="GB669" i="98"/>
  <c r="FI669" i="98"/>
  <c r="FU669" i="98"/>
  <c r="FY669" i="98"/>
  <c r="GC669" i="98"/>
  <c r="FV669" i="98"/>
  <c r="FZ669" i="98"/>
  <c r="GD669" i="98"/>
  <c r="FK667" i="98"/>
  <c r="GE665" i="98"/>
  <c r="FT661" i="98"/>
  <c r="FI661" i="98"/>
  <c r="FZ661" i="98"/>
  <c r="GD661" i="98"/>
  <c r="FL660" i="98"/>
  <c r="FM660" i="98"/>
  <c r="FI658" i="98"/>
  <c r="GC658" i="98"/>
  <c r="FZ658" i="98"/>
  <c r="FW658" i="98"/>
  <c r="FX654" i="98"/>
  <c r="FK654" i="98"/>
  <c r="FX653" i="98"/>
  <c r="GB653" i="98"/>
  <c r="FI653" i="98"/>
  <c r="FT653" i="98" s="1"/>
  <c r="FU653" i="98"/>
  <c r="FY653" i="98"/>
  <c r="GC653" i="98"/>
  <c r="FV653" i="98"/>
  <c r="FZ653" i="98"/>
  <c r="FT650" i="98"/>
  <c r="FT645" i="98"/>
  <c r="FI645" i="98"/>
  <c r="FZ645" i="98"/>
  <c r="GD645" i="98"/>
  <c r="FL644" i="98"/>
  <c r="FM644" i="98"/>
  <c r="FI642" i="98"/>
  <c r="GC642" i="98"/>
  <c r="FZ642" i="98"/>
  <c r="FW642" i="98"/>
  <c r="FX638" i="98"/>
  <c r="FK638" i="98"/>
  <c r="FX637" i="98"/>
  <c r="GB637" i="98"/>
  <c r="FI637" i="98"/>
  <c r="FT637" i="98" s="1"/>
  <c r="FU637" i="98"/>
  <c r="FY637" i="98"/>
  <c r="GC637" i="98"/>
  <c r="FV637" i="98"/>
  <c r="FZ637" i="98"/>
  <c r="FT634" i="98"/>
  <c r="FT629" i="98"/>
  <c r="FI629" i="98"/>
  <c r="FZ629" i="98"/>
  <c r="GD629" i="98"/>
  <c r="FL628" i="98"/>
  <c r="FM628" i="98"/>
  <c r="FI626" i="98"/>
  <c r="FU626" i="98"/>
  <c r="FY626" i="98"/>
  <c r="GC626" i="98"/>
  <c r="FV626" i="98"/>
  <c r="FZ626" i="98"/>
  <c r="GD626" i="98"/>
  <c r="FW626" i="98"/>
  <c r="GA626" i="98"/>
  <c r="GE626" i="98"/>
  <c r="FW625" i="98"/>
  <c r="FK625" i="98"/>
  <c r="FK622" i="98"/>
  <c r="FK619" i="98"/>
  <c r="FT618" i="98"/>
  <c r="FT613" i="98"/>
  <c r="FX613" i="98"/>
  <c r="GB613" i="98"/>
  <c r="FI613" i="98"/>
  <c r="FU613" i="98"/>
  <c r="FY613" i="98"/>
  <c r="GC613" i="98"/>
  <c r="FV613" i="98"/>
  <c r="FZ613" i="98"/>
  <c r="GD613" i="98"/>
  <c r="FL612" i="98"/>
  <c r="FM612" i="98" s="1"/>
  <c r="FI610" i="98"/>
  <c r="GD610" i="98"/>
  <c r="FW610" i="98"/>
  <c r="GA610" i="98"/>
  <c r="FK609" i="98"/>
  <c r="FX606" i="98"/>
  <c r="FK606" i="98"/>
  <c r="FT602" i="98"/>
  <c r="FX597" i="98"/>
  <c r="GB597" i="98"/>
  <c r="FI597" i="98"/>
  <c r="FT597" i="98" s="1"/>
  <c r="FU597" i="98"/>
  <c r="FY597" i="98"/>
  <c r="GC597" i="98"/>
  <c r="FV597" i="98"/>
  <c r="FZ597" i="98"/>
  <c r="FL596" i="98"/>
  <c r="FM596" i="98" s="1"/>
  <c r="FI594" i="98"/>
  <c r="FU594" i="98"/>
  <c r="FY594" i="98"/>
  <c r="GC594" i="98"/>
  <c r="FV594" i="98"/>
  <c r="FZ594" i="98"/>
  <c r="GD594" i="98"/>
  <c r="FW594" i="98"/>
  <c r="GA594" i="98"/>
  <c r="GE594" i="98"/>
  <c r="FK593" i="98"/>
  <c r="FX590" i="98"/>
  <c r="FK590" i="98"/>
  <c r="FT586" i="98"/>
  <c r="FI581" i="98"/>
  <c r="FX581" i="98" s="1"/>
  <c r="FZ581" i="98"/>
  <c r="FL580" i="98"/>
  <c r="FK580" i="98" s="1"/>
  <c r="FM580" i="98"/>
  <c r="FI578" i="98"/>
  <c r="FU578" i="98"/>
  <c r="FY578" i="98"/>
  <c r="GC578" i="98"/>
  <c r="FV578" i="98"/>
  <c r="FZ578" i="98"/>
  <c r="FW578" i="98"/>
  <c r="GE578" i="98"/>
  <c r="FW577" i="98"/>
  <c r="FK577" i="98"/>
  <c r="FX574" i="98"/>
  <c r="FK574" i="98"/>
  <c r="FL566" i="98"/>
  <c r="FM566" i="98" s="1"/>
  <c r="GD549" i="98"/>
  <c r="GA549" i="98"/>
  <c r="GE549" i="98"/>
  <c r="FX549" i="98"/>
  <c r="GB549" i="98"/>
  <c r="FI549" i="98"/>
  <c r="FY549" i="98"/>
  <c r="GC549" i="98"/>
  <c r="FZ545" i="98"/>
  <c r="FW545" i="98"/>
  <c r="FT545" i="98"/>
  <c r="FI545" i="98"/>
  <c r="FU545" i="98"/>
  <c r="FM535" i="98"/>
  <c r="FM533" i="98"/>
  <c r="FL530" i="98"/>
  <c r="FM530" i="98" s="1"/>
  <c r="FL526" i="98"/>
  <c r="FM526" i="98" s="1"/>
  <c r="FM517" i="98"/>
  <c r="FK505" i="98"/>
  <c r="FM505" i="98"/>
  <c r="FM493" i="98"/>
  <c r="GB488" i="98"/>
  <c r="FM477" i="98"/>
  <c r="FL771" i="98"/>
  <c r="FM771" i="98" s="1"/>
  <c r="FL767" i="98"/>
  <c r="FM767" i="98" s="1"/>
  <c r="FL763" i="98"/>
  <c r="FM763" i="98" s="1"/>
  <c r="FL759" i="98"/>
  <c r="FM759" i="98" s="1"/>
  <c r="FL755" i="98"/>
  <c r="FM755" i="98" s="1"/>
  <c r="FL751" i="98"/>
  <c r="FM751" i="98" s="1"/>
  <c r="FL747" i="98"/>
  <c r="FM747" i="98" s="1"/>
  <c r="FL743" i="98"/>
  <c r="FM743" i="98" s="1"/>
  <c r="FL739" i="98"/>
  <c r="FM739" i="98" s="1"/>
  <c r="FL735" i="98"/>
  <c r="FM735" i="98" s="1"/>
  <c r="FL731" i="98"/>
  <c r="FM731" i="98" s="1"/>
  <c r="FL727" i="98"/>
  <c r="FM727" i="98" s="1"/>
  <c r="FL723" i="98"/>
  <c r="FM723" i="98" s="1"/>
  <c r="FL719" i="98"/>
  <c r="FM719" i="98" s="1"/>
  <c r="FL715" i="98"/>
  <c r="FM715" i="98" s="1"/>
  <c r="FL711" i="98"/>
  <c r="FM711" i="98" s="1"/>
  <c r="FL707" i="98"/>
  <c r="FM707" i="98" s="1"/>
  <c r="FL703" i="98"/>
  <c r="FM703" i="98" s="1"/>
  <c r="FL699" i="98"/>
  <c r="FM699" i="98" s="1"/>
  <c r="FL695" i="98"/>
  <c r="FM695" i="98" s="1"/>
  <c r="FL691" i="98"/>
  <c r="FM691" i="98" s="1"/>
  <c r="FL687" i="98"/>
  <c r="FM687" i="98" s="1"/>
  <c r="FL683" i="98"/>
  <c r="FM683" i="98" s="1"/>
  <c r="FL679" i="98"/>
  <c r="FM679" i="98" s="1"/>
  <c r="FL675" i="98"/>
  <c r="FM675" i="98" s="1"/>
  <c r="FL671" i="98"/>
  <c r="FM671" i="98" s="1"/>
  <c r="FL667" i="98"/>
  <c r="FM667" i="98" s="1"/>
  <c r="FL663" i="98"/>
  <c r="FM663" i="98" s="1"/>
  <c r="FL659" i="98"/>
  <c r="FM659" i="98" s="1"/>
  <c r="FL655" i="98"/>
  <c r="FM655" i="98" s="1"/>
  <c r="FL651" i="98"/>
  <c r="FM651" i="98" s="1"/>
  <c r="FL647" i="98"/>
  <c r="FM647" i="98" s="1"/>
  <c r="FL643" i="98"/>
  <c r="FM643" i="98" s="1"/>
  <c r="FL639" i="98"/>
  <c r="FM639" i="98" s="1"/>
  <c r="FL635" i="98"/>
  <c r="FM635" i="98" s="1"/>
  <c r="FL631" i="98"/>
  <c r="FM631" i="98" s="1"/>
  <c r="FL627" i="98"/>
  <c r="FM627" i="98" s="1"/>
  <c r="FL623" i="98"/>
  <c r="FM623" i="98" s="1"/>
  <c r="FL619" i="98"/>
  <c r="FM619" i="98" s="1"/>
  <c r="FL615" i="98"/>
  <c r="FM615" i="98" s="1"/>
  <c r="FL611" i="98"/>
  <c r="FM611" i="98" s="1"/>
  <c r="FL607" i="98"/>
  <c r="FM607" i="98" s="1"/>
  <c r="FL603" i="98"/>
  <c r="FM603" i="98" s="1"/>
  <c r="FL599" i="98"/>
  <c r="FM599" i="98" s="1"/>
  <c r="FL595" i="98"/>
  <c r="FM595" i="98" s="1"/>
  <c r="FL591" i="98"/>
  <c r="FM591" i="98" s="1"/>
  <c r="FL587" i="98"/>
  <c r="FM587" i="98" s="1"/>
  <c r="FL583" i="98"/>
  <c r="FM583" i="98" s="1"/>
  <c r="FL579" i="98"/>
  <c r="FM579" i="98" s="1"/>
  <c r="FL575" i="98"/>
  <c r="FM575" i="98" s="1"/>
  <c r="FL571" i="98"/>
  <c r="FM571" i="98" s="1"/>
  <c r="FM564" i="98"/>
  <c r="FK556" i="98"/>
  <c r="FK551" i="98"/>
  <c r="FM548" i="98"/>
  <c r="FK548" i="98" s="1"/>
  <c r="FM544" i="98"/>
  <c r="FK539" i="98"/>
  <c r="FM536" i="98"/>
  <c r="FK536" i="98" s="1"/>
  <c r="FK531" i="98"/>
  <c r="FM528" i="98"/>
  <c r="FM524" i="98"/>
  <c r="FK524" i="98" s="1"/>
  <c r="FV466" i="98"/>
  <c r="FZ466" i="98"/>
  <c r="GD466" i="98"/>
  <c r="FW466" i="98"/>
  <c r="GA466" i="98"/>
  <c r="GE466" i="98"/>
  <c r="FT466" i="98"/>
  <c r="FX466" i="98"/>
  <c r="GB466" i="98"/>
  <c r="FI466" i="98"/>
  <c r="FU466" i="98"/>
  <c r="FY466" i="98"/>
  <c r="FU458" i="98"/>
  <c r="GA448" i="98"/>
  <c r="FL431" i="98"/>
  <c r="FM431" i="98" s="1"/>
  <c r="FL399" i="98"/>
  <c r="FM399" i="98" s="1"/>
  <c r="FI397" i="98"/>
  <c r="GB397" i="98" s="1"/>
  <c r="GC397" i="98"/>
  <c r="FZ397" i="98"/>
  <c r="GD397" i="98"/>
  <c r="FW397" i="98"/>
  <c r="GA397" i="98"/>
  <c r="FT397" i="98"/>
  <c r="FX397" i="98"/>
  <c r="FI339" i="98"/>
  <c r="FV339" i="98"/>
  <c r="FZ339" i="98"/>
  <c r="GD339" i="98"/>
  <c r="FT339" i="98"/>
  <c r="FY339" i="98"/>
  <c r="GE339" i="98"/>
  <c r="FU339" i="98"/>
  <c r="GA339" i="98"/>
  <c r="FK339" i="98"/>
  <c r="FW339" i="98"/>
  <c r="FX339" i="98"/>
  <c r="GB339" i="98"/>
  <c r="GC339" i="98"/>
  <c r="FL302" i="98"/>
  <c r="FM302" i="98"/>
  <c r="FK302" i="98"/>
  <c r="FL562" i="98"/>
  <c r="FK562" i="98" s="1"/>
  <c r="FM562" i="98"/>
  <c r="FK557" i="98"/>
  <c r="FL554" i="98"/>
  <c r="FK554" i="98" s="1"/>
  <c r="FM554" i="98"/>
  <c r="FX551" i="98"/>
  <c r="GB551" i="98"/>
  <c r="FI551" i="98"/>
  <c r="GA551" i="98" s="1"/>
  <c r="FU551" i="98"/>
  <c r="FY551" i="98"/>
  <c r="GC551" i="98"/>
  <c r="FV551" i="98"/>
  <c r="FZ551" i="98"/>
  <c r="FK549" i="98"/>
  <c r="FK545" i="98"/>
  <c r="FL542" i="98"/>
  <c r="FM542" i="98"/>
  <c r="FI539" i="98"/>
  <c r="GB539" i="98" s="1"/>
  <c r="GC539" i="98"/>
  <c r="FZ539" i="98"/>
  <c r="FK537" i="98"/>
  <c r="FL534" i="98"/>
  <c r="FM534" i="98" s="1"/>
  <c r="FT531" i="98"/>
  <c r="FX531" i="98"/>
  <c r="GB531" i="98"/>
  <c r="FI531" i="98"/>
  <c r="FU531" i="98"/>
  <c r="FY531" i="98"/>
  <c r="GC531" i="98"/>
  <c r="FV531" i="98"/>
  <c r="FZ531" i="98"/>
  <c r="GD531" i="98"/>
  <c r="FK529" i="98"/>
  <c r="FK525" i="98"/>
  <c r="FL522" i="98"/>
  <c r="FK522" i="98" s="1"/>
  <c r="FM522" i="98"/>
  <c r="FL518" i="98"/>
  <c r="FM518" i="98"/>
  <c r="FL514" i="98"/>
  <c r="FM514" i="98" s="1"/>
  <c r="FL510" i="98"/>
  <c r="FM510" i="98" s="1"/>
  <c r="FL506" i="98"/>
  <c r="FK506" i="98" s="1"/>
  <c r="FM506" i="98"/>
  <c r="FL502" i="98"/>
  <c r="FM502" i="98"/>
  <c r="FL498" i="98"/>
  <c r="FM498" i="98" s="1"/>
  <c r="FL494" i="98"/>
  <c r="FM494" i="98" s="1"/>
  <c r="FL490" i="98"/>
  <c r="FK490" i="98" s="1"/>
  <c r="FM490" i="98"/>
  <c r="FL486" i="98"/>
  <c r="FM486" i="98"/>
  <c r="FL482" i="98"/>
  <c r="FM482" i="98" s="1"/>
  <c r="FL478" i="98"/>
  <c r="FM478" i="98" s="1"/>
  <c r="FK456" i="98"/>
  <c r="FK444" i="98"/>
  <c r="FL439" i="98"/>
  <c r="FK439" i="98" s="1"/>
  <c r="FM439" i="98"/>
  <c r="FI437" i="98"/>
  <c r="GB437" i="98" s="1"/>
  <c r="FU437" i="98"/>
  <c r="FY437" i="98"/>
  <c r="GC437" i="98"/>
  <c r="FV437" i="98"/>
  <c r="FZ437" i="98"/>
  <c r="FW437" i="98"/>
  <c r="GE437" i="98"/>
  <c r="FT437" i="98"/>
  <c r="FU430" i="98"/>
  <c r="FY430" i="98"/>
  <c r="GC430" i="98"/>
  <c r="FI417" i="98"/>
  <c r="FX417" i="98" s="1"/>
  <c r="FU417" i="98"/>
  <c r="FY417" i="98"/>
  <c r="GC417" i="98"/>
  <c r="FV417" i="98"/>
  <c r="FZ417" i="98"/>
  <c r="GD417" i="98"/>
  <c r="FW417" i="98"/>
  <c r="GA417" i="98"/>
  <c r="GE417" i="98"/>
  <c r="GB417" i="98"/>
  <c r="FT417" i="98"/>
  <c r="FI400" i="98"/>
  <c r="FT400" i="98" s="1"/>
  <c r="GC400" i="98"/>
  <c r="FZ400" i="98"/>
  <c r="FK400" i="98"/>
  <c r="FZ363" i="98"/>
  <c r="GD363" i="98"/>
  <c r="FY363" i="98"/>
  <c r="GE363" i="98"/>
  <c r="GA363" i="98"/>
  <c r="FX363" i="98"/>
  <c r="FI363" i="98"/>
  <c r="FW361" i="98"/>
  <c r="FM354" i="98"/>
  <c r="FL354" i="98"/>
  <c r="FK354" i="98"/>
  <c r="FI299" i="98"/>
  <c r="FU299" i="98" s="1"/>
  <c r="GC299" i="98"/>
  <c r="FZ299" i="98"/>
  <c r="GD299" i="98"/>
  <c r="FW299" i="98"/>
  <c r="FK299" i="98"/>
  <c r="FX299" i="98"/>
  <c r="GA299" i="98"/>
  <c r="FI560" i="98"/>
  <c r="FU560" i="98" s="1"/>
  <c r="FW560" i="98"/>
  <c r="FI552" i="98"/>
  <c r="FZ552" i="98"/>
  <c r="GD552" i="98"/>
  <c r="FW552" i="98"/>
  <c r="GA552" i="98"/>
  <c r="FI540" i="98"/>
  <c r="GC540" i="98"/>
  <c r="FZ540" i="98"/>
  <c r="GD540" i="98"/>
  <c r="FW540" i="98"/>
  <c r="GA540" i="98"/>
  <c r="FI532" i="98"/>
  <c r="FU532" i="98"/>
  <c r="FY532" i="98"/>
  <c r="GC532" i="98"/>
  <c r="FV532" i="98"/>
  <c r="FZ532" i="98"/>
  <c r="GD532" i="98"/>
  <c r="FW532" i="98"/>
  <c r="GA532" i="98"/>
  <c r="GE532" i="98"/>
  <c r="FI520" i="98"/>
  <c r="FU520" i="98"/>
  <c r="FY520" i="98"/>
  <c r="GC520" i="98"/>
  <c r="FV520" i="98"/>
  <c r="FZ520" i="98"/>
  <c r="GD520" i="98"/>
  <c r="FW520" i="98"/>
  <c r="GA520" i="98"/>
  <c r="GE520" i="98"/>
  <c r="FI516" i="98"/>
  <c r="FU516" i="98"/>
  <c r="FY516" i="98"/>
  <c r="GC516" i="98"/>
  <c r="FV516" i="98"/>
  <c r="FZ516" i="98"/>
  <c r="GD516" i="98"/>
  <c r="FW516" i="98"/>
  <c r="GA516" i="98"/>
  <c r="GE516" i="98"/>
  <c r="FI512" i="98"/>
  <c r="FZ512" i="98"/>
  <c r="FW512" i="98"/>
  <c r="FI508" i="98"/>
  <c r="FY508" i="98" s="1"/>
  <c r="FZ508" i="98"/>
  <c r="GD508" i="98"/>
  <c r="FW508" i="98"/>
  <c r="GA508" i="98"/>
  <c r="FI504" i="98"/>
  <c r="FU504" i="98"/>
  <c r="FY504" i="98"/>
  <c r="GC504" i="98"/>
  <c r="FV504" i="98"/>
  <c r="FZ504" i="98"/>
  <c r="GD504" i="98"/>
  <c r="FW504" i="98"/>
  <c r="GA504" i="98"/>
  <c r="GE504" i="98"/>
  <c r="FI500" i="98"/>
  <c r="GB500" i="98" s="1"/>
  <c r="FU500" i="98"/>
  <c r="FY500" i="98"/>
  <c r="GC500" i="98"/>
  <c r="FV500" i="98"/>
  <c r="FZ500" i="98"/>
  <c r="FW500" i="98"/>
  <c r="GE500" i="98"/>
  <c r="FI496" i="98"/>
  <c r="FU496" i="98"/>
  <c r="FY496" i="98"/>
  <c r="GC496" i="98"/>
  <c r="FV496" i="98"/>
  <c r="FZ496" i="98"/>
  <c r="GD496" i="98"/>
  <c r="FW496" i="98"/>
  <c r="GA496" i="98"/>
  <c r="GE496" i="98"/>
  <c r="FI492" i="98"/>
  <c r="GC492" i="98" s="1"/>
  <c r="GD492" i="98"/>
  <c r="GA492" i="98"/>
  <c r="FI488" i="98"/>
  <c r="FU488" i="98"/>
  <c r="FY488" i="98"/>
  <c r="GC488" i="98"/>
  <c r="FV488" i="98"/>
  <c r="FZ488" i="98"/>
  <c r="GD488" i="98"/>
  <c r="FW488" i="98"/>
  <c r="GA488" i="98"/>
  <c r="GE488" i="98"/>
  <c r="FI484" i="98"/>
  <c r="FU484" i="98"/>
  <c r="FY484" i="98"/>
  <c r="GC484" i="98"/>
  <c r="FV484" i="98"/>
  <c r="FZ484" i="98"/>
  <c r="FW484" i="98"/>
  <c r="GE484" i="98"/>
  <c r="FI480" i="98"/>
  <c r="GB480" i="98" s="1"/>
  <c r="GC480" i="98"/>
  <c r="FZ480" i="98"/>
  <c r="FW480" i="98"/>
  <c r="FI476" i="98"/>
  <c r="FU476" i="98"/>
  <c r="FY476" i="98"/>
  <c r="GC476" i="98"/>
  <c r="FV476" i="98"/>
  <c r="FZ476" i="98"/>
  <c r="GD476" i="98"/>
  <c r="FW476" i="98"/>
  <c r="GA476" i="98"/>
  <c r="GE476" i="98"/>
  <c r="FI461" i="98"/>
  <c r="FU461" i="98" s="1"/>
  <c r="GC461" i="98"/>
  <c r="FZ461" i="98"/>
  <c r="GD461" i="98"/>
  <c r="FW461" i="98"/>
  <c r="GA461" i="98"/>
  <c r="FT461" i="98"/>
  <c r="FK452" i="98"/>
  <c r="FL447" i="98"/>
  <c r="FM447" i="98" s="1"/>
  <c r="FK432" i="98"/>
  <c r="FI408" i="98"/>
  <c r="FT408" i="98" s="1"/>
  <c r="GC408" i="98"/>
  <c r="FZ408" i="98"/>
  <c r="FK408" i="98"/>
  <c r="GA408" i="98"/>
  <c r="FW390" i="98"/>
  <c r="FV376" i="98"/>
  <c r="FZ376" i="98"/>
  <c r="GD376" i="98"/>
  <c r="FT376" i="98"/>
  <c r="FY376" i="98"/>
  <c r="GE376" i="98"/>
  <c r="FK376" i="98"/>
  <c r="FU376" i="98"/>
  <c r="GA376" i="98"/>
  <c r="FW376" i="98"/>
  <c r="GB376" i="98"/>
  <c r="FI376" i="98"/>
  <c r="FX376" i="98"/>
  <c r="GC376" i="98"/>
  <c r="FY300" i="98"/>
  <c r="FX300" i="98"/>
  <c r="FK281" i="98"/>
  <c r="FL565" i="98"/>
  <c r="FM565" i="98" s="1"/>
  <c r="FL561" i="98"/>
  <c r="FM561" i="98" s="1"/>
  <c r="FK560" i="98"/>
  <c r="FK552" i="98"/>
  <c r="GD547" i="98"/>
  <c r="FZ547" i="98"/>
  <c r="FK544" i="98"/>
  <c r="FK540" i="98"/>
  <c r="FK532" i="98"/>
  <c r="FK528" i="98"/>
  <c r="GD527" i="98"/>
  <c r="FV527" i="98"/>
  <c r="FK520" i="98"/>
  <c r="GD519" i="98"/>
  <c r="FK516" i="98"/>
  <c r="FK512" i="98"/>
  <c r="GD511" i="98"/>
  <c r="FK508" i="98"/>
  <c r="FZ507" i="98"/>
  <c r="FV507" i="98"/>
  <c r="FK504" i="98"/>
  <c r="GD503" i="98"/>
  <c r="FK500" i="98"/>
  <c r="FK496" i="98"/>
  <c r="GD495" i="98"/>
  <c r="FK492" i="98"/>
  <c r="FZ491" i="98"/>
  <c r="FV491" i="98"/>
  <c r="FK488" i="98"/>
  <c r="GD487" i="98"/>
  <c r="FK484" i="98"/>
  <c r="FK480" i="98"/>
  <c r="GD479" i="98"/>
  <c r="FK476" i="98"/>
  <c r="FZ475" i="98"/>
  <c r="FV475" i="98"/>
  <c r="FT472" i="98"/>
  <c r="FI472" i="98"/>
  <c r="GC472" i="98"/>
  <c r="FZ472" i="98"/>
  <c r="GD472" i="98"/>
  <c r="FL471" i="98"/>
  <c r="FM471" i="98"/>
  <c r="FM465" i="98"/>
  <c r="FK462" i="98"/>
  <c r="FL459" i="98"/>
  <c r="FK459" i="98" s="1"/>
  <c r="FM459" i="98"/>
  <c r="FM453" i="98"/>
  <c r="FK448" i="98"/>
  <c r="FM445" i="98"/>
  <c r="FK445" i="98" s="1"/>
  <c r="FK437" i="98"/>
  <c r="FV430" i="98"/>
  <c r="FZ430" i="98"/>
  <c r="GD430" i="98"/>
  <c r="FW430" i="98"/>
  <c r="GA430" i="98"/>
  <c r="GE430" i="98"/>
  <c r="FT430" i="98"/>
  <c r="FX430" i="98"/>
  <c r="GB430" i="98"/>
  <c r="FM429" i="98"/>
  <c r="FL423" i="98"/>
  <c r="FM423" i="98" s="1"/>
  <c r="FI421" i="98"/>
  <c r="FU421" i="98"/>
  <c r="FY421" i="98"/>
  <c r="GC421" i="98"/>
  <c r="FV421" i="98"/>
  <c r="FZ421" i="98"/>
  <c r="GD421" i="98"/>
  <c r="FW421" i="98"/>
  <c r="GA421" i="98"/>
  <c r="GE421" i="98"/>
  <c r="FL415" i="98"/>
  <c r="FK415" i="98" s="1"/>
  <c r="FM415" i="98"/>
  <c r="FT404" i="98"/>
  <c r="FX404" i="98"/>
  <c r="GB404" i="98"/>
  <c r="FI404" i="98"/>
  <c r="FU404" i="98"/>
  <c r="FY404" i="98"/>
  <c r="GC404" i="98"/>
  <c r="FV404" i="98"/>
  <c r="FZ404" i="98"/>
  <c r="GD404" i="98"/>
  <c r="FL403" i="98"/>
  <c r="FM403" i="98" s="1"/>
  <c r="FI401" i="98"/>
  <c r="FZ401" i="98"/>
  <c r="GD401" i="98"/>
  <c r="FW401" i="98"/>
  <c r="GA401" i="98"/>
  <c r="FK397" i="98"/>
  <c r="FK394" i="98"/>
  <c r="FX384" i="98"/>
  <c r="FT374" i="98"/>
  <c r="FI374" i="98"/>
  <c r="GB374" i="98" s="1"/>
  <c r="GD374" i="98"/>
  <c r="GE374" i="98"/>
  <c r="GD369" i="98"/>
  <c r="GA369" i="98"/>
  <c r="GE369" i="98"/>
  <c r="FU369" i="98"/>
  <c r="GC369" i="98"/>
  <c r="FI369" i="98"/>
  <c r="FZ369" i="98" s="1"/>
  <c r="FX369" i="98"/>
  <c r="GC360" i="98"/>
  <c r="FL334" i="98"/>
  <c r="FK334" i="98" s="1"/>
  <c r="FM334" i="98"/>
  <c r="FT236" i="98"/>
  <c r="FX236" i="98"/>
  <c r="GB236" i="98"/>
  <c r="FU236" i="98"/>
  <c r="FZ236" i="98"/>
  <c r="GE236" i="98"/>
  <c r="FK236" i="98"/>
  <c r="FV236" i="98"/>
  <c r="GA236" i="98"/>
  <c r="FY236" i="98"/>
  <c r="FI236" i="98"/>
  <c r="GC236" i="98"/>
  <c r="GD236" i="98"/>
  <c r="FW236" i="98"/>
  <c r="FM567" i="98"/>
  <c r="FK567" i="98" s="1"/>
  <c r="FM563" i="98"/>
  <c r="FM559" i="98"/>
  <c r="FM555" i="98"/>
  <c r="FK555" i="98" s="1"/>
  <c r="FI547" i="98"/>
  <c r="FI527" i="98"/>
  <c r="FI519" i="98"/>
  <c r="FI515" i="98"/>
  <c r="FI511" i="98"/>
  <c r="FV511" i="98" s="1"/>
  <c r="FI507" i="98"/>
  <c r="FI503" i="98"/>
  <c r="FV503" i="98" s="1"/>
  <c r="FI499" i="98"/>
  <c r="FV499" i="98" s="1"/>
  <c r="FI495" i="98"/>
  <c r="FV495" i="98" s="1"/>
  <c r="FI491" i="98"/>
  <c r="FI487" i="98"/>
  <c r="FI483" i="98"/>
  <c r="FI479" i="98"/>
  <c r="FV479" i="98" s="1"/>
  <c r="FI475" i="98"/>
  <c r="FI473" i="98"/>
  <c r="GC473" i="98"/>
  <c r="FZ473" i="98"/>
  <c r="GD473" i="98"/>
  <c r="FW473" i="98"/>
  <c r="GA473" i="98"/>
  <c r="FI469" i="98"/>
  <c r="FU469" i="98"/>
  <c r="FY469" i="98"/>
  <c r="GC469" i="98"/>
  <c r="FV469" i="98"/>
  <c r="FZ469" i="98"/>
  <c r="GD469" i="98"/>
  <c r="FW469" i="98"/>
  <c r="GA469" i="98"/>
  <c r="GE469" i="98"/>
  <c r="FK466" i="98"/>
  <c r="FL463" i="98"/>
  <c r="FK463" i="98" s="1"/>
  <c r="FM463" i="98"/>
  <c r="FV458" i="98"/>
  <c r="FZ458" i="98"/>
  <c r="GD458" i="98"/>
  <c r="FW458" i="98"/>
  <c r="GA458" i="98"/>
  <c r="GE458" i="98"/>
  <c r="FT458" i="98"/>
  <c r="FX458" i="98"/>
  <c r="GB458" i="98"/>
  <c r="FL451" i="98"/>
  <c r="FM451" i="98" s="1"/>
  <c r="FI449" i="98"/>
  <c r="GC449" i="98" s="1"/>
  <c r="FZ449" i="98"/>
  <c r="GD449" i="98"/>
  <c r="FW449" i="98"/>
  <c r="GA449" i="98"/>
  <c r="FT448" i="98"/>
  <c r="FX448" i="98"/>
  <c r="GB448" i="98"/>
  <c r="FI448" i="98"/>
  <c r="FU448" i="98"/>
  <c r="FY448" i="98"/>
  <c r="GC448" i="98"/>
  <c r="FV448" i="98"/>
  <c r="FZ448" i="98"/>
  <c r="GD448" i="98"/>
  <c r="FK446" i="98"/>
  <c r="FL443" i="98"/>
  <c r="FM443" i="98"/>
  <c r="FK438" i="98"/>
  <c r="FL435" i="98"/>
  <c r="FM435" i="98"/>
  <c r="FI433" i="98"/>
  <c r="GC433" i="98"/>
  <c r="FZ433" i="98"/>
  <c r="FW433" i="98"/>
  <c r="FI413" i="98"/>
  <c r="FZ413" i="98"/>
  <c r="GD413" i="98"/>
  <c r="FW413" i="98"/>
  <c r="GA413" i="98"/>
  <c r="FL407" i="98"/>
  <c r="FK407" i="98" s="1"/>
  <c r="FM407" i="98"/>
  <c r="FI405" i="98"/>
  <c r="FU405" i="98"/>
  <c r="FY405" i="98"/>
  <c r="GC405" i="98"/>
  <c r="FV405" i="98"/>
  <c r="FZ405" i="98"/>
  <c r="FW405" i="98"/>
  <c r="GE405" i="98"/>
  <c r="FK398" i="98"/>
  <c r="GE396" i="98"/>
  <c r="FT392" i="98"/>
  <c r="FX392" i="98"/>
  <c r="GB392" i="98"/>
  <c r="FI392" i="98"/>
  <c r="FU392" i="98"/>
  <c r="FY392" i="98"/>
  <c r="GC392" i="98"/>
  <c r="FV392" i="98"/>
  <c r="FZ392" i="98"/>
  <c r="GD392" i="98"/>
  <c r="FI388" i="98"/>
  <c r="FU388" i="98" s="1"/>
  <c r="FL386" i="98"/>
  <c r="FI385" i="98"/>
  <c r="FV385" i="98" s="1"/>
  <c r="GD385" i="98"/>
  <c r="FL370" i="98"/>
  <c r="FM370" i="98"/>
  <c r="FI359" i="98"/>
  <c r="FK359" i="98"/>
  <c r="FL357" i="98"/>
  <c r="FM357" i="98" s="1"/>
  <c r="FK348" i="98"/>
  <c r="FM348" i="98"/>
  <c r="FL348" i="98"/>
  <c r="FI344" i="98"/>
  <c r="FX344" i="98" s="1"/>
  <c r="FL326" i="98"/>
  <c r="FK326" i="98" s="1"/>
  <c r="FM326" i="98"/>
  <c r="FI323" i="98"/>
  <c r="GC323" i="98"/>
  <c r="FZ323" i="98"/>
  <c r="GD323" i="98"/>
  <c r="FW323" i="98"/>
  <c r="FK323" i="98"/>
  <c r="FX323" i="98"/>
  <c r="GA323" i="98"/>
  <c r="FL318" i="98"/>
  <c r="FM318" i="98"/>
  <c r="FK318" i="98"/>
  <c r="FL294" i="98"/>
  <c r="FK294" i="98" s="1"/>
  <c r="FM294" i="98"/>
  <c r="FY292" i="98"/>
  <c r="FI291" i="98"/>
  <c r="GC291" i="98"/>
  <c r="FZ291" i="98"/>
  <c r="FK291" i="98"/>
  <c r="FX291" i="98"/>
  <c r="GB547" i="98"/>
  <c r="FX547" i="98"/>
  <c r="FT547" i="98"/>
  <c r="GB527" i="98"/>
  <c r="FX527" i="98"/>
  <c r="FT527" i="98"/>
  <c r="FT519" i="98"/>
  <c r="GB515" i="98"/>
  <c r="GB511" i="98"/>
  <c r="FX511" i="98"/>
  <c r="FT511" i="98"/>
  <c r="GB507" i="98"/>
  <c r="FX507" i="98"/>
  <c r="FT507" i="98"/>
  <c r="FT503" i="98"/>
  <c r="GB499" i="98"/>
  <c r="GB495" i="98"/>
  <c r="FX495" i="98"/>
  <c r="FT495" i="98"/>
  <c r="GB491" i="98"/>
  <c r="FX491" i="98"/>
  <c r="FT491" i="98"/>
  <c r="FT487" i="98"/>
  <c r="GB483" i="98"/>
  <c r="GB479" i="98"/>
  <c r="FX479" i="98"/>
  <c r="FT479" i="98"/>
  <c r="GB475" i="98"/>
  <c r="FX475" i="98"/>
  <c r="FT475" i="98"/>
  <c r="FK473" i="98"/>
  <c r="FT469" i="98"/>
  <c r="FL467" i="98"/>
  <c r="FM467" i="98"/>
  <c r="FV462" i="98"/>
  <c r="FZ462" i="98"/>
  <c r="GD462" i="98"/>
  <c r="FW462" i="98"/>
  <c r="GA462" i="98"/>
  <c r="GE462" i="98"/>
  <c r="FT462" i="98"/>
  <c r="FX462" i="98"/>
  <c r="GB462" i="98"/>
  <c r="FK461" i="98"/>
  <c r="FY458" i="98"/>
  <c r="FM457" i="98"/>
  <c r="FK457" i="98" s="1"/>
  <c r="FK449" i="98"/>
  <c r="FM441" i="98"/>
  <c r="FK433" i="98"/>
  <c r="FL427" i="98"/>
  <c r="FM427" i="98" s="1"/>
  <c r="FL419" i="98"/>
  <c r="FM419" i="98" s="1"/>
  <c r="FT413" i="98"/>
  <c r="FL411" i="98"/>
  <c r="FM411" i="98" s="1"/>
  <c r="FM409" i="98"/>
  <c r="FK409" i="98"/>
  <c r="FX405" i="98"/>
  <c r="FK405" i="98"/>
  <c r="FK402" i="98"/>
  <c r="FT396" i="98"/>
  <c r="FX396" i="98"/>
  <c r="GB396" i="98"/>
  <c r="FI396" i="98"/>
  <c r="FU396" i="98"/>
  <c r="FY396" i="98"/>
  <c r="GC396" i="98"/>
  <c r="FV396" i="98"/>
  <c r="FZ396" i="98"/>
  <c r="GD396" i="98"/>
  <c r="FL395" i="98"/>
  <c r="FK395" i="98" s="1"/>
  <c r="FM395" i="98"/>
  <c r="FI393" i="98"/>
  <c r="FU393" i="98"/>
  <c r="FY393" i="98"/>
  <c r="GC393" i="98"/>
  <c r="FV393" i="98"/>
  <c r="FZ393" i="98"/>
  <c r="FW393" i="98"/>
  <c r="GE393" i="98"/>
  <c r="FW392" i="98"/>
  <c r="FK392" i="98"/>
  <c r="FT390" i="98"/>
  <c r="FX390" i="98"/>
  <c r="GB390" i="98"/>
  <c r="FI390" i="98"/>
  <c r="FY390" i="98"/>
  <c r="GD390" i="98"/>
  <c r="FU390" i="98"/>
  <c r="FZ390" i="98"/>
  <c r="GE390" i="98"/>
  <c r="FV390" i="98"/>
  <c r="GA390" i="98"/>
  <c r="FK388" i="98"/>
  <c r="GB385" i="98"/>
  <c r="FV384" i="98"/>
  <c r="FZ384" i="98"/>
  <c r="GD384" i="98"/>
  <c r="FT384" i="98"/>
  <c r="FY384" i="98"/>
  <c r="GE384" i="98"/>
  <c r="FK384" i="98"/>
  <c r="FU384" i="98"/>
  <c r="GA384" i="98"/>
  <c r="FW384" i="98"/>
  <c r="GB384" i="98"/>
  <c r="FV380" i="98"/>
  <c r="FZ380" i="98"/>
  <c r="FW380" i="98"/>
  <c r="GB380" i="98"/>
  <c r="FI380" i="98"/>
  <c r="GA380" i="98" s="1"/>
  <c r="FX380" i="98"/>
  <c r="GC380" i="98"/>
  <c r="FY380" i="98"/>
  <c r="GE380" i="98"/>
  <c r="FL378" i="98"/>
  <c r="FK378" i="98" s="1"/>
  <c r="FM378" i="98"/>
  <c r="FI377" i="98"/>
  <c r="GB377" i="98" s="1"/>
  <c r="GD377" i="98"/>
  <c r="FX361" i="98"/>
  <c r="GB361" i="98"/>
  <c r="FI361" i="98"/>
  <c r="FY361" i="98"/>
  <c r="GD361" i="98"/>
  <c r="FU361" i="98"/>
  <c r="FZ361" i="98"/>
  <c r="GE361" i="98"/>
  <c r="GA361" i="98"/>
  <c r="GC361" i="98"/>
  <c r="FK361" i="98"/>
  <c r="FV361" i="98"/>
  <c r="FW360" i="98"/>
  <c r="GA360" i="98"/>
  <c r="GE360" i="98"/>
  <c r="FU360" i="98"/>
  <c r="FZ360" i="98"/>
  <c r="FV360" i="98"/>
  <c r="GB360" i="98"/>
  <c r="FT360" i="98"/>
  <c r="GD360" i="98"/>
  <c r="FX360" i="98"/>
  <c r="FY360" i="98"/>
  <c r="FI355" i="98"/>
  <c r="GC355" i="98"/>
  <c r="FW352" i="98"/>
  <c r="FU352" i="98"/>
  <c r="FV352" i="98"/>
  <c r="GB352" i="98"/>
  <c r="FI352" i="98"/>
  <c r="GA352" i="98" s="1"/>
  <c r="GC352" i="98"/>
  <c r="FT352" i="98"/>
  <c r="GD352" i="98"/>
  <c r="FI315" i="98"/>
  <c r="FU315" i="98"/>
  <c r="FY315" i="98"/>
  <c r="GC315" i="98"/>
  <c r="FV315" i="98"/>
  <c r="FZ315" i="98"/>
  <c r="FT315" i="98"/>
  <c r="GB315" i="98"/>
  <c r="GE315" i="98"/>
  <c r="FK315" i="98"/>
  <c r="FX315" i="98"/>
  <c r="FL310" i="98"/>
  <c r="FM310" i="98" s="1"/>
  <c r="FI307" i="98"/>
  <c r="GC307" i="98"/>
  <c r="FZ307" i="98"/>
  <c r="FK307" i="98"/>
  <c r="FX307" i="98"/>
  <c r="FL474" i="98"/>
  <c r="FM474" i="98" s="1"/>
  <c r="FL470" i="98"/>
  <c r="FM470" i="98" s="1"/>
  <c r="FK469" i="98"/>
  <c r="FL454" i="98"/>
  <c r="FM454" i="98" s="1"/>
  <c r="FK453" i="98"/>
  <c r="FL450" i="98"/>
  <c r="FM450" i="98" s="1"/>
  <c r="FL446" i="98"/>
  <c r="FM446" i="98" s="1"/>
  <c r="FL442" i="98"/>
  <c r="FM442" i="98" s="1"/>
  <c r="FL438" i="98"/>
  <c r="FM438" i="98" s="1"/>
  <c r="FL434" i="98"/>
  <c r="FM434" i="98" s="1"/>
  <c r="FL426" i="98"/>
  <c r="FM426" i="98" s="1"/>
  <c r="FK425" i="98"/>
  <c r="FL422" i="98"/>
  <c r="FM422" i="98" s="1"/>
  <c r="FL418" i="98"/>
  <c r="FM418" i="98" s="1"/>
  <c r="FK417" i="98"/>
  <c r="FL414" i="98"/>
  <c r="FM414" i="98" s="1"/>
  <c r="FK413" i="98"/>
  <c r="FL410" i="98"/>
  <c r="FM410" i="98" s="1"/>
  <c r="FL406" i="98"/>
  <c r="FM406" i="98" s="1"/>
  <c r="FL402" i="98"/>
  <c r="FM402" i="98" s="1"/>
  <c r="FL398" i="98"/>
  <c r="FM398" i="98" s="1"/>
  <c r="FL394" i="98"/>
  <c r="FM394" i="98" s="1"/>
  <c r="FM391" i="98"/>
  <c r="FK390" i="98"/>
  <c r="FM389" i="98"/>
  <c r="FL387" i="98"/>
  <c r="FK387" i="98" s="1"/>
  <c r="FK385" i="98"/>
  <c r="FM383" i="98"/>
  <c r="FK382" i="98"/>
  <c r="FM381" i="98"/>
  <c r="FL379" i="98"/>
  <c r="FM379" i="98" s="1"/>
  <c r="FK377" i="98"/>
  <c r="FM375" i="98"/>
  <c r="FK374" i="98"/>
  <c r="FM373" i="98"/>
  <c r="FL371" i="98"/>
  <c r="FM371" i="98" s="1"/>
  <c r="FL367" i="98"/>
  <c r="FM367" i="98" s="1"/>
  <c r="FL365" i="98"/>
  <c r="FM365" i="98" s="1"/>
  <c r="FL362" i="98"/>
  <c r="FM362" i="98" s="1"/>
  <c r="FK356" i="98"/>
  <c r="FM356" i="98"/>
  <c r="FK355" i="98"/>
  <c r="GC353" i="98"/>
  <c r="FY343" i="98"/>
  <c r="FK342" i="98"/>
  <c r="FV336" i="98"/>
  <c r="FZ336" i="98"/>
  <c r="GD336" i="98"/>
  <c r="FW336" i="98"/>
  <c r="GA336" i="98"/>
  <c r="GE336" i="98"/>
  <c r="FT336" i="98"/>
  <c r="GB336" i="98"/>
  <c r="FU336" i="98"/>
  <c r="GC336" i="98"/>
  <c r="FX335" i="98"/>
  <c r="FL333" i="98"/>
  <c r="FM333" i="98"/>
  <c r="FI332" i="98"/>
  <c r="FV328" i="98"/>
  <c r="FZ328" i="98"/>
  <c r="GD328" i="98"/>
  <c r="FW328" i="98"/>
  <c r="GA328" i="98"/>
  <c r="GE328" i="98"/>
  <c r="FT328" i="98"/>
  <c r="GB328" i="98"/>
  <c r="FU328" i="98"/>
  <c r="GC328" i="98"/>
  <c r="FL325" i="98"/>
  <c r="FM325" i="98"/>
  <c r="FI324" i="98"/>
  <c r="FV320" i="98"/>
  <c r="FZ320" i="98"/>
  <c r="GD320" i="98"/>
  <c r="FW320" i="98"/>
  <c r="GA320" i="98"/>
  <c r="GE320" i="98"/>
  <c r="FT320" i="98"/>
  <c r="GB320" i="98"/>
  <c r="FU320" i="98"/>
  <c r="GC320" i="98"/>
  <c r="FX319" i="98"/>
  <c r="FL317" i="98"/>
  <c r="FM317" i="98"/>
  <c r="FI316" i="98"/>
  <c r="FV312" i="98"/>
  <c r="FZ312" i="98"/>
  <c r="GD312" i="98"/>
  <c r="FW312" i="98"/>
  <c r="GA312" i="98"/>
  <c r="GE312" i="98"/>
  <c r="FT312" i="98"/>
  <c r="GB312" i="98"/>
  <c r="FU312" i="98"/>
  <c r="GC312" i="98"/>
  <c r="FX311" i="98"/>
  <c r="FL309" i="98"/>
  <c r="FM309" i="98"/>
  <c r="FI308" i="98"/>
  <c r="FV308" i="98" s="1"/>
  <c r="FV304" i="98"/>
  <c r="FZ304" i="98"/>
  <c r="GD304" i="98"/>
  <c r="FW304" i="98"/>
  <c r="GA304" i="98"/>
  <c r="GE304" i="98"/>
  <c r="FT304" i="98"/>
  <c r="GB304" i="98"/>
  <c r="FU304" i="98"/>
  <c r="GC304" i="98"/>
  <c r="FL301" i="98"/>
  <c r="FM301" i="98" s="1"/>
  <c r="FV296" i="98"/>
  <c r="FZ296" i="98"/>
  <c r="GD296" i="98"/>
  <c r="FW296" i="98"/>
  <c r="GA296" i="98"/>
  <c r="GE296" i="98"/>
  <c r="FT296" i="98"/>
  <c r="GB296" i="98"/>
  <c r="FU296" i="98"/>
  <c r="GC296" i="98"/>
  <c r="FL293" i="98"/>
  <c r="FK293" i="98" s="1"/>
  <c r="FM293" i="98"/>
  <c r="FV288" i="98"/>
  <c r="FZ288" i="98"/>
  <c r="GD288" i="98"/>
  <c r="FW288" i="98"/>
  <c r="GA288" i="98"/>
  <c r="GE288" i="98"/>
  <c r="FT288" i="98"/>
  <c r="GB288" i="98"/>
  <c r="FU288" i="98"/>
  <c r="GC288" i="98"/>
  <c r="FX287" i="98"/>
  <c r="FV222" i="98"/>
  <c r="GD222" i="98"/>
  <c r="FT222" i="98"/>
  <c r="GE222" i="98"/>
  <c r="FU222" i="98"/>
  <c r="FW222" i="98"/>
  <c r="GB222" i="98"/>
  <c r="FI222" i="98"/>
  <c r="FZ222" i="98" s="1"/>
  <c r="FX222" i="98"/>
  <c r="GC222" i="98"/>
  <c r="FM468" i="98"/>
  <c r="FM464" i="98"/>
  <c r="FK464" i="98" s="1"/>
  <c r="FM460" i="98"/>
  <c r="FM456" i="98"/>
  <c r="FM452" i="98"/>
  <c r="FM444" i="98"/>
  <c r="FM440" i="98"/>
  <c r="FM436" i="98"/>
  <c r="FM432" i="98"/>
  <c r="FM428" i="98"/>
  <c r="FM424" i="98"/>
  <c r="FM420" i="98"/>
  <c r="FM416" i="98"/>
  <c r="FM412" i="98"/>
  <c r="GE368" i="98"/>
  <c r="FM364" i="98"/>
  <c r="FK363" i="98"/>
  <c r="GA353" i="98"/>
  <c r="FI345" i="98"/>
  <c r="FX345" i="98" s="1"/>
  <c r="GE345" i="98"/>
  <c r="FV343" i="98"/>
  <c r="FZ343" i="98"/>
  <c r="FW343" i="98"/>
  <c r="GB343" i="98"/>
  <c r="FI343" i="98"/>
  <c r="FX343" i="98"/>
  <c r="GC343" i="98"/>
  <c r="FL341" i="98"/>
  <c r="FK341" i="98" s="1"/>
  <c r="FM341" i="98"/>
  <c r="FL338" i="98"/>
  <c r="FM338" i="98" s="1"/>
  <c r="FI335" i="98"/>
  <c r="FU335" i="98"/>
  <c r="FY335" i="98"/>
  <c r="GC335" i="98"/>
  <c r="FV335" i="98"/>
  <c r="FZ335" i="98"/>
  <c r="GD335" i="98"/>
  <c r="FT335" i="98"/>
  <c r="GB335" i="98"/>
  <c r="FW335" i="98"/>
  <c r="GE335" i="98"/>
  <c r="FL330" i="98"/>
  <c r="FM330" i="98"/>
  <c r="FI327" i="98"/>
  <c r="FU327" i="98" s="1"/>
  <c r="FZ327" i="98"/>
  <c r="FL322" i="98"/>
  <c r="FK322" i="98" s="1"/>
  <c r="FM322" i="98"/>
  <c r="FI319" i="98"/>
  <c r="FU319" i="98"/>
  <c r="FY319" i="98"/>
  <c r="GC319" i="98"/>
  <c r="FV319" i="98"/>
  <c r="FZ319" i="98"/>
  <c r="FT319" i="98"/>
  <c r="GB319" i="98"/>
  <c r="GE319" i="98"/>
  <c r="FL314" i="98"/>
  <c r="FM314" i="98" s="1"/>
  <c r="FI311" i="98"/>
  <c r="FU311" i="98"/>
  <c r="FY311" i="98"/>
  <c r="GC311" i="98"/>
  <c r="FV311" i="98"/>
  <c r="FZ311" i="98"/>
  <c r="GD311" i="98"/>
  <c r="FT311" i="98"/>
  <c r="GB311" i="98"/>
  <c r="FW311" i="98"/>
  <c r="GE311" i="98"/>
  <c r="FL306" i="98"/>
  <c r="FM306" i="98" s="1"/>
  <c r="FL298" i="98"/>
  <c r="FK298" i="98" s="1"/>
  <c r="FM298" i="98"/>
  <c r="FL290" i="98"/>
  <c r="FM290" i="98" s="1"/>
  <c r="FI287" i="98"/>
  <c r="GC287" i="98"/>
  <c r="FZ287" i="98"/>
  <c r="GD287" i="98"/>
  <c r="FW287" i="98"/>
  <c r="FT283" i="98"/>
  <c r="FX283" i="98"/>
  <c r="GB283" i="98"/>
  <c r="FI283" i="98"/>
  <c r="FU283" i="98"/>
  <c r="FY283" i="98"/>
  <c r="GC283" i="98"/>
  <c r="FV283" i="98"/>
  <c r="FZ283" i="98"/>
  <c r="GD283" i="98"/>
  <c r="FK283" i="98"/>
  <c r="FW283" i="98"/>
  <c r="GA283" i="98"/>
  <c r="FL274" i="98"/>
  <c r="FM274" i="98" s="1"/>
  <c r="FM272" i="98"/>
  <c r="FK272" i="98"/>
  <c r="FI267" i="98"/>
  <c r="FZ267" i="98"/>
  <c r="FK267" i="98"/>
  <c r="GA267" i="98"/>
  <c r="FV238" i="98"/>
  <c r="GD238" i="98"/>
  <c r="FU238" i="98"/>
  <c r="FW238" i="98"/>
  <c r="GB238" i="98"/>
  <c r="FI238" i="98"/>
  <c r="FZ238" i="98" s="1"/>
  <c r="FY238" i="98"/>
  <c r="GC238" i="98"/>
  <c r="FT238" i="98"/>
  <c r="GE238" i="98"/>
  <c r="FX238" i="98"/>
  <c r="FK389" i="98"/>
  <c r="FM387" i="98"/>
  <c r="FK381" i="98"/>
  <c r="FI368" i="98"/>
  <c r="FY368" i="98" s="1"/>
  <c r="FZ368" i="98"/>
  <c r="GD368" i="98"/>
  <c r="FK358" i="98"/>
  <c r="FT353" i="98"/>
  <c r="FX353" i="98"/>
  <c r="GB353" i="98"/>
  <c r="FI353" i="98"/>
  <c r="FY353" i="98"/>
  <c r="GD353" i="98"/>
  <c r="FU353" i="98"/>
  <c r="FZ353" i="98"/>
  <c r="GE353" i="98"/>
  <c r="FI351" i="98"/>
  <c r="FL349" i="98"/>
  <c r="FM349" i="98" s="1"/>
  <c r="FL346" i="98"/>
  <c r="FV345" i="98"/>
  <c r="FK345" i="98"/>
  <c r="FK343" i="98"/>
  <c r="FK340" i="98"/>
  <c r="FM340" i="98"/>
  <c r="FL337" i="98"/>
  <c r="FK337" i="98" s="1"/>
  <c r="FM337" i="98"/>
  <c r="FV332" i="98"/>
  <c r="FZ332" i="98"/>
  <c r="GD332" i="98"/>
  <c r="FW332" i="98"/>
  <c r="GA332" i="98"/>
  <c r="FT332" i="98"/>
  <c r="GB332" i="98"/>
  <c r="FU332" i="98"/>
  <c r="FL329" i="98"/>
  <c r="FM329" i="98" s="1"/>
  <c r="FV324" i="98"/>
  <c r="FZ324" i="98"/>
  <c r="FW324" i="98"/>
  <c r="GE324" i="98"/>
  <c r="FT324" i="98"/>
  <c r="GB324" i="98"/>
  <c r="GC324" i="98"/>
  <c r="FL321" i="98"/>
  <c r="FM321" i="98" s="1"/>
  <c r="FV316" i="98"/>
  <c r="FZ316" i="98"/>
  <c r="GD316" i="98"/>
  <c r="FW316" i="98"/>
  <c r="GA316" i="98"/>
  <c r="GE316" i="98"/>
  <c r="FT316" i="98"/>
  <c r="GB316" i="98"/>
  <c r="FU316" i="98"/>
  <c r="GC316" i="98"/>
  <c r="FL313" i="98"/>
  <c r="FM313" i="98"/>
  <c r="FZ308" i="98"/>
  <c r="GD308" i="98"/>
  <c r="FW308" i="98"/>
  <c r="GA308" i="98"/>
  <c r="GE308" i="98"/>
  <c r="GB308" i="98"/>
  <c r="FU308" i="98"/>
  <c r="GC308" i="98"/>
  <c r="FL305" i="98"/>
  <c r="FK305" i="98" s="1"/>
  <c r="FM305" i="98"/>
  <c r="FV300" i="98"/>
  <c r="FZ300" i="98"/>
  <c r="GD300" i="98"/>
  <c r="FW300" i="98"/>
  <c r="GA300" i="98"/>
  <c r="GE300" i="98"/>
  <c r="FT300" i="98"/>
  <c r="GB300" i="98"/>
  <c r="FU300" i="98"/>
  <c r="GC300" i="98"/>
  <c r="FL297" i="98"/>
  <c r="FM297" i="98" s="1"/>
  <c r="FV292" i="98"/>
  <c r="FZ292" i="98"/>
  <c r="GD292" i="98"/>
  <c r="FW292" i="98"/>
  <c r="GA292" i="98"/>
  <c r="GE292" i="98"/>
  <c r="FT292" i="98"/>
  <c r="GB292" i="98"/>
  <c r="FU292" i="98"/>
  <c r="GC292" i="98"/>
  <c r="FL289" i="98"/>
  <c r="FM289" i="98" s="1"/>
  <c r="FX279" i="98"/>
  <c r="GB279" i="98"/>
  <c r="FI279" i="98"/>
  <c r="FT279" i="98" s="1"/>
  <c r="FU279" i="98"/>
  <c r="FY279" i="98"/>
  <c r="GC279" i="98"/>
  <c r="FV279" i="98"/>
  <c r="FZ279" i="98"/>
  <c r="FL278" i="98"/>
  <c r="FM278" i="98" s="1"/>
  <c r="FM276" i="98"/>
  <c r="FK276" i="98"/>
  <c r="FI271" i="98"/>
  <c r="FZ271" i="98"/>
  <c r="FM263" i="98"/>
  <c r="FK263" i="98"/>
  <c r="FL263" i="98"/>
  <c r="FW262" i="98"/>
  <c r="GC262" i="98"/>
  <c r="FK259" i="98"/>
  <c r="FM256" i="98"/>
  <c r="FK256" i="98" s="1"/>
  <c r="FK255" i="98"/>
  <c r="FK252" i="98"/>
  <c r="FM252" i="98"/>
  <c r="FK248" i="98"/>
  <c r="FM248" i="98"/>
  <c r="FM244" i="98"/>
  <c r="FK243" i="98"/>
  <c r="FM240" i="98"/>
  <c r="FK240" i="98" s="1"/>
  <c r="FI239" i="98"/>
  <c r="GC239" i="98"/>
  <c r="GD239" i="98"/>
  <c r="FV239" i="98"/>
  <c r="GA239" i="98"/>
  <c r="FX228" i="98"/>
  <c r="GB228" i="98"/>
  <c r="FI228" i="98"/>
  <c r="FY228" i="98"/>
  <c r="GD228" i="98"/>
  <c r="FU228" i="98"/>
  <c r="FZ228" i="98"/>
  <c r="GE228" i="98"/>
  <c r="FK228" i="98"/>
  <c r="FV228" i="98"/>
  <c r="GA228" i="98"/>
  <c r="FW228" i="98"/>
  <c r="GC228" i="98"/>
  <c r="FV218" i="98"/>
  <c r="FZ218" i="98"/>
  <c r="FW218" i="98"/>
  <c r="GB218" i="98"/>
  <c r="FI218" i="98"/>
  <c r="FX218" i="98"/>
  <c r="GC218" i="98"/>
  <c r="FY218" i="98"/>
  <c r="GE218" i="98"/>
  <c r="FK218" i="98"/>
  <c r="GA218" i="98"/>
  <c r="FW331" i="98"/>
  <c r="FW295" i="98"/>
  <c r="FL282" i="98"/>
  <c r="FM282" i="98"/>
  <c r="FI280" i="98"/>
  <c r="FU280" i="98" s="1"/>
  <c r="FZ280" i="98"/>
  <c r="FW280" i="98"/>
  <c r="FW279" i="98"/>
  <c r="FK279" i="98"/>
  <c r="FX275" i="98"/>
  <c r="GB275" i="98"/>
  <c r="FI275" i="98"/>
  <c r="FT275" i="98" s="1"/>
  <c r="FU275" i="98"/>
  <c r="FY275" i="98"/>
  <c r="GC275" i="98"/>
  <c r="FV275" i="98"/>
  <c r="FZ275" i="98"/>
  <c r="GE271" i="98"/>
  <c r="GA262" i="98"/>
  <c r="FT230" i="98"/>
  <c r="FL216" i="98"/>
  <c r="FM216" i="98"/>
  <c r="FW162" i="98"/>
  <c r="FM366" i="98"/>
  <c r="FK360" i="98"/>
  <c r="FM358" i="98"/>
  <c r="FK352" i="98"/>
  <c r="FM350" i="98"/>
  <c r="FK344" i="98"/>
  <c r="FM342" i="98"/>
  <c r="FI331" i="98"/>
  <c r="FY331" i="98" s="1"/>
  <c r="FZ331" i="98"/>
  <c r="GD331" i="98"/>
  <c r="FI303" i="98"/>
  <c r="FU303" i="98"/>
  <c r="FY303" i="98"/>
  <c r="GC303" i="98"/>
  <c r="FV303" i="98"/>
  <c r="FZ303" i="98"/>
  <c r="FI295" i="98"/>
  <c r="GC295" i="98"/>
  <c r="FZ295" i="98"/>
  <c r="GD295" i="98"/>
  <c r="FL286" i="98"/>
  <c r="FM286" i="98"/>
  <c r="FM284" i="98"/>
  <c r="FK277" i="98"/>
  <c r="GA271" i="98"/>
  <c r="FL270" i="98"/>
  <c r="FM270" i="98"/>
  <c r="FM268" i="98"/>
  <c r="FL265" i="98"/>
  <c r="FK265" i="98" s="1"/>
  <c r="FM265" i="98"/>
  <c r="FM264" i="98"/>
  <c r="FK264" i="98" s="1"/>
  <c r="FV262" i="98"/>
  <c r="GA261" i="98"/>
  <c r="GE261" i="98"/>
  <c r="FI261" i="98"/>
  <c r="FT261" i="98"/>
  <c r="FY261" i="98"/>
  <c r="GD261" i="98"/>
  <c r="FU261" i="98"/>
  <c r="FZ261" i="98"/>
  <c r="GB261" i="98"/>
  <c r="GB239" i="98"/>
  <c r="FW215" i="98"/>
  <c r="GA215" i="98"/>
  <c r="FX215" i="98"/>
  <c r="GC215" i="98"/>
  <c r="FI215" i="98"/>
  <c r="FT215" i="98"/>
  <c r="FY215" i="98"/>
  <c r="GD215" i="98"/>
  <c r="FU215" i="98"/>
  <c r="FZ215" i="98"/>
  <c r="GB215" i="98"/>
  <c r="FZ179" i="98"/>
  <c r="FW179" i="98"/>
  <c r="FI179" i="98"/>
  <c r="GC179" i="98"/>
  <c r="FL285" i="98"/>
  <c r="FM285" i="98" s="1"/>
  <c r="FL281" i="98"/>
  <c r="FM281" i="98" s="1"/>
  <c r="FL277" i="98"/>
  <c r="FM277" i="98" s="1"/>
  <c r="FL273" i="98"/>
  <c r="FM273" i="98" s="1"/>
  <c r="FL269" i="98"/>
  <c r="FM269" i="98" s="1"/>
  <c r="FM266" i="98"/>
  <c r="GE262" i="98"/>
  <c r="FZ262" i="98"/>
  <c r="FU262" i="98"/>
  <c r="FV260" i="98"/>
  <c r="FI260" i="98"/>
  <c r="FK257" i="98"/>
  <c r="FL257" i="98"/>
  <c r="FM257" i="98" s="1"/>
  <c r="FL253" i="98"/>
  <c r="FM253" i="98" s="1"/>
  <c r="FK249" i="98"/>
  <c r="FL249" i="98"/>
  <c r="FM249" i="98" s="1"/>
  <c r="FL245" i="98"/>
  <c r="FM245" i="98" s="1"/>
  <c r="FK241" i="98"/>
  <c r="FL241" i="98"/>
  <c r="FM241" i="98" s="1"/>
  <c r="FK238" i="98"/>
  <c r="FM233" i="98"/>
  <c r="FK233" i="98"/>
  <c r="FL233" i="98"/>
  <c r="FW231" i="98"/>
  <c r="FI231" i="98"/>
  <c r="GC230" i="98"/>
  <c r="FU226" i="98"/>
  <c r="FK222" i="98"/>
  <c r="FI220" i="98"/>
  <c r="GD220" i="98"/>
  <c r="GE220" i="98"/>
  <c r="FK220" i="98"/>
  <c r="GA220" i="98"/>
  <c r="FV214" i="98"/>
  <c r="FZ214" i="98"/>
  <c r="GD214" i="98"/>
  <c r="FT214" i="98"/>
  <c r="FY214" i="98"/>
  <c r="GE214" i="98"/>
  <c r="FU214" i="98"/>
  <c r="GA214" i="98"/>
  <c r="FW214" i="98"/>
  <c r="GB214" i="98"/>
  <c r="FI210" i="98"/>
  <c r="FV210" i="98" s="1"/>
  <c r="FL208" i="98"/>
  <c r="FI207" i="98"/>
  <c r="GA207" i="98" s="1"/>
  <c r="GD207" i="98"/>
  <c r="FW204" i="98"/>
  <c r="FU175" i="98"/>
  <c r="FK266" i="98"/>
  <c r="GD262" i="98"/>
  <c r="FY262" i="98"/>
  <c r="FK261" i="98"/>
  <c r="GB260" i="98"/>
  <c r="FW260" i="98"/>
  <c r="FM259" i="98"/>
  <c r="FL258" i="98"/>
  <c r="FM258" i="98"/>
  <c r="FM255" i="98"/>
  <c r="FL254" i="98"/>
  <c r="FM254" i="98"/>
  <c r="FM251" i="98"/>
  <c r="FK251" i="98" s="1"/>
  <c r="FL250" i="98"/>
  <c r="FM250" i="98" s="1"/>
  <c r="FM247" i="98"/>
  <c r="FL246" i="98"/>
  <c r="FM243" i="98"/>
  <c r="FL242" i="98"/>
  <c r="FM242" i="98"/>
  <c r="FL235" i="98"/>
  <c r="FM235" i="98"/>
  <c r="FZ234" i="98"/>
  <c r="GD234" i="98"/>
  <c r="FI234" i="98"/>
  <c r="FV234" i="98" s="1"/>
  <c r="FX234" i="98"/>
  <c r="GC234" i="98"/>
  <c r="FY234" i="98"/>
  <c r="GE234" i="98"/>
  <c r="FL232" i="98"/>
  <c r="FM232" i="98" s="1"/>
  <c r="FV231" i="98"/>
  <c r="FY230" i="98"/>
  <c r="GC214" i="98"/>
  <c r="FK214" i="98"/>
  <c r="FT212" i="98"/>
  <c r="FX212" i="98"/>
  <c r="GB212" i="98"/>
  <c r="FI212" i="98"/>
  <c r="FY212" i="98"/>
  <c r="GD212" i="98"/>
  <c r="FU212" i="98"/>
  <c r="FZ212" i="98"/>
  <c r="GE212" i="98"/>
  <c r="FK212" i="98"/>
  <c r="FV212" i="98"/>
  <c r="GA212" i="98"/>
  <c r="FK210" i="98"/>
  <c r="FV206" i="98"/>
  <c r="FZ206" i="98"/>
  <c r="GD206" i="98"/>
  <c r="FT206" i="98"/>
  <c r="FY206" i="98"/>
  <c r="GE206" i="98"/>
  <c r="FU206" i="98"/>
  <c r="GA206" i="98"/>
  <c r="FW206" i="98"/>
  <c r="GB206" i="98"/>
  <c r="FV202" i="98"/>
  <c r="FZ202" i="98"/>
  <c r="FW202" i="98"/>
  <c r="GB202" i="98"/>
  <c r="FI202" i="98"/>
  <c r="FX202" i="98"/>
  <c r="GC202" i="98"/>
  <c r="FY202" i="98"/>
  <c r="GE202" i="98"/>
  <c r="FT262" i="98"/>
  <c r="FX262" i="98"/>
  <c r="GB262" i="98"/>
  <c r="FV230" i="98"/>
  <c r="FZ230" i="98"/>
  <c r="GD230" i="98"/>
  <c r="FU230" i="98"/>
  <c r="GA230" i="98"/>
  <c r="FW230" i="98"/>
  <c r="GB230" i="98"/>
  <c r="FV226" i="98"/>
  <c r="FZ226" i="98"/>
  <c r="GD226" i="98"/>
  <c r="FW226" i="98"/>
  <c r="GB226" i="98"/>
  <c r="FI226" i="98"/>
  <c r="FX226" i="98"/>
  <c r="GC226" i="98"/>
  <c r="FT226" i="98"/>
  <c r="FY226" i="98"/>
  <c r="GE226" i="98"/>
  <c r="FL224" i="98"/>
  <c r="FM224" i="98"/>
  <c r="FW223" i="98"/>
  <c r="GA223" i="98"/>
  <c r="FX223" i="98"/>
  <c r="GC223" i="98"/>
  <c r="FI223" i="98"/>
  <c r="GB223" i="98" s="1"/>
  <c r="FT223" i="98"/>
  <c r="FY223" i="98"/>
  <c r="GD223" i="98"/>
  <c r="FU223" i="98"/>
  <c r="FZ223" i="98"/>
  <c r="FT204" i="98"/>
  <c r="FX204" i="98"/>
  <c r="GB204" i="98"/>
  <c r="FI204" i="98"/>
  <c r="GC204" i="98" s="1"/>
  <c r="FY204" i="98"/>
  <c r="GD204" i="98"/>
  <c r="FU204" i="98"/>
  <c r="FZ204" i="98"/>
  <c r="GE204" i="98"/>
  <c r="FK204" i="98"/>
  <c r="FV204" i="98"/>
  <c r="GA204" i="98"/>
  <c r="FI183" i="98"/>
  <c r="FZ183" i="98" s="1"/>
  <c r="FK239" i="98"/>
  <c r="FM237" i="98"/>
  <c r="FK231" i="98"/>
  <c r="FM229" i="98"/>
  <c r="FM227" i="98"/>
  <c r="FK227" i="98" s="1"/>
  <c r="FL225" i="98"/>
  <c r="FK225" i="98" s="1"/>
  <c r="FK223" i="98"/>
  <c r="FM221" i="98"/>
  <c r="FM219" i="98"/>
  <c r="FL217" i="98"/>
  <c r="FK215" i="98"/>
  <c r="FM213" i="98"/>
  <c r="FM211" i="98"/>
  <c r="FK211" i="98" s="1"/>
  <c r="FL209" i="98"/>
  <c r="FK207" i="98"/>
  <c r="FM205" i="98"/>
  <c r="FM203" i="98"/>
  <c r="FL201" i="98"/>
  <c r="FM201" i="98" s="1"/>
  <c r="FK201" i="98"/>
  <c r="FU191" i="98"/>
  <c r="FV144" i="98"/>
  <c r="FZ144" i="98"/>
  <c r="FW144" i="98"/>
  <c r="GB144" i="98"/>
  <c r="FI144" i="98"/>
  <c r="FX144" i="98"/>
  <c r="GC144" i="98"/>
  <c r="FY144" i="98"/>
  <c r="GE144" i="98"/>
  <c r="FK144" i="98"/>
  <c r="GA144" i="98"/>
  <c r="FX140" i="98"/>
  <c r="GC140" i="98"/>
  <c r="FL200" i="98"/>
  <c r="FM200" i="98" s="1"/>
  <c r="FV199" i="98"/>
  <c r="FZ199" i="98"/>
  <c r="GD199" i="98"/>
  <c r="FW199" i="98"/>
  <c r="GA199" i="98"/>
  <c r="GE199" i="98"/>
  <c r="FT199" i="98"/>
  <c r="GB199" i="98"/>
  <c r="FL196" i="98"/>
  <c r="FK196" i="98" s="1"/>
  <c r="FM196" i="98"/>
  <c r="FL192" i="98"/>
  <c r="FM192" i="98"/>
  <c r="FL188" i="98"/>
  <c r="FM188" i="98" s="1"/>
  <c r="FZ171" i="98"/>
  <c r="GD171" i="98"/>
  <c r="FW171" i="98"/>
  <c r="GA171" i="98"/>
  <c r="GE171" i="98"/>
  <c r="FI171" i="98"/>
  <c r="FX171" i="98"/>
  <c r="FY171" i="98"/>
  <c r="FT171" i="98"/>
  <c r="GB171" i="98"/>
  <c r="FV148" i="98"/>
  <c r="FT148" i="98"/>
  <c r="FU148" i="98"/>
  <c r="FW148" i="98"/>
  <c r="GB148" i="98"/>
  <c r="FI148" i="98"/>
  <c r="FZ148" i="98" s="1"/>
  <c r="FX148" i="98"/>
  <c r="GC148" i="98"/>
  <c r="FL142" i="98"/>
  <c r="FK142" i="98" s="1"/>
  <c r="FM142" i="98"/>
  <c r="FM225" i="98"/>
  <c r="FK219" i="98"/>
  <c r="FM217" i="98"/>
  <c r="FM209" i="98"/>
  <c r="FK203" i="98"/>
  <c r="FZ195" i="98"/>
  <c r="FW195" i="98"/>
  <c r="FI195" i="98"/>
  <c r="GB195" i="98"/>
  <c r="FZ191" i="98"/>
  <c r="GD191" i="98"/>
  <c r="FW191" i="98"/>
  <c r="GA191" i="98"/>
  <c r="GE191" i="98"/>
  <c r="FI191" i="98"/>
  <c r="FX191" i="98"/>
  <c r="FT191" i="98"/>
  <c r="GB191" i="98"/>
  <c r="GD187" i="98"/>
  <c r="GA187" i="98"/>
  <c r="GE187" i="98"/>
  <c r="FI187" i="98"/>
  <c r="FZ187" i="98" s="1"/>
  <c r="FX187" i="98"/>
  <c r="FT187" i="98"/>
  <c r="GB187" i="98"/>
  <c r="FL184" i="98"/>
  <c r="FK184" i="98" s="1"/>
  <c r="FM184" i="98"/>
  <c r="FL180" i="98"/>
  <c r="FM180" i="98"/>
  <c r="FZ175" i="98"/>
  <c r="GD175" i="98"/>
  <c r="FW175" i="98"/>
  <c r="GA175" i="98"/>
  <c r="GE175" i="98"/>
  <c r="FI175" i="98"/>
  <c r="GC175" i="98" s="1"/>
  <c r="FX175" i="98"/>
  <c r="FY175" i="98"/>
  <c r="FT175" i="98"/>
  <c r="GB175" i="98"/>
  <c r="FT154" i="98"/>
  <c r="FI154" i="98"/>
  <c r="FX154" i="98" s="1"/>
  <c r="GD154" i="98"/>
  <c r="GE154" i="98"/>
  <c r="FK154" i="98"/>
  <c r="GA154" i="98"/>
  <c r="FI141" i="98"/>
  <c r="FW141" i="98" s="1"/>
  <c r="GD141" i="98"/>
  <c r="FV141" i="98"/>
  <c r="FK199" i="98"/>
  <c r="FK195" i="98"/>
  <c r="FK191" i="98"/>
  <c r="FK187" i="98"/>
  <c r="GB186" i="98"/>
  <c r="FK183" i="98"/>
  <c r="FK179" i="98"/>
  <c r="FK175" i="98"/>
  <c r="FK171" i="98"/>
  <c r="FM167" i="98"/>
  <c r="FK167" i="98"/>
  <c r="FL167" i="98"/>
  <c r="FL166" i="98"/>
  <c r="FM166" i="98"/>
  <c r="FW165" i="98"/>
  <c r="GA165" i="98"/>
  <c r="FX165" i="98"/>
  <c r="GC165" i="98"/>
  <c r="FI165" i="98"/>
  <c r="FT165" i="98"/>
  <c r="FY165" i="98"/>
  <c r="GD165" i="98"/>
  <c r="FU165" i="98"/>
  <c r="FZ165" i="98"/>
  <c r="FK148" i="98"/>
  <c r="FT146" i="98"/>
  <c r="FX146" i="98"/>
  <c r="GB146" i="98"/>
  <c r="FI146" i="98"/>
  <c r="FY146" i="98"/>
  <c r="GD146" i="98"/>
  <c r="FU146" i="98"/>
  <c r="FZ146" i="98"/>
  <c r="GE146" i="98"/>
  <c r="FK146" i="98"/>
  <c r="FV146" i="98"/>
  <c r="GA146" i="98"/>
  <c r="FV140" i="98"/>
  <c r="FZ140" i="98"/>
  <c r="GD140" i="98"/>
  <c r="FT140" i="98"/>
  <c r="FY140" i="98"/>
  <c r="GE140" i="98"/>
  <c r="FU140" i="98"/>
  <c r="GA140" i="98"/>
  <c r="FW140" i="98"/>
  <c r="GB140" i="98"/>
  <c r="FZ134" i="98"/>
  <c r="GD134" i="98"/>
  <c r="FW134" i="98"/>
  <c r="GA134" i="98"/>
  <c r="GE134" i="98"/>
  <c r="FI134" i="98"/>
  <c r="GC134" i="98" s="1"/>
  <c r="FX134" i="98"/>
  <c r="FT134" i="98"/>
  <c r="GB134" i="98"/>
  <c r="FU134" i="98"/>
  <c r="FY134" i="98"/>
  <c r="FI112" i="98"/>
  <c r="FZ112" i="98" s="1"/>
  <c r="FL176" i="98"/>
  <c r="FM176" i="98" s="1"/>
  <c r="FL172" i="98"/>
  <c r="FL169" i="98"/>
  <c r="FM169" i="98"/>
  <c r="FZ168" i="98"/>
  <c r="GD168" i="98"/>
  <c r="FI168" i="98"/>
  <c r="GA168" i="98" s="1"/>
  <c r="FX168" i="98"/>
  <c r="GC168" i="98"/>
  <c r="FY168" i="98"/>
  <c r="GE168" i="98"/>
  <c r="FV164" i="98"/>
  <c r="FZ164" i="98"/>
  <c r="GD164" i="98"/>
  <c r="FT164" i="98"/>
  <c r="FY164" i="98"/>
  <c r="GE164" i="98"/>
  <c r="FU164" i="98"/>
  <c r="GA164" i="98"/>
  <c r="FW164" i="98"/>
  <c r="GB164" i="98"/>
  <c r="FI160" i="98"/>
  <c r="FU160" i="98" s="1"/>
  <c r="FL158" i="98"/>
  <c r="FI157" i="98"/>
  <c r="FV157" i="98" s="1"/>
  <c r="FK138" i="98"/>
  <c r="FM138" i="98"/>
  <c r="FI130" i="98"/>
  <c r="FZ130" i="98" s="1"/>
  <c r="FI198" i="98"/>
  <c r="FU198" i="98" s="1"/>
  <c r="GC198" i="98"/>
  <c r="FZ198" i="98"/>
  <c r="FL197" i="98"/>
  <c r="FM197" i="98"/>
  <c r="FI194" i="98"/>
  <c r="FT194" i="98" s="1"/>
  <c r="GC194" i="98"/>
  <c r="FZ194" i="98"/>
  <c r="FL193" i="98"/>
  <c r="FM193" i="98"/>
  <c r="FI190" i="98"/>
  <c r="FT190" i="98" s="1"/>
  <c r="FZ190" i="98"/>
  <c r="FL189" i="98"/>
  <c r="FM189" i="98"/>
  <c r="FI186" i="98"/>
  <c r="FU186" i="98"/>
  <c r="FY186" i="98"/>
  <c r="GC186" i="98"/>
  <c r="FV186" i="98"/>
  <c r="FZ186" i="98"/>
  <c r="GD186" i="98"/>
  <c r="FL185" i="98"/>
  <c r="FM185" i="98"/>
  <c r="FI182" i="98"/>
  <c r="FU182" i="98" s="1"/>
  <c r="GC182" i="98"/>
  <c r="FZ182" i="98"/>
  <c r="FL181" i="98"/>
  <c r="FM181" i="98"/>
  <c r="FI178" i="98"/>
  <c r="FU178" i="98" s="1"/>
  <c r="GC178" i="98"/>
  <c r="FZ178" i="98"/>
  <c r="FL177" i="98"/>
  <c r="FM177" i="98"/>
  <c r="FI174" i="98"/>
  <c r="FU174" i="98" s="1"/>
  <c r="GC174" i="98"/>
  <c r="FZ174" i="98"/>
  <c r="FL173" i="98"/>
  <c r="FM173" i="98"/>
  <c r="FI170" i="98"/>
  <c r="FU170" i="98" s="1"/>
  <c r="GC170" i="98"/>
  <c r="FZ170" i="98"/>
  <c r="FK168" i="98"/>
  <c r="GC164" i="98"/>
  <c r="FK164" i="98"/>
  <c r="FT162" i="98"/>
  <c r="FX162" i="98"/>
  <c r="GB162" i="98"/>
  <c r="FI162" i="98"/>
  <c r="FY162" i="98"/>
  <c r="GD162" i="98"/>
  <c r="FU162" i="98"/>
  <c r="FZ162" i="98"/>
  <c r="GE162" i="98"/>
  <c r="FK162" i="98"/>
  <c r="FV162" i="98"/>
  <c r="GA162" i="98"/>
  <c r="FK160" i="98"/>
  <c r="FV156" i="98"/>
  <c r="FZ156" i="98"/>
  <c r="GD156" i="98"/>
  <c r="FT156" i="98"/>
  <c r="FY156" i="98"/>
  <c r="GE156" i="98"/>
  <c r="FU156" i="98"/>
  <c r="GA156" i="98"/>
  <c r="FW156" i="98"/>
  <c r="GB156" i="98"/>
  <c r="FV152" i="98"/>
  <c r="FZ152" i="98"/>
  <c r="FW152" i="98"/>
  <c r="GB152" i="98"/>
  <c r="FI152" i="98"/>
  <c r="FU152" i="98" s="1"/>
  <c r="FX152" i="98"/>
  <c r="GC152" i="98"/>
  <c r="FY152" i="98"/>
  <c r="GE152" i="98"/>
  <c r="FL150" i="98"/>
  <c r="FK150" i="98" s="1"/>
  <c r="FM150" i="98"/>
  <c r="FI149" i="98"/>
  <c r="FL139" i="98"/>
  <c r="FV126" i="98"/>
  <c r="FZ126" i="98"/>
  <c r="GD126" i="98"/>
  <c r="FW126" i="98"/>
  <c r="GA126" i="98"/>
  <c r="GE126" i="98"/>
  <c r="FI126" i="98"/>
  <c r="FX126" i="98"/>
  <c r="FT126" i="98"/>
  <c r="GB126" i="98"/>
  <c r="FU126" i="98"/>
  <c r="FY126" i="98"/>
  <c r="GC117" i="98"/>
  <c r="FT117" i="98"/>
  <c r="GD117" i="98"/>
  <c r="FX117" i="98"/>
  <c r="FY117" i="98"/>
  <c r="FK165" i="98"/>
  <c r="FM163" i="98"/>
  <c r="FM161" i="98"/>
  <c r="FL159" i="98"/>
  <c r="FM159" i="98" s="1"/>
  <c r="FK157" i="98"/>
  <c r="FM155" i="98"/>
  <c r="FM153" i="98"/>
  <c r="FL151" i="98"/>
  <c r="FK151" i="98" s="1"/>
  <c r="FK149" i="98"/>
  <c r="FM147" i="98"/>
  <c r="FM145" i="98"/>
  <c r="FL143" i="98"/>
  <c r="FM143" i="98" s="1"/>
  <c r="FK141" i="98"/>
  <c r="FT120" i="98"/>
  <c r="FU120" i="98"/>
  <c r="FI120" i="98"/>
  <c r="FV120" i="98"/>
  <c r="FW109" i="98"/>
  <c r="FU109" i="98"/>
  <c r="GD109" i="98"/>
  <c r="FI109" i="98"/>
  <c r="GB109" i="98" s="1"/>
  <c r="FK134" i="98"/>
  <c r="FT129" i="98"/>
  <c r="FT125" i="98"/>
  <c r="FZ122" i="98"/>
  <c r="FW122" i="98"/>
  <c r="FI122" i="98"/>
  <c r="FY122" i="98" s="1"/>
  <c r="FT122" i="98"/>
  <c r="FL119" i="98"/>
  <c r="FL113" i="98"/>
  <c r="FM113" i="98" s="1"/>
  <c r="FX110" i="98"/>
  <c r="GB110" i="98"/>
  <c r="FI110" i="98"/>
  <c r="GA110" i="98" s="1"/>
  <c r="FY110" i="98"/>
  <c r="GD110" i="98"/>
  <c r="FV110" i="98"/>
  <c r="GC110" i="98"/>
  <c r="GE110" i="98"/>
  <c r="FU110" i="98"/>
  <c r="FK110" i="98"/>
  <c r="FZ110" i="98"/>
  <c r="FK161" i="98"/>
  <c r="FK153" i="98"/>
  <c r="FM151" i="98"/>
  <c r="FK145" i="98"/>
  <c r="FL135" i="98"/>
  <c r="FK135" i="98" s="1"/>
  <c r="FM135" i="98"/>
  <c r="FL131" i="98"/>
  <c r="FM131" i="98"/>
  <c r="FL127" i="98"/>
  <c r="FM127" i="98" s="1"/>
  <c r="FM123" i="98"/>
  <c r="FK130" i="98"/>
  <c r="GB129" i="98"/>
  <c r="FK126" i="98"/>
  <c r="FK122" i="98"/>
  <c r="GB121" i="98"/>
  <c r="FK120" i="98"/>
  <c r="FW117" i="98"/>
  <c r="GA117" i="98"/>
  <c r="GE117" i="98"/>
  <c r="FU117" i="98"/>
  <c r="FZ117" i="98"/>
  <c r="FV117" i="98"/>
  <c r="GB117" i="98"/>
  <c r="FL106" i="98"/>
  <c r="FM106" i="98" s="1"/>
  <c r="FL103" i="98"/>
  <c r="FL98" i="98"/>
  <c r="FM98" i="98" s="1"/>
  <c r="FL123" i="98"/>
  <c r="FK112" i="98"/>
  <c r="FV104" i="98"/>
  <c r="FZ104" i="98"/>
  <c r="GD104" i="98"/>
  <c r="FT104" i="98"/>
  <c r="FY104" i="98"/>
  <c r="GE104" i="98"/>
  <c r="FU104" i="98"/>
  <c r="GA104" i="98"/>
  <c r="GC104" i="98"/>
  <c r="FW104" i="98"/>
  <c r="FW87" i="98"/>
  <c r="GC87" i="98"/>
  <c r="GD87" i="98"/>
  <c r="FV87" i="98"/>
  <c r="FY87" i="98"/>
  <c r="GA87" i="98"/>
  <c r="FI137" i="98"/>
  <c r="GC137" i="98"/>
  <c r="FL136" i="98"/>
  <c r="FM136" i="98"/>
  <c r="FI133" i="98"/>
  <c r="FT133" i="98" s="1"/>
  <c r="FU133" i="98"/>
  <c r="FY133" i="98"/>
  <c r="GC133" i="98"/>
  <c r="FV133" i="98"/>
  <c r="FZ133" i="98"/>
  <c r="FL132" i="98"/>
  <c r="FM132" i="98"/>
  <c r="FI129" i="98"/>
  <c r="FU129" i="98"/>
  <c r="FY129" i="98"/>
  <c r="GC129" i="98"/>
  <c r="FV129" i="98"/>
  <c r="FZ129" i="98"/>
  <c r="FL128" i="98"/>
  <c r="FM128" i="98"/>
  <c r="FI125" i="98"/>
  <c r="GB125" i="98" s="1"/>
  <c r="FU125" i="98"/>
  <c r="FY125" i="98"/>
  <c r="GC125" i="98"/>
  <c r="FV125" i="98"/>
  <c r="FZ125" i="98"/>
  <c r="FL124" i="98"/>
  <c r="FM124" i="98"/>
  <c r="FI121" i="98"/>
  <c r="FT121" i="98" s="1"/>
  <c r="FU121" i="98"/>
  <c r="FY121" i="98"/>
  <c r="GC121" i="98"/>
  <c r="FV121" i="98"/>
  <c r="FZ121" i="98"/>
  <c r="FT118" i="98"/>
  <c r="FI118" i="98"/>
  <c r="GE118" i="98"/>
  <c r="FL114" i="98"/>
  <c r="FL111" i="98"/>
  <c r="GB104" i="98"/>
  <c r="FM101" i="98"/>
  <c r="FK101" i="98"/>
  <c r="FV97" i="98"/>
  <c r="FZ97" i="98"/>
  <c r="FU97" i="98"/>
  <c r="GA97" i="98"/>
  <c r="FI97" i="98"/>
  <c r="FW97" i="98"/>
  <c r="GC97" i="98"/>
  <c r="GE97" i="98"/>
  <c r="FT97" i="98"/>
  <c r="FY97" i="98"/>
  <c r="FV116" i="98"/>
  <c r="FZ116" i="98"/>
  <c r="GD116" i="98"/>
  <c r="FI116" i="98"/>
  <c r="FK105" i="98"/>
  <c r="FM105" i="98"/>
  <c r="FK104" i="98"/>
  <c r="GC102" i="98"/>
  <c r="FL99" i="98"/>
  <c r="FM99" i="98"/>
  <c r="FK99" i="98"/>
  <c r="FX86" i="98"/>
  <c r="FK117" i="98"/>
  <c r="GB116" i="98"/>
  <c r="FW116" i="98"/>
  <c r="FM115" i="98"/>
  <c r="FK107" i="98"/>
  <c r="GA102" i="98"/>
  <c r="FK97" i="98"/>
  <c r="FL96" i="98"/>
  <c r="FM96" i="98" s="1"/>
  <c r="FW95" i="98"/>
  <c r="GA95" i="98"/>
  <c r="GC95" i="98"/>
  <c r="FL94" i="98"/>
  <c r="FM94" i="98" s="1"/>
  <c r="FM93" i="98"/>
  <c r="FL90" i="98"/>
  <c r="FM90" i="98" s="1"/>
  <c r="FM89" i="98"/>
  <c r="FK89" i="98"/>
  <c r="FX102" i="98"/>
  <c r="GB102" i="98"/>
  <c r="FI102" i="98"/>
  <c r="FY102" i="98"/>
  <c r="GD102" i="98"/>
  <c r="FU102" i="98"/>
  <c r="FZ102" i="98"/>
  <c r="GE102" i="98"/>
  <c r="FW86" i="98"/>
  <c r="GA86" i="98"/>
  <c r="GE86" i="98"/>
  <c r="FI86" i="98"/>
  <c r="FT86" i="98"/>
  <c r="FY86" i="98"/>
  <c r="GD86" i="98"/>
  <c r="FV86" i="98"/>
  <c r="GB86" i="98"/>
  <c r="FZ86" i="98"/>
  <c r="GC86" i="98"/>
  <c r="FI108" i="98"/>
  <c r="FM92" i="98"/>
  <c r="FK92" i="98" s="1"/>
  <c r="FM88" i="98"/>
  <c r="FK88" i="98"/>
  <c r="FK109" i="98"/>
  <c r="FW108" i="98"/>
  <c r="FM107" i="98"/>
  <c r="FM100" i="98"/>
  <c r="FK100" i="98"/>
  <c r="GE95" i="98"/>
  <c r="FZ95" i="98"/>
  <c r="FU95" i="98"/>
  <c r="FM91" i="98"/>
  <c r="GE87" i="98"/>
  <c r="FZ87" i="98"/>
  <c r="FU87" i="98"/>
  <c r="FK86" i="98"/>
  <c r="FT95" i="98"/>
  <c r="FX95" i="98"/>
  <c r="GB95" i="98"/>
  <c r="FT87" i="98"/>
  <c r="FX87" i="98"/>
  <c r="GB87" i="98"/>
  <c r="FI96" i="98" l="1"/>
  <c r="FU96" i="98"/>
  <c r="FY96" i="98"/>
  <c r="GC96" i="98"/>
  <c r="FX96" i="98"/>
  <c r="GD96" i="98"/>
  <c r="FZ96" i="98"/>
  <c r="FT96" i="98"/>
  <c r="GA96" i="98"/>
  <c r="FV96" i="98"/>
  <c r="FW96" i="98"/>
  <c r="GB96" i="98"/>
  <c r="GE96" i="98"/>
  <c r="FT106" i="98"/>
  <c r="FX106" i="98"/>
  <c r="GB106" i="98"/>
  <c r="FV106" i="98"/>
  <c r="GA106" i="98"/>
  <c r="FW106" i="98"/>
  <c r="GC106" i="98"/>
  <c r="FZ106" i="98"/>
  <c r="FI106" i="98"/>
  <c r="GD106" i="98"/>
  <c r="FU106" i="98"/>
  <c r="FY106" i="98"/>
  <c r="GE106" i="98"/>
  <c r="FK106" i="98"/>
  <c r="GB349" i="98"/>
  <c r="FW349" i="98"/>
  <c r="GE349" i="98"/>
  <c r="FZ349" i="98"/>
  <c r="FI349" i="98"/>
  <c r="FT349" i="98" s="1"/>
  <c r="FK349" i="98"/>
  <c r="FI379" i="98"/>
  <c r="GC379" i="98"/>
  <c r="GE379" i="98"/>
  <c r="GD379" i="98"/>
  <c r="FI427" i="98"/>
  <c r="FW427" i="98" s="1"/>
  <c r="GC427" i="98"/>
  <c r="FW624" i="98"/>
  <c r="FT624" i="98"/>
  <c r="FI624" i="98"/>
  <c r="GA624" i="98" s="1"/>
  <c r="GC624" i="98"/>
  <c r="FV624" i="98"/>
  <c r="GD624" i="98"/>
  <c r="FK624" i="98"/>
  <c r="FW688" i="98"/>
  <c r="FT688" i="98"/>
  <c r="FI688" i="98"/>
  <c r="GA688" i="98" s="1"/>
  <c r="GC688" i="98"/>
  <c r="FV688" i="98"/>
  <c r="GD688" i="98"/>
  <c r="FW720" i="98"/>
  <c r="GA720" i="98"/>
  <c r="GE720" i="98"/>
  <c r="FT720" i="98"/>
  <c r="FX720" i="98"/>
  <c r="GB720" i="98"/>
  <c r="FI720" i="98"/>
  <c r="FU720" i="98"/>
  <c r="FY720" i="98"/>
  <c r="GC720" i="98"/>
  <c r="FV720" i="98"/>
  <c r="FZ720" i="98"/>
  <c r="GD720" i="98"/>
  <c r="GA652" i="98"/>
  <c r="GE652" i="98"/>
  <c r="FX652" i="98"/>
  <c r="GB652" i="98"/>
  <c r="FI652" i="98"/>
  <c r="FU652" i="98"/>
  <c r="FY652" i="98"/>
  <c r="GC652" i="98"/>
  <c r="FV652" i="98"/>
  <c r="FZ652" i="98"/>
  <c r="FK652" i="98"/>
  <c r="FI790" i="98"/>
  <c r="FT790" i="98" s="1"/>
  <c r="GC790" i="98"/>
  <c r="FI822" i="98"/>
  <c r="FT822" i="98" s="1"/>
  <c r="GC822" i="98"/>
  <c r="FI854" i="98"/>
  <c r="FT854" i="98" s="1"/>
  <c r="GC854" i="98"/>
  <c r="FX918" i="98"/>
  <c r="GB918" i="98"/>
  <c r="FI918" i="98"/>
  <c r="FU918" i="98"/>
  <c r="FY918" i="98"/>
  <c r="GC918" i="98"/>
  <c r="FW918" i="98"/>
  <c r="GE918" i="98"/>
  <c r="GA918" i="98"/>
  <c r="GD918" i="98"/>
  <c r="FI938" i="98"/>
  <c r="FT938" i="98" s="1"/>
  <c r="GC938" i="98"/>
  <c r="FI712" i="98"/>
  <c r="FW712" i="98" s="1"/>
  <c r="GC712" i="98"/>
  <c r="FV712" i="98"/>
  <c r="FK712" i="98"/>
  <c r="FI744" i="98"/>
  <c r="FW744" i="98" s="1"/>
  <c r="GC744" i="98"/>
  <c r="FV744" i="98"/>
  <c r="FT1032" i="98"/>
  <c r="FX1032" i="98"/>
  <c r="GB1032" i="98"/>
  <c r="FI1032" i="98"/>
  <c r="FU1032" i="98"/>
  <c r="FY1032" i="98"/>
  <c r="GC1032" i="98"/>
  <c r="FZ1032" i="98"/>
  <c r="GA1032" i="98"/>
  <c r="FV1032" i="98"/>
  <c r="GD1032" i="98"/>
  <c r="GE1032" i="98"/>
  <c r="FW1032" i="98"/>
  <c r="GB942" i="98"/>
  <c r="FI942" i="98"/>
  <c r="GD942" i="98"/>
  <c r="FZ942" i="98"/>
  <c r="FU942" i="98"/>
  <c r="FK942" i="98"/>
  <c r="FW1019" i="98"/>
  <c r="GA1019" i="98"/>
  <c r="GE1019" i="98"/>
  <c r="FT1019" i="98"/>
  <c r="FX1019" i="98"/>
  <c r="GB1019" i="98"/>
  <c r="FI1019" i="98"/>
  <c r="FY1019" i="98"/>
  <c r="FZ1019" i="98"/>
  <c r="FU1019" i="98"/>
  <c r="GC1019" i="98"/>
  <c r="FV1019" i="98"/>
  <c r="GD1019" i="98"/>
  <c r="GA1035" i="98"/>
  <c r="GE1035" i="98"/>
  <c r="FX1035" i="98"/>
  <c r="GB1035" i="98"/>
  <c r="FI1035" i="98"/>
  <c r="FY1035" i="98"/>
  <c r="FZ1035" i="98"/>
  <c r="GC1035" i="98"/>
  <c r="FV1035" i="98"/>
  <c r="GD1035" i="98"/>
  <c r="FI988" i="98"/>
  <c r="FW988" i="98" s="1"/>
  <c r="GC988" i="98"/>
  <c r="FV988" i="98"/>
  <c r="FI1207" i="98"/>
  <c r="FU1207" i="98"/>
  <c r="FY1207" i="98"/>
  <c r="GC1207" i="98"/>
  <c r="FW1207" i="98"/>
  <c r="GA1207" i="98"/>
  <c r="GE1207" i="98"/>
  <c r="FT1207" i="98"/>
  <c r="GB1207" i="98"/>
  <c r="FV1207" i="98"/>
  <c r="GD1207" i="98"/>
  <c r="FX1207" i="98"/>
  <c r="FZ1207" i="98"/>
  <c r="GB958" i="98"/>
  <c r="FI958" i="98"/>
  <c r="GD958" i="98"/>
  <c r="GE958" i="98"/>
  <c r="FK958" i="98"/>
  <c r="FT1056" i="98"/>
  <c r="FX1056" i="98"/>
  <c r="GB1056" i="98"/>
  <c r="FV1056" i="98"/>
  <c r="GA1056" i="98"/>
  <c r="FW1056" i="98"/>
  <c r="GC1056" i="98"/>
  <c r="FI1056" i="98"/>
  <c r="FY1056" i="98"/>
  <c r="GD1056" i="98"/>
  <c r="FZ1056" i="98"/>
  <c r="GE1056" i="98"/>
  <c r="FU1056" i="98"/>
  <c r="FK1056" i="98"/>
  <c r="FI1442" i="98"/>
  <c r="GB1442" i="98" s="1"/>
  <c r="GD1442" i="98"/>
  <c r="FZ1442" i="98"/>
  <c r="FK1442" i="98"/>
  <c r="FW1527" i="98"/>
  <c r="FT1527" i="98"/>
  <c r="FI1527" i="98"/>
  <c r="GA1527" i="98" s="1"/>
  <c r="GC1527" i="98"/>
  <c r="FZ1527" i="98"/>
  <c r="FV1527" i="98"/>
  <c r="FW1611" i="98"/>
  <c r="GA1611" i="98"/>
  <c r="GE1611" i="98"/>
  <c r="FT1611" i="98"/>
  <c r="FX1611" i="98"/>
  <c r="GB1611" i="98"/>
  <c r="FI1611" i="98"/>
  <c r="FU1611" i="98"/>
  <c r="FY1611" i="98"/>
  <c r="GC1611" i="98"/>
  <c r="FZ1611" i="98"/>
  <c r="GD1611" i="98"/>
  <c r="FV1611" i="98"/>
  <c r="FT1434" i="98"/>
  <c r="GB1434" i="98"/>
  <c r="FV1434" i="98"/>
  <c r="FW1434" i="98"/>
  <c r="GC1434" i="98"/>
  <c r="FI1434" i="98"/>
  <c r="FX1434" i="98" s="1"/>
  <c r="FY1434" i="98"/>
  <c r="GD1434" i="98"/>
  <c r="FU1434" i="98"/>
  <c r="FZ1434" i="98"/>
  <c r="GE1434" i="98"/>
  <c r="FK1434" i="98"/>
  <c r="FT1354" i="98"/>
  <c r="GB1354" i="98"/>
  <c r="FV1354" i="98"/>
  <c r="FW1354" i="98"/>
  <c r="GC1354" i="98"/>
  <c r="FI1354" i="98"/>
  <c r="FX1354" i="98" s="1"/>
  <c r="FY1354" i="98"/>
  <c r="GD1354" i="98"/>
  <c r="FZ1354" i="98"/>
  <c r="FU1354" i="98"/>
  <c r="GE1354" i="98"/>
  <c r="FK1354" i="98"/>
  <c r="FT1466" i="98"/>
  <c r="FX1466" i="98"/>
  <c r="GB1466" i="98"/>
  <c r="FV1466" i="98"/>
  <c r="GA1466" i="98"/>
  <c r="FW1466" i="98"/>
  <c r="GC1466" i="98"/>
  <c r="FI1466" i="98"/>
  <c r="FY1466" i="98"/>
  <c r="GD1466" i="98"/>
  <c r="FZ1466" i="98"/>
  <c r="FU1466" i="98"/>
  <c r="GE1466" i="98"/>
  <c r="FK1466" i="98"/>
  <c r="GA1591" i="98"/>
  <c r="GE1591" i="98"/>
  <c r="FX1591" i="98"/>
  <c r="GB1591" i="98"/>
  <c r="FI1591" i="98"/>
  <c r="FU1591" i="98"/>
  <c r="FY1591" i="98"/>
  <c r="GC1591" i="98"/>
  <c r="FZ1591" i="98"/>
  <c r="GD1591" i="98"/>
  <c r="FI1659" i="98"/>
  <c r="FW1659" i="98" s="1"/>
  <c r="GC1659" i="98"/>
  <c r="GD1659" i="98"/>
  <c r="FW1675" i="98"/>
  <c r="GB1675" i="98"/>
  <c r="FI1675" i="98"/>
  <c r="GA1675" i="98" s="1"/>
  <c r="GC1675" i="98"/>
  <c r="FV1675" i="98"/>
  <c r="GD1675" i="98"/>
  <c r="FI1647" i="98"/>
  <c r="FW1647" i="98" s="1"/>
  <c r="GC1647" i="98"/>
  <c r="GD1647" i="98"/>
  <c r="FW94" i="98"/>
  <c r="FI94" i="98"/>
  <c r="GA94" i="98" s="1"/>
  <c r="GD94" i="98"/>
  <c r="FX94" i="98"/>
  <c r="FU94" i="98"/>
  <c r="FW98" i="98"/>
  <c r="GA98" i="98"/>
  <c r="GE98" i="98"/>
  <c r="FI98" i="98"/>
  <c r="FT98" i="98"/>
  <c r="FY98" i="98"/>
  <c r="GD98" i="98"/>
  <c r="FU98" i="98"/>
  <c r="GB98" i="98"/>
  <c r="FV98" i="98"/>
  <c r="GC98" i="98"/>
  <c r="FZ98" i="98"/>
  <c r="FX98" i="98"/>
  <c r="FW176" i="98"/>
  <c r="GA176" i="98"/>
  <c r="GE176" i="98"/>
  <c r="FT176" i="98"/>
  <c r="FX176" i="98"/>
  <c r="GB176" i="98"/>
  <c r="FI176" i="98"/>
  <c r="FY176" i="98"/>
  <c r="FZ176" i="98"/>
  <c r="FU176" i="98"/>
  <c r="GC176" i="98"/>
  <c r="FV176" i="98"/>
  <c r="GD176" i="98"/>
  <c r="FK176" i="98"/>
  <c r="GA188" i="98"/>
  <c r="GE188" i="98"/>
  <c r="FX188" i="98"/>
  <c r="GB188" i="98"/>
  <c r="FI188" i="98"/>
  <c r="FY188" i="98"/>
  <c r="FU188" i="98"/>
  <c r="GC188" i="98"/>
  <c r="FZ188" i="98"/>
  <c r="GD188" i="98"/>
  <c r="FK188" i="98"/>
  <c r="GA329" i="98"/>
  <c r="GE329" i="98"/>
  <c r="FX329" i="98"/>
  <c r="GB329" i="98"/>
  <c r="FV329" i="98"/>
  <c r="FI329" i="98"/>
  <c r="FI274" i="98"/>
  <c r="FW274" i="98" s="1"/>
  <c r="GC274" i="98"/>
  <c r="FV274" i="98"/>
  <c r="FT306" i="98"/>
  <c r="FX306" i="98"/>
  <c r="GB306" i="98"/>
  <c r="FI306" i="98"/>
  <c r="FU306" i="98"/>
  <c r="FY306" i="98"/>
  <c r="GC306" i="98"/>
  <c r="FV306" i="98"/>
  <c r="GD306" i="98"/>
  <c r="FW306" i="98"/>
  <c r="GE306" i="98"/>
  <c r="FZ306" i="98"/>
  <c r="GA306" i="98"/>
  <c r="FK306" i="98"/>
  <c r="FT314" i="98"/>
  <c r="FX314" i="98"/>
  <c r="GB314" i="98"/>
  <c r="FI314" i="98"/>
  <c r="FU314" i="98"/>
  <c r="FY314" i="98"/>
  <c r="GC314" i="98"/>
  <c r="FV314" i="98"/>
  <c r="GD314" i="98"/>
  <c r="FW314" i="98"/>
  <c r="GE314" i="98"/>
  <c r="FZ314" i="98"/>
  <c r="GA314" i="98"/>
  <c r="FX367" i="98"/>
  <c r="GB367" i="98"/>
  <c r="FI367" i="98"/>
  <c r="FU367" i="98"/>
  <c r="FY367" i="98"/>
  <c r="GC367" i="98"/>
  <c r="FV367" i="98"/>
  <c r="GD367" i="98"/>
  <c r="GE367" i="98"/>
  <c r="FZ367" i="98"/>
  <c r="GA367" i="98"/>
  <c r="GA411" i="98"/>
  <c r="GE411" i="98"/>
  <c r="FX411" i="98"/>
  <c r="GB411" i="98"/>
  <c r="FI411" i="98"/>
  <c r="FU411" i="98"/>
  <c r="FY411" i="98"/>
  <c r="GC411" i="98"/>
  <c r="GD411" i="98"/>
  <c r="FK411" i="98"/>
  <c r="GA451" i="98"/>
  <c r="GE451" i="98"/>
  <c r="FX451" i="98"/>
  <c r="GB451" i="98"/>
  <c r="FI451" i="98"/>
  <c r="FU451" i="98"/>
  <c r="FY451" i="98"/>
  <c r="GC451" i="98"/>
  <c r="FZ451" i="98"/>
  <c r="GD451" i="98"/>
  <c r="FK451" i="98"/>
  <c r="GA423" i="98"/>
  <c r="GE423" i="98"/>
  <c r="FX423" i="98"/>
  <c r="GB423" i="98"/>
  <c r="FI423" i="98"/>
  <c r="FU423" i="98"/>
  <c r="FY423" i="98"/>
  <c r="GC423" i="98"/>
  <c r="FV423" i="98"/>
  <c r="FZ423" i="98"/>
  <c r="GD423" i="98"/>
  <c r="FI482" i="98"/>
  <c r="FW482" i="98" s="1"/>
  <c r="GC482" i="98"/>
  <c r="GD482" i="98"/>
  <c r="FK482" i="98"/>
  <c r="FI514" i="98"/>
  <c r="FW514" i="98" s="1"/>
  <c r="GC514" i="98"/>
  <c r="GD514" i="98"/>
  <c r="FK514" i="98"/>
  <c r="FI534" i="98"/>
  <c r="FW534" i="98" s="1"/>
  <c r="GC534" i="98"/>
  <c r="GD534" i="98"/>
  <c r="FW526" i="98"/>
  <c r="GA526" i="98"/>
  <c r="GE526" i="98"/>
  <c r="FT526" i="98"/>
  <c r="FX526" i="98"/>
  <c r="GB526" i="98"/>
  <c r="FI526" i="98"/>
  <c r="FU526" i="98"/>
  <c r="FY526" i="98"/>
  <c r="GC526" i="98"/>
  <c r="GD526" i="98"/>
  <c r="FV526" i="98"/>
  <c r="FZ526" i="98"/>
  <c r="FW566" i="98"/>
  <c r="GA566" i="98"/>
  <c r="GE566" i="98"/>
  <c r="FT566" i="98"/>
  <c r="FX566" i="98"/>
  <c r="GB566" i="98"/>
  <c r="FI566" i="98"/>
  <c r="FU566" i="98"/>
  <c r="FY566" i="98"/>
  <c r="GC566" i="98"/>
  <c r="GD566" i="98"/>
  <c r="FV566" i="98"/>
  <c r="FZ566" i="98"/>
  <c r="FW596" i="98"/>
  <c r="GA596" i="98"/>
  <c r="GE596" i="98"/>
  <c r="FT596" i="98"/>
  <c r="FX596" i="98"/>
  <c r="GB596" i="98"/>
  <c r="FI596" i="98"/>
  <c r="FU596" i="98"/>
  <c r="FY596" i="98"/>
  <c r="GC596" i="98"/>
  <c r="FZ596" i="98"/>
  <c r="GD596" i="98"/>
  <c r="FV596" i="98"/>
  <c r="FI740" i="98"/>
  <c r="FW740" i="98" s="1"/>
  <c r="GC740" i="98"/>
  <c r="FK740" i="98"/>
  <c r="FW736" i="98"/>
  <c r="GA736" i="98"/>
  <c r="GE736" i="98"/>
  <c r="FT736" i="98"/>
  <c r="FX736" i="98"/>
  <c r="GB736" i="98"/>
  <c r="FI736" i="98"/>
  <c r="FU736" i="98"/>
  <c r="FY736" i="98"/>
  <c r="GC736" i="98"/>
  <c r="FV736" i="98"/>
  <c r="FZ736" i="98"/>
  <c r="GD736" i="98"/>
  <c r="FW768" i="98"/>
  <c r="FT768" i="98"/>
  <c r="FI768" i="98"/>
  <c r="GA768" i="98" s="1"/>
  <c r="GC768" i="98"/>
  <c r="FV768" i="98"/>
  <c r="GD768" i="98"/>
  <c r="FW572" i="98"/>
  <c r="GA572" i="98"/>
  <c r="GE572" i="98"/>
  <c r="FT572" i="98"/>
  <c r="FX572" i="98"/>
  <c r="GB572" i="98"/>
  <c r="FI572" i="98"/>
  <c r="FU572" i="98"/>
  <c r="FY572" i="98"/>
  <c r="GC572" i="98"/>
  <c r="FV572" i="98"/>
  <c r="FZ572" i="98"/>
  <c r="GD572" i="98"/>
  <c r="FK572" i="98"/>
  <c r="FW604" i="98"/>
  <c r="GA604" i="98"/>
  <c r="GE604" i="98"/>
  <c r="FT604" i="98"/>
  <c r="FX604" i="98"/>
  <c r="GB604" i="98"/>
  <c r="FI604" i="98"/>
  <c r="FU604" i="98"/>
  <c r="FY604" i="98"/>
  <c r="GC604" i="98"/>
  <c r="FV604" i="98"/>
  <c r="FZ604" i="98"/>
  <c r="GD604" i="98"/>
  <c r="FK604" i="98"/>
  <c r="FW700" i="98"/>
  <c r="GA700" i="98"/>
  <c r="GE700" i="98"/>
  <c r="FT700" i="98"/>
  <c r="FX700" i="98"/>
  <c r="GB700" i="98"/>
  <c r="FI700" i="98"/>
  <c r="FU700" i="98"/>
  <c r="FY700" i="98"/>
  <c r="GC700" i="98"/>
  <c r="FV700" i="98"/>
  <c r="FZ700" i="98"/>
  <c r="GD700" i="98"/>
  <c r="FK700" i="98"/>
  <c r="FW568" i="98"/>
  <c r="GA568" i="98"/>
  <c r="GE568" i="98"/>
  <c r="FT568" i="98"/>
  <c r="FX568" i="98"/>
  <c r="GB568" i="98"/>
  <c r="FI568" i="98"/>
  <c r="FU568" i="98"/>
  <c r="FY568" i="98"/>
  <c r="GC568" i="98"/>
  <c r="GD568" i="98"/>
  <c r="FV568" i="98"/>
  <c r="FZ568" i="98"/>
  <c r="GA760" i="98"/>
  <c r="GE760" i="98"/>
  <c r="FX760" i="98"/>
  <c r="GB760" i="98"/>
  <c r="FI760" i="98"/>
  <c r="FU760" i="98"/>
  <c r="FY760" i="98"/>
  <c r="GC760" i="98"/>
  <c r="GD760" i="98"/>
  <c r="FV760" i="98"/>
  <c r="FK760" i="98"/>
  <c r="GA1007" i="98"/>
  <c r="GE1007" i="98"/>
  <c r="FX1007" i="98"/>
  <c r="GB1007" i="98"/>
  <c r="FI1007" i="98"/>
  <c r="FY1007" i="98"/>
  <c r="FZ1007" i="98"/>
  <c r="GC1007" i="98"/>
  <c r="GD1007" i="98"/>
  <c r="FK1007" i="98"/>
  <c r="GA1023" i="98"/>
  <c r="GE1023" i="98"/>
  <c r="FX1023" i="98"/>
  <c r="GB1023" i="98"/>
  <c r="FI1023" i="98"/>
  <c r="FY1023" i="98"/>
  <c r="FZ1023" i="98"/>
  <c r="GC1023" i="98"/>
  <c r="FV1023" i="98"/>
  <c r="FK1023" i="98"/>
  <c r="GA1157" i="98"/>
  <c r="GE1157" i="98"/>
  <c r="FI1157" i="98"/>
  <c r="FU1157" i="98"/>
  <c r="FY1157" i="98"/>
  <c r="GC1157" i="98"/>
  <c r="GB1157" i="98"/>
  <c r="FV1157" i="98"/>
  <c r="FZ1157" i="98"/>
  <c r="FK1157" i="98"/>
  <c r="GA1109" i="98"/>
  <c r="GE1109" i="98"/>
  <c r="FX1109" i="98"/>
  <c r="GB1109" i="98"/>
  <c r="FI1109" i="98"/>
  <c r="FU1109" i="98"/>
  <c r="FY1109" i="98"/>
  <c r="GC1109" i="98"/>
  <c r="FZ1109" i="98"/>
  <c r="GD1109" i="98"/>
  <c r="FI1125" i="98"/>
  <c r="FW1125" i="98" s="1"/>
  <c r="GC1125" i="98"/>
  <c r="GD1125" i="98"/>
  <c r="FK1125" i="98"/>
  <c r="FI1301" i="98"/>
  <c r="FW1301" i="98" s="1"/>
  <c r="GC1301" i="98"/>
  <c r="FV1301" i="98"/>
  <c r="FZ1301" i="98"/>
  <c r="FK1301" i="98"/>
  <c r="FI1507" i="98"/>
  <c r="FW1507" i="98" s="1"/>
  <c r="GC1507" i="98"/>
  <c r="FI1450" i="98"/>
  <c r="GB1450" i="98" s="1"/>
  <c r="GD1450" i="98"/>
  <c r="GE1450" i="98"/>
  <c r="FK1450" i="98"/>
  <c r="FW1567" i="98"/>
  <c r="FT1567" i="98"/>
  <c r="FI1567" i="98"/>
  <c r="GA1567" i="98" s="1"/>
  <c r="GC1567" i="98"/>
  <c r="FZ1567" i="98"/>
  <c r="GD1567" i="98"/>
  <c r="FW113" i="98"/>
  <c r="GA113" i="98"/>
  <c r="FX113" i="98"/>
  <c r="GC113" i="98"/>
  <c r="FI113" i="98"/>
  <c r="FT113" i="98"/>
  <c r="FY113" i="98"/>
  <c r="GD113" i="98"/>
  <c r="FZ113" i="98"/>
  <c r="FU113" i="98"/>
  <c r="FI200" i="98"/>
  <c r="FI290" i="98"/>
  <c r="FT290" i="98" s="1"/>
  <c r="GC290" i="98"/>
  <c r="FZ290" i="98"/>
  <c r="FK290" i="98"/>
  <c r="GE301" i="98"/>
  <c r="GB301" i="98"/>
  <c r="FV301" i="98"/>
  <c r="FI301" i="98"/>
  <c r="FY301" i="98"/>
  <c r="FK301" i="98"/>
  <c r="FI310" i="98"/>
  <c r="FT310" i="98" s="1"/>
  <c r="GC310" i="98"/>
  <c r="FT357" i="98"/>
  <c r="FV357" i="98"/>
  <c r="FW357" i="98"/>
  <c r="GC357" i="98"/>
  <c r="FZ357" i="98"/>
  <c r="FI357" i="98"/>
  <c r="FX357" i="98" s="1"/>
  <c r="GD357" i="98"/>
  <c r="FU357" i="98"/>
  <c r="GE357" i="98"/>
  <c r="FK357" i="98"/>
  <c r="GA403" i="98"/>
  <c r="GE403" i="98"/>
  <c r="FX403" i="98"/>
  <c r="GB403" i="98"/>
  <c r="FI403" i="98"/>
  <c r="FU403" i="98"/>
  <c r="FY403" i="98"/>
  <c r="GC403" i="98"/>
  <c r="FV403" i="98"/>
  <c r="FZ403" i="98"/>
  <c r="FK403" i="98"/>
  <c r="GA494" i="98"/>
  <c r="GE494" i="98"/>
  <c r="FX494" i="98"/>
  <c r="GB494" i="98"/>
  <c r="FI494" i="98"/>
  <c r="FU494" i="98"/>
  <c r="FY494" i="98"/>
  <c r="GC494" i="98"/>
  <c r="FZ494" i="98"/>
  <c r="GD494" i="98"/>
  <c r="FI399" i="98"/>
  <c r="FW399" i="98" s="1"/>
  <c r="GC399" i="98"/>
  <c r="FV399" i="98"/>
  <c r="FK399" i="98"/>
  <c r="FI530" i="98"/>
  <c r="FW530" i="98" s="1"/>
  <c r="GC530" i="98"/>
  <c r="FV530" i="98"/>
  <c r="FK530" i="98"/>
  <c r="FI612" i="98"/>
  <c r="FW612" i="98" s="1"/>
  <c r="GC612" i="98"/>
  <c r="FK612" i="98"/>
  <c r="FI558" i="98"/>
  <c r="FW558" i="98" s="1"/>
  <c r="GC558" i="98"/>
  <c r="FV558" i="98"/>
  <c r="FW656" i="98"/>
  <c r="GA656" i="98"/>
  <c r="GE656" i="98"/>
  <c r="FT656" i="98"/>
  <c r="FX656" i="98"/>
  <c r="GB656" i="98"/>
  <c r="FI656" i="98"/>
  <c r="FU656" i="98"/>
  <c r="FY656" i="98"/>
  <c r="GC656" i="98"/>
  <c r="FV656" i="98"/>
  <c r="FZ656" i="98"/>
  <c r="GD656" i="98"/>
  <c r="FK656" i="98"/>
  <c r="FW672" i="98"/>
  <c r="FT672" i="98"/>
  <c r="FI672" i="98"/>
  <c r="GA672" i="98" s="1"/>
  <c r="GC672" i="98"/>
  <c r="FV672" i="98"/>
  <c r="GD672" i="98"/>
  <c r="FK672" i="98"/>
  <c r="FW636" i="98"/>
  <c r="GA636" i="98"/>
  <c r="GE636" i="98"/>
  <c r="FT636" i="98"/>
  <c r="FX636" i="98"/>
  <c r="GB636" i="98"/>
  <c r="FI636" i="98"/>
  <c r="FU636" i="98"/>
  <c r="FY636" i="98"/>
  <c r="GC636" i="98"/>
  <c r="FV636" i="98"/>
  <c r="FZ636" i="98"/>
  <c r="GD636" i="98"/>
  <c r="FK636" i="98"/>
  <c r="FW584" i="98"/>
  <c r="FT584" i="98"/>
  <c r="FI584" i="98"/>
  <c r="GA584" i="98" s="1"/>
  <c r="GC584" i="98"/>
  <c r="FV584" i="98"/>
  <c r="FZ584" i="98"/>
  <c r="FW680" i="98"/>
  <c r="GA680" i="98"/>
  <c r="GE680" i="98"/>
  <c r="FT680" i="98"/>
  <c r="FX680" i="98"/>
  <c r="GB680" i="98"/>
  <c r="FI680" i="98"/>
  <c r="FU680" i="98"/>
  <c r="FY680" i="98"/>
  <c r="GC680" i="98"/>
  <c r="GD680" i="98"/>
  <c r="FV680" i="98"/>
  <c r="FZ680" i="98"/>
  <c r="FK680" i="98"/>
  <c r="FT806" i="98"/>
  <c r="FX806" i="98"/>
  <c r="GB806" i="98"/>
  <c r="FI806" i="98"/>
  <c r="FU806" i="98"/>
  <c r="FY806" i="98"/>
  <c r="GC806" i="98"/>
  <c r="FW806" i="98"/>
  <c r="GE806" i="98"/>
  <c r="FZ806" i="98"/>
  <c r="GA806" i="98"/>
  <c r="FV806" i="98"/>
  <c r="GD806" i="98"/>
  <c r="FT838" i="98"/>
  <c r="FX838" i="98"/>
  <c r="GB838" i="98"/>
  <c r="FI838" i="98"/>
  <c r="FU838" i="98"/>
  <c r="FY838" i="98"/>
  <c r="GC838" i="98"/>
  <c r="FW838" i="98"/>
  <c r="GE838" i="98"/>
  <c r="FZ838" i="98"/>
  <c r="GA838" i="98"/>
  <c r="FV838" i="98"/>
  <c r="GD838" i="98"/>
  <c r="FT870" i="98"/>
  <c r="FX870" i="98"/>
  <c r="GB870" i="98"/>
  <c r="FI870" i="98"/>
  <c r="FU870" i="98"/>
  <c r="FY870" i="98"/>
  <c r="GC870" i="98"/>
  <c r="FW870" i="98"/>
  <c r="GE870" i="98"/>
  <c r="FZ870" i="98"/>
  <c r="GA870" i="98"/>
  <c r="FV870" i="98"/>
  <c r="GD870" i="98"/>
  <c r="FT902" i="98"/>
  <c r="FX902" i="98"/>
  <c r="GB902" i="98"/>
  <c r="FI902" i="98"/>
  <c r="FU902" i="98"/>
  <c r="FY902" i="98"/>
  <c r="GC902" i="98"/>
  <c r="FW902" i="98"/>
  <c r="GE902" i="98"/>
  <c r="FZ902" i="98"/>
  <c r="GA902" i="98"/>
  <c r="FV902" i="98"/>
  <c r="GD902" i="98"/>
  <c r="FW984" i="98"/>
  <c r="FT984" i="98"/>
  <c r="FI984" i="98"/>
  <c r="GA984" i="98" s="1"/>
  <c r="GC984" i="98"/>
  <c r="FZ984" i="98"/>
  <c r="FV984" i="98"/>
  <c r="FT1016" i="98"/>
  <c r="FX1016" i="98"/>
  <c r="GB1016" i="98"/>
  <c r="FI1016" i="98"/>
  <c r="FU1016" i="98"/>
  <c r="FY1016" i="98"/>
  <c r="GC1016" i="98"/>
  <c r="FZ1016" i="98"/>
  <c r="GA1016" i="98"/>
  <c r="FV1016" i="98"/>
  <c r="GD1016" i="98"/>
  <c r="FW1016" i="98"/>
  <c r="GE1016" i="98"/>
  <c r="GA1011" i="98"/>
  <c r="GE1011" i="98"/>
  <c r="FX1011" i="98"/>
  <c r="GB1011" i="98"/>
  <c r="FI1011" i="98"/>
  <c r="FY1011" i="98"/>
  <c r="FZ1011" i="98"/>
  <c r="GC1011" i="98"/>
  <c r="FV1011" i="98"/>
  <c r="FI1027" i="98"/>
  <c r="FW1027" i="98" s="1"/>
  <c r="FZ1027" i="98"/>
  <c r="FI1159" i="98"/>
  <c r="FU1159" i="98"/>
  <c r="FY1159" i="98"/>
  <c r="GC1159" i="98"/>
  <c r="FW1159" i="98"/>
  <c r="GA1159" i="98"/>
  <c r="GE1159" i="98"/>
  <c r="FT1159" i="98"/>
  <c r="GB1159" i="98"/>
  <c r="FV1159" i="98"/>
  <c r="GD1159" i="98"/>
  <c r="FX1159" i="98"/>
  <c r="FZ1159" i="98"/>
  <c r="FI1175" i="98"/>
  <c r="FU1175" i="98"/>
  <c r="FY1175" i="98"/>
  <c r="GC1175" i="98"/>
  <c r="FW1175" i="98"/>
  <c r="GA1175" i="98"/>
  <c r="FT1175" i="98"/>
  <c r="GB1175" i="98"/>
  <c r="GD1175" i="98"/>
  <c r="FX1175" i="98"/>
  <c r="FZ1175" i="98"/>
  <c r="FK1175" i="98"/>
  <c r="FT1072" i="98"/>
  <c r="FV1072" i="98"/>
  <c r="FW1072" i="98"/>
  <c r="GC1072" i="98"/>
  <c r="FI1072" i="98"/>
  <c r="FX1072" i="98" s="1"/>
  <c r="FY1072" i="98"/>
  <c r="GD1072" i="98"/>
  <c r="GE1072" i="98"/>
  <c r="FU1072" i="98"/>
  <c r="FK1072" i="98"/>
  <c r="FI1141" i="98"/>
  <c r="FW1141" i="98" s="1"/>
  <c r="GC1141" i="98"/>
  <c r="FK1141" i="98"/>
  <c r="FI1133" i="98"/>
  <c r="FW1133" i="98" s="1"/>
  <c r="GC1133" i="98"/>
  <c r="FZ1133" i="98"/>
  <c r="FW1004" i="98"/>
  <c r="FT1004" i="98"/>
  <c r="FI1004" i="98"/>
  <c r="GA1004" i="98" s="1"/>
  <c r="GC1004" i="98"/>
  <c r="FV1004" i="98"/>
  <c r="FZ1004" i="98"/>
  <c r="FW1121" i="98"/>
  <c r="GA1121" i="98"/>
  <c r="GE1121" i="98"/>
  <c r="FT1121" i="98"/>
  <c r="FX1121" i="98"/>
  <c r="GB1121" i="98"/>
  <c r="FI1121" i="98"/>
  <c r="FU1121" i="98"/>
  <c r="FY1121" i="98"/>
  <c r="GC1121" i="98"/>
  <c r="FV1121" i="98"/>
  <c r="FZ1121" i="98"/>
  <c r="GD1121" i="98"/>
  <c r="GA1137" i="98"/>
  <c r="GE1137" i="98"/>
  <c r="FX1137" i="98"/>
  <c r="GB1137" i="98"/>
  <c r="FI1137" i="98"/>
  <c r="FU1137" i="98"/>
  <c r="FY1137" i="98"/>
  <c r="GC1137" i="98"/>
  <c r="FV1137" i="98"/>
  <c r="GD1137" i="98"/>
  <c r="FZ1137" i="98"/>
  <c r="FT1314" i="98"/>
  <c r="FV1314" i="98"/>
  <c r="FW1314" i="98"/>
  <c r="GC1314" i="98"/>
  <c r="FI1314" i="98"/>
  <c r="FX1314" i="98" s="1"/>
  <c r="FY1314" i="98"/>
  <c r="GD1314" i="98"/>
  <c r="FZ1314" i="98"/>
  <c r="FU1314" i="98"/>
  <c r="FK1314" i="98"/>
  <c r="FT1474" i="98"/>
  <c r="GB1474" i="98"/>
  <c r="FV1474" i="98"/>
  <c r="FW1474" i="98"/>
  <c r="GC1474" i="98"/>
  <c r="FI1474" i="98"/>
  <c r="FX1474" i="98" s="1"/>
  <c r="FY1474" i="98"/>
  <c r="GD1474" i="98"/>
  <c r="GE1474" i="98"/>
  <c r="FU1474" i="98"/>
  <c r="FZ1474" i="98"/>
  <c r="FK1474" i="98"/>
  <c r="FT1322" i="98"/>
  <c r="GB1322" i="98"/>
  <c r="FV1322" i="98"/>
  <c r="FW1322" i="98"/>
  <c r="GC1322" i="98"/>
  <c r="FI1322" i="98"/>
  <c r="FX1322" i="98" s="1"/>
  <c r="FY1322" i="98"/>
  <c r="GD1322" i="98"/>
  <c r="FZ1322" i="98"/>
  <c r="GE1322" i="98"/>
  <c r="FU1322" i="98"/>
  <c r="FK1322" i="98"/>
  <c r="FT1418" i="98"/>
  <c r="GB1418" i="98"/>
  <c r="FV1418" i="98"/>
  <c r="FW1418" i="98"/>
  <c r="GC1418" i="98"/>
  <c r="FI1418" i="98"/>
  <c r="FX1418" i="98" s="1"/>
  <c r="FY1418" i="98"/>
  <c r="GD1418" i="98"/>
  <c r="FZ1418" i="98"/>
  <c r="FU1418" i="98"/>
  <c r="GE1418" i="98"/>
  <c r="FK1418" i="98"/>
  <c r="GB1458" i="98"/>
  <c r="FI1458" i="98"/>
  <c r="GD1458" i="98"/>
  <c r="FU1458" i="98"/>
  <c r="GE1458" i="98"/>
  <c r="FK1458" i="98"/>
  <c r="FI1303" i="98"/>
  <c r="FU1303" i="98"/>
  <c r="FY1303" i="98"/>
  <c r="GC1303" i="98"/>
  <c r="FW1303" i="98"/>
  <c r="GA1303" i="98"/>
  <c r="FT1303" i="98"/>
  <c r="GB1303" i="98"/>
  <c r="GD1303" i="98"/>
  <c r="FX1303" i="98"/>
  <c r="FZ1303" i="98"/>
  <c r="FK158" i="98"/>
  <c r="FT365" i="98"/>
  <c r="FX365" i="98"/>
  <c r="GB365" i="98"/>
  <c r="FV365" i="98"/>
  <c r="GA365" i="98"/>
  <c r="GC365" i="98"/>
  <c r="FZ365" i="98"/>
  <c r="FI365" i="98"/>
  <c r="GD365" i="98"/>
  <c r="FU365" i="98"/>
  <c r="GE365" i="98"/>
  <c r="FY365" i="98"/>
  <c r="FK365" i="98"/>
  <c r="FW447" i="98"/>
  <c r="FT447" i="98"/>
  <c r="FI447" i="98"/>
  <c r="GA447" i="98" s="1"/>
  <c r="GC447" i="98"/>
  <c r="FV447" i="98"/>
  <c r="FZ447" i="98"/>
  <c r="FW478" i="98"/>
  <c r="GA478" i="98"/>
  <c r="GE478" i="98"/>
  <c r="FT478" i="98"/>
  <c r="FX478" i="98"/>
  <c r="GB478" i="98"/>
  <c r="FI478" i="98"/>
  <c r="FU478" i="98"/>
  <c r="FY478" i="98"/>
  <c r="GC478" i="98"/>
  <c r="FV478" i="98"/>
  <c r="FZ478" i="98"/>
  <c r="GD478" i="98"/>
  <c r="GA510" i="98"/>
  <c r="GE510" i="98"/>
  <c r="FX510" i="98"/>
  <c r="GB510" i="98"/>
  <c r="FI510" i="98"/>
  <c r="FU510" i="98"/>
  <c r="FY510" i="98"/>
  <c r="GC510" i="98"/>
  <c r="FZ510" i="98"/>
  <c r="GD510" i="98"/>
  <c r="FI431" i="98"/>
  <c r="FW431" i="98" s="1"/>
  <c r="GC431" i="98"/>
  <c r="FV431" i="98"/>
  <c r="FW640" i="98"/>
  <c r="FT640" i="98"/>
  <c r="FI640" i="98"/>
  <c r="GA640" i="98" s="1"/>
  <c r="GC640" i="98"/>
  <c r="FV640" i="98"/>
  <c r="GD640" i="98"/>
  <c r="FT232" i="98"/>
  <c r="FX232" i="98"/>
  <c r="FW232" i="98"/>
  <c r="GC232" i="98"/>
  <c r="FI232" i="98"/>
  <c r="GB232" i="98" s="1"/>
  <c r="FY232" i="98"/>
  <c r="GD232" i="98"/>
  <c r="GA232" i="98"/>
  <c r="FU232" i="98"/>
  <c r="GE232" i="98"/>
  <c r="FZ232" i="98"/>
  <c r="GA297" i="98"/>
  <c r="FX297" i="98"/>
  <c r="FI297" i="98"/>
  <c r="GA321" i="98"/>
  <c r="GE321" i="98"/>
  <c r="FX321" i="98"/>
  <c r="GB321" i="98"/>
  <c r="FV321" i="98"/>
  <c r="FI321" i="98"/>
  <c r="FK321" i="98"/>
  <c r="FI90" i="98"/>
  <c r="GD90" i="98"/>
  <c r="GC90" i="98"/>
  <c r="FK90" i="98"/>
  <c r="FW127" i="98"/>
  <c r="GA127" i="98"/>
  <c r="GE127" i="98"/>
  <c r="FT127" i="98"/>
  <c r="FX127" i="98"/>
  <c r="GB127" i="98"/>
  <c r="FI127" i="98"/>
  <c r="FY127" i="98"/>
  <c r="FU127" i="98"/>
  <c r="GC127" i="98"/>
  <c r="FZ127" i="98"/>
  <c r="GD127" i="98"/>
  <c r="FV127" i="98"/>
  <c r="FK127" i="98"/>
  <c r="FI143" i="98"/>
  <c r="FU143" i="98"/>
  <c r="FY143" i="98"/>
  <c r="GC143" i="98"/>
  <c r="FT143" i="98"/>
  <c r="FZ143" i="98"/>
  <c r="GE143" i="98"/>
  <c r="FV143" i="98"/>
  <c r="GA143" i="98"/>
  <c r="FW143" i="98"/>
  <c r="GB143" i="98"/>
  <c r="GD143" i="98"/>
  <c r="FX143" i="98"/>
  <c r="FK143" i="98"/>
  <c r="FI159" i="98"/>
  <c r="FU159" i="98"/>
  <c r="FY159" i="98"/>
  <c r="GC159" i="98"/>
  <c r="FT159" i="98"/>
  <c r="FZ159" i="98"/>
  <c r="GE159" i="98"/>
  <c r="FV159" i="98"/>
  <c r="GA159" i="98"/>
  <c r="FW159" i="98"/>
  <c r="GB159" i="98"/>
  <c r="FX159" i="98"/>
  <c r="GD159" i="98"/>
  <c r="FX250" i="98"/>
  <c r="GB250" i="98"/>
  <c r="FI250" i="98"/>
  <c r="FU250" i="98"/>
  <c r="FY250" i="98"/>
  <c r="GC250" i="98"/>
  <c r="FW250" i="98"/>
  <c r="GE250" i="98"/>
  <c r="GA250" i="98"/>
  <c r="GD250" i="98"/>
  <c r="FV250" i="98"/>
  <c r="FW278" i="98"/>
  <c r="GA278" i="98"/>
  <c r="GE278" i="98"/>
  <c r="FT278" i="98"/>
  <c r="FX278" i="98"/>
  <c r="GB278" i="98"/>
  <c r="FI278" i="98"/>
  <c r="FU278" i="98"/>
  <c r="FY278" i="98"/>
  <c r="GC278" i="98"/>
  <c r="FV278" i="98"/>
  <c r="FZ278" i="98"/>
  <c r="GD278" i="98"/>
  <c r="GA289" i="98"/>
  <c r="GE289" i="98"/>
  <c r="FX289" i="98"/>
  <c r="GB289" i="98"/>
  <c r="FV289" i="98"/>
  <c r="FI289" i="98"/>
  <c r="FK289" i="98"/>
  <c r="FI338" i="98"/>
  <c r="FT338" i="98" s="1"/>
  <c r="GC338" i="98"/>
  <c r="FZ338" i="98"/>
  <c r="FI362" i="98"/>
  <c r="FU362" i="98" s="1"/>
  <c r="GC362" i="98"/>
  <c r="FZ362" i="98"/>
  <c r="FT362" i="98"/>
  <c r="GE362" i="98"/>
  <c r="FI371" i="98"/>
  <c r="FU371" i="98" s="1"/>
  <c r="GC371" i="98"/>
  <c r="GE371" i="98"/>
  <c r="FW371" i="98"/>
  <c r="FX371" i="98"/>
  <c r="FW419" i="98"/>
  <c r="GA419" i="98"/>
  <c r="GE419" i="98"/>
  <c r="FT419" i="98"/>
  <c r="FX419" i="98"/>
  <c r="GB419" i="98"/>
  <c r="FI419" i="98"/>
  <c r="FU419" i="98"/>
  <c r="FY419" i="98"/>
  <c r="GC419" i="98"/>
  <c r="FZ419" i="98"/>
  <c r="GD419" i="98"/>
  <c r="FV419" i="98"/>
  <c r="GA498" i="98"/>
  <c r="GE498" i="98"/>
  <c r="FX498" i="98"/>
  <c r="GB498" i="98"/>
  <c r="FI498" i="98"/>
  <c r="FU498" i="98"/>
  <c r="FY498" i="98"/>
  <c r="GC498" i="98"/>
  <c r="FZ498" i="98"/>
  <c r="GD498" i="98"/>
  <c r="FK498" i="98"/>
  <c r="GA692" i="98"/>
  <c r="GE692" i="98"/>
  <c r="FX692" i="98"/>
  <c r="GB692" i="98"/>
  <c r="FI692" i="98"/>
  <c r="FU692" i="98"/>
  <c r="FY692" i="98"/>
  <c r="GC692" i="98"/>
  <c r="GD692" i="98"/>
  <c r="FI724" i="98"/>
  <c r="FW724" i="98" s="1"/>
  <c r="GC724" i="98"/>
  <c r="FW576" i="98"/>
  <c r="GA576" i="98"/>
  <c r="GE576" i="98"/>
  <c r="FT576" i="98"/>
  <c r="FX576" i="98"/>
  <c r="GB576" i="98"/>
  <c r="FI576" i="98"/>
  <c r="FU576" i="98"/>
  <c r="FY576" i="98"/>
  <c r="GC576" i="98"/>
  <c r="FV576" i="98"/>
  <c r="FZ576" i="98"/>
  <c r="GD576" i="98"/>
  <c r="FW704" i="98"/>
  <c r="GA704" i="98"/>
  <c r="GE704" i="98"/>
  <c r="FT704" i="98"/>
  <c r="FX704" i="98"/>
  <c r="GB704" i="98"/>
  <c r="FI704" i="98"/>
  <c r="FU704" i="98"/>
  <c r="FY704" i="98"/>
  <c r="GC704" i="98"/>
  <c r="FV704" i="98"/>
  <c r="FZ704" i="98"/>
  <c r="GD704" i="98"/>
  <c r="FK704" i="98"/>
  <c r="FW550" i="98"/>
  <c r="GA550" i="98"/>
  <c r="GE550" i="98"/>
  <c r="FT550" i="98"/>
  <c r="FX550" i="98"/>
  <c r="GB550" i="98"/>
  <c r="FI550" i="98"/>
  <c r="FU550" i="98"/>
  <c r="FY550" i="98"/>
  <c r="GC550" i="98"/>
  <c r="GD550" i="98"/>
  <c r="FV550" i="98"/>
  <c r="FZ550" i="98"/>
  <c r="GA684" i="98"/>
  <c r="GE684" i="98"/>
  <c r="FX684" i="98"/>
  <c r="GB684" i="98"/>
  <c r="FI684" i="98"/>
  <c r="FU684" i="98"/>
  <c r="FY684" i="98"/>
  <c r="GC684" i="98"/>
  <c r="FV684" i="98"/>
  <c r="FZ684" i="98"/>
  <c r="FK684" i="98"/>
  <c r="FW716" i="98"/>
  <c r="GA716" i="98"/>
  <c r="GE716" i="98"/>
  <c r="FT716" i="98"/>
  <c r="FX716" i="98"/>
  <c r="GB716" i="98"/>
  <c r="FI716" i="98"/>
  <c r="FU716" i="98"/>
  <c r="FY716" i="98"/>
  <c r="GC716" i="98"/>
  <c r="FV716" i="98"/>
  <c r="FZ716" i="98"/>
  <c r="GD716" i="98"/>
  <c r="FI632" i="98"/>
  <c r="FW632" i="98" s="1"/>
  <c r="GC632" i="98"/>
  <c r="FV632" i="98"/>
  <c r="FK632" i="98"/>
  <c r="FI455" i="98"/>
  <c r="FW455" i="98" s="1"/>
  <c r="GC455" i="98"/>
  <c r="FV455" i="98"/>
  <c r="FK455" i="98"/>
  <c r="FI951" i="98"/>
  <c r="FU951" i="98" s="1"/>
  <c r="GC951" i="98"/>
  <c r="GE951" i="98"/>
  <c r="FW951" i="98"/>
  <c r="FX951" i="98"/>
  <c r="FW1000" i="98"/>
  <c r="FT1000" i="98"/>
  <c r="FI1000" i="98"/>
  <c r="GA1000" i="98" s="1"/>
  <c r="GC1000" i="98"/>
  <c r="FZ1000" i="98"/>
  <c r="FV1000" i="98"/>
  <c r="FK1000" i="98"/>
  <c r="FI1191" i="98"/>
  <c r="FU1191" i="98"/>
  <c r="FY1191" i="98"/>
  <c r="GC1191" i="98"/>
  <c r="FW1191" i="98"/>
  <c r="GA1191" i="98"/>
  <c r="GE1191" i="98"/>
  <c r="FT1191" i="98"/>
  <c r="GB1191" i="98"/>
  <c r="FV1191" i="98"/>
  <c r="GD1191" i="98"/>
  <c r="FZ1191" i="98"/>
  <c r="FX1191" i="98"/>
  <c r="FK1191" i="98"/>
  <c r="FW1205" i="98"/>
  <c r="FI1205" i="98"/>
  <c r="GA1205" i="98" s="1"/>
  <c r="GC1205" i="98"/>
  <c r="FT1205" i="98"/>
  <c r="FV1205" i="98"/>
  <c r="GD1205" i="98"/>
  <c r="FX1205" i="98"/>
  <c r="FZ1205" i="98"/>
  <c r="FK1205" i="98"/>
  <c r="FT1378" i="98"/>
  <c r="FV1378" i="98"/>
  <c r="FW1378" i="98"/>
  <c r="GC1378" i="98"/>
  <c r="FI1378" i="98"/>
  <c r="FX1378" i="98" s="1"/>
  <c r="FY1378" i="98"/>
  <c r="GD1378" i="98"/>
  <c r="FZ1378" i="98"/>
  <c r="FU1378" i="98"/>
  <c r="FK1378" i="98"/>
  <c r="FT1498" i="98"/>
  <c r="FV1498" i="98"/>
  <c r="FW1498" i="98"/>
  <c r="GC1498" i="98"/>
  <c r="FI1498" i="98"/>
  <c r="FX1498" i="98" s="1"/>
  <c r="FY1498" i="98"/>
  <c r="GD1498" i="98"/>
  <c r="GE1498" i="98"/>
  <c r="FU1498" i="98"/>
  <c r="FZ1498" i="98"/>
  <c r="FK1498" i="98"/>
  <c r="FI1555" i="98"/>
  <c r="FW1555" i="98" s="1"/>
  <c r="GC1555" i="98"/>
  <c r="FV1555" i="98"/>
  <c r="FX108" i="98"/>
  <c r="GC108" i="98"/>
  <c r="FY108" i="98"/>
  <c r="GA108" i="98"/>
  <c r="FT108" i="98"/>
  <c r="FU108" i="98"/>
  <c r="GE108" i="98"/>
  <c r="FX132" i="98"/>
  <c r="GB132" i="98"/>
  <c r="FI132" i="98"/>
  <c r="FU132" i="98"/>
  <c r="FY132" i="98"/>
  <c r="GC132" i="98"/>
  <c r="FZ132" i="98"/>
  <c r="FV132" i="98"/>
  <c r="GE132" i="98"/>
  <c r="GA132" i="98"/>
  <c r="FT136" i="98"/>
  <c r="FX136" i="98"/>
  <c r="GB136" i="98"/>
  <c r="FI136" i="98"/>
  <c r="FU136" i="98"/>
  <c r="FY136" i="98"/>
  <c r="GC136" i="98"/>
  <c r="FZ136" i="98"/>
  <c r="FV136" i="98"/>
  <c r="GD136" i="98"/>
  <c r="GE136" i="98"/>
  <c r="FW136" i="98"/>
  <c r="GA136" i="98"/>
  <c r="FW137" i="98"/>
  <c r="GB137" i="98"/>
  <c r="GA137" i="98"/>
  <c r="GD137" i="98"/>
  <c r="FV137" i="98"/>
  <c r="FX137" i="98"/>
  <c r="GB149" i="98"/>
  <c r="GC190" i="98"/>
  <c r="FW112" i="98"/>
  <c r="FV112" i="98"/>
  <c r="FW184" i="98"/>
  <c r="FT184" i="98"/>
  <c r="FI184" i="98"/>
  <c r="GA184" i="98" s="1"/>
  <c r="GC184" i="98"/>
  <c r="FZ184" i="98"/>
  <c r="FV184" i="98"/>
  <c r="FI205" i="98"/>
  <c r="FU205" i="98"/>
  <c r="FY205" i="98"/>
  <c r="GC205" i="98"/>
  <c r="FW205" i="98"/>
  <c r="GB205" i="98"/>
  <c r="FX205" i="98"/>
  <c r="GD205" i="98"/>
  <c r="FZ205" i="98"/>
  <c r="GE205" i="98"/>
  <c r="FV205" i="98"/>
  <c r="FK205" i="98"/>
  <c r="GA205" i="98"/>
  <c r="FI229" i="98"/>
  <c r="FU229" i="98"/>
  <c r="FY229" i="98"/>
  <c r="GC229" i="98"/>
  <c r="FW229" i="98"/>
  <c r="GB229" i="98"/>
  <c r="FX229" i="98"/>
  <c r="GD229" i="98"/>
  <c r="FZ229" i="98"/>
  <c r="GE229" i="98"/>
  <c r="FK229" i="98"/>
  <c r="FV229" i="98"/>
  <c r="GB183" i="98"/>
  <c r="FV183" i="98"/>
  <c r="FT224" i="98"/>
  <c r="FV224" i="98"/>
  <c r="FW224" i="98"/>
  <c r="GC224" i="98"/>
  <c r="FI224" i="98"/>
  <c r="FX224" i="98" s="1"/>
  <c r="FY224" i="98"/>
  <c r="GD224" i="98"/>
  <c r="FU224" i="98"/>
  <c r="FZ224" i="98"/>
  <c r="FT242" i="98"/>
  <c r="FX242" i="98"/>
  <c r="GB242" i="98"/>
  <c r="FI242" i="98"/>
  <c r="FU242" i="98"/>
  <c r="FY242" i="98"/>
  <c r="GC242" i="98"/>
  <c r="FW242" i="98"/>
  <c r="GE242" i="98"/>
  <c r="FZ242" i="98"/>
  <c r="GA242" i="98"/>
  <c r="GD242" i="98"/>
  <c r="FV242" i="98"/>
  <c r="FX258" i="98"/>
  <c r="GB258" i="98"/>
  <c r="FI258" i="98"/>
  <c r="FU258" i="98"/>
  <c r="FY258" i="98"/>
  <c r="GC258" i="98"/>
  <c r="FW258" i="98"/>
  <c r="GE258" i="98"/>
  <c r="GA258" i="98"/>
  <c r="GD258" i="98"/>
  <c r="FV258" i="98"/>
  <c r="FV269" i="98"/>
  <c r="GE269" i="98"/>
  <c r="GB269" i="98"/>
  <c r="FI269" i="98"/>
  <c r="FZ269" i="98" s="1"/>
  <c r="FY269" i="98"/>
  <c r="GC269" i="98"/>
  <c r="FI268" i="98"/>
  <c r="FU268" i="98"/>
  <c r="FY268" i="98"/>
  <c r="GC268" i="98"/>
  <c r="FV268" i="98"/>
  <c r="FZ268" i="98"/>
  <c r="FW268" i="98"/>
  <c r="GE268" i="98"/>
  <c r="GB268" i="98"/>
  <c r="FX268" i="98"/>
  <c r="FI350" i="98"/>
  <c r="GC350" i="98"/>
  <c r="GE350" i="98"/>
  <c r="FW350" i="98"/>
  <c r="FT216" i="98"/>
  <c r="FX216" i="98"/>
  <c r="GB216" i="98"/>
  <c r="FV216" i="98"/>
  <c r="GA216" i="98"/>
  <c r="FW216" i="98"/>
  <c r="GC216" i="98"/>
  <c r="FI216" i="98"/>
  <c r="FY216" i="98"/>
  <c r="GD216" i="98"/>
  <c r="FU216" i="98"/>
  <c r="FZ216" i="98"/>
  <c r="GE216" i="98"/>
  <c r="GC280" i="98"/>
  <c r="GE244" i="98"/>
  <c r="FI244" i="98"/>
  <c r="FV244" i="98" s="1"/>
  <c r="FY244" i="98"/>
  <c r="GB244" i="98"/>
  <c r="FI305" i="98"/>
  <c r="GA305" i="98" s="1"/>
  <c r="GA337" i="98"/>
  <c r="FX337" i="98"/>
  <c r="FI337" i="98"/>
  <c r="GC327" i="98"/>
  <c r="GD345" i="98"/>
  <c r="FT424" i="98"/>
  <c r="FI424" i="98"/>
  <c r="FX424" i="98" s="1"/>
  <c r="GC424" i="98"/>
  <c r="FZ424" i="98"/>
  <c r="GD424" i="98"/>
  <c r="FK424" i="98"/>
  <c r="GA424" i="98"/>
  <c r="FW293" i="98"/>
  <c r="GE293" i="98"/>
  <c r="FT293" i="98"/>
  <c r="GB293" i="98"/>
  <c r="FU293" i="98"/>
  <c r="GC293" i="98"/>
  <c r="FV293" i="98"/>
  <c r="GD293" i="98"/>
  <c r="FI293" i="98"/>
  <c r="GA293" i="98" s="1"/>
  <c r="FY293" i="98"/>
  <c r="FZ293" i="98"/>
  <c r="FW373" i="98"/>
  <c r="FU373" i="98"/>
  <c r="GB373" i="98"/>
  <c r="GD373" i="98"/>
  <c r="FI373" i="98"/>
  <c r="GA373" i="98" s="1"/>
  <c r="FY373" i="98"/>
  <c r="FI391" i="98"/>
  <c r="FU391" i="98"/>
  <c r="FW391" i="98"/>
  <c r="GE391" i="98"/>
  <c r="GB391" i="98"/>
  <c r="FT391" i="98"/>
  <c r="GC391" i="98"/>
  <c r="FV391" i="98"/>
  <c r="FK391" i="98"/>
  <c r="GD391" i="98"/>
  <c r="FV426" i="98"/>
  <c r="FZ426" i="98"/>
  <c r="GD426" i="98"/>
  <c r="FW426" i="98"/>
  <c r="GA426" i="98"/>
  <c r="GE426" i="98"/>
  <c r="FT426" i="98"/>
  <c r="FX426" i="98"/>
  <c r="GB426" i="98"/>
  <c r="FI426" i="98"/>
  <c r="FU426" i="98"/>
  <c r="FY426" i="98"/>
  <c r="GC426" i="98"/>
  <c r="FZ470" i="98"/>
  <c r="GD470" i="98"/>
  <c r="FW470" i="98"/>
  <c r="GA470" i="98"/>
  <c r="FT470" i="98"/>
  <c r="FX470" i="98"/>
  <c r="GC470" i="98"/>
  <c r="FI470" i="98"/>
  <c r="FW395" i="98"/>
  <c r="GA395" i="98"/>
  <c r="GE395" i="98"/>
  <c r="FT395" i="98"/>
  <c r="FX395" i="98"/>
  <c r="GB395" i="98"/>
  <c r="FI395" i="98"/>
  <c r="FU395" i="98"/>
  <c r="FY395" i="98"/>
  <c r="GC395" i="98"/>
  <c r="FZ395" i="98"/>
  <c r="GD395" i="98"/>
  <c r="FV395" i="98"/>
  <c r="FI441" i="98"/>
  <c r="FU441" i="98"/>
  <c r="FY441" i="98"/>
  <c r="GC441" i="98"/>
  <c r="FV441" i="98"/>
  <c r="FZ441" i="98"/>
  <c r="FW441" i="98"/>
  <c r="GE441" i="98"/>
  <c r="FX441" i="98"/>
  <c r="GB441" i="98"/>
  <c r="FT441" i="98"/>
  <c r="GD344" i="98"/>
  <c r="FV344" i="98"/>
  <c r="FK379" i="98"/>
  <c r="GA463" i="98"/>
  <c r="GE463" i="98"/>
  <c r="FX463" i="98"/>
  <c r="GB463" i="98"/>
  <c r="FI463" i="98"/>
  <c r="FU463" i="98"/>
  <c r="FY463" i="98"/>
  <c r="GC463" i="98"/>
  <c r="FZ463" i="98"/>
  <c r="GD463" i="98"/>
  <c r="FU483" i="98"/>
  <c r="FY483" i="98"/>
  <c r="GC483" i="98"/>
  <c r="FW483" i="98"/>
  <c r="GA483" i="98"/>
  <c r="GE483" i="98"/>
  <c r="FU515" i="98"/>
  <c r="FY515" i="98"/>
  <c r="GC515" i="98"/>
  <c r="FW515" i="98"/>
  <c r="GA515" i="98"/>
  <c r="GE515" i="98"/>
  <c r="FW459" i="98"/>
  <c r="GA459" i="98"/>
  <c r="GE459" i="98"/>
  <c r="FT459" i="98"/>
  <c r="FX459" i="98"/>
  <c r="GB459" i="98"/>
  <c r="FI459" i="98"/>
  <c r="FU459" i="98"/>
  <c r="FY459" i="98"/>
  <c r="GC459" i="98"/>
  <c r="FV459" i="98"/>
  <c r="FZ459" i="98"/>
  <c r="GD459" i="98"/>
  <c r="FX512" i="98"/>
  <c r="FT512" i="98"/>
  <c r="GC560" i="98"/>
  <c r="FW506" i="98"/>
  <c r="GA506" i="98"/>
  <c r="GE506" i="98"/>
  <c r="FT506" i="98"/>
  <c r="FX506" i="98"/>
  <c r="GB506" i="98"/>
  <c r="FI506" i="98"/>
  <c r="FU506" i="98"/>
  <c r="FY506" i="98"/>
  <c r="GC506" i="98"/>
  <c r="FV506" i="98"/>
  <c r="FZ506" i="98"/>
  <c r="GD506" i="98"/>
  <c r="FI522" i="98"/>
  <c r="FW522" i="98" s="1"/>
  <c r="GC522" i="98"/>
  <c r="GD522" i="98"/>
  <c r="FI528" i="98"/>
  <c r="FU528" i="98"/>
  <c r="FY528" i="98"/>
  <c r="GC528" i="98"/>
  <c r="FV528" i="98"/>
  <c r="FZ528" i="98"/>
  <c r="GD528" i="98"/>
  <c r="FW528" i="98"/>
  <c r="GA528" i="98"/>
  <c r="GE528" i="98"/>
  <c r="FT528" i="98"/>
  <c r="FX528" i="98"/>
  <c r="GB528" i="98"/>
  <c r="FI564" i="98"/>
  <c r="FU564" i="98"/>
  <c r="FY564" i="98"/>
  <c r="GC564" i="98"/>
  <c r="FV564" i="98"/>
  <c r="FZ564" i="98"/>
  <c r="FW564" i="98"/>
  <c r="GE564" i="98"/>
  <c r="FT564" i="98"/>
  <c r="GB564" i="98"/>
  <c r="FZ615" i="98"/>
  <c r="GD615" i="98"/>
  <c r="FW615" i="98"/>
  <c r="GA615" i="98"/>
  <c r="GE615" i="98"/>
  <c r="FT615" i="98"/>
  <c r="FX615" i="98"/>
  <c r="GB615" i="98"/>
  <c r="FI615" i="98"/>
  <c r="FV615" i="98" s="1"/>
  <c r="FU615" i="98"/>
  <c r="FY615" i="98"/>
  <c r="GC615" i="98"/>
  <c r="GD663" i="98"/>
  <c r="GA663" i="98"/>
  <c r="GE663" i="98"/>
  <c r="FX663" i="98"/>
  <c r="GB663" i="98"/>
  <c r="FI663" i="98"/>
  <c r="FV663" i="98" s="1"/>
  <c r="FY663" i="98"/>
  <c r="GC663" i="98"/>
  <c r="FI711" i="98"/>
  <c r="FZ759" i="98"/>
  <c r="FW759" i="98"/>
  <c r="FT759" i="98"/>
  <c r="FI759" i="98"/>
  <c r="FU759" i="98"/>
  <c r="FI493" i="98"/>
  <c r="GD493" i="98" s="1"/>
  <c r="FT535" i="98"/>
  <c r="FI535" i="98"/>
  <c r="FX535" i="98" s="1"/>
  <c r="GC535" i="98"/>
  <c r="FZ535" i="98"/>
  <c r="GD535" i="98"/>
  <c r="GE535" i="98"/>
  <c r="FW580" i="98"/>
  <c r="FT580" i="98"/>
  <c r="FI580" i="98"/>
  <c r="GA580" i="98" s="1"/>
  <c r="GC580" i="98"/>
  <c r="FZ580" i="98"/>
  <c r="FV580" i="98"/>
  <c r="GC581" i="98"/>
  <c r="GB642" i="98"/>
  <c r="FT642" i="98"/>
  <c r="FX642" i="98"/>
  <c r="GB658" i="98"/>
  <c r="FT658" i="98"/>
  <c r="FX658" i="98"/>
  <c r="GD372" i="98"/>
  <c r="GA593" i="98"/>
  <c r="GE593" i="98"/>
  <c r="GC649" i="98"/>
  <c r="FW697" i="98"/>
  <c r="GA697" i="98"/>
  <c r="FW729" i="98"/>
  <c r="GA729" i="98"/>
  <c r="GC761" i="98"/>
  <c r="FV513" i="98"/>
  <c r="FZ513" i="98"/>
  <c r="FW513" i="98"/>
  <c r="FT513" i="98"/>
  <c r="GC513" i="98"/>
  <c r="FI513" i="98"/>
  <c r="FY513" i="98"/>
  <c r="FW546" i="98"/>
  <c r="GA546" i="98"/>
  <c r="GE546" i="98"/>
  <c r="FT546" i="98"/>
  <c r="FX546" i="98"/>
  <c r="GB546" i="98"/>
  <c r="FI546" i="98"/>
  <c r="FU546" i="98"/>
  <c r="FY546" i="98"/>
  <c r="GC546" i="98"/>
  <c r="GD546" i="98"/>
  <c r="FV546" i="98"/>
  <c r="FZ546" i="98"/>
  <c r="GA588" i="98"/>
  <c r="GE588" i="98"/>
  <c r="FX588" i="98"/>
  <c r="GB588" i="98"/>
  <c r="FI588" i="98"/>
  <c r="FU588" i="98"/>
  <c r="FY588" i="98"/>
  <c r="GC588" i="98"/>
  <c r="FV588" i="98"/>
  <c r="FZ588" i="98"/>
  <c r="GC589" i="98"/>
  <c r="GA620" i="98"/>
  <c r="GE620" i="98"/>
  <c r="FX620" i="98"/>
  <c r="GB620" i="98"/>
  <c r="FI620" i="98"/>
  <c r="FU620" i="98"/>
  <c r="FY620" i="98"/>
  <c r="GC620" i="98"/>
  <c r="FV620" i="98"/>
  <c r="FZ620" i="98"/>
  <c r="GA621" i="98"/>
  <c r="GE621" i="98"/>
  <c r="FI730" i="98"/>
  <c r="FU730" i="98" s="1"/>
  <c r="GC730" i="98"/>
  <c r="FZ730" i="98"/>
  <c r="GD730" i="98"/>
  <c r="FW730" i="98"/>
  <c r="GA730" i="98"/>
  <c r="FX730" i="98"/>
  <c r="GB730" i="98"/>
  <c r="FI959" i="98"/>
  <c r="FU959" i="98" s="1"/>
  <c r="GC959" i="98"/>
  <c r="GE959" i="98"/>
  <c r="FW959" i="98"/>
  <c r="FI875" i="98"/>
  <c r="FU875" i="98"/>
  <c r="FY875" i="98"/>
  <c r="GC875" i="98"/>
  <c r="FV875" i="98"/>
  <c r="FZ875" i="98"/>
  <c r="GD875" i="98"/>
  <c r="FW875" i="98"/>
  <c r="GE875" i="98"/>
  <c r="FX875" i="98"/>
  <c r="GA875" i="98"/>
  <c r="FT875" i="98"/>
  <c r="GB875" i="98"/>
  <c r="FI891" i="98"/>
  <c r="FU891" i="98"/>
  <c r="FY891" i="98"/>
  <c r="GC891" i="98"/>
  <c r="FV891" i="98"/>
  <c r="FZ891" i="98"/>
  <c r="FW891" i="98"/>
  <c r="GE891" i="98"/>
  <c r="FX891" i="98"/>
  <c r="GA891" i="98"/>
  <c r="GB891" i="98"/>
  <c r="FI907" i="98"/>
  <c r="GC907" i="98" s="1"/>
  <c r="GA907" i="98"/>
  <c r="FI923" i="98"/>
  <c r="FU923" i="98" s="1"/>
  <c r="GC923" i="98"/>
  <c r="FZ923" i="98"/>
  <c r="GD923" i="98"/>
  <c r="GE923" i="98"/>
  <c r="GA923" i="98"/>
  <c r="FT923" i="98"/>
  <c r="FI939" i="98"/>
  <c r="FU939" i="98"/>
  <c r="FY939" i="98"/>
  <c r="GC939" i="98"/>
  <c r="FV939" i="98"/>
  <c r="FZ939" i="98"/>
  <c r="GD939" i="98"/>
  <c r="FW939" i="98"/>
  <c r="GE939" i="98"/>
  <c r="FX939" i="98"/>
  <c r="GA939" i="98"/>
  <c r="FT939" i="98"/>
  <c r="GB939" i="98"/>
  <c r="GC737" i="98"/>
  <c r="GA968" i="98"/>
  <c r="GE968" i="98"/>
  <c r="FX968" i="98"/>
  <c r="GB968" i="98"/>
  <c r="FI968" i="98"/>
  <c r="FU968" i="98"/>
  <c r="FY968" i="98"/>
  <c r="GC968" i="98"/>
  <c r="GD968" i="98"/>
  <c r="GC977" i="98"/>
  <c r="FI1017" i="98"/>
  <c r="FU1017" i="98"/>
  <c r="FY1017" i="98"/>
  <c r="GC1017" i="98"/>
  <c r="FV1017" i="98"/>
  <c r="FZ1017" i="98"/>
  <c r="FX1017" i="98"/>
  <c r="FK1017" i="98"/>
  <c r="GA1017" i="98"/>
  <c r="FT1017" i="98"/>
  <c r="GB1017" i="98"/>
  <c r="FW1017" i="98"/>
  <c r="FI1049" i="98"/>
  <c r="FU1049" i="98"/>
  <c r="FY1049" i="98"/>
  <c r="GC1049" i="98"/>
  <c r="FT1049" i="98"/>
  <c r="FZ1049" i="98"/>
  <c r="GE1049" i="98"/>
  <c r="FK1049" i="98"/>
  <c r="FV1049" i="98"/>
  <c r="GA1049" i="98"/>
  <c r="FW1049" i="98"/>
  <c r="GB1049" i="98"/>
  <c r="GD1049" i="98"/>
  <c r="FX1049" i="98"/>
  <c r="FI1081" i="98"/>
  <c r="FU1081" i="98" s="1"/>
  <c r="GC1081" i="98"/>
  <c r="GE1081" i="98"/>
  <c r="FK1081" i="98"/>
  <c r="GA1081" i="98"/>
  <c r="FX1081" i="98"/>
  <c r="FV816" i="98"/>
  <c r="FZ816" i="98"/>
  <c r="GD816" i="98"/>
  <c r="FW816" i="98"/>
  <c r="GA816" i="98"/>
  <c r="GE816" i="98"/>
  <c r="FU816" i="98"/>
  <c r="GC816" i="98"/>
  <c r="FI816" i="98"/>
  <c r="FX816" i="98"/>
  <c r="FY816" i="98"/>
  <c r="FT816" i="98"/>
  <c r="GB816" i="98"/>
  <c r="GE832" i="98"/>
  <c r="FI832" i="98"/>
  <c r="FV832" i="98" s="1"/>
  <c r="FY832" i="98"/>
  <c r="FT832" i="98"/>
  <c r="FV848" i="98"/>
  <c r="GE848" i="98"/>
  <c r="FU848" i="98"/>
  <c r="FI848" i="98"/>
  <c r="FZ848" i="98" s="1"/>
  <c r="FX848" i="98"/>
  <c r="FY848" i="98"/>
  <c r="FT848" i="98"/>
  <c r="GB848" i="98"/>
  <c r="FV864" i="98"/>
  <c r="FZ864" i="98"/>
  <c r="FW864" i="98"/>
  <c r="FU864" i="98"/>
  <c r="GC864" i="98"/>
  <c r="FI864" i="98"/>
  <c r="FX864" i="98"/>
  <c r="FY864" i="98"/>
  <c r="GB864" i="98"/>
  <c r="FI880" i="98"/>
  <c r="GE912" i="98"/>
  <c r="FI912" i="98"/>
  <c r="FV912" i="98" s="1"/>
  <c r="FY912" i="98"/>
  <c r="FT912" i="98"/>
  <c r="FV928" i="98"/>
  <c r="GE928" i="98"/>
  <c r="FU928" i="98"/>
  <c r="FI928" i="98"/>
  <c r="FZ928" i="98" s="1"/>
  <c r="FX928" i="98"/>
  <c r="FY928" i="98"/>
  <c r="FT928" i="98"/>
  <c r="GB928" i="98"/>
  <c r="FW964" i="98"/>
  <c r="GA964" i="98"/>
  <c r="GE964" i="98"/>
  <c r="FT964" i="98"/>
  <c r="FX964" i="98"/>
  <c r="GB964" i="98"/>
  <c r="FI964" i="98"/>
  <c r="FU964" i="98"/>
  <c r="FY964" i="98"/>
  <c r="GC964" i="98"/>
  <c r="FV964" i="98"/>
  <c r="FZ964" i="98"/>
  <c r="GD964" i="98"/>
  <c r="FW996" i="98"/>
  <c r="GA996" i="98"/>
  <c r="GE996" i="98"/>
  <c r="FT996" i="98"/>
  <c r="FX996" i="98"/>
  <c r="GB996" i="98"/>
  <c r="FI996" i="98"/>
  <c r="FU996" i="98"/>
  <c r="FY996" i="98"/>
  <c r="GC996" i="98"/>
  <c r="FV996" i="98"/>
  <c r="FZ996" i="98"/>
  <c r="GD996" i="98"/>
  <c r="FX1082" i="98"/>
  <c r="GC1082" i="98"/>
  <c r="FU1082" i="98"/>
  <c r="GA1082" i="98"/>
  <c r="FX950" i="98"/>
  <c r="FI950" i="98"/>
  <c r="GD950" i="98" s="1"/>
  <c r="GE969" i="98"/>
  <c r="FW969" i="98"/>
  <c r="FI1037" i="98"/>
  <c r="FU1037" i="98"/>
  <c r="FY1037" i="98"/>
  <c r="GC1037" i="98"/>
  <c r="FW1037" i="98"/>
  <c r="GB1037" i="98"/>
  <c r="FX1037" i="98"/>
  <c r="GD1037" i="98"/>
  <c r="FZ1037" i="98"/>
  <c r="GE1037" i="98"/>
  <c r="GA1037" i="98"/>
  <c r="FT1050" i="98"/>
  <c r="FI1085" i="98"/>
  <c r="FU1085" i="98"/>
  <c r="FY1085" i="98"/>
  <c r="GC1085" i="98"/>
  <c r="FW1085" i="98"/>
  <c r="GB1085" i="98"/>
  <c r="FX1085" i="98"/>
  <c r="GD1085" i="98"/>
  <c r="FZ1085" i="98"/>
  <c r="GE1085" i="98"/>
  <c r="GA1085" i="98"/>
  <c r="GB614" i="98"/>
  <c r="FW1031" i="98"/>
  <c r="FT1031" i="98"/>
  <c r="FI1031" i="98"/>
  <c r="GA1031" i="98" s="1"/>
  <c r="FZ1031" i="98"/>
  <c r="FU1031" i="98"/>
  <c r="GD1031" i="98"/>
  <c r="FV1031" i="98"/>
  <c r="FW1097" i="98"/>
  <c r="GA1097" i="98"/>
  <c r="GE1097" i="98"/>
  <c r="FT1097" i="98"/>
  <c r="FX1097" i="98"/>
  <c r="GB1097" i="98"/>
  <c r="FI1097" i="98"/>
  <c r="FU1097" i="98"/>
  <c r="FY1097" i="98"/>
  <c r="GC1097" i="98"/>
  <c r="FZ1097" i="98"/>
  <c r="GD1097" i="98"/>
  <c r="FV1097" i="98"/>
  <c r="GA1113" i="98"/>
  <c r="GE1113" i="98"/>
  <c r="FX1113" i="98"/>
  <c r="GB1113" i="98"/>
  <c r="FI1113" i="98"/>
  <c r="FU1113" i="98"/>
  <c r="FY1113" i="98"/>
  <c r="GC1113" i="98"/>
  <c r="GD1113" i="98"/>
  <c r="FZ1122" i="98"/>
  <c r="GA1225" i="98"/>
  <c r="GE1225" i="98"/>
  <c r="FI1225" i="98"/>
  <c r="FU1225" i="98"/>
  <c r="FY1225" i="98"/>
  <c r="GC1225" i="98"/>
  <c r="FZ1225" i="98"/>
  <c r="FT1225" i="98"/>
  <c r="GB1225" i="98"/>
  <c r="FX1225" i="98"/>
  <c r="FV1225" i="98"/>
  <c r="FI1291" i="98"/>
  <c r="FU1291" i="98" s="1"/>
  <c r="GC1291" i="98"/>
  <c r="GA1291" i="98"/>
  <c r="GE1291" i="98"/>
  <c r="FT1291" i="98"/>
  <c r="GB1291" i="98"/>
  <c r="GD1291" i="98"/>
  <c r="FI1323" i="98"/>
  <c r="FU1323" i="98"/>
  <c r="FY1323" i="98"/>
  <c r="GC1323" i="98"/>
  <c r="FT1323" i="98"/>
  <c r="FZ1323" i="98"/>
  <c r="GE1323" i="98"/>
  <c r="FV1323" i="98"/>
  <c r="GA1323" i="98"/>
  <c r="FW1323" i="98"/>
  <c r="GB1323" i="98"/>
  <c r="FX1323" i="98"/>
  <c r="GD1323" i="98"/>
  <c r="FI1451" i="98"/>
  <c r="FU1451" i="98"/>
  <c r="FY1451" i="98"/>
  <c r="GC1451" i="98"/>
  <c r="FT1451" i="98"/>
  <c r="FZ1451" i="98"/>
  <c r="GE1451" i="98"/>
  <c r="FV1451" i="98"/>
  <c r="GA1451" i="98"/>
  <c r="GB1451" i="98"/>
  <c r="GD1451" i="98"/>
  <c r="FI1483" i="98"/>
  <c r="GC1483" i="98" s="1"/>
  <c r="GE1483" i="98"/>
  <c r="GC1092" i="98"/>
  <c r="FW1092" i="98"/>
  <c r="FI1199" i="98"/>
  <c r="FU1199" i="98" s="1"/>
  <c r="GC1199" i="98"/>
  <c r="GA1199" i="98"/>
  <c r="GE1199" i="98"/>
  <c r="FZ1199" i="98"/>
  <c r="FT1199" i="98"/>
  <c r="GB1199" i="98"/>
  <c r="FI1231" i="98"/>
  <c r="FU1231" i="98"/>
  <c r="FY1231" i="98"/>
  <c r="GC1231" i="98"/>
  <c r="FW1231" i="98"/>
  <c r="GA1231" i="98"/>
  <c r="GE1231" i="98"/>
  <c r="FX1231" i="98"/>
  <c r="FZ1231" i="98"/>
  <c r="GD1231" i="98"/>
  <c r="FT1231" i="98"/>
  <c r="GB1231" i="98"/>
  <c r="FV1231" i="98"/>
  <c r="FI1247" i="98"/>
  <c r="FU1247" i="98"/>
  <c r="FY1247" i="98"/>
  <c r="GC1247" i="98"/>
  <c r="FW1247" i="98"/>
  <c r="GA1247" i="98"/>
  <c r="FX1247" i="98"/>
  <c r="FT1247" i="98"/>
  <c r="GB1247" i="98"/>
  <c r="GD1247" i="98"/>
  <c r="FU1268" i="98"/>
  <c r="GC1268" i="98"/>
  <c r="FY1268" i="98"/>
  <c r="FW1293" i="98"/>
  <c r="GA1293" i="98"/>
  <c r="GE1293" i="98"/>
  <c r="FI1293" i="98"/>
  <c r="FU1293" i="98"/>
  <c r="FY1293" i="98"/>
  <c r="GC1293" i="98"/>
  <c r="FX1293" i="98"/>
  <c r="FZ1293" i="98"/>
  <c r="FT1293" i="98"/>
  <c r="GB1293" i="98"/>
  <c r="GD1293" i="98"/>
  <c r="FV1293" i="98"/>
  <c r="FX1452" i="98"/>
  <c r="GC1452" i="98"/>
  <c r="GA1452" i="98"/>
  <c r="FU1452" i="98"/>
  <c r="FX1468" i="98"/>
  <c r="GC1468" i="98"/>
  <c r="FU1468" i="98"/>
  <c r="GA1468" i="98"/>
  <c r="FX1484" i="98"/>
  <c r="GC1484" i="98"/>
  <c r="FU1484" i="98"/>
  <c r="GA1484" i="98"/>
  <c r="FU1532" i="98"/>
  <c r="FY1532" i="98"/>
  <c r="GC1532" i="98"/>
  <c r="FW1532" i="98"/>
  <c r="GA1532" i="98"/>
  <c r="GE1532" i="98"/>
  <c r="FU1580" i="98"/>
  <c r="FY1580" i="98"/>
  <c r="GC1580" i="98"/>
  <c r="GE1580" i="98"/>
  <c r="FW1580" i="98"/>
  <c r="GA1580" i="98"/>
  <c r="FU1628" i="98"/>
  <c r="FY1628" i="98"/>
  <c r="GC1628" i="98"/>
  <c r="GA1628" i="98"/>
  <c r="FW1628" i="98"/>
  <c r="GE1628" i="98"/>
  <c r="GD1060" i="98"/>
  <c r="FK951" i="98"/>
  <c r="GD1083" i="98"/>
  <c r="FY1083" i="98"/>
  <c r="FI1235" i="98"/>
  <c r="FU1235" i="98"/>
  <c r="FY1235" i="98"/>
  <c r="GC1235" i="98"/>
  <c r="FW1235" i="98"/>
  <c r="GA1235" i="98"/>
  <c r="FV1235" i="98"/>
  <c r="GD1235" i="98"/>
  <c r="FX1235" i="98"/>
  <c r="FZ1235" i="98"/>
  <c r="GB1235" i="98"/>
  <c r="GE1268" i="98"/>
  <c r="FY1288" i="98"/>
  <c r="GA1288" i="98"/>
  <c r="FU1288" i="98"/>
  <c r="GC1288" i="98"/>
  <c r="FW1288" i="98"/>
  <c r="GE1288" i="98"/>
  <c r="FW1297" i="98"/>
  <c r="FI1297" i="98"/>
  <c r="GA1297" i="98" s="1"/>
  <c r="GC1297" i="98"/>
  <c r="FX1297" i="98"/>
  <c r="FT1297" i="98"/>
  <c r="GB1297" i="98"/>
  <c r="FI1343" i="98"/>
  <c r="FU1343" i="98"/>
  <c r="FY1343" i="98"/>
  <c r="GC1343" i="98"/>
  <c r="FW1343" i="98"/>
  <c r="GB1343" i="98"/>
  <c r="FX1343" i="98"/>
  <c r="GD1343" i="98"/>
  <c r="FZ1343" i="98"/>
  <c r="GE1343" i="98"/>
  <c r="FV1343" i="98"/>
  <c r="FK1343" i="98"/>
  <c r="GA1343" i="98"/>
  <c r="FI1359" i="98"/>
  <c r="FU1359" i="98"/>
  <c r="FY1359" i="98"/>
  <c r="GC1359" i="98"/>
  <c r="FW1359" i="98"/>
  <c r="GB1359" i="98"/>
  <c r="FX1359" i="98"/>
  <c r="GD1359" i="98"/>
  <c r="FZ1359" i="98"/>
  <c r="GE1359" i="98"/>
  <c r="FV1359" i="98"/>
  <c r="FK1359" i="98"/>
  <c r="GA1359" i="98"/>
  <c r="FT1372" i="98"/>
  <c r="FI1391" i="98"/>
  <c r="FU1391" i="98"/>
  <c r="FY1391" i="98"/>
  <c r="GC1391" i="98"/>
  <c r="FW1391" i="98"/>
  <c r="GB1391" i="98"/>
  <c r="FX1391" i="98"/>
  <c r="GD1391" i="98"/>
  <c r="FT1391" i="98"/>
  <c r="FZ1391" i="98"/>
  <c r="GE1391" i="98"/>
  <c r="FV1391" i="98"/>
  <c r="FK1391" i="98"/>
  <c r="GA1391" i="98"/>
  <c r="FI1407" i="98"/>
  <c r="FU1407" i="98"/>
  <c r="FY1407" i="98"/>
  <c r="GC1407" i="98"/>
  <c r="FW1407" i="98"/>
  <c r="GB1407" i="98"/>
  <c r="FX1407" i="98"/>
  <c r="GD1407" i="98"/>
  <c r="FT1407" i="98"/>
  <c r="FZ1407" i="98"/>
  <c r="GE1407" i="98"/>
  <c r="FV1407" i="98"/>
  <c r="FK1407" i="98"/>
  <c r="GA1407" i="98"/>
  <c r="FT1420" i="98"/>
  <c r="FI1455" i="98"/>
  <c r="FU1455" i="98" s="1"/>
  <c r="GC1455" i="98"/>
  <c r="FT1455" i="98"/>
  <c r="FV1455" i="98"/>
  <c r="FK1455" i="98"/>
  <c r="FT1468" i="98"/>
  <c r="FI1487" i="98"/>
  <c r="GC1487" i="98"/>
  <c r="GA1487" i="98"/>
  <c r="FK1487" i="98"/>
  <c r="FT1500" i="98"/>
  <c r="FV1580" i="98"/>
  <c r="FV1628" i="98"/>
  <c r="FV1644" i="98"/>
  <c r="FY1010" i="98"/>
  <c r="FV1043" i="98"/>
  <c r="FZ1144" i="98"/>
  <c r="FI1255" i="98"/>
  <c r="GC1255" i="98" s="1"/>
  <c r="FX1255" i="98"/>
  <c r="GD1390" i="98"/>
  <c r="FX1490" i="98"/>
  <c r="FI1490" i="98"/>
  <c r="GD1490" i="98"/>
  <c r="FZ1490" i="98"/>
  <c r="FX1581" i="98"/>
  <c r="FT1581" i="98"/>
  <c r="FX1585" i="98"/>
  <c r="FT1585" i="98"/>
  <c r="FX1589" i="98"/>
  <c r="FT1589" i="98"/>
  <c r="FI1662" i="98"/>
  <c r="FV1670" i="98"/>
  <c r="GE1670" i="98"/>
  <c r="FT1670" i="98"/>
  <c r="GB1670" i="98"/>
  <c r="GC1670" i="98"/>
  <c r="FI1670" i="98"/>
  <c r="FZ1670" i="98" s="1"/>
  <c r="FU1670" i="98"/>
  <c r="FY1670" i="98"/>
  <c r="GE1401" i="98"/>
  <c r="FW1539" i="98"/>
  <c r="FT1539" i="98"/>
  <c r="FI1539" i="98"/>
  <c r="GA1539" i="98" s="1"/>
  <c r="GC1539" i="98"/>
  <c r="FZ1539" i="98"/>
  <c r="FV1539" i="98"/>
  <c r="GB1369" i="98"/>
  <c r="FV1369" i="98"/>
  <c r="GE1369" i="98"/>
  <c r="GC1430" i="98"/>
  <c r="FW1430" i="98"/>
  <c r="GD1481" i="98"/>
  <c r="FT1561" i="98"/>
  <c r="FX1561" i="98"/>
  <c r="GA1587" i="98"/>
  <c r="GE1587" i="98"/>
  <c r="FX1587" i="98"/>
  <c r="GB1587" i="98"/>
  <c r="FI1587" i="98"/>
  <c r="FU1587" i="98"/>
  <c r="FY1587" i="98"/>
  <c r="GC1587" i="98"/>
  <c r="FV1587" i="98"/>
  <c r="FZ1587" i="98"/>
  <c r="GD1587" i="98"/>
  <c r="FT1645" i="98"/>
  <c r="FX1645" i="98"/>
  <c r="FW1671" i="98"/>
  <c r="FT1671" i="98"/>
  <c r="FI1671" i="98"/>
  <c r="GA1671" i="98" s="1"/>
  <c r="GC1671" i="98"/>
  <c r="FV1671" i="98"/>
  <c r="GD1671" i="98"/>
  <c r="GD1414" i="98"/>
  <c r="GC1521" i="98"/>
  <c r="FW1551" i="98"/>
  <c r="GA1551" i="98"/>
  <c r="GE1551" i="98"/>
  <c r="FT1551" i="98"/>
  <c r="FX1551" i="98"/>
  <c r="GB1551" i="98"/>
  <c r="FI1551" i="98"/>
  <c r="FU1551" i="98"/>
  <c r="FY1551" i="98"/>
  <c r="GC1551" i="98"/>
  <c r="GD1551" i="98"/>
  <c r="FZ1551" i="98"/>
  <c r="FV1551" i="98"/>
  <c r="GA1610" i="98"/>
  <c r="GD1610" i="98"/>
  <c r="GC1614" i="98"/>
  <c r="FI1270" i="98"/>
  <c r="FT1270" i="98" s="1"/>
  <c r="FV1393" i="98"/>
  <c r="GB1393" i="98"/>
  <c r="GE1393" i="98"/>
  <c r="FV1409" i="98"/>
  <c r="GB1409" i="98"/>
  <c r="GE1409" i="98"/>
  <c r="FY1530" i="98"/>
  <c r="FI1537" i="98"/>
  <c r="FY1537" i="98" s="1"/>
  <c r="FU1537" i="98"/>
  <c r="GC1537" i="98"/>
  <c r="FV1537" i="98"/>
  <c r="FZ1537" i="98"/>
  <c r="GD1537" i="98"/>
  <c r="FW1537" i="98"/>
  <c r="GA1537" i="98"/>
  <c r="GE1537" i="98"/>
  <c r="GB1537" i="98"/>
  <c r="FT1537" i="98"/>
  <c r="FX1537" i="98"/>
  <c r="FI1553" i="98"/>
  <c r="FU1553" i="98"/>
  <c r="FY1553" i="98"/>
  <c r="GC1553" i="98"/>
  <c r="FV1553" i="98"/>
  <c r="FZ1553" i="98"/>
  <c r="FW1553" i="98"/>
  <c r="GE1553" i="98"/>
  <c r="FT1553" i="98"/>
  <c r="GB1553" i="98"/>
  <c r="GA1563" i="98"/>
  <c r="GE1563" i="98"/>
  <c r="FX1563" i="98"/>
  <c r="GB1563" i="98"/>
  <c r="FI1563" i="98"/>
  <c r="FU1563" i="98"/>
  <c r="FY1563" i="98"/>
  <c r="GC1563" i="98"/>
  <c r="GD1563" i="98"/>
  <c r="FV1563" i="98"/>
  <c r="FI1617" i="98"/>
  <c r="FU1617" i="98"/>
  <c r="FY1617" i="98"/>
  <c r="GC1617" i="98"/>
  <c r="FV1617" i="98"/>
  <c r="FZ1617" i="98"/>
  <c r="GD1617" i="98"/>
  <c r="FW1617" i="98"/>
  <c r="GA1617" i="98"/>
  <c r="GE1617" i="98"/>
  <c r="FT1617" i="98"/>
  <c r="FX1617" i="98"/>
  <c r="GB1617" i="98"/>
  <c r="FI1633" i="98"/>
  <c r="FU1633" i="98"/>
  <c r="FY1633" i="98"/>
  <c r="GC1633" i="98"/>
  <c r="FV1633" i="98"/>
  <c r="FZ1633" i="98"/>
  <c r="FW1633" i="98"/>
  <c r="GE1633" i="98"/>
  <c r="GB1633" i="98"/>
  <c r="FX1633" i="98"/>
  <c r="GA1643" i="98"/>
  <c r="GE1643" i="98"/>
  <c r="FX1643" i="98"/>
  <c r="GB1643" i="98"/>
  <c r="FI1643" i="98"/>
  <c r="FU1643" i="98"/>
  <c r="FY1643" i="98"/>
  <c r="GC1643" i="98"/>
  <c r="GD1643" i="98"/>
  <c r="FV1643" i="98"/>
  <c r="FZ1643" i="98"/>
  <c r="GC1525" i="98"/>
  <c r="FX1530" i="98"/>
  <c r="GD1530" i="98"/>
  <c r="GB1614" i="98"/>
  <c r="GE1614" i="98"/>
  <c r="GA1631" i="98"/>
  <c r="GE1631" i="98"/>
  <c r="FX1631" i="98"/>
  <c r="GB1631" i="98"/>
  <c r="FI1631" i="98"/>
  <c r="FU1631" i="98"/>
  <c r="FY1631" i="98"/>
  <c r="GC1631" i="98"/>
  <c r="GD1631" i="98"/>
  <c r="FZ1631" i="98"/>
  <c r="GB1581" i="98"/>
  <c r="FT1642" i="98"/>
  <c r="FW1642" i="98"/>
  <c r="FV1618" i="98"/>
  <c r="FI88" i="98"/>
  <c r="GC88" i="98" s="1"/>
  <c r="FI93" i="98"/>
  <c r="FV93" i="98" s="1"/>
  <c r="FY93" i="98"/>
  <c r="GE93" i="98"/>
  <c r="FT93" i="98"/>
  <c r="GD118" i="98"/>
  <c r="FK132" i="98"/>
  <c r="GA123" i="98"/>
  <c r="GE123" i="98"/>
  <c r="FX123" i="98"/>
  <c r="GB123" i="98"/>
  <c r="FI123" i="98"/>
  <c r="FY123" i="98"/>
  <c r="FU123" i="98"/>
  <c r="GC123" i="98"/>
  <c r="FZ123" i="98"/>
  <c r="GD123" i="98"/>
  <c r="FV123" i="98"/>
  <c r="FI151" i="98"/>
  <c r="FU151" i="98" s="1"/>
  <c r="GC151" i="98"/>
  <c r="GE151" i="98"/>
  <c r="FW151" i="98"/>
  <c r="GD151" i="98"/>
  <c r="FY149" i="98"/>
  <c r="GA149" i="98"/>
  <c r="GA160" i="98"/>
  <c r="FT173" i="98"/>
  <c r="FX173" i="98"/>
  <c r="FI173" i="98"/>
  <c r="GB173" i="98" s="1"/>
  <c r="FU173" i="98"/>
  <c r="FY173" i="98"/>
  <c r="GC173" i="98"/>
  <c r="FZ173" i="98"/>
  <c r="GA173" i="98"/>
  <c r="FV173" i="98"/>
  <c r="GD173" i="98"/>
  <c r="FW173" i="98"/>
  <c r="GE173" i="98"/>
  <c r="FV174" i="98"/>
  <c r="FV178" i="98"/>
  <c r="FV182" i="98"/>
  <c r="FI189" i="98"/>
  <c r="GC189" i="98" s="1"/>
  <c r="GE189" i="98"/>
  <c r="FT197" i="98"/>
  <c r="FI197" i="98"/>
  <c r="FX197" i="98" s="1"/>
  <c r="GC197" i="98"/>
  <c r="FV197" i="98"/>
  <c r="GD197" i="98"/>
  <c r="GE197" i="98"/>
  <c r="GE130" i="98"/>
  <c r="GC160" i="98"/>
  <c r="FI167" i="98"/>
  <c r="FU167" i="98"/>
  <c r="FY167" i="98"/>
  <c r="GC167" i="98"/>
  <c r="FV167" i="98"/>
  <c r="GA167" i="98"/>
  <c r="FW167" i="98"/>
  <c r="GB167" i="98"/>
  <c r="FZ167" i="98"/>
  <c r="GD167" i="98"/>
  <c r="FT167" i="98"/>
  <c r="GE167" i="98"/>
  <c r="FX167" i="98"/>
  <c r="GB182" i="98"/>
  <c r="GB198" i="98"/>
  <c r="GE141" i="98"/>
  <c r="GC195" i="98"/>
  <c r="FY195" i="98"/>
  <c r="FV195" i="98"/>
  <c r="FX142" i="98"/>
  <c r="FI142" i="98"/>
  <c r="GD142" i="98"/>
  <c r="GE142" i="98"/>
  <c r="GE183" i="98"/>
  <c r="FK242" i="98"/>
  <c r="FK258" i="98"/>
  <c r="GE210" i="98"/>
  <c r="GC231" i="98"/>
  <c r="FX231" i="98"/>
  <c r="GB231" i="98"/>
  <c r="FW253" i="98"/>
  <c r="FT253" i="98"/>
  <c r="FV253" i="98"/>
  <c r="FI253" i="98"/>
  <c r="GA253" i="98" s="1"/>
  <c r="FY253" i="98"/>
  <c r="FZ253" i="98"/>
  <c r="GC253" i="98"/>
  <c r="FU253" i="98"/>
  <c r="FT295" i="98"/>
  <c r="GB295" i="98"/>
  <c r="FX295" i="98"/>
  <c r="GA295" i="98"/>
  <c r="GC331" i="98"/>
  <c r="FV280" i="98"/>
  <c r="GE295" i="98"/>
  <c r="FK244" i="98"/>
  <c r="GA313" i="98"/>
  <c r="GE313" i="98"/>
  <c r="FX313" i="98"/>
  <c r="GB313" i="98"/>
  <c r="FU313" i="98"/>
  <c r="FV313" i="98"/>
  <c r="GD313" i="98"/>
  <c r="FY313" i="98"/>
  <c r="FI313" i="98"/>
  <c r="FI387" i="98"/>
  <c r="GC387" i="98" s="1"/>
  <c r="FX387" i="98"/>
  <c r="FW267" i="98"/>
  <c r="FV267" i="98"/>
  <c r="GB267" i="98"/>
  <c r="FK274" i="98"/>
  <c r="GB327" i="98"/>
  <c r="FY327" i="98"/>
  <c r="FZ345" i="98"/>
  <c r="FW364" i="98"/>
  <c r="FX364" i="98"/>
  <c r="FI364" i="98"/>
  <c r="GA364" i="98" s="1"/>
  <c r="FT364" i="98"/>
  <c r="FY364" i="98"/>
  <c r="GD364" i="98"/>
  <c r="GB364" i="98"/>
  <c r="FU364" i="98"/>
  <c r="FV364" i="98"/>
  <c r="FZ364" i="98"/>
  <c r="FX428" i="98"/>
  <c r="GB428" i="98"/>
  <c r="FI428" i="98"/>
  <c r="FU428" i="98"/>
  <c r="FY428" i="98"/>
  <c r="GC428" i="98"/>
  <c r="FV428" i="98"/>
  <c r="FZ428" i="98"/>
  <c r="GD428" i="98"/>
  <c r="GE428" i="98"/>
  <c r="FW428" i="98"/>
  <c r="FK428" i="98"/>
  <c r="GA428" i="98"/>
  <c r="GA325" i="98"/>
  <c r="FI325" i="98"/>
  <c r="GA381" i="98"/>
  <c r="GE381" i="98"/>
  <c r="FZ381" i="98"/>
  <c r="FX381" i="98"/>
  <c r="FI381" i="98"/>
  <c r="FY381" i="98"/>
  <c r="GD381" i="98"/>
  <c r="FT381" i="98"/>
  <c r="GD410" i="98"/>
  <c r="GA410" i="98"/>
  <c r="GE410" i="98"/>
  <c r="FX410" i="98"/>
  <c r="GB410" i="98"/>
  <c r="FI410" i="98"/>
  <c r="FV410" i="98" s="1"/>
  <c r="FU410" i="98"/>
  <c r="FY410" i="98"/>
  <c r="FZ355" i="98"/>
  <c r="FY377" i="98"/>
  <c r="GA377" i="98"/>
  <c r="FI409" i="98"/>
  <c r="FY409" i="98" s="1"/>
  <c r="FU409" i="98"/>
  <c r="GC409" i="98"/>
  <c r="FZ409" i="98"/>
  <c r="GD409" i="98"/>
  <c r="FW409" i="98"/>
  <c r="GA409" i="98"/>
  <c r="GE409" i="98"/>
  <c r="FT409" i="98"/>
  <c r="FX409" i="98"/>
  <c r="FK427" i="98"/>
  <c r="FY344" i="98"/>
  <c r="GA370" i="98"/>
  <c r="GE370" i="98"/>
  <c r="FX370" i="98"/>
  <c r="GB370" i="98"/>
  <c r="FU370" i="98"/>
  <c r="FV370" i="98"/>
  <c r="GD370" i="98"/>
  <c r="FI370" i="98"/>
  <c r="FW370" i="98" s="1"/>
  <c r="FY370" i="98"/>
  <c r="FZ370" i="98"/>
  <c r="GC388" i="98"/>
  <c r="FZ388" i="98"/>
  <c r="FX413" i="98"/>
  <c r="FI443" i="98"/>
  <c r="GC443" i="98"/>
  <c r="GD443" i="98"/>
  <c r="FK454" i="98"/>
  <c r="GB473" i="98"/>
  <c r="FT473" i="98"/>
  <c r="FU519" i="98"/>
  <c r="FY519" i="98"/>
  <c r="GC519" i="98"/>
  <c r="FW519" i="98"/>
  <c r="GA519" i="98"/>
  <c r="GE519" i="98"/>
  <c r="FK314" i="98"/>
  <c r="FT401" i="98"/>
  <c r="FX401" i="98"/>
  <c r="GB401" i="98"/>
  <c r="FK423" i="98"/>
  <c r="FW471" i="98"/>
  <c r="GA471" i="98"/>
  <c r="FT471" i="98"/>
  <c r="FX471" i="98"/>
  <c r="FI471" i="98"/>
  <c r="FU471" i="98"/>
  <c r="GC471" i="98"/>
  <c r="FV471" i="98"/>
  <c r="GD471" i="98"/>
  <c r="FW472" i="98"/>
  <c r="GA472" i="98"/>
  <c r="GE472" i="98"/>
  <c r="FV408" i="98"/>
  <c r="FY480" i="98"/>
  <c r="FW492" i="98"/>
  <c r="FX540" i="98"/>
  <c r="FT540" i="98"/>
  <c r="FX552" i="98"/>
  <c r="FT552" i="98"/>
  <c r="FV560" i="98"/>
  <c r="GB400" i="98"/>
  <c r="FK510" i="98"/>
  <c r="FK534" i="98"/>
  <c r="FW542" i="98"/>
  <c r="FT542" i="98"/>
  <c r="FI542" i="98"/>
  <c r="GA542" i="98" s="1"/>
  <c r="GC542" i="98"/>
  <c r="FV542" i="98"/>
  <c r="GD542" i="98"/>
  <c r="FK431" i="98"/>
  <c r="FI571" i="98"/>
  <c r="FY603" i="98"/>
  <c r="FI603" i="98"/>
  <c r="FV651" i="98"/>
  <c r="FZ651" i="98"/>
  <c r="FW651" i="98"/>
  <c r="FT651" i="98"/>
  <c r="FY651" i="98"/>
  <c r="GC651" i="98"/>
  <c r="FI651" i="98"/>
  <c r="FU651" i="98"/>
  <c r="FV699" i="98"/>
  <c r="FZ699" i="98"/>
  <c r="GD699" i="98"/>
  <c r="FW699" i="98"/>
  <c r="GA699" i="98"/>
  <c r="FT699" i="98"/>
  <c r="FX699" i="98"/>
  <c r="FY699" i="98"/>
  <c r="GC699" i="98"/>
  <c r="FI699" i="98"/>
  <c r="FU699" i="98"/>
  <c r="FZ747" i="98"/>
  <c r="GD747" i="98"/>
  <c r="FW747" i="98"/>
  <c r="GA747" i="98"/>
  <c r="GE747" i="98"/>
  <c r="FT747" i="98"/>
  <c r="FX747" i="98"/>
  <c r="GB747" i="98"/>
  <c r="GC747" i="98"/>
  <c r="FU747" i="98"/>
  <c r="FI747" i="98"/>
  <c r="FV747" i="98" s="1"/>
  <c r="FV517" i="98"/>
  <c r="GE517" i="98"/>
  <c r="GB517" i="98"/>
  <c r="GC517" i="98"/>
  <c r="FI517" i="98"/>
  <c r="FZ517" i="98" s="1"/>
  <c r="FU517" i="98"/>
  <c r="FY517" i="98"/>
  <c r="FK526" i="98"/>
  <c r="GB540" i="98"/>
  <c r="FK566" i="98"/>
  <c r="GB581" i="98"/>
  <c r="GB610" i="98"/>
  <c r="FT610" i="98"/>
  <c r="FX610" i="98"/>
  <c r="FI628" i="98"/>
  <c r="GC628" i="98" s="1"/>
  <c r="GC629" i="98"/>
  <c r="FV642" i="98"/>
  <c r="FV658" i="98"/>
  <c r="FY658" i="98"/>
  <c r="GC661" i="98"/>
  <c r="FW676" i="98"/>
  <c r="GA676" i="98"/>
  <c r="GE676" i="98"/>
  <c r="FT676" i="98"/>
  <c r="FX676" i="98"/>
  <c r="GB676" i="98"/>
  <c r="FI676" i="98"/>
  <c r="FU676" i="98"/>
  <c r="FY676" i="98"/>
  <c r="GC676" i="98"/>
  <c r="FZ676" i="98"/>
  <c r="GD676" i="98"/>
  <c r="FV676" i="98"/>
  <c r="FY701" i="98"/>
  <c r="FK724" i="98"/>
  <c r="GC372" i="98"/>
  <c r="FZ372" i="98"/>
  <c r="GB593" i="98"/>
  <c r="GB622" i="98"/>
  <c r="FT622" i="98"/>
  <c r="FW633" i="98"/>
  <c r="GA633" i="98"/>
  <c r="FK640" i="98"/>
  <c r="GB654" i="98"/>
  <c r="FT654" i="98"/>
  <c r="FI670" i="98"/>
  <c r="FU670" i="98" s="1"/>
  <c r="GC670" i="98"/>
  <c r="FZ670" i="98"/>
  <c r="GD670" i="98"/>
  <c r="FW670" i="98"/>
  <c r="GA670" i="98"/>
  <c r="GB670" i="98"/>
  <c r="FY729" i="98"/>
  <c r="GC529" i="98"/>
  <c r="GB560" i="98"/>
  <c r="GB570" i="98"/>
  <c r="GC602" i="98"/>
  <c r="GB621" i="98"/>
  <c r="GB650" i="98"/>
  <c r="FI668" i="98"/>
  <c r="GC668" i="98"/>
  <c r="FW764" i="98"/>
  <c r="FT764" i="98"/>
  <c r="FI764" i="98"/>
  <c r="GA764" i="98" s="1"/>
  <c r="GC764" i="98"/>
  <c r="GD764" i="98"/>
  <c r="FY585" i="98"/>
  <c r="FV557" i="98"/>
  <c r="FK584" i="98"/>
  <c r="FY614" i="98"/>
  <c r="FI903" i="98"/>
  <c r="FU903" i="98" s="1"/>
  <c r="GC903" i="98"/>
  <c r="FZ903" i="98"/>
  <c r="GD903" i="98"/>
  <c r="GE903" i="98"/>
  <c r="GA903" i="98"/>
  <c r="FT903" i="98"/>
  <c r="FT926" i="98"/>
  <c r="FX926" i="98"/>
  <c r="GB926" i="98"/>
  <c r="FI926" i="98"/>
  <c r="FU926" i="98"/>
  <c r="FY926" i="98"/>
  <c r="GC926" i="98"/>
  <c r="FW926" i="98"/>
  <c r="GE926" i="98"/>
  <c r="FZ926" i="98"/>
  <c r="GA926" i="98"/>
  <c r="FV926" i="98"/>
  <c r="GD926" i="98"/>
  <c r="FY662" i="98"/>
  <c r="FI710" i="98"/>
  <c r="FY710" i="98" s="1"/>
  <c r="FU710" i="98"/>
  <c r="GC710" i="98"/>
  <c r="FZ710" i="98"/>
  <c r="GD710" i="98"/>
  <c r="FW710" i="98"/>
  <c r="GA710" i="98"/>
  <c r="GE710" i="98"/>
  <c r="FT710" i="98"/>
  <c r="FX710" i="98"/>
  <c r="GB710" i="98"/>
  <c r="FW793" i="98"/>
  <c r="GA793" i="98"/>
  <c r="FT793" i="98"/>
  <c r="FX793" i="98"/>
  <c r="FV793" i="98"/>
  <c r="GD793" i="98"/>
  <c r="FI793" i="98"/>
  <c r="FY793" i="98"/>
  <c r="FZ793" i="98"/>
  <c r="FU793" i="98"/>
  <c r="GC793" i="98"/>
  <c r="FI817" i="98"/>
  <c r="FZ817" i="98"/>
  <c r="FI841" i="98"/>
  <c r="FW841" i="98" s="1"/>
  <c r="FZ841" i="98"/>
  <c r="FU841" i="98"/>
  <c r="FW865" i="98"/>
  <c r="FT865" i="98"/>
  <c r="FV865" i="98"/>
  <c r="FI865" i="98"/>
  <c r="GA865" i="98" s="1"/>
  <c r="FY865" i="98"/>
  <c r="FZ865" i="98"/>
  <c r="FU865" i="98"/>
  <c r="GC865" i="98"/>
  <c r="FW889" i="98"/>
  <c r="GA889" i="98"/>
  <c r="FT889" i="98"/>
  <c r="FX889" i="98"/>
  <c r="FV889" i="98"/>
  <c r="GD889" i="98"/>
  <c r="FI889" i="98"/>
  <c r="FY889" i="98"/>
  <c r="FZ889" i="98"/>
  <c r="FU889" i="98"/>
  <c r="GC889" i="98"/>
  <c r="FI913" i="98"/>
  <c r="FZ913" i="98"/>
  <c r="FI929" i="98"/>
  <c r="FW929" i="98" s="1"/>
  <c r="FZ929" i="98"/>
  <c r="FU929" i="98"/>
  <c r="FW945" i="98"/>
  <c r="GE945" i="98"/>
  <c r="FU945" i="98"/>
  <c r="FV945" i="98"/>
  <c r="GB945" i="98"/>
  <c r="FX945" i="98"/>
  <c r="GC945" i="98"/>
  <c r="FT945" i="98"/>
  <c r="FI945" i="98"/>
  <c r="GA945" i="98" s="1"/>
  <c r="FY945" i="98"/>
  <c r="GD945" i="98"/>
  <c r="FV995" i="98"/>
  <c r="FZ995" i="98"/>
  <c r="FW995" i="98"/>
  <c r="GE995" i="98"/>
  <c r="FT995" i="98"/>
  <c r="GB995" i="98"/>
  <c r="GC995" i="98"/>
  <c r="FI995" i="98"/>
  <c r="FU995" i="98"/>
  <c r="FY995" i="98"/>
  <c r="FK902" i="98"/>
  <c r="GC961" i="98"/>
  <c r="FK984" i="98"/>
  <c r="FK991" i="98"/>
  <c r="FI1013" i="98"/>
  <c r="FK1013" i="98"/>
  <c r="GB1013" i="98"/>
  <c r="FK1024" i="98"/>
  <c r="FT1036" i="98"/>
  <c r="FX1036" i="98"/>
  <c r="GB1036" i="98"/>
  <c r="FI1036" i="98"/>
  <c r="FU1036" i="98"/>
  <c r="FY1036" i="98"/>
  <c r="GD1036" i="98"/>
  <c r="FZ1036" i="98"/>
  <c r="GE1036" i="98"/>
  <c r="FV1036" i="98"/>
  <c r="GA1036" i="98"/>
  <c r="FW1036" i="98"/>
  <c r="GC1036" i="98"/>
  <c r="GC598" i="98"/>
  <c r="FV796" i="98"/>
  <c r="FZ796" i="98"/>
  <c r="GD796" i="98"/>
  <c r="FW796" i="98"/>
  <c r="GA796" i="98"/>
  <c r="GE796" i="98"/>
  <c r="FU796" i="98"/>
  <c r="GC796" i="98"/>
  <c r="FI796" i="98"/>
  <c r="FX796" i="98"/>
  <c r="FY796" i="98"/>
  <c r="FT796" i="98"/>
  <c r="GB796" i="98"/>
  <c r="GE828" i="98"/>
  <c r="FI828" i="98"/>
  <c r="FV828" i="98" s="1"/>
  <c r="FY828" i="98"/>
  <c r="FT828" i="98"/>
  <c r="FV844" i="98"/>
  <c r="GE844" i="98"/>
  <c r="FU844" i="98"/>
  <c r="FI844" i="98"/>
  <c r="FZ844" i="98" s="1"/>
  <c r="FX844" i="98"/>
  <c r="FY844" i="98"/>
  <c r="FT844" i="98"/>
  <c r="GB844" i="98"/>
  <c r="FV876" i="98"/>
  <c r="FZ876" i="98"/>
  <c r="GD876" i="98"/>
  <c r="FW876" i="98"/>
  <c r="GA876" i="98"/>
  <c r="GE876" i="98"/>
  <c r="FU876" i="98"/>
  <c r="GC876" i="98"/>
  <c r="FI876" i="98"/>
  <c r="FX876" i="98"/>
  <c r="FY876" i="98"/>
  <c r="FT876" i="98"/>
  <c r="GB876" i="98"/>
  <c r="GD908" i="98"/>
  <c r="GA908" i="98"/>
  <c r="FI908" i="98"/>
  <c r="GE924" i="98"/>
  <c r="FI924" i="98"/>
  <c r="FV924" i="98" s="1"/>
  <c r="FY924" i="98"/>
  <c r="FT924" i="98"/>
  <c r="GD944" i="98"/>
  <c r="GA973" i="98"/>
  <c r="GA989" i="98"/>
  <c r="GA1005" i="98"/>
  <c r="FK1011" i="98"/>
  <c r="FK1019" i="98"/>
  <c r="FK1027" i="98"/>
  <c r="FK1035" i="98"/>
  <c r="GD1050" i="98"/>
  <c r="GD1082" i="98"/>
  <c r="FK950" i="98"/>
  <c r="FV969" i="98"/>
  <c r="FY969" i="98"/>
  <c r="GB969" i="98"/>
  <c r="FW973" i="98"/>
  <c r="GE985" i="98"/>
  <c r="FW985" i="98"/>
  <c r="FI992" i="98"/>
  <c r="GC992" i="98" s="1"/>
  <c r="FY1082" i="98"/>
  <c r="FK979" i="98"/>
  <c r="FW981" i="98"/>
  <c r="FV981" i="98"/>
  <c r="FY981" i="98"/>
  <c r="GB981" i="98"/>
  <c r="FK988" i="98"/>
  <c r="FU1034" i="98"/>
  <c r="GA1052" i="98"/>
  <c r="FZ1052" i="98"/>
  <c r="FY1052" i="98"/>
  <c r="GB1052" i="98"/>
  <c r="FT1064" i="98"/>
  <c r="GB1064" i="98"/>
  <c r="FV1064" i="98"/>
  <c r="FW1064" i="98"/>
  <c r="GC1064" i="98"/>
  <c r="FI1064" i="98"/>
  <c r="FX1064" i="98" s="1"/>
  <c r="FY1064" i="98"/>
  <c r="GD1064" i="98"/>
  <c r="GE1064" i="98"/>
  <c r="FZ1064" i="98"/>
  <c r="FU1064" i="98"/>
  <c r="FZ1083" i="98"/>
  <c r="GA1083" i="98"/>
  <c r="GA1110" i="98"/>
  <c r="FI1119" i="98"/>
  <c r="FY1119" i="98" s="1"/>
  <c r="FU1119" i="98"/>
  <c r="GC1119" i="98"/>
  <c r="FZ1119" i="98"/>
  <c r="GD1119" i="98"/>
  <c r="FW1119" i="98"/>
  <c r="GA1119" i="98"/>
  <c r="GE1119" i="98"/>
  <c r="GB1119" i="98"/>
  <c r="FT1119" i="98"/>
  <c r="FV1122" i="98"/>
  <c r="FY1122" i="98"/>
  <c r="FI1129" i="98"/>
  <c r="GC1129" i="98" s="1"/>
  <c r="FW1138" i="98"/>
  <c r="GA1138" i="98"/>
  <c r="FI1147" i="98"/>
  <c r="FU1147" i="98" s="1"/>
  <c r="GC1147" i="98"/>
  <c r="GA1147" i="98"/>
  <c r="GE1147" i="98"/>
  <c r="FT1147" i="98"/>
  <c r="GB1147" i="98"/>
  <c r="FV1147" i="98"/>
  <c r="GD1147" i="98"/>
  <c r="FU1152" i="98"/>
  <c r="GC1152" i="98"/>
  <c r="FW1152" i="98"/>
  <c r="GE1152" i="98"/>
  <c r="GA1152" i="98"/>
  <c r="FI1161" i="98"/>
  <c r="GC1161" i="98" s="1"/>
  <c r="GB1161" i="98"/>
  <c r="FV1161" i="98"/>
  <c r="GB1168" i="98"/>
  <c r="GD1168" i="98"/>
  <c r="FI1195" i="98"/>
  <c r="FU1195" i="98" s="1"/>
  <c r="GC1195" i="98"/>
  <c r="GA1195" i="98"/>
  <c r="GE1195" i="98"/>
  <c r="FT1195" i="98"/>
  <c r="GB1195" i="98"/>
  <c r="FV1195" i="98"/>
  <c r="GD1195" i="98"/>
  <c r="FU1200" i="98"/>
  <c r="GC1200" i="98"/>
  <c r="FW1200" i="98"/>
  <c r="GE1200" i="98"/>
  <c r="GA1200" i="98"/>
  <c r="FI1209" i="98"/>
  <c r="GC1209" i="98"/>
  <c r="GB1209" i="98"/>
  <c r="FK1225" i="98"/>
  <c r="FI1259" i="98"/>
  <c r="GC1259" i="98" s="1"/>
  <c r="GD1259" i="98"/>
  <c r="FW1289" i="98"/>
  <c r="GA1289" i="98"/>
  <c r="GE1289" i="98"/>
  <c r="FI1289" i="98"/>
  <c r="FU1289" i="98"/>
  <c r="FY1289" i="98"/>
  <c r="GC1289" i="98"/>
  <c r="FZ1289" i="98"/>
  <c r="FT1289" i="98"/>
  <c r="GB1289" i="98"/>
  <c r="FV1289" i="98"/>
  <c r="GD1289" i="98"/>
  <c r="FX1289" i="98"/>
  <c r="FI1331" i="98"/>
  <c r="FU1331" i="98"/>
  <c r="FY1331" i="98"/>
  <c r="GC1331" i="98"/>
  <c r="FT1331" i="98"/>
  <c r="FZ1331" i="98"/>
  <c r="GE1331" i="98"/>
  <c r="FV1331" i="98"/>
  <c r="GA1331" i="98"/>
  <c r="FW1331" i="98"/>
  <c r="GB1331" i="98"/>
  <c r="FX1331" i="98"/>
  <c r="GD1331" i="98"/>
  <c r="GB1340" i="98"/>
  <c r="FI1363" i="98"/>
  <c r="FY1363" i="98" s="1"/>
  <c r="FU1363" i="98"/>
  <c r="GC1363" i="98"/>
  <c r="FT1363" i="98"/>
  <c r="GE1363" i="98"/>
  <c r="FV1363" i="98"/>
  <c r="FW1363" i="98"/>
  <c r="GB1363" i="98"/>
  <c r="GD1363" i="98"/>
  <c r="FX1363" i="98"/>
  <c r="GB1372" i="98"/>
  <c r="FI1395" i="98"/>
  <c r="FU1395" i="98" s="1"/>
  <c r="GC1395" i="98"/>
  <c r="GE1395" i="98"/>
  <c r="FW1395" i="98"/>
  <c r="GD1395" i="98"/>
  <c r="GB1404" i="98"/>
  <c r="FI1427" i="98"/>
  <c r="GE1427" i="98" s="1"/>
  <c r="GC1427" i="98"/>
  <c r="FI1459" i="98"/>
  <c r="GC1459" i="98"/>
  <c r="GE1459" i="98"/>
  <c r="GB1468" i="98"/>
  <c r="FI1491" i="98"/>
  <c r="FU1491" i="98"/>
  <c r="FY1491" i="98"/>
  <c r="GC1491" i="98"/>
  <c r="FT1491" i="98"/>
  <c r="FZ1491" i="98"/>
  <c r="GE1491" i="98"/>
  <c r="FV1491" i="98"/>
  <c r="GA1491" i="98"/>
  <c r="FW1491" i="98"/>
  <c r="GB1491" i="98"/>
  <c r="FX1491" i="98"/>
  <c r="GD1491" i="98"/>
  <c r="GB1500" i="98"/>
  <c r="FT1532" i="98"/>
  <c r="FT1548" i="98"/>
  <c r="FT1564" i="98"/>
  <c r="FT1580" i="98"/>
  <c r="FT1612" i="98"/>
  <c r="FT1628" i="98"/>
  <c r="FT1644" i="98"/>
  <c r="FT1660" i="98"/>
  <c r="GE1034" i="98"/>
  <c r="FV1022" i="98"/>
  <c r="FT1043" i="98"/>
  <c r="GC1044" i="98"/>
  <c r="FW1044" i="98"/>
  <c r="GA1092" i="98"/>
  <c r="FZ1092" i="98"/>
  <c r="FY1092" i="98"/>
  <c r="GB1092" i="98"/>
  <c r="FK1109" i="98"/>
  <c r="FW1118" i="98"/>
  <c r="GE1118" i="98"/>
  <c r="FW1134" i="98"/>
  <c r="GE1134" i="98"/>
  <c r="FU1172" i="98"/>
  <c r="GC1172" i="98"/>
  <c r="FY1172" i="98"/>
  <c r="FU1188" i="98"/>
  <c r="GC1188" i="98"/>
  <c r="FY1188" i="98"/>
  <c r="FU1204" i="98"/>
  <c r="GC1204" i="98"/>
  <c r="FY1204" i="98"/>
  <c r="FU1220" i="98"/>
  <c r="GC1220" i="98"/>
  <c r="FY1220" i="98"/>
  <c r="FU1252" i="98"/>
  <c r="GC1252" i="98"/>
  <c r="FY1252" i="98"/>
  <c r="GB1268" i="98"/>
  <c r="GD1268" i="98"/>
  <c r="FI1279" i="98"/>
  <c r="GC1279" i="98" s="1"/>
  <c r="FV1279" i="98"/>
  <c r="FK1293" i="98"/>
  <c r="GB1300" i="98"/>
  <c r="GD1300" i="98"/>
  <c r="FI1311" i="98"/>
  <c r="FU1311" i="98" s="1"/>
  <c r="GC1311" i="98"/>
  <c r="FW1311" i="98"/>
  <c r="GB1311" i="98"/>
  <c r="GD1311" i="98"/>
  <c r="FT1311" i="98"/>
  <c r="GA1311" i="98"/>
  <c r="GD1324" i="98"/>
  <c r="GD1340" i="98"/>
  <c r="GD1372" i="98"/>
  <c r="GD1388" i="98"/>
  <c r="GD1404" i="98"/>
  <c r="GD1420" i="98"/>
  <c r="GD1452" i="98"/>
  <c r="GD1468" i="98"/>
  <c r="GD1484" i="98"/>
  <c r="GD1500" i="98"/>
  <c r="FU1520" i="98"/>
  <c r="FY1520" i="98"/>
  <c r="GC1520" i="98"/>
  <c r="FW1520" i="98"/>
  <c r="GA1520" i="98"/>
  <c r="GE1520" i="98"/>
  <c r="FU1552" i="98"/>
  <c r="FY1552" i="98"/>
  <c r="GC1552" i="98"/>
  <c r="GA1552" i="98"/>
  <c r="GE1552" i="98"/>
  <c r="FW1552" i="98"/>
  <c r="FU1568" i="98"/>
  <c r="FY1568" i="98"/>
  <c r="GC1568" i="98"/>
  <c r="GE1568" i="98"/>
  <c r="GA1568" i="98"/>
  <c r="FW1568" i="98"/>
  <c r="FU1584" i="98"/>
  <c r="FY1584" i="98"/>
  <c r="GC1584" i="98"/>
  <c r="FW1584" i="98"/>
  <c r="GE1584" i="98"/>
  <c r="GA1584" i="98"/>
  <c r="FU1600" i="98"/>
  <c r="FY1600" i="98"/>
  <c r="GC1600" i="98"/>
  <c r="FW1600" i="98"/>
  <c r="GA1600" i="98"/>
  <c r="GE1600" i="98"/>
  <c r="FU1632" i="98"/>
  <c r="FY1632" i="98"/>
  <c r="GC1632" i="98"/>
  <c r="GA1632" i="98"/>
  <c r="GE1632" i="98"/>
  <c r="FW1632" i="98"/>
  <c r="FU1648" i="98"/>
  <c r="FY1648" i="98"/>
  <c r="GC1648" i="98"/>
  <c r="GE1648" i="98"/>
  <c r="GA1648" i="98"/>
  <c r="FW1648" i="98"/>
  <c r="FU1664" i="98"/>
  <c r="FY1664" i="98"/>
  <c r="GC1664" i="98"/>
  <c r="GE1664" i="98"/>
  <c r="FW1664" i="98"/>
  <c r="GA1664" i="98"/>
  <c r="GC1680" i="98"/>
  <c r="FW1680" i="98"/>
  <c r="GA1680" i="98"/>
  <c r="GE1680" i="98"/>
  <c r="GC1684" i="98"/>
  <c r="FY1684" i="98"/>
  <c r="GE1684" i="98"/>
  <c r="FW1684" i="98"/>
  <c r="GA1684" i="98"/>
  <c r="GB1040" i="98"/>
  <c r="FW1040" i="98"/>
  <c r="FI1040" i="98"/>
  <c r="FT1040" i="98" s="1"/>
  <c r="GD1040" i="98"/>
  <c r="FU1040" i="98"/>
  <c r="FZ1040" i="98"/>
  <c r="GA1060" i="98"/>
  <c r="FZ1060" i="98"/>
  <c r="FY1060" i="98"/>
  <c r="GB1060" i="98"/>
  <c r="FK1133" i="98"/>
  <c r="FV1139" i="98"/>
  <c r="FY1139" i="98"/>
  <c r="FX1148" i="98"/>
  <c r="FZ1148" i="98"/>
  <c r="FU1150" i="98"/>
  <c r="FK1159" i="98"/>
  <c r="FT1164" i="98"/>
  <c r="FV1164" i="98"/>
  <c r="FU1198" i="98"/>
  <c r="FK1207" i="98"/>
  <c r="FZ1214" i="98"/>
  <c r="GB1214" i="98"/>
  <c r="FW1221" i="98"/>
  <c r="GA1221" i="98"/>
  <c r="FI1221" i="98"/>
  <c r="FU1221" i="98"/>
  <c r="GC1221" i="98"/>
  <c r="FT1221" i="98"/>
  <c r="GB1221" i="98"/>
  <c r="FV1221" i="98"/>
  <c r="GD1221" i="98"/>
  <c r="FX1221" i="98"/>
  <c r="FI970" i="98"/>
  <c r="GC970" i="98" s="1"/>
  <c r="FT970" i="98"/>
  <c r="FK995" i="98"/>
  <c r="FW997" i="98"/>
  <c r="FV997" i="98"/>
  <c r="FY997" i="98"/>
  <c r="GB997" i="98"/>
  <c r="FK1004" i="98"/>
  <c r="FW1052" i="98"/>
  <c r="FT1083" i="98"/>
  <c r="FW1084" i="98"/>
  <c r="GC1084" i="98"/>
  <c r="GE1098" i="98"/>
  <c r="FW1098" i="98"/>
  <c r="GA1098" i="98"/>
  <c r="GE1114" i="98"/>
  <c r="FW1114" i="98"/>
  <c r="GA1114" i="98"/>
  <c r="FK1121" i="98"/>
  <c r="FI1127" i="98"/>
  <c r="FU1127" i="98"/>
  <c r="FY1127" i="98"/>
  <c r="GC1127" i="98"/>
  <c r="FV1127" i="98"/>
  <c r="FZ1127" i="98"/>
  <c r="GD1127" i="98"/>
  <c r="FW1127" i="98"/>
  <c r="GA1127" i="98"/>
  <c r="GE1127" i="98"/>
  <c r="FT1127" i="98"/>
  <c r="FX1127" i="98"/>
  <c r="GB1127" i="98"/>
  <c r="FV1130" i="98"/>
  <c r="FY1130" i="98"/>
  <c r="FK1137" i="98"/>
  <c r="GA1148" i="98"/>
  <c r="FY1152" i="98"/>
  <c r="FY1160" i="98"/>
  <c r="GA1160" i="98"/>
  <c r="FW1160" i="98"/>
  <c r="FU1160" i="98"/>
  <c r="GC1160" i="98"/>
  <c r="GE1160" i="98"/>
  <c r="GE1172" i="98"/>
  <c r="FY1192" i="98"/>
  <c r="GA1192" i="98"/>
  <c r="FW1192" i="98"/>
  <c r="FU1192" i="98"/>
  <c r="GC1192" i="98"/>
  <c r="GE1192" i="98"/>
  <c r="FW1201" i="98"/>
  <c r="FI1201" i="98"/>
  <c r="GA1201" i="98" s="1"/>
  <c r="GC1201" i="98"/>
  <c r="FX1201" i="98"/>
  <c r="FT1201" i="98"/>
  <c r="GB1201" i="98"/>
  <c r="FI1203" i="98"/>
  <c r="FU1203" i="98"/>
  <c r="FY1203" i="98"/>
  <c r="GC1203" i="98"/>
  <c r="FW1203" i="98"/>
  <c r="GA1203" i="98"/>
  <c r="GE1203" i="98"/>
  <c r="FV1203" i="98"/>
  <c r="GD1203" i="98"/>
  <c r="FX1203" i="98"/>
  <c r="GB1203" i="98"/>
  <c r="FZ1203" i="98"/>
  <c r="FT1203" i="98"/>
  <c r="GB1208" i="98"/>
  <c r="GD1208" i="98"/>
  <c r="FY1224" i="98"/>
  <c r="GA1224" i="98"/>
  <c r="FW1224" i="98"/>
  <c r="FU1224" i="98"/>
  <c r="GC1224" i="98"/>
  <c r="GE1224" i="98"/>
  <c r="GE1252" i="98"/>
  <c r="FY1272" i="98"/>
  <c r="GA1272" i="98"/>
  <c r="FU1272" i="98"/>
  <c r="GC1272" i="98"/>
  <c r="FW1272" i="98"/>
  <c r="GE1272" i="98"/>
  <c r="FW1281" i="98"/>
  <c r="GA1281" i="98"/>
  <c r="FI1281" i="98"/>
  <c r="FU1281" i="98"/>
  <c r="GC1281" i="98"/>
  <c r="FV1281" i="98"/>
  <c r="FX1281" i="98"/>
  <c r="FT1281" i="98"/>
  <c r="GB1281" i="98"/>
  <c r="FI1283" i="98"/>
  <c r="GC1283" i="98"/>
  <c r="GA1283" i="98"/>
  <c r="GD1283" i="98"/>
  <c r="FZ1283" i="98"/>
  <c r="GB1288" i="98"/>
  <c r="GD1288" i="98"/>
  <c r="FK1297" i="98"/>
  <c r="FW1300" i="98"/>
  <c r="FY1324" i="98"/>
  <c r="FY1340" i="98"/>
  <c r="FY1372" i="98"/>
  <c r="FY1388" i="98"/>
  <c r="FY1404" i="98"/>
  <c r="FY1420" i="98"/>
  <c r="FY1452" i="98"/>
  <c r="FY1468" i="98"/>
  <c r="FY1484" i="98"/>
  <c r="FY1500" i="98"/>
  <c r="FZ1532" i="98"/>
  <c r="FK1537" i="98"/>
  <c r="FZ1548" i="98"/>
  <c r="FK1553" i="98"/>
  <c r="FZ1580" i="98"/>
  <c r="FZ1612" i="98"/>
  <c r="FK1617" i="98"/>
  <c r="FZ1628" i="98"/>
  <c r="FK1633" i="98"/>
  <c r="FZ1644" i="98"/>
  <c r="FZ1660" i="98"/>
  <c r="FZ1684" i="98"/>
  <c r="GE1010" i="98"/>
  <c r="FX1043" i="98"/>
  <c r="GE1043" i="98"/>
  <c r="FI1101" i="98"/>
  <c r="GC1101" i="98" s="1"/>
  <c r="FV1110" i="98"/>
  <c r="FY1110" i="98"/>
  <c r="GB1110" i="98"/>
  <c r="GB1144" i="98"/>
  <c r="GE1144" i="98"/>
  <c r="FV1144" i="98"/>
  <c r="FU1148" i="98"/>
  <c r="FV1150" i="98"/>
  <c r="FX1150" i="98"/>
  <c r="FU1164" i="98"/>
  <c r="FW1173" i="98"/>
  <c r="GA1173" i="98"/>
  <c r="FI1173" i="98"/>
  <c r="FU1173" i="98"/>
  <c r="GC1173" i="98"/>
  <c r="FT1173" i="98"/>
  <c r="GB1173" i="98"/>
  <c r="FV1173" i="98"/>
  <c r="GD1173" i="98"/>
  <c r="FZ1173" i="98"/>
  <c r="FX1173" i="98"/>
  <c r="FM1189" i="98"/>
  <c r="FZ1198" i="98"/>
  <c r="GB1198" i="98"/>
  <c r="GC1214" i="98"/>
  <c r="FI1239" i="98"/>
  <c r="GC1239" i="98" s="1"/>
  <c r="FX1239" i="98"/>
  <c r="FM1253" i="98"/>
  <c r="GC1034" i="98"/>
  <c r="FT1139" i="98"/>
  <c r="FY1178" i="98"/>
  <c r="FV1178" i="98"/>
  <c r="FX1178" i="98"/>
  <c r="FI1287" i="98"/>
  <c r="GC1287" i="98"/>
  <c r="GA1287" i="98"/>
  <c r="FX1287" i="98"/>
  <c r="GA1358" i="98"/>
  <c r="FZ1358" i="98"/>
  <c r="FY1358" i="98"/>
  <c r="GB1358" i="98"/>
  <c r="GA1390" i="98"/>
  <c r="FZ1390" i="98"/>
  <c r="FY1390" i="98"/>
  <c r="GB1390" i="98"/>
  <c r="GE1425" i="98"/>
  <c r="GA1454" i="98"/>
  <c r="FZ1454" i="98"/>
  <c r="FY1454" i="98"/>
  <c r="GB1454" i="98"/>
  <c r="FK1490" i="98"/>
  <c r="FX1509" i="98"/>
  <c r="FT1509" i="98"/>
  <c r="FX1513" i="98"/>
  <c r="FT1513" i="98"/>
  <c r="FW1519" i="98"/>
  <c r="GA1519" i="98"/>
  <c r="GE1519" i="98"/>
  <c r="FT1519" i="98"/>
  <c r="FX1519" i="98"/>
  <c r="GB1519" i="98"/>
  <c r="FI1519" i="98"/>
  <c r="FU1519" i="98"/>
  <c r="FY1519" i="98"/>
  <c r="GC1519" i="98"/>
  <c r="FZ1519" i="98"/>
  <c r="GD1519" i="98"/>
  <c r="FV1519" i="98"/>
  <c r="GB1525" i="98"/>
  <c r="FK1527" i="98"/>
  <c r="FW1535" i="98"/>
  <c r="GA1535" i="98"/>
  <c r="FT1535" i="98"/>
  <c r="FX1535" i="98"/>
  <c r="FI1535" i="98"/>
  <c r="FU1535" i="98"/>
  <c r="GC1535" i="98"/>
  <c r="FZ1535" i="98"/>
  <c r="FV1535" i="98"/>
  <c r="GD1535" i="98"/>
  <c r="FV1577" i="98"/>
  <c r="FV1578" i="98"/>
  <c r="GC1578" i="98"/>
  <c r="FI1578" i="98"/>
  <c r="FZ1578" i="98" s="1"/>
  <c r="FU1578" i="98"/>
  <c r="FV1581" i="98"/>
  <c r="FY1581" i="98"/>
  <c r="FV1582" i="98"/>
  <c r="FZ1582" i="98"/>
  <c r="GD1582" i="98"/>
  <c r="FW1582" i="98"/>
  <c r="GA1582" i="98"/>
  <c r="FT1582" i="98"/>
  <c r="FX1582" i="98"/>
  <c r="GC1582" i="98"/>
  <c r="FY1582" i="98"/>
  <c r="FI1582" i="98"/>
  <c r="FU1582" i="98"/>
  <c r="FV1585" i="98"/>
  <c r="FY1585" i="98"/>
  <c r="FV1586" i="98"/>
  <c r="FZ1586" i="98"/>
  <c r="GD1586" i="98"/>
  <c r="FW1586" i="98"/>
  <c r="GA1586" i="98"/>
  <c r="GE1586" i="98"/>
  <c r="FT1586" i="98"/>
  <c r="FX1586" i="98"/>
  <c r="GB1586" i="98"/>
  <c r="GC1586" i="98"/>
  <c r="FY1586" i="98"/>
  <c r="FI1586" i="98"/>
  <c r="FU1586" i="98"/>
  <c r="FV1589" i="98"/>
  <c r="FY1589" i="98"/>
  <c r="FV1590" i="98"/>
  <c r="FZ1590" i="98"/>
  <c r="GD1590" i="98"/>
  <c r="FW1590" i="98"/>
  <c r="GA1590" i="98"/>
  <c r="FT1590" i="98"/>
  <c r="FX1590" i="98"/>
  <c r="GC1590" i="98"/>
  <c r="FY1590" i="98"/>
  <c r="FI1590" i="98"/>
  <c r="FU1590" i="98"/>
  <c r="FV1593" i="98"/>
  <c r="FV1594" i="98"/>
  <c r="FZ1594" i="98"/>
  <c r="FW1594" i="98"/>
  <c r="FT1594" i="98"/>
  <c r="GC1594" i="98"/>
  <c r="FY1594" i="98"/>
  <c r="FI1594" i="98"/>
  <c r="FU1594" i="98"/>
  <c r="FW1603" i="98"/>
  <c r="GA1603" i="98"/>
  <c r="GE1603" i="98"/>
  <c r="FT1603" i="98"/>
  <c r="FX1603" i="98"/>
  <c r="GB1603" i="98"/>
  <c r="FI1603" i="98"/>
  <c r="FU1603" i="98"/>
  <c r="FY1603" i="98"/>
  <c r="GC1603" i="98"/>
  <c r="FZ1603" i="98"/>
  <c r="FV1603" i="98"/>
  <c r="GD1603" i="98"/>
  <c r="FK1611" i="98"/>
  <c r="GB1373" i="98"/>
  <c r="FU1373" i="98"/>
  <c r="FW1373" i="98"/>
  <c r="FZ1401" i="98"/>
  <c r="FY1401" i="98"/>
  <c r="GC1401" i="98"/>
  <c r="GA1401" i="98"/>
  <c r="GC1421" i="98"/>
  <c r="FV1421" i="98"/>
  <c r="GA1472" i="98"/>
  <c r="GE1472" i="98"/>
  <c r="GD1472" i="98"/>
  <c r="FK1582" i="98"/>
  <c r="FV1605" i="98"/>
  <c r="FY1605" i="98"/>
  <c r="FI1635" i="98"/>
  <c r="GC1635" i="98" s="1"/>
  <c r="GA1118" i="98"/>
  <c r="GD1258" i="98"/>
  <c r="FT1310" i="98"/>
  <c r="GC1334" i="98"/>
  <c r="FW1334" i="98"/>
  <c r="FZ1369" i="98"/>
  <c r="FY1369" i="98"/>
  <c r="GC1369" i="98"/>
  <c r="GA1369" i="98"/>
  <c r="GA1370" i="98"/>
  <c r="FI1370" i="98"/>
  <c r="GD1370" i="98" s="1"/>
  <c r="GC1382" i="98"/>
  <c r="FW1382" i="98"/>
  <c r="GC1398" i="98"/>
  <c r="FW1398" i="98"/>
  <c r="FW1414" i="98"/>
  <c r="GA1430" i="98"/>
  <c r="FZ1430" i="98"/>
  <c r="FY1430" i="98"/>
  <c r="GB1430" i="98"/>
  <c r="FZ1481" i="98"/>
  <c r="FY1481" i="98"/>
  <c r="GC1481" i="98"/>
  <c r="GB1482" i="98"/>
  <c r="FW1482" i="98"/>
  <c r="FI1482" i="98"/>
  <c r="FT1482" i="98" s="1"/>
  <c r="GD1482" i="98"/>
  <c r="FZ1482" i="98"/>
  <c r="GE1482" i="98"/>
  <c r="FU1482" i="98"/>
  <c r="FK1507" i="98"/>
  <c r="FW1515" i="98"/>
  <c r="GA1515" i="98"/>
  <c r="GE1515" i="98"/>
  <c r="FT1515" i="98"/>
  <c r="FX1515" i="98"/>
  <c r="GB1515" i="98"/>
  <c r="FI1515" i="98"/>
  <c r="FU1515" i="98"/>
  <c r="FY1515" i="98"/>
  <c r="GC1515" i="98"/>
  <c r="FV1515" i="98"/>
  <c r="FZ1515" i="98"/>
  <c r="GD1515" i="98"/>
  <c r="FU1530" i="98"/>
  <c r="FT1557" i="98"/>
  <c r="FX1557" i="98"/>
  <c r="FV1561" i="98"/>
  <c r="FY1561" i="98"/>
  <c r="FT1573" i="98"/>
  <c r="FX1573" i="98"/>
  <c r="FW1583" i="98"/>
  <c r="FT1583" i="98"/>
  <c r="FI1583" i="98"/>
  <c r="GA1583" i="98" s="1"/>
  <c r="GC1583" i="98"/>
  <c r="FV1583" i="98"/>
  <c r="GD1583" i="98"/>
  <c r="FK1591" i="98"/>
  <c r="FU1610" i="98"/>
  <c r="FU1614" i="98"/>
  <c r="FT1641" i="98"/>
  <c r="FX1641" i="98"/>
  <c r="FV1645" i="98"/>
  <c r="FY1645" i="98"/>
  <c r="FK1659" i="98"/>
  <c r="FI1667" i="98"/>
  <c r="GC1667" i="98" s="1"/>
  <c r="FK1675" i="98"/>
  <c r="FT1683" i="98"/>
  <c r="FI1683" i="98"/>
  <c r="GC1683" i="98"/>
  <c r="FU1022" i="98"/>
  <c r="FY1162" i="98"/>
  <c r="FV1162" i="98"/>
  <c r="FX1162" i="98"/>
  <c r="FM1269" i="98"/>
  <c r="GA1312" i="98"/>
  <c r="GE1312" i="98"/>
  <c r="GD1312" i="98"/>
  <c r="FT1386" i="98"/>
  <c r="FX1386" i="98"/>
  <c r="GB1386" i="98"/>
  <c r="FV1386" i="98"/>
  <c r="GA1386" i="98"/>
  <c r="FW1386" i="98"/>
  <c r="GC1386" i="98"/>
  <c r="FI1386" i="98"/>
  <c r="FY1386" i="98"/>
  <c r="GD1386" i="98"/>
  <c r="FU1386" i="98"/>
  <c r="GE1386" i="98"/>
  <c r="FZ1386" i="98"/>
  <c r="GA1414" i="98"/>
  <c r="FZ1414" i="98"/>
  <c r="FY1414" i="98"/>
  <c r="GB1414" i="98"/>
  <c r="FY1421" i="98"/>
  <c r="GE1433" i="98"/>
  <c r="FV1521" i="98"/>
  <c r="FY1521" i="98"/>
  <c r="GC1522" i="98"/>
  <c r="FI1547" i="98"/>
  <c r="GC1547" i="98" s="1"/>
  <c r="FK1555" i="98"/>
  <c r="FK1594" i="98"/>
  <c r="FV1598" i="98"/>
  <c r="GB1602" i="98"/>
  <c r="GE1602" i="98"/>
  <c r="FT1610" i="98"/>
  <c r="FW1610" i="98"/>
  <c r="FZ1610" i="98"/>
  <c r="GE1242" i="98"/>
  <c r="GC1242" i="98"/>
  <c r="FZ1242" i="98"/>
  <c r="GB1242" i="98"/>
  <c r="GC1260" i="98"/>
  <c r="FU1260" i="98"/>
  <c r="FK1270" i="98"/>
  <c r="FM1285" i="98"/>
  <c r="GC1294" i="98"/>
  <c r="FU1294" i="98"/>
  <c r="FT1294" i="98"/>
  <c r="FK1323" i="98"/>
  <c r="FV1345" i="98"/>
  <c r="GB1345" i="98"/>
  <c r="GE1345" i="98"/>
  <c r="FT1373" i="98"/>
  <c r="FW1374" i="98"/>
  <c r="GC1374" i="98"/>
  <c r="FZ1393" i="98"/>
  <c r="FY1393" i="98"/>
  <c r="GC1393" i="98"/>
  <c r="GA1393" i="98"/>
  <c r="GA1394" i="98"/>
  <c r="FI1394" i="98"/>
  <c r="GD1394" i="98" s="1"/>
  <c r="FZ1409" i="98"/>
  <c r="FY1409" i="98"/>
  <c r="GC1409" i="98"/>
  <c r="GA1409" i="98"/>
  <c r="GB1410" i="98"/>
  <c r="FI1410" i="98"/>
  <c r="GD1410" i="98"/>
  <c r="FU1410" i="98"/>
  <c r="FT1421" i="98"/>
  <c r="FW1422" i="98"/>
  <c r="GC1422" i="98"/>
  <c r="FW1454" i="98"/>
  <c r="FK1483" i="98"/>
  <c r="FW1502" i="98"/>
  <c r="FY1518" i="98"/>
  <c r="FI1541" i="98"/>
  <c r="FY1541" i="98" s="1"/>
  <c r="FU1541" i="98"/>
  <c r="GC1541" i="98"/>
  <c r="FZ1541" i="98"/>
  <c r="GD1541" i="98"/>
  <c r="FW1541" i="98"/>
  <c r="GA1541" i="98"/>
  <c r="GE1541" i="98"/>
  <c r="FT1541" i="98"/>
  <c r="FX1541" i="98"/>
  <c r="GB1541" i="98"/>
  <c r="FW1559" i="98"/>
  <c r="GA1559" i="98"/>
  <c r="FT1559" i="98"/>
  <c r="FX1559" i="98"/>
  <c r="FI1559" i="98"/>
  <c r="FU1559" i="98"/>
  <c r="GC1559" i="98"/>
  <c r="FV1559" i="98"/>
  <c r="FZ1559" i="98"/>
  <c r="FK1567" i="98"/>
  <c r="FW1575" i="98"/>
  <c r="GA1575" i="98"/>
  <c r="FT1575" i="98"/>
  <c r="FX1575" i="98"/>
  <c r="FI1575" i="98"/>
  <c r="FU1575" i="98"/>
  <c r="GC1575" i="98"/>
  <c r="GD1575" i="98"/>
  <c r="FZ1575" i="98"/>
  <c r="FI1621" i="98"/>
  <c r="FU1621" i="98"/>
  <c r="FY1621" i="98"/>
  <c r="GC1621" i="98"/>
  <c r="FV1621" i="98"/>
  <c r="FZ1621" i="98"/>
  <c r="GD1621" i="98"/>
  <c r="FW1621" i="98"/>
  <c r="GA1621" i="98"/>
  <c r="GE1621" i="98"/>
  <c r="GB1621" i="98"/>
  <c r="FT1621" i="98"/>
  <c r="FX1621" i="98"/>
  <c r="FW1639" i="98"/>
  <c r="GA1639" i="98"/>
  <c r="GE1639" i="98"/>
  <c r="FT1639" i="98"/>
  <c r="FX1639" i="98"/>
  <c r="GB1639" i="98"/>
  <c r="FI1639" i="98"/>
  <c r="FU1639" i="98"/>
  <c r="FY1639" i="98"/>
  <c r="GC1639" i="98"/>
  <c r="FV1639" i="98"/>
  <c r="GD1639" i="98"/>
  <c r="FZ1639" i="98"/>
  <c r="FK1647" i="98"/>
  <c r="FW1655" i="98"/>
  <c r="GA1655" i="98"/>
  <c r="GE1655" i="98"/>
  <c r="FT1655" i="98"/>
  <c r="FX1655" i="98"/>
  <c r="GB1655" i="98"/>
  <c r="FI1655" i="98"/>
  <c r="FU1655" i="98"/>
  <c r="FY1655" i="98"/>
  <c r="GC1655" i="98"/>
  <c r="FV1655" i="98"/>
  <c r="FZ1655" i="98"/>
  <c r="GD1655" i="98"/>
  <c r="GB1402" i="98"/>
  <c r="FI1402" i="98"/>
  <c r="GD1402" i="98"/>
  <c r="FZ1402" i="98"/>
  <c r="GB1424" i="98"/>
  <c r="FU1424" i="98"/>
  <c r="FY1424" i="98"/>
  <c r="FZ1424" i="98"/>
  <c r="GB1518" i="98"/>
  <c r="GE1518" i="98"/>
  <c r="FX1522" i="98"/>
  <c r="GA1522" i="98"/>
  <c r="GD1522" i="98"/>
  <c r="FV1525" i="98"/>
  <c r="FY1525" i="98"/>
  <c r="FT1530" i="98"/>
  <c r="FW1530" i="98"/>
  <c r="FZ1530" i="98"/>
  <c r="FX1597" i="98"/>
  <c r="FX1614" i="98"/>
  <c r="GA1614" i="98"/>
  <c r="GD1614" i="98"/>
  <c r="FI1627" i="98"/>
  <c r="GC1627" i="98"/>
  <c r="FZ1627" i="98"/>
  <c r="FT1521" i="98"/>
  <c r="FV1542" i="98"/>
  <c r="GB1557" i="98"/>
  <c r="GB1573" i="98"/>
  <c r="GB1558" i="98"/>
  <c r="GE1558" i="98"/>
  <c r="GB1585" i="98"/>
  <c r="FY1610" i="98"/>
  <c r="GC1462" i="98"/>
  <c r="FY1598" i="98"/>
  <c r="FT1638" i="98"/>
  <c r="FW1638" i="98"/>
  <c r="FZ1638" i="98"/>
  <c r="FY1642" i="98"/>
  <c r="FV1642" i="98"/>
  <c r="FT1654" i="98"/>
  <c r="FW1654" i="98"/>
  <c r="FZ1654" i="98"/>
  <c r="FY1618" i="98"/>
  <c r="GB1618" i="98"/>
  <c r="GE1618" i="98"/>
  <c r="FV1630" i="98"/>
  <c r="GB1634" i="98"/>
  <c r="GE1634" i="98"/>
  <c r="GB1645" i="98"/>
  <c r="FT91" i="98"/>
  <c r="FX91" i="98"/>
  <c r="FU91" i="98"/>
  <c r="FZ91" i="98"/>
  <c r="FW91" i="98"/>
  <c r="GC91" i="98"/>
  <c r="FK91" i="98"/>
  <c r="FV91" i="98"/>
  <c r="FI91" i="98"/>
  <c r="GB91" i="98" s="1"/>
  <c r="FY91" i="98"/>
  <c r="GA91" i="98"/>
  <c r="FT128" i="98"/>
  <c r="FI128" i="98"/>
  <c r="FX128" i="98" s="1"/>
  <c r="GC128" i="98"/>
  <c r="FV128" i="98"/>
  <c r="GD128" i="98"/>
  <c r="FW128" i="98"/>
  <c r="GE137" i="98"/>
  <c r="FT137" i="98"/>
  <c r="GD149" i="98"/>
  <c r="GE149" i="98"/>
  <c r="FX190" i="98"/>
  <c r="GA190" i="98"/>
  <c r="GE190" i="98"/>
  <c r="FW190" i="98"/>
  <c r="GC130" i="98"/>
  <c r="FW196" i="98"/>
  <c r="GA196" i="98"/>
  <c r="GE196" i="98"/>
  <c r="FT196" i="98"/>
  <c r="FX196" i="98"/>
  <c r="GB196" i="98"/>
  <c r="FI196" i="98"/>
  <c r="FY196" i="98"/>
  <c r="FU196" i="98"/>
  <c r="GC196" i="98"/>
  <c r="FV196" i="98"/>
  <c r="FZ196" i="98"/>
  <c r="GD196" i="98"/>
  <c r="FI213" i="98"/>
  <c r="FY213" i="98" s="1"/>
  <c r="FU213" i="98"/>
  <c r="GC213" i="98"/>
  <c r="FW213" i="98"/>
  <c r="FX213" i="98"/>
  <c r="FT213" i="98"/>
  <c r="FZ213" i="98"/>
  <c r="FV213" i="98"/>
  <c r="FK213" i="98"/>
  <c r="FV149" i="98"/>
  <c r="GD210" i="98"/>
  <c r="FW220" i="98"/>
  <c r="GC183" i="98"/>
  <c r="FI366" i="98"/>
  <c r="FW366" i="98"/>
  <c r="GA366" i="98"/>
  <c r="GE366" i="98"/>
  <c r="FT366" i="98"/>
  <c r="FX366" i="98"/>
  <c r="GB366" i="98"/>
  <c r="FU366" i="98"/>
  <c r="GC366" i="98"/>
  <c r="FV366" i="98"/>
  <c r="GD366" i="98"/>
  <c r="FY366" i="98"/>
  <c r="FZ366" i="98"/>
  <c r="FW271" i="98"/>
  <c r="GC267" i="98"/>
  <c r="FI322" i="98"/>
  <c r="GC322" i="98"/>
  <c r="FT440" i="98"/>
  <c r="FI440" i="98"/>
  <c r="FX440" i="98" s="1"/>
  <c r="GC440" i="98"/>
  <c r="FZ440" i="98"/>
  <c r="GD440" i="98"/>
  <c r="GA440" i="98"/>
  <c r="GD355" i="98"/>
  <c r="FK366" i="98"/>
  <c r="GE377" i="98"/>
  <c r="FT294" i="98"/>
  <c r="FX294" i="98"/>
  <c r="GB294" i="98"/>
  <c r="FI294" i="98"/>
  <c r="FU294" i="98"/>
  <c r="FY294" i="98"/>
  <c r="GC294" i="98"/>
  <c r="FV294" i="98"/>
  <c r="GD294" i="98"/>
  <c r="FW294" i="98"/>
  <c r="GE294" i="98"/>
  <c r="GA294" i="98"/>
  <c r="FZ294" i="98"/>
  <c r="FT326" i="98"/>
  <c r="FX326" i="98"/>
  <c r="GB326" i="98"/>
  <c r="FI326" i="98"/>
  <c r="FU326" i="98"/>
  <c r="FY326" i="98"/>
  <c r="GC326" i="98"/>
  <c r="FV326" i="98"/>
  <c r="GD326" i="98"/>
  <c r="FW326" i="98"/>
  <c r="GE326" i="98"/>
  <c r="GA326" i="98"/>
  <c r="FZ326" i="98"/>
  <c r="GD388" i="98"/>
  <c r="FW407" i="98"/>
  <c r="GA407" i="98"/>
  <c r="FT407" i="98"/>
  <c r="FX407" i="98"/>
  <c r="FI407" i="98"/>
  <c r="FU407" i="98"/>
  <c r="GC407" i="98"/>
  <c r="FV407" i="98"/>
  <c r="FZ407" i="98"/>
  <c r="GD407" i="98"/>
  <c r="FU499" i="98"/>
  <c r="FY499" i="98"/>
  <c r="GC499" i="98"/>
  <c r="FW499" i="98"/>
  <c r="GA499" i="98"/>
  <c r="GE499" i="98"/>
  <c r="FT555" i="98"/>
  <c r="FX555" i="98"/>
  <c r="GB555" i="98"/>
  <c r="FI555" i="98"/>
  <c r="FU555" i="98"/>
  <c r="FY555" i="98"/>
  <c r="GC555" i="98"/>
  <c r="FV555" i="98"/>
  <c r="FZ555" i="98"/>
  <c r="GD555" i="98"/>
  <c r="GA555" i="98"/>
  <c r="GE555" i="98"/>
  <c r="FW555" i="98"/>
  <c r="FI334" i="98"/>
  <c r="GC334" i="98"/>
  <c r="FI415" i="98"/>
  <c r="GC415" i="98" s="1"/>
  <c r="FI465" i="98"/>
  <c r="FY465" i="98" s="1"/>
  <c r="FU465" i="98"/>
  <c r="GC465" i="98"/>
  <c r="FZ465" i="98"/>
  <c r="GD465" i="98"/>
  <c r="FW465" i="98"/>
  <c r="GA465" i="98"/>
  <c r="GE465" i="98"/>
  <c r="FT465" i="98"/>
  <c r="FX465" i="98"/>
  <c r="GB465" i="98"/>
  <c r="FV515" i="98"/>
  <c r="GC512" i="98"/>
  <c r="FZ560" i="98"/>
  <c r="FW539" i="98"/>
  <c r="GE539" i="98"/>
  <c r="FZ599" i="98"/>
  <c r="GD599" i="98"/>
  <c r="FW599" i="98"/>
  <c r="GA599" i="98"/>
  <c r="GE599" i="98"/>
  <c r="FT599" i="98"/>
  <c r="FX599" i="98"/>
  <c r="GB599" i="98"/>
  <c r="FI599" i="98"/>
  <c r="FV599" i="98" s="1"/>
  <c r="FU599" i="98"/>
  <c r="FY599" i="98"/>
  <c r="GC599" i="98"/>
  <c r="FI647" i="98"/>
  <c r="FV647" i="98" s="1"/>
  <c r="FZ695" i="98"/>
  <c r="FW695" i="98"/>
  <c r="FT695" i="98"/>
  <c r="FI695" i="98"/>
  <c r="FU695" i="98"/>
  <c r="FZ743" i="98"/>
  <c r="GD743" i="98"/>
  <c r="FW743" i="98"/>
  <c r="GA743" i="98"/>
  <c r="FT743" i="98"/>
  <c r="FX743" i="98"/>
  <c r="FI743" i="98"/>
  <c r="FU743" i="98"/>
  <c r="FY743" i="98"/>
  <c r="FK440" i="98"/>
  <c r="FI674" i="98"/>
  <c r="GC674" i="98" s="1"/>
  <c r="FW701" i="98"/>
  <c r="GA701" i="98"/>
  <c r="GE701" i="98"/>
  <c r="FW772" i="98"/>
  <c r="GA772" i="98"/>
  <c r="FT772" i="98"/>
  <c r="FX772" i="98"/>
  <c r="FI772" i="98"/>
  <c r="FU772" i="98"/>
  <c r="GC772" i="98"/>
  <c r="FZ772" i="98"/>
  <c r="FV772" i="98"/>
  <c r="GA539" i="98"/>
  <c r="FW592" i="98"/>
  <c r="GA592" i="98"/>
  <c r="FT592" i="98"/>
  <c r="FX592" i="98"/>
  <c r="FI592" i="98"/>
  <c r="FU592" i="98"/>
  <c r="GC592" i="98"/>
  <c r="FV592" i="98"/>
  <c r="FZ592" i="98"/>
  <c r="GD592" i="98"/>
  <c r="FW649" i="98"/>
  <c r="GA649" i="98"/>
  <c r="FZ697" i="98"/>
  <c r="FK743" i="98"/>
  <c r="FI750" i="98"/>
  <c r="GC750" i="98" s="1"/>
  <c r="GB750" i="98"/>
  <c r="FZ761" i="98"/>
  <c r="GA589" i="98"/>
  <c r="GE589" i="98"/>
  <c r="FI746" i="98"/>
  <c r="FU746" i="98"/>
  <c r="FY746" i="98"/>
  <c r="GC746" i="98"/>
  <c r="FV746" i="98"/>
  <c r="FZ746" i="98"/>
  <c r="GD746" i="98"/>
  <c r="FW746" i="98"/>
  <c r="GA746" i="98"/>
  <c r="GE746" i="98"/>
  <c r="FT746" i="98"/>
  <c r="FX746" i="98"/>
  <c r="GB746" i="98"/>
  <c r="FI762" i="98"/>
  <c r="FU762" i="98" s="1"/>
  <c r="GC762" i="98"/>
  <c r="FZ762" i="98"/>
  <c r="GD762" i="98"/>
  <c r="FW762" i="98"/>
  <c r="GA762" i="98"/>
  <c r="FX762" i="98"/>
  <c r="GB762" i="98"/>
  <c r="FT786" i="98"/>
  <c r="FX786" i="98"/>
  <c r="GB786" i="98"/>
  <c r="FI786" i="98"/>
  <c r="FU786" i="98"/>
  <c r="FY786" i="98"/>
  <c r="GC786" i="98"/>
  <c r="FW786" i="98"/>
  <c r="GE786" i="98"/>
  <c r="FZ786" i="98"/>
  <c r="GA786" i="98"/>
  <c r="FV786" i="98"/>
  <c r="GD786" i="98"/>
  <c r="FI795" i="98"/>
  <c r="FY795" i="98" s="1"/>
  <c r="FU795" i="98"/>
  <c r="GC795" i="98"/>
  <c r="FZ795" i="98"/>
  <c r="GD795" i="98"/>
  <c r="GE795" i="98"/>
  <c r="FX795" i="98"/>
  <c r="GA795" i="98"/>
  <c r="FT795" i="98"/>
  <c r="GB795" i="98"/>
  <c r="FI811" i="98"/>
  <c r="FU811" i="98"/>
  <c r="FY811" i="98"/>
  <c r="GC811" i="98"/>
  <c r="FV811" i="98"/>
  <c r="FZ811" i="98"/>
  <c r="GD811" i="98"/>
  <c r="FW811" i="98"/>
  <c r="GE811" i="98"/>
  <c r="FX811" i="98"/>
  <c r="GA811" i="98"/>
  <c r="FT811" i="98"/>
  <c r="GB811" i="98"/>
  <c r="FI834" i="98"/>
  <c r="GC834" i="98" s="1"/>
  <c r="FT850" i="98"/>
  <c r="FI850" i="98"/>
  <c r="FX850" i="98" s="1"/>
  <c r="GC850" i="98"/>
  <c r="FZ850" i="98"/>
  <c r="FV850" i="98"/>
  <c r="FT866" i="98"/>
  <c r="FX866" i="98"/>
  <c r="GB866" i="98"/>
  <c r="FI866" i="98"/>
  <c r="FU866" i="98"/>
  <c r="FY866" i="98"/>
  <c r="GC866" i="98"/>
  <c r="FW866" i="98"/>
  <c r="GE866" i="98"/>
  <c r="FZ866" i="98"/>
  <c r="GA866" i="98"/>
  <c r="FV866" i="98"/>
  <c r="GD866" i="98"/>
  <c r="FT882" i="98"/>
  <c r="FX882" i="98"/>
  <c r="GB882" i="98"/>
  <c r="FI882" i="98"/>
  <c r="FU882" i="98"/>
  <c r="FY882" i="98"/>
  <c r="GC882" i="98"/>
  <c r="FW882" i="98"/>
  <c r="GE882" i="98"/>
  <c r="FZ882" i="98"/>
  <c r="GA882" i="98"/>
  <c r="FV882" i="98"/>
  <c r="GD882" i="98"/>
  <c r="FI898" i="98"/>
  <c r="GC898" i="98"/>
  <c r="FT914" i="98"/>
  <c r="FI914" i="98"/>
  <c r="FX914" i="98" s="1"/>
  <c r="GC914" i="98"/>
  <c r="FZ914" i="98"/>
  <c r="FV914" i="98"/>
  <c r="FT930" i="98"/>
  <c r="FX930" i="98"/>
  <c r="FI930" i="98"/>
  <c r="GB930" i="98" s="1"/>
  <c r="FU930" i="98"/>
  <c r="GC930" i="98"/>
  <c r="FW930" i="98"/>
  <c r="FZ930" i="98"/>
  <c r="FV930" i="98"/>
  <c r="GD930" i="98"/>
  <c r="FV991" i="98"/>
  <c r="FZ991" i="98"/>
  <c r="FW991" i="98"/>
  <c r="FT991" i="98"/>
  <c r="FY991" i="98"/>
  <c r="GC991" i="98"/>
  <c r="FI991" i="98"/>
  <c r="FU991" i="98"/>
  <c r="FK898" i="98"/>
  <c r="FW977" i="98"/>
  <c r="GA977" i="98"/>
  <c r="GE977" i="98"/>
  <c r="FT1024" i="98"/>
  <c r="FI1024" i="98"/>
  <c r="FX1024" i="98" s="1"/>
  <c r="GC1024" i="98"/>
  <c r="GA1024" i="98"/>
  <c r="GE1024" i="98"/>
  <c r="FW1039" i="98"/>
  <c r="FX1039" i="98"/>
  <c r="FI1039" i="98"/>
  <c r="GA1039" i="98" s="1"/>
  <c r="FT1039" i="98"/>
  <c r="GD1039" i="98"/>
  <c r="FU1039" i="98"/>
  <c r="FV1039" i="98"/>
  <c r="GB1039" i="98"/>
  <c r="FW728" i="98"/>
  <c r="GA728" i="98"/>
  <c r="FT728" i="98"/>
  <c r="FX728" i="98"/>
  <c r="FI728" i="98"/>
  <c r="FU728" i="98"/>
  <c r="GC728" i="98"/>
  <c r="GD728" i="98"/>
  <c r="FV728" i="98"/>
  <c r="FZ728" i="98"/>
  <c r="GD784" i="98"/>
  <c r="FI784" i="98"/>
  <c r="FY784" i="98"/>
  <c r="GE800" i="98"/>
  <c r="FI800" i="98"/>
  <c r="FV800" i="98" s="1"/>
  <c r="FY800" i="98"/>
  <c r="FT800" i="98"/>
  <c r="FK811" i="98"/>
  <c r="FK875" i="98"/>
  <c r="FV896" i="98"/>
  <c r="FZ896" i="98"/>
  <c r="GD896" i="98"/>
  <c r="FW896" i="98"/>
  <c r="GA896" i="98"/>
  <c r="GE896" i="98"/>
  <c r="FU896" i="98"/>
  <c r="GC896" i="98"/>
  <c r="FI896" i="98"/>
  <c r="FX896" i="98"/>
  <c r="FY896" i="98"/>
  <c r="FT896" i="98"/>
  <c r="GB896" i="98"/>
  <c r="FK923" i="98"/>
  <c r="FK939" i="98"/>
  <c r="FW980" i="98"/>
  <c r="GA980" i="98"/>
  <c r="FT980" i="98"/>
  <c r="FX980" i="98"/>
  <c r="FI980" i="98"/>
  <c r="FU980" i="98"/>
  <c r="GC980" i="98"/>
  <c r="FV980" i="98"/>
  <c r="FZ980" i="98"/>
  <c r="GD980" i="98"/>
  <c r="FX1050" i="98"/>
  <c r="GC1050" i="98"/>
  <c r="GA1050" i="98"/>
  <c r="FU1050" i="98"/>
  <c r="GD541" i="98"/>
  <c r="GA541" i="98"/>
  <c r="FX541" i="98"/>
  <c r="FI541" i="98"/>
  <c r="GC969" i="98"/>
  <c r="FW1122" i="98"/>
  <c r="GA1122" i="98"/>
  <c r="FI1163" i="98"/>
  <c r="FY1163" i="98" s="1"/>
  <c r="FU1163" i="98"/>
  <c r="GC1163" i="98"/>
  <c r="GA1163" i="98"/>
  <c r="GE1163" i="98"/>
  <c r="FT1163" i="98"/>
  <c r="GB1163" i="98"/>
  <c r="FX1163" i="98"/>
  <c r="FV1163" i="98"/>
  <c r="GD1163" i="98"/>
  <c r="FW1177" i="98"/>
  <c r="FI1177" i="98"/>
  <c r="GA1177" i="98" s="1"/>
  <c r="GC1177" i="98"/>
  <c r="GB1177" i="98"/>
  <c r="FX1177" i="98"/>
  <c r="FI1211" i="98"/>
  <c r="FU1211" i="98"/>
  <c r="FY1211" i="98"/>
  <c r="GC1211" i="98"/>
  <c r="FW1211" i="98"/>
  <c r="GA1211" i="98"/>
  <c r="GE1211" i="98"/>
  <c r="FZ1211" i="98"/>
  <c r="FT1211" i="98"/>
  <c r="GB1211" i="98"/>
  <c r="FX1211" i="98"/>
  <c r="FV1211" i="98"/>
  <c r="GD1211" i="98"/>
  <c r="FI1387" i="98"/>
  <c r="GC1387" i="98"/>
  <c r="GE1387" i="98"/>
  <c r="FI1419" i="98"/>
  <c r="FU1419" i="98" s="1"/>
  <c r="GC1419" i="98"/>
  <c r="GE1419" i="98"/>
  <c r="FW1419" i="98"/>
  <c r="FX1419" i="98"/>
  <c r="FV1034" i="98"/>
  <c r="GA775" i="98"/>
  <c r="GE775" i="98"/>
  <c r="FX775" i="98"/>
  <c r="GB775" i="98"/>
  <c r="FU775" i="98"/>
  <c r="FV775" i="98"/>
  <c r="GD775" i="98"/>
  <c r="FI775" i="98"/>
  <c r="FW775" i="98" s="1"/>
  <c r="FY775" i="98"/>
  <c r="FZ775" i="98"/>
  <c r="FI1151" i="98"/>
  <c r="FY1151" i="98" s="1"/>
  <c r="FU1151" i="98"/>
  <c r="GC1151" i="98"/>
  <c r="GA1151" i="98"/>
  <c r="GE1151" i="98"/>
  <c r="FZ1151" i="98"/>
  <c r="FT1151" i="98"/>
  <c r="GB1151" i="98"/>
  <c r="GD1151" i="98"/>
  <c r="FI1167" i="98"/>
  <c r="FU1167" i="98"/>
  <c r="FY1167" i="98"/>
  <c r="GC1167" i="98"/>
  <c r="FW1167" i="98"/>
  <c r="GA1167" i="98"/>
  <c r="GE1167" i="98"/>
  <c r="FX1167" i="98"/>
  <c r="FZ1167" i="98"/>
  <c r="GD1167" i="98"/>
  <c r="FT1167" i="98"/>
  <c r="GB1167" i="98"/>
  <c r="FV1167" i="98"/>
  <c r="FW1261" i="98"/>
  <c r="GA1261" i="98"/>
  <c r="GE1261" i="98"/>
  <c r="FI1261" i="98"/>
  <c r="FU1261" i="98"/>
  <c r="FY1261" i="98"/>
  <c r="GC1261" i="98"/>
  <c r="FX1261" i="98"/>
  <c r="FZ1261" i="98"/>
  <c r="FT1261" i="98"/>
  <c r="GB1261" i="98"/>
  <c r="GD1261" i="98"/>
  <c r="FV1261" i="98"/>
  <c r="FU1564" i="98"/>
  <c r="FY1564" i="98"/>
  <c r="GC1564" i="98"/>
  <c r="GE1564" i="98"/>
  <c r="GA1564" i="98"/>
  <c r="FW1564" i="98"/>
  <c r="FU1644" i="98"/>
  <c r="FY1644" i="98"/>
  <c r="GC1644" i="98"/>
  <c r="GE1644" i="98"/>
  <c r="FW1644" i="98"/>
  <c r="GA1644" i="98"/>
  <c r="GE1060" i="98"/>
  <c r="GC1139" i="98"/>
  <c r="GD1214" i="98"/>
  <c r="FX1048" i="98"/>
  <c r="FI1048" i="98"/>
  <c r="GD1048" i="98"/>
  <c r="GE1130" i="98"/>
  <c r="GA1130" i="98"/>
  <c r="FW1130" i="98"/>
  <c r="FY1144" i="98"/>
  <c r="FY1208" i="98"/>
  <c r="GA1208" i="98"/>
  <c r="GE1208" i="98"/>
  <c r="FU1208" i="98"/>
  <c r="GC1208" i="98"/>
  <c r="FW1208" i="98"/>
  <c r="FW1233" i="98"/>
  <c r="GA1233" i="98"/>
  <c r="FI1233" i="98"/>
  <c r="FU1233" i="98"/>
  <c r="GC1233" i="98"/>
  <c r="FV1233" i="98"/>
  <c r="FX1233" i="98"/>
  <c r="FT1233" i="98"/>
  <c r="FZ1233" i="98"/>
  <c r="FI1299" i="98"/>
  <c r="FU1299" i="98"/>
  <c r="FY1299" i="98"/>
  <c r="GC1299" i="98"/>
  <c r="FW1299" i="98"/>
  <c r="GA1299" i="98"/>
  <c r="GE1299" i="98"/>
  <c r="FV1299" i="98"/>
  <c r="GD1299" i="98"/>
  <c r="FX1299" i="98"/>
  <c r="FZ1299" i="98"/>
  <c r="FT1299" i="98"/>
  <c r="GB1299" i="98"/>
  <c r="FI1327" i="98"/>
  <c r="GC1327" i="98"/>
  <c r="FK1327" i="98"/>
  <c r="FT1340" i="98"/>
  <c r="FI1375" i="98"/>
  <c r="FU1375" i="98"/>
  <c r="FY1375" i="98"/>
  <c r="GC1375" i="98"/>
  <c r="FW1375" i="98"/>
  <c r="GB1375" i="98"/>
  <c r="FX1375" i="98"/>
  <c r="GD1375" i="98"/>
  <c r="FT1375" i="98"/>
  <c r="FZ1375" i="98"/>
  <c r="GE1375" i="98"/>
  <c r="FK1375" i="98"/>
  <c r="FV1375" i="98"/>
  <c r="GA1375" i="98"/>
  <c r="FT1388" i="98"/>
  <c r="FT1404" i="98"/>
  <c r="FI1423" i="98"/>
  <c r="FU1423" i="98" s="1"/>
  <c r="GC1423" i="98"/>
  <c r="FT1423" i="98"/>
  <c r="FK1423" i="98"/>
  <c r="FI1439" i="98"/>
  <c r="FU1439" i="98" s="1"/>
  <c r="GC1439" i="98"/>
  <c r="FT1439" i="98"/>
  <c r="FK1439" i="98"/>
  <c r="FT1452" i="98"/>
  <c r="FV1548" i="98"/>
  <c r="FV1612" i="98"/>
  <c r="FI726" i="98"/>
  <c r="FU726" i="98"/>
  <c r="FY726" i="98"/>
  <c r="GC726" i="98"/>
  <c r="FV726" i="98"/>
  <c r="FZ726" i="98"/>
  <c r="GD726" i="98"/>
  <c r="FW726" i="98"/>
  <c r="GA726" i="98"/>
  <c r="GE726" i="98"/>
  <c r="FT726" i="98"/>
  <c r="FX726" i="98"/>
  <c r="GB726" i="98"/>
  <c r="FV1010" i="98"/>
  <c r="GC1043" i="98"/>
  <c r="FW1117" i="98"/>
  <c r="GA1117" i="98"/>
  <c r="FT1117" i="98"/>
  <c r="FX1117" i="98"/>
  <c r="FI1117" i="98"/>
  <c r="FU1117" i="98"/>
  <c r="GC1117" i="98"/>
  <c r="GD1117" i="98"/>
  <c r="FV1117" i="98"/>
  <c r="FZ1117" i="98"/>
  <c r="FX1330" i="98"/>
  <c r="FI1330" i="98"/>
  <c r="GD1330" i="98"/>
  <c r="FU1330" i="98"/>
  <c r="GD1358" i="98"/>
  <c r="GE1390" i="98"/>
  <c r="GD1454" i="98"/>
  <c r="FX1577" i="98"/>
  <c r="FT1577" i="98"/>
  <c r="FZ1589" i="98"/>
  <c r="FX1593" i="98"/>
  <c r="FT1593" i="98"/>
  <c r="FV1658" i="98"/>
  <c r="FZ1658" i="98"/>
  <c r="FW1658" i="98"/>
  <c r="FT1658" i="98"/>
  <c r="GC1658" i="98"/>
  <c r="FI1658" i="98"/>
  <c r="FU1658" i="98"/>
  <c r="FV1682" i="98"/>
  <c r="FZ1682" i="98"/>
  <c r="GD1682" i="98"/>
  <c r="FW1682" i="98"/>
  <c r="GE1682" i="98"/>
  <c r="FT1682" i="98"/>
  <c r="FX1682" i="98"/>
  <c r="GC1682" i="98"/>
  <c r="FY1682" i="98"/>
  <c r="FI1682" i="98"/>
  <c r="FU1682" i="98"/>
  <c r="GB1481" i="98"/>
  <c r="FV1481" i="98"/>
  <c r="GE1481" i="98"/>
  <c r="FX1610" i="98"/>
  <c r="GD1242" i="98"/>
  <c r="GB1362" i="98"/>
  <c r="FI1362" i="98"/>
  <c r="GD1362" i="98"/>
  <c r="FU1362" i="98"/>
  <c r="GE1362" i="98"/>
  <c r="GA1424" i="98"/>
  <c r="GE1424" i="98"/>
  <c r="GD1424" i="98"/>
  <c r="GA1530" i="98"/>
  <c r="FW1543" i="98"/>
  <c r="FT1543" i="98"/>
  <c r="FI1543" i="98"/>
  <c r="GA1543" i="98" s="1"/>
  <c r="GC1543" i="98"/>
  <c r="FV1543" i="98"/>
  <c r="FK1682" i="98"/>
  <c r="FZ1642" i="98"/>
  <c r="FI100" i="98"/>
  <c r="FU100" i="98"/>
  <c r="FY100" i="98"/>
  <c r="GC100" i="98"/>
  <c r="FV100" i="98"/>
  <c r="GA100" i="98"/>
  <c r="FX100" i="98"/>
  <c r="GE100" i="98"/>
  <c r="FZ100" i="98"/>
  <c r="GD100" i="98"/>
  <c r="FT100" i="98"/>
  <c r="FW100" i="98"/>
  <c r="GB100" i="98"/>
  <c r="FZ89" i="98"/>
  <c r="GD89" i="98"/>
  <c r="FI89" i="98"/>
  <c r="FX89" i="98"/>
  <c r="GC89" i="98"/>
  <c r="GA89" i="98"/>
  <c r="FY89" i="98"/>
  <c r="GB89" i="98"/>
  <c r="GE89" i="98"/>
  <c r="FT89" i="98"/>
  <c r="FK94" i="98"/>
  <c r="FK96" i="98"/>
  <c r="GB99" i="98"/>
  <c r="GA99" i="98"/>
  <c r="FI99" i="98"/>
  <c r="FV99" i="98"/>
  <c r="GD99" i="98"/>
  <c r="FM111" i="98"/>
  <c r="FW118" i="98"/>
  <c r="GA118" i="98"/>
  <c r="FV118" i="98"/>
  <c r="FK124" i="98"/>
  <c r="FY137" i="98"/>
  <c r="FU122" i="98"/>
  <c r="GC122" i="98"/>
  <c r="FX109" i="98"/>
  <c r="GE120" i="98"/>
  <c r="FW120" i="98"/>
  <c r="GC149" i="98"/>
  <c r="FY170" i="98"/>
  <c r="FY174" i="98"/>
  <c r="FT181" i="98"/>
  <c r="FI181" i="98"/>
  <c r="FX181" i="98" s="1"/>
  <c r="GC181" i="98"/>
  <c r="FV181" i="98"/>
  <c r="GD181" i="98"/>
  <c r="FW181" i="98"/>
  <c r="FY182" i="98"/>
  <c r="FT193" i="98"/>
  <c r="FI193" i="98"/>
  <c r="FX193" i="98" s="1"/>
  <c r="GC193" i="98"/>
  <c r="FV193" i="98"/>
  <c r="GD193" i="98"/>
  <c r="GE193" i="98"/>
  <c r="FY194" i="98"/>
  <c r="FY198" i="98"/>
  <c r="FT130" i="98"/>
  <c r="GD157" i="98"/>
  <c r="FZ160" i="98"/>
  <c r="FX169" i="98"/>
  <c r="GB169" i="98"/>
  <c r="FY169" i="98"/>
  <c r="GC169" i="98"/>
  <c r="FI169" i="98"/>
  <c r="FZ169" i="98"/>
  <c r="GA169" i="98"/>
  <c r="FV169" i="98"/>
  <c r="GD169" i="98"/>
  <c r="GE169" i="98"/>
  <c r="FW169" i="98"/>
  <c r="GB174" i="98"/>
  <c r="GB190" i="98"/>
  <c r="FI225" i="98"/>
  <c r="GC225" i="98"/>
  <c r="GE225" i="98"/>
  <c r="GD225" i="98"/>
  <c r="FT182" i="98"/>
  <c r="FK200" i="98"/>
  <c r="FY183" i="98"/>
  <c r="GE235" i="98"/>
  <c r="FI235" i="98"/>
  <c r="FT235" i="98"/>
  <c r="FY235" i="98"/>
  <c r="FI247" i="98"/>
  <c r="FU247" i="98" s="1"/>
  <c r="GC247" i="98"/>
  <c r="FZ247" i="98"/>
  <c r="GD247" i="98"/>
  <c r="GE247" i="98"/>
  <c r="GA247" i="98"/>
  <c r="GB247" i="98"/>
  <c r="GE207" i="98"/>
  <c r="GB210" i="98"/>
  <c r="FY220" i="98"/>
  <c r="FW245" i="98"/>
  <c r="GA245" i="98"/>
  <c r="FT245" i="98"/>
  <c r="FX245" i="98"/>
  <c r="FV245" i="98"/>
  <c r="GD245" i="98"/>
  <c r="FI245" i="98"/>
  <c r="FY245" i="98"/>
  <c r="FZ245" i="98"/>
  <c r="FU245" i="98"/>
  <c r="FU260" i="98"/>
  <c r="GA260" i="98"/>
  <c r="FX260" i="98"/>
  <c r="GC260" i="98"/>
  <c r="FY260" i="98"/>
  <c r="GE260" i="98"/>
  <c r="FT260" i="98"/>
  <c r="FW270" i="98"/>
  <c r="FT270" i="98"/>
  <c r="FI270" i="98"/>
  <c r="GA270" i="98" s="1"/>
  <c r="GC270" i="98"/>
  <c r="FZ270" i="98"/>
  <c r="FV270" i="98"/>
  <c r="FK216" i="98"/>
  <c r="FK273" i="98"/>
  <c r="FY280" i="98"/>
  <c r="FK278" i="98"/>
  <c r="FK297" i="98"/>
  <c r="FK329" i="98"/>
  <c r="FU351" i="98"/>
  <c r="FT351" i="98"/>
  <c r="GE351" i="98"/>
  <c r="GD351" i="98"/>
  <c r="GC368" i="98"/>
  <c r="FY267" i="98"/>
  <c r="GA287" i="98"/>
  <c r="FI330" i="98"/>
  <c r="GC330" i="98"/>
  <c r="FZ330" i="98"/>
  <c r="FT341" i="98"/>
  <c r="FV341" i="98"/>
  <c r="FW341" i="98"/>
  <c r="GC341" i="98"/>
  <c r="FI341" i="98"/>
  <c r="FX341" i="98" s="1"/>
  <c r="GD341" i="98"/>
  <c r="FU341" i="98"/>
  <c r="GE341" i="98"/>
  <c r="FY341" i="98"/>
  <c r="FZ341" i="98"/>
  <c r="GB345" i="98"/>
  <c r="FK350" i="98"/>
  <c r="FI444" i="98"/>
  <c r="GC444" i="98"/>
  <c r="FZ444" i="98"/>
  <c r="GE444" i="98"/>
  <c r="FW309" i="98"/>
  <c r="GE309" i="98"/>
  <c r="FT309" i="98"/>
  <c r="GB309" i="98"/>
  <c r="FU309" i="98"/>
  <c r="GC309" i="98"/>
  <c r="FV309" i="98"/>
  <c r="GD309" i="98"/>
  <c r="FI309" i="98"/>
  <c r="GA309" i="98" s="1"/>
  <c r="FY309" i="98"/>
  <c r="FZ309" i="98"/>
  <c r="FW317" i="98"/>
  <c r="FT317" i="98"/>
  <c r="FU317" i="98"/>
  <c r="GC317" i="98"/>
  <c r="GD317" i="98"/>
  <c r="FI317" i="98"/>
  <c r="GA317" i="98" s="1"/>
  <c r="FZ317" i="98"/>
  <c r="GA345" i="98"/>
  <c r="FV394" i="98"/>
  <c r="GE394" i="98"/>
  <c r="GB394" i="98"/>
  <c r="FI394" i="98"/>
  <c r="FZ394" i="98" s="1"/>
  <c r="FY394" i="98"/>
  <c r="GC394" i="98"/>
  <c r="FV434" i="98"/>
  <c r="FZ434" i="98"/>
  <c r="FW434" i="98"/>
  <c r="FT434" i="98"/>
  <c r="GC434" i="98"/>
  <c r="FI434" i="98"/>
  <c r="FY434" i="98"/>
  <c r="FZ454" i="98"/>
  <c r="GD454" i="98"/>
  <c r="FW454" i="98"/>
  <c r="GA454" i="98"/>
  <c r="GE454" i="98"/>
  <c r="FT454" i="98"/>
  <c r="FX454" i="98"/>
  <c r="GB454" i="98"/>
  <c r="FI454" i="98"/>
  <c r="FV454" i="98" s="1"/>
  <c r="FU454" i="98"/>
  <c r="FY454" i="98"/>
  <c r="GC454" i="98"/>
  <c r="GB307" i="98"/>
  <c r="FY307" i="98"/>
  <c r="FY355" i="98"/>
  <c r="FZ377" i="98"/>
  <c r="FT378" i="98"/>
  <c r="FV378" i="98"/>
  <c r="FW378" i="98"/>
  <c r="GC378" i="98"/>
  <c r="FI378" i="98"/>
  <c r="FX378" i="98" s="1"/>
  <c r="FY378" i="98"/>
  <c r="GD378" i="98"/>
  <c r="FU378" i="98"/>
  <c r="FZ378" i="98"/>
  <c r="FK419" i="98"/>
  <c r="FI467" i="98"/>
  <c r="GC467" i="98"/>
  <c r="GB291" i="98"/>
  <c r="FY291" i="98"/>
  <c r="FI318" i="98"/>
  <c r="GC318" i="98" s="1"/>
  <c r="GE344" i="98"/>
  <c r="GA359" i="98"/>
  <c r="GB359" i="98"/>
  <c r="FZ359" i="98"/>
  <c r="GE388" i="98"/>
  <c r="GC413" i="98"/>
  <c r="FV433" i="98"/>
  <c r="FY433" i="98"/>
  <c r="GB449" i="98"/>
  <c r="FT449" i="98"/>
  <c r="FU487" i="98"/>
  <c r="FY487" i="98"/>
  <c r="GC487" i="98"/>
  <c r="FW487" i="98"/>
  <c r="GA487" i="98"/>
  <c r="GE487" i="98"/>
  <c r="FI559" i="98"/>
  <c r="GC559" i="98"/>
  <c r="FZ559" i="98"/>
  <c r="FZ483" i="98"/>
  <c r="FZ499" i="98"/>
  <c r="GE561" i="98"/>
  <c r="GB561" i="98"/>
  <c r="FI561" i="98"/>
  <c r="FV561" i="98" s="1"/>
  <c r="FU561" i="98"/>
  <c r="FK406" i="98"/>
  <c r="FW408" i="98"/>
  <c r="FY408" i="98"/>
  <c r="GB408" i="98"/>
  <c r="FK447" i="98"/>
  <c r="FX492" i="98"/>
  <c r="FT492" i="98"/>
  <c r="GC508" i="98"/>
  <c r="FV512" i="98"/>
  <c r="FV400" i="98"/>
  <c r="FK478" i="98"/>
  <c r="FW502" i="98"/>
  <c r="FT502" i="98"/>
  <c r="FI502" i="98"/>
  <c r="GA502" i="98" s="1"/>
  <c r="GC502" i="98"/>
  <c r="FV502" i="98"/>
  <c r="GD502" i="98"/>
  <c r="FW518" i="98"/>
  <c r="GA518" i="98"/>
  <c r="GE518" i="98"/>
  <c r="FT518" i="98"/>
  <c r="FX518" i="98"/>
  <c r="GB518" i="98"/>
  <c r="FI518" i="98"/>
  <c r="FU518" i="98"/>
  <c r="FY518" i="98"/>
  <c r="GC518" i="98"/>
  <c r="FV518" i="98"/>
  <c r="FZ518" i="98"/>
  <c r="GD518" i="98"/>
  <c r="FY539" i="98"/>
  <c r="FX302" i="98"/>
  <c r="GB302" i="98"/>
  <c r="FI302" i="98"/>
  <c r="FU302" i="98"/>
  <c r="FY302" i="98"/>
  <c r="GC302" i="98"/>
  <c r="FV302" i="98"/>
  <c r="GD302" i="98"/>
  <c r="GE302" i="98"/>
  <c r="GA302" i="98"/>
  <c r="FZ302" i="98"/>
  <c r="FY587" i="98"/>
  <c r="FI587" i="98"/>
  <c r="FV635" i="98"/>
  <c r="FZ635" i="98"/>
  <c r="GD635" i="98"/>
  <c r="FW635" i="98"/>
  <c r="GA635" i="98"/>
  <c r="FT635" i="98"/>
  <c r="FX635" i="98"/>
  <c r="FY635" i="98"/>
  <c r="GC635" i="98"/>
  <c r="FI635" i="98"/>
  <c r="FU635" i="98"/>
  <c r="FZ683" i="98"/>
  <c r="GD683" i="98"/>
  <c r="FW683" i="98"/>
  <c r="GA683" i="98"/>
  <c r="FT683" i="98"/>
  <c r="FX683" i="98"/>
  <c r="GC683" i="98"/>
  <c r="FI683" i="98"/>
  <c r="FI731" i="98"/>
  <c r="FV477" i="98"/>
  <c r="FZ477" i="98"/>
  <c r="FW477" i="98"/>
  <c r="GE477" i="98"/>
  <c r="FT477" i="98"/>
  <c r="GB477" i="98"/>
  <c r="GC477" i="98"/>
  <c r="FI477" i="98"/>
  <c r="FU477" i="98"/>
  <c r="FY477" i="98"/>
  <c r="FV533" i="98"/>
  <c r="FZ533" i="98"/>
  <c r="FW533" i="98"/>
  <c r="FT533" i="98"/>
  <c r="GC533" i="98"/>
  <c r="FI533" i="98"/>
  <c r="FY533" i="98"/>
  <c r="FV581" i="98"/>
  <c r="FK603" i="98"/>
  <c r="FZ610" i="98"/>
  <c r="GC610" i="98"/>
  <c r="GA629" i="98"/>
  <c r="GE629" i="98"/>
  <c r="FW629" i="98"/>
  <c r="FK635" i="98"/>
  <c r="FY642" i="98"/>
  <c r="GA645" i="98"/>
  <c r="GE645" i="98"/>
  <c r="FW645" i="98"/>
  <c r="FK651" i="98"/>
  <c r="FI660" i="98"/>
  <c r="FY660" i="98"/>
  <c r="GC660" i="98"/>
  <c r="GA661" i="98"/>
  <c r="GE661" i="98"/>
  <c r="FW661" i="98"/>
  <c r="FK731" i="98"/>
  <c r="FI738" i="98"/>
  <c r="FY738" i="98"/>
  <c r="GC738" i="98"/>
  <c r="FV738" i="98"/>
  <c r="FZ738" i="98"/>
  <c r="FW738" i="98"/>
  <c r="GB738" i="98"/>
  <c r="FW756" i="98"/>
  <c r="GA756" i="98"/>
  <c r="GE756" i="98"/>
  <c r="FT756" i="98"/>
  <c r="FX756" i="98"/>
  <c r="GB756" i="98"/>
  <c r="FI756" i="98"/>
  <c r="FU756" i="98"/>
  <c r="FY756" i="98"/>
  <c r="GC756" i="98"/>
  <c r="FZ756" i="98"/>
  <c r="GD756" i="98"/>
  <c r="FV756" i="98"/>
  <c r="FW765" i="98"/>
  <c r="GA765" i="98"/>
  <c r="GE765" i="98"/>
  <c r="GE372" i="98"/>
  <c r="GB372" i="98"/>
  <c r="GA400" i="98"/>
  <c r="GB521" i="98"/>
  <c r="FI521" i="98"/>
  <c r="FY593" i="98"/>
  <c r="FK599" i="98"/>
  <c r="GC609" i="98"/>
  <c r="GC622" i="98"/>
  <c r="GC654" i="98"/>
  <c r="FK663" i="98"/>
  <c r="FV697" i="98"/>
  <c r="GB697" i="98"/>
  <c r="GB702" i="98"/>
  <c r="FT702" i="98"/>
  <c r="FK736" i="98"/>
  <c r="FV761" i="98"/>
  <c r="GB761" i="98"/>
  <c r="FK768" i="98"/>
  <c r="FX461" i="98"/>
  <c r="FK513" i="98"/>
  <c r="GB529" i="98"/>
  <c r="FY589" i="98"/>
  <c r="GB589" i="98"/>
  <c r="FZ602" i="98"/>
  <c r="GB634" i="98"/>
  <c r="GC650" i="98"/>
  <c r="GB682" i="98"/>
  <c r="GA748" i="98"/>
  <c r="GE748" i="98"/>
  <c r="FX748" i="98"/>
  <c r="GB748" i="98"/>
  <c r="FI748" i="98"/>
  <c r="FU748" i="98"/>
  <c r="FY748" i="98"/>
  <c r="GC748" i="98"/>
  <c r="FV748" i="98"/>
  <c r="FZ748" i="98"/>
  <c r="GD748" i="98"/>
  <c r="GE585" i="98"/>
  <c r="FZ501" i="98"/>
  <c r="GD501" i="98"/>
  <c r="FW501" i="98"/>
  <c r="FT501" i="98"/>
  <c r="FX501" i="98"/>
  <c r="FI501" i="98"/>
  <c r="FW616" i="98"/>
  <c r="GA616" i="98"/>
  <c r="GE616" i="98"/>
  <c r="FT616" i="98"/>
  <c r="FX616" i="98"/>
  <c r="GB616" i="98"/>
  <c r="FI616" i="98"/>
  <c r="FU616" i="98"/>
  <c r="FY616" i="98"/>
  <c r="GC616" i="98"/>
  <c r="GD616" i="98"/>
  <c r="FV616" i="98"/>
  <c r="FZ616" i="98"/>
  <c r="FI678" i="98"/>
  <c r="FY678" i="98"/>
  <c r="GC678" i="98"/>
  <c r="FV678" i="98"/>
  <c r="FZ678" i="98"/>
  <c r="FW678" i="98"/>
  <c r="FT678" i="98"/>
  <c r="FI758" i="98"/>
  <c r="GC758" i="98"/>
  <c r="FZ758" i="98"/>
  <c r="GD758" i="98"/>
  <c r="FW758" i="98"/>
  <c r="FT758" i="98"/>
  <c r="FX758" i="98"/>
  <c r="FI791" i="98"/>
  <c r="FU791" i="98"/>
  <c r="FY791" i="98"/>
  <c r="GC791" i="98"/>
  <c r="FV791" i="98"/>
  <c r="FZ791" i="98"/>
  <c r="GD791" i="98"/>
  <c r="FW791" i="98"/>
  <c r="GE791" i="98"/>
  <c r="FX791" i="98"/>
  <c r="GA791" i="98"/>
  <c r="FT791" i="98"/>
  <c r="GB791" i="98"/>
  <c r="FI807" i="98"/>
  <c r="FU807" i="98"/>
  <c r="FY807" i="98"/>
  <c r="GC807" i="98"/>
  <c r="FV807" i="98"/>
  <c r="FZ807" i="98"/>
  <c r="FW807" i="98"/>
  <c r="GE807" i="98"/>
  <c r="FX807" i="98"/>
  <c r="GA807" i="98"/>
  <c r="GB807" i="98"/>
  <c r="FI823" i="98"/>
  <c r="FY823" i="98"/>
  <c r="GC823" i="98"/>
  <c r="FV823" i="98"/>
  <c r="FZ823" i="98"/>
  <c r="FW823" i="98"/>
  <c r="GE823" i="98"/>
  <c r="GA823" i="98"/>
  <c r="FI839" i="98"/>
  <c r="GC839" i="98"/>
  <c r="FZ839" i="98"/>
  <c r="GD839" i="98"/>
  <c r="GE839" i="98"/>
  <c r="GA839" i="98"/>
  <c r="FT839" i="98"/>
  <c r="FI855" i="98"/>
  <c r="FU855" i="98"/>
  <c r="FY855" i="98"/>
  <c r="GC855" i="98"/>
  <c r="FV855" i="98"/>
  <c r="FZ855" i="98"/>
  <c r="GD855" i="98"/>
  <c r="FW855" i="98"/>
  <c r="GE855" i="98"/>
  <c r="FX855" i="98"/>
  <c r="GA855" i="98"/>
  <c r="FT855" i="98"/>
  <c r="GB855" i="98"/>
  <c r="FI871" i="98"/>
  <c r="FU871" i="98"/>
  <c r="FY871" i="98"/>
  <c r="GC871" i="98"/>
  <c r="FV871" i="98"/>
  <c r="FZ871" i="98"/>
  <c r="FW871" i="98"/>
  <c r="GE871" i="98"/>
  <c r="FX871" i="98"/>
  <c r="GA871" i="98"/>
  <c r="GB871" i="98"/>
  <c r="FI887" i="98"/>
  <c r="FY887" i="98"/>
  <c r="GC887" i="98"/>
  <c r="FV887" i="98"/>
  <c r="FZ887" i="98"/>
  <c r="FW887" i="98"/>
  <c r="GE887" i="98"/>
  <c r="GA887" i="98"/>
  <c r="FZ601" i="98"/>
  <c r="GC601" i="98"/>
  <c r="FV662" i="98"/>
  <c r="FW737" i="98"/>
  <c r="FV737" i="98"/>
  <c r="GB737" i="98"/>
  <c r="FK744" i="98"/>
  <c r="GA801" i="98"/>
  <c r="FX801" i="98"/>
  <c r="GB801" i="98"/>
  <c r="GD801" i="98"/>
  <c r="FI801" i="98"/>
  <c r="FZ801" i="98"/>
  <c r="GB825" i="98"/>
  <c r="FI825" i="98"/>
  <c r="FZ825" i="98"/>
  <c r="FW849" i="98"/>
  <c r="GA849" i="98"/>
  <c r="FT849" i="98"/>
  <c r="FX849" i="98"/>
  <c r="FV849" i="98"/>
  <c r="GD849" i="98"/>
  <c r="FI849" i="98"/>
  <c r="FY849" i="98"/>
  <c r="FZ849" i="98"/>
  <c r="FU849" i="98"/>
  <c r="GC849" i="98"/>
  <c r="FW873" i="98"/>
  <c r="GA873" i="98"/>
  <c r="FT873" i="98"/>
  <c r="FX873" i="98"/>
  <c r="FV873" i="98"/>
  <c r="GD873" i="98"/>
  <c r="FI873" i="98"/>
  <c r="FY873" i="98"/>
  <c r="FZ873" i="98"/>
  <c r="GC873" i="98"/>
  <c r="FI897" i="98"/>
  <c r="FX897" i="98" s="1"/>
  <c r="FI921" i="98"/>
  <c r="FU921" i="98"/>
  <c r="FW937" i="98"/>
  <c r="GA937" i="98"/>
  <c r="FT937" i="98"/>
  <c r="FX937" i="98"/>
  <c r="FV937" i="98"/>
  <c r="GD937" i="98"/>
  <c r="FI937" i="98"/>
  <c r="FY937" i="98"/>
  <c r="FZ937" i="98"/>
  <c r="FU937" i="98"/>
  <c r="GC937" i="98"/>
  <c r="FW953" i="98"/>
  <c r="GA953" i="98"/>
  <c r="FU953" i="98"/>
  <c r="FZ953" i="98"/>
  <c r="GB953" i="98"/>
  <c r="FT953" i="98"/>
  <c r="FI953" i="98"/>
  <c r="GD953" i="98"/>
  <c r="FZ979" i="98"/>
  <c r="GD979" i="98"/>
  <c r="FT979" i="98"/>
  <c r="FX979" i="98"/>
  <c r="FI979" i="98"/>
  <c r="GA585" i="98"/>
  <c r="FK918" i="98"/>
  <c r="FW961" i="98"/>
  <c r="GA961" i="98"/>
  <c r="GE961" i="98"/>
  <c r="FV977" i="98"/>
  <c r="GB977" i="98"/>
  <c r="FI998" i="98"/>
  <c r="FY998" i="98" s="1"/>
  <c r="FV998" i="98"/>
  <c r="FZ998" i="98"/>
  <c r="GB998" i="98"/>
  <c r="FK1008" i="98"/>
  <c r="GB1020" i="98"/>
  <c r="FI1020" i="98"/>
  <c r="FY1020" i="98" s="1"/>
  <c r="GA1020" i="98"/>
  <c r="FI1029" i="98"/>
  <c r="FZ1029" i="98"/>
  <c r="FK1029" i="98"/>
  <c r="GB1029" i="98"/>
  <c r="FI1041" i="98"/>
  <c r="GC1041" i="98"/>
  <c r="GE1041" i="98"/>
  <c r="FK1041" i="98"/>
  <c r="GA1041" i="98"/>
  <c r="FX1041" i="98"/>
  <c r="GD1041" i="98"/>
  <c r="FK1053" i="98"/>
  <c r="GC1063" i="98"/>
  <c r="FI1063" i="98"/>
  <c r="GA1063" i="98" s="1"/>
  <c r="FZ1063" i="98"/>
  <c r="FI1073" i="98"/>
  <c r="GC1073" i="98"/>
  <c r="GE1073" i="98"/>
  <c r="FK1073" i="98"/>
  <c r="GA1073" i="98"/>
  <c r="FK1085" i="98"/>
  <c r="FW696" i="98"/>
  <c r="GA696" i="98"/>
  <c r="GE696" i="98"/>
  <c r="FT696" i="98"/>
  <c r="FX696" i="98"/>
  <c r="GB696" i="98"/>
  <c r="FI696" i="98"/>
  <c r="FU696" i="98"/>
  <c r="FY696" i="98"/>
  <c r="GC696" i="98"/>
  <c r="GD696" i="98"/>
  <c r="FV696" i="98"/>
  <c r="FZ696" i="98"/>
  <c r="FZ780" i="98"/>
  <c r="GC780" i="98"/>
  <c r="FI780" i="98"/>
  <c r="FW780" i="98" s="1"/>
  <c r="FK784" i="98"/>
  <c r="FK791" i="98"/>
  <c r="FK800" i="98"/>
  <c r="FV812" i="98"/>
  <c r="FZ812" i="98"/>
  <c r="FW812" i="98"/>
  <c r="GE812" i="98"/>
  <c r="FU812" i="98"/>
  <c r="GC812" i="98"/>
  <c r="FI812" i="98"/>
  <c r="FX812" i="98"/>
  <c r="FY812" i="98"/>
  <c r="FT812" i="98"/>
  <c r="GB812" i="98"/>
  <c r="FK816" i="98"/>
  <c r="FK823" i="98"/>
  <c r="FK832" i="98"/>
  <c r="FK839" i="98"/>
  <c r="FK848" i="98"/>
  <c r="FV860" i="98"/>
  <c r="FZ860" i="98"/>
  <c r="FW860" i="98"/>
  <c r="GE860" i="98"/>
  <c r="FU860" i="98"/>
  <c r="GC860" i="98"/>
  <c r="FI860" i="98"/>
  <c r="FX860" i="98"/>
  <c r="FY860" i="98"/>
  <c r="FT860" i="98"/>
  <c r="GB860" i="98"/>
  <c r="FK864" i="98"/>
  <c r="FK871" i="98"/>
  <c r="FK880" i="98"/>
  <c r="FZ892" i="98"/>
  <c r="GC892" i="98"/>
  <c r="FI892" i="98"/>
  <c r="FW892" i="98" s="1"/>
  <c r="FK896" i="98"/>
  <c r="FK903" i="98"/>
  <c r="FK912" i="98"/>
  <c r="FK928" i="98"/>
  <c r="GA940" i="98"/>
  <c r="GE940" i="98"/>
  <c r="FI940" i="98"/>
  <c r="FY940" i="98"/>
  <c r="FT940" i="98"/>
  <c r="FI107" i="98"/>
  <c r="GC107" i="98"/>
  <c r="GE107" i="98"/>
  <c r="FW107" i="98"/>
  <c r="FZ108" i="98"/>
  <c r="FT102" i="98"/>
  <c r="FK93" i="98"/>
  <c r="FI115" i="98"/>
  <c r="FY115" i="98"/>
  <c r="GC115" i="98"/>
  <c r="GE115" i="98"/>
  <c r="GA115" i="98"/>
  <c r="FW115" i="98"/>
  <c r="FI105" i="98"/>
  <c r="FV105" i="98"/>
  <c r="GB97" i="98"/>
  <c r="FX97" i="98"/>
  <c r="FM114" i="98"/>
  <c r="FZ118" i="98"/>
  <c r="FY118" i="98"/>
  <c r="GB118" i="98"/>
  <c r="GD121" i="98"/>
  <c r="GD125" i="98"/>
  <c r="GD129" i="98"/>
  <c r="GD133" i="98"/>
  <c r="FU137" i="98"/>
  <c r="FK98" i="98"/>
  <c r="FK115" i="98"/>
  <c r="GC118" i="98"/>
  <c r="GB133" i="98"/>
  <c r="FW110" i="98"/>
  <c r="FT110" i="98"/>
  <c r="FK113" i="98"/>
  <c r="GE122" i="98"/>
  <c r="FT109" i="98"/>
  <c r="FY109" i="98"/>
  <c r="GE109" i="98"/>
  <c r="GC120" i="98"/>
  <c r="GB120" i="98"/>
  <c r="FU145" i="98"/>
  <c r="GC145" i="98"/>
  <c r="GD145" i="98"/>
  <c r="FI145" i="98"/>
  <c r="FW153" i="98"/>
  <c r="GA153" i="98"/>
  <c r="FZ153" i="98"/>
  <c r="GB153" i="98"/>
  <c r="FI153" i="98"/>
  <c r="FY153" i="98"/>
  <c r="FT153" i="98"/>
  <c r="FI161" i="98"/>
  <c r="FM139" i="98"/>
  <c r="FU149" i="98"/>
  <c r="FT149" i="98"/>
  <c r="FX149" i="98"/>
  <c r="FW149" i="98"/>
  <c r="FT152" i="98"/>
  <c r="GC162" i="98"/>
  <c r="FU168" i="98"/>
  <c r="FK173" i="98"/>
  <c r="FK177" i="98"/>
  <c r="FK181" i="98"/>
  <c r="FK185" i="98"/>
  <c r="FK189" i="98"/>
  <c r="FU190" i="98"/>
  <c r="FK193" i="98"/>
  <c r="FU194" i="98"/>
  <c r="FK197" i="98"/>
  <c r="FU130" i="98"/>
  <c r="FX130" i="98"/>
  <c r="GA130" i="98"/>
  <c r="GD130" i="98"/>
  <c r="FZ157" i="98"/>
  <c r="FY157" i="98"/>
  <c r="GC157" i="98"/>
  <c r="GA157" i="98"/>
  <c r="FM158" i="98"/>
  <c r="FY160" i="98"/>
  <c r="FX160" i="98"/>
  <c r="FW160" i="98"/>
  <c r="FV160" i="98"/>
  <c r="FT168" i="98"/>
  <c r="FV168" i="98"/>
  <c r="GB112" i="98"/>
  <c r="GE112" i="98"/>
  <c r="GD112" i="98"/>
  <c r="FV134" i="98"/>
  <c r="FK159" i="98"/>
  <c r="FZ141" i="98"/>
  <c r="FY141" i="98"/>
  <c r="GC141" i="98"/>
  <c r="GA141" i="98"/>
  <c r="GC154" i="98"/>
  <c r="FV154" i="98"/>
  <c r="FZ154" i="98"/>
  <c r="FY154" i="98"/>
  <c r="GB154" i="98"/>
  <c r="FM172" i="98"/>
  <c r="FV175" i="98"/>
  <c r="FW187" i="98"/>
  <c r="GC191" i="98"/>
  <c r="FY191" i="98"/>
  <c r="FV191" i="98"/>
  <c r="FT195" i="98"/>
  <c r="GE195" i="98"/>
  <c r="GE148" i="98"/>
  <c r="GD148" i="98"/>
  <c r="FU171" i="98"/>
  <c r="GC171" i="98"/>
  <c r="FV171" i="98"/>
  <c r="FU144" i="98"/>
  <c r="FT144" i="98"/>
  <c r="GC201" i="98"/>
  <c r="FI201" i="98"/>
  <c r="GA201" i="98"/>
  <c r="FX201" i="98"/>
  <c r="FI237" i="98"/>
  <c r="FU237" i="98"/>
  <c r="FY237" i="98"/>
  <c r="GC237" i="98"/>
  <c r="FX237" i="98"/>
  <c r="GD237" i="98"/>
  <c r="FT237" i="98"/>
  <c r="FZ237" i="98"/>
  <c r="GE237" i="98"/>
  <c r="FK237" i="98"/>
  <c r="FV237" i="98"/>
  <c r="FW237" i="98"/>
  <c r="GA237" i="98"/>
  <c r="GB237" i="98"/>
  <c r="FU183" i="98"/>
  <c r="FX183" i="98"/>
  <c r="GA183" i="98"/>
  <c r="GD183" i="98"/>
  <c r="FT202" i="98"/>
  <c r="GC212" i="98"/>
  <c r="FW212" i="98"/>
  <c r="FT234" i="98"/>
  <c r="FI243" i="98"/>
  <c r="FU243" i="98"/>
  <c r="FY243" i="98"/>
  <c r="GC243" i="98"/>
  <c r="FV243" i="98"/>
  <c r="FZ243" i="98"/>
  <c r="FW243" i="98"/>
  <c r="GE243" i="98"/>
  <c r="FX243" i="98"/>
  <c r="GA243" i="98"/>
  <c r="FT243" i="98"/>
  <c r="FK254" i="98"/>
  <c r="FI259" i="98"/>
  <c r="FU259" i="98"/>
  <c r="FY259" i="98"/>
  <c r="GC259" i="98"/>
  <c r="FX259" i="98"/>
  <c r="GD259" i="98"/>
  <c r="FT259" i="98"/>
  <c r="FZ259" i="98"/>
  <c r="GE259" i="98"/>
  <c r="FV259" i="98"/>
  <c r="GA259" i="98"/>
  <c r="FW259" i="98"/>
  <c r="FZ207" i="98"/>
  <c r="FY207" i="98"/>
  <c r="GC207" i="98"/>
  <c r="FM208" i="98"/>
  <c r="FY210" i="98"/>
  <c r="FX210" i="98"/>
  <c r="FW210" i="98"/>
  <c r="FU220" i="98"/>
  <c r="FX220" i="98"/>
  <c r="FV223" i="98"/>
  <c r="FZ231" i="98"/>
  <c r="FY231" i="98"/>
  <c r="GE231" i="98"/>
  <c r="FK245" i="98"/>
  <c r="FK253" i="98"/>
  <c r="GD260" i="98"/>
  <c r="FZ277" i="98"/>
  <c r="GD277" i="98"/>
  <c r="FW277" i="98"/>
  <c r="GA277" i="98"/>
  <c r="GE277" i="98"/>
  <c r="FT277" i="98"/>
  <c r="FX277" i="98"/>
  <c r="GB277" i="98"/>
  <c r="GC277" i="98"/>
  <c r="FU277" i="98"/>
  <c r="FI277" i="98"/>
  <c r="FV277" i="98" s="1"/>
  <c r="FY179" i="98"/>
  <c r="FT179" i="98"/>
  <c r="GE179" i="98"/>
  <c r="FV215" i="98"/>
  <c r="FV261" i="98"/>
  <c r="FW261" i="98"/>
  <c r="FV295" i="98"/>
  <c r="FY295" i="98"/>
  <c r="GD303" i="98"/>
  <c r="FV331" i="98"/>
  <c r="FI342" i="98"/>
  <c r="FY342" i="98" s="1"/>
  <c r="GE342" i="98"/>
  <c r="FI358" i="98"/>
  <c r="GE358" i="98"/>
  <c r="GD358" i="98"/>
  <c r="FX358" i="98"/>
  <c r="GD275" i="98"/>
  <c r="GE280" i="98"/>
  <c r="FW303" i="98"/>
  <c r="FU218" i="98"/>
  <c r="FT218" i="98"/>
  <c r="FT228" i="98"/>
  <c r="FX239" i="98"/>
  <c r="FZ239" i="98"/>
  <c r="FY239" i="98"/>
  <c r="FW239" i="98"/>
  <c r="FK247" i="98"/>
  <c r="FW252" i="98"/>
  <c r="GA252" i="98"/>
  <c r="FI252" i="98"/>
  <c r="FY252" i="98"/>
  <c r="FK269" i="98"/>
  <c r="FU271" i="98"/>
  <c r="FX271" i="98"/>
  <c r="FI276" i="98"/>
  <c r="FU276" i="98"/>
  <c r="FY276" i="98"/>
  <c r="GC276" i="98"/>
  <c r="FV276" i="98"/>
  <c r="FZ276" i="98"/>
  <c r="GD276" i="98"/>
  <c r="FW276" i="98"/>
  <c r="GA276" i="98"/>
  <c r="GE276" i="98"/>
  <c r="FT276" i="98"/>
  <c r="FX276" i="98"/>
  <c r="GB276" i="98"/>
  <c r="GD279" i="98"/>
  <c r="FT308" i="98"/>
  <c r="FU324" i="98"/>
  <c r="GA324" i="98"/>
  <c r="GD324" i="98"/>
  <c r="GC332" i="98"/>
  <c r="GE332" i="98"/>
  <c r="FT343" i="98"/>
  <c r="FM346" i="98"/>
  <c r="GC351" i="98"/>
  <c r="GB351" i="98"/>
  <c r="FZ351" i="98"/>
  <c r="FW353" i="98"/>
  <c r="FV353" i="98"/>
  <c r="FV368" i="98"/>
  <c r="FK373" i="98"/>
  <c r="GA238" i="98"/>
  <c r="GE267" i="98"/>
  <c r="FU267" i="98"/>
  <c r="FX267" i="98"/>
  <c r="FI272" i="98"/>
  <c r="FU272" i="98"/>
  <c r="FY272" i="98"/>
  <c r="GC272" i="98"/>
  <c r="FV272" i="98"/>
  <c r="FZ272" i="98"/>
  <c r="GD272" i="98"/>
  <c r="FW272" i="98"/>
  <c r="GA272" i="98"/>
  <c r="GE272" i="98"/>
  <c r="FT272" i="98"/>
  <c r="FX272" i="98"/>
  <c r="GB272" i="98"/>
  <c r="GE283" i="98"/>
  <c r="GB287" i="98"/>
  <c r="FV287" i="98"/>
  <c r="FY287" i="98"/>
  <c r="GA311" i="98"/>
  <c r="FW319" i="98"/>
  <c r="GD319" i="98"/>
  <c r="GE327" i="98"/>
  <c r="FT327" i="98"/>
  <c r="GA335" i="98"/>
  <c r="FU345" i="98"/>
  <c r="FY351" i="98"/>
  <c r="FK364" i="98"/>
  <c r="FT416" i="98"/>
  <c r="FX416" i="98"/>
  <c r="GB416" i="98"/>
  <c r="FI416" i="98"/>
  <c r="FU416" i="98"/>
  <c r="FY416" i="98"/>
  <c r="GC416" i="98"/>
  <c r="FV416" i="98"/>
  <c r="FZ416" i="98"/>
  <c r="GD416" i="98"/>
  <c r="FW416" i="98"/>
  <c r="FK416" i="98"/>
  <c r="GA416" i="98"/>
  <c r="GE416" i="98"/>
  <c r="FX432" i="98"/>
  <c r="GB432" i="98"/>
  <c r="FI432" i="98"/>
  <c r="FU432" i="98"/>
  <c r="FY432" i="98"/>
  <c r="GC432" i="98"/>
  <c r="FV432" i="98"/>
  <c r="FZ432" i="98"/>
  <c r="FW432" i="98"/>
  <c r="GA432" i="98"/>
  <c r="GE432" i="98"/>
  <c r="FI452" i="98"/>
  <c r="FY452" i="98"/>
  <c r="GC452" i="98"/>
  <c r="FZ452" i="98"/>
  <c r="GE452" i="98"/>
  <c r="FI468" i="98"/>
  <c r="FZ468" i="98"/>
  <c r="FK468" i="98"/>
  <c r="GA222" i="98"/>
  <c r="FY222" i="98"/>
  <c r="FI375" i="98"/>
  <c r="FU375" i="98"/>
  <c r="FY375" i="98"/>
  <c r="GC375" i="98"/>
  <c r="FW375" i="98"/>
  <c r="GB375" i="98"/>
  <c r="FX375" i="98"/>
  <c r="GD375" i="98"/>
  <c r="FT375" i="98"/>
  <c r="FZ375" i="98"/>
  <c r="GE375" i="98"/>
  <c r="FV375" i="98"/>
  <c r="GA375" i="98"/>
  <c r="FK375" i="98"/>
  <c r="FW389" i="98"/>
  <c r="FU389" i="98"/>
  <c r="FV389" i="98"/>
  <c r="GB389" i="98"/>
  <c r="GC389" i="98"/>
  <c r="FT389" i="98"/>
  <c r="FI389" i="98"/>
  <c r="GA389" i="98" s="1"/>
  <c r="GD389" i="98"/>
  <c r="FZ398" i="98"/>
  <c r="FT398" i="98"/>
  <c r="FI398" i="98"/>
  <c r="FW398" i="98" s="1"/>
  <c r="FZ422" i="98"/>
  <c r="GD422" i="98"/>
  <c r="FW422" i="98"/>
  <c r="GA422" i="98"/>
  <c r="GE422" i="98"/>
  <c r="FT422" i="98"/>
  <c r="FX422" i="98"/>
  <c r="GB422" i="98"/>
  <c r="GC422" i="98"/>
  <c r="FU422" i="98"/>
  <c r="FI422" i="98"/>
  <c r="FV422" i="98" s="1"/>
  <c r="GD438" i="98"/>
  <c r="GA438" i="98"/>
  <c r="GE438" i="98"/>
  <c r="FX438" i="98"/>
  <c r="GB438" i="98"/>
  <c r="FI438" i="98"/>
  <c r="FV438" i="98" s="1"/>
  <c r="FY438" i="98"/>
  <c r="GC438" i="98"/>
  <c r="FV446" i="98"/>
  <c r="FZ446" i="98"/>
  <c r="GD446" i="98"/>
  <c r="FW446" i="98"/>
  <c r="GA446" i="98"/>
  <c r="GE446" i="98"/>
  <c r="FT446" i="98"/>
  <c r="FX446" i="98"/>
  <c r="GB446" i="98"/>
  <c r="FI446" i="98"/>
  <c r="FU446" i="98"/>
  <c r="FY446" i="98"/>
  <c r="GC446" i="98"/>
  <c r="GE307" i="98"/>
  <c r="FT307" i="98"/>
  <c r="FU307" i="98"/>
  <c r="FK310" i="98"/>
  <c r="GA315" i="98"/>
  <c r="FW315" i="98"/>
  <c r="GD315" i="98"/>
  <c r="FX352" i="98"/>
  <c r="GE352" i="98"/>
  <c r="GB355" i="98"/>
  <c r="FU355" i="98"/>
  <c r="FT355" i="98"/>
  <c r="FV355" i="98"/>
  <c r="FT361" i="98"/>
  <c r="FU377" i="98"/>
  <c r="FT377" i="98"/>
  <c r="FX377" i="98"/>
  <c r="FW377" i="98"/>
  <c r="FT380" i="98"/>
  <c r="GA388" i="98"/>
  <c r="GC390" i="98"/>
  <c r="GA393" i="98"/>
  <c r="GD393" i="98"/>
  <c r="FK414" i="98"/>
  <c r="FK422" i="98"/>
  <c r="FT483" i="98"/>
  <c r="FX487" i="98"/>
  <c r="FT499" i="98"/>
  <c r="FX503" i="98"/>
  <c r="FT515" i="98"/>
  <c r="FX519" i="98"/>
  <c r="GE291" i="98"/>
  <c r="FT291" i="98"/>
  <c r="FU291" i="98"/>
  <c r="GB323" i="98"/>
  <c r="FV323" i="98"/>
  <c r="FY323" i="98"/>
  <c r="FK338" i="98"/>
  <c r="GC344" i="98"/>
  <c r="FZ344" i="98"/>
  <c r="GA344" i="98"/>
  <c r="GE359" i="98"/>
  <c r="FX359" i="98"/>
  <c r="FW359" i="98"/>
  <c r="FV359" i="98"/>
  <c r="FZ385" i="98"/>
  <c r="FY385" i="98"/>
  <c r="GC385" i="98"/>
  <c r="GA385" i="98"/>
  <c r="FM386" i="98"/>
  <c r="FK386" i="98" s="1"/>
  <c r="FY388" i="98"/>
  <c r="FX388" i="98"/>
  <c r="FW388" i="98"/>
  <c r="FV388" i="98"/>
  <c r="GA392" i="98"/>
  <c r="GA405" i="98"/>
  <c r="GD405" i="98"/>
  <c r="FV413" i="98"/>
  <c r="FY413" i="98"/>
  <c r="GE433" i="98"/>
  <c r="FU433" i="98"/>
  <c r="FW448" i="98"/>
  <c r="GE448" i="98"/>
  <c r="FV449" i="98"/>
  <c r="FY449" i="98"/>
  <c r="FX469" i="98"/>
  <c r="FV473" i="98"/>
  <c r="FY473" i="98"/>
  <c r="FU475" i="98"/>
  <c r="FY475" i="98"/>
  <c r="GC475" i="98"/>
  <c r="FW475" i="98"/>
  <c r="GA475" i="98"/>
  <c r="GE475" i="98"/>
  <c r="FU491" i="98"/>
  <c r="FY491" i="98"/>
  <c r="GC491" i="98"/>
  <c r="FW491" i="98"/>
  <c r="GA491" i="98"/>
  <c r="GE491" i="98"/>
  <c r="FU507" i="98"/>
  <c r="FY507" i="98"/>
  <c r="GC507" i="98"/>
  <c r="FW507" i="98"/>
  <c r="GA507" i="98"/>
  <c r="GE507" i="98"/>
  <c r="FU527" i="98"/>
  <c r="FY527" i="98"/>
  <c r="GC527" i="98"/>
  <c r="GA527" i="98"/>
  <c r="GE527" i="98"/>
  <c r="FW527" i="98"/>
  <c r="FT563" i="98"/>
  <c r="FI563" i="98"/>
  <c r="GC563" i="98"/>
  <c r="FZ563" i="98"/>
  <c r="GE563" i="98"/>
  <c r="FY352" i="98"/>
  <c r="GB369" i="98"/>
  <c r="FW369" i="98"/>
  <c r="GA374" i="98"/>
  <c r="FZ374" i="98"/>
  <c r="FY374" i="98"/>
  <c r="FV377" i="98"/>
  <c r="GE392" i="98"/>
  <c r="FV401" i="98"/>
  <c r="FY401" i="98"/>
  <c r="FW404" i="98"/>
  <c r="GA404" i="98"/>
  <c r="GE404" i="98"/>
  <c r="FT421" i="98"/>
  <c r="FX421" i="98"/>
  <c r="GB421" i="98"/>
  <c r="FK426" i="98"/>
  <c r="FI453" i="98"/>
  <c r="GC453" i="98"/>
  <c r="FZ453" i="98"/>
  <c r="GD453" i="98"/>
  <c r="FW453" i="98"/>
  <c r="GA453" i="98"/>
  <c r="FT453" i="98"/>
  <c r="FX453" i="98"/>
  <c r="FV472" i="98"/>
  <c r="FY472" i="98"/>
  <c r="GB472" i="98"/>
  <c r="GD475" i="98"/>
  <c r="GD483" i="98"/>
  <c r="FV487" i="98"/>
  <c r="GD491" i="98"/>
  <c r="GD499" i="98"/>
  <c r="GD507" i="98"/>
  <c r="GD515" i="98"/>
  <c r="FV519" i="98"/>
  <c r="FZ527" i="98"/>
  <c r="FK564" i="98"/>
  <c r="FX355" i="98"/>
  <c r="GE408" i="98"/>
  <c r="FU408" i="98"/>
  <c r="FX408" i="98"/>
  <c r="FK450" i="98"/>
  <c r="GB461" i="98"/>
  <c r="FV461" i="98"/>
  <c r="FY461" i="98"/>
  <c r="GE480" i="98"/>
  <c r="FU480" i="98"/>
  <c r="GA484" i="98"/>
  <c r="GD484" i="98"/>
  <c r="FX488" i="98"/>
  <c r="FT488" i="98"/>
  <c r="FV492" i="98"/>
  <c r="FY492" i="98"/>
  <c r="GA500" i="98"/>
  <c r="GD500" i="98"/>
  <c r="FX504" i="98"/>
  <c r="FT504" i="98"/>
  <c r="FV508" i="98"/>
  <c r="GE512" i="98"/>
  <c r="FU512" i="98"/>
  <c r="FX520" i="98"/>
  <c r="FT520" i="98"/>
  <c r="FX532" i="98"/>
  <c r="FT532" i="98"/>
  <c r="FV540" i="98"/>
  <c r="FY540" i="98"/>
  <c r="FV552" i="98"/>
  <c r="FY552" i="98"/>
  <c r="GE560" i="98"/>
  <c r="GB299" i="98"/>
  <c r="FV299" i="98"/>
  <c r="FY299" i="98"/>
  <c r="GB363" i="98"/>
  <c r="FW363" i="98"/>
  <c r="FU363" i="98"/>
  <c r="FT363" i="98"/>
  <c r="FV363" i="98"/>
  <c r="FW400" i="98"/>
  <c r="FU400" i="98"/>
  <c r="FX400" i="98"/>
  <c r="FX437" i="98"/>
  <c r="GA437" i="98"/>
  <c r="GD437" i="98"/>
  <c r="GB469" i="98"/>
  <c r="FW531" i="98"/>
  <c r="GE531" i="98"/>
  <c r="FU539" i="98"/>
  <c r="FX539" i="98"/>
  <c r="GD551" i="98"/>
  <c r="FT551" i="98"/>
  <c r="FV397" i="98"/>
  <c r="FY397" i="98"/>
  <c r="GB413" i="98"/>
  <c r="FK434" i="98"/>
  <c r="FK474" i="98"/>
  <c r="FI544" i="98"/>
  <c r="FU544" i="98"/>
  <c r="FY544" i="98"/>
  <c r="GC544" i="98"/>
  <c r="FV544" i="98"/>
  <c r="FZ544" i="98"/>
  <c r="GD544" i="98"/>
  <c r="FW544" i="98"/>
  <c r="GA544" i="98"/>
  <c r="GE544" i="98"/>
  <c r="FT544" i="98"/>
  <c r="FX544" i="98"/>
  <c r="GB544" i="98"/>
  <c r="FV575" i="98"/>
  <c r="FZ575" i="98"/>
  <c r="FW575" i="98"/>
  <c r="FT575" i="98"/>
  <c r="GC575" i="98"/>
  <c r="FI575" i="98"/>
  <c r="FY575" i="98"/>
  <c r="FW591" i="98"/>
  <c r="FI591" i="98"/>
  <c r="FZ591" i="98" s="1"/>
  <c r="GD607" i="98"/>
  <c r="GE607" i="98"/>
  <c r="FX607" i="98"/>
  <c r="GB607" i="98"/>
  <c r="FI607" i="98"/>
  <c r="FU607" i="98"/>
  <c r="FV623" i="98"/>
  <c r="FZ623" i="98"/>
  <c r="FW623" i="98"/>
  <c r="GE623" i="98"/>
  <c r="FT623" i="98"/>
  <c r="GB623" i="98"/>
  <c r="GC623" i="98"/>
  <c r="FI623" i="98"/>
  <c r="FU623" i="98"/>
  <c r="FY623" i="98"/>
  <c r="FV639" i="98"/>
  <c r="FZ639" i="98"/>
  <c r="FW639" i="98"/>
  <c r="FT639" i="98"/>
  <c r="GC639" i="98"/>
  <c r="FI639" i="98"/>
  <c r="FY639" i="98"/>
  <c r="FW655" i="98"/>
  <c r="FI655" i="98"/>
  <c r="FZ655" i="98" s="1"/>
  <c r="GD671" i="98"/>
  <c r="GE671" i="98"/>
  <c r="FX671" i="98"/>
  <c r="GB671" i="98"/>
  <c r="FI671" i="98"/>
  <c r="FU671" i="98"/>
  <c r="FV687" i="98"/>
  <c r="FZ687" i="98"/>
  <c r="FW687" i="98"/>
  <c r="GE687" i="98"/>
  <c r="FT687" i="98"/>
  <c r="GB687" i="98"/>
  <c r="GC687" i="98"/>
  <c r="FI687" i="98"/>
  <c r="FU687" i="98"/>
  <c r="FY687" i="98"/>
  <c r="FV703" i="98"/>
  <c r="FZ703" i="98"/>
  <c r="FW703" i="98"/>
  <c r="FT703" i="98"/>
  <c r="GC703" i="98"/>
  <c r="FI703" i="98"/>
  <c r="FY703" i="98"/>
  <c r="FW719" i="98"/>
  <c r="FI719" i="98"/>
  <c r="FZ719" i="98" s="1"/>
  <c r="GD735" i="98"/>
  <c r="GE735" i="98"/>
  <c r="FX735" i="98"/>
  <c r="GB735" i="98"/>
  <c r="FI735" i="98"/>
  <c r="FU735" i="98"/>
  <c r="FV751" i="98"/>
  <c r="FZ751" i="98"/>
  <c r="FW751" i="98"/>
  <c r="GE751" i="98"/>
  <c r="FT751" i="98"/>
  <c r="GB751" i="98"/>
  <c r="GC751" i="98"/>
  <c r="FI751" i="98"/>
  <c r="FU751" i="98"/>
  <c r="FY751" i="98"/>
  <c r="FV767" i="98"/>
  <c r="FZ767" i="98"/>
  <c r="FW767" i="98"/>
  <c r="FT767" i="98"/>
  <c r="GC767" i="98"/>
  <c r="FI767" i="98"/>
  <c r="FY767" i="98"/>
  <c r="FK477" i="98"/>
  <c r="FK517" i="98"/>
  <c r="FK533" i="98"/>
  <c r="GC545" i="98"/>
  <c r="GB545" i="98"/>
  <c r="GE545" i="98"/>
  <c r="FU549" i="98"/>
  <c r="FT549" i="98"/>
  <c r="FW549" i="98"/>
  <c r="FZ549" i="98"/>
  <c r="FT570" i="98"/>
  <c r="GA578" i="98"/>
  <c r="GD578" i="98"/>
  <c r="FU581" i="98"/>
  <c r="FK587" i="98"/>
  <c r="GB594" i="98"/>
  <c r="FT594" i="98"/>
  <c r="FX594" i="98"/>
  <c r="GD597" i="98"/>
  <c r="FW609" i="98"/>
  <c r="FV610" i="98"/>
  <c r="FY610" i="98"/>
  <c r="GA613" i="98"/>
  <c r="GE613" i="98"/>
  <c r="FW613" i="98"/>
  <c r="FV629" i="98"/>
  <c r="FY629" i="98"/>
  <c r="GB629" i="98"/>
  <c r="GD637" i="98"/>
  <c r="GE642" i="98"/>
  <c r="FU642" i="98"/>
  <c r="FV645" i="98"/>
  <c r="FY645" i="98"/>
  <c r="GB645" i="98"/>
  <c r="GD653" i="98"/>
  <c r="GE658" i="98"/>
  <c r="FU658" i="98"/>
  <c r="FV661" i="98"/>
  <c r="FY661" i="98"/>
  <c r="GB661" i="98"/>
  <c r="FW669" i="98"/>
  <c r="GA669" i="98"/>
  <c r="GE669" i="98"/>
  <c r="FK683" i="98"/>
  <c r="GB690" i="98"/>
  <c r="FT690" i="98"/>
  <c r="FX690" i="98"/>
  <c r="GA693" i="98"/>
  <c r="FK699" i="98"/>
  <c r="FU701" i="98"/>
  <c r="FX701" i="98"/>
  <c r="FX702" i="98"/>
  <c r="FK715" i="98"/>
  <c r="GB722" i="98"/>
  <c r="FT722" i="98"/>
  <c r="FX722" i="98"/>
  <c r="GD733" i="98"/>
  <c r="FW749" i="98"/>
  <c r="GA749" i="98"/>
  <c r="GE749" i="98"/>
  <c r="GE761" i="98"/>
  <c r="FV765" i="98"/>
  <c r="FY765" i="98"/>
  <c r="GB765" i="98"/>
  <c r="FY372" i="98"/>
  <c r="FX372" i="98"/>
  <c r="FW372" i="98"/>
  <c r="FV372" i="98"/>
  <c r="GB425" i="98"/>
  <c r="FV425" i="98"/>
  <c r="FY425" i="98"/>
  <c r="GB504" i="98"/>
  <c r="FK521" i="98"/>
  <c r="GC537" i="98"/>
  <c r="GB537" i="98"/>
  <c r="GE537" i="98"/>
  <c r="FK561" i="98"/>
  <c r="GB574" i="98"/>
  <c r="FT574" i="98"/>
  <c r="GD577" i="98"/>
  <c r="GA590" i="98"/>
  <c r="GD590" i="98"/>
  <c r="FU593" i="98"/>
  <c r="FX593" i="98"/>
  <c r="FV609" i="98"/>
  <c r="FY609" i="98"/>
  <c r="FK615" i="98"/>
  <c r="FW621" i="98"/>
  <c r="FV622" i="98"/>
  <c r="FY622" i="98"/>
  <c r="GA625" i="98"/>
  <c r="GE625" i="98"/>
  <c r="FV633" i="98"/>
  <c r="FY633" i="98"/>
  <c r="GB633" i="98"/>
  <c r="GB638" i="98"/>
  <c r="FT638" i="98"/>
  <c r="FK647" i="98"/>
  <c r="FU649" i="98"/>
  <c r="FX649" i="98"/>
  <c r="FX650" i="98"/>
  <c r="FV654" i="98"/>
  <c r="FY654" i="98"/>
  <c r="GD665" i="98"/>
  <c r="GD689" i="98"/>
  <c r="FK695" i="98"/>
  <c r="FU697" i="98"/>
  <c r="FX697" i="98"/>
  <c r="FX698" i="98"/>
  <c r="FV702" i="98"/>
  <c r="FY702" i="98"/>
  <c r="GE709" i="98"/>
  <c r="GB718" i="98"/>
  <c r="FT718" i="98"/>
  <c r="GD721" i="98"/>
  <c r="FK727" i="98"/>
  <c r="FU729" i="98"/>
  <c r="FX729" i="98"/>
  <c r="FI734" i="98"/>
  <c r="FU734" i="98"/>
  <c r="FY734" i="98"/>
  <c r="GC734" i="98"/>
  <c r="FV734" i="98"/>
  <c r="FZ734" i="98"/>
  <c r="FW734" i="98"/>
  <c r="GE734" i="98"/>
  <c r="FX734" i="98"/>
  <c r="GB734" i="98"/>
  <c r="FT734" i="98"/>
  <c r="FW745" i="98"/>
  <c r="GA745" i="98"/>
  <c r="FK759" i="98"/>
  <c r="FU761" i="98"/>
  <c r="FI766" i="98"/>
  <c r="FU766" i="98"/>
  <c r="FY766" i="98"/>
  <c r="GC766" i="98"/>
  <c r="FV766" i="98"/>
  <c r="FZ766" i="98"/>
  <c r="GD766" i="98"/>
  <c r="FW766" i="98"/>
  <c r="GA766" i="98"/>
  <c r="GE766" i="98"/>
  <c r="FX766" i="98"/>
  <c r="GB766" i="98"/>
  <c r="FT766" i="98"/>
  <c r="GB520" i="98"/>
  <c r="FV525" i="98"/>
  <c r="FY529" i="98"/>
  <c r="FX529" i="98"/>
  <c r="GA529" i="98"/>
  <c r="GD529" i="98"/>
  <c r="FI553" i="98"/>
  <c r="FV570" i="98"/>
  <c r="FY570" i="98"/>
  <c r="GA573" i="98"/>
  <c r="GE573" i="98"/>
  <c r="FU589" i="98"/>
  <c r="FX589" i="98"/>
  <c r="FV602" i="98"/>
  <c r="GA605" i="98"/>
  <c r="GE605" i="98"/>
  <c r="GA618" i="98"/>
  <c r="GD618" i="98"/>
  <c r="FU621" i="98"/>
  <c r="FX621" i="98"/>
  <c r="FV634" i="98"/>
  <c r="FY634" i="98"/>
  <c r="FV650" i="98"/>
  <c r="FY650" i="98"/>
  <c r="FW677" i="98"/>
  <c r="FV682" i="98"/>
  <c r="FY682" i="98"/>
  <c r="GA685" i="98"/>
  <c r="GE685" i="98"/>
  <c r="FV693" i="98"/>
  <c r="FY693" i="98"/>
  <c r="FV698" i="98"/>
  <c r="GD709" i="98"/>
  <c r="GB714" i="98"/>
  <c r="GD717" i="98"/>
  <c r="FW725" i="98"/>
  <c r="FW741" i="98"/>
  <c r="FW757" i="98"/>
  <c r="FW773" i="98"/>
  <c r="GA777" i="98"/>
  <c r="FX777" i="98"/>
  <c r="FW585" i="98"/>
  <c r="FU585" i="98"/>
  <c r="FX585" i="98"/>
  <c r="GD617" i="98"/>
  <c r="FT617" i="98"/>
  <c r="FV630" i="98"/>
  <c r="FY630" i="98"/>
  <c r="GD681" i="98"/>
  <c r="FT681" i="98"/>
  <c r="GD769" i="98"/>
  <c r="FT769" i="98"/>
  <c r="FK501" i="98"/>
  <c r="GC557" i="98"/>
  <c r="GB557" i="98"/>
  <c r="GE557" i="98"/>
  <c r="FK607" i="98"/>
  <c r="GE614" i="98"/>
  <c r="FU614" i="98"/>
  <c r="GD673" i="98"/>
  <c r="FT673" i="98"/>
  <c r="GD713" i="98"/>
  <c r="FT713" i="98"/>
  <c r="GD753" i="98"/>
  <c r="FT753" i="98"/>
  <c r="FI787" i="98"/>
  <c r="FU787" i="98"/>
  <c r="FY787" i="98"/>
  <c r="GC787" i="98"/>
  <c r="FV787" i="98"/>
  <c r="FZ787" i="98"/>
  <c r="FW787" i="98"/>
  <c r="GE787" i="98"/>
  <c r="FX787" i="98"/>
  <c r="GA787" i="98"/>
  <c r="GB787" i="98"/>
  <c r="FM794" i="98"/>
  <c r="FI803" i="98"/>
  <c r="FU803" i="98"/>
  <c r="FY803" i="98"/>
  <c r="GC803" i="98"/>
  <c r="FV803" i="98"/>
  <c r="FZ803" i="98"/>
  <c r="FW803" i="98"/>
  <c r="GE803" i="98"/>
  <c r="FX803" i="98"/>
  <c r="GA803" i="98"/>
  <c r="GB803" i="98"/>
  <c r="FM810" i="98"/>
  <c r="FI819" i="98"/>
  <c r="FU819" i="98"/>
  <c r="FY819" i="98"/>
  <c r="GC819" i="98"/>
  <c r="FV819" i="98"/>
  <c r="FZ819" i="98"/>
  <c r="FW819" i="98"/>
  <c r="GE819" i="98"/>
  <c r="FX819" i="98"/>
  <c r="GA819" i="98"/>
  <c r="GB819" i="98"/>
  <c r="FM826" i="98"/>
  <c r="FI835" i="98"/>
  <c r="FU835" i="98"/>
  <c r="FY835" i="98"/>
  <c r="GC835" i="98"/>
  <c r="FV835" i="98"/>
  <c r="FZ835" i="98"/>
  <c r="FW835" i="98"/>
  <c r="GE835" i="98"/>
  <c r="FX835" i="98"/>
  <c r="GA835" i="98"/>
  <c r="GB835" i="98"/>
  <c r="FM842" i="98"/>
  <c r="FI851" i="98"/>
  <c r="FU851" i="98"/>
  <c r="FY851" i="98"/>
  <c r="GC851" i="98"/>
  <c r="FV851" i="98"/>
  <c r="FZ851" i="98"/>
  <c r="FW851" i="98"/>
  <c r="GE851" i="98"/>
  <c r="FX851" i="98"/>
  <c r="GA851" i="98"/>
  <c r="GB851" i="98"/>
  <c r="FM858" i="98"/>
  <c r="FI867" i="98"/>
  <c r="FU867" i="98"/>
  <c r="FY867" i="98"/>
  <c r="GC867" i="98"/>
  <c r="FV867" i="98"/>
  <c r="FZ867" i="98"/>
  <c r="FW867" i="98"/>
  <c r="GE867" i="98"/>
  <c r="FX867" i="98"/>
  <c r="GA867" i="98"/>
  <c r="GB867" i="98"/>
  <c r="FM874" i="98"/>
  <c r="FI883" i="98"/>
  <c r="FU883" i="98"/>
  <c r="FY883" i="98"/>
  <c r="GC883" i="98"/>
  <c r="FV883" i="98"/>
  <c r="FZ883" i="98"/>
  <c r="FW883" i="98"/>
  <c r="GE883" i="98"/>
  <c r="FX883" i="98"/>
  <c r="GA883" i="98"/>
  <c r="GB883" i="98"/>
  <c r="FM890" i="98"/>
  <c r="FI899" i="98"/>
  <c r="FU899" i="98"/>
  <c r="FY899" i="98"/>
  <c r="GC899" i="98"/>
  <c r="FV899" i="98"/>
  <c r="FZ899" i="98"/>
  <c r="FW899" i="98"/>
  <c r="GE899" i="98"/>
  <c r="FX899" i="98"/>
  <c r="GA899" i="98"/>
  <c r="GB899" i="98"/>
  <c r="FM906" i="98"/>
  <c r="FI915" i="98"/>
  <c r="FU915" i="98"/>
  <c r="FY915" i="98"/>
  <c r="GC915" i="98"/>
  <c r="FV915" i="98"/>
  <c r="FZ915" i="98"/>
  <c r="FW915" i="98"/>
  <c r="GE915" i="98"/>
  <c r="FX915" i="98"/>
  <c r="GA915" i="98"/>
  <c r="GB915" i="98"/>
  <c r="FM922" i="98"/>
  <c r="FI931" i="98"/>
  <c r="FU931" i="98"/>
  <c r="FY931" i="98"/>
  <c r="GC931" i="98"/>
  <c r="FV931" i="98"/>
  <c r="FZ931" i="98"/>
  <c r="FW931" i="98"/>
  <c r="GE931" i="98"/>
  <c r="FX931" i="98"/>
  <c r="GA931" i="98"/>
  <c r="GB931" i="98"/>
  <c r="FW382" i="98"/>
  <c r="FT382" i="98"/>
  <c r="GE601" i="98"/>
  <c r="FV601" i="98"/>
  <c r="FY601" i="98"/>
  <c r="GB601" i="98"/>
  <c r="FK623" i="98"/>
  <c r="GE662" i="98"/>
  <c r="FU662" i="98"/>
  <c r="GD705" i="98"/>
  <c r="FT705" i="98"/>
  <c r="GE737" i="98"/>
  <c r="FU737" i="98"/>
  <c r="FX737" i="98"/>
  <c r="FI742" i="98"/>
  <c r="FY742" i="98"/>
  <c r="GC742" i="98"/>
  <c r="FV742" i="98"/>
  <c r="FZ742" i="98"/>
  <c r="FW742" i="98"/>
  <c r="FT742" i="98"/>
  <c r="FK785" i="98"/>
  <c r="FK793" i="98"/>
  <c r="FK801" i="98"/>
  <c r="FK809" i="98"/>
  <c r="FK817" i="98"/>
  <c r="FK825" i="98"/>
  <c r="FK833" i="98"/>
  <c r="FK841" i="98"/>
  <c r="FK849" i="98"/>
  <c r="FK857" i="98"/>
  <c r="FK865" i="98"/>
  <c r="FK873" i="98"/>
  <c r="FK881" i="98"/>
  <c r="FK889" i="98"/>
  <c r="FK897" i="98"/>
  <c r="FK905" i="98"/>
  <c r="FK913" i="98"/>
  <c r="FK921" i="98"/>
  <c r="FK929" i="98"/>
  <c r="FK937" i="98"/>
  <c r="FI947" i="98"/>
  <c r="GC947" i="98"/>
  <c r="FV947" i="98"/>
  <c r="FK947" i="98"/>
  <c r="FI955" i="98"/>
  <c r="FT955" i="98"/>
  <c r="FK955" i="98"/>
  <c r="FV967" i="98"/>
  <c r="GD967" i="98"/>
  <c r="GA967" i="98"/>
  <c r="GE967" i="98"/>
  <c r="FX967" i="98"/>
  <c r="GB967" i="98"/>
  <c r="FI967" i="98"/>
  <c r="FZ967" i="98" s="1"/>
  <c r="FU967" i="98"/>
  <c r="FY967" i="98"/>
  <c r="GC967" i="98"/>
  <c r="FV983" i="98"/>
  <c r="GE983" i="98"/>
  <c r="GB983" i="98"/>
  <c r="FI983" i="98"/>
  <c r="FZ983" i="98" s="1"/>
  <c r="FY983" i="98"/>
  <c r="GC983" i="98"/>
  <c r="FV999" i="98"/>
  <c r="FZ999" i="98"/>
  <c r="FT999" i="98"/>
  <c r="FI999" i="98"/>
  <c r="GC999" i="98"/>
  <c r="FK591" i="98"/>
  <c r="FK790" i="98"/>
  <c r="FK806" i="98"/>
  <c r="FK822" i="98"/>
  <c r="FK838" i="98"/>
  <c r="FK854" i="98"/>
  <c r="FK870" i="98"/>
  <c r="FV961" i="98"/>
  <c r="FY961" i="98"/>
  <c r="GB961" i="98"/>
  <c r="FK975" i="98"/>
  <c r="FU977" i="98"/>
  <c r="FX977" i="98"/>
  <c r="FI982" i="98"/>
  <c r="FY982" i="98" s="1"/>
  <c r="FZ982" i="98"/>
  <c r="GA985" i="98"/>
  <c r="GD993" i="98"/>
  <c r="FI1009" i="98"/>
  <c r="FY1009" i="98"/>
  <c r="GC1009" i="98"/>
  <c r="FV1009" i="98"/>
  <c r="FZ1009" i="98"/>
  <c r="FX1009" i="98"/>
  <c r="FK1009" i="98"/>
  <c r="FT1009" i="98"/>
  <c r="GB1009" i="98"/>
  <c r="FK1020" i="98"/>
  <c r="FI1025" i="98"/>
  <c r="FU1025" i="98"/>
  <c r="FY1025" i="98"/>
  <c r="GC1025" i="98"/>
  <c r="FV1025" i="98"/>
  <c r="FZ1025" i="98"/>
  <c r="FX1025" i="98"/>
  <c r="FK1025" i="98"/>
  <c r="GA1025" i="98"/>
  <c r="FT1025" i="98"/>
  <c r="GB1025" i="98"/>
  <c r="FW1025" i="98"/>
  <c r="FK1036" i="98"/>
  <c r="FW1050" i="98"/>
  <c r="GA1055" i="98"/>
  <c r="GE1055" i="98"/>
  <c r="GC1055" i="98"/>
  <c r="FI1055" i="98"/>
  <c r="FY1055" i="98"/>
  <c r="GD1055" i="98"/>
  <c r="FZ1055" i="98"/>
  <c r="GB1055" i="98"/>
  <c r="FI1065" i="98"/>
  <c r="GC1065" i="98"/>
  <c r="GE1065" i="98"/>
  <c r="FK1065" i="98"/>
  <c r="GA1065" i="98"/>
  <c r="FX1065" i="98"/>
  <c r="FK1077" i="98"/>
  <c r="FW1082" i="98"/>
  <c r="FW1087" i="98"/>
  <c r="GA1087" i="98"/>
  <c r="FX1087" i="98"/>
  <c r="GC1087" i="98"/>
  <c r="FI1087" i="98"/>
  <c r="FT1087" i="98"/>
  <c r="FY1087" i="98"/>
  <c r="GD1087" i="98"/>
  <c r="FU1087" i="98"/>
  <c r="FZ1087" i="98"/>
  <c r="GB1087" i="98"/>
  <c r="FK559" i="98"/>
  <c r="FV598" i="98"/>
  <c r="FY598" i="98"/>
  <c r="FK780" i="98"/>
  <c r="FK787" i="98"/>
  <c r="FV792" i="98"/>
  <c r="FZ792" i="98"/>
  <c r="FW792" i="98"/>
  <c r="FU792" i="98"/>
  <c r="GC792" i="98"/>
  <c r="FI792" i="98"/>
  <c r="FX792" i="98"/>
  <c r="FY792" i="98"/>
  <c r="GB792" i="98"/>
  <c r="FK796" i="98"/>
  <c r="FK803" i="98"/>
  <c r="FV808" i="98"/>
  <c r="FZ808" i="98"/>
  <c r="FW808" i="98"/>
  <c r="GE808" i="98"/>
  <c r="FU808" i="98"/>
  <c r="GC808" i="98"/>
  <c r="FI808" i="98"/>
  <c r="FX808" i="98"/>
  <c r="FY808" i="98"/>
  <c r="FT808" i="98"/>
  <c r="GB808" i="98"/>
  <c r="FK812" i="98"/>
  <c r="FK819" i="98"/>
  <c r="GE824" i="98"/>
  <c r="FI824" i="98"/>
  <c r="FT824" i="98"/>
  <c r="FK828" i="98"/>
  <c r="FK835" i="98"/>
  <c r="FZ840" i="98"/>
  <c r="GC840" i="98"/>
  <c r="FI840" i="98"/>
  <c r="FW840" i="98" s="1"/>
  <c r="FK844" i="98"/>
  <c r="FK851" i="98"/>
  <c r="FV856" i="98"/>
  <c r="FZ856" i="98"/>
  <c r="GD856" i="98"/>
  <c r="FW856" i="98"/>
  <c r="GA856" i="98"/>
  <c r="GE856" i="98"/>
  <c r="FU856" i="98"/>
  <c r="GC856" i="98"/>
  <c r="FI856" i="98"/>
  <c r="FX856" i="98"/>
  <c r="FY856" i="98"/>
  <c r="FT856" i="98"/>
  <c r="GB856" i="98"/>
  <c r="FK860" i="98"/>
  <c r="FK867" i="98"/>
  <c r="FV872" i="98"/>
  <c r="FZ872" i="98"/>
  <c r="FW872" i="98"/>
  <c r="GE872" i="98"/>
  <c r="FU872" i="98"/>
  <c r="GC872" i="98"/>
  <c r="FI872" i="98"/>
  <c r="FX872" i="98"/>
  <c r="FY872" i="98"/>
  <c r="FT872" i="98"/>
  <c r="GB872" i="98"/>
  <c r="FK876" i="98"/>
  <c r="FK883" i="98"/>
  <c r="GA888" i="98"/>
  <c r="FI888" i="98"/>
  <c r="FY888" i="98"/>
  <c r="FK892" i="98"/>
  <c r="FK899" i="98"/>
  <c r="FW904" i="98"/>
  <c r="GA904" i="98"/>
  <c r="FI904" i="98"/>
  <c r="FY904" i="98"/>
  <c r="FK908" i="98"/>
  <c r="FK915" i="98"/>
  <c r="FV920" i="98"/>
  <c r="FZ920" i="98"/>
  <c r="FW920" i="98"/>
  <c r="FU920" i="98"/>
  <c r="GC920" i="98"/>
  <c r="FI920" i="98"/>
  <c r="FX920" i="98"/>
  <c r="FY920" i="98"/>
  <c r="GB920" i="98"/>
  <c r="FK924" i="98"/>
  <c r="FK931" i="98"/>
  <c r="FV936" i="98"/>
  <c r="FZ936" i="98"/>
  <c r="GD936" i="98"/>
  <c r="FW936" i="98"/>
  <c r="GA936" i="98"/>
  <c r="GE936" i="98"/>
  <c r="FU936" i="98"/>
  <c r="GC936" i="98"/>
  <c r="FI936" i="98"/>
  <c r="FX936" i="98"/>
  <c r="FY936" i="98"/>
  <c r="FT936" i="98"/>
  <c r="GB936" i="98"/>
  <c r="FK940" i="98"/>
  <c r="GE941" i="98"/>
  <c r="GE944" i="98"/>
  <c r="GC944" i="98"/>
  <c r="GB944" i="98"/>
  <c r="FZ944" i="98"/>
  <c r="FV954" i="98"/>
  <c r="FZ954" i="98"/>
  <c r="FY954" i="98"/>
  <c r="GB954" i="98"/>
  <c r="FV973" i="98"/>
  <c r="FY973" i="98"/>
  <c r="GB973" i="98"/>
  <c r="FV989" i="98"/>
  <c r="FY989" i="98"/>
  <c r="GB989" i="98"/>
  <c r="FV1005" i="98"/>
  <c r="FY1005" i="98"/>
  <c r="GB1005" i="98"/>
  <c r="FX1042" i="98"/>
  <c r="GC1042" i="98"/>
  <c r="GA1042" i="98"/>
  <c r="FU1042" i="98"/>
  <c r="FZ1050" i="98"/>
  <c r="FX1058" i="98"/>
  <c r="GC1058" i="98"/>
  <c r="FU1058" i="98"/>
  <c r="GA1058" i="98"/>
  <c r="FX1074" i="98"/>
  <c r="GC1074" i="98"/>
  <c r="FU1074" i="98"/>
  <c r="GA1074" i="98"/>
  <c r="FZ1082" i="98"/>
  <c r="FX1090" i="98"/>
  <c r="GC1090" i="98"/>
  <c r="GA1090" i="98"/>
  <c r="FU1090" i="98"/>
  <c r="GB630" i="98"/>
  <c r="GA952" i="98"/>
  <c r="GD952" i="98"/>
  <c r="FK967" i="98"/>
  <c r="FU969" i="98"/>
  <c r="FX969" i="98"/>
  <c r="FV985" i="98"/>
  <c r="FY985" i="98"/>
  <c r="GB985" i="98"/>
  <c r="FW989" i="98"/>
  <c r="GE1001" i="98"/>
  <c r="FW1001" i="98"/>
  <c r="FT1042" i="98"/>
  <c r="FM1045" i="98"/>
  <c r="FK1045" i="98" s="1"/>
  <c r="GE1050" i="98"/>
  <c r="FT1058" i="98"/>
  <c r="FM1061" i="98"/>
  <c r="FT1074" i="98"/>
  <c r="FM1077" i="98"/>
  <c r="GE1082" i="98"/>
  <c r="FT1090" i="98"/>
  <c r="FM1093" i="98"/>
  <c r="FK1093" i="98" s="1"/>
  <c r="GD569" i="98"/>
  <c r="FT569" i="98"/>
  <c r="FZ960" i="98"/>
  <c r="GC960" i="98"/>
  <c r="GB960" i="98"/>
  <c r="GE960" i="98"/>
  <c r="FV960" i="98"/>
  <c r="GE981" i="98"/>
  <c r="FU981" i="98"/>
  <c r="FX981" i="98"/>
  <c r="FI986" i="98"/>
  <c r="FU986" i="98"/>
  <c r="FY986" i="98"/>
  <c r="GC986" i="98"/>
  <c r="FV986" i="98"/>
  <c r="FZ986" i="98"/>
  <c r="GD986" i="98"/>
  <c r="FW986" i="98"/>
  <c r="GA986" i="98"/>
  <c r="GE986" i="98"/>
  <c r="FT986" i="98"/>
  <c r="FX986" i="98"/>
  <c r="GB986" i="98"/>
  <c r="FV1052" i="98"/>
  <c r="FU1052" i="98"/>
  <c r="FX1052" i="98"/>
  <c r="FT1068" i="98"/>
  <c r="GB1083" i="98"/>
  <c r="FU1083" i="98"/>
  <c r="FW1083" i="98"/>
  <c r="FU1122" i="98"/>
  <c r="FX1122" i="98"/>
  <c r="FI1135" i="98"/>
  <c r="FY1135" i="98"/>
  <c r="GC1135" i="98"/>
  <c r="FV1135" i="98"/>
  <c r="FZ1135" i="98"/>
  <c r="FW1135" i="98"/>
  <c r="FX1135" i="98"/>
  <c r="GB1135" i="98"/>
  <c r="FV1138" i="98"/>
  <c r="FY1138" i="98"/>
  <c r="GB1138" i="98"/>
  <c r="GB1139" i="98"/>
  <c r="GE1145" i="98"/>
  <c r="FI1145" i="98"/>
  <c r="FY1145" i="98"/>
  <c r="GC1145" i="98"/>
  <c r="FT1145" i="98"/>
  <c r="GB1145" i="98"/>
  <c r="FV1145" i="98"/>
  <c r="GB1152" i="98"/>
  <c r="GD1152" i="98"/>
  <c r="FK1161" i="98"/>
  <c r="FW1164" i="98"/>
  <c r="FX1168" i="98"/>
  <c r="FZ1168" i="98"/>
  <c r="GE1182" i="98"/>
  <c r="FT1184" i="98"/>
  <c r="FI1193" i="98"/>
  <c r="GC1193" i="98"/>
  <c r="GB1193" i="98"/>
  <c r="GD1193" i="98"/>
  <c r="GB1200" i="98"/>
  <c r="GD1200" i="98"/>
  <c r="GA1204" i="98"/>
  <c r="FK1209" i="98"/>
  <c r="FW1212" i="98"/>
  <c r="FW1214" i="98"/>
  <c r="GE1230" i="98"/>
  <c r="FT1232" i="98"/>
  <c r="FV1232" i="98"/>
  <c r="FI1243" i="98"/>
  <c r="FY1243" i="98"/>
  <c r="GC1243" i="98"/>
  <c r="FW1243" i="98"/>
  <c r="GA1243" i="98"/>
  <c r="FZ1243" i="98"/>
  <c r="FT1243" i="98"/>
  <c r="FV1243" i="98"/>
  <c r="GD1243" i="98"/>
  <c r="FU1248" i="98"/>
  <c r="GC1248" i="98"/>
  <c r="FW1248" i="98"/>
  <c r="GE1248" i="98"/>
  <c r="GA1248" i="98"/>
  <c r="FW1257" i="98"/>
  <c r="GA1257" i="98"/>
  <c r="GE1257" i="98"/>
  <c r="FI1257" i="98"/>
  <c r="FU1257" i="98"/>
  <c r="FY1257" i="98"/>
  <c r="GC1257" i="98"/>
  <c r="FZ1257" i="98"/>
  <c r="FT1257" i="98"/>
  <c r="GB1257" i="98"/>
  <c r="FV1257" i="98"/>
  <c r="GD1257" i="98"/>
  <c r="FX1257" i="98"/>
  <c r="FU1264" i="98"/>
  <c r="GC1264" i="98"/>
  <c r="FW1264" i="98"/>
  <c r="GE1264" i="98"/>
  <c r="GA1264" i="98"/>
  <c r="GA1268" i="98"/>
  <c r="FI1275" i="98"/>
  <c r="FU1275" i="98"/>
  <c r="FY1275" i="98"/>
  <c r="GC1275" i="98"/>
  <c r="FW1275" i="98"/>
  <c r="GA1275" i="98"/>
  <c r="GE1275" i="98"/>
  <c r="FZ1275" i="98"/>
  <c r="FT1275" i="98"/>
  <c r="GB1275" i="98"/>
  <c r="FV1275" i="98"/>
  <c r="GD1275" i="98"/>
  <c r="FX1275" i="98"/>
  <c r="FT1280" i="98"/>
  <c r="FK1289" i="98"/>
  <c r="GA1300" i="98"/>
  <c r="FI1307" i="98"/>
  <c r="FU1307" i="98"/>
  <c r="FY1307" i="98"/>
  <c r="GC1307" i="98"/>
  <c r="FW1307" i="98"/>
  <c r="GA1307" i="98"/>
  <c r="FZ1307" i="98"/>
  <c r="FT1307" i="98"/>
  <c r="FV1307" i="98"/>
  <c r="GD1307" i="98"/>
  <c r="FX1307" i="98"/>
  <c r="FW1324" i="98"/>
  <c r="FI1339" i="98"/>
  <c r="FU1339" i="98"/>
  <c r="FY1339" i="98"/>
  <c r="GC1339" i="98"/>
  <c r="FT1339" i="98"/>
  <c r="FZ1339" i="98"/>
  <c r="GE1339" i="98"/>
  <c r="FV1339" i="98"/>
  <c r="GA1339" i="98"/>
  <c r="GB1339" i="98"/>
  <c r="GD1339" i="98"/>
  <c r="FX1339" i="98"/>
  <c r="FI1371" i="98"/>
  <c r="FY1371" i="98" s="1"/>
  <c r="FZ1371" i="98"/>
  <c r="GE1371" i="98"/>
  <c r="FW1388" i="98"/>
  <c r="FI1403" i="98"/>
  <c r="FY1403" i="98"/>
  <c r="GC1403" i="98"/>
  <c r="GE1403" i="98"/>
  <c r="GA1403" i="98"/>
  <c r="FW1420" i="98"/>
  <c r="FI1435" i="98"/>
  <c r="FY1435" i="98" s="1"/>
  <c r="FZ1435" i="98"/>
  <c r="GE1435" i="98"/>
  <c r="GD1435" i="98"/>
  <c r="FW1452" i="98"/>
  <c r="FI1467" i="98"/>
  <c r="FY1467" i="98"/>
  <c r="GC1467" i="98"/>
  <c r="GE1467" i="98"/>
  <c r="GA1467" i="98"/>
  <c r="FX1467" i="98"/>
  <c r="FW1484" i="98"/>
  <c r="FI1499" i="98"/>
  <c r="FY1499" i="98" s="1"/>
  <c r="FZ1499" i="98"/>
  <c r="GE1499" i="98"/>
  <c r="GD1499" i="98"/>
  <c r="FX1499" i="98"/>
  <c r="GB1520" i="98"/>
  <c r="FX1532" i="98"/>
  <c r="FX1548" i="98"/>
  <c r="GB1552" i="98"/>
  <c r="FX1564" i="98"/>
  <c r="GB1568" i="98"/>
  <c r="FX1580" i="98"/>
  <c r="GB1584" i="98"/>
  <c r="GB1600" i="98"/>
  <c r="FX1612" i="98"/>
  <c r="FX1628" i="98"/>
  <c r="GB1632" i="98"/>
  <c r="FX1644" i="98"/>
  <c r="GB1648" i="98"/>
  <c r="FX1660" i="98"/>
  <c r="GB1664" i="98"/>
  <c r="GB1680" i="98"/>
  <c r="GB1034" i="98"/>
  <c r="FX1034" i="98"/>
  <c r="GA1034" i="98"/>
  <c r="GD1034" i="98"/>
  <c r="FT1014" i="98"/>
  <c r="FW1014" i="98"/>
  <c r="FZ1014" i="98"/>
  <c r="GE1022" i="98"/>
  <c r="FT1030" i="98"/>
  <c r="FW1030" i="98"/>
  <c r="FZ1030" i="98"/>
  <c r="GA1044" i="98"/>
  <c r="FZ1044" i="98"/>
  <c r="FY1044" i="98"/>
  <c r="GB1044" i="98"/>
  <c r="FV1092" i="98"/>
  <c r="FU1092" i="98"/>
  <c r="FX1092" i="98"/>
  <c r="GA1099" i="98"/>
  <c r="GD1099" i="98"/>
  <c r="FW1102" i="98"/>
  <c r="GE1102" i="98"/>
  <c r="GA1115" i="98"/>
  <c r="GD1115" i="98"/>
  <c r="FV1118" i="98"/>
  <c r="FY1118" i="98"/>
  <c r="GB1118" i="98"/>
  <c r="FX1131" i="98"/>
  <c r="FV1134" i="98"/>
  <c r="FY1134" i="98"/>
  <c r="GB1134" i="98"/>
  <c r="FY1148" i="98"/>
  <c r="FY1150" i="98"/>
  <c r="FY1164" i="98"/>
  <c r="GB1172" i="98"/>
  <c r="GD1172" i="98"/>
  <c r="FY1180" i="98"/>
  <c r="FY1182" i="98"/>
  <c r="GB1188" i="98"/>
  <c r="GD1188" i="98"/>
  <c r="FY1198" i="98"/>
  <c r="GB1204" i="98"/>
  <c r="GD1204" i="98"/>
  <c r="FY1212" i="98"/>
  <c r="FY1214" i="98"/>
  <c r="GB1220" i="98"/>
  <c r="GD1220" i="98"/>
  <c r="FY1230" i="98"/>
  <c r="GB1252" i="98"/>
  <c r="GD1252" i="98"/>
  <c r="FX1268" i="98"/>
  <c r="FZ1268" i="98"/>
  <c r="GE1277" i="98"/>
  <c r="FI1277" i="98"/>
  <c r="FZ1277" i="98"/>
  <c r="FU1284" i="98"/>
  <c r="GC1284" i="98"/>
  <c r="FY1284" i="98"/>
  <c r="FX1300" i="98"/>
  <c r="FZ1300" i="98"/>
  <c r="FW1309" i="98"/>
  <c r="FI1309" i="98"/>
  <c r="GC1309" i="98"/>
  <c r="FZ1309" i="98"/>
  <c r="FT1309" i="98"/>
  <c r="GD1309" i="98"/>
  <c r="FV1309" i="98"/>
  <c r="FZ1324" i="98"/>
  <c r="FX1332" i="98"/>
  <c r="GC1332" i="98"/>
  <c r="GA1332" i="98"/>
  <c r="FU1332" i="98"/>
  <c r="FZ1340" i="98"/>
  <c r="FX1348" i="98"/>
  <c r="GC1348" i="98"/>
  <c r="FU1348" i="98"/>
  <c r="GA1348" i="98"/>
  <c r="FX1364" i="98"/>
  <c r="GC1364" i="98"/>
  <c r="FU1364" i="98"/>
  <c r="GA1364" i="98"/>
  <c r="FZ1372" i="98"/>
  <c r="FX1380" i="98"/>
  <c r="GC1380" i="98"/>
  <c r="GA1380" i="98"/>
  <c r="FU1380" i="98"/>
  <c r="FZ1388" i="98"/>
  <c r="FZ1404" i="98"/>
  <c r="FX1412" i="98"/>
  <c r="GC1412" i="98"/>
  <c r="FU1412" i="98"/>
  <c r="GA1412" i="98"/>
  <c r="FZ1420" i="98"/>
  <c r="FX1428" i="98"/>
  <c r="GC1428" i="98"/>
  <c r="GA1428" i="98"/>
  <c r="FU1428" i="98"/>
  <c r="FX1444" i="98"/>
  <c r="GC1444" i="98"/>
  <c r="GA1444" i="98"/>
  <c r="FU1444" i="98"/>
  <c r="FZ1452" i="98"/>
  <c r="FX1460" i="98"/>
  <c r="GC1460" i="98"/>
  <c r="FU1460" i="98"/>
  <c r="GA1460" i="98"/>
  <c r="FZ1468" i="98"/>
  <c r="FZ1484" i="98"/>
  <c r="FX1492" i="98"/>
  <c r="GC1492" i="98"/>
  <c r="GA1492" i="98"/>
  <c r="FU1492" i="98"/>
  <c r="FZ1500" i="98"/>
  <c r="FU1508" i="98"/>
  <c r="FY1508" i="98"/>
  <c r="GC1508" i="98"/>
  <c r="GE1508" i="98"/>
  <c r="FW1508" i="98"/>
  <c r="GA1508" i="98"/>
  <c r="FU1524" i="98"/>
  <c r="FY1524" i="98"/>
  <c r="GC1524" i="98"/>
  <c r="FW1524" i="98"/>
  <c r="GA1524" i="98"/>
  <c r="GE1524" i="98"/>
  <c r="FU1540" i="98"/>
  <c r="FY1540" i="98"/>
  <c r="GC1540" i="98"/>
  <c r="GA1540" i="98"/>
  <c r="FW1540" i="98"/>
  <c r="GE1540" i="98"/>
  <c r="FU1572" i="98"/>
  <c r="FY1572" i="98"/>
  <c r="GC1572" i="98"/>
  <c r="GE1572" i="98"/>
  <c r="FW1572" i="98"/>
  <c r="GA1572" i="98"/>
  <c r="FU1588" i="98"/>
  <c r="FY1588" i="98"/>
  <c r="GC1588" i="98"/>
  <c r="FW1588" i="98"/>
  <c r="GE1588" i="98"/>
  <c r="GA1588" i="98"/>
  <c r="FU1604" i="98"/>
  <c r="FY1604" i="98"/>
  <c r="GC1604" i="98"/>
  <c r="FW1604" i="98"/>
  <c r="GA1604" i="98"/>
  <c r="GE1604" i="98"/>
  <c r="FU1620" i="98"/>
  <c r="FY1620" i="98"/>
  <c r="GC1620" i="98"/>
  <c r="GA1620" i="98"/>
  <c r="FW1620" i="98"/>
  <c r="GE1620" i="98"/>
  <c r="FU1652" i="98"/>
  <c r="FY1652" i="98"/>
  <c r="GC1652" i="98"/>
  <c r="GE1652" i="98"/>
  <c r="GA1652" i="98"/>
  <c r="FW1652" i="98"/>
  <c r="FU1668" i="98"/>
  <c r="FY1668" i="98"/>
  <c r="GC1668" i="98"/>
  <c r="GE1668" i="98"/>
  <c r="FW1668" i="98"/>
  <c r="GA1668" i="98"/>
  <c r="FV1060" i="98"/>
  <c r="FU1060" i="98"/>
  <c r="FX1060" i="98"/>
  <c r="FW1062" i="98"/>
  <c r="FT1062" i="98"/>
  <c r="FV1062" i="98"/>
  <c r="GC1091" i="98"/>
  <c r="FV1091" i="98"/>
  <c r="GE1139" i="98"/>
  <c r="FU1139" i="98"/>
  <c r="FT1148" i="98"/>
  <c r="FV1148" i="98"/>
  <c r="GC1150" i="98"/>
  <c r="FU1182" i="98"/>
  <c r="GC1198" i="98"/>
  <c r="FV1214" i="98"/>
  <c r="FX1214" i="98"/>
  <c r="FU1230" i="98"/>
  <c r="FV957" i="98"/>
  <c r="GD965" i="98"/>
  <c r="FT965" i="98"/>
  <c r="GA972" i="98"/>
  <c r="GE972" i="98"/>
  <c r="FX972" i="98"/>
  <c r="GB972" i="98"/>
  <c r="FI972" i="98"/>
  <c r="FU972" i="98"/>
  <c r="FY972" i="98"/>
  <c r="GC972" i="98"/>
  <c r="GD972" i="98"/>
  <c r="FV972" i="98"/>
  <c r="GE997" i="98"/>
  <c r="FU997" i="98"/>
  <c r="FX997" i="98"/>
  <c r="FI1002" i="98"/>
  <c r="FZ1002" i="98"/>
  <c r="GA1002" i="98"/>
  <c r="FT1002" i="98"/>
  <c r="FY1043" i="98"/>
  <c r="GC1078" i="98"/>
  <c r="GA1084" i="98"/>
  <c r="FZ1084" i="98"/>
  <c r="FY1084" i="98"/>
  <c r="GB1084" i="98"/>
  <c r="FV1098" i="98"/>
  <c r="FY1098" i="98"/>
  <c r="GB1098" i="98"/>
  <c r="FI1111" i="98"/>
  <c r="FZ1111" i="98" s="1"/>
  <c r="FV1114" i="98"/>
  <c r="FY1114" i="98"/>
  <c r="GB1114" i="98"/>
  <c r="GE1122" i="98"/>
  <c r="FY1128" i="98"/>
  <c r="FU1130" i="98"/>
  <c r="FX1130" i="98"/>
  <c r="GE1138" i="98"/>
  <c r="GA1153" i="98"/>
  <c r="GE1153" i="98"/>
  <c r="FI1153" i="98"/>
  <c r="FU1153" i="98"/>
  <c r="FY1153" i="98"/>
  <c r="GC1153" i="98"/>
  <c r="FV1153" i="98"/>
  <c r="GD1153" i="98"/>
  <c r="FT1153" i="98"/>
  <c r="GB1153" i="98"/>
  <c r="FI1155" i="98"/>
  <c r="GA1155" i="98"/>
  <c r="GB1160" i="98"/>
  <c r="GD1160" i="98"/>
  <c r="FI1185" i="98"/>
  <c r="FY1185" i="98"/>
  <c r="GC1185" i="98"/>
  <c r="GB1185" i="98"/>
  <c r="FI1187" i="98"/>
  <c r="FU1187" i="98"/>
  <c r="FY1187" i="98"/>
  <c r="GC1187" i="98"/>
  <c r="FW1187" i="98"/>
  <c r="GA1187" i="98"/>
  <c r="GE1187" i="98"/>
  <c r="FV1187" i="98"/>
  <c r="GD1187" i="98"/>
  <c r="FX1187" i="98"/>
  <c r="FT1187" i="98"/>
  <c r="GB1187" i="98"/>
  <c r="FZ1187" i="98"/>
  <c r="GB1192" i="98"/>
  <c r="GD1192" i="98"/>
  <c r="GA1198" i="98"/>
  <c r="FK1201" i="98"/>
  <c r="FW1204" i="98"/>
  <c r="FX1208" i="98"/>
  <c r="FZ1208" i="98"/>
  <c r="GA1212" i="98"/>
  <c r="FI1217" i="98"/>
  <c r="FI1219" i="98"/>
  <c r="FU1219" i="98"/>
  <c r="FY1219" i="98"/>
  <c r="GC1219" i="98"/>
  <c r="FW1219" i="98"/>
  <c r="GA1219" i="98"/>
  <c r="FV1219" i="98"/>
  <c r="GD1219" i="98"/>
  <c r="FX1219" i="98"/>
  <c r="FZ1219" i="98"/>
  <c r="GB1219" i="98"/>
  <c r="GB1224" i="98"/>
  <c r="GD1224" i="98"/>
  <c r="FY1248" i="98"/>
  <c r="FW1265" i="98"/>
  <c r="GA1265" i="98"/>
  <c r="GE1265" i="98"/>
  <c r="FI1265" i="98"/>
  <c r="FU1265" i="98"/>
  <c r="FY1265" i="98"/>
  <c r="GC1265" i="98"/>
  <c r="FV1265" i="98"/>
  <c r="GD1265" i="98"/>
  <c r="FX1265" i="98"/>
  <c r="FZ1265" i="98"/>
  <c r="FT1265" i="98"/>
  <c r="GB1265" i="98"/>
  <c r="FI1267" i="98"/>
  <c r="FY1267" i="98" s="1"/>
  <c r="FW1267" i="98"/>
  <c r="GA1267" i="98"/>
  <c r="FZ1267" i="98"/>
  <c r="GB1272" i="98"/>
  <c r="GD1272" i="98"/>
  <c r="FK1281" i="98"/>
  <c r="FW1284" i="98"/>
  <c r="FX1288" i="98"/>
  <c r="FZ1288" i="98"/>
  <c r="FI1319" i="98"/>
  <c r="GC1319" i="98"/>
  <c r="FT1319" i="98"/>
  <c r="FK1319" i="98"/>
  <c r="GA1319" i="98"/>
  <c r="GE1324" i="98"/>
  <c r="FT1332" i="98"/>
  <c r="FI1335" i="98"/>
  <c r="FU1335" i="98"/>
  <c r="FY1335" i="98"/>
  <c r="GC1335" i="98"/>
  <c r="FW1335" i="98"/>
  <c r="GB1335" i="98"/>
  <c r="FX1335" i="98"/>
  <c r="GD1335" i="98"/>
  <c r="FZ1335" i="98"/>
  <c r="GE1335" i="98"/>
  <c r="FK1335" i="98"/>
  <c r="GA1335" i="98"/>
  <c r="FT1348" i="98"/>
  <c r="FI1351" i="98"/>
  <c r="FU1351" i="98"/>
  <c r="FY1351" i="98"/>
  <c r="GC1351" i="98"/>
  <c r="FW1351" i="98"/>
  <c r="GB1351" i="98"/>
  <c r="FX1351" i="98"/>
  <c r="GD1351" i="98"/>
  <c r="FT1351" i="98"/>
  <c r="FZ1351" i="98"/>
  <c r="GE1351" i="98"/>
  <c r="FK1351" i="98"/>
  <c r="GA1351" i="98"/>
  <c r="FV1351" i="98"/>
  <c r="FT1364" i="98"/>
  <c r="FI1367" i="98"/>
  <c r="GC1367" i="98"/>
  <c r="FK1367" i="98"/>
  <c r="GA1367" i="98"/>
  <c r="FT1380" i="98"/>
  <c r="FI1383" i="98"/>
  <c r="FY1383" i="98"/>
  <c r="GC1383" i="98"/>
  <c r="GB1383" i="98"/>
  <c r="GD1383" i="98"/>
  <c r="GE1383" i="98"/>
  <c r="FK1383" i="98"/>
  <c r="GA1383" i="98"/>
  <c r="FI1399" i="98"/>
  <c r="FY1399" i="98" s="1"/>
  <c r="GB1399" i="98"/>
  <c r="GE1399" i="98"/>
  <c r="FK1399" i="98"/>
  <c r="FT1412" i="98"/>
  <c r="FI1415" i="98"/>
  <c r="FU1415" i="98"/>
  <c r="FY1415" i="98"/>
  <c r="GC1415" i="98"/>
  <c r="FW1415" i="98"/>
  <c r="GB1415" i="98"/>
  <c r="FX1415" i="98"/>
  <c r="GD1415" i="98"/>
  <c r="FZ1415" i="98"/>
  <c r="GE1415" i="98"/>
  <c r="FK1415" i="98"/>
  <c r="FV1415" i="98"/>
  <c r="FT1428" i="98"/>
  <c r="FI1431" i="98"/>
  <c r="FU1431" i="98"/>
  <c r="FY1431" i="98"/>
  <c r="GC1431" i="98"/>
  <c r="FW1431" i="98"/>
  <c r="GB1431" i="98"/>
  <c r="FX1431" i="98"/>
  <c r="GD1431" i="98"/>
  <c r="FT1431" i="98"/>
  <c r="FZ1431" i="98"/>
  <c r="GE1431" i="98"/>
  <c r="FV1431" i="98"/>
  <c r="FK1431" i="98"/>
  <c r="GA1431" i="98"/>
  <c r="FT1444" i="98"/>
  <c r="FI1447" i="98"/>
  <c r="GC1447" i="98"/>
  <c r="FT1447" i="98"/>
  <c r="FV1447" i="98"/>
  <c r="FK1447" i="98"/>
  <c r="GE1452" i="98"/>
  <c r="FT1460" i="98"/>
  <c r="FI1463" i="98"/>
  <c r="FU1463" i="98"/>
  <c r="FY1463" i="98"/>
  <c r="GC1463" i="98"/>
  <c r="FW1463" i="98"/>
  <c r="GB1463" i="98"/>
  <c r="FX1463" i="98"/>
  <c r="GD1463" i="98"/>
  <c r="FZ1463" i="98"/>
  <c r="GE1463" i="98"/>
  <c r="FK1463" i="98"/>
  <c r="FV1463" i="98"/>
  <c r="GE1468" i="98"/>
  <c r="FI1479" i="98"/>
  <c r="FU1479" i="98"/>
  <c r="FY1479" i="98"/>
  <c r="GC1479" i="98"/>
  <c r="FW1479" i="98"/>
  <c r="GB1479" i="98"/>
  <c r="FX1479" i="98"/>
  <c r="GD1479" i="98"/>
  <c r="FT1479" i="98"/>
  <c r="FZ1479" i="98"/>
  <c r="GE1479" i="98"/>
  <c r="FK1479" i="98"/>
  <c r="GA1479" i="98"/>
  <c r="FV1479" i="98"/>
  <c r="GE1484" i="98"/>
  <c r="FT1492" i="98"/>
  <c r="FI1495" i="98"/>
  <c r="FY1495" i="98" s="1"/>
  <c r="GB1495" i="98"/>
  <c r="GE1495" i="98"/>
  <c r="FK1495" i="98"/>
  <c r="GD1508" i="98"/>
  <c r="FV1520" i="98"/>
  <c r="GD1524" i="98"/>
  <c r="GD1532" i="98"/>
  <c r="GD1540" i="98"/>
  <c r="GD1548" i="98"/>
  <c r="FV1552" i="98"/>
  <c r="GD1564" i="98"/>
  <c r="FV1568" i="98"/>
  <c r="GD1572" i="98"/>
  <c r="GD1580" i="98"/>
  <c r="FV1584" i="98"/>
  <c r="GD1588" i="98"/>
  <c r="FV1600" i="98"/>
  <c r="GD1604" i="98"/>
  <c r="FV1608" i="98"/>
  <c r="GD1612" i="98"/>
  <c r="GD1620" i="98"/>
  <c r="GD1628" i="98"/>
  <c r="FV1632" i="98"/>
  <c r="GD1644" i="98"/>
  <c r="FV1648" i="98"/>
  <c r="GD1652" i="98"/>
  <c r="FV1664" i="98"/>
  <c r="GD1668" i="98"/>
  <c r="FV1680" i="98"/>
  <c r="GD1684" i="98"/>
  <c r="GB1010" i="98"/>
  <c r="FX1010" i="98"/>
  <c r="GA1010" i="98"/>
  <c r="GD1010" i="98"/>
  <c r="FZ1043" i="98"/>
  <c r="GA1043" i="98"/>
  <c r="GB1078" i="98"/>
  <c r="FU1078" i="98"/>
  <c r="FY1078" i="98"/>
  <c r="FZ1078" i="98"/>
  <c r="FM1088" i="98"/>
  <c r="FU1110" i="98"/>
  <c r="FX1110" i="98"/>
  <c r="FX1112" i="98"/>
  <c r="GA1112" i="98"/>
  <c r="FV1123" i="98"/>
  <c r="FY1123" i="98"/>
  <c r="FT1128" i="98"/>
  <c r="FW1128" i="98"/>
  <c r="GD1128" i="98"/>
  <c r="FX1144" i="98"/>
  <c r="GA1144" i="98"/>
  <c r="GC1148" i="98"/>
  <c r="FT1150" i="98"/>
  <c r="GC1164" i="98"/>
  <c r="FV1182" i="98"/>
  <c r="FX1182" i="98"/>
  <c r="FV1198" i="98"/>
  <c r="FX1198" i="98"/>
  <c r="FU1212" i="98"/>
  <c r="FZ1230" i="98"/>
  <c r="GB1230" i="98"/>
  <c r="FM1237" i="98"/>
  <c r="FK1237" i="98" s="1"/>
  <c r="FU1244" i="98"/>
  <c r="GC1244" i="98"/>
  <c r="GC1178" i="98"/>
  <c r="GA1178" i="98"/>
  <c r="FT1178" i="98"/>
  <c r="FY1210" i="98"/>
  <c r="FV1210" i="98"/>
  <c r="FX1210" i="98"/>
  <c r="GE1313" i="98"/>
  <c r="GA1342" i="98"/>
  <c r="FZ1342" i="98"/>
  <c r="FY1342" i="98"/>
  <c r="GB1342" i="98"/>
  <c r="FV1358" i="98"/>
  <c r="FU1358" i="98"/>
  <c r="FX1358" i="98"/>
  <c r="GE1377" i="98"/>
  <c r="FV1390" i="98"/>
  <c r="FU1390" i="98"/>
  <c r="FX1390" i="98"/>
  <c r="FK1403" i="98"/>
  <c r="FZ1425" i="98"/>
  <c r="FY1425" i="98"/>
  <c r="GC1425" i="98"/>
  <c r="GA1425" i="98"/>
  <c r="FM1426" i="98"/>
  <c r="FK1426" i="98" s="1"/>
  <c r="FK1435" i="98"/>
  <c r="GE1441" i="98"/>
  <c r="FV1454" i="98"/>
  <c r="FU1454" i="98"/>
  <c r="FX1454" i="98"/>
  <c r="GE1473" i="98"/>
  <c r="GA1502" i="98"/>
  <c r="FZ1502" i="98"/>
  <c r="FY1502" i="98"/>
  <c r="GB1502" i="98"/>
  <c r="FV1506" i="98"/>
  <c r="FZ1506" i="98"/>
  <c r="GD1506" i="98"/>
  <c r="FW1506" i="98"/>
  <c r="GA1506" i="98"/>
  <c r="GE1506" i="98"/>
  <c r="FT1506" i="98"/>
  <c r="FX1506" i="98"/>
  <c r="GB1506" i="98"/>
  <c r="GC1506" i="98"/>
  <c r="FY1506" i="98"/>
  <c r="FI1506" i="98"/>
  <c r="FU1506" i="98"/>
  <c r="FV1509" i="98"/>
  <c r="FY1509" i="98"/>
  <c r="FZ1510" i="98"/>
  <c r="GD1510" i="98"/>
  <c r="FW1510" i="98"/>
  <c r="FT1510" i="98"/>
  <c r="FX1510" i="98"/>
  <c r="FI1510" i="98"/>
  <c r="FV1513" i="98"/>
  <c r="FY1513" i="98"/>
  <c r="FV1514" i="98"/>
  <c r="GB1514" i="98"/>
  <c r="GC1514" i="98"/>
  <c r="FI1514" i="98"/>
  <c r="FU1514" i="98"/>
  <c r="FW1523" i="98"/>
  <c r="GA1523" i="98"/>
  <c r="GE1523" i="98"/>
  <c r="FT1523" i="98"/>
  <c r="FX1523" i="98"/>
  <c r="GB1523" i="98"/>
  <c r="FI1523" i="98"/>
  <c r="FU1523" i="98"/>
  <c r="FY1523" i="98"/>
  <c r="GC1523" i="98"/>
  <c r="FZ1523" i="98"/>
  <c r="GD1523" i="98"/>
  <c r="FV1523" i="98"/>
  <c r="GE1577" i="98"/>
  <c r="FU1577" i="98"/>
  <c r="GE1581" i="98"/>
  <c r="FU1581" i="98"/>
  <c r="GE1585" i="98"/>
  <c r="FU1585" i="98"/>
  <c r="GE1589" i="98"/>
  <c r="FU1589" i="98"/>
  <c r="GE1593" i="98"/>
  <c r="FU1593" i="98"/>
  <c r="GB1597" i="98"/>
  <c r="FW1607" i="98"/>
  <c r="FI1607" i="98"/>
  <c r="GC1607" i="98"/>
  <c r="FV1607" i="98"/>
  <c r="GC1373" i="98"/>
  <c r="FV1373" i="98"/>
  <c r="FU1401" i="98"/>
  <c r="FT1401" i="98"/>
  <c r="FX1401" i="98"/>
  <c r="FW1401" i="98"/>
  <c r="FX1421" i="98"/>
  <c r="GE1421" i="98"/>
  <c r="GA1440" i="98"/>
  <c r="GE1440" i="98"/>
  <c r="GD1440" i="98"/>
  <c r="GE1449" i="98"/>
  <c r="GB1472" i="98"/>
  <c r="FU1472" i="98"/>
  <c r="FY1472" i="98"/>
  <c r="FZ1472" i="98"/>
  <c r="GA1478" i="98"/>
  <c r="FZ1478" i="98"/>
  <c r="FY1478" i="98"/>
  <c r="GB1478" i="98"/>
  <c r="FK1510" i="98"/>
  <c r="FK1586" i="98"/>
  <c r="FV1597" i="98"/>
  <c r="FY1597" i="98"/>
  <c r="GE1605" i="98"/>
  <c r="FU1605" i="98"/>
  <c r="FW1623" i="98"/>
  <c r="GA1623" i="98"/>
  <c r="GE1623" i="98"/>
  <c r="FT1623" i="98"/>
  <c r="FX1623" i="98"/>
  <c r="GB1623" i="98"/>
  <c r="FI1623" i="98"/>
  <c r="FU1623" i="98"/>
  <c r="FY1623" i="98"/>
  <c r="GC1623" i="98"/>
  <c r="GD1623" i="98"/>
  <c r="FZ1623" i="98"/>
  <c r="FV1623" i="98"/>
  <c r="FK1658" i="98"/>
  <c r="FU1014" i="98"/>
  <c r="FY1091" i="98"/>
  <c r="GB1131" i="98"/>
  <c r="GE1258" i="98"/>
  <c r="GC1258" i="98"/>
  <c r="FZ1258" i="98"/>
  <c r="GB1258" i="98"/>
  <c r="GA1310" i="98"/>
  <c r="GE1310" i="98"/>
  <c r="GD1310" i="98"/>
  <c r="GB1321" i="98"/>
  <c r="FV1321" i="98"/>
  <c r="GE1321" i="98"/>
  <c r="GA1334" i="98"/>
  <c r="FZ1334" i="98"/>
  <c r="FY1334" i="98"/>
  <c r="GB1334" i="98"/>
  <c r="GB1353" i="98"/>
  <c r="FV1353" i="98"/>
  <c r="GE1353" i="98"/>
  <c r="FU1369" i="98"/>
  <c r="FT1369" i="98"/>
  <c r="FX1369" i="98"/>
  <c r="FW1369" i="98"/>
  <c r="FK1370" i="98"/>
  <c r="GA1382" i="98"/>
  <c r="FZ1382" i="98"/>
  <c r="FY1382" i="98"/>
  <c r="GB1382" i="98"/>
  <c r="GA1398" i="98"/>
  <c r="FZ1398" i="98"/>
  <c r="FY1398" i="98"/>
  <c r="GB1398" i="98"/>
  <c r="GB1417" i="98"/>
  <c r="FV1417" i="98"/>
  <c r="GE1417" i="98"/>
  <c r="FX1424" i="98"/>
  <c r="FV1430" i="98"/>
  <c r="FU1430" i="98"/>
  <c r="FX1430" i="98"/>
  <c r="FV1433" i="98"/>
  <c r="GB1465" i="98"/>
  <c r="FV1465" i="98"/>
  <c r="GE1465" i="98"/>
  <c r="FU1481" i="98"/>
  <c r="FT1481" i="98"/>
  <c r="FX1481" i="98"/>
  <c r="FW1481" i="98"/>
  <c r="FK1482" i="98"/>
  <c r="FK1491" i="98"/>
  <c r="GA1511" i="98"/>
  <c r="GE1511" i="98"/>
  <c r="FX1511" i="98"/>
  <c r="GB1511" i="98"/>
  <c r="FI1511" i="98"/>
  <c r="FU1511" i="98"/>
  <c r="FY1511" i="98"/>
  <c r="GC1511" i="98"/>
  <c r="FZ1511" i="98"/>
  <c r="FU1518" i="98"/>
  <c r="FU1522" i="98"/>
  <c r="FV1557" i="98"/>
  <c r="FY1557" i="98"/>
  <c r="GE1561" i="98"/>
  <c r="FU1561" i="98"/>
  <c r="FT1569" i="98"/>
  <c r="FX1569" i="98"/>
  <c r="FV1573" i="98"/>
  <c r="FY1573" i="98"/>
  <c r="GE1579" i="98"/>
  <c r="FI1579" i="98"/>
  <c r="FY1579" i="98"/>
  <c r="GC1579" i="98"/>
  <c r="GD1579" i="98"/>
  <c r="FI1595" i="98"/>
  <c r="GD1595" i="98" s="1"/>
  <c r="FU1598" i="98"/>
  <c r="FU1602" i="98"/>
  <c r="FT1637" i="98"/>
  <c r="FX1637" i="98"/>
  <c r="FV1641" i="98"/>
  <c r="FY1641" i="98"/>
  <c r="GE1645" i="98"/>
  <c r="FU1645" i="98"/>
  <c r="FT1653" i="98"/>
  <c r="FX1653" i="98"/>
  <c r="FW1663" i="98"/>
  <c r="GA1663" i="98"/>
  <c r="GE1663" i="98"/>
  <c r="FT1663" i="98"/>
  <c r="FX1663" i="98"/>
  <c r="GB1663" i="98"/>
  <c r="FI1663" i="98"/>
  <c r="FU1663" i="98"/>
  <c r="FY1663" i="98"/>
  <c r="GC1663" i="98"/>
  <c r="FV1663" i="98"/>
  <c r="FZ1663" i="98"/>
  <c r="GD1663" i="98"/>
  <c r="GA1679" i="98"/>
  <c r="GE1679" i="98"/>
  <c r="GB1679" i="98"/>
  <c r="FX1679" i="98"/>
  <c r="FI1679" i="98"/>
  <c r="FU1679" i="98"/>
  <c r="FY1679" i="98"/>
  <c r="GC1679" i="98"/>
  <c r="FZ1679" i="98"/>
  <c r="GC1060" i="98"/>
  <c r="GC1162" i="98"/>
  <c r="GA1162" i="98"/>
  <c r="FT1162" i="98"/>
  <c r="FT1278" i="98"/>
  <c r="GB1312" i="98"/>
  <c r="FU1312" i="98"/>
  <c r="FY1312" i="98"/>
  <c r="FZ1312" i="98"/>
  <c r="GA1328" i="98"/>
  <c r="GE1328" i="98"/>
  <c r="GD1328" i="98"/>
  <c r="GE1337" i="98"/>
  <c r="FK1386" i="98"/>
  <c r="FV1414" i="98"/>
  <c r="FU1414" i="98"/>
  <c r="FX1414" i="98"/>
  <c r="FZ1433" i="98"/>
  <c r="FY1433" i="98"/>
  <c r="GC1433" i="98"/>
  <c r="GA1433" i="98"/>
  <c r="GA1462" i="98"/>
  <c r="FZ1462" i="98"/>
  <c r="FY1462" i="98"/>
  <c r="GB1462" i="98"/>
  <c r="GA1488" i="98"/>
  <c r="GE1488" i="98"/>
  <c r="GD1488" i="98"/>
  <c r="FV1517" i="98"/>
  <c r="FY1517" i="98"/>
  <c r="GE1521" i="98"/>
  <c r="FU1521" i="98"/>
  <c r="FX1525" i="98"/>
  <c r="GB1598" i="98"/>
  <c r="GE1598" i="98"/>
  <c r="FX1602" i="98"/>
  <c r="GA1602" i="98"/>
  <c r="GD1602" i="98"/>
  <c r="FX1609" i="98"/>
  <c r="FV1610" i="98"/>
  <c r="FW1242" i="98"/>
  <c r="FU1242" i="98"/>
  <c r="FY1242" i="98"/>
  <c r="FV1242" i="98"/>
  <c r="FX1242" i="98"/>
  <c r="GA1260" i="98"/>
  <c r="GB1260" i="98"/>
  <c r="GD1260" i="98"/>
  <c r="GC1262" i="98"/>
  <c r="FU1262" i="98"/>
  <c r="FT1262" i="98"/>
  <c r="GA1294" i="98"/>
  <c r="GE1294" i="98"/>
  <c r="GD1294" i="98"/>
  <c r="FZ1345" i="98"/>
  <c r="FY1345" i="98"/>
  <c r="GC1345" i="98"/>
  <c r="GA1345" i="98"/>
  <c r="FM1346" i="98"/>
  <c r="FK1346" i="98" s="1"/>
  <c r="GC1350" i="98"/>
  <c r="FW1358" i="98"/>
  <c r="FK1371" i="98"/>
  <c r="GA1374" i="98"/>
  <c r="FZ1374" i="98"/>
  <c r="FY1374" i="98"/>
  <c r="GB1374" i="98"/>
  <c r="FU1393" i="98"/>
  <c r="FT1393" i="98"/>
  <c r="FX1393" i="98"/>
  <c r="FW1393" i="98"/>
  <c r="FK1394" i="98"/>
  <c r="GB1401" i="98"/>
  <c r="FU1409" i="98"/>
  <c r="FT1409" i="98"/>
  <c r="FX1409" i="98"/>
  <c r="FW1409" i="98"/>
  <c r="FK1410" i="98"/>
  <c r="FK1419" i="98"/>
  <c r="GA1422" i="98"/>
  <c r="FZ1422" i="98"/>
  <c r="FY1422" i="98"/>
  <c r="GB1422" i="98"/>
  <c r="GC1424" i="98"/>
  <c r="FV1457" i="98"/>
  <c r="GB1457" i="98"/>
  <c r="GE1457" i="98"/>
  <c r="FT1529" i="98"/>
  <c r="FI1545" i="98"/>
  <c r="FZ1545" i="98" s="1"/>
  <c r="GE1571" i="98"/>
  <c r="GB1571" i="98"/>
  <c r="FI1571" i="98"/>
  <c r="FY1571" i="98"/>
  <c r="GC1571" i="98"/>
  <c r="GD1571" i="98"/>
  <c r="FZ1571" i="98"/>
  <c r="FT1597" i="98"/>
  <c r="FT1605" i="98"/>
  <c r="FI1625" i="98"/>
  <c r="FU1625" i="98"/>
  <c r="FY1625" i="98"/>
  <c r="GC1625" i="98"/>
  <c r="FV1625" i="98"/>
  <c r="FZ1625" i="98"/>
  <c r="GD1625" i="98"/>
  <c r="FW1625" i="98"/>
  <c r="GA1625" i="98"/>
  <c r="GE1625" i="98"/>
  <c r="FT1625" i="98"/>
  <c r="FX1625" i="98"/>
  <c r="GB1625" i="98"/>
  <c r="FW1651" i="98"/>
  <c r="GA1651" i="98"/>
  <c r="GE1651" i="98"/>
  <c r="FT1651" i="98"/>
  <c r="FX1651" i="98"/>
  <c r="GB1651" i="98"/>
  <c r="FI1651" i="98"/>
  <c r="FU1651" i="98"/>
  <c r="FY1651" i="98"/>
  <c r="GC1651" i="98"/>
  <c r="FV1651" i="98"/>
  <c r="FZ1651" i="98"/>
  <c r="GD1651" i="98"/>
  <c r="FU1290" i="98"/>
  <c r="FY1290" i="98"/>
  <c r="FV1290" i="98"/>
  <c r="FX1290" i="98"/>
  <c r="FK1303" i="98"/>
  <c r="FZ1325" i="98"/>
  <c r="GA1325" i="98"/>
  <c r="FM1338" i="98"/>
  <c r="GA1350" i="98"/>
  <c r="FZ1350" i="98"/>
  <c r="FY1350" i="98"/>
  <c r="GB1350" i="98"/>
  <c r="FK1363" i="98"/>
  <c r="GE1385" i="98"/>
  <c r="FK1402" i="98"/>
  <c r="FW1424" i="98"/>
  <c r="FT1424" i="98"/>
  <c r="FV1424" i="98"/>
  <c r="GC1437" i="98"/>
  <c r="FV1437" i="98"/>
  <c r="FX1485" i="98"/>
  <c r="GE1485" i="98"/>
  <c r="GE1497" i="98"/>
  <c r="FX1518" i="98"/>
  <c r="GA1518" i="98"/>
  <c r="GD1518" i="98"/>
  <c r="FT1522" i="98"/>
  <c r="FW1522" i="98"/>
  <c r="FZ1522" i="98"/>
  <c r="GE1525" i="98"/>
  <c r="FU1525" i="98"/>
  <c r="FX1529" i="98"/>
  <c r="FV1530" i="98"/>
  <c r="GB1534" i="98"/>
  <c r="GE1534" i="98"/>
  <c r="GC1598" i="98"/>
  <c r="FV1601" i="98"/>
  <c r="FY1601" i="98"/>
  <c r="GC1602" i="98"/>
  <c r="FV1609" i="98"/>
  <c r="FY1609" i="98"/>
  <c r="GC1610" i="98"/>
  <c r="FT1614" i="98"/>
  <c r="FW1614" i="98"/>
  <c r="FZ1614" i="98"/>
  <c r="FW1619" i="98"/>
  <c r="GA1619" i="98"/>
  <c r="GE1619" i="98"/>
  <c r="FT1619" i="98"/>
  <c r="FX1619" i="98"/>
  <c r="GB1619" i="98"/>
  <c r="FI1619" i="98"/>
  <c r="FU1619" i="98"/>
  <c r="FY1619" i="98"/>
  <c r="GC1619" i="98"/>
  <c r="GD1619" i="98"/>
  <c r="FZ1619" i="98"/>
  <c r="FV1619" i="98"/>
  <c r="GB1337" i="98"/>
  <c r="GB1433" i="98"/>
  <c r="FV1538" i="98"/>
  <c r="FY1542" i="98"/>
  <c r="GB1542" i="98"/>
  <c r="GE1542" i="98"/>
  <c r="FV1554" i="98"/>
  <c r="GB1561" i="98"/>
  <c r="GC1328" i="98"/>
  <c r="GC1558" i="98"/>
  <c r="FX1558" i="98"/>
  <c r="GA1558" i="98"/>
  <c r="GD1558" i="98"/>
  <c r="FT1562" i="98"/>
  <c r="FW1562" i="98"/>
  <c r="FZ1562" i="98"/>
  <c r="GB1570" i="98"/>
  <c r="GE1570" i="98"/>
  <c r="GB1589" i="98"/>
  <c r="FY1638" i="98"/>
  <c r="FV1638" i="98"/>
  <c r="FU1642" i="98"/>
  <c r="GB1642" i="98"/>
  <c r="GE1642" i="98"/>
  <c r="FY1654" i="98"/>
  <c r="FV1654" i="98"/>
  <c r="FU1310" i="98"/>
  <c r="FV1449" i="98"/>
  <c r="GB1509" i="98"/>
  <c r="FX1618" i="98"/>
  <c r="GA1618" i="98"/>
  <c r="GD1618" i="98"/>
  <c r="GC1630" i="98"/>
  <c r="GB1630" i="98"/>
  <c r="GE1630" i="98"/>
  <c r="FY1634" i="98"/>
  <c r="FX1634" i="98"/>
  <c r="GA1634" i="98"/>
  <c r="GD1634" i="98"/>
  <c r="FT124" i="98"/>
  <c r="FI124" i="98"/>
  <c r="FU124" i="98"/>
  <c r="FZ124" i="98"/>
  <c r="FV124" i="98"/>
  <c r="FW124" i="98"/>
  <c r="FW135" i="98"/>
  <c r="FX135" i="98"/>
  <c r="FI135" i="98"/>
  <c r="GC135" i="98"/>
  <c r="FZ135" i="98"/>
  <c r="FV135" i="98"/>
  <c r="FX170" i="98"/>
  <c r="GA170" i="98"/>
  <c r="FW170" i="98"/>
  <c r="GE170" i="98"/>
  <c r="FX174" i="98"/>
  <c r="GA174" i="98"/>
  <c r="FW174" i="98"/>
  <c r="GE174" i="98"/>
  <c r="FX178" i="98"/>
  <c r="GA178" i="98"/>
  <c r="GE178" i="98"/>
  <c r="FW178" i="98"/>
  <c r="FX182" i="98"/>
  <c r="GE182" i="98"/>
  <c r="FW182" i="98"/>
  <c r="GA182" i="98"/>
  <c r="FX194" i="98"/>
  <c r="GA194" i="98"/>
  <c r="GE194" i="98"/>
  <c r="FW194" i="98"/>
  <c r="FX198" i="98"/>
  <c r="GA198" i="98"/>
  <c r="GE198" i="98"/>
  <c r="FW198" i="98"/>
  <c r="GB130" i="98"/>
  <c r="FV130" i="98"/>
  <c r="GD160" i="98"/>
  <c r="FU112" i="98"/>
  <c r="FT112" i="98"/>
  <c r="FT166" i="98"/>
  <c r="FX166" i="98"/>
  <c r="GB166" i="98"/>
  <c r="FW166" i="98"/>
  <c r="GC166" i="98"/>
  <c r="FI166" i="98"/>
  <c r="FY166" i="98"/>
  <c r="GD166" i="98"/>
  <c r="GA166" i="98"/>
  <c r="FU166" i="98"/>
  <c r="GE166" i="98"/>
  <c r="FV166" i="98"/>
  <c r="FZ166" i="98"/>
  <c r="FT198" i="98"/>
  <c r="FI221" i="98"/>
  <c r="FU221" i="98"/>
  <c r="FW221" i="98"/>
  <c r="FX221" i="98"/>
  <c r="FT221" i="98"/>
  <c r="FV221" i="98"/>
  <c r="GA221" i="98"/>
  <c r="FK221" i="98"/>
  <c r="FI251" i="98"/>
  <c r="FU251" i="98"/>
  <c r="FZ251" i="98"/>
  <c r="GE251" i="98"/>
  <c r="GA251" i="98"/>
  <c r="GB251" i="98"/>
  <c r="FT251" i="98"/>
  <c r="FU210" i="98"/>
  <c r="FW285" i="98"/>
  <c r="FT285" i="98"/>
  <c r="FX285" i="98"/>
  <c r="FI285" i="98"/>
  <c r="FU285" i="98"/>
  <c r="FY285" i="98"/>
  <c r="FW265" i="98"/>
  <c r="GE265" i="98"/>
  <c r="FV265" i="98"/>
  <c r="FX265" i="98"/>
  <c r="GC265" i="98"/>
  <c r="FI265" i="98"/>
  <c r="GA265" i="98" s="1"/>
  <c r="FT265" i="98"/>
  <c r="FY265" i="98"/>
  <c r="GD265" i="98"/>
  <c r="FU265" i="98"/>
  <c r="FZ265" i="98"/>
  <c r="FI284" i="98"/>
  <c r="FU284" i="98"/>
  <c r="FY284" i="98"/>
  <c r="GC284" i="98"/>
  <c r="FV284" i="98"/>
  <c r="FZ284" i="98"/>
  <c r="GD284" i="98"/>
  <c r="FW284" i="98"/>
  <c r="GA284" i="98"/>
  <c r="GE284" i="98"/>
  <c r="GB284" i="98"/>
  <c r="FT284" i="98"/>
  <c r="FX284" i="98"/>
  <c r="FX280" i="98"/>
  <c r="GB280" i="98"/>
  <c r="FT280" i="98"/>
  <c r="GC271" i="98"/>
  <c r="FT298" i="98"/>
  <c r="FI298" i="98"/>
  <c r="FU298" i="98"/>
  <c r="FV298" i="98"/>
  <c r="GE298" i="98"/>
  <c r="FZ298" i="98"/>
  <c r="GA298" i="98"/>
  <c r="GA327" i="98"/>
  <c r="FW345" i="98"/>
  <c r="GC345" i="98"/>
  <c r="FI460" i="98"/>
  <c r="FK460" i="98"/>
  <c r="FX327" i="98"/>
  <c r="FV406" i="98"/>
  <c r="FZ406" i="98"/>
  <c r="GD406" i="98"/>
  <c r="FW406" i="98"/>
  <c r="GA406" i="98"/>
  <c r="GE406" i="98"/>
  <c r="FT406" i="98"/>
  <c r="FX406" i="98"/>
  <c r="GB406" i="98"/>
  <c r="GC406" i="98"/>
  <c r="FI406" i="98"/>
  <c r="FU406" i="98"/>
  <c r="FY406" i="98"/>
  <c r="FZ442" i="98"/>
  <c r="GD442" i="98"/>
  <c r="FW442" i="98"/>
  <c r="GA442" i="98"/>
  <c r="GE442" i="98"/>
  <c r="FX442" i="98"/>
  <c r="GB442" i="98"/>
  <c r="FI442" i="98"/>
  <c r="FU442" i="98"/>
  <c r="GE355" i="98"/>
  <c r="FI457" i="98"/>
  <c r="GC457" i="98"/>
  <c r="GD457" i="98"/>
  <c r="FX457" i="98"/>
  <c r="GB457" i="98"/>
  <c r="GD359" i="98"/>
  <c r="GB433" i="98"/>
  <c r="FT433" i="98"/>
  <c r="FI429" i="98"/>
  <c r="FU429" i="98"/>
  <c r="FY429" i="98"/>
  <c r="GC429" i="98"/>
  <c r="FV429" i="98"/>
  <c r="FZ429" i="98"/>
  <c r="GD429" i="98"/>
  <c r="FW429" i="98"/>
  <c r="GA429" i="98"/>
  <c r="GE429" i="98"/>
  <c r="FT429" i="98"/>
  <c r="FX429" i="98"/>
  <c r="GB429" i="98"/>
  <c r="FI445" i="98"/>
  <c r="GC445" i="98" s="1"/>
  <c r="FV483" i="98"/>
  <c r="FX480" i="98"/>
  <c r="FT480" i="98"/>
  <c r="FX560" i="98"/>
  <c r="FT560" i="98"/>
  <c r="FU359" i="98"/>
  <c r="GE439" i="98"/>
  <c r="FT439" i="98"/>
  <c r="GB439" i="98"/>
  <c r="FI439" i="98"/>
  <c r="FY439" i="98"/>
  <c r="GC439" i="98"/>
  <c r="FV439" i="98"/>
  <c r="FZ439" i="98"/>
  <c r="FT490" i="98"/>
  <c r="FI490" i="98"/>
  <c r="GA490" i="98" s="1"/>
  <c r="FV490" i="98"/>
  <c r="FZ490" i="98"/>
  <c r="FW554" i="98"/>
  <c r="GA554" i="98"/>
  <c r="GE554" i="98"/>
  <c r="FT554" i="98"/>
  <c r="FX554" i="98"/>
  <c r="GB554" i="98"/>
  <c r="FI554" i="98"/>
  <c r="FU554" i="98"/>
  <c r="FY554" i="98"/>
  <c r="GC554" i="98"/>
  <c r="FV554" i="98"/>
  <c r="FZ554" i="98"/>
  <c r="GD554" i="98"/>
  <c r="FX562" i="98"/>
  <c r="FI562" i="98"/>
  <c r="GE562" i="98" s="1"/>
  <c r="FZ562" i="98"/>
  <c r="FV583" i="98"/>
  <c r="GD583" i="98"/>
  <c r="GE583" i="98"/>
  <c r="FX583" i="98"/>
  <c r="GB583" i="98"/>
  <c r="FI583" i="98"/>
  <c r="GC583" i="98"/>
  <c r="FT631" i="98"/>
  <c r="FI631" i="98"/>
  <c r="FI679" i="98"/>
  <c r="FV679" i="98" s="1"/>
  <c r="FZ727" i="98"/>
  <c r="GD727" i="98"/>
  <c r="FW727" i="98"/>
  <c r="GA727" i="98"/>
  <c r="GE727" i="98"/>
  <c r="FT727" i="98"/>
  <c r="FX727" i="98"/>
  <c r="GB727" i="98"/>
  <c r="FI727" i="98"/>
  <c r="FV727" i="98" s="1"/>
  <c r="FU727" i="98"/>
  <c r="FY727" i="98"/>
  <c r="GC727" i="98"/>
  <c r="GA581" i="98"/>
  <c r="GE581" i="98"/>
  <c r="FW581" i="98"/>
  <c r="FI706" i="98"/>
  <c r="FU706" i="98"/>
  <c r="FY706" i="98"/>
  <c r="GC706" i="98"/>
  <c r="FV706" i="98"/>
  <c r="FZ706" i="98"/>
  <c r="GD706" i="98"/>
  <c r="FW706" i="98"/>
  <c r="GA706" i="98"/>
  <c r="GE706" i="98"/>
  <c r="GB706" i="98"/>
  <c r="FT706" i="98"/>
  <c r="FX706" i="98"/>
  <c r="FI754" i="98"/>
  <c r="FW754" i="98"/>
  <c r="GA754" i="98"/>
  <c r="FX754" i="98"/>
  <c r="FT523" i="98"/>
  <c r="FI523" i="98"/>
  <c r="FV523" i="98"/>
  <c r="GE523" i="98"/>
  <c r="FK583" i="98"/>
  <c r="FZ649" i="98"/>
  <c r="FW761" i="98"/>
  <c r="GA761" i="98"/>
  <c r="FV529" i="98"/>
  <c r="FI666" i="98"/>
  <c r="FU666" i="98"/>
  <c r="FY666" i="98"/>
  <c r="GC666" i="98"/>
  <c r="FV666" i="98"/>
  <c r="FZ666" i="98"/>
  <c r="GD666" i="98"/>
  <c r="FW666" i="98"/>
  <c r="GA666" i="98"/>
  <c r="GE666" i="98"/>
  <c r="FT666" i="98"/>
  <c r="FX666" i="98"/>
  <c r="GB666" i="98"/>
  <c r="FI943" i="98"/>
  <c r="FU943" i="98"/>
  <c r="FY943" i="98"/>
  <c r="GC943" i="98"/>
  <c r="FT943" i="98"/>
  <c r="FZ943" i="98"/>
  <c r="GE943" i="98"/>
  <c r="FV943" i="98"/>
  <c r="GA943" i="98"/>
  <c r="FW943" i="98"/>
  <c r="GB943" i="98"/>
  <c r="FX943" i="98"/>
  <c r="GD943" i="98"/>
  <c r="FX543" i="98"/>
  <c r="GB543" i="98"/>
  <c r="FI543" i="98"/>
  <c r="FU543" i="98"/>
  <c r="FY543" i="98"/>
  <c r="GC543" i="98"/>
  <c r="FV543" i="98"/>
  <c r="FZ543" i="98"/>
  <c r="GA543" i="98"/>
  <c r="GE543" i="98"/>
  <c r="FW543" i="98"/>
  <c r="FI779" i="98"/>
  <c r="FY779" i="98" s="1"/>
  <c r="FZ779" i="98"/>
  <c r="FT802" i="98"/>
  <c r="FX802" i="98"/>
  <c r="FI802" i="98"/>
  <c r="FU802" i="98"/>
  <c r="GC802" i="98"/>
  <c r="FW802" i="98"/>
  <c r="FZ802" i="98"/>
  <c r="FV802" i="98"/>
  <c r="GD802" i="98"/>
  <c r="FT818" i="98"/>
  <c r="FX818" i="98"/>
  <c r="GB818" i="98"/>
  <c r="FI818" i="98"/>
  <c r="FU818" i="98"/>
  <c r="FY818" i="98"/>
  <c r="GC818" i="98"/>
  <c r="FW818" i="98"/>
  <c r="GE818" i="98"/>
  <c r="FZ818" i="98"/>
  <c r="GA818" i="98"/>
  <c r="FV818" i="98"/>
  <c r="GD818" i="98"/>
  <c r="FI827" i="98"/>
  <c r="FU827" i="98" s="1"/>
  <c r="FV827" i="98"/>
  <c r="FI843" i="98"/>
  <c r="FY843" i="98"/>
  <c r="GC843" i="98"/>
  <c r="FV843" i="98"/>
  <c r="FZ843" i="98"/>
  <c r="GD843" i="98"/>
  <c r="FW843" i="98"/>
  <c r="GE843" i="98"/>
  <c r="GA843" i="98"/>
  <c r="FT843" i="98"/>
  <c r="FI859" i="98"/>
  <c r="GC859" i="98"/>
  <c r="GD859" i="98"/>
  <c r="FW859" i="98"/>
  <c r="GA859" i="98"/>
  <c r="FW538" i="98"/>
  <c r="GA538" i="98"/>
  <c r="GE538" i="98"/>
  <c r="FT538" i="98"/>
  <c r="FX538" i="98"/>
  <c r="GB538" i="98"/>
  <c r="FI538" i="98"/>
  <c r="FU538" i="98"/>
  <c r="FY538" i="98"/>
  <c r="GC538" i="98"/>
  <c r="GD538" i="98"/>
  <c r="FV538" i="98"/>
  <c r="FZ538" i="98"/>
  <c r="FZ975" i="98"/>
  <c r="GD975" i="98"/>
  <c r="FW975" i="98"/>
  <c r="GA975" i="98"/>
  <c r="GE975" i="98"/>
  <c r="FT975" i="98"/>
  <c r="FX975" i="98"/>
  <c r="GB975" i="98"/>
  <c r="GC975" i="98"/>
  <c r="FU975" i="98"/>
  <c r="FI975" i="98"/>
  <c r="FV975" i="98" s="1"/>
  <c r="FK914" i="98"/>
  <c r="GB1008" i="98"/>
  <c r="FI1008" i="98"/>
  <c r="GC1008" i="98"/>
  <c r="GD1008" i="98"/>
  <c r="FI1033" i="98"/>
  <c r="FK1033" i="98"/>
  <c r="GB1033" i="98"/>
  <c r="FX1071" i="98"/>
  <c r="FI1071" i="98"/>
  <c r="GE1071" i="98" s="1"/>
  <c r="GD1071" i="98"/>
  <c r="FV1071" i="98"/>
  <c r="FK795" i="98"/>
  <c r="FK843" i="98"/>
  <c r="FK859" i="98"/>
  <c r="FK891" i="98"/>
  <c r="FK907" i="98"/>
  <c r="FW976" i="98"/>
  <c r="GA976" i="98"/>
  <c r="GE976" i="98"/>
  <c r="FT976" i="98"/>
  <c r="FX976" i="98"/>
  <c r="GB976" i="98"/>
  <c r="FI976" i="98"/>
  <c r="FU976" i="98"/>
  <c r="FY976" i="98"/>
  <c r="GC976" i="98"/>
  <c r="FV976" i="98"/>
  <c r="FZ976" i="98"/>
  <c r="GD976" i="98"/>
  <c r="FI990" i="98"/>
  <c r="GC990" i="98"/>
  <c r="GD990" i="98"/>
  <c r="GE990" i="98"/>
  <c r="FX990" i="98"/>
  <c r="FI1053" i="98"/>
  <c r="FU1053" i="98"/>
  <c r="FY1053" i="98"/>
  <c r="GC1053" i="98"/>
  <c r="FW1053" i="98"/>
  <c r="GB1053" i="98"/>
  <c r="FX1053" i="98"/>
  <c r="GD1053" i="98"/>
  <c r="FT1053" i="98"/>
  <c r="FZ1053" i="98"/>
  <c r="GE1053" i="98"/>
  <c r="GA1053" i="98"/>
  <c r="FV1053" i="98"/>
  <c r="FI1069" i="98"/>
  <c r="FU1069" i="98"/>
  <c r="FY1069" i="98"/>
  <c r="GC1069" i="98"/>
  <c r="FW1069" i="98"/>
  <c r="GB1069" i="98"/>
  <c r="FX1069" i="98"/>
  <c r="GD1069" i="98"/>
  <c r="FZ1069" i="98"/>
  <c r="GE1069" i="98"/>
  <c r="GA1069" i="98"/>
  <c r="FV1069" i="98"/>
  <c r="FT1082" i="98"/>
  <c r="FW1015" i="98"/>
  <c r="GA1015" i="98"/>
  <c r="GE1015" i="98"/>
  <c r="FT1015" i="98"/>
  <c r="FX1015" i="98"/>
  <c r="GB1015" i="98"/>
  <c r="FI1015" i="98"/>
  <c r="FY1015" i="98"/>
  <c r="FZ1015" i="98"/>
  <c r="FU1015" i="98"/>
  <c r="GC1015" i="98"/>
  <c r="GD1015" i="98"/>
  <c r="FV1015" i="98"/>
  <c r="FT1080" i="98"/>
  <c r="GB1080" i="98"/>
  <c r="FV1080" i="98"/>
  <c r="FW1080" i="98"/>
  <c r="GC1080" i="98"/>
  <c r="FI1080" i="98"/>
  <c r="FX1080" i="98" s="1"/>
  <c r="FY1080" i="98"/>
  <c r="GD1080" i="98"/>
  <c r="GE1080" i="98"/>
  <c r="FZ1080" i="98"/>
  <c r="FU1080" i="98"/>
  <c r="FI1103" i="98"/>
  <c r="GB1103" i="98"/>
  <c r="GC1122" i="98"/>
  <c r="FU1168" i="98"/>
  <c r="GC1168" i="98"/>
  <c r="FW1168" i="98"/>
  <c r="GE1168" i="98"/>
  <c r="GA1168" i="98"/>
  <c r="FI1355" i="98"/>
  <c r="GC1355" i="98"/>
  <c r="GA1355" i="98"/>
  <c r="FX1355" i="98"/>
  <c r="FI1183" i="98"/>
  <c r="FU1183" i="98"/>
  <c r="GC1183" i="98"/>
  <c r="GA1183" i="98"/>
  <c r="GE1183" i="98"/>
  <c r="FZ1183" i="98"/>
  <c r="FT1183" i="98"/>
  <c r="GB1183" i="98"/>
  <c r="GD1183" i="98"/>
  <c r="FI1215" i="98"/>
  <c r="FU1215" i="98"/>
  <c r="FY1215" i="98"/>
  <c r="GC1215" i="98"/>
  <c r="FW1215" i="98"/>
  <c r="GA1215" i="98"/>
  <c r="GE1215" i="98"/>
  <c r="FX1215" i="98"/>
  <c r="FZ1215" i="98"/>
  <c r="FV1215" i="98"/>
  <c r="FT1215" i="98"/>
  <c r="GB1215" i="98"/>
  <c r="GD1215" i="98"/>
  <c r="FU1300" i="98"/>
  <c r="GC1300" i="98"/>
  <c r="FY1300" i="98"/>
  <c r="FX1324" i="98"/>
  <c r="GC1324" i="98"/>
  <c r="FU1324" i="98"/>
  <c r="GA1324" i="98"/>
  <c r="FX1340" i="98"/>
  <c r="GC1340" i="98"/>
  <c r="FU1340" i="98"/>
  <c r="GA1340" i="98"/>
  <c r="FX1372" i="98"/>
  <c r="GC1372" i="98"/>
  <c r="FU1372" i="98"/>
  <c r="GA1372" i="98"/>
  <c r="FX1388" i="98"/>
  <c r="GC1388" i="98"/>
  <c r="GA1388" i="98"/>
  <c r="FU1388" i="98"/>
  <c r="FX1404" i="98"/>
  <c r="GC1404" i="98"/>
  <c r="GA1404" i="98"/>
  <c r="FU1404" i="98"/>
  <c r="FX1420" i="98"/>
  <c r="GC1420" i="98"/>
  <c r="FU1420" i="98"/>
  <c r="GA1420" i="98"/>
  <c r="FX1500" i="98"/>
  <c r="GC1500" i="98"/>
  <c r="GA1500" i="98"/>
  <c r="FU1500" i="98"/>
  <c r="FU1548" i="98"/>
  <c r="FY1548" i="98"/>
  <c r="GC1548" i="98"/>
  <c r="GA1548" i="98"/>
  <c r="GE1548" i="98"/>
  <c r="FW1548" i="98"/>
  <c r="FU1612" i="98"/>
  <c r="FY1612" i="98"/>
  <c r="GC1612" i="98"/>
  <c r="FW1612" i="98"/>
  <c r="GA1612" i="98"/>
  <c r="GE1612" i="98"/>
  <c r="FU1660" i="98"/>
  <c r="FY1660" i="98"/>
  <c r="GC1660" i="98"/>
  <c r="FW1660" i="98"/>
  <c r="GA1660" i="98"/>
  <c r="GE1660" i="98"/>
  <c r="FI1223" i="98"/>
  <c r="FU1223" i="98"/>
  <c r="GC1223" i="98"/>
  <c r="GA1223" i="98"/>
  <c r="GE1223" i="98"/>
  <c r="FT1223" i="98"/>
  <c r="FV1223" i="98"/>
  <c r="GD1223" i="98"/>
  <c r="FX1223" i="98"/>
  <c r="FI600" i="98"/>
  <c r="GC997" i="98"/>
  <c r="FW1105" i="98"/>
  <c r="FT1105" i="98"/>
  <c r="FX1105" i="98"/>
  <c r="FI1105" i="98"/>
  <c r="FU1105" i="98"/>
  <c r="GC1105" i="98"/>
  <c r="FV1105" i="98"/>
  <c r="FZ1105" i="98"/>
  <c r="GD1105" i="98"/>
  <c r="FT1324" i="98"/>
  <c r="FI1471" i="98"/>
  <c r="FY1471" i="98"/>
  <c r="GC1471" i="98"/>
  <c r="GD1471" i="98"/>
  <c r="FT1471" i="98"/>
  <c r="GE1471" i="98"/>
  <c r="FK1471" i="98"/>
  <c r="GA1471" i="98"/>
  <c r="FT1484" i="98"/>
  <c r="FI1503" i="98"/>
  <c r="FU1503" i="98" s="1"/>
  <c r="FY1503" i="98"/>
  <c r="GC1503" i="98"/>
  <c r="FW1503" i="98"/>
  <c r="FX1503" i="98"/>
  <c r="GD1503" i="98"/>
  <c r="FZ1503" i="98"/>
  <c r="GE1503" i="98"/>
  <c r="FV1503" i="98"/>
  <c r="FK1503" i="98"/>
  <c r="GA1503" i="98"/>
  <c r="FV1532" i="98"/>
  <c r="FV1564" i="98"/>
  <c r="FV1660" i="98"/>
  <c r="GA648" i="98"/>
  <c r="GE648" i="98"/>
  <c r="FX648" i="98"/>
  <c r="GB648" i="98"/>
  <c r="FI648" i="98"/>
  <c r="FU648" i="98"/>
  <c r="FY648" i="98"/>
  <c r="GC648" i="98"/>
  <c r="GD648" i="98"/>
  <c r="FV648" i="98"/>
  <c r="FU1214" i="98"/>
  <c r="GE1358" i="98"/>
  <c r="GE1531" i="98"/>
  <c r="GB1531" i="98"/>
  <c r="FI1531" i="98"/>
  <c r="FY1531" i="98"/>
  <c r="GC1531" i="98"/>
  <c r="GD1531" i="98"/>
  <c r="GC1585" i="98"/>
  <c r="GC1589" i="98"/>
  <c r="GA1599" i="98"/>
  <c r="GE1599" i="98"/>
  <c r="FX1599" i="98"/>
  <c r="GB1599" i="98"/>
  <c r="FI1599" i="98"/>
  <c r="FU1599" i="98"/>
  <c r="FY1599" i="98"/>
  <c r="GC1599" i="98"/>
  <c r="GD1599" i="98"/>
  <c r="GE1615" i="98"/>
  <c r="GB1615" i="98"/>
  <c r="FI1615" i="98"/>
  <c r="FY1615" i="98"/>
  <c r="GC1615" i="98"/>
  <c r="GD1615" i="98"/>
  <c r="FV1666" i="98"/>
  <c r="FZ1666" i="98"/>
  <c r="GD1666" i="98"/>
  <c r="FW1666" i="98"/>
  <c r="GA1666" i="98"/>
  <c r="GE1666" i="98"/>
  <c r="FT1666" i="98"/>
  <c r="FX1666" i="98"/>
  <c r="GB1666" i="98"/>
  <c r="GC1666" i="98"/>
  <c r="FI1666" i="98"/>
  <c r="FU1666" i="98"/>
  <c r="FY1666" i="98"/>
  <c r="FV1674" i="98"/>
  <c r="FZ1674" i="98"/>
  <c r="FT1674" i="98"/>
  <c r="GC1674" i="98"/>
  <c r="FI1674" i="98"/>
  <c r="FY1674" i="98"/>
  <c r="FZ1678" i="98"/>
  <c r="GE1678" i="98"/>
  <c r="FT1678" i="98"/>
  <c r="FI1678" i="98"/>
  <c r="FI1271" i="98"/>
  <c r="GC1271" i="98"/>
  <c r="GA1271" i="98"/>
  <c r="FX1271" i="98"/>
  <c r="GB108" i="98"/>
  <c r="GD108" i="98"/>
  <c r="FI101" i="98"/>
  <c r="FW101" i="98"/>
  <c r="GA101" i="98"/>
  <c r="GE101" i="98"/>
  <c r="FU101" i="98"/>
  <c r="FZ101" i="98"/>
  <c r="GB101" i="98"/>
  <c r="GC101" i="98"/>
  <c r="GD101" i="98"/>
  <c r="FX101" i="98"/>
  <c r="FY101" i="98"/>
  <c r="FK128" i="98"/>
  <c r="FK136" i="98"/>
  <c r="FM103" i="98"/>
  <c r="FW131" i="98"/>
  <c r="GA131" i="98"/>
  <c r="GE131" i="98"/>
  <c r="FT131" i="98"/>
  <c r="FX131" i="98"/>
  <c r="GB131" i="98"/>
  <c r="FI131" i="98"/>
  <c r="FY131" i="98"/>
  <c r="FU131" i="98"/>
  <c r="GC131" i="98"/>
  <c r="FZ131" i="98"/>
  <c r="GD131" i="98"/>
  <c r="FV131" i="98"/>
  <c r="FM119" i="98"/>
  <c r="FV122" i="98"/>
  <c r="FV109" i="98"/>
  <c r="GA120" i="98"/>
  <c r="FZ149" i="98"/>
  <c r="FT150" i="98"/>
  <c r="GB150" i="98"/>
  <c r="FV150" i="98"/>
  <c r="FW150" i="98"/>
  <c r="GC150" i="98"/>
  <c r="FI150" i="98"/>
  <c r="FX150" i="98" s="1"/>
  <c r="FY150" i="98"/>
  <c r="GD150" i="98"/>
  <c r="GE150" i="98"/>
  <c r="FU150" i="98"/>
  <c r="FZ150" i="98"/>
  <c r="FV170" i="98"/>
  <c r="GB177" i="98"/>
  <c r="FI177" i="98"/>
  <c r="FY177" i="98"/>
  <c r="GC177" i="98"/>
  <c r="GA177" i="98"/>
  <c r="GD177" i="98"/>
  <c r="FY178" i="98"/>
  <c r="GB185" i="98"/>
  <c r="FI185" i="98"/>
  <c r="FY185" i="98"/>
  <c r="GC185" i="98"/>
  <c r="FV185" i="98"/>
  <c r="GE185" i="98"/>
  <c r="FV190" i="98"/>
  <c r="FY190" i="98"/>
  <c r="FV194" i="98"/>
  <c r="FV198" i="98"/>
  <c r="FY130" i="98"/>
  <c r="GE157" i="98"/>
  <c r="GE160" i="98"/>
  <c r="GB160" i="98"/>
  <c r="FX112" i="98"/>
  <c r="FK166" i="98"/>
  <c r="FI180" i="98"/>
  <c r="GC180" i="98"/>
  <c r="FI209" i="98"/>
  <c r="FU209" i="98"/>
  <c r="FY209" i="98"/>
  <c r="GC209" i="98"/>
  <c r="FT209" i="98"/>
  <c r="FZ209" i="98"/>
  <c r="GE209" i="98"/>
  <c r="FV209" i="98"/>
  <c r="GA209" i="98"/>
  <c r="GB209" i="98"/>
  <c r="GD209" i="98"/>
  <c r="GA192" i="98"/>
  <c r="GE192" i="98"/>
  <c r="FX192" i="98"/>
  <c r="GB192" i="98"/>
  <c r="FI192" i="98"/>
  <c r="FY192" i="98"/>
  <c r="FU192" i="98"/>
  <c r="GC192" i="98"/>
  <c r="FZ192" i="98"/>
  <c r="GD192" i="98"/>
  <c r="FT183" i="98"/>
  <c r="FK224" i="98"/>
  <c r="GA210" i="98"/>
  <c r="GC220" i="98"/>
  <c r="GB254" i="98"/>
  <c r="FI254" i="98"/>
  <c r="FY254" i="98"/>
  <c r="GC254" i="98"/>
  <c r="GE254" i="98"/>
  <c r="GA254" i="98"/>
  <c r="GD254" i="98"/>
  <c r="FV207" i="98"/>
  <c r="GC210" i="98"/>
  <c r="FZ210" i="98"/>
  <c r="FV220" i="98"/>
  <c r="FZ220" i="98"/>
  <c r="GB220" i="98"/>
  <c r="GD231" i="98"/>
  <c r="FI233" i="98"/>
  <c r="FU233" i="98"/>
  <c r="FY233" i="98"/>
  <c r="GC233" i="98"/>
  <c r="FV233" i="98"/>
  <c r="GA233" i="98"/>
  <c r="GB233" i="98"/>
  <c r="FZ233" i="98"/>
  <c r="GD233" i="98"/>
  <c r="FT233" i="98"/>
  <c r="GE233" i="98"/>
  <c r="FX233" i="98"/>
  <c r="FZ273" i="98"/>
  <c r="GD273" i="98"/>
  <c r="FW273" i="98"/>
  <c r="GA273" i="98"/>
  <c r="GE273" i="98"/>
  <c r="FT273" i="98"/>
  <c r="FX273" i="98"/>
  <c r="GB273" i="98"/>
  <c r="FI273" i="98"/>
  <c r="FV273" i="98" s="1"/>
  <c r="FU273" i="98"/>
  <c r="FY273" i="98"/>
  <c r="GC273" i="98"/>
  <c r="GB179" i="98"/>
  <c r="FV179" i="98"/>
  <c r="FW286" i="98"/>
  <c r="GA286" i="98"/>
  <c r="GE286" i="98"/>
  <c r="FT286" i="98"/>
  <c r="FX286" i="98"/>
  <c r="GB286" i="98"/>
  <c r="FI286" i="98"/>
  <c r="FU286" i="98"/>
  <c r="FY286" i="98"/>
  <c r="GC286" i="98"/>
  <c r="FZ286" i="98"/>
  <c r="GD286" i="98"/>
  <c r="FV286" i="98"/>
  <c r="FT331" i="98"/>
  <c r="GB331" i="98"/>
  <c r="FX331" i="98"/>
  <c r="GA331" i="98"/>
  <c r="GE282" i="98"/>
  <c r="GB282" i="98"/>
  <c r="FI282" i="98"/>
  <c r="FY282" i="98"/>
  <c r="GC282" i="98"/>
  <c r="GD282" i="98"/>
  <c r="GE331" i="98"/>
  <c r="FI240" i="98"/>
  <c r="FY240" i="98"/>
  <c r="FV256" i="98"/>
  <c r="FZ256" i="98"/>
  <c r="GD256" i="98"/>
  <c r="FW256" i="98"/>
  <c r="GA256" i="98"/>
  <c r="GE256" i="98"/>
  <c r="FU256" i="98"/>
  <c r="GC256" i="98"/>
  <c r="FI256" i="98"/>
  <c r="FX256" i="98"/>
  <c r="FY256" i="98"/>
  <c r="GB256" i="98"/>
  <c r="FT256" i="98"/>
  <c r="FI263" i="98"/>
  <c r="FU263" i="98"/>
  <c r="FY263" i="98"/>
  <c r="GC263" i="98"/>
  <c r="FV263" i="98"/>
  <c r="GA263" i="98"/>
  <c r="GB263" i="98"/>
  <c r="GD263" i="98"/>
  <c r="FT263" i="98"/>
  <c r="FZ263" i="98"/>
  <c r="FV271" i="98"/>
  <c r="FY271" i="98"/>
  <c r="GB271" i="98"/>
  <c r="FT368" i="98"/>
  <c r="GB368" i="98"/>
  <c r="GA368" i="98"/>
  <c r="FV327" i="98"/>
  <c r="FY345" i="98"/>
  <c r="FX412" i="98"/>
  <c r="GB412" i="98"/>
  <c r="FI412" i="98"/>
  <c r="FU412" i="98"/>
  <c r="FY412" i="98"/>
  <c r="GC412" i="98"/>
  <c r="FV412" i="98"/>
  <c r="FZ412" i="98"/>
  <c r="GE412" i="98"/>
  <c r="FK412" i="98"/>
  <c r="GA412" i="98"/>
  <c r="FX464" i="98"/>
  <c r="GB464" i="98"/>
  <c r="FI464" i="98"/>
  <c r="FU464" i="98"/>
  <c r="FY464" i="98"/>
  <c r="GC464" i="98"/>
  <c r="FV464" i="98"/>
  <c r="FZ464" i="98"/>
  <c r="GA464" i="98"/>
  <c r="GE464" i="98"/>
  <c r="FW464" i="98"/>
  <c r="FX333" i="98"/>
  <c r="FI333" i="98"/>
  <c r="GA333" i="98" s="1"/>
  <c r="FK362" i="98"/>
  <c r="FX368" i="98"/>
  <c r="FV418" i="98"/>
  <c r="FI418" i="98"/>
  <c r="FZ418" i="98" s="1"/>
  <c r="GC418" i="98"/>
  <c r="FT474" i="98"/>
  <c r="FW474" i="98"/>
  <c r="GA474" i="98"/>
  <c r="GE474" i="98"/>
  <c r="FX474" i="98"/>
  <c r="GB474" i="98"/>
  <c r="FI474" i="98"/>
  <c r="FU474" i="98"/>
  <c r="FY474" i="98"/>
  <c r="GC474" i="98"/>
  <c r="FV474" i="98"/>
  <c r="FZ474" i="98"/>
  <c r="GD474" i="98"/>
  <c r="FV307" i="98"/>
  <c r="GA355" i="98"/>
  <c r="GC377" i="98"/>
  <c r="FK470" i="98"/>
  <c r="FV291" i="98"/>
  <c r="FT344" i="98"/>
  <c r="GC359" i="98"/>
  <c r="GE385" i="98"/>
  <c r="GB388" i="98"/>
  <c r="GE435" i="98"/>
  <c r="GB435" i="98"/>
  <c r="FI435" i="98"/>
  <c r="FY435" i="98"/>
  <c r="GC435" i="98"/>
  <c r="GD435" i="98"/>
  <c r="FU503" i="98"/>
  <c r="FY503" i="98"/>
  <c r="GC503" i="98"/>
  <c r="FW503" i="98"/>
  <c r="GA503" i="98"/>
  <c r="GE503" i="98"/>
  <c r="FW374" i="98"/>
  <c r="GC374" i="98"/>
  <c r="GC401" i="98"/>
  <c r="FZ515" i="98"/>
  <c r="FV480" i="98"/>
  <c r="FZ492" i="98"/>
  <c r="FX508" i="98"/>
  <c r="FT508" i="98"/>
  <c r="FY512" i="98"/>
  <c r="GC552" i="98"/>
  <c r="FY560" i="98"/>
  <c r="GE400" i="98"/>
  <c r="FY400" i="98"/>
  <c r="FW486" i="98"/>
  <c r="GA486" i="98"/>
  <c r="GE486" i="98"/>
  <c r="FT486" i="98"/>
  <c r="FX486" i="98"/>
  <c r="GB486" i="98"/>
  <c r="FI486" i="98"/>
  <c r="FU486" i="98"/>
  <c r="FY486" i="98"/>
  <c r="GC486" i="98"/>
  <c r="FV486" i="98"/>
  <c r="FZ486" i="98"/>
  <c r="GD486" i="98"/>
  <c r="FK494" i="98"/>
  <c r="FV539" i="98"/>
  <c r="FZ619" i="98"/>
  <c r="GD619" i="98"/>
  <c r="FW619" i="98"/>
  <c r="GA619" i="98"/>
  <c r="FT619" i="98"/>
  <c r="FX619" i="98"/>
  <c r="GC619" i="98"/>
  <c r="FI619" i="98"/>
  <c r="GD667" i="98"/>
  <c r="GA667" i="98"/>
  <c r="GE667" i="98"/>
  <c r="FX667" i="98"/>
  <c r="GB667" i="98"/>
  <c r="FU667" i="98"/>
  <c r="FI667" i="98"/>
  <c r="FV667" i="98" s="1"/>
  <c r="GE715" i="98"/>
  <c r="GB715" i="98"/>
  <c r="FU715" i="98"/>
  <c r="FI715" i="98"/>
  <c r="FV715" i="98" s="1"/>
  <c r="FI763" i="98"/>
  <c r="FK493" i="98"/>
  <c r="FV545" i="98"/>
  <c r="FY581" i="98"/>
  <c r="FK596" i="98"/>
  <c r="FW644" i="98"/>
  <c r="GA644" i="98"/>
  <c r="GE644" i="98"/>
  <c r="FT644" i="98"/>
  <c r="FX644" i="98"/>
  <c r="GB644" i="98"/>
  <c r="FI644" i="98"/>
  <c r="FU644" i="98"/>
  <c r="FY644" i="98"/>
  <c r="GC644" i="98"/>
  <c r="FZ644" i="98"/>
  <c r="GD644" i="98"/>
  <c r="FV644" i="98"/>
  <c r="GC645" i="98"/>
  <c r="FK692" i="98"/>
  <c r="FV701" i="98"/>
  <c r="FW708" i="98"/>
  <c r="GA708" i="98"/>
  <c r="GE708" i="98"/>
  <c r="FT708" i="98"/>
  <c r="FX708" i="98"/>
  <c r="GB708" i="98"/>
  <c r="FI708" i="98"/>
  <c r="FU708" i="98"/>
  <c r="FY708" i="98"/>
  <c r="GC708" i="98"/>
  <c r="FZ708" i="98"/>
  <c r="GD708" i="98"/>
  <c r="FV708" i="98"/>
  <c r="GA372" i="98"/>
  <c r="GB492" i="98"/>
  <c r="FV537" i="98"/>
  <c r="FK558" i="98"/>
  <c r="FK576" i="98"/>
  <c r="FV593" i="98"/>
  <c r="GE608" i="98"/>
  <c r="GB608" i="98"/>
  <c r="FI608" i="98"/>
  <c r="FY608" i="98"/>
  <c r="GC608" i="98"/>
  <c r="GD608" i="98"/>
  <c r="GA609" i="98"/>
  <c r="GE609" i="98"/>
  <c r="GC633" i="98"/>
  <c r="FV649" i="98"/>
  <c r="GB649" i="98"/>
  <c r="FK688" i="98"/>
  <c r="FY697" i="98"/>
  <c r="FK720" i="98"/>
  <c r="FV729" i="98"/>
  <c r="GB729" i="98"/>
  <c r="GE752" i="98"/>
  <c r="GB752" i="98"/>
  <c r="FI752" i="98"/>
  <c r="FY752" i="98"/>
  <c r="GC752" i="98"/>
  <c r="GD752" i="98"/>
  <c r="FY761" i="98"/>
  <c r="FX497" i="98"/>
  <c r="FI497" i="98"/>
  <c r="GD497" i="98" s="1"/>
  <c r="GE529" i="98"/>
  <c r="FK550" i="98"/>
  <c r="GC570" i="98"/>
  <c r="GB602" i="98"/>
  <c r="FV621" i="98"/>
  <c r="FY621" i="98"/>
  <c r="FW693" i="98"/>
  <c r="GB698" i="98"/>
  <c r="FK716" i="98"/>
  <c r="GE732" i="98"/>
  <c r="GB732" i="98"/>
  <c r="FI732" i="98"/>
  <c r="FY732" i="98"/>
  <c r="GC732" i="98"/>
  <c r="FZ732" i="98"/>
  <c r="FK568" i="98"/>
  <c r="FV585" i="98"/>
  <c r="GB585" i="98"/>
  <c r="FV614" i="98"/>
  <c r="GB782" i="98"/>
  <c r="FI782" i="98"/>
  <c r="FY782" i="98"/>
  <c r="GC782" i="98"/>
  <c r="GE782" i="98"/>
  <c r="GA782" i="98"/>
  <c r="FI798" i="98"/>
  <c r="GC798" i="98"/>
  <c r="FT814" i="98"/>
  <c r="FX814" i="98"/>
  <c r="GB814" i="98"/>
  <c r="FI814" i="98"/>
  <c r="FU814" i="98"/>
  <c r="FY814" i="98"/>
  <c r="GC814" i="98"/>
  <c r="FW814" i="98"/>
  <c r="GE814" i="98"/>
  <c r="FZ814" i="98"/>
  <c r="GA814" i="98"/>
  <c r="FV814" i="98"/>
  <c r="GD814" i="98"/>
  <c r="FX830" i="98"/>
  <c r="GB830" i="98"/>
  <c r="FI830" i="98"/>
  <c r="FU830" i="98"/>
  <c r="FY830" i="98"/>
  <c r="GC830" i="98"/>
  <c r="FW830" i="98"/>
  <c r="GE830" i="98"/>
  <c r="GA830" i="98"/>
  <c r="GD830" i="98"/>
  <c r="FT846" i="98"/>
  <c r="FX846" i="98"/>
  <c r="GB846" i="98"/>
  <c r="FI846" i="98"/>
  <c r="FU846" i="98"/>
  <c r="FY846" i="98"/>
  <c r="GC846" i="98"/>
  <c r="FW846" i="98"/>
  <c r="GE846" i="98"/>
  <c r="FZ846" i="98"/>
  <c r="GA846" i="98"/>
  <c r="FV846" i="98"/>
  <c r="GD846" i="98"/>
  <c r="FI862" i="98"/>
  <c r="GC862" i="98" s="1"/>
  <c r="FT878" i="98"/>
  <c r="FX878" i="98"/>
  <c r="GB878" i="98"/>
  <c r="FI878" i="98"/>
  <c r="FU878" i="98"/>
  <c r="FY878" i="98"/>
  <c r="GC878" i="98"/>
  <c r="FW878" i="98"/>
  <c r="GE878" i="98"/>
  <c r="FZ878" i="98"/>
  <c r="GA878" i="98"/>
  <c r="FV878" i="98"/>
  <c r="GD878" i="98"/>
  <c r="FX894" i="98"/>
  <c r="GB894" i="98"/>
  <c r="FI894" i="98"/>
  <c r="FU894" i="98"/>
  <c r="FY894" i="98"/>
  <c r="GC894" i="98"/>
  <c r="FW894" i="98"/>
  <c r="GE894" i="98"/>
  <c r="FZ894" i="98"/>
  <c r="GA894" i="98"/>
  <c r="FV894" i="98"/>
  <c r="GD894" i="98"/>
  <c r="GB910" i="98"/>
  <c r="FI910" i="98"/>
  <c r="FY910" i="98"/>
  <c r="GC910" i="98"/>
  <c r="GE910" i="98"/>
  <c r="GA910" i="98"/>
  <c r="FI919" i="98"/>
  <c r="GC919" i="98"/>
  <c r="FZ919" i="98"/>
  <c r="GD919" i="98"/>
  <c r="GE919" i="98"/>
  <c r="GA919" i="98"/>
  <c r="FT919" i="98"/>
  <c r="FI935" i="98"/>
  <c r="FU935" i="98"/>
  <c r="FY935" i="98"/>
  <c r="GC935" i="98"/>
  <c r="FV935" i="98"/>
  <c r="FZ935" i="98"/>
  <c r="GD935" i="98"/>
  <c r="FW935" i="98"/>
  <c r="GE935" i="98"/>
  <c r="FX935" i="98"/>
  <c r="GA935" i="98"/>
  <c r="FT935" i="98"/>
  <c r="GB935" i="98"/>
  <c r="FV489" i="98"/>
  <c r="FZ489" i="98"/>
  <c r="FW489" i="98"/>
  <c r="FT489" i="98"/>
  <c r="GC489" i="98"/>
  <c r="FI489" i="98"/>
  <c r="FY489" i="98"/>
  <c r="FW664" i="98"/>
  <c r="GA664" i="98"/>
  <c r="GE664" i="98"/>
  <c r="FT664" i="98"/>
  <c r="FX664" i="98"/>
  <c r="GB664" i="98"/>
  <c r="FI664" i="98"/>
  <c r="FU664" i="98"/>
  <c r="FY664" i="98"/>
  <c r="GC664" i="98"/>
  <c r="GD664" i="98"/>
  <c r="FV664" i="98"/>
  <c r="FZ664" i="98"/>
  <c r="FY737" i="98"/>
  <c r="FW785" i="98"/>
  <c r="GA785" i="98"/>
  <c r="FT785" i="98"/>
  <c r="FX785" i="98"/>
  <c r="FV785" i="98"/>
  <c r="GD785" i="98"/>
  <c r="FI785" i="98"/>
  <c r="FY785" i="98"/>
  <c r="FZ785" i="98"/>
  <c r="GC785" i="98"/>
  <c r="GA809" i="98"/>
  <c r="GD809" i="98"/>
  <c r="FI809" i="98"/>
  <c r="FX809" i="98" s="1"/>
  <c r="GB833" i="98"/>
  <c r="FI833" i="98"/>
  <c r="FZ833" i="98"/>
  <c r="FU833" i="98"/>
  <c r="FW857" i="98"/>
  <c r="GA857" i="98"/>
  <c r="FT857" i="98"/>
  <c r="FX857" i="98"/>
  <c r="FV857" i="98"/>
  <c r="GD857" i="98"/>
  <c r="FI857" i="98"/>
  <c r="FY857" i="98"/>
  <c r="FZ857" i="98"/>
  <c r="FU857" i="98"/>
  <c r="GC857" i="98"/>
  <c r="FW881" i="98"/>
  <c r="GA881" i="98"/>
  <c r="FT881" i="98"/>
  <c r="FX881" i="98"/>
  <c r="FV881" i="98"/>
  <c r="GD881" i="98"/>
  <c r="FI881" i="98"/>
  <c r="FY881" i="98"/>
  <c r="FZ881" i="98"/>
  <c r="GC881" i="98"/>
  <c r="FX905" i="98"/>
  <c r="GB905" i="98"/>
  <c r="FI905" i="98"/>
  <c r="FZ905" i="98"/>
  <c r="GD963" i="98"/>
  <c r="GE963" i="98"/>
  <c r="FX963" i="98"/>
  <c r="GB963" i="98"/>
  <c r="FI963" i="98"/>
  <c r="FU963" i="98"/>
  <c r="FI92" i="98"/>
  <c r="GD92" i="98"/>
  <c r="GB92" i="98"/>
  <c r="FV108" i="98"/>
  <c r="FW102" i="98"/>
  <c r="FV102" i="98"/>
  <c r="GD97" i="98"/>
  <c r="FU118" i="98"/>
  <c r="FX118" i="98"/>
  <c r="FX121" i="98"/>
  <c r="GA121" i="98"/>
  <c r="FW121" i="98"/>
  <c r="GE121" i="98"/>
  <c r="FX125" i="98"/>
  <c r="GE125" i="98"/>
  <c r="FW125" i="98"/>
  <c r="GA125" i="98"/>
  <c r="FX129" i="98"/>
  <c r="GE129" i="98"/>
  <c r="FW129" i="98"/>
  <c r="GA129" i="98"/>
  <c r="FX133" i="98"/>
  <c r="GE133" i="98"/>
  <c r="FW133" i="98"/>
  <c r="GA133" i="98"/>
  <c r="FK123" i="98"/>
  <c r="FZ137" i="98"/>
  <c r="FK131" i="98"/>
  <c r="GB122" i="98"/>
  <c r="FX122" i="98"/>
  <c r="GA122" i="98"/>
  <c r="GD122" i="98"/>
  <c r="GC109" i="98"/>
  <c r="FZ109" i="98"/>
  <c r="GA109" i="98"/>
  <c r="GD120" i="98"/>
  <c r="FZ120" i="98"/>
  <c r="FY120" i="98"/>
  <c r="FX120" i="98"/>
  <c r="FI147" i="98"/>
  <c r="FU147" i="98"/>
  <c r="FY147" i="98"/>
  <c r="GC147" i="98"/>
  <c r="FW147" i="98"/>
  <c r="GB147" i="98"/>
  <c r="FX147" i="98"/>
  <c r="GD147" i="98"/>
  <c r="FT147" i="98"/>
  <c r="FZ147" i="98"/>
  <c r="GE147" i="98"/>
  <c r="FV147" i="98"/>
  <c r="FK147" i="98"/>
  <c r="GA147" i="98"/>
  <c r="FI155" i="98"/>
  <c r="FY155" i="98" s="1"/>
  <c r="FU155" i="98"/>
  <c r="GC155" i="98"/>
  <c r="FW155" i="98"/>
  <c r="FX155" i="98"/>
  <c r="FT155" i="98"/>
  <c r="FZ155" i="98"/>
  <c r="FK155" i="98"/>
  <c r="GA155" i="98"/>
  <c r="FV155" i="98"/>
  <c r="FI163" i="98"/>
  <c r="FY163" i="98" s="1"/>
  <c r="FU163" i="98"/>
  <c r="GC163" i="98"/>
  <c r="FW163" i="98"/>
  <c r="FX163" i="98"/>
  <c r="FT163" i="98"/>
  <c r="FZ163" i="98"/>
  <c r="FV163" i="98"/>
  <c r="FK163" i="98"/>
  <c r="GA163" i="98"/>
  <c r="GA152" i="98"/>
  <c r="GD152" i="98"/>
  <c r="GB157" i="98"/>
  <c r="GD170" i="98"/>
  <c r="GD174" i="98"/>
  <c r="GD178" i="98"/>
  <c r="GD182" i="98"/>
  <c r="GD190" i="98"/>
  <c r="GD194" i="98"/>
  <c r="GD198" i="98"/>
  <c r="FW130" i="98"/>
  <c r="FV138" i="98"/>
  <c r="FZ138" i="98"/>
  <c r="FT138" i="98"/>
  <c r="FX138" i="98"/>
  <c r="GA138" i="98"/>
  <c r="FU138" i="98"/>
  <c r="FI138" i="98"/>
  <c r="FW138" i="98"/>
  <c r="FY138" i="98"/>
  <c r="FU157" i="98"/>
  <c r="FT157" i="98"/>
  <c r="FX157" i="98"/>
  <c r="FW157" i="98"/>
  <c r="FT160" i="98"/>
  <c r="FW168" i="98"/>
  <c r="GB168" i="98"/>
  <c r="FK169" i="98"/>
  <c r="GA112" i="98"/>
  <c r="GC112" i="98"/>
  <c r="FY112" i="98"/>
  <c r="FV165" i="98"/>
  <c r="GB165" i="98"/>
  <c r="GE165" i="98"/>
  <c r="GB170" i="98"/>
  <c r="GB178" i="98"/>
  <c r="GB194" i="98"/>
  <c r="GB141" i="98"/>
  <c r="FU141" i="98"/>
  <c r="FT141" i="98"/>
  <c r="FX141" i="98"/>
  <c r="FW154" i="98"/>
  <c r="FU154" i="98"/>
  <c r="FT174" i="98"/>
  <c r="FK180" i="98"/>
  <c r="GC187" i="98"/>
  <c r="FY187" i="98"/>
  <c r="FV187" i="98"/>
  <c r="FX195" i="98"/>
  <c r="GA195" i="98"/>
  <c r="GD195" i="98"/>
  <c r="FI217" i="98"/>
  <c r="GE217" i="98"/>
  <c r="GA148" i="98"/>
  <c r="FY148" i="98"/>
  <c r="FT170" i="98"/>
  <c r="FK192" i="98"/>
  <c r="GD144" i="98"/>
  <c r="FU187" i="98"/>
  <c r="FU195" i="98"/>
  <c r="GE203" i="98"/>
  <c r="FV203" i="98"/>
  <c r="FX203" i="98"/>
  <c r="GC203" i="98"/>
  <c r="FI203" i="98"/>
  <c r="FW203" i="98" s="1"/>
  <c r="FY203" i="98"/>
  <c r="GD203" i="98"/>
  <c r="FW211" i="98"/>
  <c r="FU211" i="98"/>
  <c r="FV211" i="98"/>
  <c r="GB211" i="98"/>
  <c r="GC211" i="98"/>
  <c r="FI211" i="98"/>
  <c r="GA211" i="98" s="1"/>
  <c r="FY211" i="98"/>
  <c r="GD211" i="98"/>
  <c r="GA219" i="98"/>
  <c r="FU219" i="98"/>
  <c r="GD219" i="98"/>
  <c r="FI219" i="98"/>
  <c r="GA227" i="98"/>
  <c r="GE227" i="98"/>
  <c r="FZ227" i="98"/>
  <c r="FX227" i="98"/>
  <c r="FI227" i="98"/>
  <c r="FY227" i="98"/>
  <c r="GD227" i="98"/>
  <c r="FT227" i="98"/>
  <c r="FW183" i="98"/>
  <c r="FK217" i="98"/>
  <c r="GE223" i="98"/>
  <c r="FT178" i="98"/>
  <c r="GA202" i="98"/>
  <c r="FU202" i="98"/>
  <c r="GD202" i="98"/>
  <c r="GB207" i="98"/>
  <c r="FK232" i="98"/>
  <c r="FU234" i="98"/>
  <c r="FW234" i="98"/>
  <c r="GA234" i="98"/>
  <c r="GB234" i="98"/>
  <c r="FK235" i="98"/>
  <c r="FM246" i="98"/>
  <c r="FK250" i="98"/>
  <c r="FI255" i="98"/>
  <c r="FZ255" i="98"/>
  <c r="GA255" i="98"/>
  <c r="FU207" i="98"/>
  <c r="FT207" i="98"/>
  <c r="FX207" i="98"/>
  <c r="FW207" i="98"/>
  <c r="FT210" i="98"/>
  <c r="FT220" i="98"/>
  <c r="FU231" i="98"/>
  <c r="FT231" i="98"/>
  <c r="GA231" i="98"/>
  <c r="FW241" i="98"/>
  <c r="FT241" i="98"/>
  <c r="FV241" i="98"/>
  <c r="FI241" i="98"/>
  <c r="GA241" i="98" s="1"/>
  <c r="FY241" i="98"/>
  <c r="FZ241" i="98"/>
  <c r="GC241" i="98"/>
  <c r="FU241" i="98"/>
  <c r="FW249" i="98"/>
  <c r="GA249" i="98"/>
  <c r="FT249" i="98"/>
  <c r="FX249" i="98"/>
  <c r="FV249" i="98"/>
  <c r="GD249" i="98"/>
  <c r="FI249" i="98"/>
  <c r="FY249" i="98"/>
  <c r="FZ249" i="98"/>
  <c r="GC249" i="98"/>
  <c r="FU249" i="98"/>
  <c r="GA257" i="98"/>
  <c r="FX257" i="98"/>
  <c r="GB257" i="98"/>
  <c r="GD257" i="98"/>
  <c r="FI257" i="98"/>
  <c r="FZ257" i="98"/>
  <c r="FZ260" i="98"/>
  <c r="FW266" i="98"/>
  <c r="GA266" i="98"/>
  <c r="GE266" i="98"/>
  <c r="FT266" i="98"/>
  <c r="FX266" i="98"/>
  <c r="GB266" i="98"/>
  <c r="FU266" i="98"/>
  <c r="FY266" i="98"/>
  <c r="GC266" i="98"/>
  <c r="FI266" i="98"/>
  <c r="FV266" i="98"/>
  <c r="FZ266" i="98"/>
  <c r="GD266" i="98"/>
  <c r="FI281" i="98"/>
  <c r="FU179" i="98"/>
  <c r="FX179" i="98"/>
  <c r="GA179" i="98"/>
  <c r="GD179" i="98"/>
  <c r="GE215" i="98"/>
  <c r="FX261" i="98"/>
  <c r="GC261" i="98"/>
  <c r="FV264" i="98"/>
  <c r="GD264" i="98"/>
  <c r="FI264" i="98"/>
  <c r="GC264" i="98"/>
  <c r="FT264" i="98"/>
  <c r="GE264" i="98"/>
  <c r="FU264" i="98"/>
  <c r="FW264" i="98"/>
  <c r="GB264" i="98"/>
  <c r="FK268" i="98"/>
  <c r="FK270" i="98"/>
  <c r="FK284" i="98"/>
  <c r="FK286" i="98"/>
  <c r="FU295" i="98"/>
  <c r="FT303" i="98"/>
  <c r="GB303" i="98"/>
  <c r="FX303" i="98"/>
  <c r="GA303" i="98"/>
  <c r="FU331" i="98"/>
  <c r="GE275" i="98"/>
  <c r="FW275" i="98"/>
  <c r="GA275" i="98"/>
  <c r="GA280" i="98"/>
  <c r="GD280" i="98"/>
  <c r="FK282" i="98"/>
  <c r="GE303" i="98"/>
  <c r="FK209" i="98"/>
  <c r="GD218" i="98"/>
  <c r="GE239" i="98"/>
  <c r="FU239" i="98"/>
  <c r="FT239" i="98"/>
  <c r="FV248" i="98"/>
  <c r="GE248" i="98"/>
  <c r="FU248" i="98"/>
  <c r="FI248" i="98"/>
  <c r="FZ248" i="98" s="1"/>
  <c r="FX248" i="98"/>
  <c r="FY248" i="98"/>
  <c r="GB248" i="98"/>
  <c r="FT248" i="98"/>
  <c r="GD271" i="98"/>
  <c r="FT271" i="98"/>
  <c r="GA279" i="98"/>
  <c r="GE279" i="98"/>
  <c r="FK313" i="98"/>
  <c r="FW340" i="98"/>
  <c r="FX340" i="98"/>
  <c r="FI340" i="98"/>
  <c r="GA340" i="98" s="1"/>
  <c r="FT340" i="98"/>
  <c r="GD340" i="98"/>
  <c r="FU340" i="98"/>
  <c r="FV340" i="98"/>
  <c r="FZ340" i="98"/>
  <c r="GB340" i="98"/>
  <c r="FX351" i="98"/>
  <c r="FW351" i="98"/>
  <c r="FV351" i="98"/>
  <c r="FU368" i="98"/>
  <c r="GD267" i="98"/>
  <c r="FT267" i="98"/>
  <c r="GE287" i="98"/>
  <c r="FT287" i="98"/>
  <c r="FU287" i="98"/>
  <c r="GA319" i="98"/>
  <c r="FW327" i="98"/>
  <c r="GD327" i="98"/>
  <c r="GE343" i="98"/>
  <c r="FU343" i="98"/>
  <c r="GA343" i="98"/>
  <c r="GD343" i="98"/>
  <c r="FT345" i="98"/>
  <c r="FW368" i="98"/>
  <c r="FT420" i="98"/>
  <c r="FX420" i="98"/>
  <c r="GB420" i="98"/>
  <c r="FI420" i="98"/>
  <c r="FU420" i="98"/>
  <c r="FY420" i="98"/>
  <c r="GC420" i="98"/>
  <c r="FV420" i="98"/>
  <c r="FZ420" i="98"/>
  <c r="GD420" i="98"/>
  <c r="GE420" i="98"/>
  <c r="FW420" i="98"/>
  <c r="FK420" i="98"/>
  <c r="GA420" i="98"/>
  <c r="FT436" i="98"/>
  <c r="FX436" i="98"/>
  <c r="GB436" i="98"/>
  <c r="FI436" i="98"/>
  <c r="FU436" i="98"/>
  <c r="FY436" i="98"/>
  <c r="GC436" i="98"/>
  <c r="FV436" i="98"/>
  <c r="FZ436" i="98"/>
  <c r="GD436" i="98"/>
  <c r="GA436" i="98"/>
  <c r="GE436" i="98"/>
  <c r="FW436" i="98"/>
  <c r="FT456" i="98"/>
  <c r="FX456" i="98"/>
  <c r="GB456" i="98"/>
  <c r="FI456" i="98"/>
  <c r="FU456" i="98"/>
  <c r="FY456" i="98"/>
  <c r="GC456" i="98"/>
  <c r="FV456" i="98"/>
  <c r="FZ456" i="98"/>
  <c r="GD456" i="98"/>
  <c r="FW456" i="98"/>
  <c r="GA456" i="98"/>
  <c r="GE456" i="98"/>
  <c r="FK285" i="98"/>
  <c r="FY308" i="98"/>
  <c r="FX308" i="98"/>
  <c r="FK309" i="98"/>
  <c r="FK317" i="98"/>
  <c r="FY324" i="98"/>
  <c r="FX324" i="98"/>
  <c r="FK325" i="98"/>
  <c r="FY332" i="98"/>
  <c r="FX332" i="98"/>
  <c r="FK333" i="98"/>
  <c r="GA351" i="98"/>
  <c r="FW356" i="98"/>
  <c r="GA356" i="98"/>
  <c r="GE356" i="98"/>
  <c r="FX356" i="98"/>
  <c r="GC356" i="98"/>
  <c r="FI356" i="98"/>
  <c r="FT356" i="98"/>
  <c r="FY356" i="98"/>
  <c r="GD356" i="98"/>
  <c r="FZ356" i="98"/>
  <c r="GB356" i="98"/>
  <c r="FU356" i="98"/>
  <c r="FV356" i="98"/>
  <c r="FK367" i="98"/>
  <c r="FK371" i="98"/>
  <c r="FI383" i="98"/>
  <c r="FY383" i="98"/>
  <c r="GC383" i="98"/>
  <c r="GB383" i="98"/>
  <c r="GD383" i="98"/>
  <c r="GE383" i="98"/>
  <c r="FK383" i="98"/>
  <c r="FV383" i="98"/>
  <c r="FZ402" i="98"/>
  <c r="GD402" i="98"/>
  <c r="FW402" i="98"/>
  <c r="GA402" i="98"/>
  <c r="FT402" i="98"/>
  <c r="FX402" i="98"/>
  <c r="GC402" i="98"/>
  <c r="FI402" i="98"/>
  <c r="GD414" i="98"/>
  <c r="GA414" i="98"/>
  <c r="FX414" i="98"/>
  <c r="FI414" i="98"/>
  <c r="FK441" i="98"/>
  <c r="FI450" i="98"/>
  <c r="GA307" i="98"/>
  <c r="FW307" i="98"/>
  <c r="GD307" i="98"/>
  <c r="FZ352" i="98"/>
  <c r="FW355" i="98"/>
  <c r="GD380" i="98"/>
  <c r="GB393" i="98"/>
  <c r="FX393" i="98"/>
  <c r="FX433" i="98"/>
  <c r="FX449" i="98"/>
  <c r="FK467" i="98"/>
  <c r="FX473" i="98"/>
  <c r="FX483" i="98"/>
  <c r="GB487" i="98"/>
  <c r="FX499" i="98"/>
  <c r="GB503" i="98"/>
  <c r="FX515" i="98"/>
  <c r="GB519" i="98"/>
  <c r="GA291" i="98"/>
  <c r="FW291" i="98"/>
  <c r="GD291" i="98"/>
  <c r="GE323" i="98"/>
  <c r="FT323" i="98"/>
  <c r="FU323" i="98"/>
  <c r="GB344" i="98"/>
  <c r="FU344" i="98"/>
  <c r="FW344" i="98"/>
  <c r="FW348" i="98"/>
  <c r="FX348" i="98"/>
  <c r="FI348" i="98"/>
  <c r="GA348" i="98" s="1"/>
  <c r="FT348" i="98"/>
  <c r="GD348" i="98"/>
  <c r="FV348" i="98"/>
  <c r="GB348" i="98"/>
  <c r="FU348" i="98"/>
  <c r="FT359" i="98"/>
  <c r="FY359" i="98"/>
  <c r="FK370" i="98"/>
  <c r="FU385" i="98"/>
  <c r="FT385" i="98"/>
  <c r="FX385" i="98"/>
  <c r="FW385" i="98"/>
  <c r="FT388" i="98"/>
  <c r="GB405" i="98"/>
  <c r="FT405" i="98"/>
  <c r="GE413" i="98"/>
  <c r="FU413" i="98"/>
  <c r="GA433" i="98"/>
  <c r="GD433" i="98"/>
  <c r="FK435" i="98"/>
  <c r="FK443" i="98"/>
  <c r="GE449" i="98"/>
  <c r="FU449" i="98"/>
  <c r="GE473" i="98"/>
  <c r="FU473" i="98"/>
  <c r="FU479" i="98"/>
  <c r="FY479" i="98"/>
  <c r="GC479" i="98"/>
  <c r="FW479" i="98"/>
  <c r="GA479" i="98"/>
  <c r="GE479" i="98"/>
  <c r="FU495" i="98"/>
  <c r="FY495" i="98"/>
  <c r="GC495" i="98"/>
  <c r="FW495" i="98"/>
  <c r="GA495" i="98"/>
  <c r="GE495" i="98"/>
  <c r="FU511" i="98"/>
  <c r="FY511" i="98"/>
  <c r="GC511" i="98"/>
  <c r="FW511" i="98"/>
  <c r="GA511" i="98"/>
  <c r="GE511" i="98"/>
  <c r="FU547" i="98"/>
  <c r="FY547" i="98"/>
  <c r="GC547" i="98"/>
  <c r="GA547" i="98"/>
  <c r="GE547" i="98"/>
  <c r="FW547" i="98"/>
  <c r="FI567" i="98"/>
  <c r="FV567" i="98"/>
  <c r="FW567" i="98"/>
  <c r="FX567" i="98"/>
  <c r="GC567" i="98"/>
  <c r="FY369" i="98"/>
  <c r="FT369" i="98"/>
  <c r="FV369" i="98"/>
  <c r="FV374" i="98"/>
  <c r="FU374" i="98"/>
  <c r="FX374" i="98"/>
  <c r="FU380" i="98"/>
  <c r="FT393" i="98"/>
  <c r="GE401" i="98"/>
  <c r="FU401" i="98"/>
  <c r="FK410" i="98"/>
  <c r="FK418" i="98"/>
  <c r="FK429" i="98"/>
  <c r="FK471" i="98"/>
  <c r="FU472" i="98"/>
  <c r="FX472" i="98"/>
  <c r="FZ479" i="98"/>
  <c r="FZ487" i="98"/>
  <c r="FZ495" i="98"/>
  <c r="FZ503" i="98"/>
  <c r="FZ511" i="98"/>
  <c r="FZ519" i="98"/>
  <c r="FV547" i="98"/>
  <c r="FZ565" i="98"/>
  <c r="GD565" i="98"/>
  <c r="FW565" i="98"/>
  <c r="GA565" i="98"/>
  <c r="GE565" i="98"/>
  <c r="FT565" i="98"/>
  <c r="FX565" i="98"/>
  <c r="GB565" i="98"/>
  <c r="FI565" i="98"/>
  <c r="FV565" i="98" s="1"/>
  <c r="FU565" i="98"/>
  <c r="FY565" i="98"/>
  <c r="GC565" i="98"/>
  <c r="GD408" i="98"/>
  <c r="GE461" i="98"/>
  <c r="GA480" i="98"/>
  <c r="GD480" i="98"/>
  <c r="FX484" i="98"/>
  <c r="FT484" i="98"/>
  <c r="GE492" i="98"/>
  <c r="FU492" i="98"/>
  <c r="FX500" i="98"/>
  <c r="FT500" i="98"/>
  <c r="GE508" i="98"/>
  <c r="FU508" i="98"/>
  <c r="GA512" i="98"/>
  <c r="GD512" i="98"/>
  <c r="GE540" i="98"/>
  <c r="FU540" i="98"/>
  <c r="GE552" i="98"/>
  <c r="FU552" i="98"/>
  <c r="GA560" i="98"/>
  <c r="GD560" i="98"/>
  <c r="GE299" i="98"/>
  <c r="FT299" i="98"/>
  <c r="FK330" i="98"/>
  <c r="FI354" i="98"/>
  <c r="FU354" i="98"/>
  <c r="FY354" i="98"/>
  <c r="GC354" i="98"/>
  <c r="FW354" i="98"/>
  <c r="GB354" i="98"/>
  <c r="FX354" i="98"/>
  <c r="GD354" i="98"/>
  <c r="FV354" i="98"/>
  <c r="FZ354" i="98"/>
  <c r="GA354" i="98"/>
  <c r="FT354" i="98"/>
  <c r="GE354" i="98"/>
  <c r="GC363" i="98"/>
  <c r="GD400" i="98"/>
  <c r="FK442" i="98"/>
  <c r="FK486" i="98"/>
  <c r="FK502" i="98"/>
  <c r="FK518" i="98"/>
  <c r="GD539" i="98"/>
  <c r="FT539" i="98"/>
  <c r="FK542" i="98"/>
  <c r="FW551" i="98"/>
  <c r="GE551" i="98"/>
  <c r="FK565" i="98"/>
  <c r="GE397" i="98"/>
  <c r="FU397" i="98"/>
  <c r="FK436" i="98"/>
  <c r="FK465" i="98"/>
  <c r="FI524" i="98"/>
  <c r="GC524" i="98"/>
  <c r="FZ524" i="98"/>
  <c r="FW524" i="98"/>
  <c r="FT524" i="98"/>
  <c r="FI536" i="98"/>
  <c r="FU536" i="98"/>
  <c r="FY536" i="98"/>
  <c r="GC536" i="98"/>
  <c r="FV536" i="98"/>
  <c r="FZ536" i="98"/>
  <c r="GD536" i="98"/>
  <c r="FW536" i="98"/>
  <c r="GA536" i="98"/>
  <c r="GE536" i="98"/>
  <c r="FT536" i="98"/>
  <c r="FX536" i="98"/>
  <c r="GB536" i="98"/>
  <c r="FI548" i="98"/>
  <c r="FU548" i="98"/>
  <c r="FY548" i="98"/>
  <c r="GC548" i="98"/>
  <c r="FV548" i="98"/>
  <c r="FZ548" i="98"/>
  <c r="GD548" i="98"/>
  <c r="FW548" i="98"/>
  <c r="GA548" i="98"/>
  <c r="GE548" i="98"/>
  <c r="FT548" i="98"/>
  <c r="FX548" i="98"/>
  <c r="GB548" i="98"/>
  <c r="FV579" i="98"/>
  <c r="FI579" i="98"/>
  <c r="FZ579" i="98" s="1"/>
  <c r="GC579" i="98"/>
  <c r="FI595" i="98"/>
  <c r="GD611" i="98"/>
  <c r="GA611" i="98"/>
  <c r="GE611" i="98"/>
  <c r="FX611" i="98"/>
  <c r="GB611" i="98"/>
  <c r="FI611" i="98"/>
  <c r="FV611" i="98" s="1"/>
  <c r="FU611" i="98"/>
  <c r="FY611" i="98"/>
  <c r="FV627" i="98"/>
  <c r="GD627" i="98"/>
  <c r="GA627" i="98"/>
  <c r="GE627" i="98"/>
  <c r="FX627" i="98"/>
  <c r="GB627" i="98"/>
  <c r="FI627" i="98"/>
  <c r="FZ627" i="98" s="1"/>
  <c r="FU627" i="98"/>
  <c r="FY627" i="98"/>
  <c r="GC627" i="98"/>
  <c r="FV643" i="98"/>
  <c r="FI643" i="98"/>
  <c r="FZ643" i="98" s="1"/>
  <c r="GC643" i="98"/>
  <c r="FI659" i="98"/>
  <c r="GD675" i="98"/>
  <c r="GA675" i="98"/>
  <c r="GE675" i="98"/>
  <c r="FX675" i="98"/>
  <c r="GB675" i="98"/>
  <c r="FI675" i="98"/>
  <c r="FV675" i="98" s="1"/>
  <c r="FU675" i="98"/>
  <c r="FY675" i="98"/>
  <c r="FV691" i="98"/>
  <c r="GD691" i="98"/>
  <c r="GA691" i="98"/>
  <c r="GE691" i="98"/>
  <c r="FX691" i="98"/>
  <c r="GB691" i="98"/>
  <c r="FI691" i="98"/>
  <c r="FZ691" i="98" s="1"/>
  <c r="FU691" i="98"/>
  <c r="FY691" i="98"/>
  <c r="GC691" i="98"/>
  <c r="FV707" i="98"/>
  <c r="FI707" i="98"/>
  <c r="FZ707" i="98" s="1"/>
  <c r="GC707" i="98"/>
  <c r="FI723" i="98"/>
  <c r="GD739" i="98"/>
  <c r="GA739" i="98"/>
  <c r="GE739" i="98"/>
  <c r="FX739" i="98"/>
  <c r="GB739" i="98"/>
  <c r="FI739" i="98"/>
  <c r="FV739" i="98" s="1"/>
  <c r="FU739" i="98"/>
  <c r="FY739" i="98"/>
  <c r="FV755" i="98"/>
  <c r="GD755" i="98"/>
  <c r="GA755" i="98"/>
  <c r="GE755" i="98"/>
  <c r="FX755" i="98"/>
  <c r="GB755" i="98"/>
  <c r="FI755" i="98"/>
  <c r="FZ755" i="98" s="1"/>
  <c r="FU755" i="98"/>
  <c r="FY755" i="98"/>
  <c r="GC755" i="98"/>
  <c r="FV771" i="98"/>
  <c r="FI771" i="98"/>
  <c r="FZ771" i="98" s="1"/>
  <c r="GC771" i="98"/>
  <c r="FZ505" i="98"/>
  <c r="FW505" i="98"/>
  <c r="FT505" i="98"/>
  <c r="FI505" i="98"/>
  <c r="FK535" i="98"/>
  <c r="FY545" i="98"/>
  <c r="FX545" i="98"/>
  <c r="GA545" i="98"/>
  <c r="GD545" i="98"/>
  <c r="FV549" i="98"/>
  <c r="FK571" i="98"/>
  <c r="GB578" i="98"/>
  <c r="FT578" i="98"/>
  <c r="FX578" i="98"/>
  <c r="GD581" i="98"/>
  <c r="FT581" i="98"/>
  <c r="FW593" i="98"/>
  <c r="GA597" i="98"/>
  <c r="GE597" i="98"/>
  <c r="FW597" i="98"/>
  <c r="GE610" i="98"/>
  <c r="FU610" i="98"/>
  <c r="FX622" i="98"/>
  <c r="FK628" i="98"/>
  <c r="FU629" i="98"/>
  <c r="FX629" i="98"/>
  <c r="GE633" i="98"/>
  <c r="FW637" i="98"/>
  <c r="GA637" i="98"/>
  <c r="GE637" i="98"/>
  <c r="GA642" i="98"/>
  <c r="GD642" i="98"/>
  <c r="FK644" i="98"/>
  <c r="FU645" i="98"/>
  <c r="FX645" i="98"/>
  <c r="GE649" i="98"/>
  <c r="FW653" i="98"/>
  <c r="GA653" i="98"/>
  <c r="GE653" i="98"/>
  <c r="GA658" i="98"/>
  <c r="GD658" i="98"/>
  <c r="FK660" i="98"/>
  <c r="FU661" i="98"/>
  <c r="FX661" i="98"/>
  <c r="FK674" i="98"/>
  <c r="FK676" i="98"/>
  <c r="GD701" i="98"/>
  <c r="FT701" i="98"/>
  <c r="FK706" i="98"/>
  <c r="FK708" i="98"/>
  <c r="FW733" i="98"/>
  <c r="GA733" i="98"/>
  <c r="GE733" i="98"/>
  <c r="FK754" i="98"/>
  <c r="FK756" i="98"/>
  <c r="FK763" i="98"/>
  <c r="FU765" i="98"/>
  <c r="FX765" i="98"/>
  <c r="FI770" i="98"/>
  <c r="FY770" i="98"/>
  <c r="GC770" i="98"/>
  <c r="FV770" i="98"/>
  <c r="FZ770" i="98"/>
  <c r="FW770" i="98"/>
  <c r="GB770" i="98"/>
  <c r="FU372" i="98"/>
  <c r="FT372" i="98"/>
  <c r="FX425" i="98"/>
  <c r="GE425" i="98"/>
  <c r="FI481" i="98"/>
  <c r="FV509" i="98"/>
  <c r="GE509" i="98"/>
  <c r="GB509" i="98"/>
  <c r="GC509" i="98"/>
  <c r="FI509" i="98"/>
  <c r="FZ509" i="98" s="1"/>
  <c r="FU509" i="98"/>
  <c r="FY509" i="98"/>
  <c r="FK523" i="98"/>
  <c r="FY537" i="98"/>
  <c r="FX537" i="98"/>
  <c r="GA537" i="98"/>
  <c r="GD537" i="98"/>
  <c r="GA577" i="98"/>
  <c r="GE577" i="98"/>
  <c r="GB590" i="98"/>
  <c r="FT590" i="98"/>
  <c r="GD593" i="98"/>
  <c r="FT593" i="98"/>
  <c r="FX602" i="98"/>
  <c r="FK608" i="98"/>
  <c r="FU609" i="98"/>
  <c r="FX609" i="98"/>
  <c r="GE622" i="98"/>
  <c r="FU622" i="98"/>
  <c r="FK631" i="98"/>
  <c r="FU633" i="98"/>
  <c r="FX633" i="98"/>
  <c r="FX634" i="98"/>
  <c r="GD649" i="98"/>
  <c r="FT649" i="98"/>
  <c r="GE654" i="98"/>
  <c r="FU654" i="98"/>
  <c r="FW665" i="98"/>
  <c r="GA665" i="98"/>
  <c r="FK679" i="98"/>
  <c r="GA689" i="98"/>
  <c r="GE689" i="98"/>
  <c r="GD697" i="98"/>
  <c r="FT697" i="98"/>
  <c r="GE702" i="98"/>
  <c r="FU702" i="98"/>
  <c r="FK711" i="98"/>
  <c r="GA721" i="98"/>
  <c r="GE721" i="98"/>
  <c r="GD729" i="98"/>
  <c r="FT729" i="98"/>
  <c r="FK750" i="98"/>
  <c r="FK752" i="98"/>
  <c r="GD761" i="98"/>
  <c r="FT761" i="98"/>
  <c r="FV347" i="98"/>
  <c r="FZ347" i="98"/>
  <c r="FT347" i="98"/>
  <c r="FY347" i="98"/>
  <c r="FU347" i="98"/>
  <c r="GA347" i="98"/>
  <c r="FI347" i="98"/>
  <c r="GB347" i="98"/>
  <c r="GC347" i="98"/>
  <c r="FW347" i="98"/>
  <c r="FZ485" i="98"/>
  <c r="FW485" i="98"/>
  <c r="FT485" i="98"/>
  <c r="FI485" i="98"/>
  <c r="GB508" i="98"/>
  <c r="FU529" i="98"/>
  <c r="FT529" i="98"/>
  <c r="FW529" i="98"/>
  <c r="FZ529" i="98"/>
  <c r="GE570" i="98"/>
  <c r="FU570" i="98"/>
  <c r="FK579" i="98"/>
  <c r="GD589" i="98"/>
  <c r="FT589" i="98"/>
  <c r="GE602" i="98"/>
  <c r="FU602" i="98"/>
  <c r="FK611" i="98"/>
  <c r="GB618" i="98"/>
  <c r="GD621" i="98"/>
  <c r="FT621" i="98"/>
  <c r="GE634" i="98"/>
  <c r="FU634" i="98"/>
  <c r="GE650" i="98"/>
  <c r="FU650" i="98"/>
  <c r="FK666" i="98"/>
  <c r="FK668" i="98"/>
  <c r="GE682" i="98"/>
  <c r="FU682" i="98"/>
  <c r="FK691" i="98"/>
  <c r="FU693" i="98"/>
  <c r="FX693" i="98"/>
  <c r="GE698" i="98"/>
  <c r="FU698" i="98"/>
  <c r="FW709" i="98"/>
  <c r="GA717" i="98"/>
  <c r="GE717" i="98"/>
  <c r="FK730" i="98"/>
  <c r="FK732" i="98"/>
  <c r="FK746" i="98"/>
  <c r="FK748" i="98"/>
  <c r="FK762" i="98"/>
  <c r="FK764" i="98"/>
  <c r="FM776" i="98"/>
  <c r="GD585" i="98"/>
  <c r="GE630" i="98"/>
  <c r="FK953" i="98"/>
  <c r="FK543" i="98"/>
  <c r="FY557" i="98"/>
  <c r="FX557" i="98"/>
  <c r="GA557" i="98"/>
  <c r="GD557" i="98"/>
  <c r="FX614" i="98"/>
  <c r="GA614" i="98"/>
  <c r="GD614" i="98"/>
  <c r="FK616" i="98"/>
  <c r="FI783" i="98"/>
  <c r="FY783" i="98" s="1"/>
  <c r="FU783" i="98"/>
  <c r="GC783" i="98"/>
  <c r="FZ783" i="98"/>
  <c r="GD783" i="98"/>
  <c r="GE783" i="98"/>
  <c r="FX783" i="98"/>
  <c r="GA783" i="98"/>
  <c r="FT783" i="98"/>
  <c r="GB783" i="98"/>
  <c r="FI799" i="98"/>
  <c r="FU799" i="98"/>
  <c r="FY799" i="98"/>
  <c r="GC799" i="98"/>
  <c r="FV799" i="98"/>
  <c r="FZ799" i="98"/>
  <c r="GD799" i="98"/>
  <c r="FW799" i="98"/>
  <c r="GE799" i="98"/>
  <c r="FX799" i="98"/>
  <c r="GA799" i="98"/>
  <c r="FT799" i="98"/>
  <c r="GB799" i="98"/>
  <c r="FI815" i="98"/>
  <c r="FY815" i="98"/>
  <c r="GC815" i="98"/>
  <c r="FV815" i="98"/>
  <c r="FZ815" i="98"/>
  <c r="FW815" i="98"/>
  <c r="GE815" i="98"/>
  <c r="GA815" i="98"/>
  <c r="FI831" i="98"/>
  <c r="GC831" i="98"/>
  <c r="FZ831" i="98"/>
  <c r="GE831" i="98"/>
  <c r="GA831" i="98"/>
  <c r="FI847" i="98"/>
  <c r="FY847" i="98" s="1"/>
  <c r="FU847" i="98"/>
  <c r="GC847" i="98"/>
  <c r="FZ847" i="98"/>
  <c r="GD847" i="98"/>
  <c r="GE847" i="98"/>
  <c r="FX847" i="98"/>
  <c r="GA847" i="98"/>
  <c r="FT847" i="98"/>
  <c r="GB847" i="98"/>
  <c r="FI863" i="98"/>
  <c r="FU863" i="98"/>
  <c r="FY863" i="98"/>
  <c r="GC863" i="98"/>
  <c r="FV863" i="98"/>
  <c r="FZ863" i="98"/>
  <c r="GD863" i="98"/>
  <c r="FW863" i="98"/>
  <c r="GE863" i="98"/>
  <c r="FX863" i="98"/>
  <c r="GA863" i="98"/>
  <c r="FT863" i="98"/>
  <c r="GB863" i="98"/>
  <c r="FI879" i="98"/>
  <c r="FY879" i="98"/>
  <c r="GC879" i="98"/>
  <c r="FV879" i="98"/>
  <c r="FZ879" i="98"/>
  <c r="FW879" i="98"/>
  <c r="GE879" i="98"/>
  <c r="GA879" i="98"/>
  <c r="FM886" i="98"/>
  <c r="FI895" i="98"/>
  <c r="FY895" i="98"/>
  <c r="GC895" i="98"/>
  <c r="FV895" i="98"/>
  <c r="FZ895" i="98"/>
  <c r="FW895" i="98"/>
  <c r="GE895" i="98"/>
  <c r="GA895" i="98"/>
  <c r="FI911" i="98"/>
  <c r="GC911" i="98"/>
  <c r="FZ911" i="98"/>
  <c r="GE911" i="98"/>
  <c r="GA911" i="98"/>
  <c r="FI927" i="98"/>
  <c r="FY927" i="98" s="1"/>
  <c r="FU927" i="98"/>
  <c r="GC927" i="98"/>
  <c r="FZ927" i="98"/>
  <c r="GD927" i="98"/>
  <c r="GE927" i="98"/>
  <c r="FX927" i="98"/>
  <c r="GA927" i="98"/>
  <c r="FT927" i="98"/>
  <c r="GB927" i="98"/>
  <c r="FM934" i="98"/>
  <c r="FK938" i="98"/>
  <c r="GB512" i="98"/>
  <c r="FW601" i="98"/>
  <c r="FU601" i="98"/>
  <c r="FX601" i="98"/>
  <c r="FX662" i="98"/>
  <c r="GA662" i="98"/>
  <c r="GD662" i="98"/>
  <c r="FK664" i="98"/>
  <c r="GD737" i="98"/>
  <c r="FT737" i="98"/>
  <c r="FW781" i="98"/>
  <c r="GA781" i="98"/>
  <c r="FT781" i="98"/>
  <c r="FX781" i="98"/>
  <c r="FV781" i="98"/>
  <c r="GD781" i="98"/>
  <c r="FI781" i="98"/>
  <c r="FY781" i="98"/>
  <c r="FZ781" i="98"/>
  <c r="FU781" i="98"/>
  <c r="GC781" i="98"/>
  <c r="GA789" i="98"/>
  <c r="FX789" i="98"/>
  <c r="GD789" i="98"/>
  <c r="FI789" i="98"/>
  <c r="FZ789" i="98"/>
  <c r="FI797" i="98"/>
  <c r="FZ797" i="98"/>
  <c r="FW805" i="98"/>
  <c r="FT805" i="98"/>
  <c r="FV805" i="98"/>
  <c r="FI805" i="98"/>
  <c r="GA805" i="98" s="1"/>
  <c r="FY805" i="98"/>
  <c r="FZ805" i="98"/>
  <c r="FU805" i="98"/>
  <c r="GC805" i="98"/>
  <c r="FW813" i="98"/>
  <c r="GA813" i="98"/>
  <c r="FT813" i="98"/>
  <c r="FX813" i="98"/>
  <c r="FV813" i="98"/>
  <c r="GD813" i="98"/>
  <c r="FI813" i="98"/>
  <c r="FY813" i="98"/>
  <c r="FZ813" i="98"/>
  <c r="FU813" i="98"/>
  <c r="GC813" i="98"/>
  <c r="GA821" i="98"/>
  <c r="FX821" i="98"/>
  <c r="GD821" i="98"/>
  <c r="FI821" i="98"/>
  <c r="FZ821" i="98"/>
  <c r="FI829" i="98"/>
  <c r="FZ829" i="98"/>
  <c r="FW837" i="98"/>
  <c r="FT837" i="98"/>
  <c r="FV837" i="98"/>
  <c r="FI837" i="98"/>
  <c r="GA837" i="98" s="1"/>
  <c r="FY837" i="98"/>
  <c r="FZ837" i="98"/>
  <c r="FU837" i="98"/>
  <c r="GC837" i="98"/>
  <c r="FW845" i="98"/>
  <c r="GA845" i="98"/>
  <c r="FT845" i="98"/>
  <c r="FX845" i="98"/>
  <c r="FV845" i="98"/>
  <c r="GD845" i="98"/>
  <c r="FI845" i="98"/>
  <c r="FY845" i="98"/>
  <c r="FZ845" i="98"/>
  <c r="FU845" i="98"/>
  <c r="GC845" i="98"/>
  <c r="GA853" i="98"/>
  <c r="FX853" i="98"/>
  <c r="GD853" i="98"/>
  <c r="FI853" i="98"/>
  <c r="FZ853" i="98"/>
  <c r="FI861" i="98"/>
  <c r="FZ861" i="98"/>
  <c r="FW869" i="98"/>
  <c r="FT869" i="98"/>
  <c r="FV869" i="98"/>
  <c r="FI869" i="98"/>
  <c r="GA869" i="98" s="1"/>
  <c r="FY869" i="98"/>
  <c r="FZ869" i="98"/>
  <c r="FU869" i="98"/>
  <c r="GC869" i="98"/>
  <c r="FW877" i="98"/>
  <c r="GA877" i="98"/>
  <c r="FT877" i="98"/>
  <c r="FX877" i="98"/>
  <c r="FV877" i="98"/>
  <c r="GD877" i="98"/>
  <c r="FI877" i="98"/>
  <c r="FY877" i="98"/>
  <c r="FZ877" i="98"/>
  <c r="FU877" i="98"/>
  <c r="GC877" i="98"/>
  <c r="GA885" i="98"/>
  <c r="FX885" i="98"/>
  <c r="GD885" i="98"/>
  <c r="FI885" i="98"/>
  <c r="FZ885" i="98"/>
  <c r="FI893" i="98"/>
  <c r="FZ893" i="98"/>
  <c r="FW901" i="98"/>
  <c r="FT901" i="98"/>
  <c r="FV901" i="98"/>
  <c r="FI901" i="98"/>
  <c r="GA901" i="98" s="1"/>
  <c r="FY901" i="98"/>
  <c r="FZ901" i="98"/>
  <c r="FU901" i="98"/>
  <c r="GC901" i="98"/>
  <c r="FW909" i="98"/>
  <c r="GA909" i="98"/>
  <c r="FT909" i="98"/>
  <c r="FX909" i="98"/>
  <c r="FV909" i="98"/>
  <c r="GD909" i="98"/>
  <c r="FI909" i="98"/>
  <c r="FY909" i="98"/>
  <c r="FZ909" i="98"/>
  <c r="FU909" i="98"/>
  <c r="GC909" i="98"/>
  <c r="GA917" i="98"/>
  <c r="FX917" i="98"/>
  <c r="GD917" i="98"/>
  <c r="FI917" i="98"/>
  <c r="FZ917" i="98"/>
  <c r="FI925" i="98"/>
  <c r="FZ925" i="98"/>
  <c r="FW933" i="98"/>
  <c r="FT933" i="98"/>
  <c r="FV933" i="98"/>
  <c r="FI933" i="98"/>
  <c r="GA933" i="98" s="1"/>
  <c r="FY933" i="98"/>
  <c r="FZ933" i="98"/>
  <c r="FU933" i="98"/>
  <c r="GC933" i="98"/>
  <c r="FI971" i="98"/>
  <c r="FZ971" i="98" s="1"/>
  <c r="FZ987" i="98"/>
  <c r="GD987" i="98"/>
  <c r="FW987" i="98"/>
  <c r="GA987" i="98"/>
  <c r="FT987" i="98"/>
  <c r="FX987" i="98"/>
  <c r="FI987" i="98"/>
  <c r="FU987" i="98"/>
  <c r="FY987" i="98"/>
  <c r="FZ1003" i="98"/>
  <c r="GD1003" i="98"/>
  <c r="FW1003" i="98"/>
  <c r="GA1003" i="98"/>
  <c r="GE1003" i="98"/>
  <c r="FT1003" i="98"/>
  <c r="FX1003" i="98"/>
  <c r="GB1003" i="98"/>
  <c r="FI1003" i="98"/>
  <c r="FV1003" i="98" s="1"/>
  <c r="FU1003" i="98"/>
  <c r="FY1003" i="98"/>
  <c r="GC1003" i="98"/>
  <c r="FK639" i="98"/>
  <c r="FK894" i="98"/>
  <c r="FK910" i="98"/>
  <c r="FK926" i="98"/>
  <c r="GA944" i="98"/>
  <c r="FU961" i="98"/>
  <c r="FX961" i="98"/>
  <c r="FI966" i="98"/>
  <c r="FU966" i="98"/>
  <c r="FY966" i="98"/>
  <c r="GC966" i="98"/>
  <c r="FV966" i="98"/>
  <c r="FZ966" i="98"/>
  <c r="GD966" i="98"/>
  <c r="FW966" i="98"/>
  <c r="GA966" i="98"/>
  <c r="GE966" i="98"/>
  <c r="GB966" i="98"/>
  <c r="FT966" i="98"/>
  <c r="FX966" i="98"/>
  <c r="GA969" i="98"/>
  <c r="GD977" i="98"/>
  <c r="FT977" i="98"/>
  <c r="FW993" i="98"/>
  <c r="GA993" i="98"/>
  <c r="GE993" i="98"/>
  <c r="GE1005" i="98"/>
  <c r="FM1012" i="98"/>
  <c r="FK1016" i="98"/>
  <c r="FI1021" i="98"/>
  <c r="FY1021" i="98" s="1"/>
  <c r="FU1021" i="98"/>
  <c r="GC1021" i="98"/>
  <c r="FZ1021" i="98"/>
  <c r="GD1021" i="98"/>
  <c r="FK1021" i="98"/>
  <c r="GA1021" i="98"/>
  <c r="GB1021" i="98"/>
  <c r="FW1021" i="98"/>
  <c r="FM1028" i="98"/>
  <c r="FK1032" i="98"/>
  <c r="FK1037" i="98"/>
  <c r="FW1047" i="98"/>
  <c r="GA1047" i="98"/>
  <c r="FX1047" i="98"/>
  <c r="GC1047" i="98"/>
  <c r="FI1047" i="98"/>
  <c r="FT1047" i="98"/>
  <c r="FY1047" i="98"/>
  <c r="GD1047" i="98"/>
  <c r="FU1047" i="98"/>
  <c r="FZ1047" i="98"/>
  <c r="FV1047" i="98"/>
  <c r="GB1047" i="98"/>
  <c r="GB1050" i="98"/>
  <c r="FI1057" i="98"/>
  <c r="FU1057" i="98"/>
  <c r="FY1057" i="98"/>
  <c r="GC1057" i="98"/>
  <c r="FT1057" i="98"/>
  <c r="FZ1057" i="98"/>
  <c r="GE1057" i="98"/>
  <c r="FK1057" i="98"/>
  <c r="FV1057" i="98"/>
  <c r="GA1057" i="98"/>
  <c r="FW1057" i="98"/>
  <c r="GB1057" i="98"/>
  <c r="GD1057" i="98"/>
  <c r="FX1057" i="98"/>
  <c r="FK1069" i="98"/>
  <c r="FI1079" i="98"/>
  <c r="GD1079" i="98"/>
  <c r="GB1082" i="98"/>
  <c r="FI1089" i="98"/>
  <c r="GC1089" i="98"/>
  <c r="GE1089" i="98"/>
  <c r="FK1089" i="98"/>
  <c r="GA1089" i="98"/>
  <c r="FX1089" i="98"/>
  <c r="GB598" i="98"/>
  <c r="GE598" i="98"/>
  <c r="FK696" i="98"/>
  <c r="FK783" i="98"/>
  <c r="FV788" i="98"/>
  <c r="GE788" i="98"/>
  <c r="FU788" i="98"/>
  <c r="FI788" i="98"/>
  <c r="FZ788" i="98" s="1"/>
  <c r="FX788" i="98"/>
  <c r="FY788" i="98"/>
  <c r="FT788" i="98"/>
  <c r="GB788" i="98"/>
  <c r="FK799" i="98"/>
  <c r="FV804" i="98"/>
  <c r="GE804" i="98"/>
  <c r="FU804" i="98"/>
  <c r="FI804" i="98"/>
  <c r="FZ804" i="98" s="1"/>
  <c r="FX804" i="98"/>
  <c r="FY804" i="98"/>
  <c r="FT804" i="98"/>
  <c r="GB804" i="98"/>
  <c r="FK815" i="98"/>
  <c r="FV820" i="98"/>
  <c r="GE820" i="98"/>
  <c r="FU820" i="98"/>
  <c r="FI820" i="98"/>
  <c r="FZ820" i="98" s="1"/>
  <c r="FX820" i="98"/>
  <c r="FY820" i="98"/>
  <c r="FT820" i="98"/>
  <c r="GB820" i="98"/>
  <c r="FK831" i="98"/>
  <c r="FV836" i="98"/>
  <c r="FZ836" i="98"/>
  <c r="GD836" i="98"/>
  <c r="FW836" i="98"/>
  <c r="GA836" i="98"/>
  <c r="GE836" i="98"/>
  <c r="FU836" i="98"/>
  <c r="GC836" i="98"/>
  <c r="FI836" i="98"/>
  <c r="FX836" i="98"/>
  <c r="FY836" i="98"/>
  <c r="FT836" i="98"/>
  <c r="GB836" i="98"/>
  <c r="FK847" i="98"/>
  <c r="FV852" i="98"/>
  <c r="GE852" i="98"/>
  <c r="FU852" i="98"/>
  <c r="FI852" i="98"/>
  <c r="FZ852" i="98" s="1"/>
  <c r="FX852" i="98"/>
  <c r="FY852" i="98"/>
  <c r="FT852" i="98"/>
  <c r="GB852" i="98"/>
  <c r="FK863" i="98"/>
  <c r="FV868" i="98"/>
  <c r="GE868" i="98"/>
  <c r="FU868" i="98"/>
  <c r="FI868" i="98"/>
  <c r="FZ868" i="98" s="1"/>
  <c r="FX868" i="98"/>
  <c r="FY868" i="98"/>
  <c r="FT868" i="98"/>
  <c r="GB868" i="98"/>
  <c r="FK879" i="98"/>
  <c r="FV884" i="98"/>
  <c r="GE884" i="98"/>
  <c r="FU884" i="98"/>
  <c r="FI884" i="98"/>
  <c r="FZ884" i="98" s="1"/>
  <c r="FX884" i="98"/>
  <c r="FY884" i="98"/>
  <c r="FT884" i="98"/>
  <c r="GB884" i="98"/>
  <c r="FK895" i="98"/>
  <c r="FV900" i="98"/>
  <c r="GE900" i="98"/>
  <c r="FU900" i="98"/>
  <c r="FI900" i="98"/>
  <c r="FZ900" i="98" s="1"/>
  <c r="FX900" i="98"/>
  <c r="FY900" i="98"/>
  <c r="FT900" i="98"/>
  <c r="GB900" i="98"/>
  <c r="FK911" i="98"/>
  <c r="FV916" i="98"/>
  <c r="FZ916" i="98"/>
  <c r="GD916" i="98"/>
  <c r="FW916" i="98"/>
  <c r="GA916" i="98"/>
  <c r="GE916" i="98"/>
  <c r="FU916" i="98"/>
  <c r="GC916" i="98"/>
  <c r="FI916" i="98"/>
  <c r="FX916" i="98"/>
  <c r="FY916" i="98"/>
  <c r="FT916" i="98"/>
  <c r="GB916" i="98"/>
  <c r="FK927" i="98"/>
  <c r="FV932" i="98"/>
  <c r="GE932" i="98"/>
  <c r="FU932" i="98"/>
  <c r="FI932" i="98"/>
  <c r="FZ932" i="98" s="1"/>
  <c r="FX932" i="98"/>
  <c r="FY932" i="98"/>
  <c r="FT932" i="98"/>
  <c r="GB932" i="98"/>
  <c r="FY944" i="98"/>
  <c r="FX944" i="98"/>
  <c r="FW944" i="98"/>
  <c r="FV944" i="98"/>
  <c r="FU954" i="98"/>
  <c r="FX954" i="98"/>
  <c r="FI962" i="98"/>
  <c r="FU962" i="98"/>
  <c r="FY962" i="98"/>
  <c r="GC962" i="98"/>
  <c r="FV962" i="98"/>
  <c r="FZ962" i="98"/>
  <c r="GD962" i="98"/>
  <c r="FW962" i="98"/>
  <c r="GA962" i="98"/>
  <c r="GE962" i="98"/>
  <c r="FX962" i="98"/>
  <c r="GB962" i="98"/>
  <c r="FT962" i="98"/>
  <c r="FK971" i="98"/>
  <c r="FU973" i="98"/>
  <c r="FX973" i="98"/>
  <c r="FI978" i="98"/>
  <c r="FY978" i="98"/>
  <c r="GC978" i="98"/>
  <c r="FV978" i="98"/>
  <c r="FZ978" i="98"/>
  <c r="FW978" i="98"/>
  <c r="FX978" i="98"/>
  <c r="GB978" i="98"/>
  <c r="FK987" i="98"/>
  <c r="FU989" i="98"/>
  <c r="FX989" i="98"/>
  <c r="FI994" i="98"/>
  <c r="GC994" i="98"/>
  <c r="FZ994" i="98"/>
  <c r="FW994" i="98"/>
  <c r="GB994" i="98"/>
  <c r="FK1003" i="98"/>
  <c r="FU1005" i="98"/>
  <c r="FX1005" i="98"/>
  <c r="FK1015" i="98"/>
  <c r="FK1031" i="98"/>
  <c r="FV1050" i="98"/>
  <c r="FV1082" i="98"/>
  <c r="GB949" i="98"/>
  <c r="GE949" i="98"/>
  <c r="GD969" i="98"/>
  <c r="FT969" i="98"/>
  <c r="FI974" i="98"/>
  <c r="FY974" i="98" s="1"/>
  <c r="FU974" i="98"/>
  <c r="GC974" i="98"/>
  <c r="FZ974" i="98"/>
  <c r="GD974" i="98"/>
  <c r="FW974" i="98"/>
  <c r="GA974" i="98"/>
  <c r="GE974" i="98"/>
  <c r="FX974" i="98"/>
  <c r="GB974" i="98"/>
  <c r="FU985" i="98"/>
  <c r="FX985" i="98"/>
  <c r="FK990" i="98"/>
  <c r="FK992" i="98"/>
  <c r="FW1005" i="98"/>
  <c r="FK1047" i="98"/>
  <c r="FK1063" i="98"/>
  <c r="FK1079" i="98"/>
  <c r="FK1127" i="98"/>
  <c r="FY960" i="98"/>
  <c r="FX960" i="98"/>
  <c r="GA960" i="98"/>
  <c r="GD981" i="98"/>
  <c r="FU1010" i="98"/>
  <c r="FT1052" i="98"/>
  <c r="GC1083" i="98"/>
  <c r="FV1083" i="98"/>
  <c r="GD1122" i="98"/>
  <c r="FT1122" i="98"/>
  <c r="FK1129" i="98"/>
  <c r="FU1138" i="98"/>
  <c r="FX1138" i="98"/>
  <c r="FW1148" i="98"/>
  <c r="FW1150" i="98"/>
  <c r="FX1152" i="98"/>
  <c r="FZ1152" i="98"/>
  <c r="FK1163" i="98"/>
  <c r="GE1164" i="98"/>
  <c r="FT1168" i="98"/>
  <c r="FV1168" i="98"/>
  <c r="FI1179" i="98"/>
  <c r="FY1179" i="98" s="1"/>
  <c r="FU1179" i="98"/>
  <c r="GC1179" i="98"/>
  <c r="GA1179" i="98"/>
  <c r="GE1179" i="98"/>
  <c r="FT1179" i="98"/>
  <c r="GB1179" i="98"/>
  <c r="FV1179" i="98"/>
  <c r="GD1179" i="98"/>
  <c r="FX1179" i="98"/>
  <c r="FU1184" i="98"/>
  <c r="GC1184" i="98"/>
  <c r="FW1184" i="98"/>
  <c r="GE1184" i="98"/>
  <c r="GA1184" i="98"/>
  <c r="GA1188" i="98"/>
  <c r="FW1198" i="98"/>
  <c r="FX1200" i="98"/>
  <c r="FZ1200" i="98"/>
  <c r="FK1211" i="98"/>
  <c r="GE1212" i="98"/>
  <c r="GE1214" i="98"/>
  <c r="FI1227" i="98"/>
  <c r="FU1227" i="98"/>
  <c r="FY1227" i="98"/>
  <c r="GC1227" i="98"/>
  <c r="FW1227" i="98"/>
  <c r="GA1227" i="98"/>
  <c r="GE1227" i="98"/>
  <c r="FZ1227" i="98"/>
  <c r="FT1227" i="98"/>
  <c r="GB1227" i="98"/>
  <c r="FX1227" i="98"/>
  <c r="FV1227" i="98"/>
  <c r="GD1227" i="98"/>
  <c r="FU1232" i="98"/>
  <c r="GC1232" i="98"/>
  <c r="FW1232" i="98"/>
  <c r="GE1232" i="98"/>
  <c r="GA1232" i="98"/>
  <c r="FI1241" i="98"/>
  <c r="FW1241" i="98" s="1"/>
  <c r="GC1241" i="98"/>
  <c r="GB1241" i="98"/>
  <c r="GA1252" i="98"/>
  <c r="FI1273" i="98"/>
  <c r="FW1273" i="98" s="1"/>
  <c r="FU1280" i="98"/>
  <c r="GC1280" i="98"/>
  <c r="FW1280" i="98"/>
  <c r="GE1280" i="98"/>
  <c r="GA1280" i="98"/>
  <c r="FK1291" i="98"/>
  <c r="GE1305" i="98"/>
  <c r="FI1305" i="98"/>
  <c r="FY1305" i="98"/>
  <c r="GC1305" i="98"/>
  <c r="FT1305" i="98"/>
  <c r="GB1305" i="98"/>
  <c r="GD1305" i="98"/>
  <c r="FX1305" i="98"/>
  <c r="FI1315" i="98"/>
  <c r="FY1315" i="98" s="1"/>
  <c r="FU1315" i="98"/>
  <c r="GC1315" i="98"/>
  <c r="FT1315" i="98"/>
  <c r="GE1315" i="98"/>
  <c r="FV1315" i="98"/>
  <c r="FW1315" i="98"/>
  <c r="GB1315" i="98"/>
  <c r="GD1315" i="98"/>
  <c r="GB1324" i="98"/>
  <c r="FI1347" i="98"/>
  <c r="GC1347" i="98"/>
  <c r="GE1347" i="98"/>
  <c r="GD1347" i="98"/>
  <c r="FI1379" i="98"/>
  <c r="GC1379" i="98"/>
  <c r="GE1379" i="98"/>
  <c r="GD1379" i="98"/>
  <c r="GB1388" i="98"/>
  <c r="FI1411" i="98"/>
  <c r="FY1411" i="98"/>
  <c r="GC1411" i="98"/>
  <c r="FZ1411" i="98"/>
  <c r="GE1411" i="98"/>
  <c r="GA1411" i="98"/>
  <c r="GD1411" i="98"/>
  <c r="GB1420" i="98"/>
  <c r="FI1443" i="98"/>
  <c r="FU1443" i="98"/>
  <c r="FY1443" i="98"/>
  <c r="GC1443" i="98"/>
  <c r="FT1443" i="98"/>
  <c r="FZ1443" i="98"/>
  <c r="GE1443" i="98"/>
  <c r="FV1443" i="98"/>
  <c r="GA1443" i="98"/>
  <c r="FW1443" i="98"/>
  <c r="GB1443" i="98"/>
  <c r="FX1443" i="98"/>
  <c r="GD1443" i="98"/>
  <c r="GB1452" i="98"/>
  <c r="FI1475" i="98"/>
  <c r="FY1475" i="98" s="1"/>
  <c r="FU1475" i="98"/>
  <c r="GC1475" i="98"/>
  <c r="FT1475" i="98"/>
  <c r="GE1475" i="98"/>
  <c r="FV1475" i="98"/>
  <c r="FW1475" i="98"/>
  <c r="GB1475" i="98"/>
  <c r="GD1475" i="98"/>
  <c r="GB1484" i="98"/>
  <c r="GB1532" i="98"/>
  <c r="GB1548" i="98"/>
  <c r="GB1564" i="98"/>
  <c r="GB1580" i="98"/>
  <c r="GB1612" i="98"/>
  <c r="GB1628" i="98"/>
  <c r="GB1644" i="98"/>
  <c r="GB1660" i="98"/>
  <c r="FT1684" i="98"/>
  <c r="FT1034" i="98"/>
  <c r="FW1034" i="98"/>
  <c r="GB552" i="98"/>
  <c r="FV1014" i="98"/>
  <c r="GB1022" i="98"/>
  <c r="FX1022" i="98"/>
  <c r="GA1022" i="98"/>
  <c r="GD1022" i="98"/>
  <c r="FV1030" i="98"/>
  <c r="FV1044" i="98"/>
  <c r="FU1044" i="98"/>
  <c r="FX1044" i="98"/>
  <c r="FT1092" i="98"/>
  <c r="FT1099" i="98"/>
  <c r="FX1099" i="98"/>
  <c r="GE1110" i="98"/>
  <c r="FX1115" i="98"/>
  <c r="FU1118" i="98"/>
  <c r="FX1118" i="98"/>
  <c r="FU1128" i="98"/>
  <c r="FU1134" i="98"/>
  <c r="FX1134" i="98"/>
  <c r="FU1144" i="98"/>
  <c r="FW1149" i="98"/>
  <c r="GA1149" i="98"/>
  <c r="GE1149" i="98"/>
  <c r="FI1149" i="98"/>
  <c r="FU1149" i="98"/>
  <c r="FY1149" i="98"/>
  <c r="GC1149" i="98"/>
  <c r="FX1149" i="98"/>
  <c r="FZ1149" i="98"/>
  <c r="GD1149" i="98"/>
  <c r="FT1149" i="98"/>
  <c r="GB1149" i="98"/>
  <c r="FV1149" i="98"/>
  <c r="FK1151" i="98"/>
  <c r="FI1158" i="98"/>
  <c r="GE1165" i="98"/>
  <c r="FI1165" i="98"/>
  <c r="FY1165" i="98"/>
  <c r="GC1165" i="98"/>
  <c r="FZ1165" i="98"/>
  <c r="GB1165" i="98"/>
  <c r="FK1167" i="98"/>
  <c r="FX1172" i="98"/>
  <c r="FZ1172" i="98"/>
  <c r="FX1174" i="98"/>
  <c r="FV1174" i="98"/>
  <c r="GA1174" i="98"/>
  <c r="FY1174" i="98"/>
  <c r="FI1174" i="98"/>
  <c r="GB1174" i="98" s="1"/>
  <c r="GE1174" i="98"/>
  <c r="FW1181" i="98"/>
  <c r="GA1181" i="98"/>
  <c r="GE1181" i="98"/>
  <c r="FI1181" i="98"/>
  <c r="FU1181" i="98"/>
  <c r="FY1181" i="98"/>
  <c r="GC1181" i="98"/>
  <c r="FX1181" i="98"/>
  <c r="FZ1181" i="98"/>
  <c r="GD1181" i="98"/>
  <c r="FT1181" i="98"/>
  <c r="GB1181" i="98"/>
  <c r="FV1181" i="98"/>
  <c r="FK1183" i="98"/>
  <c r="FX1188" i="98"/>
  <c r="FZ1188" i="98"/>
  <c r="FT1190" i="98"/>
  <c r="FX1190" i="98"/>
  <c r="FV1190" i="98"/>
  <c r="GD1190" i="98"/>
  <c r="GA1190" i="98"/>
  <c r="GC1190" i="98"/>
  <c r="FY1190" i="98"/>
  <c r="FI1190" i="98"/>
  <c r="GB1190" i="98" s="1"/>
  <c r="FW1190" i="98"/>
  <c r="GE1190" i="98"/>
  <c r="FW1197" i="98"/>
  <c r="GA1197" i="98"/>
  <c r="FI1197" i="98"/>
  <c r="FU1197" i="98"/>
  <c r="GC1197" i="98"/>
  <c r="FX1197" i="98"/>
  <c r="FZ1197" i="98"/>
  <c r="FV1197" i="98"/>
  <c r="FT1197" i="98"/>
  <c r="GB1197" i="98"/>
  <c r="FK1199" i="98"/>
  <c r="FX1204" i="98"/>
  <c r="FZ1204" i="98"/>
  <c r="FT1206" i="98"/>
  <c r="FX1206" i="98"/>
  <c r="GB1206" i="98"/>
  <c r="FV1206" i="98"/>
  <c r="FZ1206" i="98"/>
  <c r="GD1206" i="98"/>
  <c r="GA1206" i="98"/>
  <c r="FU1206" i="98"/>
  <c r="GC1206" i="98"/>
  <c r="FI1206" i="98"/>
  <c r="FW1206" i="98"/>
  <c r="GE1206" i="98"/>
  <c r="FY1206" i="98"/>
  <c r="FI1213" i="98"/>
  <c r="FW1213" i="98" s="1"/>
  <c r="FK1215" i="98"/>
  <c r="FX1220" i="98"/>
  <c r="FZ1220" i="98"/>
  <c r="FI1222" i="98"/>
  <c r="GE1229" i="98"/>
  <c r="FI1229" i="98"/>
  <c r="FY1229" i="98"/>
  <c r="GC1229" i="98"/>
  <c r="FZ1229" i="98"/>
  <c r="GB1229" i="98"/>
  <c r="FK1231" i="98"/>
  <c r="GD1238" i="98"/>
  <c r="GC1238" i="98"/>
  <c r="FI1238" i="98"/>
  <c r="FT1238" i="98" s="1"/>
  <c r="GE1238" i="98"/>
  <c r="FI1245" i="98"/>
  <c r="FW1245" i="98" s="1"/>
  <c r="FZ1245" i="98"/>
  <c r="FV1245" i="98"/>
  <c r="FK1247" i="98"/>
  <c r="FX1252" i="98"/>
  <c r="FZ1252" i="98"/>
  <c r="FX1254" i="98"/>
  <c r="GB1254" i="98"/>
  <c r="FV1254" i="98"/>
  <c r="FZ1254" i="98"/>
  <c r="GD1254" i="98"/>
  <c r="GA1254" i="98"/>
  <c r="FU1254" i="98"/>
  <c r="GC1254" i="98"/>
  <c r="FI1254" i="98"/>
  <c r="FT1254" i="98" s="1"/>
  <c r="FW1254" i="98"/>
  <c r="GE1254" i="98"/>
  <c r="FY1254" i="98"/>
  <c r="FI1263" i="98"/>
  <c r="GA1263" i="98"/>
  <c r="GD1263" i="98"/>
  <c r="FT1268" i="98"/>
  <c r="FV1268" i="98"/>
  <c r="FI1295" i="98"/>
  <c r="FY1295" i="98"/>
  <c r="GC1295" i="98"/>
  <c r="FW1295" i="98"/>
  <c r="GA1295" i="98"/>
  <c r="FX1295" i="98"/>
  <c r="GB1295" i="98"/>
  <c r="GD1295" i="98"/>
  <c r="FT1300" i="98"/>
  <c r="FV1300" i="98"/>
  <c r="FV1324" i="98"/>
  <c r="FV1340" i="98"/>
  <c r="FV1372" i="98"/>
  <c r="FV1388" i="98"/>
  <c r="FV1404" i="98"/>
  <c r="FV1420" i="98"/>
  <c r="FV1452" i="98"/>
  <c r="FV1468" i="98"/>
  <c r="FV1484" i="98"/>
  <c r="FV1500" i="98"/>
  <c r="FU1512" i="98"/>
  <c r="FY1512" i="98"/>
  <c r="GC1512" i="98"/>
  <c r="FW1512" i="98"/>
  <c r="GA1512" i="98"/>
  <c r="GE1512" i="98"/>
  <c r="FU1528" i="98"/>
  <c r="FY1528" i="98"/>
  <c r="GC1528" i="98"/>
  <c r="FW1528" i="98"/>
  <c r="GA1528" i="98"/>
  <c r="GE1528" i="98"/>
  <c r="FU1544" i="98"/>
  <c r="FY1544" i="98"/>
  <c r="GC1544" i="98"/>
  <c r="GA1544" i="98"/>
  <c r="FW1544" i="98"/>
  <c r="GE1544" i="98"/>
  <c r="FU1560" i="98"/>
  <c r="FY1560" i="98"/>
  <c r="GC1560" i="98"/>
  <c r="GE1560" i="98"/>
  <c r="FW1560" i="98"/>
  <c r="GA1560" i="98"/>
  <c r="FU1592" i="98"/>
  <c r="FY1592" i="98"/>
  <c r="GC1592" i="98"/>
  <c r="GE1592" i="98"/>
  <c r="FW1592" i="98"/>
  <c r="GA1592" i="98"/>
  <c r="FU1608" i="98"/>
  <c r="FY1608" i="98"/>
  <c r="GC1608" i="98"/>
  <c r="FW1608" i="98"/>
  <c r="GA1608" i="98"/>
  <c r="GE1608" i="98"/>
  <c r="FU1624" i="98"/>
  <c r="FY1624" i="98"/>
  <c r="GC1624" i="98"/>
  <c r="GA1624" i="98"/>
  <c r="GE1624" i="98"/>
  <c r="FW1624" i="98"/>
  <c r="FU1640" i="98"/>
  <c r="FY1640" i="98"/>
  <c r="GC1640" i="98"/>
  <c r="GE1640" i="98"/>
  <c r="FW1640" i="98"/>
  <c r="GA1640" i="98"/>
  <c r="FU1672" i="98"/>
  <c r="FY1672" i="98"/>
  <c r="GC1672" i="98"/>
  <c r="FW1672" i="98"/>
  <c r="GA1672" i="98"/>
  <c r="GE1672" i="98"/>
  <c r="FU1680" i="98"/>
  <c r="FU1684" i="98"/>
  <c r="FX1091" i="98"/>
  <c r="GE1091" i="98"/>
  <c r="GA1139" i="98"/>
  <c r="GD1139" i="98"/>
  <c r="GC1144" i="98"/>
  <c r="GB1164" i="98"/>
  <c r="GD1164" i="98"/>
  <c r="GC1182" i="98"/>
  <c r="GB1212" i="98"/>
  <c r="GD1212" i="98"/>
  <c r="FT1214" i="98"/>
  <c r="GC1230" i="98"/>
  <c r="GE957" i="98"/>
  <c r="GD997" i="98"/>
  <c r="FT997" i="98"/>
  <c r="FW1068" i="98"/>
  <c r="FV1084" i="98"/>
  <c r="FU1084" i="98"/>
  <c r="FX1084" i="98"/>
  <c r="FI1095" i="98"/>
  <c r="GC1095" i="98"/>
  <c r="FZ1095" i="98"/>
  <c r="FW1095" i="98"/>
  <c r="FT1095" i="98"/>
  <c r="FU1098" i="98"/>
  <c r="FX1098" i="98"/>
  <c r="FY1112" i="98"/>
  <c r="FU1114" i="98"/>
  <c r="FX1114" i="98"/>
  <c r="FT1123" i="98"/>
  <c r="GD1130" i="98"/>
  <c r="FT1130" i="98"/>
  <c r="FI1143" i="98"/>
  <c r="FY1143" i="98" s="1"/>
  <c r="FU1143" i="98"/>
  <c r="GC1143" i="98"/>
  <c r="FZ1143" i="98"/>
  <c r="GD1143" i="98"/>
  <c r="FW1143" i="98"/>
  <c r="GA1143" i="98"/>
  <c r="GE1143" i="98"/>
  <c r="FT1143" i="98"/>
  <c r="FX1143" i="98"/>
  <c r="GB1143" i="98"/>
  <c r="GA1150" i="98"/>
  <c r="FK1153" i="98"/>
  <c r="FX1160" i="98"/>
  <c r="FZ1160" i="98"/>
  <c r="FW1169" i="98"/>
  <c r="GA1169" i="98"/>
  <c r="FI1169" i="98"/>
  <c r="FU1169" i="98"/>
  <c r="GC1169" i="98"/>
  <c r="FV1169" i="98"/>
  <c r="FX1169" i="98"/>
  <c r="FT1169" i="98"/>
  <c r="FZ1169" i="98"/>
  <c r="FI1171" i="98"/>
  <c r="FY1171" i="98"/>
  <c r="GC1171" i="98"/>
  <c r="FW1171" i="98"/>
  <c r="GA1171" i="98"/>
  <c r="FV1171" i="98"/>
  <c r="GD1171" i="98"/>
  <c r="FT1171" i="98"/>
  <c r="GA1182" i="98"/>
  <c r="FK1185" i="98"/>
  <c r="FW1188" i="98"/>
  <c r="FX1192" i="98"/>
  <c r="FZ1192" i="98"/>
  <c r="GE1204" i="98"/>
  <c r="FT1208" i="98"/>
  <c r="FV1208" i="98"/>
  <c r="FK1217" i="98"/>
  <c r="FW1220" i="98"/>
  <c r="FX1224" i="98"/>
  <c r="FZ1224" i="98"/>
  <c r="FY1232" i="98"/>
  <c r="FK1235" i="98"/>
  <c r="FY1240" i="98"/>
  <c r="GA1240" i="98"/>
  <c r="FU1240" i="98"/>
  <c r="GC1240" i="98"/>
  <c r="FW1240" i="98"/>
  <c r="GE1240" i="98"/>
  <c r="FW1249" i="98"/>
  <c r="GA1249" i="98"/>
  <c r="GE1249" i="98"/>
  <c r="FI1249" i="98"/>
  <c r="FU1249" i="98"/>
  <c r="FY1249" i="98"/>
  <c r="GC1249" i="98"/>
  <c r="FV1249" i="98"/>
  <c r="GD1249" i="98"/>
  <c r="FX1249" i="98"/>
  <c r="FZ1249" i="98"/>
  <c r="FT1249" i="98"/>
  <c r="GB1249" i="98"/>
  <c r="FI1251" i="98"/>
  <c r="GA1251" i="98"/>
  <c r="FZ1251" i="98"/>
  <c r="FK1265" i="98"/>
  <c r="FW1268" i="98"/>
  <c r="FX1272" i="98"/>
  <c r="FZ1272" i="98"/>
  <c r="GE1284" i="98"/>
  <c r="FT1288" i="98"/>
  <c r="FV1288" i="98"/>
  <c r="FK1299" i="98"/>
  <c r="FY1304" i="98"/>
  <c r="GA1304" i="98"/>
  <c r="FU1304" i="98"/>
  <c r="GC1304" i="98"/>
  <c r="GE1304" i="98"/>
  <c r="FW1304" i="98"/>
  <c r="FY1332" i="98"/>
  <c r="FY1348" i="98"/>
  <c r="FY1364" i="98"/>
  <c r="FY1380" i="98"/>
  <c r="FY1412" i="98"/>
  <c r="FY1428" i="98"/>
  <c r="FY1444" i="98"/>
  <c r="FY1460" i="98"/>
  <c r="FY1492" i="98"/>
  <c r="FZ1512" i="98"/>
  <c r="FZ1520" i="98"/>
  <c r="FZ1528" i="98"/>
  <c r="FK1541" i="98"/>
  <c r="FZ1544" i="98"/>
  <c r="FZ1552" i="98"/>
  <c r="FZ1560" i="98"/>
  <c r="FZ1568" i="98"/>
  <c r="FZ1584" i="98"/>
  <c r="FZ1592" i="98"/>
  <c r="FZ1600" i="98"/>
  <c r="FZ1608" i="98"/>
  <c r="FK1621" i="98"/>
  <c r="FZ1624" i="98"/>
  <c r="FZ1632" i="98"/>
  <c r="FZ1640" i="98"/>
  <c r="FZ1648" i="98"/>
  <c r="FZ1664" i="98"/>
  <c r="FZ1672" i="98"/>
  <c r="FZ1680" i="98"/>
  <c r="FK726" i="98"/>
  <c r="FT1010" i="98"/>
  <c r="FW1010" i="98"/>
  <c r="GB1043" i="98"/>
  <c r="FU1043" i="98"/>
  <c r="FW1043" i="98"/>
  <c r="FW1078" i="98"/>
  <c r="FT1078" i="98"/>
  <c r="FV1107" i="98"/>
  <c r="FY1107" i="98"/>
  <c r="GD1110" i="98"/>
  <c r="FT1110" i="98"/>
  <c r="FT1112" i="98"/>
  <c r="FW1112" i="98"/>
  <c r="GD1112" i="98"/>
  <c r="GE1123" i="98"/>
  <c r="FU1123" i="98"/>
  <c r="FZ1128" i="98"/>
  <c r="FT1144" i="98"/>
  <c r="FW1144" i="98"/>
  <c r="GD1144" i="98"/>
  <c r="GD1150" i="98"/>
  <c r="GB1180" i="98"/>
  <c r="GD1180" i="98"/>
  <c r="FU1228" i="98"/>
  <c r="FV1230" i="98"/>
  <c r="GB1244" i="98"/>
  <c r="GD1244" i="98"/>
  <c r="FU1178" i="98"/>
  <c r="GD1178" i="98"/>
  <c r="GC1210" i="98"/>
  <c r="GA1210" i="98"/>
  <c r="FX1302" i="98"/>
  <c r="GB1302" i="98"/>
  <c r="FV1302" i="98"/>
  <c r="FZ1302" i="98"/>
  <c r="GD1302" i="98"/>
  <c r="GA1302" i="98"/>
  <c r="FU1302" i="98"/>
  <c r="GC1302" i="98"/>
  <c r="FI1302" i="98"/>
  <c r="FT1302" i="98" s="1"/>
  <c r="FW1302" i="98"/>
  <c r="GE1302" i="98"/>
  <c r="FY1302" i="98"/>
  <c r="FZ1313" i="98"/>
  <c r="FY1313" i="98"/>
  <c r="GC1313" i="98"/>
  <c r="GA1313" i="98"/>
  <c r="GE1329" i="98"/>
  <c r="FV1342" i="98"/>
  <c r="FU1342" i="98"/>
  <c r="FX1342" i="98"/>
  <c r="FT1358" i="98"/>
  <c r="FZ1377" i="98"/>
  <c r="FY1377" i="98"/>
  <c r="GC1377" i="98"/>
  <c r="GA1377" i="98"/>
  <c r="FK1387" i="98"/>
  <c r="FT1390" i="98"/>
  <c r="GD1421" i="98"/>
  <c r="FU1425" i="98"/>
  <c r="FT1425" i="98"/>
  <c r="FX1425" i="98"/>
  <c r="FW1425" i="98"/>
  <c r="FZ1441" i="98"/>
  <c r="FY1441" i="98"/>
  <c r="GC1441" i="98"/>
  <c r="GA1441" i="98"/>
  <c r="FK1451" i="98"/>
  <c r="FT1454" i="98"/>
  <c r="FZ1473" i="98"/>
  <c r="FY1473" i="98"/>
  <c r="GC1473" i="98"/>
  <c r="GA1473" i="98"/>
  <c r="GE1489" i="98"/>
  <c r="FV1502" i="98"/>
  <c r="FU1502" i="98"/>
  <c r="FX1502" i="98"/>
  <c r="GE1509" i="98"/>
  <c r="FU1509" i="98"/>
  <c r="GE1513" i="98"/>
  <c r="FU1513" i="98"/>
  <c r="GB1517" i="98"/>
  <c r="GA1577" i="98"/>
  <c r="GD1577" i="98"/>
  <c r="GA1581" i="98"/>
  <c r="GD1581" i="98"/>
  <c r="GA1585" i="98"/>
  <c r="GD1585" i="98"/>
  <c r="GA1589" i="98"/>
  <c r="GD1589" i="98"/>
  <c r="GA1593" i="98"/>
  <c r="GD1593" i="98"/>
  <c r="GB1601" i="98"/>
  <c r="FX1657" i="98"/>
  <c r="FT1657" i="98"/>
  <c r="FX1661" i="98"/>
  <c r="FT1661" i="98"/>
  <c r="FX1665" i="98"/>
  <c r="FT1665" i="98"/>
  <c r="FX1669" i="98"/>
  <c r="FT1669" i="98"/>
  <c r="FX1673" i="98"/>
  <c r="FT1673" i="98"/>
  <c r="FX1677" i="98"/>
  <c r="FT1677" i="98"/>
  <c r="FX1681" i="98"/>
  <c r="FT1681" i="98"/>
  <c r="FX1685" i="98"/>
  <c r="FT1685" i="98"/>
  <c r="FX1373" i="98"/>
  <c r="GE1373" i="98"/>
  <c r="FZ1421" i="98"/>
  <c r="GB1440" i="98"/>
  <c r="FU1440" i="98"/>
  <c r="FY1440" i="98"/>
  <c r="FZ1440" i="98"/>
  <c r="FZ1449" i="98"/>
  <c r="FY1449" i="98"/>
  <c r="GC1449" i="98"/>
  <c r="FK1459" i="98"/>
  <c r="FW1472" i="98"/>
  <c r="FT1472" i="98"/>
  <c r="FV1478" i="98"/>
  <c r="FU1478" i="98"/>
  <c r="FX1478" i="98"/>
  <c r="FK1514" i="98"/>
  <c r="FV1533" i="98"/>
  <c r="GE1597" i="98"/>
  <c r="GA1605" i="98"/>
  <c r="GD1605" i="98"/>
  <c r="FK1670" i="98"/>
  <c r="FU1030" i="98"/>
  <c r="GB1099" i="98"/>
  <c r="GA1134" i="98"/>
  <c r="FY1194" i="98"/>
  <c r="FV1194" i="98"/>
  <c r="FW1258" i="98"/>
  <c r="FU1258" i="98"/>
  <c r="FY1258" i="98"/>
  <c r="FV1258" i="98"/>
  <c r="FT1286" i="98"/>
  <c r="FX1286" i="98"/>
  <c r="GB1286" i="98"/>
  <c r="FV1286" i="98"/>
  <c r="FZ1286" i="98"/>
  <c r="GD1286" i="98"/>
  <c r="GA1286" i="98"/>
  <c r="FU1286" i="98"/>
  <c r="GC1286" i="98"/>
  <c r="FI1286" i="98"/>
  <c r="FW1286" i="98"/>
  <c r="GE1286" i="98"/>
  <c r="FY1286" i="98"/>
  <c r="FW1310" i="98"/>
  <c r="FZ1310" i="98"/>
  <c r="GB1310" i="98"/>
  <c r="FX1312" i="98"/>
  <c r="FZ1321" i="98"/>
  <c r="FY1321" i="98"/>
  <c r="GC1321" i="98"/>
  <c r="GA1321" i="98"/>
  <c r="FX1328" i="98"/>
  <c r="FV1334" i="98"/>
  <c r="FU1334" i="98"/>
  <c r="FX1334" i="98"/>
  <c r="FZ1353" i="98"/>
  <c r="FY1353" i="98"/>
  <c r="GC1353" i="98"/>
  <c r="GA1353" i="98"/>
  <c r="FV1382" i="98"/>
  <c r="FU1382" i="98"/>
  <c r="FX1382" i="98"/>
  <c r="FV1398" i="98"/>
  <c r="FU1398" i="98"/>
  <c r="FX1398" i="98"/>
  <c r="FZ1417" i="98"/>
  <c r="FY1417" i="98"/>
  <c r="GC1417" i="98"/>
  <c r="GA1417" i="98"/>
  <c r="FK1427" i="98"/>
  <c r="FT1430" i="98"/>
  <c r="FZ1465" i="98"/>
  <c r="FY1465" i="98"/>
  <c r="GC1465" i="98"/>
  <c r="GA1465" i="98"/>
  <c r="GC1494" i="98"/>
  <c r="FW1494" i="98"/>
  <c r="GE1557" i="98"/>
  <c r="FU1557" i="98"/>
  <c r="GA1561" i="98"/>
  <c r="GD1561" i="98"/>
  <c r="FT1565" i="98"/>
  <c r="FX1565" i="98"/>
  <c r="FV1569" i="98"/>
  <c r="FY1569" i="98"/>
  <c r="GE1573" i="98"/>
  <c r="FU1573" i="98"/>
  <c r="FV1637" i="98"/>
  <c r="FY1637" i="98"/>
  <c r="GE1641" i="98"/>
  <c r="FU1641" i="98"/>
  <c r="GA1645" i="98"/>
  <c r="GD1645" i="98"/>
  <c r="FT1649" i="98"/>
  <c r="FX1649" i="98"/>
  <c r="FV1653" i="98"/>
  <c r="FY1653" i="98"/>
  <c r="FU1162" i="98"/>
  <c r="GD1162" i="98"/>
  <c r="GA1278" i="98"/>
  <c r="GE1278" i="98"/>
  <c r="GD1278" i="98"/>
  <c r="FW1312" i="98"/>
  <c r="FT1312" i="98"/>
  <c r="FV1312" i="98"/>
  <c r="GB1328" i="98"/>
  <c r="FU1328" i="98"/>
  <c r="FY1328" i="98"/>
  <c r="FZ1337" i="98"/>
  <c r="FY1337" i="98"/>
  <c r="GC1337" i="98"/>
  <c r="FK1347" i="98"/>
  <c r="FT1414" i="98"/>
  <c r="FU1433" i="98"/>
  <c r="FT1433" i="98"/>
  <c r="FX1433" i="98"/>
  <c r="FV1462" i="98"/>
  <c r="FU1462" i="98"/>
  <c r="GB1488" i="98"/>
  <c r="FU1488" i="98"/>
  <c r="FY1488" i="98"/>
  <c r="GE1517" i="98"/>
  <c r="FU1517" i="98"/>
  <c r="GA1521" i="98"/>
  <c r="GD1521" i="98"/>
  <c r="FK1578" i="98"/>
  <c r="FX1598" i="98"/>
  <c r="GA1598" i="98"/>
  <c r="GD1598" i="98"/>
  <c r="FT1602" i="98"/>
  <c r="FW1602" i="98"/>
  <c r="FZ1602" i="98"/>
  <c r="GB1610" i="98"/>
  <c r="GE1610" i="98"/>
  <c r="FK1662" i="98"/>
  <c r="GB1115" i="98"/>
  <c r="GA1242" i="98"/>
  <c r="GE1260" i="98"/>
  <c r="FX1260" i="98"/>
  <c r="FZ1260" i="98"/>
  <c r="GA1262" i="98"/>
  <c r="GE1262" i="98"/>
  <c r="GD1262" i="98"/>
  <c r="FW1294" i="98"/>
  <c r="FZ1294" i="98"/>
  <c r="GB1294" i="98"/>
  <c r="FU1345" i="98"/>
  <c r="FT1345" i="98"/>
  <c r="FX1345" i="98"/>
  <c r="FW1345" i="98"/>
  <c r="FV1361" i="98"/>
  <c r="GB1361" i="98"/>
  <c r="GE1361" i="98"/>
  <c r="FV1374" i="98"/>
  <c r="FU1374" i="98"/>
  <c r="FX1374" i="98"/>
  <c r="FV1377" i="98"/>
  <c r="FW1390" i="98"/>
  <c r="FV1422" i="98"/>
  <c r="FU1422" i="98"/>
  <c r="FX1422" i="98"/>
  <c r="FV1425" i="98"/>
  <c r="FT1437" i="98"/>
  <c r="FW1438" i="98"/>
  <c r="GC1438" i="98"/>
  <c r="FZ1457" i="98"/>
  <c r="FY1457" i="98"/>
  <c r="GC1457" i="98"/>
  <c r="GA1457" i="98"/>
  <c r="FT1469" i="98"/>
  <c r="FW1470" i="98"/>
  <c r="GC1470" i="98"/>
  <c r="GC1478" i="98"/>
  <c r="FV1505" i="98"/>
  <c r="GB1505" i="98"/>
  <c r="GA1505" i="98"/>
  <c r="FY1522" i="98"/>
  <c r="FY1534" i="98"/>
  <c r="FI1549" i="98"/>
  <c r="FY1549" i="98"/>
  <c r="GC1549" i="98"/>
  <c r="FV1549" i="98"/>
  <c r="FZ1549" i="98"/>
  <c r="FW1549" i="98"/>
  <c r="FT1549" i="98"/>
  <c r="FY1614" i="98"/>
  <c r="FI1629" i="98"/>
  <c r="FY1629" i="98" s="1"/>
  <c r="FU1629" i="98"/>
  <c r="GC1629" i="98"/>
  <c r="FZ1629" i="98"/>
  <c r="GD1629" i="98"/>
  <c r="FW1629" i="98"/>
  <c r="GA1629" i="98"/>
  <c r="GE1629" i="98"/>
  <c r="FT1629" i="98"/>
  <c r="FX1629" i="98"/>
  <c r="GB1629" i="98"/>
  <c r="FK1254" i="98"/>
  <c r="GA1290" i="98"/>
  <c r="GB1325" i="98"/>
  <c r="FU1325" i="98"/>
  <c r="FV1350" i="98"/>
  <c r="FU1350" i="98"/>
  <c r="FZ1385" i="98"/>
  <c r="FY1385" i="98"/>
  <c r="GC1385" i="98"/>
  <c r="FX1437" i="98"/>
  <c r="GE1437" i="98"/>
  <c r="FZ1485" i="98"/>
  <c r="FZ1497" i="98"/>
  <c r="FY1497" i="98"/>
  <c r="GC1497" i="98"/>
  <c r="FK1506" i="98"/>
  <c r="FT1518" i="98"/>
  <c r="FW1518" i="98"/>
  <c r="GA1525" i="98"/>
  <c r="GD1525" i="98"/>
  <c r="GB1530" i="98"/>
  <c r="GE1530" i="98"/>
  <c r="FX1534" i="98"/>
  <c r="GA1534" i="98"/>
  <c r="GD1534" i="98"/>
  <c r="GE1601" i="98"/>
  <c r="GE1609" i="98"/>
  <c r="FY1538" i="98"/>
  <c r="GB1538" i="98"/>
  <c r="GE1538" i="98"/>
  <c r="FX1542" i="98"/>
  <c r="GA1542" i="98"/>
  <c r="GD1542" i="98"/>
  <c r="GC1554" i="98"/>
  <c r="GB1554" i="98"/>
  <c r="GE1554" i="98"/>
  <c r="GB1565" i="98"/>
  <c r="FU1558" i="98"/>
  <c r="FT1558" i="98"/>
  <c r="FW1558" i="98"/>
  <c r="FU1562" i="98"/>
  <c r="FY1562" i="98"/>
  <c r="GC1570" i="98"/>
  <c r="FX1570" i="98"/>
  <c r="GA1570" i="98"/>
  <c r="GD1570" i="98"/>
  <c r="FT1574" i="98"/>
  <c r="FW1574" i="98"/>
  <c r="GB1577" i="98"/>
  <c r="GB1593" i="98"/>
  <c r="GB1681" i="98"/>
  <c r="FU1638" i="98"/>
  <c r="GB1638" i="98"/>
  <c r="GE1638" i="98"/>
  <c r="GC1642" i="98"/>
  <c r="FX1642" i="98"/>
  <c r="GA1642" i="98"/>
  <c r="GD1642" i="98"/>
  <c r="FY1650" i="98"/>
  <c r="FU1654" i="98"/>
  <c r="GB1654" i="98"/>
  <c r="GE1654" i="98"/>
  <c r="GB1665" i="98"/>
  <c r="GB1513" i="98"/>
  <c r="FU1618" i="98"/>
  <c r="FT1618" i="98"/>
  <c r="FW1618" i="98"/>
  <c r="FY1630" i="98"/>
  <c r="FX1630" i="98"/>
  <c r="GA1630" i="98"/>
  <c r="GD1630" i="98"/>
  <c r="FU1634" i="98"/>
  <c r="FT1634" i="98"/>
  <c r="FW1634" i="98"/>
  <c r="GB1637" i="98"/>
  <c r="GB1653" i="98"/>
  <c r="FK7" i="98"/>
  <c r="FK8" i="98"/>
  <c r="FK9" i="98"/>
  <c r="FK10" i="98"/>
  <c r="FK11" i="98"/>
  <c r="FK12" i="98"/>
  <c r="FK13" i="98"/>
  <c r="FK14" i="98"/>
  <c r="FK15" i="98"/>
  <c r="FK16" i="98"/>
  <c r="FK17" i="98"/>
  <c r="FK18" i="98"/>
  <c r="FK19" i="98"/>
  <c r="FK20" i="98"/>
  <c r="FK21" i="98"/>
  <c r="FK22" i="98"/>
  <c r="FK23" i="98"/>
  <c r="FK24" i="98"/>
  <c r="FK25" i="98"/>
  <c r="FK26" i="98"/>
  <c r="FK27" i="98"/>
  <c r="FK28" i="98"/>
  <c r="FK29" i="98"/>
  <c r="FK30" i="98"/>
  <c r="FK31" i="98"/>
  <c r="FK32" i="98"/>
  <c r="FK33" i="98"/>
  <c r="FK34" i="98"/>
  <c r="FK35" i="98"/>
  <c r="FK36" i="98"/>
  <c r="FK37" i="98"/>
  <c r="FK38" i="98"/>
  <c r="FK39" i="98"/>
  <c r="FK40" i="98"/>
  <c r="FK41" i="98"/>
  <c r="FK42" i="98"/>
  <c r="FK43" i="98"/>
  <c r="FK44" i="98"/>
  <c r="FK45" i="98"/>
  <c r="FK46" i="98"/>
  <c r="FK47" i="98"/>
  <c r="FK48" i="98"/>
  <c r="FK49" i="98"/>
  <c r="FK50" i="98"/>
  <c r="FK51" i="98"/>
  <c r="FK52" i="98"/>
  <c r="FK53" i="98"/>
  <c r="FK54" i="98"/>
  <c r="FK55" i="98"/>
  <c r="FK56" i="98"/>
  <c r="FK57" i="98"/>
  <c r="FK58" i="98"/>
  <c r="FK59" i="98"/>
  <c r="FK60" i="98"/>
  <c r="FK61" i="98"/>
  <c r="FK62" i="98"/>
  <c r="FK63" i="98"/>
  <c r="FK64" i="98"/>
  <c r="FK65" i="98"/>
  <c r="FK66" i="98"/>
  <c r="FK67" i="98"/>
  <c r="FK68" i="98"/>
  <c r="FK69" i="98"/>
  <c r="FK70" i="98"/>
  <c r="FK71" i="98"/>
  <c r="FK72" i="98"/>
  <c r="FK73" i="98"/>
  <c r="FK74" i="98"/>
  <c r="FK75" i="98"/>
  <c r="FK76" i="98"/>
  <c r="FK77" i="98"/>
  <c r="FK78" i="98"/>
  <c r="FK79" i="98"/>
  <c r="FK80" i="98"/>
  <c r="FK81" i="98"/>
  <c r="FK82" i="98"/>
  <c r="FK83" i="98"/>
  <c r="FK84" i="98"/>
  <c r="FK85" i="98"/>
  <c r="FK6" i="98"/>
  <c r="FM7" i="98"/>
  <c r="FM8" i="98"/>
  <c r="FM9" i="98"/>
  <c r="FM10" i="98"/>
  <c r="FM11" i="98"/>
  <c r="FM12" i="98"/>
  <c r="FM13" i="98"/>
  <c r="FM14" i="98"/>
  <c r="FM15" i="98"/>
  <c r="FM16" i="98"/>
  <c r="FM17" i="98"/>
  <c r="FM18" i="98"/>
  <c r="FM19" i="98"/>
  <c r="FM20" i="98"/>
  <c r="FM21" i="98"/>
  <c r="FM22" i="98"/>
  <c r="FM23" i="98"/>
  <c r="FM24" i="98"/>
  <c r="FM25" i="98"/>
  <c r="FM26" i="98"/>
  <c r="FM27" i="98"/>
  <c r="FM28" i="98"/>
  <c r="FM29" i="98"/>
  <c r="FM30" i="98"/>
  <c r="FM31" i="98"/>
  <c r="FM32" i="98"/>
  <c r="FM33" i="98"/>
  <c r="FM34" i="98"/>
  <c r="FM35" i="98"/>
  <c r="FM36" i="98"/>
  <c r="FM37" i="98"/>
  <c r="FM38" i="98"/>
  <c r="FM39" i="98"/>
  <c r="FM40" i="98"/>
  <c r="FM41" i="98"/>
  <c r="FM42" i="98"/>
  <c r="FM43" i="98"/>
  <c r="FM44" i="98"/>
  <c r="FM45" i="98"/>
  <c r="FM46" i="98"/>
  <c r="FM47" i="98"/>
  <c r="FM48" i="98"/>
  <c r="FM49" i="98"/>
  <c r="FM50" i="98"/>
  <c r="FM51" i="98"/>
  <c r="FM52" i="98"/>
  <c r="FM53" i="98"/>
  <c r="FM54" i="98"/>
  <c r="FM55" i="98"/>
  <c r="FM56" i="98"/>
  <c r="FM57" i="98"/>
  <c r="FM58" i="98"/>
  <c r="FM59" i="98"/>
  <c r="FM60" i="98"/>
  <c r="FM61" i="98"/>
  <c r="FM62" i="98"/>
  <c r="FM63" i="98"/>
  <c r="FM64" i="98"/>
  <c r="FM65" i="98"/>
  <c r="FM66" i="98"/>
  <c r="FM67" i="98"/>
  <c r="FM68" i="98"/>
  <c r="FM69" i="98"/>
  <c r="FM70" i="98"/>
  <c r="FM71" i="98"/>
  <c r="FM72" i="98"/>
  <c r="FM73" i="98"/>
  <c r="FM74" i="98"/>
  <c r="FM75" i="98"/>
  <c r="FM76" i="98"/>
  <c r="FM77" i="98"/>
  <c r="FM78" i="98"/>
  <c r="FM79" i="98"/>
  <c r="FM80" i="98"/>
  <c r="FM81" i="98"/>
  <c r="FM82" i="98"/>
  <c r="FM83" i="98"/>
  <c r="FM84" i="98"/>
  <c r="FM85" i="98"/>
  <c r="FM6" i="98"/>
  <c r="GC1263" i="98" l="1"/>
  <c r="GB1158" i="98"/>
  <c r="GB1273" i="98"/>
  <c r="GC1273" i="98"/>
  <c r="GE1079" i="98"/>
  <c r="FV971" i="98"/>
  <c r="GB925" i="98"/>
  <c r="GE925" i="98"/>
  <c r="GB893" i="98"/>
  <c r="GE893" i="98"/>
  <c r="GB861" i="98"/>
  <c r="GE861" i="98"/>
  <c r="GB829" i="98"/>
  <c r="GE829" i="98"/>
  <c r="GB797" i="98"/>
  <c r="GE797" i="98"/>
  <c r="FT886" i="98"/>
  <c r="FX886" i="98"/>
  <c r="GB886" i="98"/>
  <c r="FI886" i="98"/>
  <c r="FU886" i="98"/>
  <c r="FY886" i="98"/>
  <c r="GC886" i="98"/>
  <c r="FW886" i="98"/>
  <c r="GE886" i="98"/>
  <c r="FZ886" i="98"/>
  <c r="GA886" i="98"/>
  <c r="FV886" i="98"/>
  <c r="GD886" i="98"/>
  <c r="FK886" i="98"/>
  <c r="FT776" i="98"/>
  <c r="FX776" i="98"/>
  <c r="GB776" i="98"/>
  <c r="FI776" i="98"/>
  <c r="FU776" i="98"/>
  <c r="FY776" i="98"/>
  <c r="GC776" i="98"/>
  <c r="FV776" i="98"/>
  <c r="GD776" i="98"/>
  <c r="FW776" i="98"/>
  <c r="GE776" i="98"/>
  <c r="FZ776" i="98"/>
  <c r="GA776" i="98"/>
  <c r="FK776" i="98"/>
  <c r="FX481" i="98"/>
  <c r="GA481" i="98"/>
  <c r="GD481" i="98"/>
  <c r="FT723" i="98"/>
  <c r="FW723" i="98"/>
  <c r="FZ723" i="98"/>
  <c r="FT659" i="98"/>
  <c r="FW659" i="98"/>
  <c r="FZ659" i="98"/>
  <c r="FT595" i="98"/>
  <c r="FW595" i="98"/>
  <c r="FZ595" i="98"/>
  <c r="FX450" i="98"/>
  <c r="GA450" i="98"/>
  <c r="GD450" i="98"/>
  <c r="FV281" i="98"/>
  <c r="GC281" i="98"/>
  <c r="FY281" i="98"/>
  <c r="FZ281" i="98"/>
  <c r="FW281" i="98"/>
  <c r="FT281" i="98"/>
  <c r="GD281" i="98"/>
  <c r="GD255" i="98"/>
  <c r="GB255" i="98"/>
  <c r="FU255" i="98"/>
  <c r="FX255" i="98"/>
  <c r="FT255" i="98"/>
  <c r="FW217" i="98"/>
  <c r="FU217" i="98"/>
  <c r="FT217" i="98"/>
  <c r="FV217" i="98"/>
  <c r="GB217" i="98"/>
  <c r="FX217" i="98"/>
  <c r="GC1245" i="98"/>
  <c r="FZ1222" i="98"/>
  <c r="FZ1213" i="98"/>
  <c r="FU1158" i="98"/>
  <c r="FZ1158" i="98"/>
  <c r="FX1549" i="98"/>
  <c r="GE1549" i="98"/>
  <c r="FU1549" i="98"/>
  <c r="FV1251" i="98"/>
  <c r="FW1251" i="98"/>
  <c r="FY1251" i="98"/>
  <c r="GB1171" i="98"/>
  <c r="FX1171" i="98"/>
  <c r="FU1171" i="98"/>
  <c r="FV1095" i="98"/>
  <c r="FY1095" i="98"/>
  <c r="FT1295" i="98"/>
  <c r="FU1295" i="98"/>
  <c r="GB1263" i="98"/>
  <c r="FX1263" i="98"/>
  <c r="FW1263" i="98"/>
  <c r="FY1263" i="98"/>
  <c r="FY1245" i="98"/>
  <c r="GE1245" i="98"/>
  <c r="FW1238" i="98"/>
  <c r="FU1238" i="98"/>
  <c r="FZ1238" i="98"/>
  <c r="GB1238" i="98"/>
  <c r="FT1229" i="98"/>
  <c r="FX1229" i="98"/>
  <c r="FU1229" i="98"/>
  <c r="GA1229" i="98"/>
  <c r="GE1222" i="98"/>
  <c r="FY1222" i="98"/>
  <c r="GA1222" i="98"/>
  <c r="FV1222" i="98"/>
  <c r="FX1222" i="98"/>
  <c r="GB1213" i="98"/>
  <c r="FY1213" i="98"/>
  <c r="GE1213" i="98"/>
  <c r="FW1174" i="98"/>
  <c r="FT1174" i="98"/>
  <c r="FT1165" i="98"/>
  <c r="FX1165" i="98"/>
  <c r="FU1165" i="98"/>
  <c r="GA1165" i="98"/>
  <c r="GE1158" i="98"/>
  <c r="FY1158" i="98"/>
  <c r="GA1158" i="98"/>
  <c r="FV1158" i="98"/>
  <c r="FX1158" i="98"/>
  <c r="FX1411" i="98"/>
  <c r="GB1411" i="98"/>
  <c r="FV1411" i="98"/>
  <c r="FT1411" i="98"/>
  <c r="FU1411" i="98"/>
  <c r="FX1379" i="98"/>
  <c r="GA1379" i="98"/>
  <c r="FZ1379" i="98"/>
  <c r="FY1379" i="98"/>
  <c r="GA1347" i="98"/>
  <c r="FZ1347" i="98"/>
  <c r="FY1347" i="98"/>
  <c r="FV1305" i="98"/>
  <c r="FZ1305" i="98"/>
  <c r="FU1305" i="98"/>
  <c r="GA1305" i="98"/>
  <c r="GD1273" i="98"/>
  <c r="FT1273" i="98"/>
  <c r="FY1273" i="98"/>
  <c r="GE1273" i="98"/>
  <c r="GD1241" i="98"/>
  <c r="FT1241" i="98"/>
  <c r="FY1241" i="98"/>
  <c r="GE1241" i="98"/>
  <c r="FX994" i="98"/>
  <c r="FV994" i="98"/>
  <c r="FY994" i="98"/>
  <c r="FT978" i="98"/>
  <c r="GE978" i="98"/>
  <c r="FU978" i="98"/>
  <c r="GA932" i="98"/>
  <c r="GD932" i="98"/>
  <c r="GA900" i="98"/>
  <c r="GD900" i="98"/>
  <c r="GA884" i="98"/>
  <c r="GD884" i="98"/>
  <c r="GA868" i="98"/>
  <c r="GD868" i="98"/>
  <c r="GA852" i="98"/>
  <c r="GD852" i="98"/>
  <c r="GA820" i="98"/>
  <c r="GD820" i="98"/>
  <c r="GA804" i="98"/>
  <c r="GD804" i="98"/>
  <c r="GA788" i="98"/>
  <c r="GD788" i="98"/>
  <c r="GB1089" i="98"/>
  <c r="FV1089" i="98"/>
  <c r="FZ1089" i="98"/>
  <c r="FY1089" i="98"/>
  <c r="FZ1079" i="98"/>
  <c r="FY1079" i="98"/>
  <c r="GC1079" i="98"/>
  <c r="GA1079" i="98"/>
  <c r="FT1028" i="98"/>
  <c r="FX1028" i="98"/>
  <c r="FI1028" i="98"/>
  <c r="GB1028" i="98" s="1"/>
  <c r="FU1028" i="98"/>
  <c r="GC1028" i="98"/>
  <c r="FZ1028" i="98"/>
  <c r="GA1028" i="98"/>
  <c r="FV1028" i="98"/>
  <c r="FW1028" i="98"/>
  <c r="GE1028" i="98"/>
  <c r="FK1028" i="98"/>
  <c r="FV987" i="98"/>
  <c r="GC971" i="98"/>
  <c r="GB971" i="98"/>
  <c r="GE971" i="98"/>
  <c r="GB933" i="98"/>
  <c r="GE933" i="98"/>
  <c r="GD925" i="98"/>
  <c r="FX925" i="98"/>
  <c r="GA925" i="98"/>
  <c r="GC917" i="98"/>
  <c r="FY917" i="98"/>
  <c r="FV917" i="98"/>
  <c r="FT917" i="98"/>
  <c r="FW917" i="98"/>
  <c r="GB901" i="98"/>
  <c r="GE901" i="98"/>
  <c r="GD893" i="98"/>
  <c r="FX893" i="98"/>
  <c r="GA893" i="98"/>
  <c r="GC885" i="98"/>
  <c r="FY885" i="98"/>
  <c r="FV885" i="98"/>
  <c r="FT885" i="98"/>
  <c r="FW885" i="98"/>
  <c r="GB869" i="98"/>
  <c r="GE869" i="98"/>
  <c r="GD861" i="98"/>
  <c r="FX861" i="98"/>
  <c r="GA861" i="98"/>
  <c r="GC853" i="98"/>
  <c r="FY853" i="98"/>
  <c r="FV853" i="98"/>
  <c r="FT853" i="98"/>
  <c r="FW853" i="98"/>
  <c r="GB837" i="98"/>
  <c r="GE837" i="98"/>
  <c r="GD829" i="98"/>
  <c r="FX829" i="98"/>
  <c r="GA829" i="98"/>
  <c r="GC821" i="98"/>
  <c r="FY821" i="98"/>
  <c r="FV821" i="98"/>
  <c r="FT821" i="98"/>
  <c r="FW821" i="98"/>
  <c r="GB805" i="98"/>
  <c r="GE805" i="98"/>
  <c r="GD797" i="98"/>
  <c r="FX797" i="98"/>
  <c r="GA797" i="98"/>
  <c r="GC789" i="98"/>
  <c r="FY789" i="98"/>
  <c r="FV789" i="98"/>
  <c r="FT789" i="98"/>
  <c r="FW789" i="98"/>
  <c r="FW911" i="98"/>
  <c r="FV911" i="98"/>
  <c r="FY911" i="98"/>
  <c r="GB895" i="98"/>
  <c r="FX895" i="98"/>
  <c r="FU895" i="98"/>
  <c r="GB879" i="98"/>
  <c r="FX879" i="98"/>
  <c r="FU879" i="98"/>
  <c r="FW831" i="98"/>
  <c r="FV831" i="98"/>
  <c r="FY831" i="98"/>
  <c r="GB815" i="98"/>
  <c r="FX815" i="98"/>
  <c r="FU815" i="98"/>
  <c r="FY485" i="98"/>
  <c r="GC485" i="98"/>
  <c r="FV485" i="98"/>
  <c r="FX509" i="98"/>
  <c r="GA509" i="98"/>
  <c r="GD509" i="98"/>
  <c r="FT481" i="98"/>
  <c r="FW481" i="98"/>
  <c r="FZ481" i="98"/>
  <c r="FX770" i="98"/>
  <c r="GE770" i="98"/>
  <c r="FU770" i="98"/>
  <c r="FY505" i="98"/>
  <c r="GC505" i="98"/>
  <c r="FV505" i="98"/>
  <c r="FY771" i="98"/>
  <c r="GB771" i="98"/>
  <c r="GE771" i="98"/>
  <c r="FT739" i="98"/>
  <c r="FW739" i="98"/>
  <c r="FZ739" i="98"/>
  <c r="GC723" i="98"/>
  <c r="FV723" i="98"/>
  <c r="FY707" i="98"/>
  <c r="GB707" i="98"/>
  <c r="GE707" i="98"/>
  <c r="FT675" i="98"/>
  <c r="FW675" i="98"/>
  <c r="FZ675" i="98"/>
  <c r="GC659" i="98"/>
  <c r="FV659" i="98"/>
  <c r="FY643" i="98"/>
  <c r="GB643" i="98"/>
  <c r="GE643" i="98"/>
  <c r="FT611" i="98"/>
  <c r="FW611" i="98"/>
  <c r="FZ611" i="98"/>
  <c r="GC595" i="98"/>
  <c r="FV595" i="98"/>
  <c r="FY579" i="98"/>
  <c r="GB579" i="98"/>
  <c r="GE579" i="98"/>
  <c r="FV524" i="98"/>
  <c r="FY524" i="98"/>
  <c r="FY567" i="98"/>
  <c r="FT567" i="98"/>
  <c r="GE348" i="98"/>
  <c r="FT450" i="98"/>
  <c r="FW450" i="98"/>
  <c r="FZ450" i="98"/>
  <c r="GC414" i="98"/>
  <c r="FT414" i="98"/>
  <c r="FW414" i="98"/>
  <c r="FZ414" i="98"/>
  <c r="FY402" i="98"/>
  <c r="FV402" i="98"/>
  <c r="FZ383" i="98"/>
  <c r="FX383" i="98"/>
  <c r="FW383" i="98"/>
  <c r="FU383" i="98"/>
  <c r="GE340" i="98"/>
  <c r="GA248" i="98"/>
  <c r="GD248" i="98"/>
  <c r="GE281" i="98"/>
  <c r="FV255" i="98"/>
  <c r="GE219" i="98"/>
  <c r="FX219" i="98"/>
  <c r="FT219" i="98"/>
  <c r="FV219" i="98"/>
  <c r="GC219" i="98"/>
  <c r="FY219" i="98"/>
  <c r="GB219" i="98"/>
  <c r="FW219" i="98"/>
  <c r="GD217" i="98"/>
  <c r="FZ217" i="98"/>
  <c r="GC92" i="98"/>
  <c r="FU905" i="98"/>
  <c r="FW905" i="98"/>
  <c r="FT905" i="98"/>
  <c r="FV905" i="98"/>
  <c r="FY905" i="98"/>
  <c r="GC905" i="98"/>
  <c r="GE905" i="98"/>
  <c r="FZ809" i="98"/>
  <c r="GB809" i="98"/>
  <c r="GA497" i="98"/>
  <c r="FZ763" i="98"/>
  <c r="FW763" i="98"/>
  <c r="FT763" i="98"/>
  <c r="GC763" i="98"/>
  <c r="GD763" i="98"/>
  <c r="GA763" i="98"/>
  <c r="FX763" i="98"/>
  <c r="GE763" i="98"/>
  <c r="GB763" i="98"/>
  <c r="FU763" i="98"/>
  <c r="FV763" i="98"/>
  <c r="FU1222" i="98"/>
  <c r="GB1222" i="98"/>
  <c r="GC1213" i="98"/>
  <c r="FV1629" i="98"/>
  <c r="GB1549" i="98"/>
  <c r="GA1549" i="98"/>
  <c r="GD1549" i="98"/>
  <c r="GB1251" i="98"/>
  <c r="FX1251" i="98"/>
  <c r="FU1251" i="98"/>
  <c r="FZ1171" i="98"/>
  <c r="GE1171" i="98"/>
  <c r="GB1169" i="98"/>
  <c r="GD1169" i="98"/>
  <c r="FY1169" i="98"/>
  <c r="GE1169" i="98"/>
  <c r="FV1143" i="98"/>
  <c r="GB1095" i="98"/>
  <c r="GE1095" i="98"/>
  <c r="FU1095" i="98"/>
  <c r="FV1295" i="98"/>
  <c r="FZ1295" i="98"/>
  <c r="GE1295" i="98"/>
  <c r="FT1263" i="98"/>
  <c r="FU1263" i="98"/>
  <c r="GB1245" i="98"/>
  <c r="FX1245" i="98"/>
  <c r="FU1245" i="98"/>
  <c r="GA1245" i="98"/>
  <c r="FY1238" i="98"/>
  <c r="GA1238" i="98"/>
  <c r="FV1238" i="98"/>
  <c r="FX1238" i="98"/>
  <c r="FV1229" i="98"/>
  <c r="GD1229" i="98"/>
  <c r="FW1229" i="98"/>
  <c r="FW1222" i="98"/>
  <c r="FT1222" i="98"/>
  <c r="FT1213" i="98"/>
  <c r="FX1213" i="98"/>
  <c r="FU1213" i="98"/>
  <c r="GA1213" i="98"/>
  <c r="GD1197" i="98"/>
  <c r="FY1197" i="98"/>
  <c r="GE1197" i="98"/>
  <c r="FU1190" i="98"/>
  <c r="FZ1190" i="98"/>
  <c r="GC1174" i="98"/>
  <c r="GD1174" i="98"/>
  <c r="GD1165" i="98"/>
  <c r="FV1165" i="98"/>
  <c r="FW1165" i="98"/>
  <c r="FW1158" i="98"/>
  <c r="FT1158" i="98"/>
  <c r="FX1475" i="98"/>
  <c r="GA1475" i="98"/>
  <c r="FZ1475" i="98"/>
  <c r="FW1411" i="98"/>
  <c r="GB1379" i="98"/>
  <c r="FV1379" i="98"/>
  <c r="FT1379" i="98"/>
  <c r="FU1379" i="98"/>
  <c r="FX1347" i="98"/>
  <c r="GB1347" i="98"/>
  <c r="FV1347" i="98"/>
  <c r="FT1347" i="98"/>
  <c r="FU1347" i="98"/>
  <c r="FX1315" i="98"/>
  <c r="GA1315" i="98"/>
  <c r="FZ1315" i="98"/>
  <c r="FW1305" i="98"/>
  <c r="FV1273" i="98"/>
  <c r="FZ1273" i="98"/>
  <c r="FU1273" i="98"/>
  <c r="GA1273" i="98"/>
  <c r="FV1241" i="98"/>
  <c r="FZ1241" i="98"/>
  <c r="FU1241" i="98"/>
  <c r="GA1241" i="98"/>
  <c r="FZ1179" i="98"/>
  <c r="FW1179" i="98"/>
  <c r="FT974" i="98"/>
  <c r="FV974" i="98"/>
  <c r="FT994" i="98"/>
  <c r="GE994" i="98"/>
  <c r="FU994" i="98"/>
  <c r="GA978" i="98"/>
  <c r="GD978" i="98"/>
  <c r="GC932" i="98"/>
  <c r="FW932" i="98"/>
  <c r="GC900" i="98"/>
  <c r="FW900" i="98"/>
  <c r="GC884" i="98"/>
  <c r="FW884" i="98"/>
  <c r="GC868" i="98"/>
  <c r="FW868" i="98"/>
  <c r="GC852" i="98"/>
  <c r="FW852" i="98"/>
  <c r="GC820" i="98"/>
  <c r="FW820" i="98"/>
  <c r="GC804" i="98"/>
  <c r="FW804" i="98"/>
  <c r="GC788" i="98"/>
  <c r="FW788" i="98"/>
  <c r="FW1089" i="98"/>
  <c r="FT1089" i="98"/>
  <c r="FU1089" i="98"/>
  <c r="FV1079" i="98"/>
  <c r="FU1079" i="98"/>
  <c r="FT1079" i="98"/>
  <c r="FX1079" i="98"/>
  <c r="FW1079" i="98"/>
  <c r="GE1047" i="98"/>
  <c r="GE1021" i="98"/>
  <c r="FT1021" i="98"/>
  <c r="FX1021" i="98"/>
  <c r="FV1021" i="98"/>
  <c r="GC987" i="98"/>
  <c r="GB987" i="98"/>
  <c r="GE987" i="98"/>
  <c r="FY971" i="98"/>
  <c r="FX971" i="98"/>
  <c r="GA971" i="98"/>
  <c r="GD971" i="98"/>
  <c r="GD933" i="98"/>
  <c r="FX933" i="98"/>
  <c r="GC925" i="98"/>
  <c r="FY925" i="98"/>
  <c r="FV925" i="98"/>
  <c r="FT925" i="98"/>
  <c r="FW925" i="98"/>
  <c r="FU917" i="98"/>
  <c r="GB909" i="98"/>
  <c r="GE909" i="98"/>
  <c r="GD901" i="98"/>
  <c r="FX901" i="98"/>
  <c r="GC893" i="98"/>
  <c r="FY893" i="98"/>
  <c r="FV893" i="98"/>
  <c r="FT893" i="98"/>
  <c r="FW893" i="98"/>
  <c r="FU885" i="98"/>
  <c r="GB877" i="98"/>
  <c r="GE877" i="98"/>
  <c r="GD869" i="98"/>
  <c r="FX869" i="98"/>
  <c r="GC861" i="98"/>
  <c r="FY861" i="98"/>
  <c r="FV861" i="98"/>
  <c r="FT861" i="98"/>
  <c r="FW861" i="98"/>
  <c r="FU853" i="98"/>
  <c r="GB845" i="98"/>
  <c r="GE845" i="98"/>
  <c r="GD837" i="98"/>
  <c r="FX837" i="98"/>
  <c r="GC829" i="98"/>
  <c r="FY829" i="98"/>
  <c r="FV829" i="98"/>
  <c r="FT829" i="98"/>
  <c r="FW829" i="98"/>
  <c r="FU821" i="98"/>
  <c r="GB813" i="98"/>
  <c r="GE813" i="98"/>
  <c r="GD805" i="98"/>
  <c r="FX805" i="98"/>
  <c r="GC797" i="98"/>
  <c r="FY797" i="98"/>
  <c r="FV797" i="98"/>
  <c r="FT797" i="98"/>
  <c r="FW797" i="98"/>
  <c r="FU789" i="98"/>
  <c r="GB781" i="98"/>
  <c r="GE781" i="98"/>
  <c r="FT934" i="98"/>
  <c r="FI934" i="98"/>
  <c r="FX934" i="98" s="1"/>
  <c r="GC934" i="98"/>
  <c r="FZ934" i="98"/>
  <c r="FV934" i="98"/>
  <c r="FK934" i="98"/>
  <c r="FW927" i="98"/>
  <c r="FV927" i="98"/>
  <c r="GB911" i="98"/>
  <c r="FX911" i="98"/>
  <c r="FU911" i="98"/>
  <c r="FT895" i="98"/>
  <c r="GD895" i="98"/>
  <c r="FT879" i="98"/>
  <c r="GD879" i="98"/>
  <c r="FW847" i="98"/>
  <c r="FV847" i="98"/>
  <c r="GB831" i="98"/>
  <c r="FX831" i="98"/>
  <c r="FU831" i="98"/>
  <c r="FT815" i="98"/>
  <c r="GD815" i="98"/>
  <c r="FW783" i="98"/>
  <c r="FV783" i="98"/>
  <c r="FU485" i="98"/>
  <c r="GB485" i="98"/>
  <c r="GE485" i="98"/>
  <c r="FX347" i="98"/>
  <c r="GE347" i="98"/>
  <c r="GD347" i="98"/>
  <c r="FT509" i="98"/>
  <c r="FW509" i="98"/>
  <c r="FY481" i="98"/>
  <c r="GC481" i="98"/>
  <c r="FV481" i="98"/>
  <c r="FT770" i="98"/>
  <c r="GA770" i="98"/>
  <c r="GD770" i="98"/>
  <c r="FU505" i="98"/>
  <c r="GB505" i="98"/>
  <c r="GE505" i="98"/>
  <c r="FU771" i="98"/>
  <c r="FX771" i="98"/>
  <c r="GA771" i="98"/>
  <c r="GD771" i="98"/>
  <c r="FT755" i="98"/>
  <c r="FW755" i="98"/>
  <c r="GC739" i="98"/>
  <c r="FY723" i="98"/>
  <c r="GB723" i="98"/>
  <c r="GE723" i="98"/>
  <c r="FU707" i="98"/>
  <c r="FX707" i="98"/>
  <c r="GA707" i="98"/>
  <c r="GD707" i="98"/>
  <c r="FT691" i="98"/>
  <c r="FW691" i="98"/>
  <c r="GC675" i="98"/>
  <c r="FY659" i="98"/>
  <c r="GB659" i="98"/>
  <c r="GE659" i="98"/>
  <c r="FU643" i="98"/>
  <c r="FX643" i="98"/>
  <c r="GA643" i="98"/>
  <c r="GD643" i="98"/>
  <c r="FT627" i="98"/>
  <c r="FW627" i="98"/>
  <c r="GC611" i="98"/>
  <c r="FY595" i="98"/>
  <c r="GB595" i="98"/>
  <c r="GE595" i="98"/>
  <c r="FU579" i="98"/>
  <c r="FX579" i="98"/>
  <c r="GA579" i="98"/>
  <c r="GD579" i="98"/>
  <c r="GB524" i="98"/>
  <c r="GE524" i="98"/>
  <c r="FU524" i="98"/>
  <c r="FU567" i="98"/>
  <c r="GE567" i="98"/>
  <c r="GD567" i="98"/>
  <c r="FZ348" i="98"/>
  <c r="FY348" i="98"/>
  <c r="GC348" i="98"/>
  <c r="FY450" i="98"/>
  <c r="GC450" i="98"/>
  <c r="FV450" i="98"/>
  <c r="FU414" i="98"/>
  <c r="FY414" i="98"/>
  <c r="FV414" i="98"/>
  <c r="FU402" i="98"/>
  <c r="GB402" i="98"/>
  <c r="GE402" i="98"/>
  <c r="GA383" i="98"/>
  <c r="FT383" i="98"/>
  <c r="FY340" i="98"/>
  <c r="GC340" i="98"/>
  <c r="GC248" i="98"/>
  <c r="FW248" i="98"/>
  <c r="FZ264" i="98"/>
  <c r="FX264" i="98"/>
  <c r="FY264" i="98"/>
  <c r="GA264" i="98"/>
  <c r="GB281" i="98"/>
  <c r="GA281" i="98"/>
  <c r="GC257" i="98"/>
  <c r="FW257" i="98"/>
  <c r="FT257" i="98"/>
  <c r="FV257" i="98"/>
  <c r="FY257" i="98"/>
  <c r="FU257" i="98"/>
  <c r="GE257" i="98"/>
  <c r="GE255" i="98"/>
  <c r="GC255" i="98"/>
  <c r="FZ219" i="98"/>
  <c r="GC217" i="98"/>
  <c r="FW92" i="98"/>
  <c r="FV963" i="98"/>
  <c r="GC963" i="98"/>
  <c r="FY963" i="98"/>
  <c r="FZ963" i="98"/>
  <c r="FW963" i="98"/>
  <c r="FT963" i="98"/>
  <c r="GA963" i="98"/>
  <c r="GD905" i="98"/>
  <c r="GA905" i="98"/>
  <c r="FW833" i="98"/>
  <c r="FT833" i="98"/>
  <c r="FV833" i="98"/>
  <c r="FY833" i="98"/>
  <c r="GC833" i="98"/>
  <c r="GA833" i="98"/>
  <c r="FX833" i="98"/>
  <c r="GD833" i="98"/>
  <c r="GE833" i="98"/>
  <c r="FU919" i="98"/>
  <c r="FX919" i="98"/>
  <c r="GB919" i="98"/>
  <c r="FY919" i="98"/>
  <c r="FV919" i="98"/>
  <c r="FW919" i="98"/>
  <c r="FT798" i="98"/>
  <c r="FZ798" i="98"/>
  <c r="FV798" i="98"/>
  <c r="FX798" i="98"/>
  <c r="FU798" i="98"/>
  <c r="FW798" i="98"/>
  <c r="GD798" i="98"/>
  <c r="GB798" i="98"/>
  <c r="FY798" i="98"/>
  <c r="GE798" i="98"/>
  <c r="GA798" i="98"/>
  <c r="FY763" i="98"/>
  <c r="GE333" i="98"/>
  <c r="GB333" i="98"/>
  <c r="FV333" i="98"/>
  <c r="FY333" i="98"/>
  <c r="FU333" i="98"/>
  <c r="GD333" i="98"/>
  <c r="FZ333" i="98"/>
  <c r="FW333" i="98"/>
  <c r="FT333" i="98"/>
  <c r="GC333" i="98"/>
  <c r="GD1251" i="98"/>
  <c r="GC1251" i="98"/>
  <c r="FT1251" i="98"/>
  <c r="GE1251" i="98"/>
  <c r="FX1095" i="98"/>
  <c r="GA1095" i="98"/>
  <c r="GD1095" i="98"/>
  <c r="FV1263" i="98"/>
  <c r="FZ1263" i="98"/>
  <c r="GE1263" i="98"/>
  <c r="GD1245" i="98"/>
  <c r="FT1245" i="98"/>
  <c r="GC1222" i="98"/>
  <c r="GD1222" i="98"/>
  <c r="GD1213" i="98"/>
  <c r="FV1213" i="98"/>
  <c r="FU1174" i="98"/>
  <c r="FZ1174" i="98"/>
  <c r="GC1158" i="98"/>
  <c r="GD1158" i="98"/>
  <c r="FW1379" i="98"/>
  <c r="FW1347" i="98"/>
  <c r="FX1273" i="98"/>
  <c r="FX1241" i="98"/>
  <c r="GA994" i="98"/>
  <c r="GD994" i="98"/>
  <c r="GD1089" i="98"/>
  <c r="GB1079" i="98"/>
  <c r="FI1012" i="98"/>
  <c r="FT1012" i="98" s="1"/>
  <c r="GC1012" i="98"/>
  <c r="GA1012" i="98"/>
  <c r="FW1012" i="98"/>
  <c r="FK1012" i="98"/>
  <c r="FU971" i="98"/>
  <c r="FT971" i="98"/>
  <c r="FW971" i="98"/>
  <c r="FU925" i="98"/>
  <c r="GB917" i="98"/>
  <c r="GE917" i="98"/>
  <c r="FU893" i="98"/>
  <c r="GB885" i="98"/>
  <c r="GE885" i="98"/>
  <c r="FU861" i="98"/>
  <c r="GB853" i="98"/>
  <c r="GE853" i="98"/>
  <c r="FU829" i="98"/>
  <c r="GB821" i="98"/>
  <c r="GE821" i="98"/>
  <c r="FU797" i="98"/>
  <c r="GB789" i="98"/>
  <c r="GE789" i="98"/>
  <c r="FT911" i="98"/>
  <c r="GD911" i="98"/>
  <c r="FT831" i="98"/>
  <c r="GD831" i="98"/>
  <c r="FX485" i="98"/>
  <c r="GA485" i="98"/>
  <c r="GD485" i="98"/>
  <c r="FU481" i="98"/>
  <c r="GB481" i="98"/>
  <c r="GE481" i="98"/>
  <c r="FX505" i="98"/>
  <c r="GA505" i="98"/>
  <c r="GD505" i="98"/>
  <c r="FT771" i="98"/>
  <c r="FW771" i="98"/>
  <c r="FU723" i="98"/>
  <c r="FX723" i="98"/>
  <c r="GA723" i="98"/>
  <c r="GD723" i="98"/>
  <c r="FT707" i="98"/>
  <c r="FW707" i="98"/>
  <c r="FU659" i="98"/>
  <c r="FX659" i="98"/>
  <c r="GA659" i="98"/>
  <c r="GD659" i="98"/>
  <c r="FT643" i="98"/>
  <c r="FW643" i="98"/>
  <c r="FU595" i="98"/>
  <c r="FX595" i="98"/>
  <c r="GA595" i="98"/>
  <c r="GD595" i="98"/>
  <c r="FT579" i="98"/>
  <c r="FW579" i="98"/>
  <c r="FX524" i="98"/>
  <c r="GA524" i="98"/>
  <c r="GD524" i="98"/>
  <c r="GB567" i="98"/>
  <c r="GA567" i="98"/>
  <c r="FZ567" i="98"/>
  <c r="FU450" i="98"/>
  <c r="GB450" i="98"/>
  <c r="GE450" i="98"/>
  <c r="GB414" i="98"/>
  <c r="GE414" i="98"/>
  <c r="FU281" i="98"/>
  <c r="FX281" i="98"/>
  <c r="FW255" i="98"/>
  <c r="FY255" i="98"/>
  <c r="GA217" i="98"/>
  <c r="FY217" i="98"/>
  <c r="FU92" i="98"/>
  <c r="FV92" i="98"/>
  <c r="FT92" i="98"/>
  <c r="FZ92" i="98"/>
  <c r="FY92" i="98"/>
  <c r="FX92" i="98"/>
  <c r="GA92" i="98"/>
  <c r="GE92" i="98"/>
  <c r="FU809" i="98"/>
  <c r="FW809" i="98"/>
  <c r="FT809" i="98"/>
  <c r="FV809" i="98"/>
  <c r="FY809" i="98"/>
  <c r="GC809" i="98"/>
  <c r="GE809" i="98"/>
  <c r="FT862" i="98"/>
  <c r="FZ862" i="98"/>
  <c r="FV862" i="98"/>
  <c r="FX862" i="98"/>
  <c r="FU862" i="98"/>
  <c r="FW862" i="98"/>
  <c r="GD862" i="98"/>
  <c r="GB862" i="98"/>
  <c r="FY862" i="98"/>
  <c r="GE862" i="98"/>
  <c r="GA862" i="98"/>
  <c r="GE497" i="98"/>
  <c r="GB497" i="98"/>
  <c r="FU497" i="98"/>
  <c r="FV497" i="98"/>
  <c r="GC497" i="98"/>
  <c r="FY497" i="98"/>
  <c r="FZ497" i="98"/>
  <c r="FW497" i="98"/>
  <c r="FT497" i="98"/>
  <c r="GB241" i="98"/>
  <c r="GE241" i="98"/>
  <c r="FT246" i="98"/>
  <c r="FX246" i="98"/>
  <c r="GB246" i="98"/>
  <c r="FI246" i="98"/>
  <c r="FU246" i="98"/>
  <c r="FY246" i="98"/>
  <c r="GC246" i="98"/>
  <c r="FW246" i="98"/>
  <c r="GE246" i="98"/>
  <c r="FZ246" i="98"/>
  <c r="GA246" i="98"/>
  <c r="GD246" i="98"/>
  <c r="FV246" i="98"/>
  <c r="FK246" i="98"/>
  <c r="GB227" i="98"/>
  <c r="FU227" i="98"/>
  <c r="FW227" i="98"/>
  <c r="FX211" i="98"/>
  <c r="GE211" i="98"/>
  <c r="FZ203" i="98"/>
  <c r="GA203" i="98"/>
  <c r="FU881" i="98"/>
  <c r="GB857" i="98"/>
  <c r="GE857" i="98"/>
  <c r="FU785" i="98"/>
  <c r="FU489" i="98"/>
  <c r="GB489" i="98"/>
  <c r="GE489" i="98"/>
  <c r="GD910" i="98"/>
  <c r="FW910" i="98"/>
  <c r="FU910" i="98"/>
  <c r="FX910" i="98"/>
  <c r="FT894" i="98"/>
  <c r="FV830" i="98"/>
  <c r="FZ830" i="98"/>
  <c r="FT830" i="98"/>
  <c r="GD782" i="98"/>
  <c r="FW782" i="98"/>
  <c r="FU782" i="98"/>
  <c r="FX782" i="98"/>
  <c r="FV732" i="98"/>
  <c r="FU732" i="98"/>
  <c r="FX732" i="98"/>
  <c r="GA732" i="98"/>
  <c r="FZ752" i="98"/>
  <c r="FU752" i="98"/>
  <c r="FX752" i="98"/>
  <c r="GA752" i="98"/>
  <c r="FZ608" i="98"/>
  <c r="FU608" i="98"/>
  <c r="FX608" i="98"/>
  <c r="GA608" i="98"/>
  <c r="FX715" i="98"/>
  <c r="GA715" i="98"/>
  <c r="GD715" i="98"/>
  <c r="GC667" i="98"/>
  <c r="FT667" i="98"/>
  <c r="FW667" i="98"/>
  <c r="FZ667" i="98"/>
  <c r="FU619" i="98"/>
  <c r="FY619" i="98"/>
  <c r="FV619" i="98"/>
  <c r="FZ435" i="98"/>
  <c r="FU435" i="98"/>
  <c r="FX435" i="98"/>
  <c r="GA435" i="98"/>
  <c r="FY418" i="98"/>
  <c r="GB418" i="98"/>
  <c r="GE418" i="98"/>
  <c r="GD464" i="98"/>
  <c r="FT464" i="98"/>
  <c r="FW412" i="98"/>
  <c r="GD412" i="98"/>
  <c r="FT412" i="98"/>
  <c r="GE263" i="98"/>
  <c r="FX263" i="98"/>
  <c r="FW263" i="98"/>
  <c r="GC240" i="98"/>
  <c r="FW240" i="98"/>
  <c r="FZ240" i="98"/>
  <c r="FZ282" i="98"/>
  <c r="FU282" i="98"/>
  <c r="FX282" i="98"/>
  <c r="GA282" i="98"/>
  <c r="FW233" i="98"/>
  <c r="FV254" i="98"/>
  <c r="FW254" i="98"/>
  <c r="FU254" i="98"/>
  <c r="FX254" i="98"/>
  <c r="FV192" i="98"/>
  <c r="FT192" i="98"/>
  <c r="FW192" i="98"/>
  <c r="FX209" i="98"/>
  <c r="FW209" i="98"/>
  <c r="GD180" i="98"/>
  <c r="FU180" i="98"/>
  <c r="GB180" i="98"/>
  <c r="GE180" i="98"/>
  <c r="GA185" i="98"/>
  <c r="FZ185" i="98"/>
  <c r="FU185" i="98"/>
  <c r="FX185" i="98"/>
  <c r="GE177" i="98"/>
  <c r="FV177" i="98"/>
  <c r="FZ177" i="98"/>
  <c r="FU177" i="98"/>
  <c r="FX177" i="98"/>
  <c r="GA150" i="98"/>
  <c r="FT101" i="98"/>
  <c r="FV101" i="98"/>
  <c r="GB1271" i="98"/>
  <c r="FW1271" i="98"/>
  <c r="FY1271" i="98"/>
  <c r="FY1678" i="98"/>
  <c r="GC1678" i="98"/>
  <c r="FW1678" i="98"/>
  <c r="FV1678" i="98"/>
  <c r="FU1674" i="98"/>
  <c r="GB1674" i="98"/>
  <c r="GE1674" i="98"/>
  <c r="GA1674" i="98"/>
  <c r="FU1615" i="98"/>
  <c r="FX1615" i="98"/>
  <c r="GA1615" i="98"/>
  <c r="FV1599" i="98"/>
  <c r="FZ1599" i="98"/>
  <c r="FT1599" i="98"/>
  <c r="FW1599" i="98"/>
  <c r="FV1531" i="98"/>
  <c r="FU1531" i="98"/>
  <c r="FX1531" i="98"/>
  <c r="GA1531" i="98"/>
  <c r="FZ648" i="98"/>
  <c r="FT648" i="98"/>
  <c r="FW648" i="98"/>
  <c r="GB1503" i="98"/>
  <c r="GB1471" i="98"/>
  <c r="GE1105" i="98"/>
  <c r="GB1105" i="98"/>
  <c r="FY1105" i="98"/>
  <c r="GA1105" i="98"/>
  <c r="FZ600" i="98"/>
  <c r="GC600" i="98"/>
  <c r="FX600" i="98"/>
  <c r="FW600" i="98"/>
  <c r="FY1223" i="98"/>
  <c r="FW1223" i="98"/>
  <c r="GB1223" i="98"/>
  <c r="FZ1223" i="98"/>
  <c r="FY1183" i="98"/>
  <c r="FW1183" i="98"/>
  <c r="FX1183" i="98"/>
  <c r="FV1183" i="98"/>
  <c r="FW1355" i="98"/>
  <c r="GE1355" i="98"/>
  <c r="FY1355" i="98"/>
  <c r="GE1103" i="98"/>
  <c r="GD1103" i="98"/>
  <c r="GC1103" i="98"/>
  <c r="FT1069" i="98"/>
  <c r="GA990" i="98"/>
  <c r="FZ990" i="98"/>
  <c r="FU990" i="98"/>
  <c r="GB1071" i="98"/>
  <c r="FT1071" i="98"/>
  <c r="GA1033" i="98"/>
  <c r="GD1033" i="98"/>
  <c r="GC1033" i="98"/>
  <c r="FW1008" i="98"/>
  <c r="GA1008" i="98"/>
  <c r="FY1008" i="98"/>
  <c r="FT1008" i="98"/>
  <c r="FZ859" i="98"/>
  <c r="FY859" i="98"/>
  <c r="GE827" i="98"/>
  <c r="FW779" i="98"/>
  <c r="GC779" i="98"/>
  <c r="FY523" i="98"/>
  <c r="FT754" i="98"/>
  <c r="FU754" i="98"/>
  <c r="FX679" i="98"/>
  <c r="GC631" i="98"/>
  <c r="FZ631" i="98"/>
  <c r="FZ583" i="98"/>
  <c r="FW583" i="98"/>
  <c r="FT583" i="98"/>
  <c r="FU583" i="98"/>
  <c r="FY583" i="98"/>
  <c r="GA583" i="98"/>
  <c r="FY562" i="98"/>
  <c r="FU490" i="98"/>
  <c r="GA439" i="98"/>
  <c r="FX439" i="98"/>
  <c r="FU439" i="98"/>
  <c r="GD439" i="98"/>
  <c r="FW439" i="98"/>
  <c r="FU457" i="98"/>
  <c r="GE457" i="98"/>
  <c r="FT457" i="98"/>
  <c r="FV457" i="98"/>
  <c r="FW457" i="98"/>
  <c r="FY457" i="98"/>
  <c r="FZ457" i="98"/>
  <c r="GA457" i="98"/>
  <c r="FV460" i="98"/>
  <c r="GB249" i="98"/>
  <c r="GE249" i="98"/>
  <c r="GD241" i="98"/>
  <c r="FX241" i="98"/>
  <c r="GC227" i="98"/>
  <c r="FV227" i="98"/>
  <c r="FT211" i="98"/>
  <c r="FZ211" i="98"/>
  <c r="FT203" i="98"/>
  <c r="GB203" i="98"/>
  <c r="FU203" i="98"/>
  <c r="GE138" i="98"/>
  <c r="GC138" i="98"/>
  <c r="GB138" i="98"/>
  <c r="GD138" i="98"/>
  <c r="GE163" i="98"/>
  <c r="GD163" i="98"/>
  <c r="GB163" i="98"/>
  <c r="GE155" i="98"/>
  <c r="GD155" i="98"/>
  <c r="GB155" i="98"/>
  <c r="GB881" i="98"/>
  <c r="GE881" i="98"/>
  <c r="GB785" i="98"/>
  <c r="GE785" i="98"/>
  <c r="FX489" i="98"/>
  <c r="GA489" i="98"/>
  <c r="GD489" i="98"/>
  <c r="FV910" i="98"/>
  <c r="FZ910" i="98"/>
  <c r="FT910" i="98"/>
  <c r="FV782" i="98"/>
  <c r="FZ782" i="98"/>
  <c r="FT782" i="98"/>
  <c r="GD732" i="98"/>
  <c r="FT732" i="98"/>
  <c r="FW732" i="98"/>
  <c r="FV752" i="98"/>
  <c r="FT752" i="98"/>
  <c r="FW752" i="98"/>
  <c r="FV608" i="98"/>
  <c r="FT608" i="98"/>
  <c r="FW608" i="98"/>
  <c r="GC715" i="98"/>
  <c r="FT715" i="98"/>
  <c r="FW715" i="98"/>
  <c r="FZ715" i="98"/>
  <c r="FY667" i="98"/>
  <c r="GB619" i="98"/>
  <c r="GE619" i="98"/>
  <c r="FV435" i="98"/>
  <c r="FT435" i="98"/>
  <c r="FW435" i="98"/>
  <c r="FU418" i="98"/>
  <c r="FX418" i="98"/>
  <c r="GA418" i="98"/>
  <c r="GD418" i="98"/>
  <c r="FT240" i="98"/>
  <c r="FX240" i="98"/>
  <c r="FU240" i="98"/>
  <c r="FV240" i="98"/>
  <c r="FV282" i="98"/>
  <c r="FT282" i="98"/>
  <c r="FW282" i="98"/>
  <c r="FZ254" i="98"/>
  <c r="FT254" i="98"/>
  <c r="FY180" i="98"/>
  <c r="FX180" i="98"/>
  <c r="GA180" i="98"/>
  <c r="FW185" i="98"/>
  <c r="GD185" i="98"/>
  <c r="FT185" i="98"/>
  <c r="FW177" i="98"/>
  <c r="FT177" i="98"/>
  <c r="GD1271" i="98"/>
  <c r="FT1271" i="98"/>
  <c r="FU1271" i="98"/>
  <c r="FU1678" i="98"/>
  <c r="GB1678" i="98"/>
  <c r="GA1678" i="98"/>
  <c r="FX1674" i="98"/>
  <c r="FW1674" i="98"/>
  <c r="GD1674" i="98"/>
  <c r="FV1615" i="98"/>
  <c r="FZ1615" i="98"/>
  <c r="FT1615" i="98"/>
  <c r="FW1615" i="98"/>
  <c r="FZ1531" i="98"/>
  <c r="FT1531" i="98"/>
  <c r="FW1531" i="98"/>
  <c r="FT1503" i="98"/>
  <c r="FU1471" i="98"/>
  <c r="FW1471" i="98"/>
  <c r="FX1471" i="98"/>
  <c r="FZ1471" i="98"/>
  <c r="FV1471" i="98"/>
  <c r="FV600" i="98"/>
  <c r="FU600" i="98"/>
  <c r="FT600" i="98"/>
  <c r="FZ1355" i="98"/>
  <c r="FT1103" i="98"/>
  <c r="GA1103" i="98"/>
  <c r="FZ1103" i="98"/>
  <c r="FU1103" i="98"/>
  <c r="GB990" i="98"/>
  <c r="FW990" i="98"/>
  <c r="FU1071" i="98"/>
  <c r="FZ1033" i="98"/>
  <c r="FU1033" i="98"/>
  <c r="FT859" i="98"/>
  <c r="GE859" i="98"/>
  <c r="FV859" i="98"/>
  <c r="GB827" i="98"/>
  <c r="FW827" i="98"/>
  <c r="GC827" i="98"/>
  <c r="GA779" i="98"/>
  <c r="GD779" i="98"/>
  <c r="FZ523" i="98"/>
  <c r="FZ754" i="98"/>
  <c r="FT679" i="98"/>
  <c r="FZ679" i="98"/>
  <c r="FU631" i="98"/>
  <c r="GE631" i="98"/>
  <c r="GD562" i="98"/>
  <c r="FU562" i="98"/>
  <c r="GD490" i="98"/>
  <c r="FT445" i="98"/>
  <c r="FT1545" i="98"/>
  <c r="FT1111" i="98"/>
  <c r="FY715" i="98"/>
  <c r="FT418" i="98"/>
  <c r="FW418" i="98"/>
  <c r="GB240" i="98"/>
  <c r="GE240" i="98"/>
  <c r="FV180" i="98"/>
  <c r="FZ180" i="98"/>
  <c r="FT180" i="98"/>
  <c r="FW180" i="98"/>
  <c r="FI119" i="98"/>
  <c r="FY119" i="98"/>
  <c r="GC119" i="98"/>
  <c r="GB119" i="98"/>
  <c r="GD119" i="98"/>
  <c r="FV119" i="98"/>
  <c r="GA119" i="98"/>
  <c r="FK119" i="98"/>
  <c r="FI103" i="98"/>
  <c r="FY103" i="98"/>
  <c r="GC103" i="98"/>
  <c r="GB103" i="98"/>
  <c r="GD103" i="98"/>
  <c r="GA103" i="98"/>
  <c r="FV103" i="98"/>
  <c r="FK103" i="98"/>
  <c r="FZ1271" i="98"/>
  <c r="FV1271" i="98"/>
  <c r="GE1271" i="98"/>
  <c r="FX1678" i="98"/>
  <c r="GD1678" i="98"/>
  <c r="GD600" i="98"/>
  <c r="FU1355" i="98"/>
  <c r="FT1355" i="98"/>
  <c r="FV1355" i="98"/>
  <c r="GB1355" i="98"/>
  <c r="GD1355" i="98"/>
  <c r="FW1103" i="98"/>
  <c r="FY990" i="98"/>
  <c r="FV990" i="98"/>
  <c r="FT990" i="98"/>
  <c r="GA1071" i="98"/>
  <c r="GC1071" i="98"/>
  <c r="FY1071" i="98"/>
  <c r="FZ1071" i="98"/>
  <c r="FW1071" i="98"/>
  <c r="GE1033" i="98"/>
  <c r="FX1008" i="98"/>
  <c r="FU1008" i="98"/>
  <c r="FZ1008" i="98"/>
  <c r="FV1008" i="98"/>
  <c r="GE1008" i="98"/>
  <c r="FU859" i="98"/>
  <c r="FX859" i="98"/>
  <c r="GB859" i="98"/>
  <c r="GA827" i="98"/>
  <c r="FU779" i="98"/>
  <c r="FX779" i="98"/>
  <c r="GB779" i="98"/>
  <c r="FV779" i="98"/>
  <c r="GE779" i="98"/>
  <c r="FT779" i="98"/>
  <c r="FX523" i="98"/>
  <c r="FU523" i="98"/>
  <c r="GA523" i="98"/>
  <c r="FW523" i="98"/>
  <c r="GB523" i="98"/>
  <c r="GC523" i="98"/>
  <c r="GD523" i="98"/>
  <c r="FY754" i="98"/>
  <c r="FV754" i="98"/>
  <c r="GB754" i="98"/>
  <c r="GC754" i="98"/>
  <c r="GD754" i="98"/>
  <c r="GE754" i="98"/>
  <c r="FY679" i="98"/>
  <c r="GA679" i="98"/>
  <c r="GD631" i="98"/>
  <c r="GA631" i="98"/>
  <c r="FX631" i="98"/>
  <c r="FY631" i="98"/>
  <c r="FV631" i="98"/>
  <c r="FW631" i="98"/>
  <c r="GB631" i="98"/>
  <c r="FW562" i="98"/>
  <c r="FT562" i="98"/>
  <c r="FV562" i="98"/>
  <c r="GA562" i="98"/>
  <c r="GB562" i="98"/>
  <c r="GC562" i="98"/>
  <c r="GE490" i="98"/>
  <c r="GB490" i="98"/>
  <c r="FY490" i="98"/>
  <c r="FW490" i="98"/>
  <c r="FX490" i="98"/>
  <c r="GC490" i="98"/>
  <c r="GA460" i="98"/>
  <c r="GA240" i="98"/>
  <c r="GD240" i="98"/>
  <c r="GE600" i="98"/>
  <c r="GB600" i="98"/>
  <c r="FY600" i="98"/>
  <c r="GA600" i="98"/>
  <c r="FY1103" i="98"/>
  <c r="FV1103" i="98"/>
  <c r="FX1103" i="98"/>
  <c r="FY1033" i="98"/>
  <c r="FV1033" i="98"/>
  <c r="FX1033" i="98"/>
  <c r="FT1033" i="98"/>
  <c r="FW1033" i="98"/>
  <c r="GD827" i="98"/>
  <c r="FT827" i="98"/>
  <c r="FY827" i="98"/>
  <c r="FZ827" i="98"/>
  <c r="FX827" i="98"/>
  <c r="GE679" i="98"/>
  <c r="GB679" i="98"/>
  <c r="GC679" i="98"/>
  <c r="GD679" i="98"/>
  <c r="FU679" i="98"/>
  <c r="FW679" i="98"/>
  <c r="GD445" i="98"/>
  <c r="GA445" i="98"/>
  <c r="FX445" i="98"/>
  <c r="FU445" i="98"/>
  <c r="FV445" i="98"/>
  <c r="FW445" i="98"/>
  <c r="GB445" i="98"/>
  <c r="FY445" i="98"/>
  <c r="FZ445" i="98"/>
  <c r="GE445" i="98"/>
  <c r="FX460" i="98"/>
  <c r="FU460" i="98"/>
  <c r="FW460" i="98"/>
  <c r="GE460" i="98"/>
  <c r="FT460" i="98"/>
  <c r="FY460" i="98"/>
  <c r="FZ460" i="98"/>
  <c r="GB460" i="98"/>
  <c r="GC460" i="98"/>
  <c r="GD460" i="98"/>
  <c r="GD1545" i="98"/>
  <c r="GA1545" i="98"/>
  <c r="GB1545" i="98"/>
  <c r="FU1545" i="98"/>
  <c r="GE1545" i="98"/>
  <c r="FX1545" i="98"/>
  <c r="FY1545" i="98"/>
  <c r="GC1545" i="98"/>
  <c r="FW1545" i="98"/>
  <c r="FV1545" i="98"/>
  <c r="GA1595" i="98"/>
  <c r="FX1595" i="98"/>
  <c r="FU1595" i="98"/>
  <c r="FZ1595" i="98"/>
  <c r="GE1595" i="98"/>
  <c r="GB1595" i="98"/>
  <c r="FY1595" i="98"/>
  <c r="FW1595" i="98"/>
  <c r="GC1595" i="98"/>
  <c r="FT1595" i="98"/>
  <c r="FV1595" i="98"/>
  <c r="GA1217" i="98"/>
  <c r="FU1217" i="98"/>
  <c r="FV1217" i="98"/>
  <c r="FT1217" i="98"/>
  <c r="GE1217" i="98"/>
  <c r="FY1217" i="98"/>
  <c r="GD1217" i="98"/>
  <c r="GB1217" i="98"/>
  <c r="FX1217" i="98"/>
  <c r="GC1217" i="98"/>
  <c r="FW1217" i="98"/>
  <c r="FZ1217" i="98"/>
  <c r="FU1111" i="98"/>
  <c r="GE1111" i="98"/>
  <c r="GB1111" i="98"/>
  <c r="FY1111" i="98"/>
  <c r="FV1111" i="98"/>
  <c r="GD1111" i="98"/>
  <c r="FX1111" i="98"/>
  <c r="GC1111" i="98"/>
  <c r="FW1111" i="98"/>
  <c r="GA1111" i="98"/>
  <c r="GB298" i="98"/>
  <c r="FY298" i="98"/>
  <c r="GD298" i="98"/>
  <c r="FV285" i="98"/>
  <c r="GC285" i="98"/>
  <c r="GE285" i="98"/>
  <c r="GD285" i="98"/>
  <c r="FY251" i="98"/>
  <c r="FV251" i="98"/>
  <c r="FW251" i="98"/>
  <c r="FY221" i="98"/>
  <c r="GB221" i="98"/>
  <c r="GD221" i="98"/>
  <c r="GE221" i="98"/>
  <c r="FY135" i="98"/>
  <c r="FT135" i="98"/>
  <c r="GB124" i="98"/>
  <c r="FY124" i="98"/>
  <c r="GE124" i="98"/>
  <c r="FW1579" i="98"/>
  <c r="FT1579" i="98"/>
  <c r="FV1579" i="98"/>
  <c r="GA1579" i="98"/>
  <c r="FX1579" i="98"/>
  <c r="FU1579" i="98"/>
  <c r="FZ1579" i="98"/>
  <c r="GA1607" i="98"/>
  <c r="FX1607" i="98"/>
  <c r="FU1607" i="98"/>
  <c r="GE1607" i="98"/>
  <c r="GB1607" i="98"/>
  <c r="FY1607" i="98"/>
  <c r="GD1607" i="98"/>
  <c r="GA1495" i="98"/>
  <c r="GC1495" i="98"/>
  <c r="GA1399" i="98"/>
  <c r="GC1399" i="98"/>
  <c r="FU1367" i="98"/>
  <c r="FW1367" i="98"/>
  <c r="FX1367" i="98"/>
  <c r="FZ1367" i="98"/>
  <c r="FY1367" i="98"/>
  <c r="GB1367" i="98"/>
  <c r="GD1367" i="98"/>
  <c r="GE1367" i="98"/>
  <c r="FV1367" i="98"/>
  <c r="GD1267" i="98"/>
  <c r="GC1267" i="98"/>
  <c r="FW1185" i="98"/>
  <c r="FX1185" i="98"/>
  <c r="FZ1185" i="98"/>
  <c r="GA1185" i="98"/>
  <c r="FU1185" i="98"/>
  <c r="FV1185" i="98"/>
  <c r="FT1185" i="98"/>
  <c r="GD1155" i="98"/>
  <c r="GC1155" i="98"/>
  <c r="FW1002" i="98"/>
  <c r="GC1002" i="98"/>
  <c r="GC1277" i="98"/>
  <c r="GC1499" i="98"/>
  <c r="FW1467" i="98"/>
  <c r="GD1467" i="98"/>
  <c r="FU1467" i="98"/>
  <c r="FT1467" i="98"/>
  <c r="FV1467" i="98"/>
  <c r="GB1467" i="98"/>
  <c r="GC1435" i="98"/>
  <c r="FW1403" i="98"/>
  <c r="FX1403" i="98"/>
  <c r="FU1403" i="98"/>
  <c r="FT1403" i="98"/>
  <c r="FV1403" i="98"/>
  <c r="GB1403" i="98"/>
  <c r="GC1371" i="98"/>
  <c r="GA1193" i="98"/>
  <c r="FU1193" i="98"/>
  <c r="FZ1193" i="98"/>
  <c r="GE1193" i="98"/>
  <c r="FY1193" i="98"/>
  <c r="FT1193" i="98"/>
  <c r="FV1193" i="98"/>
  <c r="GE904" i="98"/>
  <c r="FT904" i="98"/>
  <c r="FV904" i="98"/>
  <c r="FU904" i="98"/>
  <c r="FX904" i="98"/>
  <c r="GB904" i="98"/>
  <c r="GD904" i="98"/>
  <c r="FV888" i="98"/>
  <c r="FU888" i="98"/>
  <c r="FX888" i="98"/>
  <c r="GB888" i="98"/>
  <c r="FZ888" i="98"/>
  <c r="FW888" i="98"/>
  <c r="GC888" i="98"/>
  <c r="GD888" i="98"/>
  <c r="FY840" i="98"/>
  <c r="GA840" i="98"/>
  <c r="FY824" i="98"/>
  <c r="GA824" i="98"/>
  <c r="FU1065" i="98"/>
  <c r="FT1065" i="98"/>
  <c r="FW1065" i="98"/>
  <c r="GD1065" i="98"/>
  <c r="FY1065" i="98"/>
  <c r="FZ1065" i="98"/>
  <c r="FV1065" i="98"/>
  <c r="GB1065" i="98"/>
  <c r="GB982" i="98"/>
  <c r="FV982" i="98"/>
  <c r="GC955" i="98"/>
  <c r="FU947" i="98"/>
  <c r="FW947" i="98"/>
  <c r="FX947" i="98"/>
  <c r="FZ947" i="98"/>
  <c r="GA947" i="98"/>
  <c r="FY947" i="98"/>
  <c r="GB947" i="98"/>
  <c r="GD947" i="98"/>
  <c r="GE947" i="98"/>
  <c r="GB922" i="98"/>
  <c r="FI922" i="98"/>
  <c r="FT922" i="98" s="1"/>
  <c r="FY922" i="98"/>
  <c r="GC922" i="98"/>
  <c r="GE922" i="98"/>
  <c r="GA922" i="98"/>
  <c r="FK922" i="98"/>
  <c r="GB858" i="98"/>
  <c r="FI858" i="98"/>
  <c r="FT858" i="98" s="1"/>
  <c r="FY858" i="98"/>
  <c r="GC858" i="98"/>
  <c r="GE858" i="98"/>
  <c r="GA858" i="98"/>
  <c r="FK858" i="98"/>
  <c r="GB794" i="98"/>
  <c r="FI794" i="98"/>
  <c r="FT794" i="98" s="1"/>
  <c r="FY794" i="98"/>
  <c r="GC794" i="98"/>
  <c r="GE794" i="98"/>
  <c r="GA794" i="98"/>
  <c r="FK794" i="98"/>
  <c r="GB553" i="98"/>
  <c r="FX719" i="98"/>
  <c r="GD719" i="98"/>
  <c r="FX655" i="98"/>
  <c r="GD655" i="98"/>
  <c r="FX591" i="98"/>
  <c r="GD591" i="98"/>
  <c r="FV398" i="98"/>
  <c r="FW468" i="98"/>
  <c r="FT468" i="98"/>
  <c r="FT452" i="98"/>
  <c r="GD452" i="98"/>
  <c r="FX452" i="98"/>
  <c r="FU452" i="98"/>
  <c r="GA452" i="98"/>
  <c r="FW452" i="98"/>
  <c r="FI346" i="98"/>
  <c r="FU346" i="98"/>
  <c r="FY346" i="98"/>
  <c r="GC346" i="98"/>
  <c r="FW346" i="98"/>
  <c r="GB346" i="98"/>
  <c r="FX346" i="98"/>
  <c r="GD346" i="98"/>
  <c r="FT346" i="98"/>
  <c r="GE346" i="98"/>
  <c r="FV346" i="98"/>
  <c r="FZ346" i="98"/>
  <c r="GA346" i="98"/>
  <c r="FK346" i="98"/>
  <c r="GE252" i="98"/>
  <c r="GB252" i="98"/>
  <c r="FV252" i="98"/>
  <c r="FU252" i="98"/>
  <c r="FX252" i="98"/>
  <c r="FT252" i="98"/>
  <c r="GD252" i="98"/>
  <c r="GC358" i="98"/>
  <c r="GB342" i="98"/>
  <c r="FZ342" i="98"/>
  <c r="GB208" i="98"/>
  <c r="FW208" i="98"/>
  <c r="FI208" i="98"/>
  <c r="FT208" i="98" s="1"/>
  <c r="GD208" i="98"/>
  <c r="FU208" i="98"/>
  <c r="FZ208" i="98"/>
  <c r="FK208" i="98"/>
  <c r="FU201" i="98"/>
  <c r="FT201" i="98"/>
  <c r="FW201" i="98"/>
  <c r="GD201" i="98"/>
  <c r="FY201" i="98"/>
  <c r="FZ201" i="98"/>
  <c r="FV201" i="98"/>
  <c r="GB201" i="98"/>
  <c r="FI172" i="98"/>
  <c r="GA172" i="98" s="1"/>
  <c r="FZ172" i="98"/>
  <c r="FV172" i="98"/>
  <c r="FK172" i="98"/>
  <c r="FX161" i="98"/>
  <c r="GE161" i="98"/>
  <c r="GA145" i="98"/>
  <c r="FZ145" i="98"/>
  <c r="GE145" i="98"/>
  <c r="FX145" i="98"/>
  <c r="FT145" i="98"/>
  <c r="GB145" i="98"/>
  <c r="FW145" i="98"/>
  <c r="FT114" i="98"/>
  <c r="GB114" i="98"/>
  <c r="FV114" i="98"/>
  <c r="FW114" i="98"/>
  <c r="GC114" i="98"/>
  <c r="GE114" i="98"/>
  <c r="FY114" i="98"/>
  <c r="FZ114" i="98"/>
  <c r="GD114" i="98"/>
  <c r="FI114" i="98"/>
  <c r="FX114" i="98" s="1"/>
  <c r="FK114" i="98"/>
  <c r="GB115" i="98"/>
  <c r="FU115" i="98"/>
  <c r="FT115" i="98"/>
  <c r="FV115" i="98"/>
  <c r="FX115" i="98"/>
  <c r="FU107" i="98"/>
  <c r="FT107" i="98"/>
  <c r="FV107" i="98"/>
  <c r="FX107" i="98"/>
  <c r="GB107" i="98"/>
  <c r="FY107" i="98"/>
  <c r="FZ107" i="98"/>
  <c r="GA107" i="98"/>
  <c r="GD107" i="98"/>
  <c r="FY892" i="98"/>
  <c r="GA892" i="98"/>
  <c r="FY780" i="98"/>
  <c r="GA780" i="98"/>
  <c r="GD1063" i="98"/>
  <c r="GE1063" i="98"/>
  <c r="FW1020" i="98"/>
  <c r="GC1020" i="98"/>
  <c r="FW998" i="98"/>
  <c r="GC998" i="98"/>
  <c r="GE979" i="98"/>
  <c r="GB979" i="98"/>
  <c r="FU979" i="98"/>
  <c r="FV979" i="98"/>
  <c r="GC979" i="98"/>
  <c r="FY979" i="98"/>
  <c r="GA979" i="98"/>
  <c r="FZ921" i="98"/>
  <c r="GB921" i="98"/>
  <c r="GD897" i="98"/>
  <c r="GA897" i="98"/>
  <c r="FW825" i="98"/>
  <c r="FT825" i="98"/>
  <c r="FV825" i="98"/>
  <c r="FY825" i="98"/>
  <c r="GC825" i="98"/>
  <c r="GA825" i="98"/>
  <c r="FX825" i="98"/>
  <c r="GD825" i="98"/>
  <c r="GE825" i="98"/>
  <c r="FU839" i="98"/>
  <c r="FX839" i="98"/>
  <c r="GB839" i="98"/>
  <c r="FY839" i="98"/>
  <c r="FV839" i="98"/>
  <c r="FW839" i="98"/>
  <c r="FU758" i="98"/>
  <c r="GE758" i="98"/>
  <c r="GB758" i="98"/>
  <c r="FY758" i="98"/>
  <c r="FV758" i="98"/>
  <c r="FX521" i="98"/>
  <c r="GD521" i="98"/>
  <c r="FW660" i="98"/>
  <c r="FT660" i="98"/>
  <c r="FZ660" i="98"/>
  <c r="FV660" i="98"/>
  <c r="GA660" i="98"/>
  <c r="FX660" i="98"/>
  <c r="FU660" i="98"/>
  <c r="GE660" i="98"/>
  <c r="GB660" i="98"/>
  <c r="GB731" i="98"/>
  <c r="FT559" i="98"/>
  <c r="GD559" i="98"/>
  <c r="FX559" i="98"/>
  <c r="FU559" i="98"/>
  <c r="GE559" i="98"/>
  <c r="GB559" i="98"/>
  <c r="FY559" i="98"/>
  <c r="FV559" i="98"/>
  <c r="FW559" i="98"/>
  <c r="FW467" i="98"/>
  <c r="FT467" i="98"/>
  <c r="FZ467" i="98"/>
  <c r="FV467" i="98"/>
  <c r="GA467" i="98"/>
  <c r="FX467" i="98"/>
  <c r="FU467" i="98"/>
  <c r="GE467" i="98"/>
  <c r="GB467" i="98"/>
  <c r="FY467" i="98"/>
  <c r="GD467" i="98"/>
  <c r="FW225" i="98"/>
  <c r="FU225" i="98"/>
  <c r="FT225" i="98"/>
  <c r="FV225" i="98"/>
  <c r="GB225" i="98"/>
  <c r="FY225" i="98"/>
  <c r="FZ225" i="98"/>
  <c r="GA225" i="98"/>
  <c r="FX225" i="98"/>
  <c r="GB1330" i="98"/>
  <c r="GE1330" i="98"/>
  <c r="FW1330" i="98"/>
  <c r="FZ1330" i="98"/>
  <c r="FT1330" i="98"/>
  <c r="FV1330" i="98"/>
  <c r="GC1330" i="98"/>
  <c r="FY1330" i="98"/>
  <c r="FT1327" i="98"/>
  <c r="FU1327" i="98"/>
  <c r="FW1327" i="98"/>
  <c r="FX1327" i="98"/>
  <c r="FZ1327" i="98"/>
  <c r="GA1327" i="98"/>
  <c r="FY1327" i="98"/>
  <c r="GB1327" i="98"/>
  <c r="GD1327" i="98"/>
  <c r="GE1327" i="98"/>
  <c r="FV1327" i="98"/>
  <c r="GB1048" i="98"/>
  <c r="FU1048" i="98"/>
  <c r="FW1048" i="98"/>
  <c r="FZ1048" i="98"/>
  <c r="FT1048" i="98"/>
  <c r="FV1048" i="98"/>
  <c r="GC1048" i="98"/>
  <c r="FY1048" i="98"/>
  <c r="GE1048" i="98"/>
  <c r="GE784" i="98"/>
  <c r="FT784" i="98"/>
  <c r="FV784" i="98"/>
  <c r="FU784" i="98"/>
  <c r="FX784" i="98"/>
  <c r="GB784" i="98"/>
  <c r="FZ784" i="98"/>
  <c r="FW784" i="98"/>
  <c r="GC784" i="98"/>
  <c r="FT898" i="98"/>
  <c r="FZ898" i="98"/>
  <c r="FV898" i="98"/>
  <c r="FX898" i="98"/>
  <c r="FU898" i="98"/>
  <c r="FW898" i="98"/>
  <c r="GD898" i="98"/>
  <c r="GB898" i="98"/>
  <c r="FY898" i="98"/>
  <c r="GE898" i="98"/>
  <c r="GA898" i="98"/>
  <c r="FW750" i="98"/>
  <c r="FW674" i="98"/>
  <c r="FT334" i="98"/>
  <c r="FW334" i="98"/>
  <c r="FX334" i="98"/>
  <c r="FU334" i="98"/>
  <c r="FV334" i="98"/>
  <c r="GE334" i="98"/>
  <c r="FZ334" i="98"/>
  <c r="GB334" i="98"/>
  <c r="FY334" i="98"/>
  <c r="GD334" i="98"/>
  <c r="GA334" i="98"/>
  <c r="FT322" i="98"/>
  <c r="FW322" i="98"/>
  <c r="GA322" i="98"/>
  <c r="FX322" i="98"/>
  <c r="FU322" i="98"/>
  <c r="FV322" i="98"/>
  <c r="GE322" i="98"/>
  <c r="GB322" i="98"/>
  <c r="FY322" i="98"/>
  <c r="GD322" i="98"/>
  <c r="GE1394" i="98"/>
  <c r="FX1394" i="98"/>
  <c r="FX1667" i="98"/>
  <c r="FX1370" i="98"/>
  <c r="FV1101" i="98"/>
  <c r="FW970" i="98"/>
  <c r="FT1259" i="98"/>
  <c r="GD1013" i="98"/>
  <c r="FU1013" i="98"/>
  <c r="GA1013" i="98"/>
  <c r="FW1013" i="98"/>
  <c r="FY1013" i="98"/>
  <c r="FV1013" i="98"/>
  <c r="FX1013" i="98"/>
  <c r="FT1013" i="98"/>
  <c r="GE1013" i="98"/>
  <c r="FU913" i="98"/>
  <c r="FW913" i="98"/>
  <c r="FT913" i="98"/>
  <c r="FV913" i="98"/>
  <c r="FY913" i="98"/>
  <c r="GC913" i="98"/>
  <c r="GA913" i="98"/>
  <c r="FX913" i="98"/>
  <c r="GD913" i="98"/>
  <c r="FU817" i="98"/>
  <c r="FW817" i="98"/>
  <c r="FT817" i="98"/>
  <c r="FV817" i="98"/>
  <c r="FY817" i="98"/>
  <c r="GC817" i="98"/>
  <c r="GA817" i="98"/>
  <c r="FX817" i="98"/>
  <c r="GD817" i="98"/>
  <c r="FW668" i="98"/>
  <c r="FT668" i="98"/>
  <c r="GA668" i="98"/>
  <c r="FX668" i="98"/>
  <c r="FU668" i="98"/>
  <c r="FV668" i="98"/>
  <c r="GE668" i="98"/>
  <c r="GB668" i="98"/>
  <c r="FY668" i="98"/>
  <c r="FZ668" i="98"/>
  <c r="GB571" i="98"/>
  <c r="GE325" i="98"/>
  <c r="GB325" i="98"/>
  <c r="FV325" i="98"/>
  <c r="FY325" i="98"/>
  <c r="FU325" i="98"/>
  <c r="GD325" i="98"/>
  <c r="FZ325" i="98"/>
  <c r="FW325" i="98"/>
  <c r="FT325" i="98"/>
  <c r="GC325" i="98"/>
  <c r="GB142" i="98"/>
  <c r="FW142" i="98"/>
  <c r="FU142" i="98"/>
  <c r="FT142" i="98"/>
  <c r="FV142" i="98"/>
  <c r="GC142" i="98"/>
  <c r="FY142" i="98"/>
  <c r="FZ142" i="98"/>
  <c r="FV189" i="98"/>
  <c r="FV1662" i="98"/>
  <c r="GC1662" i="98"/>
  <c r="FU1662" i="98"/>
  <c r="FZ1662" i="98"/>
  <c r="FW1662" i="98"/>
  <c r="FT1662" i="98"/>
  <c r="FY1662" i="98"/>
  <c r="GD1662" i="98"/>
  <c r="GA1662" i="98"/>
  <c r="FX1662" i="98"/>
  <c r="GA950" i="98"/>
  <c r="FY880" i="98"/>
  <c r="GA493" i="98"/>
  <c r="GA1080" i="98"/>
  <c r="FY975" i="98"/>
  <c r="FU843" i="98"/>
  <c r="FX843" i="98"/>
  <c r="GB843" i="98"/>
  <c r="GB802" i="98"/>
  <c r="FY802" i="98"/>
  <c r="GE802" i="98"/>
  <c r="GA802" i="98"/>
  <c r="FT543" i="98"/>
  <c r="GD543" i="98"/>
  <c r="FV442" i="98"/>
  <c r="GC442" i="98"/>
  <c r="FY442" i="98"/>
  <c r="FT442" i="98"/>
  <c r="FW298" i="98"/>
  <c r="GC298" i="98"/>
  <c r="FX298" i="98"/>
  <c r="GB285" i="98"/>
  <c r="GA285" i="98"/>
  <c r="FZ285" i="98"/>
  <c r="FX251" i="98"/>
  <c r="GD251" i="98"/>
  <c r="GC251" i="98"/>
  <c r="FZ221" i="98"/>
  <c r="GC221" i="98"/>
  <c r="GA124" i="98"/>
  <c r="GD124" i="98"/>
  <c r="GC124" i="98"/>
  <c r="FX124" i="98"/>
  <c r="FI1338" i="98"/>
  <c r="GD1338" i="98"/>
  <c r="FZ1338" i="98"/>
  <c r="FK1338" i="98"/>
  <c r="FW1571" i="98"/>
  <c r="FT1571" i="98"/>
  <c r="GA1571" i="98"/>
  <c r="FX1571" i="98"/>
  <c r="FU1571" i="98"/>
  <c r="FV1571" i="98"/>
  <c r="GB1579" i="98"/>
  <c r="FZ1607" i="98"/>
  <c r="FT1607" i="98"/>
  <c r="FZ1514" i="98"/>
  <c r="FW1514" i="98"/>
  <c r="FT1514" i="98"/>
  <c r="GD1514" i="98"/>
  <c r="GA1514" i="98"/>
  <c r="FX1514" i="98"/>
  <c r="FY1514" i="98"/>
  <c r="GE1514" i="98"/>
  <c r="GE1510" i="98"/>
  <c r="GB1510" i="98"/>
  <c r="FU1510" i="98"/>
  <c r="FV1510" i="98"/>
  <c r="GC1510" i="98"/>
  <c r="FY1510" i="98"/>
  <c r="GA1510" i="98"/>
  <c r="GD1495" i="98"/>
  <c r="FU1447" i="98"/>
  <c r="FW1447" i="98"/>
  <c r="FX1447" i="98"/>
  <c r="FZ1447" i="98"/>
  <c r="FY1447" i="98"/>
  <c r="GB1447" i="98"/>
  <c r="GD1447" i="98"/>
  <c r="GE1447" i="98"/>
  <c r="GA1447" i="98"/>
  <c r="GD1399" i="98"/>
  <c r="FT1383" i="98"/>
  <c r="FV1383" i="98"/>
  <c r="FU1383" i="98"/>
  <c r="FW1383" i="98"/>
  <c r="FX1383" i="98"/>
  <c r="FZ1383" i="98"/>
  <c r="FT1367" i="98"/>
  <c r="FU1319" i="98"/>
  <c r="FW1319" i="98"/>
  <c r="FX1319" i="98"/>
  <c r="FZ1319" i="98"/>
  <c r="FV1319" i="98"/>
  <c r="FY1319" i="98"/>
  <c r="GB1319" i="98"/>
  <c r="GD1319" i="98"/>
  <c r="GE1319" i="98"/>
  <c r="FV1267" i="98"/>
  <c r="GD1185" i="98"/>
  <c r="GE1185" i="98"/>
  <c r="FZ1155" i="98"/>
  <c r="GE1155" i="98"/>
  <c r="FX1002" i="98"/>
  <c r="GD1002" i="98"/>
  <c r="GA1309" i="98"/>
  <c r="FU1309" i="98"/>
  <c r="FX1309" i="98"/>
  <c r="GB1309" i="98"/>
  <c r="GE1309" i="98"/>
  <c r="FY1309" i="98"/>
  <c r="FV1277" i="98"/>
  <c r="FY1277" i="98"/>
  <c r="GA1499" i="98"/>
  <c r="FZ1467" i="98"/>
  <c r="GA1435" i="98"/>
  <c r="GD1403" i="98"/>
  <c r="FZ1403" i="98"/>
  <c r="GA1371" i="98"/>
  <c r="GE1243" i="98"/>
  <c r="GB1243" i="98"/>
  <c r="FU1243" i="98"/>
  <c r="FX1243" i="98"/>
  <c r="FX1193" i="98"/>
  <c r="FW1193" i="98"/>
  <c r="FW1145" i="98"/>
  <c r="GD1145" i="98"/>
  <c r="GA1145" i="98"/>
  <c r="FU1145" i="98"/>
  <c r="FZ1145" i="98"/>
  <c r="FX1145" i="98"/>
  <c r="GD1135" i="98"/>
  <c r="GA1135" i="98"/>
  <c r="FU1135" i="98"/>
  <c r="GE1135" i="98"/>
  <c r="FT1135" i="98"/>
  <c r="FI1061" i="98"/>
  <c r="FY1061" i="98" s="1"/>
  <c r="FU1061" i="98"/>
  <c r="GC1061" i="98"/>
  <c r="FW1061" i="98"/>
  <c r="FX1061" i="98"/>
  <c r="GD1061" i="98"/>
  <c r="FT1061" i="98"/>
  <c r="FZ1061" i="98"/>
  <c r="GE1061" i="98"/>
  <c r="GA1061" i="98"/>
  <c r="FV1061" i="98"/>
  <c r="FK1061" i="98"/>
  <c r="GC904" i="98"/>
  <c r="FZ904" i="98"/>
  <c r="FT888" i="98"/>
  <c r="GE888" i="98"/>
  <c r="FV1055" i="98"/>
  <c r="FW1055" i="98"/>
  <c r="FX1055" i="98"/>
  <c r="FT1055" i="98"/>
  <c r="FU1055" i="98"/>
  <c r="GD1009" i="98"/>
  <c r="GE1009" i="98"/>
  <c r="FU1009" i="98"/>
  <c r="GA1009" i="98"/>
  <c r="FW1009" i="98"/>
  <c r="FW982" i="98"/>
  <c r="GC982" i="98"/>
  <c r="GD999" i="98"/>
  <c r="GA999" i="98"/>
  <c r="FX999" i="98"/>
  <c r="FU999" i="98"/>
  <c r="GE999" i="98"/>
  <c r="GB999" i="98"/>
  <c r="FY999" i="98"/>
  <c r="FW999" i="98"/>
  <c r="FV955" i="98"/>
  <c r="FT947" i="98"/>
  <c r="GD742" i="98"/>
  <c r="GA742" i="98"/>
  <c r="FX742" i="98"/>
  <c r="FU742" i="98"/>
  <c r="GE742" i="98"/>
  <c r="GB742" i="98"/>
  <c r="FI874" i="98"/>
  <c r="FX874" i="98" s="1"/>
  <c r="GC874" i="98"/>
  <c r="FK874" i="98"/>
  <c r="FI810" i="98"/>
  <c r="FX810" i="98" s="1"/>
  <c r="GC810" i="98"/>
  <c r="FK810" i="98"/>
  <c r="FX553" i="98"/>
  <c r="GD553" i="98"/>
  <c r="FV735" i="98"/>
  <c r="GC735" i="98"/>
  <c r="FY735" i="98"/>
  <c r="FZ735" i="98"/>
  <c r="FW735" i="98"/>
  <c r="FT735" i="98"/>
  <c r="GA735" i="98"/>
  <c r="FT719" i="98"/>
  <c r="FV671" i="98"/>
  <c r="GC671" i="98"/>
  <c r="FY671" i="98"/>
  <c r="FZ671" i="98"/>
  <c r="FW671" i="98"/>
  <c r="FT671" i="98"/>
  <c r="GA671" i="98"/>
  <c r="FT655" i="98"/>
  <c r="FV607" i="98"/>
  <c r="GC607" i="98"/>
  <c r="FY607" i="98"/>
  <c r="FZ607" i="98"/>
  <c r="FW607" i="98"/>
  <c r="FT607" i="98"/>
  <c r="GA607" i="98"/>
  <c r="FT591" i="98"/>
  <c r="FU453" i="98"/>
  <c r="GE453" i="98"/>
  <c r="GB453" i="98"/>
  <c r="FY453" i="98"/>
  <c r="FV453" i="98"/>
  <c r="GD563" i="98"/>
  <c r="FU398" i="98"/>
  <c r="GC468" i="98"/>
  <c r="FV452" i="98"/>
  <c r="GB452" i="98"/>
  <c r="GC252" i="98"/>
  <c r="FZ252" i="98"/>
  <c r="GC342" i="98"/>
  <c r="GE201" i="98"/>
  <c r="FW139" i="98"/>
  <c r="FI139" i="98"/>
  <c r="GA139" i="98" s="1"/>
  <c r="FU139" i="98"/>
  <c r="GC139" i="98"/>
  <c r="FT139" i="98"/>
  <c r="GB139" i="98"/>
  <c r="FV139" i="98"/>
  <c r="GD139" i="98"/>
  <c r="GE139" i="98"/>
  <c r="FZ139" i="98"/>
  <c r="FK139" i="98"/>
  <c r="GA161" i="98"/>
  <c r="GE153" i="98"/>
  <c r="FX153" i="98"/>
  <c r="GD153" i="98"/>
  <c r="FV153" i="98"/>
  <c r="GC153" i="98"/>
  <c r="FU153" i="98"/>
  <c r="FY145" i="98"/>
  <c r="FV145" i="98"/>
  <c r="GD105" i="98"/>
  <c r="GE105" i="98"/>
  <c r="GD115" i="98"/>
  <c r="FZ115" i="98"/>
  <c r="FV940" i="98"/>
  <c r="FU940" i="98"/>
  <c r="FX940" i="98"/>
  <c r="GB940" i="98"/>
  <c r="FZ940" i="98"/>
  <c r="FW940" i="98"/>
  <c r="GC940" i="98"/>
  <c r="GD940" i="98"/>
  <c r="FU1073" i="98"/>
  <c r="FT1073" i="98"/>
  <c r="FW1073" i="98"/>
  <c r="FX1073" i="98"/>
  <c r="FY1073" i="98"/>
  <c r="FZ1073" i="98"/>
  <c r="FV1073" i="98"/>
  <c r="GB1073" i="98"/>
  <c r="GD1073" i="98"/>
  <c r="FY1063" i="98"/>
  <c r="FU1041" i="98"/>
  <c r="FT1041" i="98"/>
  <c r="FW1041" i="98"/>
  <c r="FY1041" i="98"/>
  <c r="FZ1041" i="98"/>
  <c r="FV1041" i="98"/>
  <c r="GB1041" i="98"/>
  <c r="GC1029" i="98"/>
  <c r="GD1020" i="98"/>
  <c r="FW979" i="98"/>
  <c r="FZ897" i="98"/>
  <c r="GB897" i="98"/>
  <c r="FU825" i="98"/>
  <c r="FU801" i="98"/>
  <c r="FW801" i="98"/>
  <c r="FT801" i="98"/>
  <c r="FV801" i="98"/>
  <c r="FY801" i="98"/>
  <c r="GC801" i="98"/>
  <c r="GE801" i="98"/>
  <c r="GD887" i="98"/>
  <c r="FT887" i="98"/>
  <c r="FU887" i="98"/>
  <c r="FX887" i="98"/>
  <c r="GB887" i="98"/>
  <c r="GD823" i="98"/>
  <c r="FT823" i="98"/>
  <c r="FU823" i="98"/>
  <c r="FX823" i="98"/>
  <c r="GB823" i="98"/>
  <c r="GA758" i="98"/>
  <c r="GD678" i="98"/>
  <c r="GA678" i="98"/>
  <c r="FX678" i="98"/>
  <c r="FU678" i="98"/>
  <c r="GE678" i="98"/>
  <c r="GB678" i="98"/>
  <c r="GE501" i="98"/>
  <c r="GB501" i="98"/>
  <c r="FU501" i="98"/>
  <c r="FV501" i="98"/>
  <c r="GC501" i="98"/>
  <c r="FY501" i="98"/>
  <c r="GA501" i="98"/>
  <c r="FU521" i="98"/>
  <c r="GE521" i="98"/>
  <c r="GD738" i="98"/>
  <c r="GA738" i="98"/>
  <c r="FT738" i="98"/>
  <c r="FU738" i="98"/>
  <c r="GE738" i="98"/>
  <c r="FX738" i="98"/>
  <c r="GD660" i="98"/>
  <c r="GE731" i="98"/>
  <c r="FZ587" i="98"/>
  <c r="FW587" i="98"/>
  <c r="FT587" i="98"/>
  <c r="GC587" i="98"/>
  <c r="GD587" i="98"/>
  <c r="GA587" i="98"/>
  <c r="FX587" i="98"/>
  <c r="GE587" i="98"/>
  <c r="GB587" i="98"/>
  <c r="FU587" i="98"/>
  <c r="FV587" i="98"/>
  <c r="GA559" i="98"/>
  <c r="FT444" i="98"/>
  <c r="GD444" i="98"/>
  <c r="FX444" i="98"/>
  <c r="FU444" i="98"/>
  <c r="GA444" i="98"/>
  <c r="FW444" i="98"/>
  <c r="GB444" i="98"/>
  <c r="FY444" i="98"/>
  <c r="FV444" i="98"/>
  <c r="FT330" i="98"/>
  <c r="FW330" i="98"/>
  <c r="GA330" i="98"/>
  <c r="FX330" i="98"/>
  <c r="FU330" i="98"/>
  <c r="FV330" i="98"/>
  <c r="GE330" i="98"/>
  <c r="GB330" i="98"/>
  <c r="FY330" i="98"/>
  <c r="GD330" i="98"/>
  <c r="FI111" i="98"/>
  <c r="FY111" i="98"/>
  <c r="GC111" i="98"/>
  <c r="GB111" i="98"/>
  <c r="FV111" i="98"/>
  <c r="FZ111" i="98"/>
  <c r="FK111" i="98"/>
  <c r="GA1330" i="98"/>
  <c r="GA1048" i="98"/>
  <c r="FW1387" i="98"/>
  <c r="FU1387" i="98"/>
  <c r="FT1387" i="98"/>
  <c r="FV1387" i="98"/>
  <c r="GB1387" i="98"/>
  <c r="FX1387" i="98"/>
  <c r="FY1387" i="98"/>
  <c r="FZ1387" i="98"/>
  <c r="GA1387" i="98"/>
  <c r="GD1387" i="98"/>
  <c r="GE541" i="98"/>
  <c r="GB541" i="98"/>
  <c r="FU541" i="98"/>
  <c r="FV541" i="98"/>
  <c r="GC541" i="98"/>
  <c r="FY541" i="98"/>
  <c r="FZ541" i="98"/>
  <c r="FW541" i="98"/>
  <c r="FT541" i="98"/>
  <c r="GA784" i="98"/>
  <c r="FZ750" i="98"/>
  <c r="FZ674" i="98"/>
  <c r="FZ322" i="98"/>
  <c r="FW1627" i="98"/>
  <c r="FT1627" i="98"/>
  <c r="FV1627" i="98"/>
  <c r="GA1627" i="98"/>
  <c r="FX1627" i="98"/>
  <c r="FU1627" i="98"/>
  <c r="GD1627" i="98"/>
  <c r="GE1627" i="98"/>
  <c r="GB1627" i="98"/>
  <c r="FY1627" i="98"/>
  <c r="FW1683" i="98"/>
  <c r="GB1683" i="98"/>
  <c r="FV1683" i="98"/>
  <c r="GD1683" i="98"/>
  <c r="GA1683" i="98"/>
  <c r="FU1683" i="98"/>
  <c r="FZ1683" i="98"/>
  <c r="GE1683" i="98"/>
  <c r="FX1683" i="98"/>
  <c r="FY1683" i="98"/>
  <c r="FZ1635" i="98"/>
  <c r="GE1287" i="98"/>
  <c r="FV1287" i="98"/>
  <c r="FU1287" i="98"/>
  <c r="FT1287" i="98"/>
  <c r="GD1287" i="98"/>
  <c r="FZ1287" i="98"/>
  <c r="FY1287" i="98"/>
  <c r="FW1287" i="98"/>
  <c r="GB1287" i="98"/>
  <c r="GA1239" i="98"/>
  <c r="GE1283" i="98"/>
  <c r="GB1283" i="98"/>
  <c r="FU1283" i="98"/>
  <c r="FX1283" i="98"/>
  <c r="FT1283" i="98"/>
  <c r="FY1283" i="98"/>
  <c r="FW1283" i="98"/>
  <c r="FV1283" i="98"/>
  <c r="FZ970" i="98"/>
  <c r="GA1279" i="98"/>
  <c r="FW1459" i="98"/>
  <c r="GD1459" i="98"/>
  <c r="FU1459" i="98"/>
  <c r="FT1459" i="98"/>
  <c r="FV1459" i="98"/>
  <c r="GB1459" i="98"/>
  <c r="FX1459" i="98"/>
  <c r="FY1459" i="98"/>
  <c r="FZ1459" i="98"/>
  <c r="GA1459" i="98"/>
  <c r="GA1259" i="98"/>
  <c r="FW1209" i="98"/>
  <c r="FX1209" i="98"/>
  <c r="GA1209" i="98"/>
  <c r="FU1209" i="98"/>
  <c r="FZ1209" i="98"/>
  <c r="FV1209" i="98"/>
  <c r="GE1209" i="98"/>
  <c r="FY1209" i="98"/>
  <c r="FT1209" i="98"/>
  <c r="GD1209" i="98"/>
  <c r="FY908" i="98"/>
  <c r="GB913" i="98"/>
  <c r="GB817" i="98"/>
  <c r="GE571" i="98"/>
  <c r="FW443" i="98"/>
  <c r="FT443" i="98"/>
  <c r="FV443" i="98"/>
  <c r="GA443" i="98"/>
  <c r="FX443" i="98"/>
  <c r="FU443" i="98"/>
  <c r="FZ443" i="98"/>
  <c r="GE443" i="98"/>
  <c r="GB443" i="98"/>
  <c r="FY443" i="98"/>
  <c r="GE387" i="98"/>
  <c r="GA142" i="98"/>
  <c r="FY1270" i="98"/>
  <c r="GB1662" i="98"/>
  <c r="GB1490" i="98"/>
  <c r="GE1490" i="98"/>
  <c r="FW1490" i="98"/>
  <c r="FT1490" i="98"/>
  <c r="FV1490" i="98"/>
  <c r="GC1490" i="98"/>
  <c r="FY1490" i="98"/>
  <c r="FU1490" i="98"/>
  <c r="GA1255" i="98"/>
  <c r="FT1487" i="98"/>
  <c r="FU1487" i="98"/>
  <c r="FW1487" i="98"/>
  <c r="FX1487" i="98"/>
  <c r="FZ1487" i="98"/>
  <c r="FY1487" i="98"/>
  <c r="GB1487" i="98"/>
  <c r="GD1487" i="98"/>
  <c r="GE1487" i="98"/>
  <c r="FV1487" i="98"/>
  <c r="GE880" i="98"/>
  <c r="FT880" i="98"/>
  <c r="FV880" i="98"/>
  <c r="FU880" i="98"/>
  <c r="FX880" i="98"/>
  <c r="GB880" i="98"/>
  <c r="FZ880" i="98"/>
  <c r="FW880" i="98"/>
  <c r="GC880" i="98"/>
  <c r="GD907" i="98"/>
  <c r="FT907" i="98"/>
  <c r="FU907" i="98"/>
  <c r="FX907" i="98"/>
  <c r="GB907" i="98"/>
  <c r="FY907" i="98"/>
  <c r="FV907" i="98"/>
  <c r="FW907" i="98"/>
  <c r="GE135" i="98"/>
  <c r="GB135" i="98"/>
  <c r="FU135" i="98"/>
  <c r="GD135" i="98"/>
  <c r="GA135" i="98"/>
  <c r="FT1495" i="98"/>
  <c r="FV1495" i="98"/>
  <c r="FU1495" i="98"/>
  <c r="FW1495" i="98"/>
  <c r="FX1495" i="98"/>
  <c r="FZ1495" i="98"/>
  <c r="FT1399" i="98"/>
  <c r="FV1399" i="98"/>
  <c r="FU1399" i="98"/>
  <c r="FW1399" i="98"/>
  <c r="FX1399" i="98"/>
  <c r="FZ1399" i="98"/>
  <c r="GE1267" i="98"/>
  <c r="GB1267" i="98"/>
  <c r="FU1267" i="98"/>
  <c r="FX1267" i="98"/>
  <c r="FT1267" i="98"/>
  <c r="FU1155" i="98"/>
  <c r="FX1155" i="98"/>
  <c r="FT1155" i="98"/>
  <c r="FY1155" i="98"/>
  <c r="FW1155" i="98"/>
  <c r="FV1155" i="98"/>
  <c r="GB1155" i="98"/>
  <c r="FU1002" i="98"/>
  <c r="GE1002" i="98"/>
  <c r="GB1002" i="98"/>
  <c r="FY1002" i="98"/>
  <c r="FV1002" i="98"/>
  <c r="FW1277" i="98"/>
  <c r="FT1277" i="98"/>
  <c r="GD1277" i="98"/>
  <c r="GA1277" i="98"/>
  <c r="FU1277" i="98"/>
  <c r="FX1277" i="98"/>
  <c r="GB1277" i="98"/>
  <c r="FW1499" i="98"/>
  <c r="FU1499" i="98"/>
  <c r="FT1499" i="98"/>
  <c r="FV1499" i="98"/>
  <c r="GB1499" i="98"/>
  <c r="FW1435" i="98"/>
  <c r="FU1435" i="98"/>
  <c r="FT1435" i="98"/>
  <c r="FV1435" i="98"/>
  <c r="GB1435" i="98"/>
  <c r="FX1435" i="98"/>
  <c r="FW1371" i="98"/>
  <c r="FX1371" i="98"/>
  <c r="FU1371" i="98"/>
  <c r="FT1371" i="98"/>
  <c r="FV1371" i="98"/>
  <c r="GB1371" i="98"/>
  <c r="GD1371" i="98"/>
  <c r="GE840" i="98"/>
  <c r="FT840" i="98"/>
  <c r="FV840" i="98"/>
  <c r="FU840" i="98"/>
  <c r="FX840" i="98"/>
  <c r="GB840" i="98"/>
  <c r="GD840" i="98"/>
  <c r="FV824" i="98"/>
  <c r="FU824" i="98"/>
  <c r="FX824" i="98"/>
  <c r="GB824" i="98"/>
  <c r="FZ824" i="98"/>
  <c r="FW824" i="98"/>
  <c r="GC824" i="98"/>
  <c r="GD824" i="98"/>
  <c r="FU955" i="98"/>
  <c r="FW955" i="98"/>
  <c r="FX955" i="98"/>
  <c r="FZ955" i="98"/>
  <c r="FY955" i="98"/>
  <c r="GB955" i="98"/>
  <c r="GD955" i="98"/>
  <c r="GE955" i="98"/>
  <c r="GA955" i="98"/>
  <c r="FT890" i="98"/>
  <c r="FX890" i="98"/>
  <c r="FI890" i="98"/>
  <c r="GB890" i="98" s="1"/>
  <c r="FU890" i="98"/>
  <c r="GC890" i="98"/>
  <c r="FW890" i="98"/>
  <c r="FZ890" i="98"/>
  <c r="GA890" i="98"/>
  <c r="FV890" i="98"/>
  <c r="GD890" i="98"/>
  <c r="FK890" i="98"/>
  <c r="FT826" i="98"/>
  <c r="FX826" i="98"/>
  <c r="GB826" i="98"/>
  <c r="FI826" i="98"/>
  <c r="FU826" i="98"/>
  <c r="FY826" i="98"/>
  <c r="GC826" i="98"/>
  <c r="FW826" i="98"/>
  <c r="GE826" i="98"/>
  <c r="FZ826" i="98"/>
  <c r="GA826" i="98"/>
  <c r="FV826" i="98"/>
  <c r="GD826" i="98"/>
  <c r="FK826" i="98"/>
  <c r="FU553" i="98"/>
  <c r="GE553" i="98"/>
  <c r="GE719" i="98"/>
  <c r="GB719" i="98"/>
  <c r="FU719" i="98"/>
  <c r="FV719" i="98"/>
  <c r="GC719" i="98"/>
  <c r="FY719" i="98"/>
  <c r="GA719" i="98"/>
  <c r="GE655" i="98"/>
  <c r="GB655" i="98"/>
  <c r="FU655" i="98"/>
  <c r="FV655" i="98"/>
  <c r="GC655" i="98"/>
  <c r="FY655" i="98"/>
  <c r="GA655" i="98"/>
  <c r="GE591" i="98"/>
  <c r="GB591" i="98"/>
  <c r="FU591" i="98"/>
  <c r="FV591" i="98"/>
  <c r="GC591" i="98"/>
  <c r="FY591" i="98"/>
  <c r="GA591" i="98"/>
  <c r="FX563" i="98"/>
  <c r="FU563" i="98"/>
  <c r="GA563" i="98"/>
  <c r="FW563" i="98"/>
  <c r="GB563" i="98"/>
  <c r="FY563" i="98"/>
  <c r="FV563" i="98"/>
  <c r="GD398" i="98"/>
  <c r="GA398" i="98"/>
  <c r="FX398" i="98"/>
  <c r="FY398" i="98"/>
  <c r="GE398" i="98"/>
  <c r="GB398" i="98"/>
  <c r="GC398" i="98"/>
  <c r="GD468" i="98"/>
  <c r="FU358" i="98"/>
  <c r="FT358" i="98"/>
  <c r="FV358" i="98"/>
  <c r="FW358" i="98"/>
  <c r="GB358" i="98"/>
  <c r="FY358" i="98"/>
  <c r="FZ358" i="98"/>
  <c r="GA358" i="98"/>
  <c r="GA342" i="98"/>
  <c r="FY161" i="98"/>
  <c r="FZ105" i="98"/>
  <c r="GE892" i="98"/>
  <c r="FT892" i="98"/>
  <c r="FV892" i="98"/>
  <c r="FU892" i="98"/>
  <c r="FX892" i="98"/>
  <c r="GB892" i="98"/>
  <c r="GD892" i="98"/>
  <c r="GE780" i="98"/>
  <c r="FT780" i="98"/>
  <c r="FV780" i="98"/>
  <c r="FU780" i="98"/>
  <c r="FX780" i="98"/>
  <c r="GB780" i="98"/>
  <c r="GD780" i="98"/>
  <c r="GB1063" i="98"/>
  <c r="FW1063" i="98"/>
  <c r="FX1063" i="98"/>
  <c r="FT1063" i="98"/>
  <c r="FU1063" i="98"/>
  <c r="FV1063" i="98"/>
  <c r="GD1029" i="98"/>
  <c r="FT1020" i="98"/>
  <c r="GE1020" i="98"/>
  <c r="FX1020" i="98"/>
  <c r="FU1020" i="98"/>
  <c r="FZ1020" i="98"/>
  <c r="FV1020" i="98"/>
  <c r="GD998" i="98"/>
  <c r="GA998" i="98"/>
  <c r="FT998" i="98"/>
  <c r="FU998" i="98"/>
  <c r="GE998" i="98"/>
  <c r="FX998" i="98"/>
  <c r="FW921" i="98"/>
  <c r="FT921" i="98"/>
  <c r="FV921" i="98"/>
  <c r="FY921" i="98"/>
  <c r="GC921" i="98"/>
  <c r="GA921" i="98"/>
  <c r="FX921" i="98"/>
  <c r="GD921" i="98"/>
  <c r="GE921" i="98"/>
  <c r="FV521" i="98"/>
  <c r="GC521" i="98"/>
  <c r="FY521" i="98"/>
  <c r="FZ521" i="98"/>
  <c r="FW521" i="98"/>
  <c r="FT521" i="98"/>
  <c r="GA521" i="98"/>
  <c r="FT318" i="98"/>
  <c r="FW318" i="98"/>
  <c r="FX318" i="98"/>
  <c r="FU318" i="98"/>
  <c r="FV318" i="98"/>
  <c r="GE318" i="98"/>
  <c r="FZ318" i="98"/>
  <c r="GB318" i="98"/>
  <c r="FY318" i="98"/>
  <c r="GD318" i="98"/>
  <c r="GA318" i="98"/>
  <c r="FT834" i="98"/>
  <c r="FZ834" i="98"/>
  <c r="FV834" i="98"/>
  <c r="FX834" i="98"/>
  <c r="FU834" i="98"/>
  <c r="FW834" i="98"/>
  <c r="GD834" i="98"/>
  <c r="GB834" i="98"/>
  <c r="FY834" i="98"/>
  <c r="GE834" i="98"/>
  <c r="GA834" i="98"/>
  <c r="FW415" i="98"/>
  <c r="FT415" i="98"/>
  <c r="GD415" i="98"/>
  <c r="GA415" i="98"/>
  <c r="FX415" i="98"/>
  <c r="FU415" i="98"/>
  <c r="FV415" i="98"/>
  <c r="GE415" i="98"/>
  <c r="GB415" i="98"/>
  <c r="FY415" i="98"/>
  <c r="FZ415" i="98"/>
  <c r="GB1394" i="98"/>
  <c r="FU1394" i="98"/>
  <c r="FW1394" i="98"/>
  <c r="FZ1394" i="98"/>
  <c r="FT1394" i="98"/>
  <c r="FV1394" i="98"/>
  <c r="GC1394" i="98"/>
  <c r="FY1394" i="98"/>
  <c r="GB1370" i="98"/>
  <c r="FZ1370" i="98"/>
  <c r="FW1370" i="98"/>
  <c r="FU1370" i="98"/>
  <c r="FT1370" i="98"/>
  <c r="FV1370" i="98"/>
  <c r="GC1370" i="98"/>
  <c r="FY1370" i="98"/>
  <c r="GE1370" i="98"/>
  <c r="FW1101" i="98"/>
  <c r="FT1101" i="98"/>
  <c r="FZ1101" i="98"/>
  <c r="GA1101" i="98"/>
  <c r="FX1101" i="98"/>
  <c r="FU1101" i="98"/>
  <c r="GD1101" i="98"/>
  <c r="GE1101" i="98"/>
  <c r="GB1101" i="98"/>
  <c r="FY1101" i="98"/>
  <c r="FW1161" i="98"/>
  <c r="GD1161" i="98"/>
  <c r="GA1161" i="98"/>
  <c r="FU1161" i="98"/>
  <c r="FZ1161" i="98"/>
  <c r="FX1161" i="98"/>
  <c r="GE1161" i="98"/>
  <c r="FY1161" i="98"/>
  <c r="FT1161" i="98"/>
  <c r="FW1129" i="98"/>
  <c r="FT1129" i="98"/>
  <c r="FZ1129" i="98"/>
  <c r="FV1129" i="98"/>
  <c r="GA1129" i="98"/>
  <c r="FX1129" i="98"/>
  <c r="FU1129" i="98"/>
  <c r="GE1129" i="98"/>
  <c r="GB1129" i="98"/>
  <c r="FY1129" i="98"/>
  <c r="GD1129" i="98"/>
  <c r="FW992" i="98"/>
  <c r="FT992" i="98"/>
  <c r="GD992" i="98"/>
  <c r="GA992" i="98"/>
  <c r="FX992" i="98"/>
  <c r="FU992" i="98"/>
  <c r="FV992" i="98"/>
  <c r="GE992" i="98"/>
  <c r="GB992" i="98"/>
  <c r="FY992" i="98"/>
  <c r="FZ992" i="98"/>
  <c r="GE908" i="98"/>
  <c r="FT908" i="98"/>
  <c r="FV908" i="98"/>
  <c r="FU908" i="98"/>
  <c r="FX908" i="98"/>
  <c r="GB908" i="98"/>
  <c r="FZ908" i="98"/>
  <c r="FW908" i="98"/>
  <c r="GC908" i="98"/>
  <c r="FZ1013" i="98"/>
  <c r="GE913" i="98"/>
  <c r="GE817" i="98"/>
  <c r="GD668" i="98"/>
  <c r="FW628" i="98"/>
  <c r="FT628" i="98"/>
  <c r="FZ628" i="98"/>
  <c r="FV628" i="98"/>
  <c r="GA628" i="98"/>
  <c r="FX628" i="98"/>
  <c r="FU628" i="98"/>
  <c r="GE628" i="98"/>
  <c r="GB628" i="98"/>
  <c r="FY628" i="98"/>
  <c r="GD628" i="98"/>
  <c r="FZ603" i="98"/>
  <c r="FW603" i="98"/>
  <c r="FT603" i="98"/>
  <c r="GC603" i="98"/>
  <c r="GD603" i="98"/>
  <c r="GA603" i="98"/>
  <c r="FX603" i="98"/>
  <c r="GE603" i="98"/>
  <c r="GB603" i="98"/>
  <c r="FU603" i="98"/>
  <c r="FV603" i="98"/>
  <c r="FX325" i="98"/>
  <c r="FT189" i="98"/>
  <c r="GD189" i="98"/>
  <c r="FX189" i="98"/>
  <c r="FU189" i="98"/>
  <c r="FZ189" i="98"/>
  <c r="GA189" i="98"/>
  <c r="FW189" i="98"/>
  <c r="GB189" i="98"/>
  <c r="FY189" i="98"/>
  <c r="GB88" i="98"/>
  <c r="FW88" i="98"/>
  <c r="FU88" i="98"/>
  <c r="FV88" i="98"/>
  <c r="FX88" i="98"/>
  <c r="FT88" i="98"/>
  <c r="FZ88" i="98"/>
  <c r="FY88" i="98"/>
  <c r="GA88" i="98"/>
  <c r="GD88" i="98"/>
  <c r="GE88" i="98"/>
  <c r="FX1270" i="98"/>
  <c r="FV1270" i="98"/>
  <c r="GA1270" i="98"/>
  <c r="GB1270" i="98"/>
  <c r="FZ1270" i="98"/>
  <c r="FU1270" i="98"/>
  <c r="FW1270" i="98"/>
  <c r="GD1270" i="98"/>
  <c r="GC1270" i="98"/>
  <c r="GE1270" i="98"/>
  <c r="GE1662" i="98"/>
  <c r="GA1490" i="98"/>
  <c r="GA880" i="98"/>
  <c r="GE907" i="98"/>
  <c r="GE493" i="98"/>
  <c r="GB493" i="98"/>
  <c r="FU493" i="98"/>
  <c r="FV493" i="98"/>
  <c r="GC493" i="98"/>
  <c r="FY493" i="98"/>
  <c r="FZ493" i="98"/>
  <c r="FW493" i="98"/>
  <c r="FT493" i="98"/>
  <c r="FZ711" i="98"/>
  <c r="FW711" i="98"/>
  <c r="FT711" i="98"/>
  <c r="FU711" i="98"/>
  <c r="GD711" i="98"/>
  <c r="GA711" i="98"/>
  <c r="FX711" i="98"/>
  <c r="FY711" i="98"/>
  <c r="GE711" i="98"/>
  <c r="GB711" i="98"/>
  <c r="GC711" i="98"/>
  <c r="FV711" i="98"/>
  <c r="GD982" i="98"/>
  <c r="GA982" i="98"/>
  <c r="FT982" i="98"/>
  <c r="FU982" i="98"/>
  <c r="GE982" i="98"/>
  <c r="FX982" i="98"/>
  <c r="FT906" i="98"/>
  <c r="FX906" i="98"/>
  <c r="GB906" i="98"/>
  <c r="FI906" i="98"/>
  <c r="FU906" i="98"/>
  <c r="FY906" i="98"/>
  <c r="GC906" i="98"/>
  <c r="FW906" i="98"/>
  <c r="GE906" i="98"/>
  <c r="FZ906" i="98"/>
  <c r="GA906" i="98"/>
  <c r="FV906" i="98"/>
  <c r="GD906" i="98"/>
  <c r="FK906" i="98"/>
  <c r="FT842" i="98"/>
  <c r="FX842" i="98"/>
  <c r="FI842" i="98"/>
  <c r="GB842" i="98" s="1"/>
  <c r="FU842" i="98"/>
  <c r="GC842" i="98"/>
  <c r="FW842" i="98"/>
  <c r="GE842" i="98"/>
  <c r="FZ842" i="98"/>
  <c r="GA842" i="98"/>
  <c r="FV842" i="98"/>
  <c r="GD842" i="98"/>
  <c r="FK842" i="98"/>
  <c r="FV553" i="98"/>
  <c r="GC553" i="98"/>
  <c r="FY553" i="98"/>
  <c r="FZ553" i="98"/>
  <c r="FW553" i="98"/>
  <c r="FT553" i="98"/>
  <c r="GA553" i="98"/>
  <c r="FX468" i="98"/>
  <c r="FU468" i="98"/>
  <c r="GA468" i="98"/>
  <c r="GB468" i="98"/>
  <c r="FY468" i="98"/>
  <c r="FV468" i="98"/>
  <c r="GE468" i="98"/>
  <c r="FX342" i="98"/>
  <c r="GD342" i="98"/>
  <c r="FU342" i="98"/>
  <c r="FT342" i="98"/>
  <c r="FV342" i="98"/>
  <c r="FW342" i="98"/>
  <c r="FV161" i="98"/>
  <c r="GC161" i="98"/>
  <c r="GD161" i="98"/>
  <c r="FW161" i="98"/>
  <c r="FU161" i="98"/>
  <c r="GB161" i="98"/>
  <c r="FT161" i="98"/>
  <c r="FZ161" i="98"/>
  <c r="FW105" i="98"/>
  <c r="FX105" i="98"/>
  <c r="FT105" i="98"/>
  <c r="GB105" i="98"/>
  <c r="GA105" i="98"/>
  <c r="GC105" i="98"/>
  <c r="FY105" i="98"/>
  <c r="FU105" i="98"/>
  <c r="FU1029" i="98"/>
  <c r="GA1029" i="98"/>
  <c r="FW1029" i="98"/>
  <c r="FY1029" i="98"/>
  <c r="FV1029" i="98"/>
  <c r="FX1029" i="98"/>
  <c r="FT1029" i="98"/>
  <c r="GE1029" i="98"/>
  <c r="FU897" i="98"/>
  <c r="FW897" i="98"/>
  <c r="FT897" i="98"/>
  <c r="FV897" i="98"/>
  <c r="FY897" i="98"/>
  <c r="GC897" i="98"/>
  <c r="GE897" i="98"/>
  <c r="FV731" i="98"/>
  <c r="FY731" i="98"/>
  <c r="FU731" i="98"/>
  <c r="FZ731" i="98"/>
  <c r="FW731" i="98"/>
  <c r="FT731" i="98"/>
  <c r="GC731" i="98"/>
  <c r="GD731" i="98"/>
  <c r="GA731" i="98"/>
  <c r="FX731" i="98"/>
  <c r="GD750" i="98"/>
  <c r="GA750" i="98"/>
  <c r="FU750" i="98"/>
  <c r="GE750" i="98"/>
  <c r="FT750" i="98"/>
  <c r="FY750" i="98"/>
  <c r="FV750" i="98"/>
  <c r="FX750" i="98"/>
  <c r="GD674" i="98"/>
  <c r="GA674" i="98"/>
  <c r="FT674" i="98"/>
  <c r="FU674" i="98"/>
  <c r="GE674" i="98"/>
  <c r="FX674" i="98"/>
  <c r="FY674" i="98"/>
  <c r="FV674" i="98"/>
  <c r="GB674" i="98"/>
  <c r="FZ647" i="98"/>
  <c r="FW647" i="98"/>
  <c r="FT647" i="98"/>
  <c r="FU647" i="98"/>
  <c r="GD647" i="98"/>
  <c r="GA647" i="98"/>
  <c r="FX647" i="98"/>
  <c r="FY647" i="98"/>
  <c r="GE647" i="98"/>
  <c r="GB647" i="98"/>
  <c r="GC647" i="98"/>
  <c r="FW1547" i="98"/>
  <c r="FT1547" i="98"/>
  <c r="FV1547" i="98"/>
  <c r="GA1547" i="98"/>
  <c r="FX1547" i="98"/>
  <c r="FU1547" i="98"/>
  <c r="GD1547" i="98"/>
  <c r="GE1547" i="98"/>
  <c r="GB1547" i="98"/>
  <c r="FY1547" i="98"/>
  <c r="FZ1547" i="98"/>
  <c r="FW1667" i="98"/>
  <c r="FV1667" i="98"/>
  <c r="GD1667" i="98"/>
  <c r="GA1667" i="98"/>
  <c r="FT1667" i="98"/>
  <c r="FU1667" i="98"/>
  <c r="GE1667" i="98"/>
  <c r="GB1667" i="98"/>
  <c r="FY1667" i="98"/>
  <c r="FZ1667" i="98"/>
  <c r="FW1635" i="98"/>
  <c r="FT1635" i="98"/>
  <c r="FV1635" i="98"/>
  <c r="GA1635" i="98"/>
  <c r="FX1635" i="98"/>
  <c r="FU1635" i="98"/>
  <c r="GD1635" i="98"/>
  <c r="GE1635" i="98"/>
  <c r="GB1635" i="98"/>
  <c r="FY1635" i="98"/>
  <c r="GE1239" i="98"/>
  <c r="FV1239" i="98"/>
  <c r="FU1239" i="98"/>
  <c r="FT1239" i="98"/>
  <c r="GD1239" i="98"/>
  <c r="FZ1239" i="98"/>
  <c r="FY1239" i="98"/>
  <c r="FW1239" i="98"/>
  <c r="GB1239" i="98"/>
  <c r="FW1189" i="98"/>
  <c r="GA1189" i="98"/>
  <c r="FI1189" i="98"/>
  <c r="FU1189" i="98"/>
  <c r="FY1189" i="98"/>
  <c r="GC1189" i="98"/>
  <c r="FT1189" i="98"/>
  <c r="GB1189" i="98"/>
  <c r="FV1189" i="98"/>
  <c r="GD1189" i="98"/>
  <c r="FX1189" i="98"/>
  <c r="FZ1189" i="98"/>
  <c r="FK1189" i="98"/>
  <c r="GD970" i="98"/>
  <c r="GA970" i="98"/>
  <c r="FX970" i="98"/>
  <c r="FU970" i="98"/>
  <c r="GE970" i="98"/>
  <c r="GB970" i="98"/>
  <c r="FY970" i="98"/>
  <c r="FV970" i="98"/>
  <c r="GE1279" i="98"/>
  <c r="FZ1279" i="98"/>
  <c r="FU1279" i="98"/>
  <c r="FT1279" i="98"/>
  <c r="GD1279" i="98"/>
  <c r="FY1279" i="98"/>
  <c r="FW1279" i="98"/>
  <c r="FX1279" i="98"/>
  <c r="GB1279" i="98"/>
  <c r="FW1427" i="98"/>
  <c r="GD1427" i="98"/>
  <c r="FU1427" i="98"/>
  <c r="FT1427" i="98"/>
  <c r="FV1427" i="98"/>
  <c r="GB1427" i="98"/>
  <c r="FY1427" i="98"/>
  <c r="FZ1427" i="98"/>
  <c r="GA1427" i="98"/>
  <c r="FX1427" i="98"/>
  <c r="GE1259" i="98"/>
  <c r="GB1259" i="98"/>
  <c r="FU1259" i="98"/>
  <c r="FX1259" i="98"/>
  <c r="FY1259" i="98"/>
  <c r="FW1259" i="98"/>
  <c r="FZ1259" i="98"/>
  <c r="FV1259" i="98"/>
  <c r="GC1013" i="98"/>
  <c r="FV571" i="98"/>
  <c r="FY571" i="98"/>
  <c r="FU571" i="98"/>
  <c r="FZ571" i="98"/>
  <c r="FW571" i="98"/>
  <c r="FT571" i="98"/>
  <c r="GC571" i="98"/>
  <c r="GD571" i="98"/>
  <c r="GA571" i="98"/>
  <c r="FX571" i="98"/>
  <c r="FW387" i="98"/>
  <c r="GD387" i="98"/>
  <c r="FU387" i="98"/>
  <c r="FT387" i="98"/>
  <c r="FV387" i="98"/>
  <c r="GB387" i="98"/>
  <c r="FY387" i="98"/>
  <c r="FZ387" i="98"/>
  <c r="GA387" i="98"/>
  <c r="GE1255" i="98"/>
  <c r="FV1255" i="98"/>
  <c r="FU1255" i="98"/>
  <c r="FT1255" i="98"/>
  <c r="GD1255" i="98"/>
  <c r="FZ1255" i="98"/>
  <c r="FY1255" i="98"/>
  <c r="FW1255" i="98"/>
  <c r="GB1255" i="98"/>
  <c r="FW1483" i="98"/>
  <c r="FX1483" i="98"/>
  <c r="FU1483" i="98"/>
  <c r="FT1483" i="98"/>
  <c r="FV1483" i="98"/>
  <c r="GB1483" i="98"/>
  <c r="GD1483" i="98"/>
  <c r="FY1483" i="98"/>
  <c r="FZ1483" i="98"/>
  <c r="GA1483" i="98"/>
  <c r="GB950" i="98"/>
  <c r="FU950" i="98"/>
  <c r="FW950" i="98"/>
  <c r="FZ950" i="98"/>
  <c r="FT950" i="98"/>
  <c r="FV950" i="98"/>
  <c r="GC950" i="98"/>
  <c r="FY950" i="98"/>
  <c r="GE950" i="98"/>
  <c r="GD880" i="98"/>
  <c r="FZ907" i="98"/>
  <c r="FX493" i="98"/>
  <c r="FZ305" i="98"/>
  <c r="GC305" i="98"/>
  <c r="FT305" i="98"/>
  <c r="FW305" i="98"/>
  <c r="GE90" i="98"/>
  <c r="FX200" i="98"/>
  <c r="GA200" i="98"/>
  <c r="GA1450" i="98"/>
  <c r="FX1450" i="98"/>
  <c r="GA1442" i="98"/>
  <c r="FX1442" i="98"/>
  <c r="FX561" i="98"/>
  <c r="GA561" i="98"/>
  <c r="GD561" i="98"/>
  <c r="GB235" i="98"/>
  <c r="GA235" i="98"/>
  <c r="FU99" i="98"/>
  <c r="GC99" i="98"/>
  <c r="FX99" i="98"/>
  <c r="GA1362" i="98"/>
  <c r="FX1362" i="98"/>
  <c r="GA800" i="98"/>
  <c r="GD800" i="98"/>
  <c r="FV695" i="98"/>
  <c r="GA1402" i="98"/>
  <c r="FX1402" i="98"/>
  <c r="GA1410" i="98"/>
  <c r="FX1410" i="98"/>
  <c r="FI1269" i="98"/>
  <c r="GA1269" i="98" s="1"/>
  <c r="GC1269" i="98"/>
  <c r="FV1269" i="98"/>
  <c r="GB1578" i="98"/>
  <c r="GE1578" i="98"/>
  <c r="FW1253" i="98"/>
  <c r="GA1253" i="98"/>
  <c r="GE1253" i="98"/>
  <c r="FI1253" i="98"/>
  <c r="FU1253" i="98"/>
  <c r="FY1253" i="98"/>
  <c r="GC1253" i="98"/>
  <c r="FT1253" i="98"/>
  <c r="GB1253" i="98"/>
  <c r="FV1253" i="98"/>
  <c r="GD1253" i="98"/>
  <c r="FX1253" i="98"/>
  <c r="FZ1253" i="98"/>
  <c r="GA924" i="98"/>
  <c r="GD924" i="98"/>
  <c r="GA828" i="98"/>
  <c r="GD828" i="98"/>
  <c r="GB929" i="98"/>
  <c r="GE929" i="98"/>
  <c r="GB841" i="98"/>
  <c r="GE841" i="98"/>
  <c r="GD93" i="98"/>
  <c r="GA912" i="98"/>
  <c r="GD912" i="98"/>
  <c r="GA832" i="98"/>
  <c r="GD832" i="98"/>
  <c r="FV759" i="98"/>
  <c r="FY522" i="98"/>
  <c r="GB522" i="98"/>
  <c r="GE522" i="98"/>
  <c r="GC373" i="98"/>
  <c r="FV373" i="98"/>
  <c r="FZ337" i="98"/>
  <c r="GC337" i="98"/>
  <c r="FT337" i="98"/>
  <c r="FW337" i="98"/>
  <c r="FY305" i="98"/>
  <c r="GD305" i="98"/>
  <c r="FU305" i="98"/>
  <c r="GA244" i="98"/>
  <c r="GD244" i="98"/>
  <c r="GD350" i="98"/>
  <c r="GA350" i="98"/>
  <c r="FZ350" i="98"/>
  <c r="FY350" i="98"/>
  <c r="FY1555" i="98"/>
  <c r="GB1555" i="98"/>
  <c r="GE1555" i="98"/>
  <c r="FY455" i="98"/>
  <c r="GB455" i="98"/>
  <c r="GE455" i="98"/>
  <c r="FY632" i="98"/>
  <c r="GB632" i="98"/>
  <c r="GE632" i="98"/>
  <c r="GD724" i="98"/>
  <c r="FY724" i="98"/>
  <c r="GB724" i="98"/>
  <c r="GE724" i="98"/>
  <c r="GD338" i="98"/>
  <c r="FY338" i="98"/>
  <c r="GB338" i="98"/>
  <c r="FZ90" i="98"/>
  <c r="FY90" i="98"/>
  <c r="GB90" i="98"/>
  <c r="GA90" i="98"/>
  <c r="FZ297" i="98"/>
  <c r="GC297" i="98"/>
  <c r="FT297" i="98"/>
  <c r="FW297" i="98"/>
  <c r="FY431" i="98"/>
  <c r="GB431" i="98"/>
  <c r="GE431" i="98"/>
  <c r="GA1458" i="98"/>
  <c r="FX1458" i="98"/>
  <c r="FY1133" i="98"/>
  <c r="GB1133" i="98"/>
  <c r="GE1133" i="98"/>
  <c r="FY1141" i="98"/>
  <c r="GB1141" i="98"/>
  <c r="GE1141" i="98"/>
  <c r="FV1027" i="98"/>
  <c r="GB1027" i="98"/>
  <c r="GE1027" i="98"/>
  <c r="FY558" i="98"/>
  <c r="GB558" i="98"/>
  <c r="GE558" i="98"/>
  <c r="GD612" i="98"/>
  <c r="FY612" i="98"/>
  <c r="GB612" i="98"/>
  <c r="GE612" i="98"/>
  <c r="FY530" i="98"/>
  <c r="GB530" i="98"/>
  <c r="GE530" i="98"/>
  <c r="FY399" i="98"/>
  <c r="GB399" i="98"/>
  <c r="GE399" i="98"/>
  <c r="GA310" i="98"/>
  <c r="GD310" i="98"/>
  <c r="FY310" i="98"/>
  <c r="GB310" i="98"/>
  <c r="FX301" i="98"/>
  <c r="GA301" i="98"/>
  <c r="GD290" i="98"/>
  <c r="FY290" i="98"/>
  <c r="GB290" i="98"/>
  <c r="FZ200" i="98"/>
  <c r="FV200" i="98"/>
  <c r="GC200" i="98"/>
  <c r="FT200" i="98"/>
  <c r="FW200" i="98"/>
  <c r="FZ1450" i="98"/>
  <c r="FY1450" i="98"/>
  <c r="GC1450" i="98"/>
  <c r="FV1450" i="98"/>
  <c r="FT1450" i="98"/>
  <c r="FY1507" i="98"/>
  <c r="GB1507" i="98"/>
  <c r="GE1507" i="98"/>
  <c r="FX1301" i="98"/>
  <c r="FY1301" i="98"/>
  <c r="GE1301" i="98"/>
  <c r="FY1125" i="98"/>
  <c r="GB1125" i="98"/>
  <c r="GE1125" i="98"/>
  <c r="GD740" i="98"/>
  <c r="FY740" i="98"/>
  <c r="GB740" i="98"/>
  <c r="GE740" i="98"/>
  <c r="FY534" i="98"/>
  <c r="GB534" i="98"/>
  <c r="GE534" i="98"/>
  <c r="FY514" i="98"/>
  <c r="GB514" i="98"/>
  <c r="GE514" i="98"/>
  <c r="FY482" i="98"/>
  <c r="GB482" i="98"/>
  <c r="GE482" i="98"/>
  <c r="FY274" i="98"/>
  <c r="GB274" i="98"/>
  <c r="GE274" i="98"/>
  <c r="FV1647" i="98"/>
  <c r="FY1647" i="98"/>
  <c r="GB1647" i="98"/>
  <c r="GE1647" i="98"/>
  <c r="FT1675" i="98"/>
  <c r="FY1659" i="98"/>
  <c r="GB1659" i="98"/>
  <c r="GE1659" i="98"/>
  <c r="FU1442" i="98"/>
  <c r="FY1442" i="98"/>
  <c r="GC1442" i="98"/>
  <c r="FV1442" i="98"/>
  <c r="FT1442" i="98"/>
  <c r="GA958" i="98"/>
  <c r="FX958" i="98"/>
  <c r="FY988" i="98"/>
  <c r="GB988" i="98"/>
  <c r="GE988" i="98"/>
  <c r="GA942" i="98"/>
  <c r="FX942" i="98"/>
  <c r="FY744" i="98"/>
  <c r="GB744" i="98"/>
  <c r="GE744" i="98"/>
  <c r="FY712" i="98"/>
  <c r="GB712" i="98"/>
  <c r="GE712" i="98"/>
  <c r="GA938" i="98"/>
  <c r="GE938" i="98"/>
  <c r="FY938" i="98"/>
  <c r="GB938" i="98"/>
  <c r="GA854" i="98"/>
  <c r="GE854" i="98"/>
  <c r="FY854" i="98"/>
  <c r="GB854" i="98"/>
  <c r="GA822" i="98"/>
  <c r="GE822" i="98"/>
  <c r="FY822" i="98"/>
  <c r="GB822" i="98"/>
  <c r="GA790" i="98"/>
  <c r="GE790" i="98"/>
  <c r="FY790" i="98"/>
  <c r="GB790" i="98"/>
  <c r="GD427" i="98"/>
  <c r="FY427" i="98"/>
  <c r="GB427" i="98"/>
  <c r="GE427" i="98"/>
  <c r="FX379" i="98"/>
  <c r="GA379" i="98"/>
  <c r="FZ379" i="98"/>
  <c r="FY379" i="98"/>
  <c r="GB265" i="98"/>
  <c r="FT1346" i="98"/>
  <c r="FX1346" i="98"/>
  <c r="GB1346" i="98"/>
  <c r="FV1346" i="98"/>
  <c r="GA1346" i="98"/>
  <c r="FW1346" i="98"/>
  <c r="GC1346" i="98"/>
  <c r="FI1346" i="98"/>
  <c r="FY1346" i="98"/>
  <c r="GD1346" i="98"/>
  <c r="FU1346" i="98"/>
  <c r="FZ1346" i="98"/>
  <c r="GE1346" i="98"/>
  <c r="GD1679" i="98"/>
  <c r="FV1679" i="98"/>
  <c r="FT1679" i="98"/>
  <c r="FW1679" i="98"/>
  <c r="GD1511" i="98"/>
  <c r="FV1511" i="98"/>
  <c r="FT1511" i="98"/>
  <c r="FW1511" i="98"/>
  <c r="FT1426" i="98"/>
  <c r="FX1426" i="98"/>
  <c r="GB1426" i="98"/>
  <c r="FV1426" i="98"/>
  <c r="GA1426" i="98"/>
  <c r="FW1426" i="98"/>
  <c r="GC1426" i="98"/>
  <c r="FI1426" i="98"/>
  <c r="FY1426" i="98"/>
  <c r="GD1426" i="98"/>
  <c r="GE1426" i="98"/>
  <c r="FZ1426" i="98"/>
  <c r="FU1426" i="98"/>
  <c r="GA1463" i="98"/>
  <c r="FT1463" i="98"/>
  <c r="GA1415" i="98"/>
  <c r="FT1415" i="98"/>
  <c r="FV1335" i="98"/>
  <c r="FT1335" i="98"/>
  <c r="FT1219" i="98"/>
  <c r="GE1219" i="98"/>
  <c r="FZ1153" i="98"/>
  <c r="FX1153" i="98"/>
  <c r="FW1153" i="98"/>
  <c r="FZ972" i="98"/>
  <c r="FT972" i="98"/>
  <c r="FW972" i="98"/>
  <c r="FW1339" i="98"/>
  <c r="GB1307" i="98"/>
  <c r="GE1307" i="98"/>
  <c r="FI1077" i="98"/>
  <c r="FU1077" i="98" s="1"/>
  <c r="GC1077" i="98"/>
  <c r="FT920" i="98"/>
  <c r="GE920" i="98"/>
  <c r="GA872" i="98"/>
  <c r="GD872" i="98"/>
  <c r="GA808" i="98"/>
  <c r="GD808" i="98"/>
  <c r="FT792" i="98"/>
  <c r="GE792" i="98"/>
  <c r="FV1087" i="98"/>
  <c r="GE1025" i="98"/>
  <c r="GD1025" i="98"/>
  <c r="FU983" i="98"/>
  <c r="FX983" i="98"/>
  <c r="GA983" i="98"/>
  <c r="GD983" i="98"/>
  <c r="FT967" i="98"/>
  <c r="FW967" i="98"/>
  <c r="FT931" i="98"/>
  <c r="GD931" i="98"/>
  <c r="FT915" i="98"/>
  <c r="GD915" i="98"/>
  <c r="FT899" i="98"/>
  <c r="GD899" i="98"/>
  <c r="FT883" i="98"/>
  <c r="GD883" i="98"/>
  <c r="FT867" i="98"/>
  <c r="GD867" i="98"/>
  <c r="FT851" i="98"/>
  <c r="GD851" i="98"/>
  <c r="FT835" i="98"/>
  <c r="GD835" i="98"/>
  <c r="FT819" i="98"/>
  <c r="GD819" i="98"/>
  <c r="FT803" i="98"/>
  <c r="GD803" i="98"/>
  <c r="FT787" i="98"/>
  <c r="GD787" i="98"/>
  <c r="GA734" i="98"/>
  <c r="GD734" i="98"/>
  <c r="FU767" i="98"/>
  <c r="GB767" i="98"/>
  <c r="GE767" i="98"/>
  <c r="FX751" i="98"/>
  <c r="GA751" i="98"/>
  <c r="GD751" i="98"/>
  <c r="FU703" i="98"/>
  <c r="GB703" i="98"/>
  <c r="GE703" i="98"/>
  <c r="FX687" i="98"/>
  <c r="GA687" i="98"/>
  <c r="GD687" i="98"/>
  <c r="FU639" i="98"/>
  <c r="GB639" i="98"/>
  <c r="GE639" i="98"/>
  <c r="FX623" i="98"/>
  <c r="GA623" i="98"/>
  <c r="GD623" i="98"/>
  <c r="FU575" i="98"/>
  <c r="GB575" i="98"/>
  <c r="GE575" i="98"/>
  <c r="FU438" i="98"/>
  <c r="FT438" i="98"/>
  <c r="FW438" i="98"/>
  <c r="FZ438" i="98"/>
  <c r="FY422" i="98"/>
  <c r="FY389" i="98"/>
  <c r="FX389" i="98"/>
  <c r="GE389" i="98"/>
  <c r="GD432" i="98"/>
  <c r="FT432" i="98"/>
  <c r="FY277" i="98"/>
  <c r="GB259" i="98"/>
  <c r="GB243" i="98"/>
  <c r="GD243" i="98"/>
  <c r="FT158" i="98"/>
  <c r="GB158" i="98"/>
  <c r="FV158" i="98"/>
  <c r="FW158" i="98"/>
  <c r="GC158" i="98"/>
  <c r="FI158" i="98"/>
  <c r="FX158" i="98" s="1"/>
  <c r="FY158" i="98"/>
  <c r="GD158" i="98"/>
  <c r="FZ158" i="98"/>
  <c r="GE158" i="98"/>
  <c r="FU158" i="98"/>
  <c r="GA860" i="98"/>
  <c r="GD860" i="98"/>
  <c r="GA812" i="98"/>
  <c r="GD812" i="98"/>
  <c r="FY953" i="98"/>
  <c r="GC953" i="98"/>
  <c r="FV953" i="98"/>
  <c r="GB937" i="98"/>
  <c r="GE937" i="98"/>
  <c r="FU873" i="98"/>
  <c r="GB849" i="98"/>
  <c r="GE849" i="98"/>
  <c r="FT871" i="98"/>
  <c r="GD871" i="98"/>
  <c r="FT807" i="98"/>
  <c r="GD807" i="98"/>
  <c r="FT748" i="98"/>
  <c r="FW748" i="98"/>
  <c r="FU533" i="98"/>
  <c r="GB533" i="98"/>
  <c r="GE533" i="98"/>
  <c r="FX477" i="98"/>
  <c r="GA477" i="98"/>
  <c r="GD477" i="98"/>
  <c r="FU683" i="98"/>
  <c r="FY683" i="98"/>
  <c r="FV683" i="98"/>
  <c r="GB635" i="98"/>
  <c r="GE635" i="98"/>
  <c r="FW302" i="98"/>
  <c r="FT302" i="98"/>
  <c r="FY502" i="98"/>
  <c r="GB502" i="98"/>
  <c r="GE502" i="98"/>
  <c r="FT561" i="98"/>
  <c r="FW561" i="98"/>
  <c r="FZ561" i="98"/>
  <c r="GE378" i="98"/>
  <c r="GB378" i="98"/>
  <c r="FU434" i="98"/>
  <c r="GB434" i="98"/>
  <c r="GE434" i="98"/>
  <c r="FU394" i="98"/>
  <c r="FX394" i="98"/>
  <c r="GA394" i="98"/>
  <c r="GD394" i="98"/>
  <c r="FY317" i="98"/>
  <c r="FV317" i="98"/>
  <c r="GB317" i="98"/>
  <c r="GE317" i="98"/>
  <c r="FX309" i="98"/>
  <c r="GB341" i="98"/>
  <c r="GD270" i="98"/>
  <c r="FY270" i="98"/>
  <c r="GB270" i="98"/>
  <c r="GE270" i="98"/>
  <c r="GC245" i="98"/>
  <c r="FW247" i="98"/>
  <c r="FV247" i="98"/>
  <c r="FY247" i="98"/>
  <c r="FZ235" i="98"/>
  <c r="FU235" i="98"/>
  <c r="GC235" i="98"/>
  <c r="FV235" i="98"/>
  <c r="FW235" i="98"/>
  <c r="FU169" i="98"/>
  <c r="FT169" i="98"/>
  <c r="FY193" i="98"/>
  <c r="GB193" i="98"/>
  <c r="GE181" i="98"/>
  <c r="FY181" i="98"/>
  <c r="GB181" i="98"/>
  <c r="GE99" i="98"/>
  <c r="FW99" i="98"/>
  <c r="FT99" i="98"/>
  <c r="FW89" i="98"/>
  <c r="FU89" i="98"/>
  <c r="FV89" i="98"/>
  <c r="FZ1543" i="98"/>
  <c r="FY1543" i="98"/>
  <c r="GB1543" i="98"/>
  <c r="GE1543" i="98"/>
  <c r="FZ1362" i="98"/>
  <c r="FY1362" i="98"/>
  <c r="GC1362" i="98"/>
  <c r="FV1362" i="98"/>
  <c r="FT1362" i="98"/>
  <c r="GB1658" i="98"/>
  <c r="GE1658" i="98"/>
  <c r="GA1439" i="98"/>
  <c r="GE1439" i="98"/>
  <c r="GD1439" i="98"/>
  <c r="GB1439" i="98"/>
  <c r="FY1439" i="98"/>
  <c r="FV1423" i="98"/>
  <c r="GE1423" i="98"/>
  <c r="GD1423" i="98"/>
  <c r="GB1423" i="98"/>
  <c r="FY1423" i="98"/>
  <c r="GA1419" i="98"/>
  <c r="FZ1419" i="98"/>
  <c r="FY1419" i="98"/>
  <c r="GD1177" i="98"/>
  <c r="FT1177" i="98"/>
  <c r="FY1177" i="98"/>
  <c r="GE1177" i="98"/>
  <c r="GC800" i="98"/>
  <c r="FW800" i="98"/>
  <c r="FZ800" i="98"/>
  <c r="GE1039" i="98"/>
  <c r="GD1024" i="98"/>
  <c r="FY1024" i="98"/>
  <c r="GB1024" i="98"/>
  <c r="GB991" i="98"/>
  <c r="GE991" i="98"/>
  <c r="GA914" i="98"/>
  <c r="GE914" i="98"/>
  <c r="FY914" i="98"/>
  <c r="GB914" i="98"/>
  <c r="GA850" i="98"/>
  <c r="GE850" i="98"/>
  <c r="FY850" i="98"/>
  <c r="GB850" i="98"/>
  <c r="FT762" i="98"/>
  <c r="FV762" i="98"/>
  <c r="FY762" i="98"/>
  <c r="FV743" i="98"/>
  <c r="GC695" i="98"/>
  <c r="GB695" i="98"/>
  <c r="GE695" i="98"/>
  <c r="FW440" i="98"/>
  <c r="FV440" i="98"/>
  <c r="FY440" i="98"/>
  <c r="GB440" i="98"/>
  <c r="GE128" i="98"/>
  <c r="FY128" i="98"/>
  <c r="GB128" i="98"/>
  <c r="GD91" i="98"/>
  <c r="GE1402" i="98"/>
  <c r="FY1402" i="98"/>
  <c r="GC1402" i="98"/>
  <c r="FV1402" i="98"/>
  <c r="FT1402" i="98"/>
  <c r="GE1410" i="98"/>
  <c r="FY1410" i="98"/>
  <c r="GC1410" i="98"/>
  <c r="FV1410" i="98"/>
  <c r="FT1410" i="98"/>
  <c r="FI1285" i="98"/>
  <c r="GA1285" i="98" s="1"/>
  <c r="GC1285" i="98"/>
  <c r="FV1285" i="98"/>
  <c r="FZ1285" i="98"/>
  <c r="FY1583" i="98"/>
  <c r="GB1583" i="98"/>
  <c r="GE1583" i="98"/>
  <c r="GA1482" i="98"/>
  <c r="FX1482" i="98"/>
  <c r="GB1594" i="98"/>
  <c r="GE1594" i="98"/>
  <c r="FX1578" i="98"/>
  <c r="GA1578" i="98"/>
  <c r="GD1578" i="98"/>
  <c r="FZ1201" i="98"/>
  <c r="GD1201" i="98"/>
  <c r="FY1201" i="98"/>
  <c r="GE1201" i="98"/>
  <c r="GA1040" i="98"/>
  <c r="FX1040" i="98"/>
  <c r="GE1311" i="98"/>
  <c r="FX1311" i="98"/>
  <c r="FY1311" i="98"/>
  <c r="GA1395" i="98"/>
  <c r="FZ1395" i="98"/>
  <c r="FY1395" i="98"/>
  <c r="FZ1195" i="98"/>
  <c r="FW1195" i="98"/>
  <c r="FY1195" i="98"/>
  <c r="FZ1147" i="98"/>
  <c r="FW1147" i="98"/>
  <c r="FY1147" i="98"/>
  <c r="GC924" i="98"/>
  <c r="FW924" i="98"/>
  <c r="FZ924" i="98"/>
  <c r="GA844" i="98"/>
  <c r="GD844" i="98"/>
  <c r="GC828" i="98"/>
  <c r="FW828" i="98"/>
  <c r="FZ828" i="98"/>
  <c r="GD929" i="98"/>
  <c r="FX929" i="98"/>
  <c r="GA929" i="98"/>
  <c r="GB865" i="98"/>
  <c r="GE865" i="98"/>
  <c r="GD841" i="98"/>
  <c r="FX841" i="98"/>
  <c r="GA841" i="98"/>
  <c r="FW903" i="98"/>
  <c r="FV903" i="98"/>
  <c r="FY903" i="98"/>
  <c r="FZ764" i="98"/>
  <c r="FY764" i="98"/>
  <c r="GB764" i="98"/>
  <c r="GE764" i="98"/>
  <c r="FX670" i="98"/>
  <c r="FV670" i="98"/>
  <c r="FY670" i="98"/>
  <c r="FX517" i="98"/>
  <c r="GA517" i="98"/>
  <c r="GD517" i="98"/>
  <c r="GB651" i="98"/>
  <c r="GE651" i="98"/>
  <c r="FY542" i="98"/>
  <c r="GB542" i="98"/>
  <c r="GE542" i="98"/>
  <c r="FT410" i="98"/>
  <c r="FW410" i="98"/>
  <c r="FZ410" i="98"/>
  <c r="GB381" i="98"/>
  <c r="FU381" i="98"/>
  <c r="FW381" i="98"/>
  <c r="FT428" i="98"/>
  <c r="GE364" i="98"/>
  <c r="FZ313" i="98"/>
  <c r="GC313" i="98"/>
  <c r="FT313" i="98"/>
  <c r="FW313" i="98"/>
  <c r="GB253" i="98"/>
  <c r="GE253" i="98"/>
  <c r="FY197" i="98"/>
  <c r="GB197" i="98"/>
  <c r="FX151" i="98"/>
  <c r="GA151" i="98"/>
  <c r="FZ151" i="98"/>
  <c r="FY151" i="98"/>
  <c r="FT123" i="98"/>
  <c r="FW123" i="98"/>
  <c r="GB93" i="98"/>
  <c r="GC93" i="98"/>
  <c r="GA93" i="98"/>
  <c r="FZ93" i="98"/>
  <c r="FV1631" i="98"/>
  <c r="FT1631" i="98"/>
  <c r="FW1631" i="98"/>
  <c r="FT1643" i="98"/>
  <c r="FW1643" i="98"/>
  <c r="FT1633" i="98"/>
  <c r="GA1633" i="98"/>
  <c r="GD1633" i="98"/>
  <c r="FZ1563" i="98"/>
  <c r="FT1563" i="98"/>
  <c r="FW1563" i="98"/>
  <c r="FX1553" i="98"/>
  <c r="GA1553" i="98"/>
  <c r="GD1553" i="98"/>
  <c r="FY1671" i="98"/>
  <c r="GB1671" i="98"/>
  <c r="GE1671" i="98"/>
  <c r="FT1587" i="98"/>
  <c r="FW1587" i="98"/>
  <c r="FY1539" i="98"/>
  <c r="GB1539" i="98"/>
  <c r="GE1539" i="98"/>
  <c r="FX1670" i="98"/>
  <c r="GA1670" i="98"/>
  <c r="GD1670" i="98"/>
  <c r="GE1455" i="98"/>
  <c r="GD1455" i="98"/>
  <c r="GB1455" i="98"/>
  <c r="FY1455" i="98"/>
  <c r="FT1359" i="98"/>
  <c r="FT1343" i="98"/>
  <c r="FZ1297" i="98"/>
  <c r="GD1297" i="98"/>
  <c r="FY1297" i="98"/>
  <c r="GE1297" i="98"/>
  <c r="FT1235" i="98"/>
  <c r="GE1235" i="98"/>
  <c r="FV1247" i="98"/>
  <c r="FZ1247" i="98"/>
  <c r="GE1247" i="98"/>
  <c r="FV1199" i="98"/>
  <c r="FX1199" i="98"/>
  <c r="FW1199" i="98"/>
  <c r="FY1199" i="98"/>
  <c r="FX1451" i="98"/>
  <c r="FW1451" i="98"/>
  <c r="FV1291" i="98"/>
  <c r="FZ1291" i="98"/>
  <c r="FW1291" i="98"/>
  <c r="FY1291" i="98"/>
  <c r="GD1225" i="98"/>
  <c r="FW1225" i="98"/>
  <c r="FV1113" i="98"/>
  <c r="FZ1113" i="98"/>
  <c r="FT1113" i="98"/>
  <c r="FW1113" i="98"/>
  <c r="GB1031" i="98"/>
  <c r="GE1031" i="98"/>
  <c r="FV1085" i="98"/>
  <c r="FT1085" i="98"/>
  <c r="FV1037" i="98"/>
  <c r="FT1037" i="98"/>
  <c r="GA928" i="98"/>
  <c r="GD928" i="98"/>
  <c r="GC912" i="98"/>
  <c r="FW912" i="98"/>
  <c r="FZ912" i="98"/>
  <c r="FT864" i="98"/>
  <c r="GE864" i="98"/>
  <c r="GA848" i="98"/>
  <c r="GD848" i="98"/>
  <c r="GC832" i="98"/>
  <c r="FW832" i="98"/>
  <c r="FZ832" i="98"/>
  <c r="GD1081" i="98"/>
  <c r="GB1081" i="98"/>
  <c r="FV1081" i="98"/>
  <c r="FZ1081" i="98"/>
  <c r="FY1081" i="98"/>
  <c r="GE1017" i="98"/>
  <c r="GD1017" i="98"/>
  <c r="FV968" i="98"/>
  <c r="FZ968" i="98"/>
  <c r="FT968" i="98"/>
  <c r="FW968" i="98"/>
  <c r="FW923" i="98"/>
  <c r="FV923" i="98"/>
  <c r="FY923" i="98"/>
  <c r="FT891" i="98"/>
  <c r="GD891" i="98"/>
  <c r="GD959" i="98"/>
  <c r="GA959" i="98"/>
  <c r="FZ959" i="98"/>
  <c r="FY959" i="98"/>
  <c r="FT730" i="98"/>
  <c r="FV730" i="98"/>
  <c r="FY730" i="98"/>
  <c r="GD620" i="98"/>
  <c r="FT620" i="98"/>
  <c r="FW620" i="98"/>
  <c r="GD588" i="98"/>
  <c r="FT588" i="98"/>
  <c r="FW588" i="98"/>
  <c r="FU513" i="98"/>
  <c r="GB513" i="98"/>
  <c r="GE513" i="98"/>
  <c r="GD580" i="98"/>
  <c r="FY580" i="98"/>
  <c r="GB580" i="98"/>
  <c r="GE580" i="98"/>
  <c r="FV535" i="98"/>
  <c r="FY535" i="98"/>
  <c r="GB535" i="98"/>
  <c r="GC759" i="98"/>
  <c r="GB759" i="98"/>
  <c r="GE759" i="98"/>
  <c r="FU663" i="98"/>
  <c r="FT663" i="98"/>
  <c r="FW663" i="98"/>
  <c r="FZ663" i="98"/>
  <c r="FX564" i="98"/>
  <c r="GA564" i="98"/>
  <c r="GD564" i="98"/>
  <c r="FZ522" i="98"/>
  <c r="FU522" i="98"/>
  <c r="FX522" i="98"/>
  <c r="GA522" i="98"/>
  <c r="FV463" i="98"/>
  <c r="FT463" i="98"/>
  <c r="FW463" i="98"/>
  <c r="GA441" i="98"/>
  <c r="GD441" i="98"/>
  <c r="FU470" i="98"/>
  <c r="FY470" i="98"/>
  <c r="FV470" i="98"/>
  <c r="FZ391" i="98"/>
  <c r="FY391" i="98"/>
  <c r="FX391" i="98"/>
  <c r="GA391" i="98"/>
  <c r="FT373" i="98"/>
  <c r="FX373" i="98"/>
  <c r="GE373" i="98"/>
  <c r="FX293" i="98"/>
  <c r="FV424" i="98"/>
  <c r="FY424" i="98"/>
  <c r="GB424" i="98"/>
  <c r="FY337" i="98"/>
  <c r="GD337" i="98"/>
  <c r="FU337" i="98"/>
  <c r="FV305" i="98"/>
  <c r="GB305" i="98"/>
  <c r="GE305" i="98"/>
  <c r="GC244" i="98"/>
  <c r="FW244" i="98"/>
  <c r="FZ244" i="98"/>
  <c r="FX350" i="98"/>
  <c r="FV350" i="98"/>
  <c r="FT350" i="98"/>
  <c r="FU350" i="98"/>
  <c r="FT268" i="98"/>
  <c r="GA268" i="98"/>
  <c r="GD268" i="98"/>
  <c r="FU269" i="98"/>
  <c r="FX269" i="98"/>
  <c r="GA269" i="98"/>
  <c r="GD269" i="98"/>
  <c r="FZ258" i="98"/>
  <c r="FT258" i="98"/>
  <c r="GE224" i="98"/>
  <c r="GB224" i="98"/>
  <c r="GA229" i="98"/>
  <c r="FT229" i="98"/>
  <c r="FT205" i="98"/>
  <c r="GD184" i="98"/>
  <c r="FU184" i="98"/>
  <c r="GB184" i="98"/>
  <c r="GE184" i="98"/>
  <c r="FW132" i="98"/>
  <c r="GD132" i="98"/>
  <c r="FT132" i="98"/>
  <c r="GD1555" i="98"/>
  <c r="FU1555" i="98"/>
  <c r="FX1555" i="98"/>
  <c r="GA1555" i="98"/>
  <c r="GB1498" i="98"/>
  <c r="GE1378" i="98"/>
  <c r="GB1378" i="98"/>
  <c r="FY1205" i="98"/>
  <c r="GE1205" i="98"/>
  <c r="GD1000" i="98"/>
  <c r="FY1000" i="98"/>
  <c r="GB1000" i="98"/>
  <c r="GE1000" i="98"/>
  <c r="GA951" i="98"/>
  <c r="FZ951" i="98"/>
  <c r="FY951" i="98"/>
  <c r="GD455" i="98"/>
  <c r="FU455" i="98"/>
  <c r="FX455" i="98"/>
  <c r="GA455" i="98"/>
  <c r="GD632" i="98"/>
  <c r="FU632" i="98"/>
  <c r="FX632" i="98"/>
  <c r="GA632" i="98"/>
  <c r="GD684" i="98"/>
  <c r="FT684" i="98"/>
  <c r="FW684" i="98"/>
  <c r="FU724" i="98"/>
  <c r="FX724" i="98"/>
  <c r="GA724" i="98"/>
  <c r="FV692" i="98"/>
  <c r="FZ692" i="98"/>
  <c r="FT692" i="98"/>
  <c r="FW692" i="98"/>
  <c r="FV498" i="98"/>
  <c r="FT498" i="98"/>
  <c r="FW498" i="98"/>
  <c r="GD371" i="98"/>
  <c r="GA371" i="98"/>
  <c r="FZ371" i="98"/>
  <c r="FY371" i="98"/>
  <c r="GA362" i="98"/>
  <c r="GD362" i="98"/>
  <c r="GB362" i="98"/>
  <c r="FY362" i="98"/>
  <c r="GE338" i="98"/>
  <c r="FV338" i="98"/>
  <c r="FU338" i="98"/>
  <c r="FX338" i="98"/>
  <c r="FY289" i="98"/>
  <c r="FZ289" i="98"/>
  <c r="GC289" i="98"/>
  <c r="FT289" i="98"/>
  <c r="FW289" i="98"/>
  <c r="FZ250" i="98"/>
  <c r="FT250" i="98"/>
  <c r="FU90" i="98"/>
  <c r="FT90" i="98"/>
  <c r="FV90" i="98"/>
  <c r="FW90" i="98"/>
  <c r="FY321" i="98"/>
  <c r="FZ321" i="98"/>
  <c r="GC321" i="98"/>
  <c r="FT321" i="98"/>
  <c r="FW321" i="98"/>
  <c r="FY297" i="98"/>
  <c r="GD297" i="98"/>
  <c r="FU297" i="98"/>
  <c r="FV232" i="98"/>
  <c r="FY640" i="98"/>
  <c r="GB640" i="98"/>
  <c r="GE640" i="98"/>
  <c r="GD431" i="98"/>
  <c r="FU431" i="98"/>
  <c r="FX431" i="98"/>
  <c r="GA431" i="98"/>
  <c r="FV510" i="98"/>
  <c r="FT510" i="98"/>
  <c r="FW510" i="98"/>
  <c r="FY447" i="98"/>
  <c r="GB447" i="98"/>
  <c r="GE447" i="98"/>
  <c r="FW365" i="98"/>
  <c r="FV1303" i="98"/>
  <c r="GE1303" i="98"/>
  <c r="FY1458" i="98"/>
  <c r="GC1458" i="98"/>
  <c r="FV1458" i="98"/>
  <c r="FT1458" i="98"/>
  <c r="GA1418" i="98"/>
  <c r="GA1322" i="98"/>
  <c r="GA1474" i="98"/>
  <c r="GE1314" i="98"/>
  <c r="GB1314" i="98"/>
  <c r="FT1137" i="98"/>
  <c r="FW1137" i="98"/>
  <c r="FY1004" i="98"/>
  <c r="GB1004" i="98"/>
  <c r="GE1004" i="98"/>
  <c r="GD1133" i="98"/>
  <c r="FU1133" i="98"/>
  <c r="FX1133" i="98"/>
  <c r="GA1133" i="98"/>
  <c r="FZ1141" i="98"/>
  <c r="FU1141" i="98"/>
  <c r="FX1141" i="98"/>
  <c r="GA1141" i="98"/>
  <c r="FZ1072" i="98"/>
  <c r="GB1072" i="98"/>
  <c r="FK1253" i="98"/>
  <c r="FV1175" i="98"/>
  <c r="GE1175" i="98"/>
  <c r="GC1027" i="98"/>
  <c r="FY1027" i="98"/>
  <c r="FX1027" i="98"/>
  <c r="GA1027" i="98"/>
  <c r="GD1011" i="98"/>
  <c r="FU1011" i="98"/>
  <c r="FT1011" i="98"/>
  <c r="FW1011" i="98"/>
  <c r="GD984" i="98"/>
  <c r="FY984" i="98"/>
  <c r="GB984" i="98"/>
  <c r="GE984" i="98"/>
  <c r="FY584" i="98"/>
  <c r="GB584" i="98"/>
  <c r="GE584" i="98"/>
  <c r="FY672" i="98"/>
  <c r="GB672" i="98"/>
  <c r="GE672" i="98"/>
  <c r="GD558" i="98"/>
  <c r="FU558" i="98"/>
  <c r="FX558" i="98"/>
  <c r="GA558" i="98"/>
  <c r="FU612" i="98"/>
  <c r="FX612" i="98"/>
  <c r="GA612" i="98"/>
  <c r="GD530" i="98"/>
  <c r="FU530" i="98"/>
  <c r="FX530" i="98"/>
  <c r="GA530" i="98"/>
  <c r="GD399" i="98"/>
  <c r="FU399" i="98"/>
  <c r="FX399" i="98"/>
  <c r="GA399" i="98"/>
  <c r="FV494" i="98"/>
  <c r="FT494" i="98"/>
  <c r="FW494" i="98"/>
  <c r="GD403" i="98"/>
  <c r="FT403" i="98"/>
  <c r="FW403" i="98"/>
  <c r="FY357" i="98"/>
  <c r="GB357" i="98"/>
  <c r="FZ310" i="98"/>
  <c r="GE310" i="98"/>
  <c r="FV310" i="98"/>
  <c r="FU310" i="98"/>
  <c r="FX310" i="98"/>
  <c r="GC301" i="98"/>
  <c r="FT301" i="98"/>
  <c r="FW301" i="98"/>
  <c r="GE290" i="98"/>
  <c r="FV290" i="98"/>
  <c r="FU290" i="98"/>
  <c r="FX290" i="98"/>
  <c r="GD200" i="98"/>
  <c r="FU200" i="98"/>
  <c r="GB113" i="98"/>
  <c r="FV113" i="98"/>
  <c r="FV1567" i="98"/>
  <c r="FY1567" i="98"/>
  <c r="GB1567" i="98"/>
  <c r="GE1567" i="98"/>
  <c r="FU1450" i="98"/>
  <c r="FW1450" i="98"/>
  <c r="FZ1507" i="98"/>
  <c r="FU1507" i="98"/>
  <c r="FX1507" i="98"/>
  <c r="GA1507" i="98"/>
  <c r="GB1301" i="98"/>
  <c r="FU1301" i="98"/>
  <c r="GA1301" i="98"/>
  <c r="FZ1125" i="98"/>
  <c r="FU1125" i="98"/>
  <c r="FX1125" i="98"/>
  <c r="GA1125" i="98"/>
  <c r="FV1109" i="98"/>
  <c r="FT1109" i="98"/>
  <c r="FW1109" i="98"/>
  <c r="FX1157" i="98"/>
  <c r="GD1157" i="98"/>
  <c r="FT1157" i="98"/>
  <c r="FW1157" i="98"/>
  <c r="GD1023" i="98"/>
  <c r="FU1023" i="98"/>
  <c r="FT1023" i="98"/>
  <c r="FW1023" i="98"/>
  <c r="FV1007" i="98"/>
  <c r="FU1007" i="98"/>
  <c r="FT1007" i="98"/>
  <c r="FW1007" i="98"/>
  <c r="FZ760" i="98"/>
  <c r="FT760" i="98"/>
  <c r="FW760" i="98"/>
  <c r="FY768" i="98"/>
  <c r="GB768" i="98"/>
  <c r="GE768" i="98"/>
  <c r="FU740" i="98"/>
  <c r="FX740" i="98"/>
  <c r="GA740" i="98"/>
  <c r="FZ534" i="98"/>
  <c r="FU534" i="98"/>
  <c r="FX534" i="98"/>
  <c r="GA534" i="98"/>
  <c r="FZ514" i="98"/>
  <c r="FU514" i="98"/>
  <c r="FX514" i="98"/>
  <c r="GA514" i="98"/>
  <c r="FZ482" i="98"/>
  <c r="FU482" i="98"/>
  <c r="FX482" i="98"/>
  <c r="GA482" i="98"/>
  <c r="FT423" i="98"/>
  <c r="FW423" i="98"/>
  <c r="FV451" i="98"/>
  <c r="FT451" i="98"/>
  <c r="FW451" i="98"/>
  <c r="FV411" i="98"/>
  <c r="FZ411" i="98"/>
  <c r="FT411" i="98"/>
  <c r="FW411" i="98"/>
  <c r="FW367" i="98"/>
  <c r="FT367" i="98"/>
  <c r="GD274" i="98"/>
  <c r="FU274" i="98"/>
  <c r="FX274" i="98"/>
  <c r="GA274" i="98"/>
  <c r="FY329" i="98"/>
  <c r="FZ329" i="98"/>
  <c r="GC329" i="98"/>
  <c r="FT329" i="98"/>
  <c r="FW329" i="98"/>
  <c r="FV188" i="98"/>
  <c r="FT188" i="98"/>
  <c r="FW188" i="98"/>
  <c r="GC94" i="98"/>
  <c r="GB94" i="98"/>
  <c r="FY94" i="98"/>
  <c r="GE94" i="98"/>
  <c r="FU1647" i="98"/>
  <c r="FX1647" i="98"/>
  <c r="GA1647" i="98"/>
  <c r="FK1285" i="98"/>
  <c r="FY1675" i="98"/>
  <c r="FX1675" i="98"/>
  <c r="GE1675" i="98"/>
  <c r="FZ1659" i="98"/>
  <c r="FU1659" i="98"/>
  <c r="FX1659" i="98"/>
  <c r="GA1659" i="98"/>
  <c r="FV1591" i="98"/>
  <c r="FT1591" i="98"/>
  <c r="FW1591" i="98"/>
  <c r="GA1354" i="98"/>
  <c r="GA1434" i="98"/>
  <c r="GD1527" i="98"/>
  <c r="FY1527" i="98"/>
  <c r="GB1527" i="98"/>
  <c r="GE1527" i="98"/>
  <c r="FW1442" i="98"/>
  <c r="FZ958" i="98"/>
  <c r="FY958" i="98"/>
  <c r="GC958" i="98"/>
  <c r="FV958" i="98"/>
  <c r="FT958" i="98"/>
  <c r="GD988" i="98"/>
  <c r="FU988" i="98"/>
  <c r="FX988" i="98"/>
  <c r="GA988" i="98"/>
  <c r="FU1035" i="98"/>
  <c r="FT1035" i="98"/>
  <c r="FW1035" i="98"/>
  <c r="FY942" i="98"/>
  <c r="GC942" i="98"/>
  <c r="FV942" i="98"/>
  <c r="FT942" i="98"/>
  <c r="GD744" i="98"/>
  <c r="FU744" i="98"/>
  <c r="FX744" i="98"/>
  <c r="GA744" i="98"/>
  <c r="GD712" i="98"/>
  <c r="FU712" i="98"/>
  <c r="FX712" i="98"/>
  <c r="GA712" i="98"/>
  <c r="GD938" i="98"/>
  <c r="FW938" i="98"/>
  <c r="FU938" i="98"/>
  <c r="FX938" i="98"/>
  <c r="FV918" i="98"/>
  <c r="FZ918" i="98"/>
  <c r="FT918" i="98"/>
  <c r="GD854" i="98"/>
  <c r="FW854" i="98"/>
  <c r="FU854" i="98"/>
  <c r="FX854" i="98"/>
  <c r="GD822" i="98"/>
  <c r="FW822" i="98"/>
  <c r="FU822" i="98"/>
  <c r="FX822" i="98"/>
  <c r="GD790" i="98"/>
  <c r="FW790" i="98"/>
  <c r="FU790" i="98"/>
  <c r="FX790" i="98"/>
  <c r="GD652" i="98"/>
  <c r="FT652" i="98"/>
  <c r="FW652" i="98"/>
  <c r="FY688" i="98"/>
  <c r="GB688" i="98"/>
  <c r="GE688" i="98"/>
  <c r="FY624" i="98"/>
  <c r="GB624" i="98"/>
  <c r="GE624" i="98"/>
  <c r="FU427" i="98"/>
  <c r="FX427" i="98"/>
  <c r="GA427" i="98"/>
  <c r="GB379" i="98"/>
  <c r="FV379" i="98"/>
  <c r="FT379" i="98"/>
  <c r="FU379" i="98"/>
  <c r="FU349" i="98"/>
  <c r="GA349" i="98"/>
  <c r="FX349" i="98"/>
  <c r="FI1237" i="98"/>
  <c r="GA1237" i="98" s="1"/>
  <c r="GC1237" i="98"/>
  <c r="FV1237" i="98"/>
  <c r="FI1088" i="98"/>
  <c r="GD1088" i="98"/>
  <c r="GE1088" i="98"/>
  <c r="FI1093" i="98"/>
  <c r="FU1093" i="98"/>
  <c r="FY1093" i="98"/>
  <c r="GC1093" i="98"/>
  <c r="FW1093" i="98"/>
  <c r="GB1093" i="98"/>
  <c r="FX1093" i="98"/>
  <c r="GD1093" i="98"/>
  <c r="FT1093" i="98"/>
  <c r="FZ1093" i="98"/>
  <c r="GE1093" i="98"/>
  <c r="FV1093" i="98"/>
  <c r="GA1093" i="98"/>
  <c r="FI1045" i="98"/>
  <c r="FY1045" i="98"/>
  <c r="GC1045" i="98"/>
  <c r="GB1045" i="98"/>
  <c r="GD1045" i="98"/>
  <c r="GE1045" i="98"/>
  <c r="FV1045" i="98"/>
  <c r="GA920" i="98"/>
  <c r="GD920" i="98"/>
  <c r="GA792" i="98"/>
  <c r="GD792" i="98"/>
  <c r="GE1087" i="98"/>
  <c r="FT983" i="98"/>
  <c r="FW983" i="98"/>
  <c r="FX767" i="98"/>
  <c r="GA767" i="98"/>
  <c r="GD767" i="98"/>
  <c r="FX703" i="98"/>
  <c r="GA703" i="98"/>
  <c r="GD703" i="98"/>
  <c r="FX639" i="98"/>
  <c r="GA639" i="98"/>
  <c r="GD639" i="98"/>
  <c r="FX575" i="98"/>
  <c r="GA575" i="98"/>
  <c r="GD575" i="98"/>
  <c r="FT386" i="98"/>
  <c r="FX386" i="98"/>
  <c r="GB386" i="98"/>
  <c r="FV386" i="98"/>
  <c r="GA386" i="98"/>
  <c r="FW386" i="98"/>
  <c r="GC386" i="98"/>
  <c r="FI386" i="98"/>
  <c r="FY386" i="98"/>
  <c r="GD386" i="98"/>
  <c r="FZ386" i="98"/>
  <c r="GE386" i="98"/>
  <c r="FU386" i="98"/>
  <c r="FZ389" i="98"/>
  <c r="FX953" i="98"/>
  <c r="GE953" i="98"/>
  <c r="GB873" i="98"/>
  <c r="GE873" i="98"/>
  <c r="FX533" i="98"/>
  <c r="GA533" i="98"/>
  <c r="GD533" i="98"/>
  <c r="GB683" i="98"/>
  <c r="GE683" i="98"/>
  <c r="FZ502" i="98"/>
  <c r="FU502" i="98"/>
  <c r="FX502" i="98"/>
  <c r="FY561" i="98"/>
  <c r="GC561" i="98"/>
  <c r="GA378" i="98"/>
  <c r="FX434" i="98"/>
  <c r="GA434" i="98"/>
  <c r="GD434" i="98"/>
  <c r="FT394" i="98"/>
  <c r="FW394" i="98"/>
  <c r="FX317" i="98"/>
  <c r="GA341" i="98"/>
  <c r="FU270" i="98"/>
  <c r="FX270" i="98"/>
  <c r="GB245" i="98"/>
  <c r="GE245" i="98"/>
  <c r="FT247" i="98"/>
  <c r="FX247" i="98"/>
  <c r="GD235" i="98"/>
  <c r="FX235" i="98"/>
  <c r="FW193" i="98"/>
  <c r="GA193" i="98"/>
  <c r="FZ193" i="98"/>
  <c r="FU193" i="98"/>
  <c r="GA181" i="98"/>
  <c r="FZ181" i="98"/>
  <c r="FU181" i="98"/>
  <c r="FY99" i="98"/>
  <c r="FZ99" i="98"/>
  <c r="GD1543" i="98"/>
  <c r="FU1543" i="98"/>
  <c r="FX1543" i="98"/>
  <c r="FW1362" i="98"/>
  <c r="GB1682" i="98"/>
  <c r="GA1682" i="98"/>
  <c r="FY1658" i="98"/>
  <c r="FX1658" i="98"/>
  <c r="GA1658" i="98"/>
  <c r="GD1658" i="98"/>
  <c r="FY1117" i="98"/>
  <c r="GB1117" i="98"/>
  <c r="GE1117" i="98"/>
  <c r="FV1439" i="98"/>
  <c r="FZ1439" i="98"/>
  <c r="FX1439" i="98"/>
  <c r="FW1439" i="98"/>
  <c r="GA1423" i="98"/>
  <c r="FZ1423" i="98"/>
  <c r="FX1423" i="98"/>
  <c r="FW1423" i="98"/>
  <c r="GB1233" i="98"/>
  <c r="GD1233" i="98"/>
  <c r="FY1233" i="98"/>
  <c r="GE1233" i="98"/>
  <c r="FV1151" i="98"/>
  <c r="FX1151" i="98"/>
  <c r="FW1151" i="98"/>
  <c r="GC775" i="98"/>
  <c r="FT775" i="98"/>
  <c r="GD1419" i="98"/>
  <c r="GB1419" i="98"/>
  <c r="FV1419" i="98"/>
  <c r="FT1419" i="98"/>
  <c r="FV1177" i="98"/>
  <c r="FZ1177" i="98"/>
  <c r="FU1177" i="98"/>
  <c r="FZ1163" i="98"/>
  <c r="FW1163" i="98"/>
  <c r="FY980" i="98"/>
  <c r="GB980" i="98"/>
  <c r="GE980" i="98"/>
  <c r="GB800" i="98"/>
  <c r="FX800" i="98"/>
  <c r="FU800" i="98"/>
  <c r="FY728" i="98"/>
  <c r="GB728" i="98"/>
  <c r="GE728" i="98"/>
  <c r="FZ1039" i="98"/>
  <c r="FY1039" i="98"/>
  <c r="GC1039" i="98"/>
  <c r="FW1024" i="98"/>
  <c r="FV1024" i="98"/>
  <c r="FZ1024" i="98"/>
  <c r="FU1024" i="98"/>
  <c r="FX991" i="98"/>
  <c r="GA991" i="98"/>
  <c r="GD991" i="98"/>
  <c r="GA930" i="98"/>
  <c r="GE930" i="98"/>
  <c r="FY930" i="98"/>
  <c r="GD914" i="98"/>
  <c r="FW914" i="98"/>
  <c r="FU914" i="98"/>
  <c r="GD850" i="98"/>
  <c r="FW850" i="98"/>
  <c r="FU850" i="98"/>
  <c r="FW795" i="98"/>
  <c r="FV795" i="98"/>
  <c r="GE762" i="98"/>
  <c r="FY592" i="98"/>
  <c r="GB592" i="98"/>
  <c r="GE592" i="98"/>
  <c r="GD772" i="98"/>
  <c r="FY772" i="98"/>
  <c r="GB772" i="98"/>
  <c r="GE772" i="98"/>
  <c r="GC743" i="98"/>
  <c r="GB743" i="98"/>
  <c r="GE743" i="98"/>
  <c r="FY695" i="98"/>
  <c r="FX695" i="98"/>
  <c r="GA695" i="98"/>
  <c r="GD695" i="98"/>
  <c r="FV465" i="98"/>
  <c r="FY407" i="98"/>
  <c r="GB407" i="98"/>
  <c r="GE407" i="98"/>
  <c r="GE440" i="98"/>
  <c r="FU440" i="98"/>
  <c r="GA213" i="98"/>
  <c r="GE213" i="98"/>
  <c r="GD213" i="98"/>
  <c r="GB213" i="98"/>
  <c r="GA128" i="98"/>
  <c r="FZ128" i="98"/>
  <c r="FU128" i="98"/>
  <c r="GE91" i="98"/>
  <c r="FU1402" i="98"/>
  <c r="FW1402" i="98"/>
  <c r="FV1575" i="98"/>
  <c r="FY1575" i="98"/>
  <c r="GB1575" i="98"/>
  <c r="GE1575" i="98"/>
  <c r="GD1559" i="98"/>
  <c r="FY1559" i="98"/>
  <c r="GB1559" i="98"/>
  <c r="GE1559" i="98"/>
  <c r="FV1541" i="98"/>
  <c r="FZ1410" i="98"/>
  <c r="FW1410" i="98"/>
  <c r="FZ1583" i="98"/>
  <c r="FU1583" i="98"/>
  <c r="FX1583" i="98"/>
  <c r="FY1482" i="98"/>
  <c r="GC1482" i="98"/>
  <c r="FV1482" i="98"/>
  <c r="FX1594" i="98"/>
  <c r="GA1594" i="98"/>
  <c r="GD1594" i="98"/>
  <c r="GB1590" i="98"/>
  <c r="GE1590" i="98"/>
  <c r="GB1582" i="98"/>
  <c r="GE1582" i="98"/>
  <c r="FY1578" i="98"/>
  <c r="FT1578" i="98"/>
  <c r="FW1578" i="98"/>
  <c r="FY1535" i="98"/>
  <c r="GB1535" i="98"/>
  <c r="GE1535" i="98"/>
  <c r="FY1173" i="98"/>
  <c r="GE1173" i="98"/>
  <c r="FZ1281" i="98"/>
  <c r="GD1281" i="98"/>
  <c r="FY1281" i="98"/>
  <c r="GE1281" i="98"/>
  <c r="FV1201" i="98"/>
  <c r="FU1201" i="98"/>
  <c r="FZ1221" i="98"/>
  <c r="FY1221" i="98"/>
  <c r="GE1221" i="98"/>
  <c r="GE1040" i="98"/>
  <c r="FY1040" i="98"/>
  <c r="GC1040" i="98"/>
  <c r="FV1040" i="98"/>
  <c r="FV1311" i="98"/>
  <c r="FZ1311" i="98"/>
  <c r="FX1395" i="98"/>
  <c r="GB1395" i="98"/>
  <c r="FV1395" i="98"/>
  <c r="FT1395" i="98"/>
  <c r="GA1363" i="98"/>
  <c r="FZ1363" i="98"/>
  <c r="FX1195" i="98"/>
  <c r="FX1147" i="98"/>
  <c r="FX1119" i="98"/>
  <c r="FV1119" i="98"/>
  <c r="GA1064" i="98"/>
  <c r="GB924" i="98"/>
  <c r="FX924" i="98"/>
  <c r="FU924" i="98"/>
  <c r="GC844" i="98"/>
  <c r="FW844" i="98"/>
  <c r="GB828" i="98"/>
  <c r="FX828" i="98"/>
  <c r="FU828" i="98"/>
  <c r="FX995" i="98"/>
  <c r="GA995" i="98"/>
  <c r="GD995" i="98"/>
  <c r="FZ945" i="98"/>
  <c r="GC929" i="98"/>
  <c r="FY929" i="98"/>
  <c r="FV929" i="98"/>
  <c r="FT929" i="98"/>
  <c r="GB889" i="98"/>
  <c r="GE889" i="98"/>
  <c r="GD865" i="98"/>
  <c r="FX865" i="98"/>
  <c r="GC841" i="98"/>
  <c r="FY841" i="98"/>
  <c r="FV841" i="98"/>
  <c r="FT841" i="98"/>
  <c r="GB793" i="98"/>
  <c r="GE793" i="98"/>
  <c r="FV710" i="98"/>
  <c r="GB903" i="98"/>
  <c r="FX903" i="98"/>
  <c r="FV764" i="98"/>
  <c r="FU764" i="98"/>
  <c r="FX764" i="98"/>
  <c r="FT670" i="98"/>
  <c r="GE670" i="98"/>
  <c r="FT517" i="98"/>
  <c r="FW517" i="98"/>
  <c r="FY747" i="98"/>
  <c r="GB699" i="98"/>
  <c r="GE699" i="98"/>
  <c r="FX651" i="98"/>
  <c r="GA651" i="98"/>
  <c r="GD651" i="98"/>
  <c r="FZ542" i="98"/>
  <c r="FU542" i="98"/>
  <c r="FX542" i="98"/>
  <c r="FZ471" i="98"/>
  <c r="FY471" i="98"/>
  <c r="GB471" i="98"/>
  <c r="GE471" i="98"/>
  <c r="GC370" i="98"/>
  <c r="FT370" i="98"/>
  <c r="GB409" i="98"/>
  <c r="FV409" i="98"/>
  <c r="GC410" i="98"/>
  <c r="GC381" i="98"/>
  <c r="FV381" i="98"/>
  <c r="GC364" i="98"/>
  <c r="GD253" i="98"/>
  <c r="FX253" i="98"/>
  <c r="FW197" i="98"/>
  <c r="GA197" i="98"/>
  <c r="FZ197" i="98"/>
  <c r="FU197" i="98"/>
  <c r="GB151" i="98"/>
  <c r="FV151" i="98"/>
  <c r="FT151" i="98"/>
  <c r="FW93" i="98"/>
  <c r="FX93" i="98"/>
  <c r="FU93" i="98"/>
  <c r="FZ1671" i="98"/>
  <c r="FU1671" i="98"/>
  <c r="FX1671" i="98"/>
  <c r="GD1539" i="98"/>
  <c r="FU1539" i="98"/>
  <c r="FX1539" i="98"/>
  <c r="FW1670" i="98"/>
  <c r="GA1455" i="98"/>
  <c r="FZ1455" i="98"/>
  <c r="FX1455" i="98"/>
  <c r="FW1455" i="98"/>
  <c r="FV1297" i="98"/>
  <c r="FU1297" i="98"/>
  <c r="GD1199" i="98"/>
  <c r="FX1291" i="98"/>
  <c r="GC1031" i="98"/>
  <c r="FY1031" i="98"/>
  <c r="FX1031" i="98"/>
  <c r="GC928" i="98"/>
  <c r="FW928" i="98"/>
  <c r="GB912" i="98"/>
  <c r="FX912" i="98"/>
  <c r="FU912" i="98"/>
  <c r="GA864" i="98"/>
  <c r="GD864" i="98"/>
  <c r="GC848" i="98"/>
  <c r="FW848" i="98"/>
  <c r="GB832" i="98"/>
  <c r="FX832" i="98"/>
  <c r="FU832" i="98"/>
  <c r="FW1081" i="98"/>
  <c r="FT1081" i="98"/>
  <c r="GB923" i="98"/>
  <c r="FX923" i="98"/>
  <c r="FX959" i="98"/>
  <c r="GB959" i="98"/>
  <c r="FV959" i="98"/>
  <c r="FT959" i="98"/>
  <c r="GE730" i="98"/>
  <c r="FX513" i="98"/>
  <c r="GA513" i="98"/>
  <c r="GD513" i="98"/>
  <c r="FU580" i="98"/>
  <c r="FX580" i="98"/>
  <c r="FW535" i="98"/>
  <c r="GA535" i="98"/>
  <c r="FU535" i="98"/>
  <c r="FY759" i="98"/>
  <c r="FX759" i="98"/>
  <c r="GA759" i="98"/>
  <c r="GD759" i="98"/>
  <c r="FV522" i="98"/>
  <c r="FT522" i="98"/>
  <c r="GB470" i="98"/>
  <c r="GE470" i="98"/>
  <c r="FZ373" i="98"/>
  <c r="GE424" i="98"/>
  <c r="FW424" i="98"/>
  <c r="FU424" i="98"/>
  <c r="FV337" i="98"/>
  <c r="GB337" i="98"/>
  <c r="GE337" i="98"/>
  <c r="FX305" i="98"/>
  <c r="FT244" i="98"/>
  <c r="FX244" i="98"/>
  <c r="FU244" i="98"/>
  <c r="GB350" i="98"/>
  <c r="FT269" i="98"/>
  <c r="FW269" i="98"/>
  <c r="GA224" i="98"/>
  <c r="FY184" i="98"/>
  <c r="FX184" i="98"/>
  <c r="FZ1555" i="98"/>
  <c r="FT1555" i="98"/>
  <c r="GA1498" i="98"/>
  <c r="GA1378" i="98"/>
  <c r="GB1205" i="98"/>
  <c r="FU1205" i="98"/>
  <c r="FU1000" i="98"/>
  <c r="FX1000" i="98"/>
  <c r="GD951" i="98"/>
  <c r="GB951" i="98"/>
  <c r="FV951" i="98"/>
  <c r="FT951" i="98"/>
  <c r="FZ455" i="98"/>
  <c r="FT455" i="98"/>
  <c r="FZ632" i="98"/>
  <c r="FT632" i="98"/>
  <c r="FV724" i="98"/>
  <c r="FZ724" i="98"/>
  <c r="FT724" i="98"/>
  <c r="GB371" i="98"/>
  <c r="FV371" i="98"/>
  <c r="FT371" i="98"/>
  <c r="FV362" i="98"/>
  <c r="FX362" i="98"/>
  <c r="FW362" i="98"/>
  <c r="GA338" i="98"/>
  <c r="FW338" i="98"/>
  <c r="GD289" i="98"/>
  <c r="FU289" i="98"/>
  <c r="FX90" i="98"/>
  <c r="GD321" i="98"/>
  <c r="FU321" i="98"/>
  <c r="FV297" i="98"/>
  <c r="GB297" i="98"/>
  <c r="GE297" i="98"/>
  <c r="FZ640" i="98"/>
  <c r="FU640" i="98"/>
  <c r="FX640" i="98"/>
  <c r="FZ431" i="98"/>
  <c r="FT431" i="98"/>
  <c r="GD447" i="98"/>
  <c r="FU447" i="98"/>
  <c r="FX447" i="98"/>
  <c r="FZ1458" i="98"/>
  <c r="FW1458" i="98"/>
  <c r="GA1314" i="98"/>
  <c r="GD1004" i="98"/>
  <c r="FU1004" i="98"/>
  <c r="FX1004" i="98"/>
  <c r="FV1133" i="98"/>
  <c r="FT1133" i="98"/>
  <c r="GD1141" i="98"/>
  <c r="FV1141" i="98"/>
  <c r="FT1141" i="98"/>
  <c r="GA1072" i="98"/>
  <c r="GD1027" i="98"/>
  <c r="FU1027" i="98"/>
  <c r="FT1027" i="98"/>
  <c r="FU984" i="98"/>
  <c r="FX984" i="98"/>
  <c r="GD584" i="98"/>
  <c r="FU584" i="98"/>
  <c r="FX584" i="98"/>
  <c r="FZ672" i="98"/>
  <c r="FU672" i="98"/>
  <c r="FX672" i="98"/>
  <c r="FZ558" i="98"/>
  <c r="FT558" i="98"/>
  <c r="FV612" i="98"/>
  <c r="FZ612" i="98"/>
  <c r="FT612" i="98"/>
  <c r="FZ530" i="98"/>
  <c r="FT530" i="98"/>
  <c r="FZ399" i="98"/>
  <c r="FT399" i="98"/>
  <c r="GA357" i="98"/>
  <c r="FW310" i="98"/>
  <c r="FZ301" i="98"/>
  <c r="GD301" i="98"/>
  <c r="FU301" i="98"/>
  <c r="GA290" i="98"/>
  <c r="FW290" i="98"/>
  <c r="FY200" i="98"/>
  <c r="GB200" i="98"/>
  <c r="GE200" i="98"/>
  <c r="GE113" i="98"/>
  <c r="FU1567" i="98"/>
  <c r="FX1567" i="98"/>
  <c r="GD1507" i="98"/>
  <c r="FV1507" i="98"/>
  <c r="FT1507" i="98"/>
  <c r="GD1301" i="98"/>
  <c r="FT1301" i="98"/>
  <c r="FV1125" i="98"/>
  <c r="FT1125" i="98"/>
  <c r="FZ768" i="98"/>
  <c r="FU768" i="98"/>
  <c r="FX768" i="98"/>
  <c r="FV740" i="98"/>
  <c r="FZ740" i="98"/>
  <c r="FT740" i="98"/>
  <c r="FV534" i="98"/>
  <c r="FT534" i="98"/>
  <c r="FV514" i="98"/>
  <c r="FT514" i="98"/>
  <c r="FV482" i="98"/>
  <c r="FT482" i="98"/>
  <c r="FZ274" i="98"/>
  <c r="FT274" i="98"/>
  <c r="GD329" i="98"/>
  <c r="FU329" i="98"/>
  <c r="FZ94" i="98"/>
  <c r="FV94" i="98"/>
  <c r="FT94" i="98"/>
  <c r="FZ1647" i="98"/>
  <c r="FT1647" i="98"/>
  <c r="FK1269" i="98"/>
  <c r="FZ1675" i="98"/>
  <c r="FU1675" i="98"/>
  <c r="FV1659" i="98"/>
  <c r="FT1659" i="98"/>
  <c r="FU1527" i="98"/>
  <c r="FX1527" i="98"/>
  <c r="GE1442" i="98"/>
  <c r="FK1088" i="98"/>
  <c r="FU958" i="98"/>
  <c r="FW958" i="98"/>
  <c r="FZ988" i="98"/>
  <c r="FT988" i="98"/>
  <c r="GE942" i="98"/>
  <c r="FW942" i="98"/>
  <c r="FZ744" i="98"/>
  <c r="FT744" i="98"/>
  <c r="FZ712" i="98"/>
  <c r="FT712" i="98"/>
  <c r="FV938" i="98"/>
  <c r="FZ938" i="98"/>
  <c r="FV854" i="98"/>
  <c r="FZ854" i="98"/>
  <c r="FV822" i="98"/>
  <c r="FZ822" i="98"/>
  <c r="FV790" i="98"/>
  <c r="FZ790" i="98"/>
  <c r="FZ688" i="98"/>
  <c r="FU688" i="98"/>
  <c r="FX688" i="98"/>
  <c r="FZ624" i="98"/>
  <c r="FU624" i="98"/>
  <c r="FX624" i="98"/>
  <c r="FV427" i="98"/>
  <c r="FZ427" i="98"/>
  <c r="FT427" i="98"/>
  <c r="FW379" i="98"/>
  <c r="GD349" i="98"/>
  <c r="FY349" i="98"/>
  <c r="GC349" i="98"/>
  <c r="FV349" i="98"/>
  <c r="GB1088" i="98" l="1"/>
  <c r="FZ1237" i="98"/>
  <c r="GD1237" i="98"/>
  <c r="FT1237" i="98"/>
  <c r="FW1237" i="98"/>
  <c r="GD1285" i="98"/>
  <c r="FT1285" i="98"/>
  <c r="FW1285" i="98"/>
  <c r="GA1077" i="98"/>
  <c r="FT1077" i="98"/>
  <c r="FZ1269" i="98"/>
  <c r="GD1269" i="98"/>
  <c r="FT1269" i="98"/>
  <c r="FW1269" i="98"/>
  <c r="FV810" i="98"/>
  <c r="FZ810" i="98"/>
  <c r="FT810" i="98"/>
  <c r="FV874" i="98"/>
  <c r="FZ874" i="98"/>
  <c r="FT874" i="98"/>
  <c r="GB1338" i="98"/>
  <c r="GD172" i="98"/>
  <c r="FU172" i="98"/>
  <c r="FT172" i="98"/>
  <c r="FW172" i="98"/>
  <c r="GA1088" i="98"/>
  <c r="FX1088" i="98"/>
  <c r="GA1338" i="98"/>
  <c r="FX1338" i="98"/>
  <c r="GD1012" i="98"/>
  <c r="FY1012" i="98"/>
  <c r="GB1012" i="98"/>
  <c r="FZ1045" i="98"/>
  <c r="FX1045" i="98"/>
  <c r="FW1045" i="98"/>
  <c r="FU1045" i="98"/>
  <c r="FZ1088" i="98"/>
  <c r="FY1088" i="98"/>
  <c r="GC1088" i="98"/>
  <c r="FV1088" i="98"/>
  <c r="FT1088" i="98"/>
  <c r="FX1237" i="98"/>
  <c r="FY1237" i="98"/>
  <c r="GE1237" i="98"/>
  <c r="FX1285" i="98"/>
  <c r="FY1285" i="98"/>
  <c r="GE1285" i="98"/>
  <c r="GE1077" i="98"/>
  <c r="GD1077" i="98"/>
  <c r="GB1077" i="98"/>
  <c r="FY1077" i="98"/>
  <c r="FX1269" i="98"/>
  <c r="FY1269" i="98"/>
  <c r="GE1269" i="98"/>
  <c r="FX111" i="98"/>
  <c r="GA111" i="98"/>
  <c r="FW111" i="98"/>
  <c r="FU111" i="98"/>
  <c r="GA810" i="98"/>
  <c r="GE810" i="98"/>
  <c r="FY810" i="98"/>
  <c r="GB810" i="98"/>
  <c r="GA874" i="98"/>
  <c r="GE874" i="98"/>
  <c r="FY874" i="98"/>
  <c r="GB874" i="98"/>
  <c r="FU1338" i="98"/>
  <c r="FY1338" i="98"/>
  <c r="GC1338" i="98"/>
  <c r="FV1338" i="98"/>
  <c r="FT1338" i="98"/>
  <c r="GB172" i="98"/>
  <c r="GE172" i="98"/>
  <c r="GA208" i="98"/>
  <c r="FX208" i="98"/>
  <c r="GD794" i="98"/>
  <c r="FW794" i="98"/>
  <c r="FU794" i="98"/>
  <c r="FX794" i="98"/>
  <c r="GD858" i="98"/>
  <c r="FW858" i="98"/>
  <c r="FU858" i="98"/>
  <c r="FX858" i="98"/>
  <c r="GD922" i="98"/>
  <c r="FW922" i="98"/>
  <c r="FU922" i="98"/>
  <c r="FX922" i="98"/>
  <c r="FT103" i="98"/>
  <c r="FX103" i="98"/>
  <c r="FW103" i="98"/>
  <c r="FU103" i="98"/>
  <c r="GE119" i="98"/>
  <c r="FZ119" i="98"/>
  <c r="FX119" i="98"/>
  <c r="FW119" i="98"/>
  <c r="FU119" i="98"/>
  <c r="FV1012" i="98"/>
  <c r="FZ1012" i="98"/>
  <c r="FU1012" i="98"/>
  <c r="FX1012" i="98"/>
  <c r="GA934" i="98"/>
  <c r="GE934" i="98"/>
  <c r="FY934" i="98"/>
  <c r="GB934" i="98"/>
  <c r="GA1045" i="98"/>
  <c r="FT1045" i="98"/>
  <c r="FU1088" i="98"/>
  <c r="FW1088" i="98"/>
  <c r="GB1237" i="98"/>
  <c r="FU1237" i="98"/>
  <c r="GB1285" i="98"/>
  <c r="FU1285" i="98"/>
  <c r="GA158" i="98"/>
  <c r="FV1077" i="98"/>
  <c r="FZ1077" i="98"/>
  <c r="FX1077" i="98"/>
  <c r="FW1077" i="98"/>
  <c r="GB1269" i="98"/>
  <c r="FU1269" i="98"/>
  <c r="GE1189" i="98"/>
  <c r="FY842" i="98"/>
  <c r="GE890" i="98"/>
  <c r="FY890" i="98"/>
  <c r="GE111" i="98"/>
  <c r="GD111" i="98"/>
  <c r="FT111" i="98"/>
  <c r="FX139" i="98"/>
  <c r="FY139" i="98"/>
  <c r="GD810" i="98"/>
  <c r="FW810" i="98"/>
  <c r="FU810" i="98"/>
  <c r="GD874" i="98"/>
  <c r="FW874" i="98"/>
  <c r="FU874" i="98"/>
  <c r="GB1061" i="98"/>
  <c r="GE1338" i="98"/>
  <c r="FW1338" i="98"/>
  <c r="FU114" i="98"/>
  <c r="GA114" i="98"/>
  <c r="GC172" i="98"/>
  <c r="FY172" i="98"/>
  <c r="FX172" i="98"/>
  <c r="GE208" i="98"/>
  <c r="FY208" i="98"/>
  <c r="GC208" i="98"/>
  <c r="FV208" i="98"/>
  <c r="FV794" i="98"/>
  <c r="FZ794" i="98"/>
  <c r="FV858" i="98"/>
  <c r="FZ858" i="98"/>
  <c r="FV922" i="98"/>
  <c r="FZ922" i="98"/>
  <c r="GE103" i="98"/>
  <c r="FZ103" i="98"/>
  <c r="FT119" i="98"/>
  <c r="GE1012" i="98"/>
  <c r="GD934" i="98"/>
  <c r="FW934" i="98"/>
  <c r="FU934" i="98"/>
  <c r="GD1028" i="98"/>
  <c r="FY1028" i="98"/>
  <c r="FB26" i="98" l="1"/>
  <c r="FB25" i="98"/>
  <c r="FB24" i="98"/>
  <c r="FB23" i="98"/>
  <c r="FB22" i="98"/>
  <c r="FB21" i="98"/>
  <c r="FB20" i="98"/>
  <c r="FB19" i="98"/>
  <c r="FB18" i="98"/>
  <c r="FB17" i="98"/>
  <c r="FB16" i="98"/>
  <c r="FB15" i="98"/>
  <c r="FB14" i="98"/>
  <c r="FB13" i="98"/>
  <c r="FB12" i="98"/>
  <c r="FB11" i="98"/>
  <c r="FB10" i="98"/>
  <c r="FB9" i="98"/>
  <c r="FB8" i="98"/>
  <c r="FB7" i="98"/>
  <c r="FB6" i="98"/>
  <c r="FJ7" i="98" l="1"/>
  <c r="FL7" i="98" s="1"/>
  <c r="FJ8" i="98"/>
  <c r="FL8" i="98" s="1"/>
  <c r="FJ9" i="98"/>
  <c r="FL9" i="98" s="1"/>
  <c r="FJ10" i="98"/>
  <c r="FL10" i="98" s="1"/>
  <c r="FJ11" i="98"/>
  <c r="FL11" i="98" s="1"/>
  <c r="FJ12" i="98"/>
  <c r="FL12" i="98" s="1"/>
  <c r="FJ13" i="98"/>
  <c r="FL13" i="98" s="1"/>
  <c r="FJ14" i="98"/>
  <c r="FL14" i="98" s="1"/>
  <c r="FJ15" i="98"/>
  <c r="FL15" i="98" s="1"/>
  <c r="FJ16" i="98"/>
  <c r="FL16" i="98" s="1"/>
  <c r="FJ17" i="98"/>
  <c r="FL17" i="98" s="1"/>
  <c r="FJ18" i="98"/>
  <c r="FL18" i="98" s="1"/>
  <c r="FJ19" i="98"/>
  <c r="FL19" i="98" s="1"/>
  <c r="FJ20" i="98"/>
  <c r="FL20" i="98" s="1"/>
  <c r="FJ21" i="98"/>
  <c r="FL21" i="98" s="1"/>
  <c r="FJ22" i="98"/>
  <c r="FL22" i="98" s="1"/>
  <c r="FJ23" i="98"/>
  <c r="FL23" i="98" s="1"/>
  <c r="FJ24" i="98"/>
  <c r="FL24" i="98" s="1"/>
  <c r="FJ25" i="98"/>
  <c r="FL25" i="98" s="1"/>
  <c r="FJ26" i="98"/>
  <c r="FL26" i="98" s="1"/>
  <c r="FJ27" i="98"/>
  <c r="FL27" i="98" s="1"/>
  <c r="FJ28" i="98"/>
  <c r="FL28" i="98" s="1"/>
  <c r="FJ29" i="98"/>
  <c r="FL29" i="98" s="1"/>
  <c r="FJ30" i="98"/>
  <c r="FL30" i="98" s="1"/>
  <c r="FJ31" i="98"/>
  <c r="FL31" i="98" s="1"/>
  <c r="FJ32" i="98"/>
  <c r="FL32" i="98" s="1"/>
  <c r="FJ33" i="98"/>
  <c r="FL33" i="98" s="1"/>
  <c r="FJ34" i="98"/>
  <c r="FL34" i="98" s="1"/>
  <c r="FJ35" i="98"/>
  <c r="FL35" i="98" s="1"/>
  <c r="FJ36" i="98"/>
  <c r="FL36" i="98" s="1"/>
  <c r="FJ37" i="98"/>
  <c r="FL37" i="98" s="1"/>
  <c r="FJ38" i="98"/>
  <c r="FL38" i="98" s="1"/>
  <c r="FJ39" i="98"/>
  <c r="FL39" i="98" s="1"/>
  <c r="FJ40" i="98"/>
  <c r="FL40" i="98" s="1"/>
  <c r="FJ41" i="98"/>
  <c r="FL41" i="98" s="1"/>
  <c r="FJ42" i="98"/>
  <c r="FL42" i="98" s="1"/>
  <c r="FJ43" i="98"/>
  <c r="FL43" i="98" s="1"/>
  <c r="FJ44" i="98"/>
  <c r="FL44" i="98" s="1"/>
  <c r="FJ45" i="98"/>
  <c r="FL45" i="98" s="1"/>
  <c r="FJ46" i="98"/>
  <c r="FL46" i="98" s="1"/>
  <c r="FJ47" i="98"/>
  <c r="FL47" i="98" s="1"/>
  <c r="FJ48" i="98"/>
  <c r="FL48" i="98" s="1"/>
  <c r="FJ49" i="98"/>
  <c r="FL49" i="98" s="1"/>
  <c r="FJ50" i="98"/>
  <c r="FL50" i="98" s="1"/>
  <c r="FJ51" i="98"/>
  <c r="FL51" i="98" s="1"/>
  <c r="FJ52" i="98"/>
  <c r="FL52" i="98" s="1"/>
  <c r="FJ53" i="98"/>
  <c r="FL53" i="98" s="1"/>
  <c r="FJ54" i="98"/>
  <c r="FL54" i="98" s="1"/>
  <c r="FJ55" i="98"/>
  <c r="FL55" i="98" s="1"/>
  <c r="FJ56" i="98"/>
  <c r="FL56" i="98" s="1"/>
  <c r="FJ57" i="98"/>
  <c r="FL57" i="98" s="1"/>
  <c r="FJ58" i="98"/>
  <c r="FL58" i="98" s="1"/>
  <c r="FJ59" i="98"/>
  <c r="FL59" i="98" s="1"/>
  <c r="FJ60" i="98"/>
  <c r="FL60" i="98" s="1"/>
  <c r="FJ61" i="98"/>
  <c r="FL61" i="98" s="1"/>
  <c r="FJ62" i="98"/>
  <c r="FL62" i="98" s="1"/>
  <c r="FJ63" i="98"/>
  <c r="FL63" i="98" s="1"/>
  <c r="FJ64" i="98"/>
  <c r="FL64" i="98" s="1"/>
  <c r="FJ65" i="98"/>
  <c r="FL65" i="98" s="1"/>
  <c r="FJ66" i="98"/>
  <c r="FL66" i="98" s="1"/>
  <c r="FJ67" i="98"/>
  <c r="FL67" i="98" s="1"/>
  <c r="FJ68" i="98"/>
  <c r="FL68" i="98" s="1"/>
  <c r="FJ69" i="98"/>
  <c r="FL69" i="98" s="1"/>
  <c r="FJ70" i="98"/>
  <c r="FL70" i="98" s="1"/>
  <c r="FJ71" i="98"/>
  <c r="FL71" i="98" s="1"/>
  <c r="FJ72" i="98"/>
  <c r="FL72" i="98" s="1"/>
  <c r="FJ73" i="98"/>
  <c r="FL73" i="98" s="1"/>
  <c r="FJ74" i="98"/>
  <c r="FL74" i="98" s="1"/>
  <c r="FJ75" i="98"/>
  <c r="FL75" i="98" s="1"/>
  <c r="FJ76" i="98"/>
  <c r="FL76" i="98" s="1"/>
  <c r="FJ77" i="98"/>
  <c r="FL77" i="98" s="1"/>
  <c r="FJ78" i="98"/>
  <c r="FL78" i="98" s="1"/>
  <c r="FJ79" i="98"/>
  <c r="FL79" i="98" s="1"/>
  <c r="FJ80" i="98"/>
  <c r="FL80" i="98" s="1"/>
  <c r="FJ81" i="98"/>
  <c r="FL81" i="98" s="1"/>
  <c r="FJ82" i="98"/>
  <c r="FL82" i="98" s="1"/>
  <c r="FJ83" i="98"/>
  <c r="FL83" i="98" s="1"/>
  <c r="FJ84" i="98"/>
  <c r="FL84" i="98" s="1"/>
  <c r="FJ85" i="98"/>
  <c r="FL85" i="98" s="1"/>
  <c r="FJ6" i="98"/>
  <c r="FL6" i="98" s="1"/>
  <c r="R5" i="95" l="1"/>
  <c r="S5" i="95"/>
  <c r="T5" i="95"/>
  <c r="U5" i="95"/>
  <c r="R6" i="95"/>
  <c r="S6" i="95"/>
  <c r="T6" i="95"/>
  <c r="U6" i="95"/>
  <c r="R7" i="95"/>
  <c r="S7" i="95"/>
  <c r="T7" i="95"/>
  <c r="U7" i="95"/>
  <c r="R8" i="95"/>
  <c r="S8" i="95"/>
  <c r="T8" i="95"/>
  <c r="U8" i="95"/>
  <c r="R9" i="95"/>
  <c r="S9" i="95"/>
  <c r="T9" i="95"/>
  <c r="U9" i="95"/>
  <c r="R10" i="95"/>
  <c r="S10" i="95"/>
  <c r="T10" i="95"/>
  <c r="U10" i="95"/>
  <c r="R11" i="95"/>
  <c r="S11" i="95"/>
  <c r="T11" i="95"/>
  <c r="U11" i="95"/>
  <c r="R12" i="95"/>
  <c r="S12" i="95"/>
  <c r="T12" i="95"/>
  <c r="U12" i="95"/>
  <c r="R13" i="95"/>
  <c r="S13" i="95"/>
  <c r="T13" i="95"/>
  <c r="U13" i="95"/>
  <c r="S4" i="95"/>
  <c r="T4" i="95"/>
  <c r="U4" i="95"/>
  <c r="R4" i="95"/>
  <c r="AY6" i="101" l="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BM79" i="101" l="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H7" i="101" l="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AW35" i="101" l="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K766" i="100" s="1"/>
  <c r="GL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K767" i="100"/>
  <c r="GO767" i="100" s="1"/>
  <c r="GQ767" i="100" s="1"/>
  <c r="GK768" i="100"/>
  <c r="GL768" i="100" s="1"/>
  <c r="GK769" i="100"/>
  <c r="GO769" i="100" s="1"/>
  <c r="GQ769" i="100" s="1"/>
  <c r="GM769" i="100"/>
  <c r="GK770" i="100"/>
  <c r="GL770" i="100" s="1"/>
  <c r="GK771" i="100"/>
  <c r="GO771" i="100" s="1"/>
  <c r="GQ771" i="100" s="1"/>
  <c r="GL771" i="100"/>
  <c r="GK772" i="100"/>
  <c r="GL772" i="100" s="1"/>
  <c r="GK773" i="100"/>
  <c r="GO773" i="100" s="1"/>
  <c r="GQ773" i="100" s="1"/>
  <c r="GL773" i="100"/>
  <c r="GK775" i="100"/>
  <c r="GO775" i="100" s="1"/>
  <c r="GQ775" i="100" s="1"/>
  <c r="GK776" i="100"/>
  <c r="GP776" i="100" s="1"/>
  <c r="GK777" i="100"/>
  <c r="GO777" i="100" s="1"/>
  <c r="GQ777" i="100" s="1"/>
  <c r="GK778" i="100"/>
  <c r="GP778" i="100" s="1"/>
  <c r="GK780" i="100"/>
  <c r="GL780" i="100" s="1"/>
  <c r="GK782" i="100"/>
  <c r="GL782" i="100" s="1"/>
  <c r="GK783" i="100"/>
  <c r="GO783" i="100" s="1"/>
  <c r="GQ783" i="100" s="1"/>
  <c r="GK784" i="100"/>
  <c r="GL784" i="100" s="1"/>
  <c r="GP784" i="100"/>
  <c r="GK785" i="100"/>
  <c r="GO785" i="100" s="1"/>
  <c r="GQ785" i="100" s="1"/>
  <c r="GM777" i="100" l="1"/>
  <c r="GK786" i="100"/>
  <c r="GL786" i="100" s="1"/>
  <c r="GL783" i="100"/>
  <c r="GK781" i="100"/>
  <c r="GK779" i="100"/>
  <c r="GL777" i="100"/>
  <c r="GK774" i="100"/>
  <c r="GL774" i="100" s="1"/>
  <c r="GM771" i="100"/>
  <c r="GP769" i="100"/>
  <c r="GP768" i="100"/>
  <c r="GP777" i="100"/>
  <c r="GL769" i="100"/>
  <c r="GL767" i="100"/>
  <c r="GP785" i="100"/>
  <c r="GP775" i="100"/>
  <c r="GM785" i="100"/>
  <c r="GM775" i="100"/>
  <c r="GP773" i="100"/>
  <c r="GP767" i="100"/>
  <c r="GP766" i="100"/>
  <c r="GP786" i="100"/>
  <c r="GL785" i="100"/>
  <c r="GM783" i="100"/>
  <c r="GM781" i="100"/>
  <c r="GP779" i="100"/>
  <c r="GL775" i="100"/>
  <c r="GM773" i="100"/>
  <c r="GP771" i="100"/>
  <c r="GM767" i="100"/>
  <c r="GO766" i="100"/>
  <c r="GQ766" i="100" s="1"/>
  <c r="GP782" i="100"/>
  <c r="GP774" i="100"/>
  <c r="GP770" i="100"/>
  <c r="GO786" i="100"/>
  <c r="GQ786" i="100" s="1"/>
  <c r="GO780" i="100"/>
  <c r="GQ780" i="100" s="1"/>
  <c r="GO778" i="100"/>
  <c r="GQ778" i="100" s="1"/>
  <c r="GO776" i="100"/>
  <c r="GQ776" i="100" s="1"/>
  <c r="GO772" i="100"/>
  <c r="GQ772" i="100" s="1"/>
  <c r="GO768" i="100"/>
  <c r="GQ768" i="100" s="1"/>
  <c r="GM786" i="100"/>
  <c r="GM784" i="100"/>
  <c r="GP783" i="100"/>
  <c r="GM780" i="100"/>
  <c r="GM778" i="100"/>
  <c r="GM776" i="100"/>
  <c r="GM774" i="100"/>
  <c r="GM772" i="100"/>
  <c r="GM770" i="100"/>
  <c r="GM768" i="100"/>
  <c r="GM766" i="100"/>
  <c r="GP780" i="100"/>
  <c r="GP772" i="100"/>
  <c r="GO784" i="100"/>
  <c r="GQ784" i="100" s="1"/>
  <c r="GO782" i="100"/>
  <c r="GQ782" i="100" s="1"/>
  <c r="GO770" i="100"/>
  <c r="GQ770" i="100" s="1"/>
  <c r="GM782" i="100"/>
  <c r="GL778" i="100"/>
  <c r="GL776" i="100"/>
  <c r="GO781" i="100" l="1"/>
  <c r="GQ781" i="100" s="1"/>
  <c r="GL781" i="100"/>
  <c r="GO774" i="100"/>
  <c r="GQ774" i="100" s="1"/>
  <c r="GP781" i="100"/>
  <c r="GO779" i="100"/>
  <c r="GQ779" i="100" s="1"/>
  <c r="GL779" i="100"/>
  <c r="GM779" i="100"/>
  <c r="GP224" i="100"/>
  <c r="GP234" i="100"/>
  <c r="GQ266" i="100"/>
  <c r="GP287" i="100"/>
  <c r="GQ348" i="100"/>
  <c r="GP349" i="100"/>
  <c r="GP392" i="100"/>
  <c r="GP434" i="100"/>
  <c r="GP444" i="100"/>
  <c r="GP562" i="100"/>
  <c r="GP572" i="100"/>
  <c r="GP660" i="100"/>
  <c r="GP668" i="100"/>
  <c r="GO187" i="100"/>
  <c r="GQ187" i="100" s="1"/>
  <c r="GO222" i="100"/>
  <c r="GQ222" i="100" s="1"/>
  <c r="GO228" i="100"/>
  <c r="GQ228" i="100" s="1"/>
  <c r="GO230" i="100"/>
  <c r="GQ230" i="100" s="1"/>
  <c r="GO238" i="100"/>
  <c r="GQ238" i="100" s="1"/>
  <c r="GO244" i="100"/>
  <c r="GQ244" i="100" s="1"/>
  <c r="GO246" i="100"/>
  <c r="GQ246" i="100" s="1"/>
  <c r="GO254" i="100"/>
  <c r="GQ254" i="100" s="1"/>
  <c r="GO260" i="100"/>
  <c r="GQ260" i="100" s="1"/>
  <c r="GO262" i="100"/>
  <c r="GQ262" i="100" s="1"/>
  <c r="GO270" i="100"/>
  <c r="GQ270" i="100" s="1"/>
  <c r="GO276" i="100"/>
  <c r="GQ276" i="100" s="1"/>
  <c r="GO278" i="100"/>
  <c r="GQ278" i="100" s="1"/>
  <c r="GO286" i="100"/>
  <c r="GQ286" i="100" s="1"/>
  <c r="GO292" i="100"/>
  <c r="GQ292" i="100" s="1"/>
  <c r="GO294" i="100"/>
  <c r="GQ294" i="100" s="1"/>
  <c r="GO307" i="100"/>
  <c r="GQ307" i="100" s="1"/>
  <c r="GO315" i="100"/>
  <c r="GQ315" i="100" s="1"/>
  <c r="GO316" i="100"/>
  <c r="GQ316" i="100" s="1"/>
  <c r="GO328" i="100"/>
  <c r="GQ328" i="100" s="1"/>
  <c r="GO336" i="100"/>
  <c r="GQ336" i="100" s="1"/>
  <c r="GO339" i="100"/>
  <c r="GQ339" i="100" s="1"/>
  <c r="GO348" i="100"/>
  <c r="GO356" i="100"/>
  <c r="GQ356" i="100" s="1"/>
  <c r="GO360" i="100"/>
  <c r="GQ360" i="100" s="1"/>
  <c r="GO371" i="100"/>
  <c r="GQ371" i="100" s="1"/>
  <c r="GO379" i="100"/>
  <c r="GQ379" i="100" s="1"/>
  <c r="GO380" i="100"/>
  <c r="GQ380" i="100" s="1"/>
  <c r="GO392" i="100"/>
  <c r="GQ392" i="100" s="1"/>
  <c r="GO416" i="100"/>
  <c r="GQ416" i="100" s="1"/>
  <c r="GO428" i="100"/>
  <c r="GQ428" i="100" s="1"/>
  <c r="GO444" i="100"/>
  <c r="GQ444" i="100" s="1"/>
  <c r="GO476" i="100"/>
  <c r="GQ476" i="100" s="1"/>
  <c r="GO524" i="100"/>
  <c r="GQ524" i="100" s="1"/>
  <c r="GO572" i="100"/>
  <c r="GQ572" i="100" s="1"/>
  <c r="GO608" i="100"/>
  <c r="GQ608" i="100" s="1"/>
  <c r="GO615" i="100"/>
  <c r="GQ615" i="100" s="1"/>
  <c r="GO651" i="100"/>
  <c r="GQ651" i="100" s="1"/>
  <c r="GO683" i="100"/>
  <c r="GQ683" i="100" s="1"/>
  <c r="GO684" i="100"/>
  <c r="GQ684" i="100" s="1"/>
  <c r="GK216" i="100"/>
  <c r="GK217" i="100"/>
  <c r="GK218" i="100"/>
  <c r="GP218" i="100" s="1"/>
  <c r="GK219" i="100"/>
  <c r="GK220" i="100"/>
  <c r="GP220" i="100" s="1"/>
  <c r="GK221" i="100"/>
  <c r="GK222" i="100"/>
  <c r="GP222" i="100" s="1"/>
  <c r="GK223" i="100"/>
  <c r="GP223" i="100" s="1"/>
  <c r="GK224" i="100"/>
  <c r="GO224" i="100" s="1"/>
  <c r="GQ224" i="100" s="1"/>
  <c r="GK225" i="100"/>
  <c r="GK226" i="100"/>
  <c r="GP226" i="100" s="1"/>
  <c r="GK227" i="100"/>
  <c r="GP227" i="100" s="1"/>
  <c r="GK228" i="100"/>
  <c r="GP228" i="100" s="1"/>
  <c r="GK229" i="100"/>
  <c r="GK230" i="100"/>
  <c r="GP230" i="100" s="1"/>
  <c r="GK231" i="100"/>
  <c r="GP231" i="100" s="1"/>
  <c r="GK232" i="100"/>
  <c r="GP232" i="100" s="1"/>
  <c r="GK233" i="100"/>
  <c r="GK234" i="100"/>
  <c r="GO234" i="100" s="1"/>
  <c r="GQ234" i="100" s="1"/>
  <c r="GK235" i="100"/>
  <c r="GK236" i="100"/>
  <c r="GP236" i="100" s="1"/>
  <c r="GK237" i="100"/>
  <c r="GK238" i="100"/>
  <c r="GP238" i="100" s="1"/>
  <c r="GK239" i="100"/>
  <c r="GP239" i="100" s="1"/>
  <c r="GK240" i="100"/>
  <c r="GK241" i="100"/>
  <c r="GK242" i="100"/>
  <c r="GP242" i="100" s="1"/>
  <c r="GK243" i="100"/>
  <c r="GP243" i="100" s="1"/>
  <c r="GK244" i="100"/>
  <c r="GP244" i="100" s="1"/>
  <c r="GK245" i="100"/>
  <c r="GO245" i="100" s="1"/>
  <c r="GQ245" i="100" s="1"/>
  <c r="GK246" i="100"/>
  <c r="GP246" i="100" s="1"/>
  <c r="GK247" i="100"/>
  <c r="GP247" i="100" s="1"/>
  <c r="GK248" i="100"/>
  <c r="GP248" i="100" s="1"/>
  <c r="GK249" i="100"/>
  <c r="GK250" i="100"/>
  <c r="GP250" i="100" s="1"/>
  <c r="GK251" i="100"/>
  <c r="GK252" i="100"/>
  <c r="GP252" i="100" s="1"/>
  <c r="GK253" i="100"/>
  <c r="GK254" i="100"/>
  <c r="GP254" i="100" s="1"/>
  <c r="GK255" i="100"/>
  <c r="GP255" i="100" s="1"/>
  <c r="GK256" i="100"/>
  <c r="GK257" i="100"/>
  <c r="GK258" i="100"/>
  <c r="GP258" i="100" s="1"/>
  <c r="GK259" i="100"/>
  <c r="GP259" i="100" s="1"/>
  <c r="GK260" i="100"/>
  <c r="GP260" i="100" s="1"/>
  <c r="GK261" i="100"/>
  <c r="GK262" i="100"/>
  <c r="GP262" i="100" s="1"/>
  <c r="GK263" i="100"/>
  <c r="GP263" i="100" s="1"/>
  <c r="GK264" i="100"/>
  <c r="GP264" i="100" s="1"/>
  <c r="GK265" i="100"/>
  <c r="GK266" i="100"/>
  <c r="GO266" i="100" s="1"/>
  <c r="GK267" i="100"/>
  <c r="GK268" i="100"/>
  <c r="GP268" i="100" s="1"/>
  <c r="GK269" i="100"/>
  <c r="GK270" i="100"/>
  <c r="GP270" i="100" s="1"/>
  <c r="GK271" i="100"/>
  <c r="GP271" i="100" s="1"/>
  <c r="GK272" i="100"/>
  <c r="GK273" i="100"/>
  <c r="GK274" i="100"/>
  <c r="GP274" i="100" s="1"/>
  <c r="GK275" i="100"/>
  <c r="GP275" i="100" s="1"/>
  <c r="GK276" i="100"/>
  <c r="GP276" i="100" s="1"/>
  <c r="GK277" i="100"/>
  <c r="GK278" i="100"/>
  <c r="GP278" i="100" s="1"/>
  <c r="GK279" i="100"/>
  <c r="GP279" i="100" s="1"/>
  <c r="GK280" i="100"/>
  <c r="GP280" i="100" s="1"/>
  <c r="GK281" i="100"/>
  <c r="GK282" i="100"/>
  <c r="GP282" i="100" s="1"/>
  <c r="GK283" i="100"/>
  <c r="GK284" i="100"/>
  <c r="GP284" i="100" s="1"/>
  <c r="GK285" i="100"/>
  <c r="GK286" i="100"/>
  <c r="GP286" i="100" s="1"/>
  <c r="GK287" i="100"/>
  <c r="GO287" i="100" s="1"/>
  <c r="GQ287" i="100" s="1"/>
  <c r="GK288" i="100"/>
  <c r="GK289" i="100"/>
  <c r="GK290" i="100"/>
  <c r="GP290" i="100" s="1"/>
  <c r="GK291" i="100"/>
  <c r="GP291" i="100" s="1"/>
  <c r="GK292" i="100"/>
  <c r="GP292" i="100" s="1"/>
  <c r="GK293" i="100"/>
  <c r="GK294" i="100"/>
  <c r="GP294" i="100" s="1"/>
  <c r="GK295" i="100"/>
  <c r="GP295" i="100" s="1"/>
  <c r="GK296" i="100"/>
  <c r="GP296" i="100" s="1"/>
  <c r="GK297" i="100"/>
  <c r="GK298" i="100"/>
  <c r="GO298" i="100" s="1"/>
  <c r="GQ298" i="100" s="1"/>
  <c r="GK299" i="100"/>
  <c r="GK300" i="100"/>
  <c r="GP300" i="100" s="1"/>
  <c r="GK301" i="100"/>
  <c r="GM301" i="100" s="1"/>
  <c r="GK302" i="100"/>
  <c r="GL302" i="100" s="1"/>
  <c r="GK303" i="100"/>
  <c r="GK304" i="100"/>
  <c r="GK305" i="100"/>
  <c r="GM305" i="100" s="1"/>
  <c r="GK306" i="100"/>
  <c r="GL306" i="100" s="1"/>
  <c r="GK307" i="100"/>
  <c r="GP307" i="100" s="1"/>
  <c r="GM307" i="100"/>
  <c r="GK308" i="100"/>
  <c r="GK309" i="100"/>
  <c r="GP309" i="100" s="1"/>
  <c r="GK310" i="100"/>
  <c r="GL310" i="100" s="1"/>
  <c r="GK311" i="100"/>
  <c r="GK312" i="100"/>
  <c r="GP312" i="100" s="1"/>
  <c r="GL312" i="100"/>
  <c r="GM312" i="100"/>
  <c r="GK313" i="100"/>
  <c r="GM313" i="100" s="1"/>
  <c r="GK314" i="100"/>
  <c r="GL314" i="100"/>
  <c r="GK315" i="100"/>
  <c r="GK316" i="100"/>
  <c r="GP316" i="100" s="1"/>
  <c r="GL316" i="100"/>
  <c r="GM316" i="100"/>
  <c r="GK317" i="100"/>
  <c r="GM317" i="100" s="1"/>
  <c r="GK318" i="100"/>
  <c r="GL318" i="100" s="1"/>
  <c r="GK319" i="100"/>
  <c r="GK320" i="100"/>
  <c r="GK321" i="100"/>
  <c r="GM321" i="100" s="1"/>
  <c r="GK322" i="100"/>
  <c r="GL322" i="100" s="1"/>
  <c r="GK323" i="100"/>
  <c r="GP323" i="100" s="1"/>
  <c r="GM323" i="100"/>
  <c r="GK324" i="100"/>
  <c r="GK325" i="100"/>
  <c r="GM325" i="100" s="1"/>
  <c r="GK326" i="100"/>
  <c r="GL326" i="100" s="1"/>
  <c r="GK327" i="100"/>
  <c r="GK328" i="100"/>
  <c r="GP328" i="100" s="1"/>
  <c r="GL328" i="100"/>
  <c r="GM328" i="100"/>
  <c r="GK329" i="100"/>
  <c r="GM329" i="100" s="1"/>
  <c r="GK330" i="100"/>
  <c r="GP330" i="100" s="1"/>
  <c r="GL330" i="100"/>
  <c r="GK331" i="100"/>
  <c r="GK332" i="100"/>
  <c r="GP332" i="100" s="1"/>
  <c r="GL332" i="100"/>
  <c r="GM332" i="100"/>
  <c r="GK333" i="100"/>
  <c r="GM333" i="100" s="1"/>
  <c r="GK334" i="100"/>
  <c r="GL334" i="100" s="1"/>
  <c r="GK335" i="100"/>
  <c r="GK336" i="100"/>
  <c r="GK337" i="100"/>
  <c r="GM337" i="100" s="1"/>
  <c r="GK338" i="100"/>
  <c r="GL338" i="100" s="1"/>
  <c r="GK339" i="100"/>
  <c r="GP339" i="100" s="1"/>
  <c r="GM339" i="100"/>
  <c r="GK340" i="100"/>
  <c r="GK341" i="100"/>
  <c r="GM341" i="100" s="1"/>
  <c r="GK342" i="100"/>
  <c r="GL342" i="100" s="1"/>
  <c r="GK343" i="100"/>
  <c r="GK344" i="100"/>
  <c r="GP344" i="100" s="1"/>
  <c r="GL344" i="100"/>
  <c r="GM344" i="100"/>
  <c r="GK345" i="100"/>
  <c r="GM345" i="100" s="1"/>
  <c r="GK346" i="100"/>
  <c r="GL346" i="100"/>
  <c r="GK347" i="100"/>
  <c r="GK348" i="100"/>
  <c r="GP348" i="100" s="1"/>
  <c r="GL348" i="100"/>
  <c r="GM348" i="100"/>
  <c r="GK349" i="100"/>
  <c r="GM349" i="100" s="1"/>
  <c r="GK350" i="100"/>
  <c r="GL350" i="100" s="1"/>
  <c r="GK351" i="100"/>
  <c r="GK352" i="100"/>
  <c r="GK353" i="100"/>
  <c r="GM353" i="100" s="1"/>
  <c r="GK354" i="100"/>
  <c r="GL354" i="100" s="1"/>
  <c r="GK355" i="100"/>
  <c r="GP355" i="100" s="1"/>
  <c r="GM355" i="100"/>
  <c r="GK356" i="100"/>
  <c r="GK357" i="100"/>
  <c r="GM357" i="100" s="1"/>
  <c r="GK358" i="100"/>
  <c r="GL358" i="100" s="1"/>
  <c r="GK359" i="100"/>
  <c r="GK360" i="100"/>
  <c r="GP360" i="100" s="1"/>
  <c r="GL360" i="100"/>
  <c r="GM360" i="100"/>
  <c r="GK361" i="100"/>
  <c r="GM361" i="100" s="1"/>
  <c r="GK362" i="100"/>
  <c r="GL362" i="100"/>
  <c r="GK363" i="100"/>
  <c r="GK364" i="100"/>
  <c r="GP364" i="100" s="1"/>
  <c r="GL364" i="100"/>
  <c r="GM364" i="100"/>
  <c r="GK365" i="100"/>
  <c r="GM365" i="100" s="1"/>
  <c r="GK366" i="100"/>
  <c r="GL366" i="100" s="1"/>
  <c r="GK367" i="100"/>
  <c r="GK368" i="100"/>
  <c r="GK369" i="100"/>
  <c r="GM369" i="100" s="1"/>
  <c r="GK370" i="100"/>
  <c r="GL370" i="100" s="1"/>
  <c r="GK371" i="100"/>
  <c r="GP371" i="100" s="1"/>
  <c r="GM371" i="100"/>
  <c r="GK372" i="100"/>
  <c r="GK373" i="100"/>
  <c r="GM373" i="100" s="1"/>
  <c r="GK374" i="100"/>
  <c r="GL374" i="100" s="1"/>
  <c r="GK375" i="100"/>
  <c r="GK376" i="100"/>
  <c r="GP376" i="100" s="1"/>
  <c r="GL376" i="100"/>
  <c r="GM376" i="100"/>
  <c r="GK377" i="100"/>
  <c r="GM377" i="100" s="1"/>
  <c r="GK378" i="100"/>
  <c r="GP378" i="100" s="1"/>
  <c r="GL378" i="100"/>
  <c r="GK379" i="100"/>
  <c r="GK380" i="100"/>
  <c r="GP380" i="100" s="1"/>
  <c r="GL380" i="100"/>
  <c r="GM380" i="100"/>
  <c r="GK381" i="100"/>
  <c r="GM381" i="100" s="1"/>
  <c r="GK382" i="100"/>
  <c r="GL382" i="100" s="1"/>
  <c r="GK383" i="100"/>
  <c r="GK384" i="100"/>
  <c r="GK385" i="100"/>
  <c r="GM385" i="100" s="1"/>
  <c r="GK386" i="100"/>
  <c r="GL386" i="100" s="1"/>
  <c r="GK387" i="100"/>
  <c r="GP387" i="100" s="1"/>
  <c r="GM387" i="100"/>
  <c r="GK388" i="100"/>
  <c r="GK389" i="100"/>
  <c r="GM389" i="100" s="1"/>
  <c r="GK390" i="100"/>
  <c r="GL390" i="100" s="1"/>
  <c r="GK391" i="100"/>
  <c r="GK392" i="100"/>
  <c r="GL392" i="100"/>
  <c r="GM392" i="100"/>
  <c r="GK393" i="100"/>
  <c r="GL393" i="100" s="1"/>
  <c r="GM393" i="100"/>
  <c r="GK394" i="100"/>
  <c r="GK395" i="100"/>
  <c r="GK396" i="100"/>
  <c r="GP396" i="100" s="1"/>
  <c r="GL396" i="100"/>
  <c r="GM396" i="100"/>
  <c r="GK397" i="100"/>
  <c r="GK398" i="100"/>
  <c r="GK399" i="100"/>
  <c r="GK400" i="100"/>
  <c r="GK401" i="100"/>
  <c r="GL401" i="100" s="1"/>
  <c r="GK402" i="100"/>
  <c r="GK403" i="100"/>
  <c r="GK404" i="100"/>
  <c r="GK405" i="100"/>
  <c r="GO405" i="100" s="1"/>
  <c r="GQ405" i="100" s="1"/>
  <c r="GM405" i="100"/>
  <c r="GK406" i="100"/>
  <c r="GP406" i="100" s="1"/>
  <c r="GK407" i="100"/>
  <c r="GK408" i="100"/>
  <c r="GP408" i="100" s="1"/>
  <c r="GL408" i="100"/>
  <c r="GM408" i="100"/>
  <c r="GK409" i="100"/>
  <c r="GL409" i="100" s="1"/>
  <c r="GM409" i="100"/>
  <c r="GK410" i="100"/>
  <c r="GK411" i="100"/>
  <c r="GK412" i="100"/>
  <c r="GP412" i="100" s="1"/>
  <c r="GL412" i="100"/>
  <c r="GM412" i="100"/>
  <c r="GK413" i="100"/>
  <c r="GK414" i="100"/>
  <c r="GK415" i="100"/>
  <c r="GK416" i="100"/>
  <c r="GK417" i="100"/>
  <c r="GL417" i="100" s="1"/>
  <c r="GK418" i="100"/>
  <c r="GK419" i="100"/>
  <c r="GK420" i="100"/>
  <c r="GK421" i="100"/>
  <c r="GL421" i="100" s="1"/>
  <c r="GM421" i="100"/>
  <c r="GK422" i="100"/>
  <c r="GO422" i="100" s="1"/>
  <c r="GQ422" i="100" s="1"/>
  <c r="GK423" i="100"/>
  <c r="GK424" i="100"/>
  <c r="GP424" i="100" s="1"/>
  <c r="GL424" i="100"/>
  <c r="GM424" i="100"/>
  <c r="GK425" i="100"/>
  <c r="GL425" i="100" s="1"/>
  <c r="GM425" i="100"/>
  <c r="GK426" i="100"/>
  <c r="GK427" i="100"/>
  <c r="GK428" i="100"/>
  <c r="GP428" i="100" s="1"/>
  <c r="GL428" i="100"/>
  <c r="GM428" i="100"/>
  <c r="GK429" i="100"/>
  <c r="GK430" i="100"/>
  <c r="GK431" i="100"/>
  <c r="GK432" i="100"/>
  <c r="GM432" i="100"/>
  <c r="GK433" i="100"/>
  <c r="GK434" i="100"/>
  <c r="GK435" i="100"/>
  <c r="GK436" i="100"/>
  <c r="GK437" i="100"/>
  <c r="GL437" i="100" s="1"/>
  <c r="GM437" i="100"/>
  <c r="GK438" i="100"/>
  <c r="GO438" i="100" s="1"/>
  <c r="GQ438" i="100" s="1"/>
  <c r="GK439" i="100"/>
  <c r="GK440" i="100"/>
  <c r="GP440" i="100" s="1"/>
  <c r="GL440" i="100"/>
  <c r="GM440" i="100"/>
  <c r="GK441" i="100"/>
  <c r="GL441" i="100" s="1"/>
  <c r="GM441" i="100"/>
  <c r="GK442" i="100"/>
  <c r="GK443" i="100"/>
  <c r="GO443" i="100" s="1"/>
  <c r="GQ443" i="100" s="1"/>
  <c r="GK444" i="100"/>
  <c r="GL444" i="100"/>
  <c r="GM444" i="100"/>
  <c r="GK445" i="100"/>
  <c r="GK446" i="100"/>
  <c r="GK447" i="100"/>
  <c r="GK448" i="100"/>
  <c r="GM448" i="100"/>
  <c r="GK449" i="100"/>
  <c r="GL449" i="100" s="1"/>
  <c r="GK450" i="100"/>
  <c r="GK451" i="100"/>
  <c r="GK452" i="100"/>
  <c r="GL452" i="100" s="1"/>
  <c r="GK453" i="100"/>
  <c r="GL453" i="100" s="1"/>
  <c r="GK454" i="100"/>
  <c r="GO454" i="100" s="1"/>
  <c r="GQ454" i="100" s="1"/>
  <c r="GK455" i="100"/>
  <c r="GK456" i="100"/>
  <c r="GK457" i="100"/>
  <c r="GL457" i="100" s="1"/>
  <c r="GM457" i="100"/>
  <c r="GK458" i="100"/>
  <c r="GK459" i="100"/>
  <c r="GK460" i="100"/>
  <c r="GP460" i="100" s="1"/>
  <c r="GL460" i="100"/>
  <c r="GM460" i="100"/>
  <c r="GK461" i="100"/>
  <c r="GK462" i="100"/>
  <c r="GK463" i="100"/>
  <c r="GK464" i="100"/>
  <c r="GK465" i="100"/>
  <c r="GL465" i="100" s="1"/>
  <c r="GK466" i="100"/>
  <c r="GP466" i="100" s="1"/>
  <c r="GK467" i="100"/>
  <c r="GK468" i="100"/>
  <c r="GL468" i="100" s="1"/>
  <c r="GK469" i="100"/>
  <c r="GL469" i="100" s="1"/>
  <c r="GM469" i="100"/>
  <c r="GK470" i="100"/>
  <c r="GO470" i="100" s="1"/>
  <c r="GQ470" i="100" s="1"/>
  <c r="GK471" i="100"/>
  <c r="GK472" i="100"/>
  <c r="GP472" i="100" s="1"/>
  <c r="GL472" i="100"/>
  <c r="GM472" i="100"/>
  <c r="GK473" i="100"/>
  <c r="GL473" i="100" s="1"/>
  <c r="GK474" i="100"/>
  <c r="GK475" i="100"/>
  <c r="GO475" i="100" s="1"/>
  <c r="GQ475" i="100" s="1"/>
  <c r="GK476" i="100"/>
  <c r="GP476" i="100" s="1"/>
  <c r="GM476" i="100"/>
  <c r="GK477" i="100"/>
  <c r="GK478" i="100"/>
  <c r="GK479" i="100"/>
  <c r="GK480" i="100"/>
  <c r="GK481" i="100"/>
  <c r="GL481" i="100" s="1"/>
  <c r="GM481" i="100"/>
  <c r="GK482" i="100"/>
  <c r="GK483" i="100"/>
  <c r="GK484" i="100"/>
  <c r="GL484" i="100"/>
  <c r="GK485" i="100"/>
  <c r="GL485" i="100" s="1"/>
  <c r="GM485" i="100"/>
  <c r="GK486" i="100"/>
  <c r="GO486" i="100" s="1"/>
  <c r="GQ486" i="100" s="1"/>
  <c r="GK487" i="100"/>
  <c r="GK488" i="100"/>
  <c r="GP488" i="100" s="1"/>
  <c r="GL488" i="100"/>
  <c r="GM488" i="100"/>
  <c r="GK489" i="100"/>
  <c r="GL489" i="100" s="1"/>
  <c r="GK490" i="100"/>
  <c r="GK491" i="100"/>
  <c r="GK492" i="100"/>
  <c r="GL492" i="100" s="1"/>
  <c r="GM492" i="100"/>
  <c r="GK493" i="100"/>
  <c r="GK494" i="100"/>
  <c r="GK495" i="100"/>
  <c r="GK496" i="100"/>
  <c r="GK497" i="100"/>
  <c r="GL497" i="100" s="1"/>
  <c r="GK498" i="100"/>
  <c r="GP498" i="100" s="1"/>
  <c r="GK499" i="100"/>
  <c r="GK500" i="100"/>
  <c r="GL500" i="100" s="1"/>
  <c r="GK501" i="100"/>
  <c r="GL501" i="100" s="1"/>
  <c r="GM501" i="100"/>
  <c r="GK502" i="100"/>
  <c r="GO502" i="100" s="1"/>
  <c r="GQ502" i="100" s="1"/>
  <c r="GK503" i="100"/>
  <c r="GK504" i="100"/>
  <c r="GP504" i="100" s="1"/>
  <c r="GL504" i="100"/>
  <c r="GM504" i="100"/>
  <c r="GK505" i="100"/>
  <c r="GL505" i="100" s="1"/>
  <c r="GK506" i="100"/>
  <c r="GK507" i="100"/>
  <c r="GO507" i="100" s="1"/>
  <c r="GQ507" i="100" s="1"/>
  <c r="GK508" i="100"/>
  <c r="GO508" i="100" s="1"/>
  <c r="GQ508" i="100" s="1"/>
  <c r="GM508" i="100"/>
  <c r="GK509" i="100"/>
  <c r="GK510" i="100"/>
  <c r="GK511" i="100"/>
  <c r="GK512" i="100"/>
  <c r="GK513" i="100"/>
  <c r="GL513" i="100" s="1"/>
  <c r="GM513" i="100"/>
  <c r="GK514" i="100"/>
  <c r="GK515" i="100"/>
  <c r="GK516" i="100"/>
  <c r="GL516" i="100"/>
  <c r="GK517" i="100"/>
  <c r="GL517" i="100" s="1"/>
  <c r="GM517" i="100"/>
  <c r="GK518" i="100"/>
  <c r="GO518" i="100" s="1"/>
  <c r="GQ518" i="100" s="1"/>
  <c r="GK519" i="100"/>
  <c r="GK520" i="100"/>
  <c r="GP520" i="100" s="1"/>
  <c r="GL520" i="100"/>
  <c r="GM520" i="100"/>
  <c r="GK521" i="100"/>
  <c r="GL521" i="100" s="1"/>
  <c r="GK522" i="100"/>
  <c r="GK523" i="100"/>
  <c r="GK524" i="100"/>
  <c r="GP524" i="100" s="1"/>
  <c r="GM524" i="100"/>
  <c r="GK525" i="100"/>
  <c r="GK526" i="100"/>
  <c r="GK527" i="100"/>
  <c r="GK528" i="100"/>
  <c r="GO528" i="100" s="1"/>
  <c r="GQ528" i="100" s="1"/>
  <c r="GK529" i="100"/>
  <c r="GL529" i="100" s="1"/>
  <c r="GK530" i="100"/>
  <c r="GP530" i="100" s="1"/>
  <c r="GK531" i="100"/>
  <c r="GK532" i="100"/>
  <c r="GL532" i="100" s="1"/>
  <c r="GK533" i="100"/>
  <c r="GL533" i="100" s="1"/>
  <c r="GM533" i="100"/>
  <c r="GK534" i="100"/>
  <c r="GO534" i="100" s="1"/>
  <c r="GQ534" i="100" s="1"/>
  <c r="GK535" i="100"/>
  <c r="GK536" i="100"/>
  <c r="GP536" i="100" s="1"/>
  <c r="GL536" i="100"/>
  <c r="GM536" i="100"/>
  <c r="GK537" i="100"/>
  <c r="GL537" i="100" s="1"/>
  <c r="GK538" i="100"/>
  <c r="GK539" i="100"/>
  <c r="GO539" i="100" s="1"/>
  <c r="GQ539" i="100" s="1"/>
  <c r="GK540" i="100"/>
  <c r="GL540" i="100" s="1"/>
  <c r="GM540" i="100"/>
  <c r="GK541" i="100"/>
  <c r="GK542" i="100"/>
  <c r="GK543" i="100"/>
  <c r="GK544" i="100"/>
  <c r="GK545" i="100"/>
  <c r="GL545" i="100" s="1"/>
  <c r="GM545" i="100"/>
  <c r="GK546" i="100"/>
  <c r="GK547" i="100"/>
  <c r="GK548" i="100"/>
  <c r="GL548" i="100"/>
  <c r="GK549" i="100"/>
  <c r="GL549" i="100" s="1"/>
  <c r="GM549" i="100"/>
  <c r="GK550" i="100"/>
  <c r="GO550" i="100" s="1"/>
  <c r="GQ550" i="100" s="1"/>
  <c r="GK551" i="100"/>
  <c r="GK552" i="100"/>
  <c r="GP552" i="100" s="1"/>
  <c r="GL552" i="100"/>
  <c r="GM552" i="100"/>
  <c r="GK553" i="100"/>
  <c r="GL553" i="100" s="1"/>
  <c r="GK554" i="100"/>
  <c r="GK555" i="100"/>
  <c r="GK556" i="100"/>
  <c r="GP556" i="100" s="1"/>
  <c r="GM556" i="100"/>
  <c r="GK557" i="100"/>
  <c r="GK558" i="100"/>
  <c r="GK559" i="100"/>
  <c r="GK560" i="100"/>
  <c r="GK561" i="100"/>
  <c r="GL561" i="100" s="1"/>
  <c r="GK562" i="100"/>
  <c r="GK563" i="100"/>
  <c r="GK564" i="100"/>
  <c r="GL564" i="100" s="1"/>
  <c r="GK565" i="100"/>
  <c r="GL565" i="100" s="1"/>
  <c r="GM565" i="100"/>
  <c r="GK566" i="100"/>
  <c r="GO566" i="100" s="1"/>
  <c r="GQ566" i="100" s="1"/>
  <c r="GK567" i="100"/>
  <c r="GK568" i="100"/>
  <c r="GP568" i="100" s="1"/>
  <c r="GL568" i="100"/>
  <c r="GM568" i="100"/>
  <c r="GK569" i="100"/>
  <c r="GL569" i="100" s="1"/>
  <c r="GK570" i="100"/>
  <c r="GK571" i="100"/>
  <c r="GO571" i="100" s="1"/>
  <c r="GQ571" i="100" s="1"/>
  <c r="GK572" i="100"/>
  <c r="GL572" i="100" s="1"/>
  <c r="GM572" i="100"/>
  <c r="GK573" i="100"/>
  <c r="GK574" i="100"/>
  <c r="GK575" i="100"/>
  <c r="GK576" i="100"/>
  <c r="GK577" i="100"/>
  <c r="GM577" i="100" s="1"/>
  <c r="GL577" i="100"/>
  <c r="GK578" i="100"/>
  <c r="GK579" i="100"/>
  <c r="GL579" i="100"/>
  <c r="GK580" i="100"/>
  <c r="GP580" i="100" s="1"/>
  <c r="GM580" i="100"/>
  <c r="GK581" i="100"/>
  <c r="GK582" i="100"/>
  <c r="GO582" i="100" s="1"/>
  <c r="GQ582" i="100" s="1"/>
  <c r="GK583" i="100"/>
  <c r="GK584" i="100"/>
  <c r="GP584" i="100" s="1"/>
  <c r="GL584" i="100"/>
  <c r="GM584" i="100"/>
  <c r="GK585" i="100"/>
  <c r="GL585" i="100" s="1"/>
  <c r="GM585" i="100"/>
  <c r="GK586" i="100"/>
  <c r="GK587" i="100"/>
  <c r="GO587" i="100" s="1"/>
  <c r="GQ587" i="100" s="1"/>
  <c r="GK588" i="100"/>
  <c r="GK589" i="100"/>
  <c r="GL589" i="100"/>
  <c r="GM589" i="100"/>
  <c r="GK590" i="100"/>
  <c r="GK591" i="100"/>
  <c r="GK592" i="100"/>
  <c r="GL592" i="100"/>
  <c r="GK593" i="100"/>
  <c r="GL593" i="100"/>
  <c r="GM593" i="100"/>
  <c r="GK594" i="100"/>
  <c r="GP594" i="100" s="1"/>
  <c r="GK595" i="100"/>
  <c r="GL595" i="100"/>
  <c r="GK596" i="100"/>
  <c r="GK597" i="100"/>
  <c r="GM597" i="100" s="1"/>
  <c r="GK598" i="100"/>
  <c r="GO598" i="100" s="1"/>
  <c r="GQ598" i="100" s="1"/>
  <c r="GK599" i="100"/>
  <c r="GL599" i="100"/>
  <c r="GK600" i="100"/>
  <c r="GP600" i="100" s="1"/>
  <c r="GM600" i="100"/>
  <c r="GK601" i="100"/>
  <c r="GK602" i="100"/>
  <c r="GK603" i="100"/>
  <c r="GK604" i="100"/>
  <c r="GL604" i="100"/>
  <c r="GM604" i="100"/>
  <c r="GK605" i="100"/>
  <c r="GL605" i="100" s="1"/>
  <c r="GM605" i="100"/>
  <c r="GK606" i="100"/>
  <c r="GK607" i="100"/>
  <c r="GK608" i="100"/>
  <c r="GP608" i="100" s="1"/>
  <c r="GL608" i="100"/>
  <c r="GM608" i="100"/>
  <c r="GK609" i="100"/>
  <c r="GL609" i="100" s="1"/>
  <c r="GM609" i="100"/>
  <c r="GK610" i="100"/>
  <c r="GK611" i="100"/>
  <c r="GL611" i="100" s="1"/>
  <c r="GK612" i="100"/>
  <c r="GK613" i="100"/>
  <c r="GL613" i="100"/>
  <c r="GM613" i="100"/>
  <c r="GK614" i="100"/>
  <c r="GO614" i="100" s="1"/>
  <c r="GQ614" i="100" s="1"/>
  <c r="GK615" i="100"/>
  <c r="GL615" i="100"/>
  <c r="GK616" i="100"/>
  <c r="GK617" i="100"/>
  <c r="GM617" i="100" s="1"/>
  <c r="GK618" i="100"/>
  <c r="GK619" i="100"/>
  <c r="GO619" i="100" s="1"/>
  <c r="GQ619" i="100" s="1"/>
  <c r="GK620" i="100"/>
  <c r="GL620" i="100" s="1"/>
  <c r="GM620" i="100"/>
  <c r="GK621" i="100"/>
  <c r="GK622" i="100"/>
  <c r="GK623" i="100"/>
  <c r="GK624" i="100"/>
  <c r="GP624" i="100" s="1"/>
  <c r="GM624" i="100"/>
  <c r="GK625" i="100"/>
  <c r="GK626" i="100"/>
  <c r="GK627" i="100"/>
  <c r="GL627" i="100" s="1"/>
  <c r="GK628" i="100"/>
  <c r="GP628" i="100" s="1"/>
  <c r="GL628" i="100"/>
  <c r="GM628" i="100"/>
  <c r="GK629" i="100"/>
  <c r="GL629" i="100" s="1"/>
  <c r="GM629" i="100"/>
  <c r="GK630" i="100"/>
  <c r="GO630" i="100" s="1"/>
  <c r="GQ630" i="100" s="1"/>
  <c r="GK631" i="100"/>
  <c r="GL631" i="100" s="1"/>
  <c r="GK632" i="100"/>
  <c r="GL632" i="100"/>
  <c r="GK633" i="100"/>
  <c r="GL633" i="100"/>
  <c r="GM633" i="100"/>
  <c r="GK634" i="100"/>
  <c r="GK635" i="100"/>
  <c r="GO635" i="100" s="1"/>
  <c r="GQ635" i="100" s="1"/>
  <c r="GL635" i="100"/>
  <c r="GK636" i="100"/>
  <c r="GK637" i="100"/>
  <c r="GM637" i="100" s="1"/>
  <c r="GK638" i="100"/>
  <c r="GK639" i="100"/>
  <c r="GK640" i="100"/>
  <c r="GK641" i="100"/>
  <c r="GM641" i="100" s="1"/>
  <c r="GK642" i="100"/>
  <c r="GK643" i="100"/>
  <c r="GL643" i="100" s="1"/>
  <c r="GK644" i="100"/>
  <c r="GL644" i="100" s="1"/>
  <c r="GM644" i="100"/>
  <c r="GK645" i="100"/>
  <c r="GK646" i="100"/>
  <c r="GO646" i="100" s="1"/>
  <c r="GQ646" i="100" s="1"/>
  <c r="GK647" i="100"/>
  <c r="GL647" i="100" s="1"/>
  <c r="GK648" i="100"/>
  <c r="GO648" i="100" s="1"/>
  <c r="GQ648" i="100" s="1"/>
  <c r="GL648" i="100"/>
  <c r="GM648" i="100"/>
  <c r="GK649" i="100"/>
  <c r="GL649" i="100" s="1"/>
  <c r="GM649" i="100"/>
  <c r="GK650" i="100"/>
  <c r="GK651" i="100"/>
  <c r="GL651" i="100" s="1"/>
  <c r="GK652" i="100"/>
  <c r="GL652" i="100"/>
  <c r="GK653" i="100"/>
  <c r="GL653" i="100"/>
  <c r="GM653" i="100"/>
  <c r="GK654" i="100"/>
  <c r="GK655" i="100"/>
  <c r="GK656" i="100"/>
  <c r="GL656" i="100" s="1"/>
  <c r="GK657" i="100"/>
  <c r="GL657" i="100"/>
  <c r="GM657" i="100"/>
  <c r="GK658" i="100"/>
  <c r="GK659" i="100"/>
  <c r="GL659" i="100"/>
  <c r="GK660" i="100"/>
  <c r="GK661" i="100"/>
  <c r="GM661" i="100" s="1"/>
  <c r="GL661" i="100"/>
  <c r="GK662" i="100"/>
  <c r="GO662" i="100" s="1"/>
  <c r="GQ662" i="100" s="1"/>
  <c r="GK663" i="100"/>
  <c r="GL663" i="100" s="1"/>
  <c r="GK664" i="100"/>
  <c r="GO664" i="100" s="1"/>
  <c r="GQ664" i="100" s="1"/>
  <c r="GM664" i="100"/>
  <c r="GK665" i="100"/>
  <c r="GK666" i="100"/>
  <c r="GK667" i="100"/>
  <c r="GK668" i="100"/>
  <c r="GO668" i="100" s="1"/>
  <c r="GQ668" i="100" s="1"/>
  <c r="GL668" i="100"/>
  <c r="GM668" i="100"/>
  <c r="GK669" i="100"/>
  <c r="GL669" i="100" s="1"/>
  <c r="GM669" i="100"/>
  <c r="GK670" i="100"/>
  <c r="GK671" i="100"/>
  <c r="GK672" i="100"/>
  <c r="GL672" i="100"/>
  <c r="GM672" i="100"/>
  <c r="GK673" i="100"/>
  <c r="GL673" i="100" s="1"/>
  <c r="GM673" i="100"/>
  <c r="GK674" i="100"/>
  <c r="GK675" i="100"/>
  <c r="GL675" i="100" s="1"/>
  <c r="GK676" i="100"/>
  <c r="GL676" i="100"/>
  <c r="GK677" i="100"/>
  <c r="GL677" i="100"/>
  <c r="GM677" i="100"/>
  <c r="GK678" i="100"/>
  <c r="GO678" i="100" s="1"/>
  <c r="GQ678" i="100" s="1"/>
  <c r="GK679" i="100"/>
  <c r="GO679" i="100" s="1"/>
  <c r="GQ679" i="100" s="1"/>
  <c r="GL679" i="100"/>
  <c r="GK680" i="100"/>
  <c r="GK681" i="100"/>
  <c r="GM681" i="100" s="1"/>
  <c r="GL681" i="100"/>
  <c r="GK682" i="100"/>
  <c r="GK683" i="100"/>
  <c r="GL683" i="100"/>
  <c r="GK684" i="100"/>
  <c r="GP684" i="100" s="1"/>
  <c r="GM684" i="100"/>
  <c r="GK685" i="100"/>
  <c r="GM685" i="100" s="1"/>
  <c r="GL685" i="100"/>
  <c r="GK686" i="100"/>
  <c r="GK687" i="100"/>
  <c r="GK688" i="100"/>
  <c r="GM688" i="100"/>
  <c r="GK689" i="100"/>
  <c r="GM689" i="100" s="1"/>
  <c r="GK690" i="100"/>
  <c r="GK691" i="100"/>
  <c r="GL691" i="100"/>
  <c r="GK692" i="100"/>
  <c r="GP692" i="100" s="1"/>
  <c r="GL692" i="100"/>
  <c r="GM692" i="100"/>
  <c r="GK693" i="100"/>
  <c r="GL693" i="100" s="1"/>
  <c r="GK694" i="100"/>
  <c r="GO694" i="100" s="1"/>
  <c r="GQ694" i="100" s="1"/>
  <c r="GK695" i="100"/>
  <c r="GP695" i="100" s="1"/>
  <c r="GK696" i="100"/>
  <c r="GO696" i="100" s="1"/>
  <c r="GQ696" i="100" s="1"/>
  <c r="GK697" i="100"/>
  <c r="GL697" i="100" s="1"/>
  <c r="GM697" i="100"/>
  <c r="GK698" i="100"/>
  <c r="GK699" i="100"/>
  <c r="GP699" i="100" s="1"/>
  <c r="GK700" i="100"/>
  <c r="GK701" i="100"/>
  <c r="GL701" i="100" s="1"/>
  <c r="GM701" i="100"/>
  <c r="GK702" i="100"/>
  <c r="GK703" i="100"/>
  <c r="GK704" i="100"/>
  <c r="GP704" i="100" s="1"/>
  <c r="GK705" i="100"/>
  <c r="GL705" i="100" s="1"/>
  <c r="GK706" i="100"/>
  <c r="GK707" i="100"/>
  <c r="GK708" i="100"/>
  <c r="GK709" i="100"/>
  <c r="GL709" i="100" s="1"/>
  <c r="GM709" i="100"/>
  <c r="GK710" i="100"/>
  <c r="GO710" i="100" s="1"/>
  <c r="GQ710" i="100" s="1"/>
  <c r="GK711" i="100"/>
  <c r="GK712" i="100"/>
  <c r="GO712" i="100" s="1"/>
  <c r="GQ712" i="100" s="1"/>
  <c r="GK713" i="100"/>
  <c r="GM713" i="100" s="1"/>
  <c r="GL713" i="100"/>
  <c r="GK714" i="100"/>
  <c r="GK715" i="100"/>
  <c r="GP715" i="100" s="1"/>
  <c r="GK716" i="100"/>
  <c r="GP716" i="100" s="1"/>
  <c r="GK717" i="100"/>
  <c r="GL717" i="100" s="1"/>
  <c r="GK718" i="100"/>
  <c r="GK719" i="100"/>
  <c r="GK720" i="100"/>
  <c r="GP720" i="100" s="1"/>
  <c r="GK721" i="100"/>
  <c r="GL721" i="100"/>
  <c r="GM721" i="100"/>
  <c r="GK722" i="100"/>
  <c r="GK723" i="100"/>
  <c r="GK724" i="100"/>
  <c r="GK725" i="100"/>
  <c r="GL725" i="100" s="1"/>
  <c r="GK726" i="100"/>
  <c r="GO726" i="100" s="1"/>
  <c r="GQ726" i="100" s="1"/>
  <c r="GK727" i="100"/>
  <c r="GP727" i="100" s="1"/>
  <c r="GK728" i="100"/>
  <c r="GO728" i="100" s="1"/>
  <c r="GQ728" i="100" s="1"/>
  <c r="GK729" i="100"/>
  <c r="GL729" i="100" s="1"/>
  <c r="GM729" i="100"/>
  <c r="GK730" i="100"/>
  <c r="GK731" i="100"/>
  <c r="GP731" i="100" s="1"/>
  <c r="GK732" i="100"/>
  <c r="GP732" i="100" s="1"/>
  <c r="GK733" i="100"/>
  <c r="GL733" i="100" s="1"/>
  <c r="GM733" i="100"/>
  <c r="GK734" i="100"/>
  <c r="GK735" i="100"/>
  <c r="GK736" i="100"/>
  <c r="GP736" i="100" s="1"/>
  <c r="GK737" i="100"/>
  <c r="GL737" i="100" s="1"/>
  <c r="GK738" i="100"/>
  <c r="GK739" i="100"/>
  <c r="GK740" i="100"/>
  <c r="GK741" i="100"/>
  <c r="GL741" i="100"/>
  <c r="GM741" i="100"/>
  <c r="GK742" i="100"/>
  <c r="GO742" i="100" s="1"/>
  <c r="GQ742" i="100" s="1"/>
  <c r="GK743" i="100"/>
  <c r="GK744" i="100"/>
  <c r="GK745" i="100"/>
  <c r="GL745" i="100" s="1"/>
  <c r="GK746" i="100"/>
  <c r="GK747" i="100"/>
  <c r="GP747" i="100" s="1"/>
  <c r="GK748" i="100"/>
  <c r="GP748" i="100" s="1"/>
  <c r="GK749" i="100"/>
  <c r="GL749" i="100"/>
  <c r="GM749" i="100"/>
  <c r="GK750" i="100"/>
  <c r="GK751" i="100"/>
  <c r="GK752" i="100"/>
  <c r="GP752" i="100" s="1"/>
  <c r="GK753" i="100"/>
  <c r="GL753" i="100" s="1"/>
  <c r="GK754" i="100"/>
  <c r="GK755" i="100"/>
  <c r="GK756" i="100"/>
  <c r="GK757" i="100"/>
  <c r="GL757" i="100"/>
  <c r="GM757" i="100"/>
  <c r="GK758" i="100"/>
  <c r="GO758" i="100" s="1"/>
  <c r="GQ758" i="100" s="1"/>
  <c r="GK759" i="100"/>
  <c r="GP759" i="100" s="1"/>
  <c r="GK760" i="100"/>
  <c r="GO760" i="100" s="1"/>
  <c r="GQ760" i="100" s="1"/>
  <c r="GK761" i="100"/>
  <c r="GL761" i="100" s="1"/>
  <c r="GK762" i="100"/>
  <c r="GK763" i="100"/>
  <c r="GP763" i="100" s="1"/>
  <c r="GK764" i="100"/>
  <c r="GK765" i="100"/>
  <c r="GL765" i="100"/>
  <c r="GM765" i="100"/>
  <c r="GK8" i="100"/>
  <c r="GK9" i="100"/>
  <c r="GO9" i="100" s="1"/>
  <c r="GQ9" i="100" s="1"/>
  <c r="GK10" i="100"/>
  <c r="GL10" i="100"/>
  <c r="GK11" i="100"/>
  <c r="GK12" i="100"/>
  <c r="GK13" i="100"/>
  <c r="GO13" i="100" s="1"/>
  <c r="GQ13" i="100" s="1"/>
  <c r="GK14" i="100"/>
  <c r="GO14" i="100" s="1"/>
  <c r="GQ14" i="100" s="1"/>
  <c r="GK15" i="100"/>
  <c r="GK16" i="100"/>
  <c r="GK17" i="100"/>
  <c r="GK18" i="100"/>
  <c r="GK19" i="100"/>
  <c r="GK20" i="100"/>
  <c r="GK21" i="100"/>
  <c r="GK22" i="100"/>
  <c r="GL22" i="100" s="1"/>
  <c r="GK23" i="100"/>
  <c r="GK24" i="100"/>
  <c r="GK25" i="100"/>
  <c r="GK26" i="100"/>
  <c r="GL26" i="100" s="1"/>
  <c r="GK27" i="100"/>
  <c r="GK28" i="100"/>
  <c r="GK29" i="100"/>
  <c r="GK30" i="100"/>
  <c r="GL30" i="100"/>
  <c r="GK31" i="100"/>
  <c r="GK32" i="100"/>
  <c r="GK33" i="100"/>
  <c r="GK34" i="100"/>
  <c r="GK35" i="100"/>
  <c r="GK36" i="100"/>
  <c r="GO36" i="100" s="1"/>
  <c r="GQ36" i="100" s="1"/>
  <c r="GK37" i="100"/>
  <c r="GK38" i="100"/>
  <c r="GL38" i="100"/>
  <c r="GK39" i="100"/>
  <c r="GK40" i="100"/>
  <c r="GK41" i="100"/>
  <c r="GK42" i="100"/>
  <c r="GL42" i="100" s="1"/>
  <c r="GK43" i="100"/>
  <c r="GK44" i="100"/>
  <c r="GK45" i="100"/>
  <c r="GP45" i="100" s="1"/>
  <c r="GK46" i="100"/>
  <c r="GL46" i="100" s="1"/>
  <c r="GK47" i="100"/>
  <c r="GK48" i="100"/>
  <c r="GK49" i="100"/>
  <c r="GK50" i="100"/>
  <c r="GK51" i="100"/>
  <c r="GK52" i="100"/>
  <c r="GK53" i="100"/>
  <c r="GK54" i="100"/>
  <c r="GL54" i="100"/>
  <c r="GK55" i="100"/>
  <c r="GK56" i="100"/>
  <c r="GK57" i="100"/>
  <c r="GP57" i="100" s="1"/>
  <c r="GK58" i="100"/>
  <c r="GL58" i="100"/>
  <c r="GK59" i="100"/>
  <c r="GK60" i="100"/>
  <c r="GK61" i="100"/>
  <c r="GK62" i="100"/>
  <c r="GL62" i="100" s="1"/>
  <c r="GK63" i="100"/>
  <c r="GK64" i="100"/>
  <c r="GK65" i="100"/>
  <c r="GK66" i="100"/>
  <c r="GK67" i="100"/>
  <c r="GK68" i="100"/>
  <c r="GO68" i="100" s="1"/>
  <c r="GQ68" i="100" s="1"/>
  <c r="GK69" i="100"/>
  <c r="GK70" i="100"/>
  <c r="GL70" i="100" s="1"/>
  <c r="GK71" i="100"/>
  <c r="GK72" i="100"/>
  <c r="GK73" i="100"/>
  <c r="GK74" i="100"/>
  <c r="GL74" i="100"/>
  <c r="GK75" i="100"/>
  <c r="GK76" i="100"/>
  <c r="GK77" i="100"/>
  <c r="GP77" i="100" s="1"/>
  <c r="GK78" i="100"/>
  <c r="GO78" i="100" s="1"/>
  <c r="GQ78" i="100" s="1"/>
  <c r="GL78" i="100"/>
  <c r="GK79" i="100"/>
  <c r="GK80" i="100"/>
  <c r="GK81" i="100"/>
  <c r="GK82" i="100"/>
  <c r="GK83" i="100"/>
  <c r="GK84" i="100"/>
  <c r="GK85" i="100"/>
  <c r="GK86" i="100"/>
  <c r="GL86" i="100" s="1"/>
  <c r="GK87" i="100"/>
  <c r="GK88" i="100"/>
  <c r="GK89" i="100"/>
  <c r="GK90" i="100"/>
  <c r="GL90" i="100" s="1"/>
  <c r="GK91" i="100"/>
  <c r="GK92" i="100"/>
  <c r="GK93" i="100"/>
  <c r="GK94" i="100"/>
  <c r="GK95" i="100"/>
  <c r="GK96" i="100"/>
  <c r="GK97" i="100"/>
  <c r="GK98" i="100"/>
  <c r="GP98" i="100" s="1"/>
  <c r="GK99" i="100"/>
  <c r="GK100" i="100"/>
  <c r="GP100" i="100" s="1"/>
  <c r="GK101" i="100"/>
  <c r="GK102" i="100"/>
  <c r="GK103" i="100"/>
  <c r="GK104" i="100"/>
  <c r="GK105" i="100"/>
  <c r="GK106" i="100"/>
  <c r="GK107" i="100"/>
  <c r="GK108" i="100"/>
  <c r="GL108" i="100" s="1"/>
  <c r="GK109" i="100"/>
  <c r="GP109" i="100" s="1"/>
  <c r="GK110" i="100"/>
  <c r="GL110" i="100"/>
  <c r="GK111" i="100"/>
  <c r="GK112" i="100"/>
  <c r="GL112" i="100"/>
  <c r="GK113" i="100"/>
  <c r="GK114" i="100"/>
  <c r="GL114" i="100" s="1"/>
  <c r="GK115" i="100"/>
  <c r="GK116" i="100"/>
  <c r="GL116" i="100" s="1"/>
  <c r="GK117" i="100"/>
  <c r="GK118" i="100"/>
  <c r="GL118" i="100"/>
  <c r="GK119" i="100"/>
  <c r="GK120" i="100"/>
  <c r="GP120" i="100" s="1"/>
  <c r="GL120" i="100"/>
  <c r="GK121" i="100"/>
  <c r="GP121" i="100" s="1"/>
  <c r="GK122" i="100"/>
  <c r="GL122" i="100" s="1"/>
  <c r="GK123" i="100"/>
  <c r="GK124" i="100"/>
  <c r="GL124" i="100" s="1"/>
  <c r="GK125" i="100"/>
  <c r="GK126" i="100"/>
  <c r="GL126" i="100"/>
  <c r="GK127" i="100"/>
  <c r="GK128" i="100"/>
  <c r="GL128" i="100"/>
  <c r="GK129" i="100"/>
  <c r="GK130" i="100"/>
  <c r="GL130" i="100" s="1"/>
  <c r="GK131" i="100"/>
  <c r="GK132" i="100"/>
  <c r="GK133" i="100"/>
  <c r="GK134" i="100"/>
  <c r="GL134" i="100"/>
  <c r="GK135" i="100"/>
  <c r="GO135" i="100" s="1"/>
  <c r="GQ135" i="100" s="1"/>
  <c r="GK136" i="100"/>
  <c r="GK137" i="100"/>
  <c r="GK138" i="100"/>
  <c r="GL138" i="100" s="1"/>
  <c r="GK139" i="100"/>
  <c r="GM139" i="100" s="1"/>
  <c r="GL139" i="100"/>
  <c r="GK140" i="100"/>
  <c r="GK141" i="100"/>
  <c r="GP141" i="100" s="1"/>
  <c r="GL141" i="100"/>
  <c r="GK142" i="100"/>
  <c r="GP142" i="100" s="1"/>
  <c r="GK143" i="100"/>
  <c r="GM143" i="100" s="1"/>
  <c r="GL143" i="100"/>
  <c r="GK144" i="100"/>
  <c r="GK145" i="100"/>
  <c r="GL145" i="100"/>
  <c r="GK146" i="100"/>
  <c r="GK147" i="100"/>
  <c r="GL147" i="100"/>
  <c r="GK148" i="100"/>
  <c r="GK149" i="100"/>
  <c r="GL149" i="100" s="1"/>
  <c r="GK150" i="100"/>
  <c r="GM150" i="100" s="1"/>
  <c r="GL150" i="100"/>
  <c r="GK151" i="100"/>
  <c r="GK152" i="100"/>
  <c r="GP152" i="100" s="1"/>
  <c r="GK153" i="100"/>
  <c r="GP153" i="100" s="1"/>
  <c r="GK154" i="100"/>
  <c r="GL154" i="100" s="1"/>
  <c r="GM154" i="100"/>
  <c r="GK155" i="100"/>
  <c r="GL155" i="100" s="1"/>
  <c r="GK156" i="100"/>
  <c r="GK157" i="100"/>
  <c r="GL157" i="100" s="1"/>
  <c r="GK158" i="100"/>
  <c r="GL158" i="100"/>
  <c r="GK159" i="100"/>
  <c r="GL159" i="100" s="1"/>
  <c r="GK160" i="100"/>
  <c r="GK161" i="100"/>
  <c r="GL161" i="100" s="1"/>
  <c r="GK162" i="100"/>
  <c r="GP162" i="100" s="1"/>
  <c r="GK163" i="100"/>
  <c r="GL163" i="100"/>
  <c r="GK164" i="100"/>
  <c r="GP164" i="100" s="1"/>
  <c r="GK165" i="100"/>
  <c r="GL165" i="100"/>
  <c r="GK166" i="100"/>
  <c r="GL166" i="100" s="1"/>
  <c r="GK167" i="100"/>
  <c r="GK168" i="100"/>
  <c r="GK169" i="100"/>
  <c r="GK170" i="100"/>
  <c r="GL170" i="100"/>
  <c r="GM170" i="100"/>
  <c r="GK171" i="100"/>
  <c r="GL171" i="100" s="1"/>
  <c r="GM171" i="100"/>
  <c r="GK172" i="100"/>
  <c r="GP172" i="100" s="1"/>
  <c r="GK173" i="100"/>
  <c r="GL173" i="100" s="1"/>
  <c r="GK174" i="100"/>
  <c r="GL174" i="100"/>
  <c r="GK175" i="100"/>
  <c r="GL175" i="100" s="1"/>
  <c r="GM175" i="100"/>
  <c r="GK176" i="100"/>
  <c r="GK177" i="100"/>
  <c r="GL177" i="100" s="1"/>
  <c r="GK178" i="100"/>
  <c r="GK179" i="100"/>
  <c r="GP179" i="100" s="1"/>
  <c r="GK180" i="100"/>
  <c r="GP180" i="100" s="1"/>
  <c r="GK181" i="100"/>
  <c r="GO181" i="100" s="1"/>
  <c r="GQ181" i="100" s="1"/>
  <c r="GL181" i="100"/>
  <c r="GK182" i="100"/>
  <c r="GL182" i="100" s="1"/>
  <c r="GM182" i="100"/>
  <c r="GK183" i="100"/>
  <c r="GK184" i="100"/>
  <c r="GK185" i="100"/>
  <c r="GK186" i="100"/>
  <c r="GM186" i="100" s="1"/>
  <c r="GL186" i="100"/>
  <c r="GK187" i="100"/>
  <c r="GP187" i="100" s="1"/>
  <c r="GL187" i="100"/>
  <c r="GM187" i="100"/>
  <c r="GK188" i="100"/>
  <c r="GP188" i="100" s="1"/>
  <c r="GK189" i="100"/>
  <c r="GL189" i="100"/>
  <c r="GK190" i="100"/>
  <c r="GL190" i="100" s="1"/>
  <c r="GK191" i="100"/>
  <c r="GL191" i="100"/>
  <c r="GM191" i="100"/>
  <c r="GK192" i="100"/>
  <c r="GK193" i="100"/>
  <c r="GL193" i="100"/>
  <c r="GK194" i="100"/>
  <c r="GK195" i="100"/>
  <c r="GP195" i="100" s="1"/>
  <c r="GK196" i="100"/>
  <c r="GP196" i="100" s="1"/>
  <c r="GK197" i="100"/>
  <c r="GL197" i="100" s="1"/>
  <c r="GK198" i="100"/>
  <c r="GL198" i="100"/>
  <c r="GM198" i="100"/>
  <c r="GK199" i="100"/>
  <c r="GK200" i="100"/>
  <c r="GK201" i="100"/>
  <c r="GK202" i="100"/>
  <c r="GO202" i="100" s="1"/>
  <c r="GQ202" i="100" s="1"/>
  <c r="GK203" i="100"/>
  <c r="GP203" i="100" s="1"/>
  <c r="GL203" i="100"/>
  <c r="GK204" i="100"/>
  <c r="GP204" i="100" s="1"/>
  <c r="GK205" i="100"/>
  <c r="GL205" i="100"/>
  <c r="GK206" i="100"/>
  <c r="GL206" i="100" s="1"/>
  <c r="GK207" i="100"/>
  <c r="GM207" i="100" s="1"/>
  <c r="GL207" i="100"/>
  <c r="GK208" i="100"/>
  <c r="GK209" i="100"/>
  <c r="GL209" i="100"/>
  <c r="GK210" i="100"/>
  <c r="GK211" i="100"/>
  <c r="GP211" i="100" s="1"/>
  <c r="GL211" i="100"/>
  <c r="GK212" i="100"/>
  <c r="GP212" i="100" s="1"/>
  <c r="GK213" i="100"/>
  <c r="GL213" i="100" s="1"/>
  <c r="GK214" i="100"/>
  <c r="GM214" i="100" s="1"/>
  <c r="GL214" i="100"/>
  <c r="GK215" i="100"/>
  <c r="GK7" i="100"/>
  <c r="GP616" i="100" l="1"/>
  <c r="GL616" i="100"/>
  <c r="GM616" i="100"/>
  <c r="GP496" i="100"/>
  <c r="GO496" i="100"/>
  <c r="GQ496" i="100" s="1"/>
  <c r="GL496" i="100"/>
  <c r="GM496" i="100"/>
  <c r="GP464" i="100"/>
  <c r="GO464" i="100"/>
  <c r="GQ464" i="100" s="1"/>
  <c r="GL464" i="100"/>
  <c r="GM464" i="100"/>
  <c r="GP456" i="100"/>
  <c r="GM456" i="100"/>
  <c r="GP436" i="100"/>
  <c r="GM436" i="100"/>
  <c r="GL436" i="100"/>
  <c r="GP404" i="100"/>
  <c r="GM404" i="100"/>
  <c r="GP308" i="100"/>
  <c r="GO308" i="100"/>
  <c r="GQ308" i="100" s="1"/>
  <c r="GL308" i="100"/>
  <c r="GM308" i="100"/>
  <c r="GP202" i="100"/>
  <c r="GP110" i="100"/>
  <c r="GO110" i="100"/>
  <c r="GQ110" i="100" s="1"/>
  <c r="GO744" i="100"/>
  <c r="GQ744" i="100" s="1"/>
  <c r="GP744" i="100"/>
  <c r="GO667" i="100"/>
  <c r="GQ667" i="100" s="1"/>
  <c r="GL667" i="100"/>
  <c r="GO636" i="100"/>
  <c r="GQ636" i="100" s="1"/>
  <c r="GL636" i="100"/>
  <c r="GP636" i="100"/>
  <c r="GM636" i="100"/>
  <c r="GP632" i="100"/>
  <c r="GM632" i="100"/>
  <c r="GL601" i="100"/>
  <c r="GM601" i="100"/>
  <c r="GP596" i="100"/>
  <c r="GL596" i="100"/>
  <c r="GM596" i="100"/>
  <c r="GP592" i="100"/>
  <c r="GM592" i="100"/>
  <c r="GO592" i="100"/>
  <c r="GQ592" i="100" s="1"/>
  <c r="GL573" i="100"/>
  <c r="GM573" i="100"/>
  <c r="GP548" i="100"/>
  <c r="GM548" i="100"/>
  <c r="GL541" i="100"/>
  <c r="GM541" i="100"/>
  <c r="GP516" i="100"/>
  <c r="GM516" i="100"/>
  <c r="GL509" i="100"/>
  <c r="GM509" i="100"/>
  <c r="GP484" i="100"/>
  <c r="GM484" i="100"/>
  <c r="GL477" i="100"/>
  <c r="GM477" i="100"/>
  <c r="GL445" i="100"/>
  <c r="GM445" i="100"/>
  <c r="GO46" i="100"/>
  <c r="GQ46" i="100" s="1"/>
  <c r="GP132" i="100"/>
  <c r="GO132" i="100"/>
  <c r="GQ132" i="100" s="1"/>
  <c r="GP89" i="100"/>
  <c r="GO89" i="100"/>
  <c r="GQ89" i="100" s="1"/>
  <c r="GL645" i="100"/>
  <c r="GM645" i="100"/>
  <c r="GP640" i="100"/>
  <c r="GO640" i="100"/>
  <c r="GQ640" i="100" s="1"/>
  <c r="GL640" i="100"/>
  <c r="GM640" i="100"/>
  <c r="GL621" i="100"/>
  <c r="GM621" i="100"/>
  <c r="GP588" i="100"/>
  <c r="GO588" i="100"/>
  <c r="GQ588" i="100" s="1"/>
  <c r="GM588" i="100"/>
  <c r="GP560" i="100"/>
  <c r="GO560" i="100"/>
  <c r="GQ560" i="100" s="1"/>
  <c r="GL560" i="100"/>
  <c r="GM560" i="100"/>
  <c r="GP528" i="100"/>
  <c r="GL528" i="100"/>
  <c r="GM528" i="100"/>
  <c r="GO413" i="100"/>
  <c r="GQ413" i="100" s="1"/>
  <c r="GM413" i="100"/>
  <c r="GL397" i="100"/>
  <c r="GM397" i="100"/>
  <c r="GP372" i="100"/>
  <c r="GO372" i="100"/>
  <c r="GQ372" i="100" s="1"/>
  <c r="GL372" i="100"/>
  <c r="GM372" i="100"/>
  <c r="GL363" i="100"/>
  <c r="GP363" i="100"/>
  <c r="GO363" i="100"/>
  <c r="GQ363" i="100" s="1"/>
  <c r="GM363" i="100"/>
  <c r="GP331" i="100"/>
  <c r="GO331" i="100"/>
  <c r="GQ331" i="100" s="1"/>
  <c r="GM331" i="100"/>
  <c r="GM202" i="100"/>
  <c r="GL195" i="100"/>
  <c r="GM166" i="100"/>
  <c r="GM159" i="100"/>
  <c r="GM155" i="100"/>
  <c r="GL142" i="100"/>
  <c r="GM138" i="100"/>
  <c r="GM761" i="100"/>
  <c r="GM753" i="100"/>
  <c r="GM745" i="100"/>
  <c r="GP743" i="100"/>
  <c r="GO743" i="100"/>
  <c r="GQ743" i="100" s="1"/>
  <c r="GM737" i="100"/>
  <c r="GM717" i="100"/>
  <c r="GM705" i="100"/>
  <c r="GP700" i="100"/>
  <c r="GO700" i="100"/>
  <c r="GQ700" i="100" s="1"/>
  <c r="GP688" i="100"/>
  <c r="GO688" i="100"/>
  <c r="GQ688" i="100" s="1"/>
  <c r="GL688" i="100"/>
  <c r="GO680" i="100"/>
  <c r="GQ680" i="100" s="1"/>
  <c r="GL680" i="100"/>
  <c r="GM680" i="100"/>
  <c r="GO676" i="100"/>
  <c r="GQ676" i="100" s="1"/>
  <c r="GP676" i="100"/>
  <c r="GM676" i="100"/>
  <c r="GO652" i="100"/>
  <c r="GQ652" i="100" s="1"/>
  <c r="GP652" i="100"/>
  <c r="GM652" i="100"/>
  <c r="GL641" i="100"/>
  <c r="GL617" i="100"/>
  <c r="GL581" i="100"/>
  <c r="GM581" i="100"/>
  <c r="GP576" i="100"/>
  <c r="GL576" i="100"/>
  <c r="GM576" i="100"/>
  <c r="GM561" i="100"/>
  <c r="GP544" i="100"/>
  <c r="GO544" i="100"/>
  <c r="GQ544" i="100" s="1"/>
  <c r="GL544" i="100"/>
  <c r="GM544" i="100"/>
  <c r="GM529" i="100"/>
  <c r="GP512" i="100"/>
  <c r="GO512" i="100"/>
  <c r="GQ512" i="100" s="1"/>
  <c r="GL512" i="100"/>
  <c r="GM512" i="100"/>
  <c r="GM497" i="100"/>
  <c r="GP480" i="100"/>
  <c r="GO480" i="100"/>
  <c r="GQ480" i="100" s="1"/>
  <c r="GL480" i="100"/>
  <c r="GM480" i="100"/>
  <c r="GM465" i="100"/>
  <c r="GP448" i="100"/>
  <c r="GL448" i="100"/>
  <c r="GO448" i="100"/>
  <c r="GQ448" i="100" s="1"/>
  <c r="GO736" i="100"/>
  <c r="GQ736" i="100" s="1"/>
  <c r="GO576" i="100"/>
  <c r="GQ576" i="100" s="1"/>
  <c r="GO45" i="100"/>
  <c r="GQ45" i="100" s="1"/>
  <c r="GP25" i="100"/>
  <c r="GO25" i="100"/>
  <c r="GQ25" i="100" s="1"/>
  <c r="GP612" i="100"/>
  <c r="GM612" i="100"/>
  <c r="GO583" i="100"/>
  <c r="GQ583" i="100" s="1"/>
  <c r="GL583" i="100"/>
  <c r="GL429" i="100"/>
  <c r="GM429" i="100"/>
  <c r="GP420" i="100"/>
  <c r="GM420" i="100"/>
  <c r="GP340" i="100"/>
  <c r="GO340" i="100"/>
  <c r="GQ340" i="100" s="1"/>
  <c r="GL340" i="100"/>
  <c r="GM340" i="100"/>
  <c r="GM203" i="100"/>
  <c r="GL202" i="100"/>
  <c r="GL179" i="100"/>
  <c r="GP171" i="100"/>
  <c r="GO171" i="100"/>
  <c r="GQ171" i="100" s="1"/>
  <c r="GL132" i="100"/>
  <c r="GP130" i="100"/>
  <c r="GO130" i="100"/>
  <c r="GQ130" i="100" s="1"/>
  <c r="GP764" i="100"/>
  <c r="GO764" i="100"/>
  <c r="GQ764" i="100" s="1"/>
  <c r="GM725" i="100"/>
  <c r="GP711" i="100"/>
  <c r="GO711" i="100"/>
  <c r="GQ711" i="100" s="1"/>
  <c r="GM693" i="100"/>
  <c r="GL689" i="100"/>
  <c r="GL665" i="100"/>
  <c r="GM665" i="100"/>
  <c r="GO660" i="100"/>
  <c r="GQ660" i="100" s="1"/>
  <c r="GL660" i="100"/>
  <c r="GM660" i="100"/>
  <c r="GP656" i="100"/>
  <c r="GO656" i="100"/>
  <c r="GQ656" i="100" s="1"/>
  <c r="GM656" i="100"/>
  <c r="GL637" i="100"/>
  <c r="GL625" i="100"/>
  <c r="GM625" i="100"/>
  <c r="GL619" i="100"/>
  <c r="GL612" i="100"/>
  <c r="GO603" i="100"/>
  <c r="GQ603" i="100" s="1"/>
  <c r="GL603" i="100"/>
  <c r="GL597" i="100"/>
  <c r="GL588" i="100"/>
  <c r="GP564" i="100"/>
  <c r="GM564" i="100"/>
  <c r="GL557" i="100"/>
  <c r="GM557" i="100"/>
  <c r="GP532" i="100"/>
  <c r="GM532" i="100"/>
  <c r="GL525" i="100"/>
  <c r="GM525" i="100"/>
  <c r="GP500" i="100"/>
  <c r="GM500" i="100"/>
  <c r="GL493" i="100"/>
  <c r="GM493" i="100"/>
  <c r="GP468" i="100"/>
  <c r="GM468" i="100"/>
  <c r="GL456" i="100"/>
  <c r="GM453" i="100"/>
  <c r="GL433" i="100"/>
  <c r="GM433" i="100"/>
  <c r="GL420" i="100"/>
  <c r="GM417" i="100"/>
  <c r="GL404" i="100"/>
  <c r="GM401" i="100"/>
  <c r="GO384" i="100"/>
  <c r="GQ384" i="100" s="1"/>
  <c r="GL384" i="100"/>
  <c r="GM384" i="100"/>
  <c r="GP384" i="100"/>
  <c r="GP352" i="100"/>
  <c r="GO352" i="100"/>
  <c r="GQ352" i="100" s="1"/>
  <c r="GL352" i="100"/>
  <c r="GM352" i="100"/>
  <c r="GP320" i="100"/>
  <c r="GO320" i="100"/>
  <c r="GQ320" i="100" s="1"/>
  <c r="GL320" i="100"/>
  <c r="GM320" i="100"/>
  <c r="GO732" i="100"/>
  <c r="GQ732" i="100" s="1"/>
  <c r="GO647" i="100"/>
  <c r="GQ647" i="100" s="1"/>
  <c r="GO203" i="100"/>
  <c r="GQ203" i="100" s="1"/>
  <c r="GL684" i="100"/>
  <c r="GP672" i="100"/>
  <c r="GO672" i="100"/>
  <c r="GQ672" i="100" s="1"/>
  <c r="GL664" i="100"/>
  <c r="GL624" i="100"/>
  <c r="GP604" i="100"/>
  <c r="GO604" i="100"/>
  <c r="GQ604" i="100" s="1"/>
  <c r="GL600" i="100"/>
  <c r="GL587" i="100"/>
  <c r="GL580" i="100"/>
  <c r="GM569" i="100"/>
  <c r="GL556" i="100"/>
  <c r="GM553" i="100"/>
  <c r="GM537" i="100"/>
  <c r="GL524" i="100"/>
  <c r="GM521" i="100"/>
  <c r="GL508" i="100"/>
  <c r="GM505" i="100"/>
  <c r="GM489" i="100"/>
  <c r="GL476" i="100"/>
  <c r="GM473" i="100"/>
  <c r="GM449" i="100"/>
  <c r="GP432" i="100"/>
  <c r="GO432" i="100"/>
  <c r="GQ432" i="100" s="1"/>
  <c r="GL432" i="100"/>
  <c r="GP416" i="100"/>
  <c r="GL416" i="100"/>
  <c r="GM416" i="100"/>
  <c r="GP400" i="100"/>
  <c r="GO400" i="100"/>
  <c r="GQ400" i="100" s="1"/>
  <c r="GL400" i="100"/>
  <c r="GM400" i="100"/>
  <c r="GP368" i="100"/>
  <c r="GL368" i="100"/>
  <c r="GM368" i="100"/>
  <c r="GP336" i="100"/>
  <c r="GL336" i="100"/>
  <c r="GM336" i="100"/>
  <c r="GP304" i="100"/>
  <c r="GL304" i="100"/>
  <c r="GM304" i="100"/>
  <c r="GP288" i="100"/>
  <c r="GO288" i="100"/>
  <c r="GQ288" i="100" s="1"/>
  <c r="GP272" i="100"/>
  <c r="GO272" i="100"/>
  <c r="GQ272" i="100" s="1"/>
  <c r="GP256" i="100"/>
  <c r="GO256" i="100"/>
  <c r="GQ256" i="100" s="1"/>
  <c r="GP240" i="100"/>
  <c r="GO240" i="100"/>
  <c r="GQ240" i="100" s="1"/>
  <c r="GO704" i="100"/>
  <c r="GQ704" i="100" s="1"/>
  <c r="GO556" i="100"/>
  <c r="GQ556" i="100" s="1"/>
  <c r="GO271" i="100"/>
  <c r="GQ271" i="100" s="1"/>
  <c r="GO255" i="100"/>
  <c r="GQ255" i="100" s="1"/>
  <c r="GO239" i="100"/>
  <c r="GQ239" i="100" s="1"/>
  <c r="GO223" i="100"/>
  <c r="GQ223" i="100" s="1"/>
  <c r="GP508" i="100"/>
  <c r="GO644" i="100"/>
  <c r="GQ644" i="100" s="1"/>
  <c r="GP644" i="100"/>
  <c r="GP620" i="100"/>
  <c r="GO620" i="100"/>
  <c r="GQ620" i="100" s="1"/>
  <c r="GP540" i="100"/>
  <c r="GO540" i="100"/>
  <c r="GQ540" i="100" s="1"/>
  <c r="GP492" i="100"/>
  <c r="GO492" i="100"/>
  <c r="GQ492" i="100" s="1"/>
  <c r="GL461" i="100"/>
  <c r="GM461" i="100"/>
  <c r="GP452" i="100"/>
  <c r="GM452" i="100"/>
  <c r="GP388" i="100"/>
  <c r="GL388" i="100"/>
  <c r="GM388" i="100"/>
  <c r="GP379" i="100"/>
  <c r="GM379" i="100"/>
  <c r="GP356" i="100"/>
  <c r="GL356" i="100"/>
  <c r="GM356" i="100"/>
  <c r="GP347" i="100"/>
  <c r="GM347" i="100"/>
  <c r="GP324" i="100"/>
  <c r="GL324" i="100"/>
  <c r="GM324" i="100"/>
  <c r="GP315" i="100"/>
  <c r="GM315" i="100"/>
  <c r="GP299" i="100"/>
  <c r="GO299" i="100"/>
  <c r="GQ299" i="100" s="1"/>
  <c r="GP283" i="100"/>
  <c r="GO283" i="100"/>
  <c r="GQ283" i="100" s="1"/>
  <c r="GP267" i="100"/>
  <c r="GO267" i="100"/>
  <c r="GQ267" i="100" s="1"/>
  <c r="GP251" i="100"/>
  <c r="GO251" i="100"/>
  <c r="GQ251" i="100" s="1"/>
  <c r="GP235" i="100"/>
  <c r="GO235" i="100"/>
  <c r="GQ235" i="100" s="1"/>
  <c r="GP219" i="100"/>
  <c r="GO219" i="100"/>
  <c r="GQ219" i="100" s="1"/>
  <c r="GO624" i="100"/>
  <c r="GQ624" i="100" s="1"/>
  <c r="GO388" i="100"/>
  <c r="GQ388" i="100" s="1"/>
  <c r="GO368" i="100"/>
  <c r="GQ368" i="100" s="1"/>
  <c r="GO347" i="100"/>
  <c r="GQ347" i="100" s="1"/>
  <c r="GO324" i="100"/>
  <c r="GQ324" i="100" s="1"/>
  <c r="GO304" i="100"/>
  <c r="GQ304" i="100" s="1"/>
  <c r="GP712" i="100"/>
  <c r="GO408" i="100"/>
  <c r="GQ408" i="100" s="1"/>
  <c r="GO387" i="100"/>
  <c r="GQ387" i="100" s="1"/>
  <c r="GO376" i="100"/>
  <c r="GQ376" i="100" s="1"/>
  <c r="GO364" i="100"/>
  <c r="GQ364" i="100" s="1"/>
  <c r="GO355" i="100"/>
  <c r="GQ355" i="100" s="1"/>
  <c r="GO344" i="100"/>
  <c r="GQ344" i="100" s="1"/>
  <c r="GO332" i="100"/>
  <c r="GQ332" i="100" s="1"/>
  <c r="GO323" i="100"/>
  <c r="GQ323" i="100" s="1"/>
  <c r="GO312" i="100"/>
  <c r="GQ312" i="100" s="1"/>
  <c r="GO290" i="100"/>
  <c r="GQ290" i="100" s="1"/>
  <c r="GO274" i="100"/>
  <c r="GQ274" i="100" s="1"/>
  <c r="GO258" i="100"/>
  <c r="GQ258" i="100" s="1"/>
  <c r="GO242" i="100"/>
  <c r="GQ242" i="100" s="1"/>
  <c r="GO226" i="100"/>
  <c r="GQ226" i="100" s="1"/>
  <c r="GP298" i="100"/>
  <c r="GP266" i="100"/>
  <c r="GO460" i="100"/>
  <c r="GQ460" i="100" s="1"/>
  <c r="GO282" i="100"/>
  <c r="GQ282" i="100" s="1"/>
  <c r="GO250" i="100"/>
  <c r="GQ250" i="100" s="1"/>
  <c r="GO218" i="100"/>
  <c r="GQ218" i="100" s="1"/>
  <c r="GP405" i="100"/>
  <c r="GP7" i="100"/>
  <c r="GO7" i="100"/>
  <c r="GQ7" i="100" s="1"/>
  <c r="GP215" i="100"/>
  <c r="GO215" i="100"/>
  <c r="GQ215" i="100" s="1"/>
  <c r="GP210" i="100"/>
  <c r="GO210" i="100"/>
  <c r="GQ210" i="100" s="1"/>
  <c r="GP201" i="100"/>
  <c r="GO201" i="100"/>
  <c r="GQ201" i="100" s="1"/>
  <c r="GP199" i="100"/>
  <c r="GO199" i="100"/>
  <c r="GQ199" i="100" s="1"/>
  <c r="GP194" i="100"/>
  <c r="GO194" i="100"/>
  <c r="GQ194" i="100" s="1"/>
  <c r="GP185" i="100"/>
  <c r="GO185" i="100"/>
  <c r="GQ185" i="100" s="1"/>
  <c r="GP183" i="100"/>
  <c r="GO183" i="100"/>
  <c r="GQ183" i="100" s="1"/>
  <c r="GP178" i="100"/>
  <c r="GO178" i="100"/>
  <c r="GQ178" i="100" s="1"/>
  <c r="GP169" i="100"/>
  <c r="GO169" i="100"/>
  <c r="GQ169" i="100" s="1"/>
  <c r="GP167" i="100"/>
  <c r="GO167" i="100"/>
  <c r="GQ167" i="100" s="1"/>
  <c r="GP156" i="100"/>
  <c r="GO156" i="100"/>
  <c r="GQ156" i="100" s="1"/>
  <c r="GO151" i="100"/>
  <c r="GQ151" i="100" s="1"/>
  <c r="GP151" i="100"/>
  <c r="GP146" i="100"/>
  <c r="GO146" i="100"/>
  <c r="GQ146" i="100" s="1"/>
  <c r="GP140" i="100"/>
  <c r="GO140" i="100"/>
  <c r="GQ140" i="100" s="1"/>
  <c r="GP137" i="100"/>
  <c r="GO137" i="100"/>
  <c r="GQ137" i="100" s="1"/>
  <c r="GP133" i="100"/>
  <c r="GO133" i="100"/>
  <c r="GQ133" i="100" s="1"/>
  <c r="GP131" i="100"/>
  <c r="GO131" i="100"/>
  <c r="GQ131" i="100" s="1"/>
  <c r="GP129" i="100"/>
  <c r="GO129" i="100"/>
  <c r="GQ129" i="100" s="1"/>
  <c r="GP127" i="100"/>
  <c r="GO127" i="100"/>
  <c r="GQ127" i="100" s="1"/>
  <c r="GP125" i="100"/>
  <c r="GO125" i="100"/>
  <c r="GQ125" i="100" s="1"/>
  <c r="GP123" i="100"/>
  <c r="GO123" i="100"/>
  <c r="GQ123" i="100" s="1"/>
  <c r="GP386" i="100"/>
  <c r="GM386" i="100"/>
  <c r="GO386" i="100"/>
  <c r="GQ386" i="100" s="1"/>
  <c r="GM378" i="100"/>
  <c r="GO378" i="100"/>
  <c r="GQ378" i="100" s="1"/>
  <c r="GM370" i="100"/>
  <c r="GO370" i="100"/>
  <c r="GQ370" i="100" s="1"/>
  <c r="GP370" i="100"/>
  <c r="GP362" i="100"/>
  <c r="GM362" i="100"/>
  <c r="GO362" i="100"/>
  <c r="GQ362" i="100" s="1"/>
  <c r="GP354" i="100"/>
  <c r="GM354" i="100"/>
  <c r="GO354" i="100"/>
  <c r="GQ354" i="100" s="1"/>
  <c r="GM346" i="100"/>
  <c r="GP346" i="100"/>
  <c r="GO346" i="100"/>
  <c r="GQ346" i="100" s="1"/>
  <c r="GP338" i="100"/>
  <c r="GM338" i="100"/>
  <c r="GO338" i="100"/>
  <c r="GQ338" i="100" s="1"/>
  <c r="GM330" i="100"/>
  <c r="GO330" i="100"/>
  <c r="GQ330" i="100" s="1"/>
  <c r="GP322" i="100"/>
  <c r="GM322" i="100"/>
  <c r="GO322" i="100"/>
  <c r="GQ322" i="100" s="1"/>
  <c r="GP314" i="100"/>
  <c r="GM314" i="100"/>
  <c r="GO314" i="100"/>
  <c r="GQ314" i="100" s="1"/>
  <c r="GM309" i="100"/>
  <c r="GP306" i="100"/>
  <c r="GM306" i="100"/>
  <c r="GO306" i="100"/>
  <c r="GQ306" i="100" s="1"/>
  <c r="GO763" i="100"/>
  <c r="GQ763" i="100" s="1"/>
  <c r="GO752" i="100"/>
  <c r="GQ752" i="100" s="1"/>
  <c r="GO731" i="100"/>
  <c r="GQ731" i="100" s="1"/>
  <c r="GO720" i="100"/>
  <c r="GQ720" i="100" s="1"/>
  <c r="GO699" i="100"/>
  <c r="GQ699" i="100" s="1"/>
  <c r="GO212" i="100"/>
  <c r="GQ212" i="100" s="1"/>
  <c r="GO196" i="100"/>
  <c r="GQ196" i="100" s="1"/>
  <c r="GO180" i="100"/>
  <c r="GQ180" i="100" s="1"/>
  <c r="GO164" i="100"/>
  <c r="GQ164" i="100" s="1"/>
  <c r="GO142" i="100"/>
  <c r="GQ142" i="100" s="1"/>
  <c r="GO121" i="100"/>
  <c r="GQ121" i="100" s="1"/>
  <c r="GO100" i="100"/>
  <c r="GQ100" i="100" s="1"/>
  <c r="GO57" i="100"/>
  <c r="GQ57" i="100" s="1"/>
  <c r="GP760" i="100"/>
  <c r="GP728" i="100"/>
  <c r="GP696" i="100"/>
  <c r="GP245" i="100"/>
  <c r="GP181" i="100"/>
  <c r="GO119" i="100"/>
  <c r="GQ119" i="100" s="1"/>
  <c r="GP119" i="100"/>
  <c r="GP117" i="100"/>
  <c r="GO117" i="100"/>
  <c r="GQ117" i="100" s="1"/>
  <c r="GP115" i="100"/>
  <c r="GO115" i="100"/>
  <c r="GQ115" i="100" s="1"/>
  <c r="GP113" i="100"/>
  <c r="GO113" i="100"/>
  <c r="GQ113" i="100" s="1"/>
  <c r="GP111" i="100"/>
  <c r="GO111" i="100"/>
  <c r="GQ111" i="100" s="1"/>
  <c r="GP107" i="100"/>
  <c r="GO107" i="100"/>
  <c r="GQ107" i="100" s="1"/>
  <c r="GO103" i="100"/>
  <c r="GQ103" i="100" s="1"/>
  <c r="GP103" i="100"/>
  <c r="GP99" i="100"/>
  <c r="GO99" i="100"/>
  <c r="GQ99" i="100" s="1"/>
  <c r="GP95" i="100"/>
  <c r="GO95" i="100"/>
  <c r="GQ95" i="100" s="1"/>
  <c r="GM91" i="100"/>
  <c r="GP91" i="100"/>
  <c r="GO91" i="100"/>
  <c r="GQ91" i="100" s="1"/>
  <c r="GM88" i="100"/>
  <c r="GP88" i="100"/>
  <c r="GP85" i="100"/>
  <c r="GO85" i="100"/>
  <c r="GQ85" i="100" s="1"/>
  <c r="GM82" i="100"/>
  <c r="GP82" i="100"/>
  <c r="GO82" i="100"/>
  <c r="GQ82" i="100" s="1"/>
  <c r="GM75" i="100"/>
  <c r="GP75" i="100"/>
  <c r="GO75" i="100"/>
  <c r="GQ75" i="100" s="1"/>
  <c r="GM72" i="100"/>
  <c r="GP72" i="100"/>
  <c r="GO72" i="100"/>
  <c r="GQ72" i="100" s="1"/>
  <c r="GP69" i="100"/>
  <c r="GO69" i="100"/>
  <c r="GQ69" i="100" s="1"/>
  <c r="GM66" i="100"/>
  <c r="GP66" i="100"/>
  <c r="GM59" i="100"/>
  <c r="GP59" i="100"/>
  <c r="GO59" i="100"/>
  <c r="GQ59" i="100" s="1"/>
  <c r="GM56" i="100"/>
  <c r="GP56" i="100"/>
  <c r="GP53" i="100"/>
  <c r="GO53" i="100"/>
  <c r="GQ53" i="100" s="1"/>
  <c r="GM50" i="100"/>
  <c r="GP50" i="100"/>
  <c r="GO50" i="100"/>
  <c r="GQ50" i="100" s="1"/>
  <c r="GM43" i="100"/>
  <c r="GP43" i="100"/>
  <c r="GO43" i="100"/>
  <c r="GQ43" i="100" s="1"/>
  <c r="GM40" i="100"/>
  <c r="GP40" i="100"/>
  <c r="GO40" i="100"/>
  <c r="GQ40" i="100" s="1"/>
  <c r="GP37" i="100"/>
  <c r="GO37" i="100"/>
  <c r="GQ37" i="100" s="1"/>
  <c r="GM34" i="100"/>
  <c r="GP34" i="100"/>
  <c r="GM27" i="100"/>
  <c r="GP27" i="100"/>
  <c r="GO27" i="100"/>
  <c r="GQ27" i="100" s="1"/>
  <c r="GM24" i="100"/>
  <c r="GP24" i="100"/>
  <c r="GP21" i="100"/>
  <c r="GO21" i="100"/>
  <c r="GQ21" i="100" s="1"/>
  <c r="GM17" i="100"/>
  <c r="GP17" i="100"/>
  <c r="GO17" i="100"/>
  <c r="GQ17" i="100" s="1"/>
  <c r="GM14" i="100"/>
  <c r="GP14" i="100"/>
  <c r="GP755" i="100"/>
  <c r="GO755" i="100"/>
  <c r="GQ755" i="100" s="1"/>
  <c r="GP739" i="100"/>
  <c r="GO739" i="100"/>
  <c r="GQ739" i="100" s="1"/>
  <c r="GP723" i="100"/>
  <c r="GO723" i="100"/>
  <c r="GQ723" i="100" s="1"/>
  <c r="GP707" i="100"/>
  <c r="GO707" i="100"/>
  <c r="GQ707" i="100" s="1"/>
  <c r="GL690" i="100"/>
  <c r="GM690" i="100"/>
  <c r="GP687" i="100"/>
  <c r="GM687" i="100"/>
  <c r="GO687" i="100"/>
  <c r="GQ687" i="100" s="1"/>
  <c r="GP674" i="100"/>
  <c r="GL674" i="100"/>
  <c r="GM674" i="100"/>
  <c r="GP671" i="100"/>
  <c r="GM671" i="100"/>
  <c r="GO671" i="100"/>
  <c r="GQ671" i="100" s="1"/>
  <c r="GP658" i="100"/>
  <c r="GL658" i="100"/>
  <c r="GM658" i="100"/>
  <c r="GP655" i="100"/>
  <c r="GM655" i="100"/>
  <c r="GO655" i="100"/>
  <c r="GQ655" i="100" s="1"/>
  <c r="GP642" i="100"/>
  <c r="GL642" i="100"/>
  <c r="GM642" i="100"/>
  <c r="GP639" i="100"/>
  <c r="GM639" i="100"/>
  <c r="GO639" i="100"/>
  <c r="GQ639" i="100" s="1"/>
  <c r="GL626" i="100"/>
  <c r="GM626" i="100"/>
  <c r="GP623" i="100"/>
  <c r="GM623" i="100"/>
  <c r="GO623" i="100"/>
  <c r="GQ623" i="100" s="1"/>
  <c r="GL610" i="100"/>
  <c r="GP610" i="100"/>
  <c r="GM610" i="100"/>
  <c r="GP607" i="100"/>
  <c r="GM607" i="100"/>
  <c r="GO607" i="100"/>
  <c r="GQ607" i="100" s="1"/>
  <c r="GL594" i="100"/>
  <c r="GM594" i="100"/>
  <c r="GP591" i="100"/>
  <c r="GM591" i="100"/>
  <c r="GO591" i="100"/>
  <c r="GQ591" i="100" s="1"/>
  <c r="GL578" i="100"/>
  <c r="GP578" i="100"/>
  <c r="GM578" i="100"/>
  <c r="GP575" i="100"/>
  <c r="GM575" i="100"/>
  <c r="GO575" i="100"/>
  <c r="GQ575" i="100" s="1"/>
  <c r="GP571" i="100"/>
  <c r="GM571" i="100"/>
  <c r="GP567" i="100"/>
  <c r="GM567" i="100"/>
  <c r="GP563" i="100"/>
  <c r="GO563" i="100"/>
  <c r="GQ563" i="100" s="1"/>
  <c r="GM563" i="100"/>
  <c r="GP559" i="100"/>
  <c r="GM559" i="100"/>
  <c r="GO559" i="100"/>
  <c r="GQ559" i="100" s="1"/>
  <c r="GP555" i="100"/>
  <c r="GM555" i="100"/>
  <c r="GP551" i="100"/>
  <c r="GM551" i="100"/>
  <c r="GP547" i="100"/>
  <c r="GO547" i="100"/>
  <c r="GQ547" i="100" s="1"/>
  <c r="GM547" i="100"/>
  <c r="GP543" i="100"/>
  <c r="GM543" i="100"/>
  <c r="GO543" i="100"/>
  <c r="GQ543" i="100" s="1"/>
  <c r="GP539" i="100"/>
  <c r="GM539" i="100"/>
  <c r="GP535" i="100"/>
  <c r="GM535" i="100"/>
  <c r="GP531" i="100"/>
  <c r="GO531" i="100"/>
  <c r="GQ531" i="100" s="1"/>
  <c r="GM531" i="100"/>
  <c r="GP527" i="100"/>
  <c r="GM527" i="100"/>
  <c r="GO527" i="100"/>
  <c r="GQ527" i="100" s="1"/>
  <c r="GP523" i="100"/>
  <c r="GM523" i="100"/>
  <c r="GP519" i="100"/>
  <c r="GM519" i="100"/>
  <c r="GP515" i="100"/>
  <c r="GO515" i="100"/>
  <c r="GQ515" i="100" s="1"/>
  <c r="GM515" i="100"/>
  <c r="GP511" i="100"/>
  <c r="GM511" i="100"/>
  <c r="GO511" i="100"/>
  <c r="GQ511" i="100" s="1"/>
  <c r="GP507" i="100"/>
  <c r="GM507" i="100"/>
  <c r="GP503" i="100"/>
  <c r="GM503" i="100"/>
  <c r="GP499" i="100"/>
  <c r="GO499" i="100"/>
  <c r="GQ499" i="100" s="1"/>
  <c r="GM499" i="100"/>
  <c r="GP495" i="100"/>
  <c r="GM495" i="100"/>
  <c r="GO495" i="100"/>
  <c r="GQ495" i="100" s="1"/>
  <c r="GP491" i="100"/>
  <c r="GM491" i="100"/>
  <c r="GP487" i="100"/>
  <c r="GM487" i="100"/>
  <c r="GP483" i="100"/>
  <c r="GO483" i="100"/>
  <c r="GQ483" i="100" s="1"/>
  <c r="GM483" i="100"/>
  <c r="GP479" i="100"/>
  <c r="GM479" i="100"/>
  <c r="GO479" i="100"/>
  <c r="GQ479" i="100" s="1"/>
  <c r="GP475" i="100"/>
  <c r="GM475" i="100"/>
  <c r="GP471" i="100"/>
  <c r="GM471" i="100"/>
  <c r="GP467" i="100"/>
  <c r="GO467" i="100"/>
  <c r="GQ467" i="100" s="1"/>
  <c r="GM467" i="100"/>
  <c r="GP463" i="100"/>
  <c r="GM463" i="100"/>
  <c r="GO463" i="100"/>
  <c r="GQ463" i="100" s="1"/>
  <c r="GP459" i="100"/>
  <c r="GM459" i="100"/>
  <c r="GP455" i="100"/>
  <c r="GM455" i="100"/>
  <c r="GP451" i="100"/>
  <c r="GO451" i="100"/>
  <c r="GQ451" i="100" s="1"/>
  <c r="GM451" i="100"/>
  <c r="GP447" i="100"/>
  <c r="GM447" i="100"/>
  <c r="GO447" i="100"/>
  <c r="GQ447" i="100" s="1"/>
  <c r="GP443" i="100"/>
  <c r="GM443" i="100"/>
  <c r="GP439" i="100"/>
  <c r="GM439" i="100"/>
  <c r="GP435" i="100"/>
  <c r="GO435" i="100"/>
  <c r="GQ435" i="100" s="1"/>
  <c r="GM435" i="100"/>
  <c r="GP431" i="100"/>
  <c r="GM431" i="100"/>
  <c r="GO431" i="100"/>
  <c r="GQ431" i="100" s="1"/>
  <c r="GM427" i="100"/>
  <c r="GP427" i="100"/>
  <c r="GP423" i="100"/>
  <c r="GM423" i="100"/>
  <c r="GO419" i="100"/>
  <c r="GQ419" i="100" s="1"/>
  <c r="GM419" i="100"/>
  <c r="GP415" i="100"/>
  <c r="GM415" i="100"/>
  <c r="GO415" i="100"/>
  <c r="GQ415" i="100" s="1"/>
  <c r="GP411" i="100"/>
  <c r="GM411" i="100"/>
  <c r="GP407" i="100"/>
  <c r="GM407" i="100"/>
  <c r="GO407" i="100"/>
  <c r="GQ407" i="100" s="1"/>
  <c r="GP403" i="100"/>
  <c r="GM403" i="100"/>
  <c r="GM399" i="100"/>
  <c r="GP399" i="100"/>
  <c r="GO399" i="100"/>
  <c r="GQ399" i="100" s="1"/>
  <c r="GP395" i="100"/>
  <c r="GM395" i="100"/>
  <c r="GM391" i="100"/>
  <c r="GO391" i="100"/>
  <c r="GQ391" i="100" s="1"/>
  <c r="GP383" i="100"/>
  <c r="GM383" i="100"/>
  <c r="GO383" i="100"/>
  <c r="GQ383" i="100" s="1"/>
  <c r="GP375" i="100"/>
  <c r="GM375" i="100"/>
  <c r="GO375" i="100"/>
  <c r="GQ375" i="100" s="1"/>
  <c r="GP367" i="100"/>
  <c r="GM367" i="100"/>
  <c r="GO367" i="100"/>
  <c r="GQ367" i="100" s="1"/>
  <c r="GP359" i="100"/>
  <c r="GM359" i="100"/>
  <c r="GO359" i="100"/>
  <c r="GQ359" i="100" s="1"/>
  <c r="GP351" i="100"/>
  <c r="GM351" i="100"/>
  <c r="GO351" i="100"/>
  <c r="GQ351" i="100" s="1"/>
  <c r="GP343" i="100"/>
  <c r="GM343" i="100"/>
  <c r="GO343" i="100"/>
  <c r="GQ343" i="100" s="1"/>
  <c r="GP335" i="100"/>
  <c r="GM335" i="100"/>
  <c r="GO335" i="100"/>
  <c r="GQ335" i="100" s="1"/>
  <c r="GP327" i="100"/>
  <c r="GM327" i="100"/>
  <c r="GO327" i="100"/>
  <c r="GQ327" i="100" s="1"/>
  <c r="GP319" i="100"/>
  <c r="GM319" i="100"/>
  <c r="GO319" i="100"/>
  <c r="GQ319" i="100" s="1"/>
  <c r="GP311" i="100"/>
  <c r="GM311" i="100"/>
  <c r="GO311" i="100"/>
  <c r="GQ311" i="100" s="1"/>
  <c r="GP303" i="100"/>
  <c r="GM303" i="100"/>
  <c r="GO303" i="100"/>
  <c r="GQ303" i="100" s="1"/>
  <c r="GO747" i="100"/>
  <c r="GQ747" i="100" s="1"/>
  <c r="GO715" i="100"/>
  <c r="GQ715" i="100" s="1"/>
  <c r="GO555" i="100"/>
  <c r="GQ555" i="100" s="1"/>
  <c r="GO523" i="100"/>
  <c r="GQ523" i="100" s="1"/>
  <c r="GO491" i="100"/>
  <c r="GQ491" i="100" s="1"/>
  <c r="GO459" i="100"/>
  <c r="GQ459" i="100" s="1"/>
  <c r="GO427" i="100"/>
  <c r="GQ427" i="100" s="1"/>
  <c r="GO204" i="100"/>
  <c r="GQ204" i="100" s="1"/>
  <c r="GO188" i="100"/>
  <c r="GQ188" i="100" s="1"/>
  <c r="GO172" i="100"/>
  <c r="GQ172" i="100" s="1"/>
  <c r="GO153" i="100"/>
  <c r="GQ153" i="100" s="1"/>
  <c r="GP626" i="100"/>
  <c r="GL7" i="100"/>
  <c r="GO213" i="100"/>
  <c r="GQ213" i="100" s="1"/>
  <c r="GP213" i="100"/>
  <c r="GP206" i="100"/>
  <c r="GO206" i="100"/>
  <c r="GQ206" i="100" s="1"/>
  <c r="GP200" i="100"/>
  <c r="GO200" i="100"/>
  <c r="GQ200" i="100" s="1"/>
  <c r="GO197" i="100"/>
  <c r="GQ197" i="100" s="1"/>
  <c r="GP197" i="100"/>
  <c r="GP190" i="100"/>
  <c r="GO190" i="100"/>
  <c r="GQ190" i="100" s="1"/>
  <c r="GP184" i="100"/>
  <c r="GO184" i="100"/>
  <c r="GQ184" i="100" s="1"/>
  <c r="GP174" i="100"/>
  <c r="GO174" i="100"/>
  <c r="GQ174" i="100" s="1"/>
  <c r="GP168" i="100"/>
  <c r="GO168" i="100"/>
  <c r="GQ168" i="100" s="1"/>
  <c r="GP165" i="100"/>
  <c r="GO165" i="100"/>
  <c r="GQ165" i="100" s="1"/>
  <c r="GO163" i="100"/>
  <c r="GQ163" i="100" s="1"/>
  <c r="GP163" i="100"/>
  <c r="GP158" i="100"/>
  <c r="GO158" i="100"/>
  <c r="GQ158" i="100" s="1"/>
  <c r="GP149" i="100"/>
  <c r="GO149" i="100"/>
  <c r="GQ149" i="100" s="1"/>
  <c r="GP147" i="100"/>
  <c r="GO147" i="100"/>
  <c r="GQ147" i="100" s="1"/>
  <c r="GP136" i="100"/>
  <c r="GO136" i="100"/>
  <c r="GQ136" i="100" s="1"/>
  <c r="GP106" i="100"/>
  <c r="GO106" i="100"/>
  <c r="GQ106" i="100" s="1"/>
  <c r="GP102" i="100"/>
  <c r="GO102" i="100"/>
  <c r="GQ102" i="100" s="1"/>
  <c r="GP94" i="100"/>
  <c r="GO94" i="100"/>
  <c r="GQ94" i="100" s="1"/>
  <c r="GM87" i="100"/>
  <c r="GO87" i="100"/>
  <c r="GQ87" i="100" s="1"/>
  <c r="GP87" i="100"/>
  <c r="GM84" i="100"/>
  <c r="GP84" i="100"/>
  <c r="GO84" i="100"/>
  <c r="GQ84" i="100" s="1"/>
  <c r="GP81" i="100"/>
  <c r="GO81" i="100"/>
  <c r="GQ81" i="100" s="1"/>
  <c r="GM78" i="100"/>
  <c r="GP78" i="100"/>
  <c r="GM71" i="100"/>
  <c r="GO71" i="100"/>
  <c r="GQ71" i="100" s="1"/>
  <c r="GM68" i="100"/>
  <c r="GP68" i="100"/>
  <c r="GP65" i="100"/>
  <c r="GO65" i="100"/>
  <c r="GQ65" i="100" s="1"/>
  <c r="GM62" i="100"/>
  <c r="GP62" i="100"/>
  <c r="GO62" i="100"/>
  <c r="GQ62" i="100" s="1"/>
  <c r="GM55" i="100"/>
  <c r="GO55" i="100"/>
  <c r="GQ55" i="100" s="1"/>
  <c r="GP55" i="100"/>
  <c r="GM52" i="100"/>
  <c r="GP52" i="100"/>
  <c r="GO52" i="100"/>
  <c r="GQ52" i="100" s="1"/>
  <c r="GP49" i="100"/>
  <c r="GO49" i="100"/>
  <c r="GQ49" i="100" s="1"/>
  <c r="GM46" i="100"/>
  <c r="GP46" i="100"/>
  <c r="GM39" i="100"/>
  <c r="GO39" i="100"/>
  <c r="GQ39" i="100" s="1"/>
  <c r="GP39" i="100"/>
  <c r="GM36" i="100"/>
  <c r="GP36" i="100"/>
  <c r="GP33" i="100"/>
  <c r="GO33" i="100"/>
  <c r="GQ33" i="100" s="1"/>
  <c r="GM30" i="100"/>
  <c r="GP30" i="100"/>
  <c r="GO30" i="100"/>
  <c r="GQ30" i="100" s="1"/>
  <c r="GM23" i="100"/>
  <c r="GO23" i="100"/>
  <c r="GQ23" i="100" s="1"/>
  <c r="GP23" i="100"/>
  <c r="GM20" i="100"/>
  <c r="GP20" i="100"/>
  <c r="GO20" i="100"/>
  <c r="GQ20" i="100" s="1"/>
  <c r="GP762" i="100"/>
  <c r="GL762" i="100"/>
  <c r="GO762" i="100"/>
  <c r="GQ762" i="100" s="1"/>
  <c r="GM762" i="100"/>
  <c r="GL754" i="100"/>
  <c r="GM754" i="100"/>
  <c r="GP746" i="100"/>
  <c r="GL746" i="100"/>
  <c r="GO746" i="100"/>
  <c r="GQ746" i="100" s="1"/>
  <c r="GM746" i="100"/>
  <c r="GL738" i="100"/>
  <c r="GM738" i="100"/>
  <c r="GP730" i="100"/>
  <c r="GL730" i="100"/>
  <c r="GO730" i="100"/>
  <c r="GQ730" i="100" s="1"/>
  <c r="GM730" i="100"/>
  <c r="GL722" i="100"/>
  <c r="GM722" i="100"/>
  <c r="GP714" i="100"/>
  <c r="GL714" i="100"/>
  <c r="GO714" i="100"/>
  <c r="GQ714" i="100" s="1"/>
  <c r="GM714" i="100"/>
  <c r="GL706" i="100"/>
  <c r="GM706" i="100"/>
  <c r="GP698" i="100"/>
  <c r="GL698" i="100"/>
  <c r="GO698" i="100"/>
  <c r="GQ698" i="100" s="1"/>
  <c r="GM698" i="100"/>
  <c r="GP686" i="100"/>
  <c r="GO686" i="100"/>
  <c r="GQ686" i="100" s="1"/>
  <c r="GL686" i="100"/>
  <c r="GM686" i="100"/>
  <c r="GP683" i="100"/>
  <c r="GM683" i="100"/>
  <c r="GP670" i="100"/>
  <c r="GO670" i="100"/>
  <c r="GQ670" i="100" s="1"/>
  <c r="GL670" i="100"/>
  <c r="GM670" i="100"/>
  <c r="GP667" i="100"/>
  <c r="GM667" i="100"/>
  <c r="GP654" i="100"/>
  <c r="GO654" i="100"/>
  <c r="GQ654" i="100" s="1"/>
  <c r="GL654" i="100"/>
  <c r="GM654" i="100"/>
  <c r="GP651" i="100"/>
  <c r="GM651" i="100"/>
  <c r="GP638" i="100"/>
  <c r="GO638" i="100"/>
  <c r="GQ638" i="100" s="1"/>
  <c r="GL638" i="100"/>
  <c r="GM638" i="100"/>
  <c r="GP635" i="100"/>
  <c r="GM635" i="100"/>
  <c r="GP622" i="100"/>
  <c r="GO622" i="100"/>
  <c r="GQ622" i="100" s="1"/>
  <c r="GL622" i="100"/>
  <c r="GM622" i="100"/>
  <c r="GP619" i="100"/>
  <c r="GM619" i="100"/>
  <c r="GP606" i="100"/>
  <c r="GO606" i="100"/>
  <c r="GQ606" i="100" s="1"/>
  <c r="GL606" i="100"/>
  <c r="GM606" i="100"/>
  <c r="GP603" i="100"/>
  <c r="GM603" i="100"/>
  <c r="GP590" i="100"/>
  <c r="GO590" i="100"/>
  <c r="GQ590" i="100" s="1"/>
  <c r="GL590" i="100"/>
  <c r="GM590" i="100"/>
  <c r="GP587" i="100"/>
  <c r="GM587" i="100"/>
  <c r="GP574" i="100"/>
  <c r="GO574" i="100"/>
  <c r="GQ574" i="100" s="1"/>
  <c r="GL574" i="100"/>
  <c r="GM574" i="100"/>
  <c r="GP570" i="100"/>
  <c r="GL570" i="100"/>
  <c r="GO570" i="100"/>
  <c r="GQ570" i="100" s="1"/>
  <c r="GM570" i="100"/>
  <c r="GP566" i="100"/>
  <c r="GL566" i="100"/>
  <c r="GM566" i="100"/>
  <c r="GL562" i="100"/>
  <c r="GM562" i="100"/>
  <c r="GP558" i="100"/>
  <c r="GO558" i="100"/>
  <c r="GQ558" i="100" s="1"/>
  <c r="GL558" i="100"/>
  <c r="GM558" i="100"/>
  <c r="GP554" i="100"/>
  <c r="GL554" i="100"/>
  <c r="GO554" i="100"/>
  <c r="GQ554" i="100" s="1"/>
  <c r="GM554" i="100"/>
  <c r="GP550" i="100"/>
  <c r="GL550" i="100"/>
  <c r="GM550" i="100"/>
  <c r="GL546" i="100"/>
  <c r="GP546" i="100"/>
  <c r="GM546" i="100"/>
  <c r="GP542" i="100"/>
  <c r="GO542" i="100"/>
  <c r="GQ542" i="100" s="1"/>
  <c r="GL542" i="100"/>
  <c r="GM542" i="100"/>
  <c r="GP538" i="100"/>
  <c r="GL538" i="100"/>
  <c r="GO538" i="100"/>
  <c r="GQ538" i="100" s="1"/>
  <c r="GM538" i="100"/>
  <c r="GP534" i="100"/>
  <c r="GL534" i="100"/>
  <c r="GM534" i="100"/>
  <c r="GL530" i="100"/>
  <c r="GM530" i="100"/>
  <c r="GP526" i="100"/>
  <c r="GO526" i="100"/>
  <c r="GQ526" i="100" s="1"/>
  <c r="GL526" i="100"/>
  <c r="GM526" i="100"/>
  <c r="GP522" i="100"/>
  <c r="GL522" i="100"/>
  <c r="GO522" i="100"/>
  <c r="GQ522" i="100" s="1"/>
  <c r="GM522" i="100"/>
  <c r="GP518" i="100"/>
  <c r="GL518" i="100"/>
  <c r="GM518" i="100"/>
  <c r="GL514" i="100"/>
  <c r="GP514" i="100"/>
  <c r="GM514" i="100"/>
  <c r="GP510" i="100"/>
  <c r="GO510" i="100"/>
  <c r="GQ510" i="100" s="1"/>
  <c r="GL510" i="100"/>
  <c r="GM510" i="100"/>
  <c r="GP506" i="100"/>
  <c r="GL506" i="100"/>
  <c r="GO506" i="100"/>
  <c r="GQ506" i="100" s="1"/>
  <c r="GM506" i="100"/>
  <c r="GP502" i="100"/>
  <c r="GL502" i="100"/>
  <c r="GM502" i="100"/>
  <c r="GL498" i="100"/>
  <c r="GM498" i="100"/>
  <c r="GP494" i="100"/>
  <c r="GO494" i="100"/>
  <c r="GQ494" i="100" s="1"/>
  <c r="GL494" i="100"/>
  <c r="GM494" i="100"/>
  <c r="GP490" i="100"/>
  <c r="GL490" i="100"/>
  <c r="GO490" i="100"/>
  <c r="GQ490" i="100" s="1"/>
  <c r="GM490" i="100"/>
  <c r="GP486" i="100"/>
  <c r="GL486" i="100"/>
  <c r="GM486" i="100"/>
  <c r="GL482" i="100"/>
  <c r="GP482" i="100"/>
  <c r="GM482" i="100"/>
  <c r="GP478" i="100"/>
  <c r="GO478" i="100"/>
  <c r="GQ478" i="100" s="1"/>
  <c r="GL478" i="100"/>
  <c r="GM478" i="100"/>
  <c r="GP474" i="100"/>
  <c r="GL474" i="100"/>
  <c r="GO474" i="100"/>
  <c r="GQ474" i="100" s="1"/>
  <c r="GM474" i="100"/>
  <c r="GP470" i="100"/>
  <c r="GL470" i="100"/>
  <c r="GM470" i="100"/>
  <c r="GL466" i="100"/>
  <c r="GM466" i="100"/>
  <c r="GP462" i="100"/>
  <c r="GO462" i="100"/>
  <c r="GQ462" i="100" s="1"/>
  <c r="GL462" i="100"/>
  <c r="GM462" i="100"/>
  <c r="GP458" i="100"/>
  <c r="GL458" i="100"/>
  <c r="GO458" i="100"/>
  <c r="GQ458" i="100" s="1"/>
  <c r="GM458" i="100"/>
  <c r="GP454" i="100"/>
  <c r="GL454" i="100"/>
  <c r="GM454" i="100"/>
  <c r="GL450" i="100"/>
  <c r="GP450" i="100"/>
  <c r="GM450" i="100"/>
  <c r="GP446" i="100"/>
  <c r="GO446" i="100"/>
  <c r="GQ446" i="100" s="1"/>
  <c r="GL446" i="100"/>
  <c r="GM446" i="100"/>
  <c r="GP442" i="100"/>
  <c r="GL442" i="100"/>
  <c r="GO442" i="100"/>
  <c r="GQ442" i="100" s="1"/>
  <c r="GM442" i="100"/>
  <c r="GP438" i="100"/>
  <c r="GL438" i="100"/>
  <c r="GM438" i="100"/>
  <c r="GL434" i="100"/>
  <c r="GM434" i="100"/>
  <c r="GP430" i="100"/>
  <c r="GO430" i="100"/>
  <c r="GQ430" i="100" s="1"/>
  <c r="GL430" i="100"/>
  <c r="GM430" i="100"/>
  <c r="GP426" i="100"/>
  <c r="GL426" i="100"/>
  <c r="GO426" i="100"/>
  <c r="GQ426" i="100" s="1"/>
  <c r="GM426" i="100"/>
  <c r="GP422" i="100"/>
  <c r="GL422" i="100"/>
  <c r="GM422" i="100"/>
  <c r="GP418" i="100"/>
  <c r="GL418" i="100"/>
  <c r="GM418" i="100"/>
  <c r="GP414" i="100"/>
  <c r="GO414" i="100"/>
  <c r="GQ414" i="100" s="1"/>
  <c r="GL414" i="100"/>
  <c r="GM414" i="100"/>
  <c r="GP410" i="100"/>
  <c r="GO410" i="100"/>
  <c r="GQ410" i="100" s="1"/>
  <c r="GL410" i="100"/>
  <c r="GM410" i="100"/>
  <c r="GO406" i="100"/>
  <c r="GQ406" i="100" s="1"/>
  <c r="GL406" i="100"/>
  <c r="GM406" i="100"/>
  <c r="GP402" i="100"/>
  <c r="GO402" i="100"/>
  <c r="GQ402" i="100" s="1"/>
  <c r="GL402" i="100"/>
  <c r="GM402" i="100"/>
  <c r="GO398" i="100"/>
  <c r="GQ398" i="100" s="1"/>
  <c r="GP398" i="100"/>
  <c r="GL398" i="100"/>
  <c r="GM398" i="100"/>
  <c r="GP394" i="100"/>
  <c r="GO394" i="100"/>
  <c r="GQ394" i="100" s="1"/>
  <c r="GL394" i="100"/>
  <c r="GM394" i="100"/>
  <c r="GO754" i="100"/>
  <c r="GQ754" i="100" s="1"/>
  <c r="GO722" i="100"/>
  <c r="GQ722" i="100" s="1"/>
  <c r="GO690" i="100"/>
  <c r="GQ690" i="100" s="1"/>
  <c r="GO658" i="100"/>
  <c r="GQ658" i="100" s="1"/>
  <c r="GO626" i="100"/>
  <c r="GQ626" i="100" s="1"/>
  <c r="GO594" i="100"/>
  <c r="GQ594" i="100" s="1"/>
  <c r="GO562" i="100"/>
  <c r="GQ562" i="100" s="1"/>
  <c r="GO551" i="100"/>
  <c r="GQ551" i="100" s="1"/>
  <c r="GO530" i="100"/>
  <c r="GQ530" i="100" s="1"/>
  <c r="GO519" i="100"/>
  <c r="GQ519" i="100" s="1"/>
  <c r="GO498" i="100"/>
  <c r="GQ498" i="100" s="1"/>
  <c r="GO487" i="100"/>
  <c r="GQ487" i="100" s="1"/>
  <c r="GO466" i="100"/>
  <c r="GQ466" i="100" s="1"/>
  <c r="GO455" i="100"/>
  <c r="GQ455" i="100" s="1"/>
  <c r="GO434" i="100"/>
  <c r="GQ434" i="100" s="1"/>
  <c r="GO423" i="100"/>
  <c r="GQ423" i="100" s="1"/>
  <c r="GO411" i="100"/>
  <c r="GQ411" i="100" s="1"/>
  <c r="GO395" i="100"/>
  <c r="GQ395" i="100" s="1"/>
  <c r="GO152" i="100"/>
  <c r="GQ152" i="100" s="1"/>
  <c r="GO109" i="100"/>
  <c r="GQ109" i="100" s="1"/>
  <c r="GO88" i="100"/>
  <c r="GQ88" i="100" s="1"/>
  <c r="GO66" i="100"/>
  <c r="GQ66" i="100" s="1"/>
  <c r="GO24" i="100"/>
  <c r="GQ24" i="100" s="1"/>
  <c r="GP754" i="100"/>
  <c r="GP722" i="100"/>
  <c r="GP690" i="100"/>
  <c r="GP135" i="100"/>
  <c r="GM215" i="100"/>
  <c r="GM210" i="100"/>
  <c r="GP209" i="100"/>
  <c r="GO209" i="100"/>
  <c r="GQ209" i="100" s="1"/>
  <c r="GP207" i="100"/>
  <c r="GO207" i="100"/>
  <c r="GQ207" i="100" s="1"/>
  <c r="GM199" i="100"/>
  <c r="GM194" i="100"/>
  <c r="GP193" i="100"/>
  <c r="GO193" i="100"/>
  <c r="GQ193" i="100" s="1"/>
  <c r="GP191" i="100"/>
  <c r="GO191" i="100"/>
  <c r="GQ191" i="100" s="1"/>
  <c r="GP186" i="100"/>
  <c r="GO186" i="100"/>
  <c r="GQ186" i="100" s="1"/>
  <c r="GM183" i="100"/>
  <c r="GM178" i="100"/>
  <c r="GP177" i="100"/>
  <c r="GO177" i="100"/>
  <c r="GQ177" i="100" s="1"/>
  <c r="GP175" i="100"/>
  <c r="GO175" i="100"/>
  <c r="GQ175" i="100" s="1"/>
  <c r="GP170" i="100"/>
  <c r="GO170" i="100"/>
  <c r="GQ170" i="100" s="1"/>
  <c r="GM167" i="100"/>
  <c r="GM162" i="100"/>
  <c r="GP161" i="100"/>
  <c r="GO161" i="100"/>
  <c r="GQ161" i="100" s="1"/>
  <c r="GP159" i="100"/>
  <c r="GO159" i="100"/>
  <c r="GQ159" i="100" s="1"/>
  <c r="GP154" i="100"/>
  <c r="GO154" i="100"/>
  <c r="GQ154" i="100" s="1"/>
  <c r="GM151" i="100"/>
  <c r="GP148" i="100"/>
  <c r="GO148" i="100"/>
  <c r="GQ148" i="100" s="1"/>
  <c r="GM146" i="100"/>
  <c r="GP145" i="100"/>
  <c r="GO145" i="100"/>
  <c r="GQ145" i="100" s="1"/>
  <c r="GP143" i="100"/>
  <c r="GO143" i="100"/>
  <c r="GQ143" i="100" s="1"/>
  <c r="GP138" i="100"/>
  <c r="GO138" i="100"/>
  <c r="GQ138" i="100" s="1"/>
  <c r="GM135" i="100"/>
  <c r="GP134" i="100"/>
  <c r="GO134" i="100"/>
  <c r="GQ134" i="100" s="1"/>
  <c r="GP128" i="100"/>
  <c r="GO128" i="100"/>
  <c r="GQ128" i="100" s="1"/>
  <c r="GP126" i="100"/>
  <c r="GO126" i="100"/>
  <c r="GQ126" i="100" s="1"/>
  <c r="GP124" i="100"/>
  <c r="GO124" i="100"/>
  <c r="GQ124" i="100" s="1"/>
  <c r="GP122" i="100"/>
  <c r="GO122" i="100"/>
  <c r="GQ122" i="100" s="1"/>
  <c r="GP118" i="100"/>
  <c r="GO118" i="100"/>
  <c r="GQ118" i="100" s="1"/>
  <c r="GP116" i="100"/>
  <c r="GO116" i="100"/>
  <c r="GQ116" i="100" s="1"/>
  <c r="GP114" i="100"/>
  <c r="GO114" i="100"/>
  <c r="GQ114" i="100" s="1"/>
  <c r="GP112" i="100"/>
  <c r="GO112" i="100"/>
  <c r="GQ112" i="100" s="1"/>
  <c r="GP108" i="100"/>
  <c r="GO108" i="100"/>
  <c r="GQ108" i="100" s="1"/>
  <c r="GP105" i="100"/>
  <c r="GO105" i="100"/>
  <c r="GQ105" i="100" s="1"/>
  <c r="GP101" i="100"/>
  <c r="GO101" i="100"/>
  <c r="GQ101" i="100" s="1"/>
  <c r="GP97" i="100"/>
  <c r="GO97" i="100"/>
  <c r="GQ97" i="100" s="1"/>
  <c r="GP93" i="100"/>
  <c r="GO93" i="100"/>
  <c r="GQ93" i="100" s="1"/>
  <c r="GM90" i="100"/>
  <c r="GP90" i="100"/>
  <c r="GO90" i="100"/>
  <c r="GQ90" i="100" s="1"/>
  <c r="GM83" i="100"/>
  <c r="GP83" i="100"/>
  <c r="GO83" i="100"/>
  <c r="GQ83" i="100" s="1"/>
  <c r="GM80" i="100"/>
  <c r="GP80" i="100"/>
  <c r="GO80" i="100"/>
  <c r="GQ80" i="100" s="1"/>
  <c r="GM74" i="100"/>
  <c r="GP74" i="100"/>
  <c r="GO74" i="100"/>
  <c r="GQ74" i="100" s="1"/>
  <c r="GM67" i="100"/>
  <c r="GP67" i="100"/>
  <c r="GO67" i="100"/>
  <c r="GQ67" i="100" s="1"/>
  <c r="GM64" i="100"/>
  <c r="GP64" i="100"/>
  <c r="GO64" i="100"/>
  <c r="GQ64" i="100" s="1"/>
  <c r="GP61" i="100"/>
  <c r="GO61" i="100"/>
  <c r="GQ61" i="100" s="1"/>
  <c r="GM58" i="100"/>
  <c r="GP58" i="100"/>
  <c r="GO58" i="100"/>
  <c r="GQ58" i="100" s="1"/>
  <c r="GM51" i="100"/>
  <c r="GP51" i="100"/>
  <c r="GO51" i="100"/>
  <c r="GQ51" i="100" s="1"/>
  <c r="GM48" i="100"/>
  <c r="GP48" i="100"/>
  <c r="GO48" i="100"/>
  <c r="GQ48" i="100" s="1"/>
  <c r="GM42" i="100"/>
  <c r="GP42" i="100"/>
  <c r="GO42" i="100"/>
  <c r="GQ42" i="100" s="1"/>
  <c r="GM35" i="100"/>
  <c r="GP35" i="100"/>
  <c r="GO35" i="100"/>
  <c r="GQ35" i="100" s="1"/>
  <c r="GM32" i="100"/>
  <c r="GP32" i="100"/>
  <c r="GO32" i="100"/>
  <c r="GQ32" i="100" s="1"/>
  <c r="GP29" i="100"/>
  <c r="GO29" i="100"/>
  <c r="GQ29" i="100" s="1"/>
  <c r="GM26" i="100"/>
  <c r="GP26" i="100"/>
  <c r="GO26" i="100"/>
  <c r="GQ26" i="100" s="1"/>
  <c r="GP751" i="100"/>
  <c r="GO751" i="100"/>
  <c r="GQ751" i="100" s="1"/>
  <c r="GP735" i="100"/>
  <c r="GO735" i="100"/>
  <c r="GQ735" i="100" s="1"/>
  <c r="GP719" i="100"/>
  <c r="GO719" i="100"/>
  <c r="GQ719" i="100" s="1"/>
  <c r="GP703" i="100"/>
  <c r="GO703" i="100"/>
  <c r="GQ703" i="100" s="1"/>
  <c r="GP682" i="100"/>
  <c r="GL682" i="100"/>
  <c r="GO682" i="100"/>
  <c r="GQ682" i="100" s="1"/>
  <c r="GM682" i="100"/>
  <c r="GP679" i="100"/>
  <c r="GM679" i="100"/>
  <c r="GP666" i="100"/>
  <c r="GL666" i="100"/>
  <c r="GO666" i="100"/>
  <c r="GQ666" i="100" s="1"/>
  <c r="GM666" i="100"/>
  <c r="GP663" i="100"/>
  <c r="GM663" i="100"/>
  <c r="GP650" i="100"/>
  <c r="GL650" i="100"/>
  <c r="GO650" i="100"/>
  <c r="GQ650" i="100" s="1"/>
  <c r="GM650" i="100"/>
  <c r="GP647" i="100"/>
  <c r="GM647" i="100"/>
  <c r="GP634" i="100"/>
  <c r="GL634" i="100"/>
  <c r="GO634" i="100"/>
  <c r="GQ634" i="100" s="1"/>
  <c r="GM634" i="100"/>
  <c r="GP631" i="100"/>
  <c r="GM631" i="100"/>
  <c r="GP618" i="100"/>
  <c r="GL618" i="100"/>
  <c r="GO618" i="100"/>
  <c r="GQ618" i="100" s="1"/>
  <c r="GM618" i="100"/>
  <c r="GP615" i="100"/>
  <c r="GM615" i="100"/>
  <c r="GP602" i="100"/>
  <c r="GL602" i="100"/>
  <c r="GO602" i="100"/>
  <c r="GQ602" i="100" s="1"/>
  <c r="GM602" i="100"/>
  <c r="GP599" i="100"/>
  <c r="GM599" i="100"/>
  <c r="GP586" i="100"/>
  <c r="GL586" i="100"/>
  <c r="GO586" i="100"/>
  <c r="GQ586" i="100" s="1"/>
  <c r="GM586" i="100"/>
  <c r="GP583" i="100"/>
  <c r="GM583" i="100"/>
  <c r="GL215" i="100"/>
  <c r="GP214" i="100"/>
  <c r="GO214" i="100"/>
  <c r="GQ214" i="100" s="1"/>
  <c r="GM211" i="100"/>
  <c r="GL210" i="100"/>
  <c r="GP208" i="100"/>
  <c r="GO208" i="100"/>
  <c r="GQ208" i="100" s="1"/>
  <c r="GM206" i="100"/>
  <c r="GP205" i="100"/>
  <c r="GO205" i="100"/>
  <c r="GQ205" i="100" s="1"/>
  <c r="GL201" i="100"/>
  <c r="GL199" i="100"/>
  <c r="GP198" i="100"/>
  <c r="GO198" i="100"/>
  <c r="GQ198" i="100" s="1"/>
  <c r="GM195" i="100"/>
  <c r="GL194" i="100"/>
  <c r="GP192" i="100"/>
  <c r="GO192" i="100"/>
  <c r="GQ192" i="100" s="1"/>
  <c r="GM190" i="100"/>
  <c r="GP189" i="100"/>
  <c r="GO189" i="100"/>
  <c r="GQ189" i="100" s="1"/>
  <c r="GL185" i="100"/>
  <c r="GL183" i="100"/>
  <c r="GP182" i="100"/>
  <c r="GO182" i="100"/>
  <c r="GQ182" i="100" s="1"/>
  <c r="GM179" i="100"/>
  <c r="GL178" i="100"/>
  <c r="GP176" i="100"/>
  <c r="GO176" i="100"/>
  <c r="GQ176" i="100" s="1"/>
  <c r="GM174" i="100"/>
  <c r="GP173" i="100"/>
  <c r="GO173" i="100"/>
  <c r="GQ173" i="100" s="1"/>
  <c r="GL169" i="100"/>
  <c r="GL167" i="100"/>
  <c r="GP166" i="100"/>
  <c r="GO166" i="100"/>
  <c r="GQ166" i="100" s="1"/>
  <c r="GM163" i="100"/>
  <c r="GL162" i="100"/>
  <c r="GP160" i="100"/>
  <c r="GO160" i="100"/>
  <c r="GQ160" i="100" s="1"/>
  <c r="GM158" i="100"/>
  <c r="GP157" i="100"/>
  <c r="GO157" i="100"/>
  <c r="GQ157" i="100" s="1"/>
  <c r="GP155" i="100"/>
  <c r="GO155" i="100"/>
  <c r="GQ155" i="100" s="1"/>
  <c r="GL153" i="100"/>
  <c r="GL151" i="100"/>
  <c r="GP150" i="100"/>
  <c r="GO150" i="100"/>
  <c r="GQ150" i="100" s="1"/>
  <c r="GM147" i="100"/>
  <c r="GL146" i="100"/>
  <c r="GP144" i="100"/>
  <c r="GO144" i="100"/>
  <c r="GQ144" i="100" s="1"/>
  <c r="GM142" i="100"/>
  <c r="GP139" i="100"/>
  <c r="GO139" i="100"/>
  <c r="GQ139" i="100" s="1"/>
  <c r="GL137" i="100"/>
  <c r="GL135" i="100"/>
  <c r="GL133" i="100"/>
  <c r="GL131" i="100"/>
  <c r="GL129" i="100"/>
  <c r="GL127" i="100"/>
  <c r="GL125" i="100"/>
  <c r="GL123" i="100"/>
  <c r="GL121" i="100"/>
  <c r="GL119" i="100"/>
  <c r="GL117" i="100"/>
  <c r="GL115" i="100"/>
  <c r="GL113" i="100"/>
  <c r="GL111" i="100"/>
  <c r="GL109" i="100"/>
  <c r="GL107" i="100"/>
  <c r="GP104" i="100"/>
  <c r="GO104" i="100"/>
  <c r="GQ104" i="100" s="1"/>
  <c r="GP96" i="100"/>
  <c r="GO96" i="100"/>
  <c r="GQ96" i="100" s="1"/>
  <c r="GM92" i="100"/>
  <c r="GP92" i="100"/>
  <c r="GO92" i="100"/>
  <c r="GQ92" i="100" s="1"/>
  <c r="GM86" i="100"/>
  <c r="GP86" i="100"/>
  <c r="GO86" i="100"/>
  <c r="GQ86" i="100" s="1"/>
  <c r="GL82" i="100"/>
  <c r="GM79" i="100"/>
  <c r="GP79" i="100"/>
  <c r="GO79" i="100"/>
  <c r="GQ79" i="100" s="1"/>
  <c r="GM76" i="100"/>
  <c r="GP76" i="100"/>
  <c r="GO76" i="100"/>
  <c r="GQ76" i="100" s="1"/>
  <c r="GP73" i="100"/>
  <c r="GO73" i="100"/>
  <c r="GQ73" i="100" s="1"/>
  <c r="GM70" i="100"/>
  <c r="GP70" i="100"/>
  <c r="GO70" i="100"/>
  <c r="GQ70" i="100" s="1"/>
  <c r="GL66" i="100"/>
  <c r="GM63" i="100"/>
  <c r="GP63" i="100"/>
  <c r="GO63" i="100"/>
  <c r="GQ63" i="100" s="1"/>
  <c r="GM60" i="100"/>
  <c r="GP60" i="100"/>
  <c r="GO60" i="100"/>
  <c r="GQ60" i="100" s="1"/>
  <c r="GM54" i="100"/>
  <c r="GP54" i="100"/>
  <c r="GO54" i="100"/>
  <c r="GQ54" i="100" s="1"/>
  <c r="GL50" i="100"/>
  <c r="GM47" i="100"/>
  <c r="GP47" i="100"/>
  <c r="GO47" i="100"/>
  <c r="GQ47" i="100" s="1"/>
  <c r="GM44" i="100"/>
  <c r="GP44" i="100"/>
  <c r="GO44" i="100"/>
  <c r="GQ44" i="100" s="1"/>
  <c r="GP41" i="100"/>
  <c r="GO41" i="100"/>
  <c r="GQ41" i="100" s="1"/>
  <c r="GM38" i="100"/>
  <c r="GP38" i="100"/>
  <c r="GO38" i="100"/>
  <c r="GQ38" i="100" s="1"/>
  <c r="GL34" i="100"/>
  <c r="GM31" i="100"/>
  <c r="GP31" i="100"/>
  <c r="GO31" i="100"/>
  <c r="GQ31" i="100" s="1"/>
  <c r="GM18" i="100"/>
  <c r="GP18" i="100"/>
  <c r="GO18" i="100"/>
  <c r="GQ18" i="100" s="1"/>
  <c r="GL18" i="100"/>
  <c r="GL14" i="100"/>
  <c r="GM11" i="100"/>
  <c r="GP11" i="100"/>
  <c r="GO11" i="100"/>
  <c r="GQ11" i="100" s="1"/>
  <c r="GM8" i="100"/>
  <c r="GP8" i="100"/>
  <c r="GO8" i="100"/>
  <c r="GQ8" i="100" s="1"/>
  <c r="GP758" i="100"/>
  <c r="GL758" i="100"/>
  <c r="GM758" i="100"/>
  <c r="GP756" i="100"/>
  <c r="GO756" i="100"/>
  <c r="GQ756" i="100" s="1"/>
  <c r="GP750" i="100"/>
  <c r="GO750" i="100"/>
  <c r="GQ750" i="100" s="1"/>
  <c r="GL750" i="100"/>
  <c r="GM750" i="100"/>
  <c r="GP742" i="100"/>
  <c r="GL742" i="100"/>
  <c r="GM742" i="100"/>
  <c r="GP740" i="100"/>
  <c r="GO740" i="100"/>
  <c r="GQ740" i="100" s="1"/>
  <c r="GP734" i="100"/>
  <c r="GO734" i="100"/>
  <c r="GQ734" i="100" s="1"/>
  <c r="GL734" i="100"/>
  <c r="GM734" i="100"/>
  <c r="GP726" i="100"/>
  <c r="GL726" i="100"/>
  <c r="GM726" i="100"/>
  <c r="GP724" i="100"/>
  <c r="GO724" i="100"/>
  <c r="GQ724" i="100" s="1"/>
  <c r="GP718" i="100"/>
  <c r="GO718" i="100"/>
  <c r="GQ718" i="100" s="1"/>
  <c r="GL718" i="100"/>
  <c r="GM718" i="100"/>
  <c r="GP710" i="100"/>
  <c r="GL710" i="100"/>
  <c r="GM710" i="100"/>
  <c r="GP708" i="100"/>
  <c r="GO708" i="100"/>
  <c r="GQ708" i="100" s="1"/>
  <c r="GP702" i="100"/>
  <c r="GO702" i="100"/>
  <c r="GQ702" i="100" s="1"/>
  <c r="GL702" i="100"/>
  <c r="GM702" i="100"/>
  <c r="GP694" i="100"/>
  <c r="GL694" i="100"/>
  <c r="GM694" i="100"/>
  <c r="GP691" i="100"/>
  <c r="GO691" i="100"/>
  <c r="GQ691" i="100" s="1"/>
  <c r="GM691" i="100"/>
  <c r="GL687" i="100"/>
  <c r="GP678" i="100"/>
  <c r="GL678" i="100"/>
  <c r="GM678" i="100"/>
  <c r="GP675" i="100"/>
  <c r="GO675" i="100"/>
  <c r="GQ675" i="100" s="1"/>
  <c r="GM675" i="100"/>
  <c r="GL671" i="100"/>
  <c r="GP662" i="100"/>
  <c r="GL662" i="100"/>
  <c r="GM662" i="100"/>
  <c r="GP659" i="100"/>
  <c r="GO659" i="100"/>
  <c r="GQ659" i="100" s="1"/>
  <c r="GM659" i="100"/>
  <c r="GL655" i="100"/>
  <c r="GP646" i="100"/>
  <c r="GL646" i="100"/>
  <c r="GM646" i="100"/>
  <c r="GP643" i="100"/>
  <c r="GO643" i="100"/>
  <c r="GQ643" i="100" s="1"/>
  <c r="GM643" i="100"/>
  <c r="GL639" i="100"/>
  <c r="GP630" i="100"/>
  <c r="GL630" i="100"/>
  <c r="GM630" i="100"/>
  <c r="GP627" i="100"/>
  <c r="GO627" i="100"/>
  <c r="GQ627" i="100" s="1"/>
  <c r="GM627" i="100"/>
  <c r="GL623" i="100"/>
  <c r="GP614" i="100"/>
  <c r="GL614" i="100"/>
  <c r="GM614" i="100"/>
  <c r="GP611" i="100"/>
  <c r="GO611" i="100"/>
  <c r="GQ611" i="100" s="1"/>
  <c r="GM611" i="100"/>
  <c r="GL607" i="100"/>
  <c r="GP598" i="100"/>
  <c r="GL598" i="100"/>
  <c r="GM598" i="100"/>
  <c r="GP595" i="100"/>
  <c r="GO595" i="100"/>
  <c r="GQ595" i="100" s="1"/>
  <c r="GM595" i="100"/>
  <c r="GL591" i="100"/>
  <c r="GP582" i="100"/>
  <c r="GL582" i="100"/>
  <c r="GM582" i="100"/>
  <c r="GP579" i="100"/>
  <c r="GO579" i="100"/>
  <c r="GQ579" i="100" s="1"/>
  <c r="GM579" i="100"/>
  <c r="GL575" i="100"/>
  <c r="GL571" i="100"/>
  <c r="GL567" i="100"/>
  <c r="GL563" i="100"/>
  <c r="GL559" i="100"/>
  <c r="GL555" i="100"/>
  <c r="GL551" i="100"/>
  <c r="GL547" i="100"/>
  <c r="GL543" i="100"/>
  <c r="GL539" i="100"/>
  <c r="GL535" i="100"/>
  <c r="GL531" i="100"/>
  <c r="GL527" i="100"/>
  <c r="GL523" i="100"/>
  <c r="GL519" i="100"/>
  <c r="GL515" i="100"/>
  <c r="GL511" i="100"/>
  <c r="GL507" i="100"/>
  <c r="GL503" i="100"/>
  <c r="GL499" i="100"/>
  <c r="GL495" i="100"/>
  <c r="GL491" i="100"/>
  <c r="GL487" i="100"/>
  <c r="GL483" i="100"/>
  <c r="GL479" i="100"/>
  <c r="GL475" i="100"/>
  <c r="GL471" i="100"/>
  <c r="GL467" i="100"/>
  <c r="GL463" i="100"/>
  <c r="GL459" i="100"/>
  <c r="GL455" i="100"/>
  <c r="GL451" i="100"/>
  <c r="GL447" i="100"/>
  <c r="GL443" i="100"/>
  <c r="GL439" i="100"/>
  <c r="GL435" i="100"/>
  <c r="GL431" i="100"/>
  <c r="GL427" i="100"/>
  <c r="GL423" i="100"/>
  <c r="GL419" i="100"/>
  <c r="GL415" i="100"/>
  <c r="GL411" i="100"/>
  <c r="GL407" i="100"/>
  <c r="GL403" i="100"/>
  <c r="GL399" i="100"/>
  <c r="GL395" i="100"/>
  <c r="GL391" i="100"/>
  <c r="GP389" i="100"/>
  <c r="GO389" i="100"/>
  <c r="GQ389" i="100" s="1"/>
  <c r="GL389" i="100"/>
  <c r="GL383" i="100"/>
  <c r="GO381" i="100"/>
  <c r="GQ381" i="100" s="1"/>
  <c r="GL381" i="100"/>
  <c r="GP381" i="100"/>
  <c r="GL375" i="100"/>
  <c r="GP373" i="100"/>
  <c r="GO373" i="100"/>
  <c r="GQ373" i="100" s="1"/>
  <c r="GL373" i="100"/>
  <c r="GL367" i="100"/>
  <c r="GP365" i="100"/>
  <c r="GO365" i="100"/>
  <c r="GQ365" i="100" s="1"/>
  <c r="GL365" i="100"/>
  <c r="GL359" i="100"/>
  <c r="GP357" i="100"/>
  <c r="GO357" i="100"/>
  <c r="GQ357" i="100" s="1"/>
  <c r="GL357" i="100"/>
  <c r="GL351" i="100"/>
  <c r="GO349" i="100"/>
  <c r="GQ349" i="100" s="1"/>
  <c r="GL349" i="100"/>
  <c r="GL343" i="100"/>
  <c r="GO341" i="100"/>
  <c r="GQ341" i="100" s="1"/>
  <c r="GL341" i="100"/>
  <c r="GP341" i="100"/>
  <c r="GL335" i="100"/>
  <c r="GP333" i="100"/>
  <c r="GO333" i="100"/>
  <c r="GQ333" i="100" s="1"/>
  <c r="GL333" i="100"/>
  <c r="GL327" i="100"/>
  <c r="GO325" i="100"/>
  <c r="GQ325" i="100" s="1"/>
  <c r="GL325" i="100"/>
  <c r="GP325" i="100"/>
  <c r="GL319" i="100"/>
  <c r="GP317" i="100"/>
  <c r="GO317" i="100"/>
  <c r="GQ317" i="100" s="1"/>
  <c r="GL317" i="100"/>
  <c r="GL311" i="100"/>
  <c r="GO309" i="100"/>
  <c r="GQ309" i="100" s="1"/>
  <c r="GL309" i="100"/>
  <c r="GL303" i="100"/>
  <c r="GP301" i="100"/>
  <c r="GO301" i="100"/>
  <c r="GQ301" i="100" s="1"/>
  <c r="GL301" i="100"/>
  <c r="GP297" i="100"/>
  <c r="GO297" i="100"/>
  <c r="GQ297" i="100" s="1"/>
  <c r="GO293" i="100"/>
  <c r="GQ293" i="100" s="1"/>
  <c r="GP293" i="100"/>
  <c r="GP289" i="100"/>
  <c r="GO289" i="100"/>
  <c r="GQ289" i="100" s="1"/>
  <c r="GP285" i="100"/>
  <c r="GO285" i="100"/>
  <c r="GQ285" i="100" s="1"/>
  <c r="GP281" i="100"/>
  <c r="GO281" i="100"/>
  <c r="GQ281" i="100" s="1"/>
  <c r="GO277" i="100"/>
  <c r="GQ277" i="100" s="1"/>
  <c r="GP277" i="100"/>
  <c r="GP273" i="100"/>
  <c r="GO273" i="100"/>
  <c r="GQ273" i="100" s="1"/>
  <c r="GP269" i="100"/>
  <c r="GO269" i="100"/>
  <c r="GQ269" i="100" s="1"/>
  <c r="GP265" i="100"/>
  <c r="GO265" i="100"/>
  <c r="GQ265" i="100" s="1"/>
  <c r="GO261" i="100"/>
  <c r="GQ261" i="100" s="1"/>
  <c r="GP261" i="100"/>
  <c r="GP257" i="100"/>
  <c r="GO257" i="100"/>
  <c r="GQ257" i="100" s="1"/>
  <c r="GP253" i="100"/>
  <c r="GO253" i="100"/>
  <c r="GQ253" i="100" s="1"/>
  <c r="GP249" i="100"/>
  <c r="GO249" i="100"/>
  <c r="GQ249" i="100" s="1"/>
  <c r="GP241" i="100"/>
  <c r="GO241" i="100"/>
  <c r="GQ241" i="100" s="1"/>
  <c r="GP237" i="100"/>
  <c r="GO237" i="100"/>
  <c r="GQ237" i="100" s="1"/>
  <c r="GP233" i="100"/>
  <c r="GO233" i="100"/>
  <c r="GQ233" i="100" s="1"/>
  <c r="GO229" i="100"/>
  <c r="GQ229" i="100" s="1"/>
  <c r="GP229" i="100"/>
  <c r="GP225" i="100"/>
  <c r="GO225" i="100"/>
  <c r="GQ225" i="100" s="1"/>
  <c r="GP221" i="100"/>
  <c r="GO221" i="100"/>
  <c r="GQ221" i="100" s="1"/>
  <c r="GP217" i="100"/>
  <c r="GO217" i="100"/>
  <c r="GQ217" i="100" s="1"/>
  <c r="GO759" i="100"/>
  <c r="GQ759" i="100" s="1"/>
  <c r="GO748" i="100"/>
  <c r="GQ748" i="100" s="1"/>
  <c r="GO738" i="100"/>
  <c r="GQ738" i="100" s="1"/>
  <c r="GO727" i="100"/>
  <c r="GQ727" i="100" s="1"/>
  <c r="GO716" i="100"/>
  <c r="GQ716" i="100" s="1"/>
  <c r="GO706" i="100"/>
  <c r="GQ706" i="100" s="1"/>
  <c r="GO695" i="100"/>
  <c r="GQ695" i="100" s="1"/>
  <c r="GO674" i="100"/>
  <c r="GQ674" i="100" s="1"/>
  <c r="GO663" i="100"/>
  <c r="GQ663" i="100" s="1"/>
  <c r="GO642" i="100"/>
  <c r="GQ642" i="100" s="1"/>
  <c r="GO631" i="100"/>
  <c r="GQ631" i="100" s="1"/>
  <c r="GO610" i="100"/>
  <c r="GQ610" i="100" s="1"/>
  <c r="GO599" i="100"/>
  <c r="GQ599" i="100" s="1"/>
  <c r="GO578" i="100"/>
  <c r="GQ578" i="100" s="1"/>
  <c r="GO567" i="100"/>
  <c r="GQ567" i="100" s="1"/>
  <c r="GO546" i="100"/>
  <c r="GQ546" i="100" s="1"/>
  <c r="GO535" i="100"/>
  <c r="GQ535" i="100" s="1"/>
  <c r="GO514" i="100"/>
  <c r="GQ514" i="100" s="1"/>
  <c r="GO503" i="100"/>
  <c r="GQ503" i="100" s="1"/>
  <c r="GO482" i="100"/>
  <c r="GQ482" i="100" s="1"/>
  <c r="GO471" i="100"/>
  <c r="GQ471" i="100" s="1"/>
  <c r="GO450" i="100"/>
  <c r="GQ450" i="100" s="1"/>
  <c r="GO439" i="100"/>
  <c r="GQ439" i="100" s="1"/>
  <c r="GO418" i="100"/>
  <c r="GQ418" i="100" s="1"/>
  <c r="GO403" i="100"/>
  <c r="GQ403" i="100" s="1"/>
  <c r="GO211" i="100"/>
  <c r="GQ211" i="100" s="1"/>
  <c r="GO195" i="100"/>
  <c r="GQ195" i="100" s="1"/>
  <c r="GO179" i="100"/>
  <c r="GQ179" i="100" s="1"/>
  <c r="GO162" i="100"/>
  <c r="GQ162" i="100" s="1"/>
  <c r="GO141" i="100"/>
  <c r="GQ141" i="100" s="1"/>
  <c r="GO120" i="100"/>
  <c r="GQ120" i="100" s="1"/>
  <c r="GO98" i="100"/>
  <c r="GQ98" i="100" s="1"/>
  <c r="GO77" i="100"/>
  <c r="GQ77" i="100" s="1"/>
  <c r="GO56" i="100"/>
  <c r="GQ56" i="100" s="1"/>
  <c r="GO34" i="100"/>
  <c r="GQ34" i="100" s="1"/>
  <c r="GP738" i="100"/>
  <c r="GP706" i="100"/>
  <c r="GP419" i="100"/>
  <c r="GP391" i="100"/>
  <c r="GP71" i="100"/>
  <c r="GM19" i="100"/>
  <c r="GP19" i="100"/>
  <c r="GO19" i="100"/>
  <c r="GQ19" i="100" s="1"/>
  <c r="GM16" i="100"/>
  <c r="GP16" i="100"/>
  <c r="GO16" i="100"/>
  <c r="GQ16" i="100" s="1"/>
  <c r="GM13" i="100"/>
  <c r="GP13" i="100"/>
  <c r="GM10" i="100"/>
  <c r="GP10" i="100"/>
  <c r="GO10" i="100"/>
  <c r="GQ10" i="100" s="1"/>
  <c r="GL413" i="100"/>
  <c r="GL405" i="100"/>
  <c r="GL387" i="100"/>
  <c r="GL379" i="100"/>
  <c r="GL371" i="100"/>
  <c r="GL355" i="100"/>
  <c r="GL347" i="100"/>
  <c r="GL339" i="100"/>
  <c r="GL331" i="100"/>
  <c r="GL323" i="100"/>
  <c r="GL315" i="100"/>
  <c r="GL307" i="100"/>
  <c r="GL216" i="100"/>
  <c r="GP216" i="100"/>
  <c r="GO692" i="100"/>
  <c r="GQ692" i="100" s="1"/>
  <c r="GO628" i="100"/>
  <c r="GQ628" i="100" s="1"/>
  <c r="GO612" i="100"/>
  <c r="GQ612" i="100" s="1"/>
  <c r="GO596" i="100"/>
  <c r="GQ596" i="100" s="1"/>
  <c r="GO580" i="100"/>
  <c r="GQ580" i="100" s="1"/>
  <c r="GO564" i="100"/>
  <c r="GQ564" i="100" s="1"/>
  <c r="GO548" i="100"/>
  <c r="GQ548" i="100" s="1"/>
  <c r="GO532" i="100"/>
  <c r="GQ532" i="100" s="1"/>
  <c r="GO516" i="100"/>
  <c r="GQ516" i="100" s="1"/>
  <c r="GO500" i="100"/>
  <c r="GQ500" i="100" s="1"/>
  <c r="GO484" i="100"/>
  <c r="GQ484" i="100" s="1"/>
  <c r="GO468" i="100"/>
  <c r="GQ468" i="100" s="1"/>
  <c r="GO452" i="100"/>
  <c r="GQ452" i="100" s="1"/>
  <c r="GO436" i="100"/>
  <c r="GQ436" i="100" s="1"/>
  <c r="GO420" i="100"/>
  <c r="GQ420" i="100" s="1"/>
  <c r="GO296" i="100"/>
  <c r="GQ296" i="100" s="1"/>
  <c r="GO291" i="100"/>
  <c r="GQ291" i="100" s="1"/>
  <c r="GO280" i="100"/>
  <c r="GQ280" i="100" s="1"/>
  <c r="GO275" i="100"/>
  <c r="GQ275" i="100" s="1"/>
  <c r="GO264" i="100"/>
  <c r="GQ264" i="100" s="1"/>
  <c r="GO259" i="100"/>
  <c r="GQ259" i="100" s="1"/>
  <c r="GO248" i="100"/>
  <c r="GQ248" i="100" s="1"/>
  <c r="GO243" i="100"/>
  <c r="GQ243" i="100" s="1"/>
  <c r="GO232" i="100"/>
  <c r="GQ232" i="100" s="1"/>
  <c r="GO227" i="100"/>
  <c r="GQ227" i="100" s="1"/>
  <c r="GO216" i="100"/>
  <c r="GQ216" i="100" s="1"/>
  <c r="GP680" i="100"/>
  <c r="GP664" i="100"/>
  <c r="GP648" i="100"/>
  <c r="GP413" i="100"/>
  <c r="GM28" i="100"/>
  <c r="GP28" i="100"/>
  <c r="GO28" i="100"/>
  <c r="GQ28" i="100" s="1"/>
  <c r="GM22" i="100"/>
  <c r="GP22" i="100"/>
  <c r="GO22" i="100"/>
  <c r="GQ22" i="100" s="1"/>
  <c r="GM15" i="100"/>
  <c r="GP15" i="100"/>
  <c r="GO15" i="100"/>
  <c r="GQ15" i="100" s="1"/>
  <c r="GM12" i="100"/>
  <c r="GP12" i="100"/>
  <c r="GO12" i="100"/>
  <c r="GQ12" i="100" s="1"/>
  <c r="GM9" i="100"/>
  <c r="GP9" i="100"/>
  <c r="GP765" i="100"/>
  <c r="GO765" i="100"/>
  <c r="GQ765" i="100" s="1"/>
  <c r="GP761" i="100"/>
  <c r="GO761" i="100"/>
  <c r="GQ761" i="100" s="1"/>
  <c r="GP757" i="100"/>
  <c r="GO757" i="100"/>
  <c r="GQ757" i="100" s="1"/>
  <c r="GP753" i="100"/>
  <c r="GO753" i="100"/>
  <c r="GQ753" i="100" s="1"/>
  <c r="GP749" i="100"/>
  <c r="GO749" i="100"/>
  <c r="GQ749" i="100" s="1"/>
  <c r="GP745" i="100"/>
  <c r="GO745" i="100"/>
  <c r="GQ745" i="100" s="1"/>
  <c r="GP741" i="100"/>
  <c r="GO741" i="100"/>
  <c r="GQ741" i="100" s="1"/>
  <c r="GP737" i="100"/>
  <c r="GO737" i="100"/>
  <c r="GQ737" i="100" s="1"/>
  <c r="GP733" i="100"/>
  <c r="GO733" i="100"/>
  <c r="GQ733" i="100" s="1"/>
  <c r="GP729" i="100"/>
  <c r="GO729" i="100"/>
  <c r="GQ729" i="100" s="1"/>
  <c r="GP725" i="100"/>
  <c r="GO725" i="100"/>
  <c r="GQ725" i="100" s="1"/>
  <c r="GP721" i="100"/>
  <c r="GO721" i="100"/>
  <c r="GQ721" i="100" s="1"/>
  <c r="GP717" i="100"/>
  <c r="GO717" i="100"/>
  <c r="GQ717" i="100" s="1"/>
  <c r="GP713" i="100"/>
  <c r="GO713" i="100"/>
  <c r="GQ713" i="100" s="1"/>
  <c r="GP709" i="100"/>
  <c r="GO709" i="100"/>
  <c r="GQ709" i="100" s="1"/>
  <c r="GP705" i="100"/>
  <c r="GO705" i="100"/>
  <c r="GQ705" i="100" s="1"/>
  <c r="GP701" i="100"/>
  <c r="GO701" i="100"/>
  <c r="GQ701" i="100" s="1"/>
  <c r="GP697" i="100"/>
  <c r="GO697" i="100"/>
  <c r="GQ697" i="100" s="1"/>
  <c r="GP693" i="100"/>
  <c r="GO693" i="100"/>
  <c r="GQ693" i="100" s="1"/>
  <c r="GP689" i="100"/>
  <c r="GO689" i="100"/>
  <c r="GQ689" i="100" s="1"/>
  <c r="GP685" i="100"/>
  <c r="GO685" i="100"/>
  <c r="GQ685" i="100" s="1"/>
  <c r="GP681" i="100"/>
  <c r="GO681" i="100"/>
  <c r="GQ681" i="100" s="1"/>
  <c r="GP677" i="100"/>
  <c r="GO677" i="100"/>
  <c r="GQ677" i="100" s="1"/>
  <c r="GP673" i="100"/>
  <c r="GO673" i="100"/>
  <c r="GQ673" i="100" s="1"/>
  <c r="GP669" i="100"/>
  <c r="GO669" i="100"/>
  <c r="GQ669" i="100" s="1"/>
  <c r="GP665" i="100"/>
  <c r="GO665" i="100"/>
  <c r="GQ665" i="100" s="1"/>
  <c r="GP661" i="100"/>
  <c r="GO661" i="100"/>
  <c r="GQ661" i="100" s="1"/>
  <c r="GP657" i="100"/>
  <c r="GO657" i="100"/>
  <c r="GQ657" i="100" s="1"/>
  <c r="GP653" i="100"/>
  <c r="GO653" i="100"/>
  <c r="GQ653" i="100" s="1"/>
  <c r="GP649" i="100"/>
  <c r="GO649" i="100"/>
  <c r="GQ649" i="100" s="1"/>
  <c r="GP645" i="100"/>
  <c r="GO645" i="100"/>
  <c r="GQ645" i="100" s="1"/>
  <c r="GP641" i="100"/>
  <c r="GO641" i="100"/>
  <c r="GQ641" i="100" s="1"/>
  <c r="GP637" i="100"/>
  <c r="GO637" i="100"/>
  <c r="GQ637" i="100" s="1"/>
  <c r="GP633" i="100"/>
  <c r="GO633" i="100"/>
  <c r="GQ633" i="100" s="1"/>
  <c r="GP629" i="100"/>
  <c r="GO629" i="100"/>
  <c r="GQ629" i="100" s="1"/>
  <c r="GP625" i="100"/>
  <c r="GO625" i="100"/>
  <c r="GQ625" i="100" s="1"/>
  <c r="GP621" i="100"/>
  <c r="GO621" i="100"/>
  <c r="GQ621" i="100" s="1"/>
  <c r="GP617" i="100"/>
  <c r="GO617" i="100"/>
  <c r="GQ617" i="100" s="1"/>
  <c r="GP613" i="100"/>
  <c r="GO613" i="100"/>
  <c r="GQ613" i="100" s="1"/>
  <c r="GP609" i="100"/>
  <c r="GO609" i="100"/>
  <c r="GQ609" i="100" s="1"/>
  <c r="GP605" i="100"/>
  <c r="GO605" i="100"/>
  <c r="GQ605" i="100" s="1"/>
  <c r="GP601" i="100"/>
  <c r="GO601" i="100"/>
  <c r="GQ601" i="100" s="1"/>
  <c r="GP597" i="100"/>
  <c r="GO597" i="100"/>
  <c r="GQ597" i="100" s="1"/>
  <c r="GP593" i="100"/>
  <c r="GO593" i="100"/>
  <c r="GQ593" i="100" s="1"/>
  <c r="GP589" i="100"/>
  <c r="GO589" i="100"/>
  <c r="GQ589" i="100" s="1"/>
  <c r="GP585" i="100"/>
  <c r="GO585" i="100"/>
  <c r="GQ585" i="100" s="1"/>
  <c r="GP581" i="100"/>
  <c r="GO581" i="100"/>
  <c r="GQ581" i="100" s="1"/>
  <c r="GP577" i="100"/>
  <c r="GO577" i="100"/>
  <c r="GQ577" i="100" s="1"/>
  <c r="GP573" i="100"/>
  <c r="GO573" i="100"/>
  <c r="GQ573" i="100" s="1"/>
  <c r="GP569" i="100"/>
  <c r="GO569" i="100"/>
  <c r="GQ569" i="100" s="1"/>
  <c r="GP565" i="100"/>
  <c r="GO565" i="100"/>
  <c r="GQ565" i="100" s="1"/>
  <c r="GP561" i="100"/>
  <c r="GO561" i="100"/>
  <c r="GQ561" i="100" s="1"/>
  <c r="GP557" i="100"/>
  <c r="GO557" i="100"/>
  <c r="GQ557" i="100" s="1"/>
  <c r="GP553" i="100"/>
  <c r="GO553" i="100"/>
  <c r="GQ553" i="100" s="1"/>
  <c r="GP549" i="100"/>
  <c r="GO549" i="100"/>
  <c r="GQ549" i="100" s="1"/>
  <c r="GP545" i="100"/>
  <c r="GO545" i="100"/>
  <c r="GQ545" i="100" s="1"/>
  <c r="GP541" i="100"/>
  <c r="GO541" i="100"/>
  <c r="GQ541" i="100" s="1"/>
  <c r="GP537" i="100"/>
  <c r="GO537" i="100"/>
  <c r="GQ537" i="100" s="1"/>
  <c r="GP533" i="100"/>
  <c r="GO533" i="100"/>
  <c r="GQ533" i="100" s="1"/>
  <c r="GP529" i="100"/>
  <c r="GO529" i="100"/>
  <c r="GQ529" i="100" s="1"/>
  <c r="GP525" i="100"/>
  <c r="GO525" i="100"/>
  <c r="GQ525" i="100" s="1"/>
  <c r="GP521" i="100"/>
  <c r="GO521" i="100"/>
  <c r="GQ521" i="100" s="1"/>
  <c r="GP517" i="100"/>
  <c r="GO517" i="100"/>
  <c r="GQ517" i="100" s="1"/>
  <c r="GP513" i="100"/>
  <c r="GO513" i="100"/>
  <c r="GQ513" i="100" s="1"/>
  <c r="GP509" i="100"/>
  <c r="GO509" i="100"/>
  <c r="GQ509" i="100" s="1"/>
  <c r="GP505" i="100"/>
  <c r="GO505" i="100"/>
  <c r="GQ505" i="100" s="1"/>
  <c r="GP501" i="100"/>
  <c r="GO501" i="100"/>
  <c r="GQ501" i="100" s="1"/>
  <c r="GP497" i="100"/>
  <c r="GO497" i="100"/>
  <c r="GQ497" i="100" s="1"/>
  <c r="GP493" i="100"/>
  <c r="GO493" i="100"/>
  <c r="GQ493" i="100" s="1"/>
  <c r="GP489" i="100"/>
  <c r="GO489" i="100"/>
  <c r="GQ489" i="100" s="1"/>
  <c r="GP485" i="100"/>
  <c r="GO485" i="100"/>
  <c r="GQ485" i="100" s="1"/>
  <c r="GP481" i="100"/>
  <c r="GO481" i="100"/>
  <c r="GQ481" i="100" s="1"/>
  <c r="GP477" i="100"/>
  <c r="GO477" i="100"/>
  <c r="GQ477" i="100" s="1"/>
  <c r="GP473" i="100"/>
  <c r="GO473" i="100"/>
  <c r="GQ473" i="100" s="1"/>
  <c r="GP469" i="100"/>
  <c r="GO469" i="100"/>
  <c r="GQ469" i="100" s="1"/>
  <c r="GP465" i="100"/>
  <c r="GO465" i="100"/>
  <c r="GQ465" i="100" s="1"/>
  <c r="GP461" i="100"/>
  <c r="GO461" i="100"/>
  <c r="GQ461" i="100" s="1"/>
  <c r="GP457" i="100"/>
  <c r="GO457" i="100"/>
  <c r="GQ457" i="100" s="1"/>
  <c r="GP453" i="100"/>
  <c r="GO453" i="100"/>
  <c r="GQ453" i="100" s="1"/>
  <c r="GP449" i="100"/>
  <c r="GO449" i="100"/>
  <c r="GQ449" i="100" s="1"/>
  <c r="GP445" i="100"/>
  <c r="GO445" i="100"/>
  <c r="GQ445" i="100" s="1"/>
  <c r="GP441" i="100"/>
  <c r="GO441" i="100"/>
  <c r="GQ441" i="100" s="1"/>
  <c r="GP437" i="100"/>
  <c r="GO437" i="100"/>
  <c r="GQ437" i="100" s="1"/>
  <c r="GP433" i="100"/>
  <c r="GO433" i="100"/>
  <c r="GQ433" i="100" s="1"/>
  <c r="GP429" i="100"/>
  <c r="GO429" i="100"/>
  <c r="GQ429" i="100" s="1"/>
  <c r="GP425" i="100"/>
  <c r="GO425" i="100"/>
  <c r="GQ425" i="100" s="1"/>
  <c r="GP421" i="100"/>
  <c r="GO421" i="100"/>
  <c r="GQ421" i="100" s="1"/>
  <c r="GP417" i="100"/>
  <c r="GO417" i="100"/>
  <c r="GQ417" i="100" s="1"/>
  <c r="GP409" i="100"/>
  <c r="GO409" i="100"/>
  <c r="GQ409" i="100" s="1"/>
  <c r="GP401" i="100"/>
  <c r="GO401" i="100"/>
  <c r="GQ401" i="100" s="1"/>
  <c r="GP397" i="100"/>
  <c r="GO397" i="100"/>
  <c r="GQ397" i="100" s="1"/>
  <c r="GP393" i="100"/>
  <c r="GO393" i="100"/>
  <c r="GQ393" i="100" s="1"/>
  <c r="GP390" i="100"/>
  <c r="GM390" i="100"/>
  <c r="GO390" i="100"/>
  <c r="GQ390" i="100" s="1"/>
  <c r="GP385" i="100"/>
  <c r="GO385" i="100"/>
  <c r="GQ385" i="100" s="1"/>
  <c r="GL385" i="100"/>
  <c r="GP382" i="100"/>
  <c r="GM382" i="100"/>
  <c r="GO382" i="100"/>
  <c r="GQ382" i="100" s="1"/>
  <c r="GP377" i="100"/>
  <c r="GO377" i="100"/>
  <c r="GQ377" i="100" s="1"/>
  <c r="GL377" i="100"/>
  <c r="GM374" i="100"/>
  <c r="GP374" i="100"/>
  <c r="GO374" i="100"/>
  <c r="GQ374" i="100" s="1"/>
  <c r="GP369" i="100"/>
  <c r="GO369" i="100"/>
  <c r="GQ369" i="100" s="1"/>
  <c r="GL369" i="100"/>
  <c r="GP366" i="100"/>
  <c r="GM366" i="100"/>
  <c r="GO366" i="100"/>
  <c r="GQ366" i="100" s="1"/>
  <c r="GP361" i="100"/>
  <c r="GO361" i="100"/>
  <c r="GQ361" i="100" s="1"/>
  <c r="GL361" i="100"/>
  <c r="GP358" i="100"/>
  <c r="GM358" i="100"/>
  <c r="GO358" i="100"/>
  <c r="GQ358" i="100" s="1"/>
  <c r="GP353" i="100"/>
  <c r="GO353" i="100"/>
  <c r="GQ353" i="100" s="1"/>
  <c r="GL353" i="100"/>
  <c r="GP350" i="100"/>
  <c r="GM350" i="100"/>
  <c r="GO350" i="100"/>
  <c r="GQ350" i="100" s="1"/>
  <c r="GP345" i="100"/>
  <c r="GO345" i="100"/>
  <c r="GQ345" i="100" s="1"/>
  <c r="GL345" i="100"/>
  <c r="GP342" i="100"/>
  <c r="GM342" i="100"/>
  <c r="GO342" i="100"/>
  <c r="GQ342" i="100" s="1"/>
  <c r="GP337" i="100"/>
  <c r="GO337" i="100"/>
  <c r="GQ337" i="100" s="1"/>
  <c r="GL337" i="100"/>
  <c r="GP334" i="100"/>
  <c r="GM334" i="100"/>
  <c r="GO334" i="100"/>
  <c r="GQ334" i="100" s="1"/>
  <c r="GP329" i="100"/>
  <c r="GO329" i="100"/>
  <c r="GQ329" i="100" s="1"/>
  <c r="GL329" i="100"/>
  <c r="GP326" i="100"/>
  <c r="GM326" i="100"/>
  <c r="GO326" i="100"/>
  <c r="GQ326" i="100" s="1"/>
  <c r="GP321" i="100"/>
  <c r="GO321" i="100"/>
  <c r="GQ321" i="100" s="1"/>
  <c r="GL321" i="100"/>
  <c r="GP318" i="100"/>
  <c r="GM318" i="100"/>
  <c r="GO318" i="100"/>
  <c r="GQ318" i="100" s="1"/>
  <c r="GP313" i="100"/>
  <c r="GO313" i="100"/>
  <c r="GQ313" i="100" s="1"/>
  <c r="GL313" i="100"/>
  <c r="GP310" i="100"/>
  <c r="GM310" i="100"/>
  <c r="GO310" i="100"/>
  <c r="GQ310" i="100" s="1"/>
  <c r="GP305" i="100"/>
  <c r="GO305" i="100"/>
  <c r="GQ305" i="100" s="1"/>
  <c r="GL305" i="100"/>
  <c r="GP302" i="100"/>
  <c r="GM302" i="100"/>
  <c r="GO302" i="100"/>
  <c r="GQ302" i="100" s="1"/>
  <c r="GO632" i="100"/>
  <c r="GQ632" i="100" s="1"/>
  <c r="GO616" i="100"/>
  <c r="GQ616" i="100" s="1"/>
  <c r="GO600" i="100"/>
  <c r="GQ600" i="100" s="1"/>
  <c r="GO584" i="100"/>
  <c r="GQ584" i="100" s="1"/>
  <c r="GO568" i="100"/>
  <c r="GQ568" i="100" s="1"/>
  <c r="GO552" i="100"/>
  <c r="GQ552" i="100" s="1"/>
  <c r="GO536" i="100"/>
  <c r="GQ536" i="100" s="1"/>
  <c r="GO520" i="100"/>
  <c r="GQ520" i="100" s="1"/>
  <c r="GO504" i="100"/>
  <c r="GQ504" i="100" s="1"/>
  <c r="GO488" i="100"/>
  <c r="GQ488" i="100" s="1"/>
  <c r="GO472" i="100"/>
  <c r="GQ472" i="100" s="1"/>
  <c r="GO456" i="100"/>
  <c r="GQ456" i="100" s="1"/>
  <c r="GO440" i="100"/>
  <c r="GQ440" i="100" s="1"/>
  <c r="GO424" i="100"/>
  <c r="GQ424" i="100" s="1"/>
  <c r="GO412" i="100"/>
  <c r="GQ412" i="100" s="1"/>
  <c r="GO404" i="100"/>
  <c r="GQ404" i="100" s="1"/>
  <c r="GO396" i="100"/>
  <c r="GQ396" i="100" s="1"/>
  <c r="GO300" i="100"/>
  <c r="GQ300" i="100" s="1"/>
  <c r="GO295" i="100"/>
  <c r="GQ295" i="100" s="1"/>
  <c r="GO284" i="100"/>
  <c r="GQ284" i="100" s="1"/>
  <c r="GO279" i="100"/>
  <c r="GQ279" i="100" s="1"/>
  <c r="GO268" i="100"/>
  <c r="GQ268" i="100" s="1"/>
  <c r="GO263" i="100"/>
  <c r="GQ263" i="100" s="1"/>
  <c r="GO252" i="100"/>
  <c r="GQ252" i="100" s="1"/>
  <c r="GO247" i="100"/>
  <c r="GQ247" i="100" s="1"/>
  <c r="GO236" i="100"/>
  <c r="GQ236" i="100" s="1"/>
  <c r="GO231" i="100"/>
  <c r="GQ231" i="100" s="1"/>
  <c r="GO220" i="100"/>
  <c r="GQ220" i="100" s="1"/>
  <c r="GM747" i="100"/>
  <c r="GM727" i="100"/>
  <c r="GM723" i="100"/>
  <c r="GM707" i="100"/>
  <c r="GM763" i="100"/>
  <c r="GM759" i="100"/>
  <c r="GM755" i="100"/>
  <c r="GM751" i="100"/>
  <c r="GM743" i="100"/>
  <c r="GM739" i="100"/>
  <c r="GM735" i="100"/>
  <c r="GM731" i="100"/>
  <c r="GM719" i="100"/>
  <c r="GM715" i="100"/>
  <c r="GM711" i="100"/>
  <c r="GM703" i="100"/>
  <c r="GM699" i="100"/>
  <c r="GM695" i="100"/>
  <c r="GM764" i="100"/>
  <c r="GL763" i="100"/>
  <c r="GM760" i="100"/>
  <c r="GL759" i="100"/>
  <c r="GM756" i="100"/>
  <c r="GL755" i="100"/>
  <c r="GM752" i="100"/>
  <c r="GL751" i="100"/>
  <c r="GM748" i="100"/>
  <c r="GL747" i="100"/>
  <c r="GM744" i="100"/>
  <c r="GL743" i="100"/>
  <c r="GM740" i="100"/>
  <c r="GL739" i="100"/>
  <c r="GM736" i="100"/>
  <c r="GL735" i="100"/>
  <c r="GM732" i="100"/>
  <c r="GL731" i="100"/>
  <c r="GM728" i="100"/>
  <c r="GL727" i="100"/>
  <c r="GM724" i="100"/>
  <c r="GL723" i="100"/>
  <c r="GM720" i="100"/>
  <c r="GL719" i="100"/>
  <c r="GM716" i="100"/>
  <c r="GL715" i="100"/>
  <c r="GM712" i="100"/>
  <c r="GL711" i="100"/>
  <c r="GM708" i="100"/>
  <c r="GL707" i="100"/>
  <c r="GM704" i="100"/>
  <c r="GL703" i="100"/>
  <c r="GM700" i="100"/>
  <c r="GL699" i="100"/>
  <c r="GM696" i="100"/>
  <c r="GL695" i="100"/>
  <c r="GL764" i="100"/>
  <c r="GL760" i="100"/>
  <c r="GL756" i="100"/>
  <c r="GL752" i="100"/>
  <c r="GL748" i="100"/>
  <c r="GL744" i="100"/>
  <c r="GL740" i="100"/>
  <c r="GL736" i="100"/>
  <c r="GL732" i="100"/>
  <c r="GL728" i="100"/>
  <c r="GL724" i="100"/>
  <c r="GL720" i="100"/>
  <c r="GL716" i="100"/>
  <c r="GL712" i="100"/>
  <c r="GL708" i="100"/>
  <c r="GL704" i="100"/>
  <c r="GL700" i="100"/>
  <c r="GL696" i="100"/>
  <c r="GL299" i="100"/>
  <c r="GM299" i="100"/>
  <c r="GL297" i="100"/>
  <c r="GM297" i="100"/>
  <c r="GL295" i="100"/>
  <c r="GM295" i="100"/>
  <c r="GL293" i="100"/>
  <c r="GM293" i="100"/>
  <c r="GL291" i="100"/>
  <c r="GM291" i="100"/>
  <c r="GL289" i="100"/>
  <c r="GM289" i="100"/>
  <c r="GL287" i="100"/>
  <c r="GM287" i="100"/>
  <c r="GL285" i="100"/>
  <c r="GM285" i="100"/>
  <c r="GL283" i="100"/>
  <c r="GM283" i="100"/>
  <c r="GL281" i="100"/>
  <c r="GM281" i="100"/>
  <c r="GL279" i="100"/>
  <c r="GM279" i="100"/>
  <c r="GL277" i="100"/>
  <c r="GM277" i="100"/>
  <c r="GL275" i="100"/>
  <c r="GM275" i="100"/>
  <c r="GL273" i="100"/>
  <c r="GM273" i="100"/>
  <c r="GL271" i="100"/>
  <c r="GM271" i="100"/>
  <c r="GL269" i="100"/>
  <c r="GM269" i="100"/>
  <c r="GL267" i="100"/>
  <c r="GM267" i="100"/>
  <c r="GL265" i="100"/>
  <c r="GM265" i="100"/>
  <c r="GL263" i="100"/>
  <c r="GM263" i="100"/>
  <c r="GL261" i="100"/>
  <c r="GM261" i="100"/>
  <c r="GL259" i="100"/>
  <c r="GM259" i="100"/>
  <c r="GL257" i="100"/>
  <c r="GM257" i="100"/>
  <c r="GL255" i="100"/>
  <c r="GM255" i="100"/>
  <c r="GL253" i="100"/>
  <c r="GM253" i="100"/>
  <c r="GL251" i="100"/>
  <c r="GM251" i="100"/>
  <c r="GL249" i="100"/>
  <c r="GM249" i="100"/>
  <c r="GL247" i="100"/>
  <c r="GM247" i="100"/>
  <c r="GL245" i="100"/>
  <c r="GM245" i="100"/>
  <c r="GL243" i="100"/>
  <c r="GM243" i="100"/>
  <c r="GL241" i="100"/>
  <c r="GM241" i="100"/>
  <c r="GL239" i="100"/>
  <c r="GM239" i="100"/>
  <c r="GL237" i="100"/>
  <c r="GM237" i="100"/>
  <c r="GL235" i="100"/>
  <c r="GM235" i="100"/>
  <c r="GL233" i="100"/>
  <c r="GM233" i="100"/>
  <c r="GL231" i="100"/>
  <c r="GM231" i="100"/>
  <c r="GL229" i="100"/>
  <c r="GM229" i="100"/>
  <c r="GL227" i="100"/>
  <c r="GM227" i="100"/>
  <c r="GL225" i="100"/>
  <c r="GM225" i="100"/>
  <c r="GL223" i="100"/>
  <c r="GM223" i="100"/>
  <c r="GL221" i="100"/>
  <c r="GM221" i="100"/>
  <c r="GL219" i="100"/>
  <c r="GM219" i="100"/>
  <c r="GL217" i="100"/>
  <c r="GM217" i="100"/>
  <c r="GL300" i="100"/>
  <c r="GM300" i="100"/>
  <c r="GL298" i="100"/>
  <c r="GM298" i="100"/>
  <c r="GL296" i="100"/>
  <c r="GM296" i="100"/>
  <c r="GL294" i="100"/>
  <c r="GM294" i="100"/>
  <c r="GL292" i="100"/>
  <c r="GM292" i="100"/>
  <c r="GL290" i="100"/>
  <c r="GM290" i="100"/>
  <c r="GL288" i="100"/>
  <c r="GM288" i="100"/>
  <c r="GL286" i="100"/>
  <c r="GM286" i="100"/>
  <c r="GL284" i="100"/>
  <c r="GM284" i="100"/>
  <c r="GL282" i="100"/>
  <c r="GM282" i="100"/>
  <c r="GL280" i="100"/>
  <c r="GM280" i="100"/>
  <c r="GL278" i="100"/>
  <c r="GM278" i="100"/>
  <c r="GL276" i="100"/>
  <c r="GM276" i="100"/>
  <c r="GL274" i="100"/>
  <c r="GM274" i="100"/>
  <c r="GL272" i="100"/>
  <c r="GM272" i="100"/>
  <c r="GL270" i="100"/>
  <c r="GM270" i="100"/>
  <c r="GL268" i="100"/>
  <c r="GM268" i="100"/>
  <c r="GL266" i="100"/>
  <c r="GM266" i="100"/>
  <c r="GL264" i="100"/>
  <c r="GM264" i="100"/>
  <c r="GL262" i="100"/>
  <c r="GM262" i="100"/>
  <c r="GL260" i="100"/>
  <c r="GM260" i="100"/>
  <c r="GL258" i="100"/>
  <c r="GM258" i="100"/>
  <c r="GL256" i="100"/>
  <c r="GM256" i="100"/>
  <c r="GL254" i="100"/>
  <c r="GM254" i="100"/>
  <c r="GL252" i="100"/>
  <c r="GM252" i="100"/>
  <c r="GL250" i="100"/>
  <c r="GM250" i="100"/>
  <c r="GL248" i="100"/>
  <c r="GM248" i="100"/>
  <c r="GL246" i="100"/>
  <c r="GM246" i="100"/>
  <c r="GL244" i="100"/>
  <c r="GM244" i="100"/>
  <c r="GL242" i="100"/>
  <c r="GM242" i="100"/>
  <c r="GL240" i="100"/>
  <c r="GM240" i="100"/>
  <c r="GL238" i="100"/>
  <c r="GM238" i="100"/>
  <c r="GL236" i="100"/>
  <c r="GM236" i="100"/>
  <c r="GL234" i="100"/>
  <c r="GM234" i="100"/>
  <c r="GL232" i="100"/>
  <c r="GM232" i="100"/>
  <c r="GL230" i="100"/>
  <c r="GM230" i="100"/>
  <c r="GL228" i="100"/>
  <c r="GM228" i="100"/>
  <c r="GL226" i="100"/>
  <c r="GM226" i="100"/>
  <c r="GL224" i="100"/>
  <c r="GM224" i="100"/>
  <c r="GL222" i="100"/>
  <c r="GM222" i="100"/>
  <c r="GL220" i="100"/>
  <c r="GM220" i="100"/>
  <c r="GL218" i="100"/>
  <c r="GM218" i="100"/>
  <c r="GM216" i="100"/>
  <c r="GM212" i="100"/>
  <c r="GM208" i="100"/>
  <c r="GM204" i="100"/>
  <c r="GM200" i="100"/>
  <c r="GM196" i="100"/>
  <c r="GM192" i="100"/>
  <c r="GM188" i="100"/>
  <c r="GM184" i="100"/>
  <c r="GM180" i="100"/>
  <c r="GM176" i="100"/>
  <c r="GM172" i="100"/>
  <c r="GM168" i="100"/>
  <c r="GM164" i="100"/>
  <c r="GM160" i="100"/>
  <c r="GM156" i="100"/>
  <c r="GM152" i="100"/>
  <c r="GM148" i="100"/>
  <c r="GM144" i="100"/>
  <c r="GM140" i="100"/>
  <c r="GM136" i="100"/>
  <c r="GL104" i="100"/>
  <c r="GM104" i="100"/>
  <c r="GL100" i="100"/>
  <c r="GM100" i="100"/>
  <c r="GL96" i="100"/>
  <c r="GM96" i="100"/>
  <c r="GM81" i="100"/>
  <c r="GL81" i="100"/>
  <c r="GM65" i="100"/>
  <c r="GL65" i="100"/>
  <c r="GM49" i="100"/>
  <c r="GL49" i="100"/>
  <c r="GM33" i="100"/>
  <c r="GL33" i="100"/>
  <c r="GM213" i="100"/>
  <c r="GL212" i="100"/>
  <c r="GM209" i="100"/>
  <c r="GL208" i="100"/>
  <c r="GM205" i="100"/>
  <c r="GL204" i="100"/>
  <c r="GM201" i="100"/>
  <c r="GL200" i="100"/>
  <c r="GM197" i="100"/>
  <c r="GL196" i="100"/>
  <c r="GM193" i="100"/>
  <c r="GL192" i="100"/>
  <c r="GM189" i="100"/>
  <c r="GL188" i="100"/>
  <c r="GM185" i="100"/>
  <c r="GL184" i="100"/>
  <c r="GM181" i="100"/>
  <c r="GL180" i="100"/>
  <c r="GM177" i="100"/>
  <c r="GL176" i="100"/>
  <c r="GM173" i="100"/>
  <c r="GL172" i="100"/>
  <c r="GM169" i="100"/>
  <c r="GL168" i="100"/>
  <c r="GM165" i="100"/>
  <c r="GL164" i="100"/>
  <c r="GM161" i="100"/>
  <c r="GL160" i="100"/>
  <c r="GM157" i="100"/>
  <c r="GL156" i="100"/>
  <c r="GM153" i="100"/>
  <c r="GL152" i="100"/>
  <c r="GM149" i="100"/>
  <c r="GL148" i="100"/>
  <c r="GM145" i="100"/>
  <c r="GL144" i="100"/>
  <c r="GM141" i="100"/>
  <c r="GL140" i="100"/>
  <c r="GM137" i="100"/>
  <c r="GL136" i="100"/>
  <c r="GM133" i="100"/>
  <c r="GM131" i="100"/>
  <c r="GM129" i="100"/>
  <c r="GM127" i="100"/>
  <c r="GM125" i="100"/>
  <c r="GM123" i="100"/>
  <c r="GM121" i="100"/>
  <c r="GM119" i="100"/>
  <c r="GM117" i="100"/>
  <c r="GM115" i="100"/>
  <c r="GM113" i="100"/>
  <c r="GM111" i="100"/>
  <c r="GM109" i="100"/>
  <c r="GM107" i="100"/>
  <c r="GL103" i="100"/>
  <c r="GM103" i="100"/>
  <c r="GL99" i="100"/>
  <c r="GM99" i="100"/>
  <c r="GL95" i="100"/>
  <c r="GM95" i="100"/>
  <c r="GM85" i="100"/>
  <c r="GL85" i="100"/>
  <c r="GM69" i="100"/>
  <c r="GL69" i="100"/>
  <c r="GM53" i="100"/>
  <c r="GL53" i="100"/>
  <c r="GM37" i="100"/>
  <c r="GL37" i="100"/>
  <c r="GM21" i="100"/>
  <c r="GL21" i="100"/>
  <c r="GL106" i="100"/>
  <c r="GM106" i="100"/>
  <c r="GL102" i="100"/>
  <c r="GM102" i="100"/>
  <c r="GL98" i="100"/>
  <c r="GM98" i="100"/>
  <c r="GL94" i="100"/>
  <c r="GM94" i="100"/>
  <c r="GM89" i="100"/>
  <c r="GL89" i="100"/>
  <c r="GM73" i="100"/>
  <c r="GL73" i="100"/>
  <c r="GM57" i="100"/>
  <c r="GL57" i="100"/>
  <c r="GM41" i="100"/>
  <c r="GL41" i="100"/>
  <c r="GM25" i="100"/>
  <c r="GL25" i="100"/>
  <c r="GM134" i="100"/>
  <c r="GM132" i="100"/>
  <c r="GM130" i="100"/>
  <c r="GM128" i="100"/>
  <c r="GM126" i="100"/>
  <c r="GM124" i="100"/>
  <c r="GM122" i="100"/>
  <c r="GM120" i="100"/>
  <c r="GM118" i="100"/>
  <c r="GM116" i="100"/>
  <c r="GM114" i="100"/>
  <c r="GM112" i="100"/>
  <c r="GM110" i="100"/>
  <c r="GM108" i="100"/>
  <c r="GL105" i="100"/>
  <c r="GM105" i="100"/>
  <c r="GL101" i="100"/>
  <c r="GM101" i="100"/>
  <c r="GL97" i="100"/>
  <c r="GM97" i="100"/>
  <c r="GL93" i="100"/>
  <c r="GM93" i="100"/>
  <c r="GM77" i="100"/>
  <c r="GL77" i="100"/>
  <c r="GM61" i="100"/>
  <c r="GL61" i="100"/>
  <c r="GM45" i="100"/>
  <c r="GL45" i="100"/>
  <c r="GM29" i="100"/>
  <c r="GL29" i="100"/>
  <c r="GL91" i="100"/>
  <c r="GL87" i="100"/>
  <c r="GL83" i="100"/>
  <c r="GL79" i="100"/>
  <c r="GL75" i="100"/>
  <c r="GL71" i="100"/>
  <c r="GL67" i="100"/>
  <c r="GL63" i="100"/>
  <c r="GL59" i="100"/>
  <c r="GL55" i="100"/>
  <c r="GL51" i="100"/>
  <c r="GL47" i="100"/>
  <c r="GL43" i="100"/>
  <c r="GL39" i="100"/>
  <c r="GL35" i="100"/>
  <c r="GL31" i="100"/>
  <c r="GL27" i="100"/>
  <c r="GL23" i="100"/>
  <c r="GL19" i="100"/>
  <c r="GL15" i="100"/>
  <c r="GL11" i="100"/>
  <c r="GL92" i="100"/>
  <c r="GL88" i="100"/>
  <c r="GL84" i="100"/>
  <c r="GL80" i="100"/>
  <c r="GL76" i="100"/>
  <c r="GL72" i="100"/>
  <c r="GL68" i="100"/>
  <c r="GL64" i="100"/>
  <c r="GL60" i="100"/>
  <c r="GL56" i="100"/>
  <c r="GL52" i="100"/>
  <c r="GL48" i="100"/>
  <c r="GL44" i="100"/>
  <c r="GL40" i="100"/>
  <c r="GL36" i="100"/>
  <c r="GL32" i="100"/>
  <c r="GL28" i="100"/>
  <c r="GL24" i="100"/>
  <c r="GL20" i="100"/>
  <c r="GL16" i="100"/>
  <c r="GL12" i="100"/>
  <c r="GL8" i="100"/>
  <c r="GL17" i="100"/>
  <c r="GL13" i="100"/>
  <c r="GL9" i="100"/>
  <c r="GM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V293" i="100" l="1"/>
  <c r="AU293" i="100"/>
  <c r="AT293" i="100"/>
  <c r="AV292" i="100"/>
  <c r="AU292" i="100"/>
  <c r="AT292" i="100"/>
  <c r="AV291" i="100"/>
  <c r="AU291" i="100"/>
  <c r="AT291" i="100"/>
  <c r="AV290" i="100"/>
  <c r="AU290" i="100"/>
  <c r="AT290" i="100"/>
  <c r="AV289" i="100"/>
  <c r="AU289" i="100"/>
  <c r="AT289" i="100"/>
  <c r="AV288" i="100"/>
  <c r="AU288" i="100"/>
  <c r="AT288" i="100"/>
  <c r="AV263" i="100"/>
  <c r="AU263" i="100"/>
  <c r="AT263" i="100"/>
  <c r="AV262" i="100"/>
  <c r="AU262" i="100"/>
  <c r="AT262" i="100"/>
  <c r="AV261" i="100"/>
  <c r="AU261" i="100"/>
  <c r="AT261" i="100"/>
  <c r="AV260" i="100"/>
  <c r="AU260" i="100"/>
  <c r="AT260" i="100"/>
  <c r="AV259" i="100"/>
  <c r="AU259" i="100"/>
  <c r="AT259" i="100"/>
  <c r="AV258" i="100"/>
  <c r="AU258" i="100"/>
  <c r="AT258" i="100"/>
  <c r="AU231" i="100"/>
  <c r="AV231" i="100"/>
  <c r="AU232" i="100"/>
  <c r="AV232" i="100"/>
  <c r="AU233" i="100"/>
  <c r="AV233" i="100"/>
  <c r="AU234" i="100"/>
  <c r="AV234" i="100"/>
  <c r="AU235" i="100"/>
  <c r="AV235" i="100"/>
  <c r="AU236" i="100"/>
  <c r="AV236" i="100"/>
  <c r="AT231" i="100"/>
  <c r="AT232" i="100"/>
  <c r="AT233" i="100"/>
  <c r="AT234" i="100"/>
  <c r="AT235" i="100"/>
  <c r="AT236" i="100"/>
  <c r="AU8" i="100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94" i="100"/>
  <c r="AU295" i="100"/>
  <c r="AU296" i="100"/>
  <c r="AU297" i="100"/>
  <c r="AU298" i="100"/>
  <c r="AU299" i="100"/>
  <c r="AU300" i="100"/>
  <c r="AU301" i="100"/>
  <c r="AU7" i="100"/>
  <c r="BE8" i="100"/>
  <c r="BF8" i="100" s="1"/>
  <c r="CA8" i="100" s="1"/>
  <c r="BE9" i="100"/>
  <c r="BF9" i="100" s="1"/>
  <c r="CW9" i="100" s="1"/>
  <c r="BE10" i="100"/>
  <c r="BF10" i="100" s="1"/>
  <c r="BR10" i="100" s="1"/>
  <c r="BE11" i="100"/>
  <c r="BF11" i="100" s="1"/>
  <c r="BX11" i="100" s="1"/>
  <c r="BE12" i="100"/>
  <c r="BF12" i="100" s="1"/>
  <c r="CH12" i="100" s="1"/>
  <c r="BE13" i="100"/>
  <c r="BF13" i="100" s="1"/>
  <c r="BQ13" i="100" s="1"/>
  <c r="BE14" i="100"/>
  <c r="BF14" i="100" s="1"/>
  <c r="BV14" i="100" s="1"/>
  <c r="BE15" i="100"/>
  <c r="BF15" i="100" s="1"/>
  <c r="BU15" i="100" s="1"/>
  <c r="BE16" i="100"/>
  <c r="BF16" i="100" s="1"/>
  <c r="CE16" i="100" s="1"/>
  <c r="BE17" i="100"/>
  <c r="BF17" i="100" s="1"/>
  <c r="BJ17" i="100" s="1"/>
  <c r="BE18" i="100"/>
  <c r="BF18" i="100" s="1"/>
  <c r="CL18" i="100" s="1"/>
  <c r="BE19" i="100"/>
  <c r="BF19" i="100" s="1"/>
  <c r="BV19" i="100" s="1"/>
  <c r="BE20" i="100"/>
  <c r="BF20" i="100" s="1"/>
  <c r="BV20" i="100" s="1"/>
  <c r="BE21" i="100"/>
  <c r="BF21" i="100" s="1"/>
  <c r="BR21" i="100" s="1"/>
  <c r="BE22" i="100"/>
  <c r="BF22" i="100" s="1"/>
  <c r="CF22" i="100" s="1"/>
  <c r="BE23" i="100"/>
  <c r="BF23" i="100" s="1"/>
  <c r="BJ23" i="100" s="1"/>
  <c r="BE24" i="100"/>
  <c r="BF24" i="100" s="1"/>
  <c r="BL24" i="100" s="1"/>
  <c r="BE25" i="100"/>
  <c r="BF25" i="100" s="1"/>
  <c r="BM25" i="100" s="1"/>
  <c r="BE26" i="100"/>
  <c r="BF26" i="100" s="1"/>
  <c r="CA26" i="100" s="1"/>
  <c r="BE27" i="100"/>
  <c r="BF27" i="100" s="1"/>
  <c r="BJ27" i="100" s="1"/>
  <c r="BE28" i="100"/>
  <c r="BF28" i="100" s="1"/>
  <c r="BP28" i="100" s="1"/>
  <c r="BE29" i="100"/>
  <c r="BF29" i="100" s="1"/>
  <c r="BU29" i="100" s="1"/>
  <c r="BE30" i="100"/>
  <c r="BF30" i="100" s="1"/>
  <c r="CA30" i="100" s="1"/>
  <c r="BE31" i="100"/>
  <c r="BF31" i="100" s="1"/>
  <c r="BJ31" i="100" s="1"/>
  <c r="BE32" i="100"/>
  <c r="BF32" i="100" s="1"/>
  <c r="BL32" i="100" s="1"/>
  <c r="BE33" i="100"/>
  <c r="BF33" i="100" s="1"/>
  <c r="BN33" i="100" s="1"/>
  <c r="BE34" i="100"/>
  <c r="BF34" i="100" s="1"/>
  <c r="BQ34" i="100" s="1"/>
  <c r="BE35" i="100"/>
  <c r="BF35" i="100" s="1"/>
  <c r="BI35" i="100" s="1"/>
  <c r="BE36" i="100"/>
  <c r="BF36" i="100" s="1"/>
  <c r="BL36" i="100" s="1"/>
  <c r="BE37" i="100"/>
  <c r="BF37" i="100" s="1"/>
  <c r="BJ37" i="100" s="1"/>
  <c r="BE38" i="100"/>
  <c r="BF38" i="100" s="1"/>
  <c r="BE39" i="100"/>
  <c r="BF39" i="100" s="1"/>
  <c r="BJ39" i="100" s="1"/>
  <c r="BE40" i="100"/>
  <c r="BF40" i="100" s="1"/>
  <c r="BJ40" i="100" s="1"/>
  <c r="BE41" i="100"/>
  <c r="BF41" i="100" s="1"/>
  <c r="BM41" i="100" s="1"/>
  <c r="BE42" i="100"/>
  <c r="BF42" i="100" s="1"/>
  <c r="BM42" i="100" s="1"/>
  <c r="BE43" i="100"/>
  <c r="BF43" i="100" s="1"/>
  <c r="BJ43" i="100" s="1"/>
  <c r="BE44" i="100"/>
  <c r="BF44" i="100" s="1"/>
  <c r="BJ44" i="100" s="1"/>
  <c r="BE45" i="100"/>
  <c r="BF45" i="100" s="1"/>
  <c r="BM45" i="100" s="1"/>
  <c r="BE46" i="100"/>
  <c r="BF46" i="100" s="1"/>
  <c r="BM46" i="100" s="1"/>
  <c r="BE47" i="100"/>
  <c r="BF47" i="100" s="1"/>
  <c r="BJ47" i="100" s="1"/>
  <c r="BE48" i="100"/>
  <c r="BF48" i="100" s="1"/>
  <c r="BJ48" i="100" s="1"/>
  <c r="BE49" i="100"/>
  <c r="BF49" i="100" s="1"/>
  <c r="BM49" i="100" s="1"/>
  <c r="BE50" i="100"/>
  <c r="BF50" i="100" s="1"/>
  <c r="BM50" i="100" s="1"/>
  <c r="BE51" i="100"/>
  <c r="BF51" i="100" s="1"/>
  <c r="BJ51" i="100" s="1"/>
  <c r="BE52" i="100"/>
  <c r="BF52" i="100" s="1"/>
  <c r="BJ52" i="100" s="1"/>
  <c r="BE53" i="100"/>
  <c r="BF53" i="100" s="1"/>
  <c r="CI53" i="100" s="1"/>
  <c r="BE54" i="100"/>
  <c r="BF54" i="100" s="1"/>
  <c r="CI54" i="100" s="1"/>
  <c r="BE55" i="100"/>
  <c r="BF55" i="100" s="1"/>
  <c r="BJ55" i="100" s="1"/>
  <c r="BE56" i="100"/>
  <c r="BF56" i="100" s="1"/>
  <c r="BJ56" i="100" s="1"/>
  <c r="BE57" i="100"/>
  <c r="BF57" i="100" s="1"/>
  <c r="CI57" i="100" s="1"/>
  <c r="BE58" i="100"/>
  <c r="BF58" i="100" s="1"/>
  <c r="CI58" i="100" s="1"/>
  <c r="BE59" i="100"/>
  <c r="BF59" i="100" s="1"/>
  <c r="BJ59" i="100" s="1"/>
  <c r="BE60" i="100"/>
  <c r="BF60" i="100" s="1"/>
  <c r="BJ60" i="100" s="1"/>
  <c r="BE61" i="100"/>
  <c r="BF61" i="100" s="1"/>
  <c r="CM61" i="100" s="1"/>
  <c r="BE62" i="100"/>
  <c r="BF62" i="100" s="1"/>
  <c r="CM62" i="100" s="1"/>
  <c r="BE63" i="100"/>
  <c r="BF63" i="100" s="1"/>
  <c r="BJ63" i="100" s="1"/>
  <c r="BE64" i="100"/>
  <c r="BF64" i="100" s="1"/>
  <c r="BJ64" i="100" s="1"/>
  <c r="BE65" i="100"/>
  <c r="BF65" i="100" s="1"/>
  <c r="CI65" i="100" s="1"/>
  <c r="BE66" i="100"/>
  <c r="BF66" i="100" s="1"/>
  <c r="CI66" i="100" s="1"/>
  <c r="BE7" i="100"/>
  <c r="BF7" i="100" s="1"/>
  <c r="BK7" i="100" s="1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V8" i="100"/>
  <c r="AV9" i="100"/>
  <c r="AV11" i="100"/>
  <c r="AV12" i="100"/>
  <c r="AV13" i="100"/>
  <c r="AV14" i="100"/>
  <c r="AV15" i="100"/>
  <c r="AV16" i="100"/>
  <c r="AV18" i="100"/>
  <c r="AV19" i="100"/>
  <c r="AV20" i="100"/>
  <c r="AV21" i="100"/>
  <c r="AV22" i="100"/>
  <c r="AV23" i="100"/>
  <c r="AV24" i="100"/>
  <c r="AV26" i="100"/>
  <c r="AV27" i="100"/>
  <c r="AV28" i="100"/>
  <c r="AV29" i="100"/>
  <c r="AV30" i="100"/>
  <c r="AV31" i="100"/>
  <c r="AV32" i="100"/>
  <c r="AV33" i="100"/>
  <c r="AV34" i="100"/>
  <c r="AV35" i="100"/>
  <c r="AV36" i="100"/>
  <c r="AV38" i="100"/>
  <c r="AV39" i="100"/>
  <c r="AV40" i="100"/>
  <c r="AV41" i="100"/>
  <c r="AV42" i="100"/>
  <c r="AV43" i="100"/>
  <c r="AV44" i="100"/>
  <c r="AV45" i="100"/>
  <c r="AV46" i="100"/>
  <c r="AV47" i="100"/>
  <c r="AV48" i="100"/>
  <c r="AV49" i="100"/>
  <c r="AV51" i="100"/>
  <c r="AV52" i="100"/>
  <c r="AV53" i="100"/>
  <c r="AV54" i="100"/>
  <c r="AV55" i="100"/>
  <c r="AV56" i="100"/>
  <c r="AV57" i="100"/>
  <c r="AV58" i="100"/>
  <c r="AV59" i="100"/>
  <c r="AV60" i="100"/>
  <c r="AV61" i="100"/>
  <c r="AV62" i="100"/>
  <c r="AV63" i="100"/>
  <c r="AV65" i="100"/>
  <c r="AV66" i="100"/>
  <c r="AV67" i="100"/>
  <c r="AV68" i="100"/>
  <c r="AV69" i="100"/>
  <c r="AV70" i="100"/>
  <c r="AV71" i="100"/>
  <c r="AV72" i="100"/>
  <c r="AV73" i="100"/>
  <c r="AV74" i="100"/>
  <c r="AV75" i="100"/>
  <c r="AV77" i="100"/>
  <c r="AV78" i="100"/>
  <c r="AV79" i="100"/>
  <c r="AV80" i="100"/>
  <c r="AV81" i="100"/>
  <c r="AV82" i="100"/>
  <c r="AV83" i="100"/>
  <c r="AV84" i="100"/>
  <c r="AV85" i="100"/>
  <c r="AV86" i="100"/>
  <c r="AV87" i="100"/>
  <c r="AV88" i="100"/>
  <c r="AV90" i="100"/>
  <c r="AV91" i="100"/>
  <c r="AV92" i="100"/>
  <c r="AV93" i="100"/>
  <c r="AV94" i="100"/>
  <c r="AV95" i="100"/>
  <c r="AV96" i="100"/>
  <c r="AV97" i="100"/>
  <c r="AV98" i="100"/>
  <c r="AV99" i="100"/>
  <c r="AV100" i="100"/>
  <c r="AV101" i="100"/>
  <c r="AV102" i="100"/>
  <c r="AV104" i="100"/>
  <c r="AV105" i="100"/>
  <c r="AV106" i="100"/>
  <c r="AV107" i="100"/>
  <c r="AV108" i="100"/>
  <c r="AV109" i="100"/>
  <c r="AV110" i="100"/>
  <c r="AV111" i="100"/>
  <c r="AV112" i="100"/>
  <c r="AV113" i="100"/>
  <c r="AV114" i="100"/>
  <c r="AV116" i="100"/>
  <c r="AV117" i="100"/>
  <c r="AV118" i="100"/>
  <c r="AV119" i="100"/>
  <c r="AV120" i="100"/>
  <c r="AV121" i="100"/>
  <c r="AV122" i="100"/>
  <c r="AV123" i="100"/>
  <c r="AV124" i="100"/>
  <c r="AV125" i="100"/>
  <c r="AV126" i="100"/>
  <c r="AV127" i="100"/>
  <c r="AV129" i="100"/>
  <c r="AV130" i="100"/>
  <c r="AV131" i="100"/>
  <c r="AV132" i="100"/>
  <c r="AV133" i="100"/>
  <c r="AV134" i="100"/>
  <c r="AV135" i="100"/>
  <c r="AV136" i="100"/>
  <c r="AV137" i="100"/>
  <c r="AV138" i="100"/>
  <c r="AV139" i="100"/>
  <c r="AV140" i="100"/>
  <c r="AV141" i="100"/>
  <c r="AV142" i="100"/>
  <c r="AV143" i="100"/>
  <c r="AV144" i="100"/>
  <c r="AV145" i="100"/>
  <c r="AV146" i="100"/>
  <c r="AV147" i="100"/>
  <c r="AV148" i="100"/>
  <c r="AV149" i="100"/>
  <c r="AV150" i="100"/>
  <c r="AV151" i="100"/>
  <c r="AV152" i="100"/>
  <c r="AV153" i="100"/>
  <c r="AV154" i="100"/>
  <c r="AV155" i="100"/>
  <c r="AV156" i="100"/>
  <c r="AV157" i="100"/>
  <c r="AV158" i="100"/>
  <c r="AV159" i="100"/>
  <c r="AV160" i="100"/>
  <c r="AV161" i="100"/>
  <c r="AV162" i="100"/>
  <c r="AV163" i="100"/>
  <c r="AV164" i="100"/>
  <c r="AV165" i="100"/>
  <c r="AV166" i="100"/>
  <c r="AV167" i="100"/>
  <c r="AV168" i="100"/>
  <c r="AV169" i="100"/>
  <c r="AV170" i="100"/>
  <c r="AV171" i="100"/>
  <c r="AV172" i="100"/>
  <c r="AV173" i="100"/>
  <c r="AV174" i="100"/>
  <c r="AV175" i="100"/>
  <c r="AV176" i="100"/>
  <c r="AV177" i="100"/>
  <c r="AV178" i="100"/>
  <c r="AV179" i="100"/>
  <c r="AV180" i="100"/>
  <c r="AV181" i="100"/>
  <c r="AV182" i="100"/>
  <c r="AV183" i="100"/>
  <c r="AV184" i="100"/>
  <c r="AV185" i="100"/>
  <c r="AV186" i="100"/>
  <c r="AV187" i="100"/>
  <c r="AV188" i="100"/>
  <c r="AV189" i="100"/>
  <c r="AV190" i="100"/>
  <c r="AV191" i="100"/>
  <c r="AV192" i="100"/>
  <c r="AV193" i="100"/>
  <c r="AV194" i="100"/>
  <c r="AV195" i="100"/>
  <c r="AV196" i="100"/>
  <c r="AV197" i="100"/>
  <c r="AV198" i="100"/>
  <c r="AV199" i="100"/>
  <c r="AV200" i="100"/>
  <c r="AV201" i="100"/>
  <c r="AV202" i="100"/>
  <c r="AV203" i="100"/>
  <c r="AV204" i="100"/>
  <c r="AV205" i="100"/>
  <c r="AV206" i="100"/>
  <c r="AV207" i="100"/>
  <c r="AV208" i="100"/>
  <c r="AV209" i="100"/>
  <c r="AV210" i="100"/>
  <c r="AV211" i="100"/>
  <c r="AV212" i="100"/>
  <c r="AV213" i="100"/>
  <c r="AV214" i="100"/>
  <c r="AV215" i="100"/>
  <c r="AV216" i="100"/>
  <c r="AV217" i="100"/>
  <c r="AV218" i="100"/>
  <c r="AV219" i="100"/>
  <c r="AV220" i="100"/>
  <c r="AV221" i="100"/>
  <c r="AV222" i="100"/>
  <c r="AV223" i="100"/>
  <c r="AV224" i="100"/>
  <c r="AV225" i="100"/>
  <c r="AV226" i="100"/>
  <c r="AV227" i="100"/>
  <c r="AV228" i="100"/>
  <c r="AV229" i="100"/>
  <c r="AV230" i="100"/>
  <c r="AV237" i="100"/>
  <c r="AV238" i="100"/>
  <c r="AV239" i="100"/>
  <c r="AV240" i="100"/>
  <c r="AV241" i="100"/>
  <c r="AV242" i="100"/>
  <c r="AV243" i="100"/>
  <c r="AV244" i="100"/>
  <c r="AV245" i="100"/>
  <c r="AV246" i="100"/>
  <c r="AV247" i="100"/>
  <c r="AV248" i="100"/>
  <c r="AV249" i="100"/>
  <c r="AV250" i="100"/>
  <c r="AV251" i="100"/>
  <c r="AV252" i="100"/>
  <c r="AV253" i="100"/>
  <c r="AV254" i="100"/>
  <c r="AV255" i="100"/>
  <c r="AV256" i="100"/>
  <c r="AV257" i="100"/>
  <c r="AV264" i="100"/>
  <c r="AV265" i="100"/>
  <c r="AV266" i="100"/>
  <c r="AV267" i="100"/>
  <c r="AV268" i="100"/>
  <c r="AV269" i="100"/>
  <c r="AV270" i="100"/>
  <c r="AV271" i="100"/>
  <c r="AV272" i="100"/>
  <c r="AV273" i="100"/>
  <c r="AV274" i="100"/>
  <c r="AV275" i="100"/>
  <c r="AV276" i="100"/>
  <c r="AV277" i="100"/>
  <c r="AV278" i="100"/>
  <c r="AV279" i="100"/>
  <c r="AV280" i="100"/>
  <c r="AV281" i="100"/>
  <c r="AV282" i="100"/>
  <c r="AV283" i="100"/>
  <c r="AV284" i="100"/>
  <c r="AV285" i="100"/>
  <c r="AV286" i="100"/>
  <c r="AV287" i="100"/>
  <c r="AV294" i="100"/>
  <c r="AV295" i="100"/>
  <c r="AV296" i="100"/>
  <c r="AV297" i="100"/>
  <c r="AV298" i="100"/>
  <c r="AV299" i="100"/>
  <c r="AV300" i="100"/>
  <c r="AV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V103" i="100" s="1"/>
  <c r="AT8" i="100"/>
  <c r="AT9" i="100"/>
  <c r="AT10" i="100"/>
  <c r="AT11" i="100"/>
  <c r="AT12" i="100"/>
  <c r="AT13" i="100"/>
  <c r="AT14" i="100"/>
  <c r="AT15" i="100"/>
  <c r="AT16" i="100"/>
  <c r="AT17" i="100"/>
  <c r="AT18" i="100"/>
  <c r="AT19" i="100"/>
  <c r="AT20" i="100"/>
  <c r="AT21" i="100"/>
  <c r="AT22" i="100"/>
  <c r="AT23" i="100"/>
  <c r="AT24" i="100"/>
  <c r="AT25" i="100"/>
  <c r="AT26" i="100"/>
  <c r="AT27" i="100"/>
  <c r="AT28" i="100"/>
  <c r="AT29" i="100"/>
  <c r="AT30" i="100"/>
  <c r="AT31" i="100"/>
  <c r="AT32" i="100"/>
  <c r="AT33" i="100"/>
  <c r="AT34" i="100"/>
  <c r="AT35" i="100"/>
  <c r="AT36" i="100"/>
  <c r="AT37" i="100"/>
  <c r="AT38" i="100"/>
  <c r="AT39" i="100"/>
  <c r="AT40" i="100"/>
  <c r="AT41" i="100"/>
  <c r="AT42" i="100"/>
  <c r="AT43" i="100"/>
  <c r="AT44" i="100"/>
  <c r="AT45" i="100"/>
  <c r="AT46" i="100"/>
  <c r="AT47" i="100"/>
  <c r="AT48" i="100"/>
  <c r="AT49" i="100"/>
  <c r="AT50" i="100"/>
  <c r="AT51" i="100"/>
  <c r="AT52" i="100"/>
  <c r="AT53" i="100"/>
  <c r="AT54" i="100"/>
  <c r="AT55" i="100"/>
  <c r="AT56" i="100"/>
  <c r="AT57" i="100"/>
  <c r="AT58" i="100"/>
  <c r="AT59" i="100"/>
  <c r="AT60" i="100"/>
  <c r="AT61" i="100"/>
  <c r="AT62" i="100"/>
  <c r="AT63" i="100"/>
  <c r="AT64" i="100"/>
  <c r="AT65" i="100"/>
  <c r="AT66" i="100"/>
  <c r="AT67" i="100"/>
  <c r="AT68" i="100"/>
  <c r="AT69" i="100"/>
  <c r="AT70" i="100"/>
  <c r="AT71" i="100"/>
  <c r="AT72" i="100"/>
  <c r="AT73" i="100"/>
  <c r="AT74" i="100"/>
  <c r="AT75" i="100"/>
  <c r="AT76" i="100"/>
  <c r="AT77" i="100"/>
  <c r="AT78" i="100"/>
  <c r="AT79" i="100"/>
  <c r="AT80" i="100"/>
  <c r="AT81" i="100"/>
  <c r="AT82" i="100"/>
  <c r="AT83" i="100"/>
  <c r="AT84" i="100"/>
  <c r="AT85" i="100"/>
  <c r="AT86" i="100"/>
  <c r="AT87" i="100"/>
  <c r="AT88" i="100"/>
  <c r="AT89" i="100"/>
  <c r="AT90" i="100"/>
  <c r="AT91" i="100"/>
  <c r="AT92" i="100"/>
  <c r="AT93" i="100"/>
  <c r="AT94" i="100"/>
  <c r="AT95" i="100"/>
  <c r="AT96" i="100"/>
  <c r="AT97" i="100"/>
  <c r="AT98" i="100"/>
  <c r="AT99" i="100"/>
  <c r="AT100" i="100"/>
  <c r="AT101" i="100"/>
  <c r="AT102" i="100"/>
  <c r="AT103" i="100"/>
  <c r="AT104" i="100"/>
  <c r="AT105" i="100"/>
  <c r="AT106" i="100"/>
  <c r="AT107" i="100"/>
  <c r="AT108" i="100"/>
  <c r="AT109" i="100"/>
  <c r="AT110" i="100"/>
  <c r="AT111" i="100"/>
  <c r="AT112" i="100"/>
  <c r="AT113" i="100"/>
  <c r="AT114" i="100"/>
  <c r="AT115" i="100"/>
  <c r="AT116" i="100"/>
  <c r="AT117" i="100"/>
  <c r="AT118" i="100"/>
  <c r="AT119" i="100"/>
  <c r="AT120" i="100"/>
  <c r="AT121" i="100"/>
  <c r="AT122" i="100"/>
  <c r="AT123" i="100"/>
  <c r="AT124" i="100"/>
  <c r="AT125" i="100"/>
  <c r="AT126" i="100"/>
  <c r="AT127" i="100"/>
  <c r="AT128" i="100"/>
  <c r="AT129" i="100"/>
  <c r="AT130" i="100"/>
  <c r="AT131" i="100"/>
  <c r="AT132" i="100"/>
  <c r="AT133" i="100"/>
  <c r="AT134" i="100"/>
  <c r="AT135" i="100"/>
  <c r="AT136" i="100"/>
  <c r="AT137" i="100"/>
  <c r="AT138" i="100"/>
  <c r="AT139" i="100"/>
  <c r="AT140" i="100"/>
  <c r="AT141" i="100"/>
  <c r="AT142" i="100"/>
  <c r="AT143" i="100"/>
  <c r="AT144" i="100"/>
  <c r="AT145" i="100"/>
  <c r="AT146" i="100"/>
  <c r="AT147" i="100"/>
  <c r="AT148" i="100"/>
  <c r="AT149" i="100"/>
  <c r="AT150" i="100"/>
  <c r="AT151" i="100"/>
  <c r="AT152" i="100"/>
  <c r="AT153" i="100"/>
  <c r="AT154" i="100"/>
  <c r="AT155" i="100"/>
  <c r="AT156" i="100"/>
  <c r="AT157" i="100"/>
  <c r="AT158" i="100"/>
  <c r="AT159" i="100"/>
  <c r="AT160" i="100"/>
  <c r="AT161" i="100"/>
  <c r="AT162" i="100"/>
  <c r="AT163" i="100"/>
  <c r="AT164" i="100"/>
  <c r="AT165" i="100"/>
  <c r="AT166" i="100"/>
  <c r="AT167" i="100"/>
  <c r="AT168" i="100"/>
  <c r="AT169" i="100"/>
  <c r="AT170" i="100"/>
  <c r="AT171" i="100"/>
  <c r="AT172" i="100"/>
  <c r="AT173" i="100"/>
  <c r="AT174" i="100"/>
  <c r="AT175" i="100"/>
  <c r="AT176" i="100"/>
  <c r="AT177" i="100"/>
  <c r="AT178" i="100"/>
  <c r="AT179" i="100"/>
  <c r="AT180" i="100"/>
  <c r="AT181" i="100"/>
  <c r="AT182" i="100"/>
  <c r="AT183" i="100"/>
  <c r="AT184" i="100"/>
  <c r="AT185" i="100"/>
  <c r="AT186" i="100"/>
  <c r="AT187" i="100"/>
  <c r="AT188" i="100"/>
  <c r="AT189" i="100"/>
  <c r="AT190" i="100"/>
  <c r="AT191" i="100"/>
  <c r="AT192" i="100"/>
  <c r="AT193" i="100"/>
  <c r="AT194" i="100"/>
  <c r="AT195" i="100"/>
  <c r="AT196" i="100"/>
  <c r="AT197" i="100"/>
  <c r="AT198" i="100"/>
  <c r="AT199" i="100"/>
  <c r="AT200" i="100"/>
  <c r="AT201" i="100"/>
  <c r="AT202" i="100"/>
  <c r="AT203" i="100"/>
  <c r="AT204" i="100"/>
  <c r="AT205" i="100"/>
  <c r="AT206" i="100"/>
  <c r="AT207" i="100"/>
  <c r="AT208" i="100"/>
  <c r="AT209" i="100"/>
  <c r="AT210" i="100"/>
  <c r="AT211" i="100"/>
  <c r="AT212" i="100"/>
  <c r="AT213" i="100"/>
  <c r="AT214" i="100"/>
  <c r="AT215" i="100"/>
  <c r="AT216" i="100"/>
  <c r="AT217" i="100"/>
  <c r="AT218" i="100"/>
  <c r="AT219" i="100"/>
  <c r="AT220" i="100"/>
  <c r="AT221" i="100"/>
  <c r="AT222" i="100"/>
  <c r="AT223" i="100"/>
  <c r="AT224" i="100"/>
  <c r="AT225" i="100"/>
  <c r="AT226" i="100"/>
  <c r="AT227" i="100"/>
  <c r="AT228" i="100"/>
  <c r="AT229" i="100"/>
  <c r="AT230" i="100"/>
  <c r="AT237" i="100"/>
  <c r="AT238" i="100"/>
  <c r="AT239" i="100"/>
  <c r="AT240" i="100"/>
  <c r="AT241" i="100"/>
  <c r="AT242" i="100"/>
  <c r="AT243" i="100"/>
  <c r="AT244" i="100"/>
  <c r="AT245" i="100"/>
  <c r="AT246" i="100"/>
  <c r="AT247" i="100"/>
  <c r="AT248" i="100"/>
  <c r="AT249" i="100"/>
  <c r="AT250" i="100"/>
  <c r="AT251" i="100"/>
  <c r="AT252" i="100"/>
  <c r="AT253" i="100"/>
  <c r="AT254" i="100"/>
  <c r="AT255" i="100"/>
  <c r="AT256" i="100"/>
  <c r="AT257" i="100"/>
  <c r="AT264" i="100"/>
  <c r="AT265" i="100"/>
  <c r="AT266" i="100"/>
  <c r="AT267" i="100"/>
  <c r="AT268" i="100"/>
  <c r="AT269" i="100"/>
  <c r="AT270" i="100"/>
  <c r="AT271" i="100"/>
  <c r="AT272" i="100"/>
  <c r="AT273" i="100"/>
  <c r="AT274" i="100"/>
  <c r="AT275" i="100"/>
  <c r="AT276" i="100"/>
  <c r="AT277" i="100"/>
  <c r="AT278" i="100"/>
  <c r="AT279" i="100"/>
  <c r="AT280" i="100"/>
  <c r="AT281" i="100"/>
  <c r="AT282" i="100"/>
  <c r="AT283" i="100"/>
  <c r="AT284" i="100"/>
  <c r="AT285" i="100"/>
  <c r="AT286" i="100"/>
  <c r="AT287" i="100"/>
  <c r="AT294" i="100"/>
  <c r="AT295" i="100"/>
  <c r="AT296" i="100"/>
  <c r="AT297" i="100"/>
  <c r="AT298" i="100"/>
  <c r="AT299" i="100"/>
  <c r="AT300" i="100"/>
  <c r="AT301" i="100"/>
  <c r="AT7" i="100"/>
  <c r="CM65" i="100" l="1"/>
  <c r="BM55" i="100"/>
  <c r="CI39" i="100"/>
  <c r="CG31" i="100"/>
  <c r="CS23" i="100"/>
  <c r="BZ15" i="100"/>
  <c r="CI63" i="100"/>
  <c r="CI51" i="100"/>
  <c r="CB35" i="100"/>
  <c r="BI31" i="100"/>
  <c r="CC23" i="100"/>
  <c r="CX10" i="100"/>
  <c r="CL7" i="100"/>
  <c r="BM61" i="100"/>
  <c r="CI47" i="100"/>
  <c r="BL35" i="100"/>
  <c r="CK27" i="100"/>
  <c r="CR19" i="100"/>
  <c r="BV7" i="100"/>
  <c r="BI59" i="100"/>
  <c r="CI43" i="100"/>
  <c r="CW31" i="100"/>
  <c r="BQ27" i="100"/>
  <c r="BW19" i="100"/>
  <c r="CI48" i="100"/>
  <c r="CI28" i="100"/>
  <c r="CW55" i="100"/>
  <c r="BY57" i="100"/>
  <c r="BO27" i="100"/>
  <c r="BX23" i="100"/>
  <c r="BQ17" i="100"/>
  <c r="BN12" i="100"/>
  <c r="CT7" i="100"/>
  <c r="CD7" i="100"/>
  <c r="BN7" i="100"/>
  <c r="BM65" i="100"/>
  <c r="BI64" i="100"/>
  <c r="BI63" i="100"/>
  <c r="CI60" i="100"/>
  <c r="CI59" i="100"/>
  <c r="CM56" i="100"/>
  <c r="CM55" i="100"/>
  <c r="BM53" i="100"/>
  <c r="BI52" i="100"/>
  <c r="BI51" i="100"/>
  <c r="BI48" i="100"/>
  <c r="BI47" i="100"/>
  <c r="BI44" i="100"/>
  <c r="BI43" i="100"/>
  <c r="BI40" i="100"/>
  <c r="BI39" i="100"/>
  <c r="BW36" i="100"/>
  <c r="CW35" i="100"/>
  <c r="BT35" i="100"/>
  <c r="CR32" i="100"/>
  <c r="BO32" i="100"/>
  <c r="CO31" i="100"/>
  <c r="BU31" i="100"/>
  <c r="CQ28" i="100"/>
  <c r="BW28" i="100"/>
  <c r="CS27" i="100"/>
  <c r="BY27" i="100"/>
  <c r="CU24" i="100"/>
  <c r="CE24" i="100"/>
  <c r="BK24" i="100"/>
  <c r="CK23" i="100"/>
  <c r="BP23" i="100"/>
  <c r="CL20" i="100"/>
  <c r="BM20" i="100"/>
  <c r="CH19" i="100"/>
  <c r="CX11" i="100"/>
  <c r="CV8" i="100"/>
  <c r="BM56" i="100"/>
  <c r="CI52" i="100"/>
  <c r="CR36" i="100"/>
  <c r="BO36" i="100"/>
  <c r="CP7" i="100"/>
  <c r="BZ7" i="100"/>
  <c r="BJ7" i="100"/>
  <c r="CM64" i="100"/>
  <c r="CM63" i="100"/>
  <c r="CI61" i="100"/>
  <c r="BM60" i="100"/>
  <c r="BM59" i="100"/>
  <c r="CI56" i="100"/>
  <c r="CI55" i="100"/>
  <c r="CM52" i="100"/>
  <c r="CM51" i="100"/>
  <c r="CM48" i="100"/>
  <c r="CM47" i="100"/>
  <c r="CM44" i="100"/>
  <c r="CM43" i="100"/>
  <c r="CM40" i="100"/>
  <c r="CM39" i="100"/>
  <c r="CV36" i="100"/>
  <c r="BS36" i="100"/>
  <c r="CS35" i="100"/>
  <c r="BP35" i="100"/>
  <c r="CA32" i="100"/>
  <c r="BK32" i="100"/>
  <c r="CK31" i="100"/>
  <c r="BQ31" i="100"/>
  <c r="CM28" i="100"/>
  <c r="BS28" i="100"/>
  <c r="CO27" i="100"/>
  <c r="BU27" i="100"/>
  <c r="CQ24" i="100"/>
  <c r="CA24" i="100"/>
  <c r="CW23" i="100"/>
  <c r="CG23" i="100"/>
  <c r="BK23" i="100"/>
  <c r="CG20" i="100"/>
  <c r="CX19" i="100"/>
  <c r="CB19" i="100"/>
  <c r="CV15" i="100"/>
  <c r="CC11" i="100"/>
  <c r="CI64" i="100"/>
  <c r="CI40" i="100"/>
  <c r="CM24" i="100"/>
  <c r="BS24" i="100"/>
  <c r="CW20" i="100"/>
  <c r="CB20" i="100"/>
  <c r="BI60" i="100"/>
  <c r="CI44" i="100"/>
  <c r="BW32" i="100"/>
  <c r="BK28" i="100"/>
  <c r="CX7" i="100"/>
  <c r="CH7" i="100"/>
  <c r="BR7" i="100"/>
  <c r="BM64" i="100"/>
  <c r="BM63" i="100"/>
  <c r="CM60" i="100"/>
  <c r="CM59" i="100"/>
  <c r="BM57" i="100"/>
  <c r="BI56" i="100"/>
  <c r="BI55" i="100"/>
  <c r="BM52" i="100"/>
  <c r="BM51" i="100"/>
  <c r="BM48" i="100"/>
  <c r="BM47" i="100"/>
  <c r="BM44" i="100"/>
  <c r="BM43" i="100"/>
  <c r="BM40" i="100"/>
  <c r="BM39" i="100"/>
  <c r="CA36" i="100"/>
  <c r="BK36" i="100"/>
  <c r="BX35" i="100"/>
  <c r="CV32" i="100"/>
  <c r="BS32" i="100"/>
  <c r="CS31" i="100"/>
  <c r="BY31" i="100"/>
  <c r="CU28" i="100"/>
  <c r="CA28" i="100"/>
  <c r="CW27" i="100"/>
  <c r="CG27" i="100"/>
  <c r="BI27" i="100"/>
  <c r="CI24" i="100"/>
  <c r="BO24" i="100"/>
  <c r="CO23" i="100"/>
  <c r="BU23" i="100"/>
  <c r="CR20" i="100"/>
  <c r="CM19" i="100"/>
  <c r="BL19" i="100"/>
  <c r="CB10" i="100"/>
  <c r="BJ38" i="100"/>
  <c r="BN38" i="100"/>
  <c r="CJ38" i="100"/>
  <c r="CN38" i="100"/>
  <c r="BK38" i="100"/>
  <c r="BO38" i="100"/>
  <c r="CK38" i="100"/>
  <c r="CO38" i="100"/>
  <c r="BL38" i="100"/>
  <c r="BP38" i="100"/>
  <c r="CL38" i="100"/>
  <c r="CP38" i="100"/>
  <c r="CM66" i="100"/>
  <c r="CM58" i="100"/>
  <c r="CM57" i="100"/>
  <c r="CM54" i="100"/>
  <c r="CM53" i="100"/>
  <c r="CM50" i="100"/>
  <c r="CM49" i="100"/>
  <c r="CM46" i="100"/>
  <c r="CM45" i="100"/>
  <c r="CM42" i="100"/>
  <c r="CM41" i="100"/>
  <c r="CM38" i="100"/>
  <c r="CU37" i="100"/>
  <c r="BR37" i="100"/>
  <c r="BY34" i="100"/>
  <c r="BI34" i="100"/>
  <c r="BV33" i="100"/>
  <c r="CU30" i="100"/>
  <c r="CW29" i="100"/>
  <c r="CG29" i="100"/>
  <c r="BI29" i="100"/>
  <c r="CM26" i="100"/>
  <c r="BS26" i="100"/>
  <c r="CO25" i="100"/>
  <c r="BU25" i="100"/>
  <c r="CK22" i="100"/>
  <c r="BL22" i="100"/>
  <c r="CF21" i="100"/>
  <c r="CJ17" i="100"/>
  <c r="BJ62" i="100"/>
  <c r="BN62" i="100"/>
  <c r="CJ62" i="100"/>
  <c r="CN62" i="100"/>
  <c r="BK62" i="100"/>
  <c r="BO62" i="100"/>
  <c r="CK62" i="100"/>
  <c r="CO62" i="100"/>
  <c r="BL62" i="100"/>
  <c r="BP62" i="100"/>
  <c r="CL62" i="100"/>
  <c r="CP62" i="100"/>
  <c r="BP30" i="100"/>
  <c r="BT30" i="100"/>
  <c r="BX30" i="100"/>
  <c r="CB30" i="100"/>
  <c r="CJ30" i="100"/>
  <c r="CN30" i="100"/>
  <c r="CR30" i="100"/>
  <c r="CV30" i="100"/>
  <c r="BI30" i="100"/>
  <c r="BQ30" i="100"/>
  <c r="BU30" i="100"/>
  <c r="BY30" i="100"/>
  <c r="CG30" i="100"/>
  <c r="CK30" i="100"/>
  <c r="CO30" i="100"/>
  <c r="CS30" i="100"/>
  <c r="CW30" i="100"/>
  <c r="BJ30" i="100"/>
  <c r="BR30" i="100"/>
  <c r="BV30" i="100"/>
  <c r="BZ30" i="100"/>
  <c r="CH30" i="100"/>
  <c r="CL30" i="100"/>
  <c r="CP30" i="100"/>
  <c r="CT30" i="100"/>
  <c r="CX30" i="100"/>
  <c r="CI62" i="100"/>
  <c r="CI50" i="100"/>
  <c r="CI49" i="100"/>
  <c r="CI46" i="100"/>
  <c r="CI45" i="100"/>
  <c r="CI42" i="100"/>
  <c r="CI41" i="100"/>
  <c r="CI38" i="100"/>
  <c r="CQ37" i="100"/>
  <c r="BN37" i="100"/>
  <c r="CX34" i="100"/>
  <c r="BU34" i="100"/>
  <c r="CU33" i="100"/>
  <c r="BR33" i="100"/>
  <c r="CQ30" i="100"/>
  <c r="BW30" i="100"/>
  <c r="CS29" i="100"/>
  <c r="BY29" i="100"/>
  <c r="CI26" i="100"/>
  <c r="BK26" i="100"/>
  <c r="CK25" i="100"/>
  <c r="BQ25" i="100"/>
  <c r="CV21" i="100"/>
  <c r="CA21" i="100"/>
  <c r="CQ14" i="100"/>
  <c r="BJ54" i="100"/>
  <c r="BN54" i="100"/>
  <c r="CJ54" i="100"/>
  <c r="CN54" i="100"/>
  <c r="BK54" i="100"/>
  <c r="BO54" i="100"/>
  <c r="CK54" i="100"/>
  <c r="CO54" i="100"/>
  <c r="BL54" i="100"/>
  <c r="BP54" i="100"/>
  <c r="CL54" i="100"/>
  <c r="CP54" i="100"/>
  <c r="BK22" i="100"/>
  <c r="BO22" i="100"/>
  <c r="BS22" i="100"/>
  <c r="CA22" i="100"/>
  <c r="CE22" i="100"/>
  <c r="CI22" i="100"/>
  <c r="CM22" i="100"/>
  <c r="CQ22" i="100"/>
  <c r="CU22" i="100"/>
  <c r="BM22" i="100"/>
  <c r="BR22" i="100"/>
  <c r="CB22" i="100"/>
  <c r="CG22" i="100"/>
  <c r="CL22" i="100"/>
  <c r="CR22" i="100"/>
  <c r="CW22" i="100"/>
  <c r="BI22" i="100"/>
  <c r="BN22" i="100"/>
  <c r="BT22" i="100"/>
  <c r="CC22" i="100"/>
  <c r="CH22" i="100"/>
  <c r="CN22" i="100"/>
  <c r="CS22" i="100"/>
  <c r="CX22" i="100"/>
  <c r="BJ22" i="100"/>
  <c r="BP22" i="100"/>
  <c r="BU22" i="100"/>
  <c r="CD22" i="100"/>
  <c r="CJ22" i="100"/>
  <c r="CO22" i="100"/>
  <c r="CT22" i="100"/>
  <c r="CE26" i="100"/>
  <c r="BM62" i="100"/>
  <c r="BM54" i="100"/>
  <c r="BM38" i="100"/>
  <c r="BZ37" i="100"/>
  <c r="CT34" i="100"/>
  <c r="CQ33" i="100"/>
  <c r="CM30" i="100"/>
  <c r="BS30" i="100"/>
  <c r="CO29" i="100"/>
  <c r="CU26" i="100"/>
  <c r="CW25" i="100"/>
  <c r="CG25" i="100"/>
  <c r="CV22" i="100"/>
  <c r="BV22" i="100"/>
  <c r="CQ21" i="100"/>
  <c r="BJ66" i="100"/>
  <c r="BN66" i="100"/>
  <c r="CJ66" i="100"/>
  <c r="CN66" i="100"/>
  <c r="BK66" i="100"/>
  <c r="BO66" i="100"/>
  <c r="CK66" i="100"/>
  <c r="CO66" i="100"/>
  <c r="BL66" i="100"/>
  <c r="BP66" i="100"/>
  <c r="CL66" i="100"/>
  <c r="CP66" i="100"/>
  <c r="BJ58" i="100"/>
  <c r="BN58" i="100"/>
  <c r="CJ58" i="100"/>
  <c r="CN58" i="100"/>
  <c r="BK58" i="100"/>
  <c r="BO58" i="100"/>
  <c r="CK58" i="100"/>
  <c r="CO58" i="100"/>
  <c r="BL58" i="100"/>
  <c r="BP58" i="100"/>
  <c r="CL58" i="100"/>
  <c r="CP58" i="100"/>
  <c r="BJ50" i="100"/>
  <c r="BN50" i="100"/>
  <c r="CJ50" i="100"/>
  <c r="CN50" i="100"/>
  <c r="BK50" i="100"/>
  <c r="BO50" i="100"/>
  <c r="CK50" i="100"/>
  <c r="CO50" i="100"/>
  <c r="BL50" i="100"/>
  <c r="BP50" i="100"/>
  <c r="CL50" i="100"/>
  <c r="CP50" i="100"/>
  <c r="BJ42" i="100"/>
  <c r="BN42" i="100"/>
  <c r="CJ42" i="100"/>
  <c r="CN42" i="100"/>
  <c r="BK42" i="100"/>
  <c r="BO42" i="100"/>
  <c r="CK42" i="100"/>
  <c r="CO42" i="100"/>
  <c r="BL42" i="100"/>
  <c r="BP42" i="100"/>
  <c r="CL42" i="100"/>
  <c r="CP42" i="100"/>
  <c r="BJ34" i="100"/>
  <c r="BN34" i="100"/>
  <c r="BR34" i="100"/>
  <c r="BV34" i="100"/>
  <c r="BZ34" i="100"/>
  <c r="CQ34" i="100"/>
  <c r="CU34" i="100"/>
  <c r="BK34" i="100"/>
  <c r="BO34" i="100"/>
  <c r="BS34" i="100"/>
  <c r="BW34" i="100"/>
  <c r="CA34" i="100"/>
  <c r="CR34" i="100"/>
  <c r="CV34" i="100"/>
  <c r="BL34" i="100"/>
  <c r="BP34" i="100"/>
  <c r="BT34" i="100"/>
  <c r="BX34" i="100"/>
  <c r="CB34" i="100"/>
  <c r="CS34" i="100"/>
  <c r="CW34" i="100"/>
  <c r="BP26" i="100"/>
  <c r="BT26" i="100"/>
  <c r="BX26" i="100"/>
  <c r="CB26" i="100"/>
  <c r="CJ26" i="100"/>
  <c r="CN26" i="100"/>
  <c r="CR26" i="100"/>
  <c r="CV26" i="100"/>
  <c r="BI26" i="100"/>
  <c r="BQ26" i="100"/>
  <c r="BU26" i="100"/>
  <c r="BY26" i="100"/>
  <c r="CG26" i="100"/>
  <c r="CK26" i="100"/>
  <c r="CO26" i="100"/>
  <c r="CS26" i="100"/>
  <c r="CW26" i="100"/>
  <c r="BJ26" i="100"/>
  <c r="BR26" i="100"/>
  <c r="BV26" i="100"/>
  <c r="BZ26" i="100"/>
  <c r="CH26" i="100"/>
  <c r="CL26" i="100"/>
  <c r="CP26" i="100"/>
  <c r="CT26" i="100"/>
  <c r="CX26" i="100"/>
  <c r="BI18" i="100"/>
  <c r="BM18" i="100"/>
  <c r="BU18" i="100"/>
  <c r="BY18" i="100"/>
  <c r="CC18" i="100"/>
  <c r="BK18" i="100"/>
  <c r="BP18" i="100"/>
  <c r="BZ18" i="100"/>
  <c r="CE18" i="100"/>
  <c r="CI18" i="100"/>
  <c r="CM18" i="100"/>
  <c r="CQ18" i="100"/>
  <c r="CU18" i="100"/>
  <c r="BL18" i="100"/>
  <c r="BV18" i="100"/>
  <c r="CA18" i="100"/>
  <c r="CF18" i="100"/>
  <c r="CJ18" i="100"/>
  <c r="CN18" i="100"/>
  <c r="CR18" i="100"/>
  <c r="CV18" i="100"/>
  <c r="BN18" i="100"/>
  <c r="BW18" i="100"/>
  <c r="CB18" i="100"/>
  <c r="CG18" i="100"/>
  <c r="CK18" i="100"/>
  <c r="CO18" i="100"/>
  <c r="CS18" i="100"/>
  <c r="CW18" i="100"/>
  <c r="BX18" i="100"/>
  <c r="CP18" i="100"/>
  <c r="CD18" i="100"/>
  <c r="CT18" i="100"/>
  <c r="BJ18" i="100"/>
  <c r="CH18" i="100"/>
  <c r="CX18" i="100"/>
  <c r="BM66" i="100"/>
  <c r="BM58" i="100"/>
  <c r="BJ65" i="100"/>
  <c r="BN65" i="100"/>
  <c r="CJ65" i="100"/>
  <c r="CN65" i="100"/>
  <c r="BK65" i="100"/>
  <c r="BO65" i="100"/>
  <c r="CK65" i="100"/>
  <c r="CO65" i="100"/>
  <c r="BL65" i="100"/>
  <c r="BP65" i="100"/>
  <c r="CL65" i="100"/>
  <c r="CP65" i="100"/>
  <c r="BJ61" i="100"/>
  <c r="BN61" i="100"/>
  <c r="CJ61" i="100"/>
  <c r="CN61" i="100"/>
  <c r="BK61" i="100"/>
  <c r="BO61" i="100"/>
  <c r="CK61" i="100"/>
  <c r="CO61" i="100"/>
  <c r="BL61" i="100"/>
  <c r="BP61" i="100"/>
  <c r="CL61" i="100"/>
  <c r="CP61" i="100"/>
  <c r="BJ57" i="100"/>
  <c r="BN57" i="100"/>
  <c r="CJ57" i="100"/>
  <c r="CN57" i="100"/>
  <c r="BK57" i="100"/>
  <c r="BO57" i="100"/>
  <c r="CK57" i="100"/>
  <c r="CO57" i="100"/>
  <c r="BL57" i="100"/>
  <c r="BP57" i="100"/>
  <c r="CL57" i="100"/>
  <c r="CP57" i="100"/>
  <c r="BJ53" i="100"/>
  <c r="BN53" i="100"/>
  <c r="CJ53" i="100"/>
  <c r="CN53" i="100"/>
  <c r="BK53" i="100"/>
  <c r="BO53" i="100"/>
  <c r="CK53" i="100"/>
  <c r="CO53" i="100"/>
  <c r="BL53" i="100"/>
  <c r="BP53" i="100"/>
  <c r="CL53" i="100"/>
  <c r="CP53" i="100"/>
  <c r="BJ49" i="100"/>
  <c r="BN49" i="100"/>
  <c r="CJ49" i="100"/>
  <c r="CN49" i="100"/>
  <c r="BK49" i="100"/>
  <c r="BO49" i="100"/>
  <c r="CK49" i="100"/>
  <c r="CO49" i="100"/>
  <c r="BL49" i="100"/>
  <c r="BP49" i="100"/>
  <c r="CL49" i="100"/>
  <c r="CP49" i="100"/>
  <c r="BJ45" i="100"/>
  <c r="BN45" i="100"/>
  <c r="CJ45" i="100"/>
  <c r="CN45" i="100"/>
  <c r="BK45" i="100"/>
  <c r="BO45" i="100"/>
  <c r="CK45" i="100"/>
  <c r="CO45" i="100"/>
  <c r="BL45" i="100"/>
  <c r="BP45" i="100"/>
  <c r="CL45" i="100"/>
  <c r="CP45" i="100"/>
  <c r="BJ41" i="100"/>
  <c r="BN41" i="100"/>
  <c r="CJ41" i="100"/>
  <c r="CN41" i="100"/>
  <c r="BK41" i="100"/>
  <c r="BO41" i="100"/>
  <c r="CK41" i="100"/>
  <c r="CO41" i="100"/>
  <c r="BL41" i="100"/>
  <c r="BP41" i="100"/>
  <c r="CL41" i="100"/>
  <c r="CP41" i="100"/>
  <c r="BK37" i="100"/>
  <c r="BO37" i="100"/>
  <c r="BS37" i="100"/>
  <c r="BW37" i="100"/>
  <c r="CA37" i="100"/>
  <c r="CR37" i="100"/>
  <c r="CV37" i="100"/>
  <c r="BL37" i="100"/>
  <c r="BP37" i="100"/>
  <c r="BT37" i="100"/>
  <c r="BX37" i="100"/>
  <c r="CB37" i="100"/>
  <c r="CS37" i="100"/>
  <c r="CW37" i="100"/>
  <c r="BI37" i="100"/>
  <c r="BM37" i="100"/>
  <c r="BQ37" i="100"/>
  <c r="BU37" i="100"/>
  <c r="BY37" i="100"/>
  <c r="CC37" i="100"/>
  <c r="CT37" i="100"/>
  <c r="CX37" i="100"/>
  <c r="BK33" i="100"/>
  <c r="BO33" i="100"/>
  <c r="BS33" i="100"/>
  <c r="BW33" i="100"/>
  <c r="CA33" i="100"/>
  <c r="CR33" i="100"/>
  <c r="CV33" i="100"/>
  <c r="BL33" i="100"/>
  <c r="BP33" i="100"/>
  <c r="BT33" i="100"/>
  <c r="BX33" i="100"/>
  <c r="CB33" i="100"/>
  <c r="CS33" i="100"/>
  <c r="CW33" i="100"/>
  <c r="BI33" i="100"/>
  <c r="BM33" i="100"/>
  <c r="BQ33" i="100"/>
  <c r="BU33" i="100"/>
  <c r="BY33" i="100"/>
  <c r="CC33" i="100"/>
  <c r="CT33" i="100"/>
  <c r="CX33" i="100"/>
  <c r="BJ29" i="100"/>
  <c r="BR29" i="100"/>
  <c r="BV29" i="100"/>
  <c r="BZ29" i="100"/>
  <c r="CH29" i="100"/>
  <c r="CL29" i="100"/>
  <c r="CP29" i="100"/>
  <c r="CT29" i="100"/>
  <c r="CX29" i="100"/>
  <c r="BK29" i="100"/>
  <c r="BS29" i="100"/>
  <c r="BW29" i="100"/>
  <c r="CA29" i="100"/>
  <c r="CI29" i="100"/>
  <c r="CM29" i="100"/>
  <c r="CQ29" i="100"/>
  <c r="CU29" i="100"/>
  <c r="BP29" i="100"/>
  <c r="BT29" i="100"/>
  <c r="BX29" i="100"/>
  <c r="CB29" i="100"/>
  <c r="CJ29" i="100"/>
  <c r="CN29" i="100"/>
  <c r="CR29" i="100"/>
  <c r="CV29" i="100"/>
  <c r="BJ25" i="100"/>
  <c r="BN25" i="100"/>
  <c r="BR25" i="100"/>
  <c r="BV25" i="100"/>
  <c r="CD25" i="100"/>
  <c r="CH25" i="100"/>
  <c r="CL25" i="100"/>
  <c r="CP25" i="100"/>
  <c r="CT25" i="100"/>
  <c r="CX25" i="100"/>
  <c r="BK25" i="100"/>
  <c r="BO25" i="100"/>
  <c r="BS25" i="100"/>
  <c r="CA25" i="100"/>
  <c r="CE25" i="100"/>
  <c r="CI25" i="100"/>
  <c r="CM25" i="100"/>
  <c r="CQ25" i="100"/>
  <c r="CU25" i="100"/>
  <c r="BL25" i="100"/>
  <c r="BP25" i="100"/>
  <c r="BT25" i="100"/>
  <c r="CB25" i="100"/>
  <c r="CF25" i="100"/>
  <c r="CJ25" i="100"/>
  <c r="CN25" i="100"/>
  <c r="CR25" i="100"/>
  <c r="CV25" i="100"/>
  <c r="BI21" i="100"/>
  <c r="BM21" i="100"/>
  <c r="BQ21" i="100"/>
  <c r="BU21" i="100"/>
  <c r="CC21" i="100"/>
  <c r="CG21" i="100"/>
  <c r="CK21" i="100"/>
  <c r="CO21" i="100"/>
  <c r="CS21" i="100"/>
  <c r="CW21" i="100"/>
  <c r="BN21" i="100"/>
  <c r="BS21" i="100"/>
  <c r="CB21" i="100"/>
  <c r="CH21" i="100"/>
  <c r="CM21" i="100"/>
  <c r="CR21" i="100"/>
  <c r="CX21" i="100"/>
  <c r="BJ21" i="100"/>
  <c r="BO21" i="100"/>
  <c r="BT21" i="100"/>
  <c r="CD21" i="100"/>
  <c r="CI21" i="100"/>
  <c r="CN21" i="100"/>
  <c r="CT21" i="100"/>
  <c r="BK21" i="100"/>
  <c r="BP21" i="100"/>
  <c r="BV21" i="100"/>
  <c r="CE21" i="100"/>
  <c r="CJ21" i="100"/>
  <c r="CP21" i="100"/>
  <c r="CU21" i="100"/>
  <c r="BK17" i="100"/>
  <c r="BO17" i="100"/>
  <c r="BW17" i="100"/>
  <c r="CA17" i="100"/>
  <c r="CE17" i="100"/>
  <c r="CI17" i="100"/>
  <c r="CM17" i="100"/>
  <c r="CQ17" i="100"/>
  <c r="CU17" i="100"/>
  <c r="BL17" i="100"/>
  <c r="BU17" i="100"/>
  <c r="BZ17" i="100"/>
  <c r="CF17" i="100"/>
  <c r="CK17" i="100"/>
  <c r="CP17" i="100"/>
  <c r="CV17" i="100"/>
  <c r="BM17" i="100"/>
  <c r="BV17" i="100"/>
  <c r="CB17" i="100"/>
  <c r="CG17" i="100"/>
  <c r="CL17" i="100"/>
  <c r="CR17" i="100"/>
  <c r="CW17" i="100"/>
  <c r="BI17" i="100"/>
  <c r="BN17" i="100"/>
  <c r="BX17" i="100"/>
  <c r="CC17" i="100"/>
  <c r="CH17" i="100"/>
  <c r="CN17" i="100"/>
  <c r="CS17" i="100"/>
  <c r="CX17" i="100"/>
  <c r="BP17" i="100"/>
  <c r="CO17" i="100"/>
  <c r="BY17" i="100"/>
  <c r="CT17" i="100"/>
  <c r="CD17" i="100"/>
  <c r="BK13" i="100"/>
  <c r="BS13" i="100"/>
  <c r="BW13" i="100"/>
  <c r="CA13" i="100"/>
  <c r="CE13" i="100"/>
  <c r="CI13" i="100"/>
  <c r="CM13" i="100"/>
  <c r="CQ13" i="100"/>
  <c r="CU13" i="100"/>
  <c r="BI13" i="100"/>
  <c r="BR13" i="100"/>
  <c r="BX13" i="100"/>
  <c r="CC13" i="100"/>
  <c r="CH13" i="100"/>
  <c r="CN13" i="100"/>
  <c r="CS13" i="100"/>
  <c r="CX13" i="100"/>
  <c r="BJ13" i="100"/>
  <c r="BT13" i="100"/>
  <c r="BY13" i="100"/>
  <c r="CD13" i="100"/>
  <c r="CJ13" i="100"/>
  <c r="CO13" i="100"/>
  <c r="CT13" i="100"/>
  <c r="BP13" i="100"/>
  <c r="BU13" i="100"/>
  <c r="BZ13" i="100"/>
  <c r="CF13" i="100"/>
  <c r="CK13" i="100"/>
  <c r="CP13" i="100"/>
  <c r="CV13" i="100"/>
  <c r="BV13" i="100"/>
  <c r="CR13" i="100"/>
  <c r="CB13" i="100"/>
  <c r="CW13" i="100"/>
  <c r="CG13" i="100"/>
  <c r="BK9" i="100"/>
  <c r="BO9" i="100"/>
  <c r="BS9" i="100"/>
  <c r="BW9" i="100"/>
  <c r="CA9" i="100"/>
  <c r="CE9" i="100"/>
  <c r="CI9" i="100"/>
  <c r="CM9" i="100"/>
  <c r="CQ9" i="100"/>
  <c r="CU9" i="100"/>
  <c r="BM9" i="100"/>
  <c r="BR9" i="100"/>
  <c r="BX9" i="100"/>
  <c r="CC9" i="100"/>
  <c r="CH9" i="100"/>
  <c r="CN9" i="100"/>
  <c r="CS9" i="100"/>
  <c r="CX9" i="100"/>
  <c r="BI9" i="100"/>
  <c r="BN9" i="100"/>
  <c r="BT9" i="100"/>
  <c r="BY9" i="100"/>
  <c r="CD9" i="100"/>
  <c r="CJ9" i="100"/>
  <c r="CO9" i="100"/>
  <c r="CT9" i="100"/>
  <c r="BJ9" i="100"/>
  <c r="BP9" i="100"/>
  <c r="BU9" i="100"/>
  <c r="BZ9" i="100"/>
  <c r="CF9" i="100"/>
  <c r="CK9" i="100"/>
  <c r="CP9" i="100"/>
  <c r="CV9" i="100"/>
  <c r="BL9" i="100"/>
  <c r="CG9" i="100"/>
  <c r="BQ9" i="100"/>
  <c r="CL9" i="100"/>
  <c r="BV9" i="100"/>
  <c r="CR9" i="100"/>
  <c r="BJ46" i="100"/>
  <c r="BN46" i="100"/>
  <c r="CJ46" i="100"/>
  <c r="CN46" i="100"/>
  <c r="BK46" i="100"/>
  <c r="BO46" i="100"/>
  <c r="CK46" i="100"/>
  <c r="CO46" i="100"/>
  <c r="BL46" i="100"/>
  <c r="BP46" i="100"/>
  <c r="CL46" i="100"/>
  <c r="CP46" i="100"/>
  <c r="BI14" i="100"/>
  <c r="BQ14" i="100"/>
  <c r="BU14" i="100"/>
  <c r="BY14" i="100"/>
  <c r="CC14" i="100"/>
  <c r="CG14" i="100"/>
  <c r="CK14" i="100"/>
  <c r="CO14" i="100"/>
  <c r="CS14" i="100"/>
  <c r="CW14" i="100"/>
  <c r="BR14" i="100"/>
  <c r="BW14" i="100"/>
  <c r="CB14" i="100"/>
  <c r="CH14" i="100"/>
  <c r="CM14" i="100"/>
  <c r="CR14" i="100"/>
  <c r="CX14" i="100"/>
  <c r="BJ14" i="100"/>
  <c r="BS14" i="100"/>
  <c r="BX14" i="100"/>
  <c r="CD14" i="100"/>
  <c r="CI14" i="100"/>
  <c r="CN14" i="100"/>
  <c r="CT14" i="100"/>
  <c r="BK14" i="100"/>
  <c r="BT14" i="100"/>
  <c r="BZ14" i="100"/>
  <c r="CE14" i="100"/>
  <c r="CJ14" i="100"/>
  <c r="CP14" i="100"/>
  <c r="CU14" i="100"/>
  <c r="CA14" i="100"/>
  <c r="CV14" i="100"/>
  <c r="CF14" i="100"/>
  <c r="BP14" i="100"/>
  <c r="CL14" i="100"/>
  <c r="BI66" i="100"/>
  <c r="BI65" i="100"/>
  <c r="BI62" i="100"/>
  <c r="BI61" i="100"/>
  <c r="BI58" i="100"/>
  <c r="BI57" i="100"/>
  <c r="BI54" i="100"/>
  <c r="BI53" i="100"/>
  <c r="BI50" i="100"/>
  <c r="BI49" i="100"/>
  <c r="BI46" i="100"/>
  <c r="BI45" i="100"/>
  <c r="BI42" i="100"/>
  <c r="BI41" i="100"/>
  <c r="BI38" i="100"/>
  <c r="BV37" i="100"/>
  <c r="CC34" i="100"/>
  <c r="BM34" i="100"/>
  <c r="BZ33" i="100"/>
  <c r="BJ33" i="100"/>
  <c r="CI30" i="100"/>
  <c r="BK30" i="100"/>
  <c r="CK29" i="100"/>
  <c r="BQ29" i="100"/>
  <c r="CQ26" i="100"/>
  <c r="BW26" i="100"/>
  <c r="CS25" i="100"/>
  <c r="CC25" i="100"/>
  <c r="BI25" i="100"/>
  <c r="CP22" i="100"/>
  <c r="BQ22" i="100"/>
  <c r="CL21" i="100"/>
  <c r="BL21" i="100"/>
  <c r="BO18" i="100"/>
  <c r="CL13" i="100"/>
  <c r="CB9" i="100"/>
  <c r="BK20" i="100"/>
  <c r="BO20" i="100"/>
  <c r="BW20" i="100"/>
  <c r="CA20" i="100"/>
  <c r="CE20" i="100"/>
  <c r="CI20" i="100"/>
  <c r="CM20" i="100"/>
  <c r="CQ20" i="100"/>
  <c r="CU20" i="100"/>
  <c r="BI16" i="100"/>
  <c r="BQ16" i="100"/>
  <c r="BU16" i="100"/>
  <c r="BY16" i="100"/>
  <c r="CC16" i="100"/>
  <c r="CG16" i="100"/>
  <c r="CK16" i="100"/>
  <c r="CO16" i="100"/>
  <c r="CS16" i="100"/>
  <c r="CW16" i="100"/>
  <c r="BP16" i="100"/>
  <c r="BV16" i="100"/>
  <c r="CA16" i="100"/>
  <c r="CF16" i="100"/>
  <c r="CL16" i="100"/>
  <c r="CQ16" i="100"/>
  <c r="CV16" i="100"/>
  <c r="BR16" i="100"/>
  <c r="BW16" i="100"/>
  <c r="CB16" i="100"/>
  <c r="CH16" i="100"/>
  <c r="CM16" i="100"/>
  <c r="CR16" i="100"/>
  <c r="CX16" i="100"/>
  <c r="BJ16" i="100"/>
  <c r="BS16" i="100"/>
  <c r="BX16" i="100"/>
  <c r="CD16" i="100"/>
  <c r="CI16" i="100"/>
  <c r="CN16" i="100"/>
  <c r="CT16" i="100"/>
  <c r="BI12" i="100"/>
  <c r="BQ12" i="100"/>
  <c r="BU12" i="100"/>
  <c r="BY12" i="100"/>
  <c r="CC12" i="100"/>
  <c r="CG12" i="100"/>
  <c r="CK12" i="100"/>
  <c r="CO12" i="100"/>
  <c r="CS12" i="100"/>
  <c r="CW12" i="100"/>
  <c r="BJ12" i="100"/>
  <c r="BS12" i="100"/>
  <c r="BX12" i="100"/>
  <c r="CD12" i="100"/>
  <c r="CI12" i="100"/>
  <c r="CN12" i="100"/>
  <c r="CT12" i="100"/>
  <c r="BK12" i="100"/>
  <c r="BT12" i="100"/>
  <c r="BZ12" i="100"/>
  <c r="CE12" i="100"/>
  <c r="CJ12" i="100"/>
  <c r="CP12" i="100"/>
  <c r="CU12" i="100"/>
  <c r="BP12" i="100"/>
  <c r="BV12" i="100"/>
  <c r="CA12" i="100"/>
  <c r="CF12" i="100"/>
  <c r="CL12" i="100"/>
  <c r="CQ12" i="100"/>
  <c r="CV12" i="100"/>
  <c r="BI8" i="100"/>
  <c r="BM8" i="100"/>
  <c r="BQ8" i="100"/>
  <c r="BU8" i="100"/>
  <c r="BY8" i="100"/>
  <c r="CC8" i="100"/>
  <c r="CG8" i="100"/>
  <c r="CK8" i="100"/>
  <c r="CO8" i="100"/>
  <c r="CS8" i="100"/>
  <c r="CW8" i="100"/>
  <c r="BL8" i="100"/>
  <c r="BR8" i="100"/>
  <c r="BW8" i="100"/>
  <c r="CB8" i="100"/>
  <c r="CH8" i="100"/>
  <c r="CM8" i="100"/>
  <c r="CR8" i="100"/>
  <c r="CX8" i="100"/>
  <c r="BN8" i="100"/>
  <c r="BS8" i="100"/>
  <c r="BX8" i="100"/>
  <c r="CD8" i="100"/>
  <c r="CI8" i="100"/>
  <c r="CN8" i="100"/>
  <c r="CT8" i="100"/>
  <c r="EK8" i="100" s="1"/>
  <c r="GC8" i="100" s="1"/>
  <c r="BJ8" i="100"/>
  <c r="BO8" i="100"/>
  <c r="BT8" i="100"/>
  <c r="BZ8" i="100"/>
  <c r="DQ8" i="100" s="1"/>
  <c r="FI8" i="100" s="1"/>
  <c r="CE8" i="100"/>
  <c r="CJ8" i="100"/>
  <c r="CP8" i="100"/>
  <c r="CU8" i="100"/>
  <c r="CV57" i="100"/>
  <c r="CR57" i="100"/>
  <c r="CF57" i="100"/>
  <c r="CB58" i="100"/>
  <c r="BX59" i="100"/>
  <c r="BT59" i="100"/>
  <c r="CD28" i="100"/>
  <c r="BN26" i="100"/>
  <c r="BW22" i="100"/>
  <c r="BT17" i="100"/>
  <c r="BM15" i="100"/>
  <c r="CW7" i="100"/>
  <c r="CS7" i="100"/>
  <c r="CO7" i="100"/>
  <c r="CK7" i="100"/>
  <c r="CG7" i="100"/>
  <c r="CC7" i="100"/>
  <c r="BY7" i="100"/>
  <c r="BU7" i="100"/>
  <c r="BQ7" i="100"/>
  <c r="BM7" i="100"/>
  <c r="CP64" i="100"/>
  <c r="CL64" i="100"/>
  <c r="BP64" i="100"/>
  <c r="BL64" i="100"/>
  <c r="CP63" i="100"/>
  <c r="CL63" i="100"/>
  <c r="BP63" i="100"/>
  <c r="BL63" i="100"/>
  <c r="CP60" i="100"/>
  <c r="CL60" i="100"/>
  <c r="BP60" i="100"/>
  <c r="BL60" i="100"/>
  <c r="CP59" i="100"/>
  <c r="CL59" i="100"/>
  <c r="BP59" i="100"/>
  <c r="BL59" i="100"/>
  <c r="CP56" i="100"/>
  <c r="CL56" i="100"/>
  <c r="BP56" i="100"/>
  <c r="BL56" i="100"/>
  <c r="CP55" i="100"/>
  <c r="CL55" i="100"/>
  <c r="BP55" i="100"/>
  <c r="BL55" i="100"/>
  <c r="CP52" i="100"/>
  <c r="CL52" i="100"/>
  <c r="BP52" i="100"/>
  <c r="BL52" i="100"/>
  <c r="CP51" i="100"/>
  <c r="CL51" i="100"/>
  <c r="BP51" i="100"/>
  <c r="BL51" i="100"/>
  <c r="CP48" i="100"/>
  <c r="CL48" i="100"/>
  <c r="BP48" i="100"/>
  <c r="BL48" i="100"/>
  <c r="CP47" i="100"/>
  <c r="CL47" i="100"/>
  <c r="BP47" i="100"/>
  <c r="BL47" i="100"/>
  <c r="CP44" i="100"/>
  <c r="CL44" i="100"/>
  <c r="BP44" i="100"/>
  <c r="BL44" i="100"/>
  <c r="CP43" i="100"/>
  <c r="CL43" i="100"/>
  <c r="BP43" i="100"/>
  <c r="BL43" i="100"/>
  <c r="CP40" i="100"/>
  <c r="CL40" i="100"/>
  <c r="BP40" i="100"/>
  <c r="BL40" i="100"/>
  <c r="CP39" i="100"/>
  <c r="CL39" i="100"/>
  <c r="BP39" i="100"/>
  <c r="BL39" i="100"/>
  <c r="CU36" i="100"/>
  <c r="CQ36" i="100"/>
  <c r="BZ36" i="100"/>
  <c r="BV36" i="100"/>
  <c r="BR36" i="100"/>
  <c r="BN36" i="100"/>
  <c r="BJ36" i="100"/>
  <c r="CV35" i="100"/>
  <c r="CR35" i="100"/>
  <c r="CA35" i="100"/>
  <c r="BW35" i="100"/>
  <c r="BS35" i="100"/>
  <c r="BO35" i="100"/>
  <c r="BK35" i="100"/>
  <c r="CU32" i="100"/>
  <c r="CQ32" i="100"/>
  <c r="BZ32" i="100"/>
  <c r="BV32" i="100"/>
  <c r="BR32" i="100"/>
  <c r="BN32" i="100"/>
  <c r="BJ32" i="100"/>
  <c r="CV31" i="100"/>
  <c r="CR31" i="100"/>
  <c r="CN31" i="100"/>
  <c r="CJ31" i="100"/>
  <c r="CB31" i="100"/>
  <c r="BX31" i="100"/>
  <c r="BT31" i="100"/>
  <c r="BP31" i="100"/>
  <c r="CX28" i="100"/>
  <c r="CT28" i="100"/>
  <c r="CP28" i="100"/>
  <c r="CL28" i="100"/>
  <c r="CH28" i="100"/>
  <c r="BZ28" i="100"/>
  <c r="BV28" i="100"/>
  <c r="BR28" i="100"/>
  <c r="BJ28" i="100"/>
  <c r="CV27" i="100"/>
  <c r="CR27" i="100"/>
  <c r="CN27" i="100"/>
  <c r="CJ27" i="100"/>
  <c r="CB27" i="100"/>
  <c r="BX27" i="100"/>
  <c r="BT27" i="100"/>
  <c r="BP27" i="100"/>
  <c r="CX24" i="100"/>
  <c r="CT24" i="100"/>
  <c r="CP24" i="100"/>
  <c r="CL24" i="100"/>
  <c r="CH24" i="100"/>
  <c r="CD24" i="100"/>
  <c r="BV24" i="100"/>
  <c r="BR24" i="100"/>
  <c r="BN24" i="100"/>
  <c r="BJ24" i="100"/>
  <c r="CV23" i="100"/>
  <c r="CR23" i="100"/>
  <c r="CN23" i="100"/>
  <c r="CJ23" i="100"/>
  <c r="CF23" i="100"/>
  <c r="CB23" i="100"/>
  <c r="BT23" i="100"/>
  <c r="BO23" i="100"/>
  <c r="CV20" i="100"/>
  <c r="CP20" i="100"/>
  <c r="CK20" i="100"/>
  <c r="CF20" i="100"/>
  <c r="BZ20" i="100"/>
  <c r="BU20" i="100"/>
  <c r="BL20" i="100"/>
  <c r="CV19" i="100"/>
  <c r="CQ19" i="100"/>
  <c r="CL19" i="100"/>
  <c r="CF19" i="100"/>
  <c r="CA19" i="100"/>
  <c r="CU16" i="100"/>
  <c r="BZ16" i="100"/>
  <c r="CP15" i="100"/>
  <c r="CX12" i="100"/>
  <c r="CB12" i="100"/>
  <c r="CS11" i="100"/>
  <c r="CR10" i="100"/>
  <c r="BW10" i="100"/>
  <c r="CQ8" i="100"/>
  <c r="BV8" i="100"/>
  <c r="BI23" i="100"/>
  <c r="BM23" i="100"/>
  <c r="BQ23" i="100"/>
  <c r="BI19" i="100"/>
  <c r="BM19" i="100"/>
  <c r="BU19" i="100"/>
  <c r="BY19" i="100"/>
  <c r="CC19" i="100"/>
  <c r="CG19" i="100"/>
  <c r="CK19" i="100"/>
  <c r="CO19" i="100"/>
  <c r="CS19" i="100"/>
  <c r="CW19" i="100"/>
  <c r="BJ19" i="100"/>
  <c r="BN19" i="100"/>
  <c r="BK19" i="100"/>
  <c r="BK15" i="100"/>
  <c r="BS15" i="100"/>
  <c r="BW15" i="100"/>
  <c r="CA15" i="100"/>
  <c r="CE15" i="100"/>
  <c r="CI15" i="100"/>
  <c r="CM15" i="100"/>
  <c r="CQ15" i="100"/>
  <c r="CU15" i="100"/>
  <c r="BQ15" i="100"/>
  <c r="BV15" i="100"/>
  <c r="CB15" i="100"/>
  <c r="CG15" i="100"/>
  <c r="CL15" i="100"/>
  <c r="CR15" i="100"/>
  <c r="CW15" i="100"/>
  <c r="BI15" i="100"/>
  <c r="BR15" i="100"/>
  <c r="BX15" i="100"/>
  <c r="CC15" i="100"/>
  <c r="CH15" i="100"/>
  <c r="CN15" i="100"/>
  <c r="CS15" i="100"/>
  <c r="CX15" i="100"/>
  <c r="BJ15" i="100"/>
  <c r="BT15" i="100"/>
  <c r="BY15" i="100"/>
  <c r="CD15" i="100"/>
  <c r="CJ15" i="100"/>
  <c r="CO15" i="100"/>
  <c r="CT15" i="100"/>
  <c r="BK11" i="100"/>
  <c r="BO11" i="100"/>
  <c r="BS11" i="100"/>
  <c r="BW11" i="100"/>
  <c r="CA11" i="100"/>
  <c r="CE11" i="100"/>
  <c r="CI11" i="100"/>
  <c r="CM11" i="100"/>
  <c r="CQ11" i="100"/>
  <c r="CU11" i="100"/>
  <c r="BI11" i="100"/>
  <c r="BN11" i="100"/>
  <c r="BT11" i="100"/>
  <c r="BY11" i="100"/>
  <c r="CD11" i="100"/>
  <c r="CJ11" i="100"/>
  <c r="CO11" i="100"/>
  <c r="CT11" i="100"/>
  <c r="BJ11" i="100"/>
  <c r="BP11" i="100"/>
  <c r="BU11" i="100"/>
  <c r="BZ11" i="100"/>
  <c r="CF11" i="100"/>
  <c r="CK11" i="100"/>
  <c r="CP11" i="100"/>
  <c r="CV11" i="100"/>
  <c r="BL11" i="100"/>
  <c r="BQ11" i="100"/>
  <c r="BV11" i="100"/>
  <c r="CB11" i="100"/>
  <c r="CG11" i="100"/>
  <c r="CL11" i="100"/>
  <c r="CR11" i="100"/>
  <c r="CW11" i="100"/>
  <c r="CU58" i="100"/>
  <c r="CQ56" i="100"/>
  <c r="CE58" i="100"/>
  <c r="CA56" i="100"/>
  <c r="BW57" i="100"/>
  <c r="BS56" i="100"/>
  <c r="CC27" i="100"/>
  <c r="BM29" i="100"/>
  <c r="BZ23" i="100"/>
  <c r="BS17" i="100"/>
  <c r="BL12" i="100"/>
  <c r="CV7" i="100"/>
  <c r="CR7" i="100"/>
  <c r="EI7" i="100" s="1"/>
  <c r="GA7" i="100" s="1"/>
  <c r="CN7" i="100"/>
  <c r="CJ7" i="100"/>
  <c r="EA7" i="100" s="1"/>
  <c r="FS7" i="100" s="1"/>
  <c r="CF7" i="100"/>
  <c r="DW7" i="100" s="1"/>
  <c r="FO7" i="100" s="1"/>
  <c r="CB7" i="100"/>
  <c r="DS7" i="100" s="1"/>
  <c r="FK7" i="100" s="1"/>
  <c r="BX7" i="100"/>
  <c r="BT7" i="100"/>
  <c r="DK7" i="100" s="1"/>
  <c r="FC7" i="100" s="1"/>
  <c r="BP7" i="100"/>
  <c r="BL7" i="100"/>
  <c r="CO64" i="100"/>
  <c r="CK64" i="100"/>
  <c r="BO64" i="100"/>
  <c r="BK64" i="100"/>
  <c r="CO63" i="100"/>
  <c r="CK63" i="100"/>
  <c r="BO63" i="100"/>
  <c r="BK63" i="100"/>
  <c r="CO60" i="100"/>
  <c r="CK60" i="100"/>
  <c r="BO60" i="100"/>
  <c r="BK60" i="100"/>
  <c r="CO59" i="100"/>
  <c r="CK59" i="100"/>
  <c r="BO59" i="100"/>
  <c r="BK59" i="100"/>
  <c r="CO56" i="100"/>
  <c r="CK56" i="100"/>
  <c r="BO56" i="100"/>
  <c r="BK56" i="100"/>
  <c r="CO55" i="100"/>
  <c r="CK55" i="100"/>
  <c r="BO55" i="100"/>
  <c r="BK55" i="100"/>
  <c r="CO52" i="100"/>
  <c r="CK52" i="100"/>
  <c r="BO52" i="100"/>
  <c r="BK52" i="100"/>
  <c r="CO51" i="100"/>
  <c r="CK51" i="100"/>
  <c r="BO51" i="100"/>
  <c r="BK51" i="100"/>
  <c r="CO48" i="100"/>
  <c r="CK48" i="100"/>
  <c r="BO48" i="100"/>
  <c r="BK48" i="100"/>
  <c r="CO47" i="100"/>
  <c r="CK47" i="100"/>
  <c r="BO47" i="100"/>
  <c r="BK47" i="100"/>
  <c r="CO44" i="100"/>
  <c r="CK44" i="100"/>
  <c r="BO44" i="100"/>
  <c r="BK44" i="100"/>
  <c r="CO43" i="100"/>
  <c r="CK43" i="100"/>
  <c r="BO43" i="100"/>
  <c r="BK43" i="100"/>
  <c r="CO40" i="100"/>
  <c r="CK40" i="100"/>
  <c r="BO40" i="100"/>
  <c r="BK40" i="100"/>
  <c r="CO39" i="100"/>
  <c r="CK39" i="100"/>
  <c r="BO39" i="100"/>
  <c r="BK39" i="100"/>
  <c r="CX36" i="100"/>
  <c r="CT36" i="100"/>
  <c r="CC36" i="100"/>
  <c r="BY36" i="100"/>
  <c r="BU36" i="100"/>
  <c r="BQ36" i="100"/>
  <c r="BM36" i="100"/>
  <c r="BI36" i="100"/>
  <c r="CU35" i="100"/>
  <c r="CQ35" i="100"/>
  <c r="BZ35" i="100"/>
  <c r="BV35" i="100"/>
  <c r="BR35" i="100"/>
  <c r="BN35" i="100"/>
  <c r="BJ35" i="100"/>
  <c r="CX32" i="100"/>
  <c r="CT32" i="100"/>
  <c r="CC32" i="100"/>
  <c r="BY32" i="100"/>
  <c r="BU32" i="100"/>
  <c r="BQ32" i="100"/>
  <c r="BM32" i="100"/>
  <c r="BI32" i="100"/>
  <c r="CU31" i="100"/>
  <c r="CQ31" i="100"/>
  <c r="CM31" i="100"/>
  <c r="CI31" i="100"/>
  <c r="CA31" i="100"/>
  <c r="BW31" i="100"/>
  <c r="BS31" i="100"/>
  <c r="BK31" i="100"/>
  <c r="CW28" i="100"/>
  <c r="CS28" i="100"/>
  <c r="CO28" i="100"/>
  <c r="CK28" i="100"/>
  <c r="CG28" i="100"/>
  <c r="BY28" i="100"/>
  <c r="BU28" i="100"/>
  <c r="BQ28" i="100"/>
  <c r="BI28" i="100"/>
  <c r="CU27" i="100"/>
  <c r="CQ27" i="100"/>
  <c r="CM27" i="100"/>
  <c r="CI27" i="100"/>
  <c r="CA27" i="100"/>
  <c r="BW27" i="100"/>
  <c r="BS27" i="100"/>
  <c r="BK27" i="100"/>
  <c r="CW24" i="100"/>
  <c r="CS24" i="100"/>
  <c r="CO24" i="100"/>
  <c r="CK24" i="100"/>
  <c r="CG24" i="100"/>
  <c r="CC24" i="100"/>
  <c r="BU24" i="100"/>
  <c r="BQ24" i="100"/>
  <c r="BM24" i="100"/>
  <c r="BI24" i="100"/>
  <c r="CU23" i="100"/>
  <c r="CQ23" i="100"/>
  <c r="CM23" i="100"/>
  <c r="CI23" i="100"/>
  <c r="CE23" i="100"/>
  <c r="CA23" i="100"/>
  <c r="BS23" i="100"/>
  <c r="BN23" i="100"/>
  <c r="CT20" i="100"/>
  <c r="CO20" i="100"/>
  <c r="CJ20" i="100"/>
  <c r="CD20" i="100"/>
  <c r="BY20" i="100"/>
  <c r="BP20" i="100"/>
  <c r="BJ20" i="100"/>
  <c r="CU19" i="100"/>
  <c r="CP19" i="100"/>
  <c r="CJ19" i="100"/>
  <c r="CE19" i="100"/>
  <c r="BZ19" i="100"/>
  <c r="BP19" i="100"/>
  <c r="CP16" i="100"/>
  <c r="BT16" i="100"/>
  <c r="CK15" i="100"/>
  <c r="BP15" i="100"/>
  <c r="CR12" i="100"/>
  <c r="BW12" i="100"/>
  <c r="CN11" i="100"/>
  <c r="BR11" i="100"/>
  <c r="CM10" i="100"/>
  <c r="CL8" i="100"/>
  <c r="BP8" i="100"/>
  <c r="DG9" i="100" s="1"/>
  <c r="EY9" i="100" s="1"/>
  <c r="BI10" i="100"/>
  <c r="BM10" i="100"/>
  <c r="BQ10" i="100"/>
  <c r="BU10" i="100"/>
  <c r="DL12" i="100" s="1"/>
  <c r="FD12" i="100" s="1"/>
  <c r="BY10" i="100"/>
  <c r="CC10" i="100"/>
  <c r="CG10" i="100"/>
  <c r="CK10" i="100"/>
  <c r="EB16" i="100" s="1"/>
  <c r="FT16" i="100" s="1"/>
  <c r="CO10" i="100"/>
  <c r="CS10" i="100"/>
  <c r="CW10" i="100"/>
  <c r="BN10" i="100"/>
  <c r="DE10" i="100" s="1"/>
  <c r="EW10" i="100" s="1"/>
  <c r="BS10" i="100"/>
  <c r="BX10" i="100"/>
  <c r="CD10" i="100"/>
  <c r="CI10" i="100"/>
  <c r="DZ14" i="100" s="1"/>
  <c r="FR14" i="100" s="1"/>
  <c r="CN10" i="100"/>
  <c r="CT10" i="100"/>
  <c r="BJ10" i="100"/>
  <c r="BO10" i="100"/>
  <c r="BT10" i="100"/>
  <c r="BZ10" i="100"/>
  <c r="CE10" i="100"/>
  <c r="CJ10" i="100"/>
  <c r="EA10" i="100" s="1"/>
  <c r="FS10" i="100" s="1"/>
  <c r="CP10" i="100"/>
  <c r="CU10" i="100"/>
  <c r="BK10" i="100"/>
  <c r="BP10" i="100"/>
  <c r="BV10" i="100"/>
  <c r="CA10" i="100"/>
  <c r="CF10" i="100"/>
  <c r="CL10" i="100"/>
  <c r="CQ10" i="100"/>
  <c r="CV10" i="100"/>
  <c r="CX57" i="100"/>
  <c r="CT57" i="100"/>
  <c r="CH57" i="100"/>
  <c r="CD57" i="100"/>
  <c r="BZ59" i="100"/>
  <c r="BV59" i="100"/>
  <c r="BR59" i="100"/>
  <c r="CF28" i="100"/>
  <c r="BL26" i="100"/>
  <c r="BY21" i="100"/>
  <c r="BR17" i="100"/>
  <c r="BO13" i="100"/>
  <c r="BI7" i="100"/>
  <c r="CU7" i="100"/>
  <c r="EL8" i="100" s="1"/>
  <c r="GD8" i="100" s="1"/>
  <c r="CQ7" i="100"/>
  <c r="CM7" i="100"/>
  <c r="ED9" i="100" s="1"/>
  <c r="FV9" i="100" s="1"/>
  <c r="CI7" i="100"/>
  <c r="DZ9" i="100" s="1"/>
  <c r="FR9" i="100" s="1"/>
  <c r="CE7" i="100"/>
  <c r="DV8" i="100" s="1"/>
  <c r="FN8" i="100" s="1"/>
  <c r="CA7" i="100"/>
  <c r="BW7" i="100"/>
  <c r="DN11" i="100" s="1"/>
  <c r="FF11" i="100" s="1"/>
  <c r="BS7" i="100"/>
  <c r="BO7" i="100"/>
  <c r="DF8" i="100" s="1"/>
  <c r="EX8" i="100" s="1"/>
  <c r="CN64" i="100"/>
  <c r="CJ64" i="100"/>
  <c r="BN64" i="100"/>
  <c r="CN63" i="100"/>
  <c r="CJ63" i="100"/>
  <c r="BN63" i="100"/>
  <c r="CN60" i="100"/>
  <c r="CJ60" i="100"/>
  <c r="BN60" i="100"/>
  <c r="CN59" i="100"/>
  <c r="CJ59" i="100"/>
  <c r="BN59" i="100"/>
  <c r="CN56" i="100"/>
  <c r="CJ56" i="100"/>
  <c r="BN56" i="100"/>
  <c r="CN55" i="100"/>
  <c r="CJ55" i="100"/>
  <c r="BN55" i="100"/>
  <c r="CN52" i="100"/>
  <c r="CJ52" i="100"/>
  <c r="BN52" i="100"/>
  <c r="CN51" i="100"/>
  <c r="CJ51" i="100"/>
  <c r="BN51" i="100"/>
  <c r="CN48" i="100"/>
  <c r="CJ48" i="100"/>
  <c r="BN48" i="100"/>
  <c r="CN47" i="100"/>
  <c r="CJ47" i="100"/>
  <c r="BN47" i="100"/>
  <c r="CN44" i="100"/>
  <c r="CJ44" i="100"/>
  <c r="BN44" i="100"/>
  <c r="CN43" i="100"/>
  <c r="CJ43" i="100"/>
  <c r="BN43" i="100"/>
  <c r="CN40" i="100"/>
  <c r="CJ40" i="100"/>
  <c r="BN40" i="100"/>
  <c r="CN39" i="100"/>
  <c r="CJ39" i="100"/>
  <c r="BN39" i="100"/>
  <c r="CW36" i="100"/>
  <c r="CS36" i="100"/>
  <c r="CB36" i="100"/>
  <c r="BX36" i="100"/>
  <c r="BT36" i="100"/>
  <c r="BP36" i="100"/>
  <c r="CX35" i="100"/>
  <c r="CT35" i="100"/>
  <c r="CC35" i="100"/>
  <c r="BY35" i="100"/>
  <c r="BU35" i="100"/>
  <c r="BQ35" i="100"/>
  <c r="BM35" i="100"/>
  <c r="CW32" i="100"/>
  <c r="CS32" i="100"/>
  <c r="CB32" i="100"/>
  <c r="BX32" i="100"/>
  <c r="BT32" i="100"/>
  <c r="BP32" i="100"/>
  <c r="CX31" i="100"/>
  <c r="CT31" i="100"/>
  <c r="CP31" i="100"/>
  <c r="CL31" i="100"/>
  <c r="CH31" i="100"/>
  <c r="BZ31" i="100"/>
  <c r="BV31" i="100"/>
  <c r="BR31" i="100"/>
  <c r="CV28" i="100"/>
  <c r="CR28" i="100"/>
  <c r="CN28" i="100"/>
  <c r="CJ28" i="100"/>
  <c r="CB28" i="100"/>
  <c r="BX28" i="100"/>
  <c r="BT28" i="100"/>
  <c r="CX27" i="100"/>
  <c r="CT27" i="100"/>
  <c r="CP27" i="100"/>
  <c r="CL27" i="100"/>
  <c r="CH27" i="100"/>
  <c r="BZ27" i="100"/>
  <c r="BV27" i="100"/>
  <c r="BR27" i="100"/>
  <c r="CV24" i="100"/>
  <c r="CR24" i="100"/>
  <c r="CN24" i="100"/>
  <c r="CJ24" i="100"/>
  <c r="CF24" i="100"/>
  <c r="CB24" i="100"/>
  <c r="BT24" i="100"/>
  <c r="BP24" i="100"/>
  <c r="CX23" i="100"/>
  <c r="CT23" i="100"/>
  <c r="CP23" i="100"/>
  <c r="CL23" i="100"/>
  <c r="CH23" i="100"/>
  <c r="CD23" i="100"/>
  <c r="BV23" i="100"/>
  <c r="BR23" i="100"/>
  <c r="BL23" i="100"/>
  <c r="CX20" i="100"/>
  <c r="CS20" i="100"/>
  <c r="CN20" i="100"/>
  <c r="CH20" i="100"/>
  <c r="CC20" i="100"/>
  <c r="BX20" i="100"/>
  <c r="BN20" i="100"/>
  <c r="BI20" i="100"/>
  <c r="CT19" i="100"/>
  <c r="CN19" i="100"/>
  <c r="CI19" i="100"/>
  <c r="CD19" i="100"/>
  <c r="BX19" i="100"/>
  <c r="BO19" i="100"/>
  <c r="CJ16" i="100"/>
  <c r="BK16" i="100"/>
  <c r="CF15" i="100"/>
  <c r="CM12" i="100"/>
  <c r="ED25" i="100" s="1"/>
  <c r="FV25" i="100" s="1"/>
  <c r="BR12" i="100"/>
  <c r="CH11" i="100"/>
  <c r="BM11" i="100"/>
  <c r="CH10" i="100"/>
  <c r="DY10" i="100" s="1"/>
  <c r="FQ10" i="100" s="1"/>
  <c r="BL10" i="100"/>
  <c r="CF8" i="100"/>
  <c r="BK8" i="100"/>
  <c r="CF29" i="100"/>
  <c r="CF30" i="100"/>
  <c r="CF26" i="100"/>
  <c r="CF31" i="100"/>
  <c r="CF27" i="100"/>
  <c r="CE31" i="100"/>
  <c r="CE30" i="100"/>
  <c r="CE29" i="100"/>
  <c r="CE28" i="100"/>
  <c r="CE27" i="100"/>
  <c r="CD31" i="100"/>
  <c r="CD27" i="100"/>
  <c r="CD30" i="100"/>
  <c r="CD26" i="100"/>
  <c r="CD29" i="100"/>
  <c r="CC30" i="100"/>
  <c r="CC28" i="100"/>
  <c r="CC26" i="100"/>
  <c r="CC31" i="100"/>
  <c r="CC29" i="100"/>
  <c r="BO28" i="100"/>
  <c r="BO29" i="100"/>
  <c r="BO30" i="100"/>
  <c r="BO26" i="100"/>
  <c r="BO31" i="100"/>
  <c r="BN31" i="100"/>
  <c r="BN30" i="100"/>
  <c r="BN29" i="100"/>
  <c r="BN28" i="100"/>
  <c r="BN27" i="100"/>
  <c r="BM28" i="100"/>
  <c r="BM31" i="100"/>
  <c r="BM27" i="100"/>
  <c r="BM30" i="100"/>
  <c r="BM26" i="100"/>
  <c r="BL31" i="100"/>
  <c r="BL29" i="100"/>
  <c r="BL27" i="100"/>
  <c r="BL30" i="100"/>
  <c r="BL28" i="100"/>
  <c r="BZ24" i="100"/>
  <c r="BZ25" i="100"/>
  <c r="BZ21" i="100"/>
  <c r="BZ22" i="100"/>
  <c r="BY25" i="100"/>
  <c r="BY24" i="100"/>
  <c r="BY23" i="100"/>
  <c r="BY22" i="100"/>
  <c r="BX22" i="100"/>
  <c r="BX25" i="100"/>
  <c r="BX21" i="100"/>
  <c r="BX24" i="100"/>
  <c r="BW25" i="100"/>
  <c r="BW23" i="100"/>
  <c r="BW21" i="100"/>
  <c r="BW24" i="100"/>
  <c r="BT18" i="100"/>
  <c r="BT19" i="100"/>
  <c r="BT20" i="100"/>
  <c r="BS20" i="100"/>
  <c r="BS19" i="100"/>
  <c r="BS18" i="100"/>
  <c r="BR20" i="100"/>
  <c r="BR19" i="100"/>
  <c r="BR18" i="100"/>
  <c r="BQ20" i="100"/>
  <c r="BQ18" i="100"/>
  <c r="BQ19" i="100"/>
  <c r="BO14" i="100"/>
  <c r="BO15" i="100"/>
  <c r="BO16" i="100"/>
  <c r="BO12" i="100"/>
  <c r="BN16" i="100"/>
  <c r="BN15" i="100"/>
  <c r="BN14" i="100"/>
  <c r="BN13" i="100"/>
  <c r="BM14" i="100"/>
  <c r="BM13" i="100"/>
  <c r="BM16" i="100"/>
  <c r="BM12" i="100"/>
  <c r="BL15" i="100"/>
  <c r="BL13" i="100"/>
  <c r="DC13" i="100" s="1"/>
  <c r="EU13" i="100" s="1"/>
  <c r="BL16" i="100"/>
  <c r="BL14" i="100"/>
  <c r="EE9" i="100"/>
  <c r="FW9" i="100" s="1"/>
  <c r="EE13" i="100"/>
  <c r="FW13" i="100" s="1"/>
  <c r="EE8" i="100"/>
  <c r="FW8" i="100" s="1"/>
  <c r="DO18" i="100"/>
  <c r="FG18" i="100" s="1"/>
  <c r="DO8" i="100"/>
  <c r="FG8" i="100" s="1"/>
  <c r="EO8" i="100"/>
  <c r="GG8" i="100" s="1"/>
  <c r="EO10" i="100"/>
  <c r="GG10" i="100" s="1"/>
  <c r="EO12" i="100"/>
  <c r="GG12" i="100" s="1"/>
  <c r="EO14" i="100"/>
  <c r="GG14" i="100" s="1"/>
  <c r="EO9" i="100"/>
  <c r="GG9" i="100" s="1"/>
  <c r="EO11" i="100"/>
  <c r="GG11" i="100" s="1"/>
  <c r="EO19" i="100"/>
  <c r="GG19" i="100" s="1"/>
  <c r="EO13" i="100"/>
  <c r="GG13" i="100" s="1"/>
  <c r="EO15" i="100"/>
  <c r="GG15" i="100" s="1"/>
  <c r="EO7" i="100"/>
  <c r="GG7" i="100" s="1"/>
  <c r="EG8" i="100"/>
  <c r="FY8" i="100" s="1"/>
  <c r="EG9" i="100"/>
  <c r="FY9" i="100" s="1"/>
  <c r="EG7" i="100"/>
  <c r="FY7" i="100" s="1"/>
  <c r="DY8" i="100"/>
  <c r="FQ8" i="100" s="1"/>
  <c r="DY9" i="100"/>
  <c r="FQ9" i="100" s="1"/>
  <c r="DY7" i="100"/>
  <c r="FQ7" i="100" s="1"/>
  <c r="DQ9" i="100"/>
  <c r="FI9" i="100" s="1"/>
  <c r="DQ7" i="100"/>
  <c r="FI7" i="100" s="1"/>
  <c r="EM18" i="100"/>
  <c r="GE18" i="100" s="1"/>
  <c r="EK18" i="100"/>
  <c r="GC18" i="100" s="1"/>
  <c r="EK7" i="100"/>
  <c r="GC7" i="100" s="1"/>
  <c r="EC8" i="100"/>
  <c r="FU8" i="100" s="1"/>
  <c r="EC9" i="100"/>
  <c r="FU9" i="100" s="1"/>
  <c r="EC7" i="100"/>
  <c r="FU7" i="100" s="1"/>
  <c r="DU8" i="100"/>
  <c r="FM8" i="100" s="1"/>
  <c r="DU10" i="100"/>
  <c r="FM10" i="100" s="1"/>
  <c r="DU14" i="100"/>
  <c r="FM14" i="100" s="1"/>
  <c r="DU11" i="100"/>
  <c r="FM11" i="100" s="1"/>
  <c r="DU16" i="100"/>
  <c r="FM16" i="100" s="1"/>
  <c r="DU9" i="100"/>
  <c r="FM9" i="100" s="1"/>
  <c r="DU7" i="100"/>
  <c r="FM7" i="100" s="1"/>
  <c r="DM9" i="100"/>
  <c r="FE9" i="100" s="1"/>
  <c r="DM7" i="100"/>
  <c r="FE7" i="100" s="1"/>
  <c r="DI8" i="100"/>
  <c r="FA8" i="100" s="1"/>
  <c r="DI10" i="100"/>
  <c r="FA10" i="100" s="1"/>
  <c r="DI9" i="100"/>
  <c r="FA9" i="100" s="1"/>
  <c r="DI7" i="100"/>
  <c r="FA7" i="100" s="1"/>
  <c r="DE8" i="100"/>
  <c r="EW8" i="100" s="1"/>
  <c r="DE9" i="100"/>
  <c r="EW9" i="100" s="1"/>
  <c r="DE7" i="100"/>
  <c r="EW7" i="100" s="1"/>
  <c r="DA8" i="100"/>
  <c r="ES8" i="100" s="1"/>
  <c r="DA14" i="100"/>
  <c r="ES14" i="100" s="1"/>
  <c r="DA16" i="100"/>
  <c r="ES16" i="100" s="1"/>
  <c r="DA9" i="100"/>
  <c r="ES9" i="100" s="1"/>
  <c r="DA11" i="100"/>
  <c r="ES11" i="100" s="1"/>
  <c r="DA46" i="100"/>
  <c r="ES46" i="100" s="1"/>
  <c r="DA7" i="100"/>
  <c r="ES7" i="100" s="1"/>
  <c r="EN8" i="100"/>
  <c r="GF8" i="100" s="1"/>
  <c r="EN18" i="100"/>
  <c r="GF18" i="100" s="1"/>
  <c r="EN7" i="100"/>
  <c r="GF7" i="100" s="1"/>
  <c r="EJ7" i="100"/>
  <c r="GB7" i="100" s="1"/>
  <c r="EF8" i="100"/>
  <c r="FX8" i="100" s="1"/>
  <c r="EF9" i="100"/>
  <c r="FX9" i="100" s="1"/>
  <c r="EF27" i="100"/>
  <c r="FX27" i="100" s="1"/>
  <c r="EF7" i="100"/>
  <c r="FX7" i="100" s="1"/>
  <c r="EB8" i="100"/>
  <c r="FT8" i="100" s="1"/>
  <c r="EB9" i="100"/>
  <c r="FT9" i="100" s="1"/>
  <c r="EB7" i="100"/>
  <c r="FT7" i="100" s="1"/>
  <c r="DX14" i="100"/>
  <c r="FP14" i="100" s="1"/>
  <c r="DX17" i="100"/>
  <c r="FP17" i="100" s="1"/>
  <c r="DX26" i="100"/>
  <c r="FP26" i="100" s="1"/>
  <c r="DT13" i="100"/>
  <c r="FL13" i="100" s="1"/>
  <c r="DT18" i="100"/>
  <c r="FL18" i="100" s="1"/>
  <c r="DT7" i="100"/>
  <c r="FL7" i="100" s="1"/>
  <c r="DP8" i="100"/>
  <c r="FH8" i="100" s="1"/>
  <c r="DP10" i="100"/>
  <c r="FH10" i="100" s="1"/>
  <c r="DP9" i="100"/>
  <c r="FH9" i="100" s="1"/>
  <c r="DP13" i="100"/>
  <c r="FH13" i="100" s="1"/>
  <c r="DP7" i="100"/>
  <c r="FH7" i="100" s="1"/>
  <c r="DL8" i="100"/>
  <c r="FD8" i="100" s="1"/>
  <c r="DL9" i="100"/>
  <c r="FD9" i="100" s="1"/>
  <c r="DL11" i="100"/>
  <c r="FD11" i="100" s="1"/>
  <c r="DL7" i="100"/>
  <c r="FD7" i="100" s="1"/>
  <c r="DH8" i="100"/>
  <c r="EZ8" i="100" s="1"/>
  <c r="DD8" i="100"/>
  <c r="EV8" i="100" s="1"/>
  <c r="DD9" i="100"/>
  <c r="EV9" i="100" s="1"/>
  <c r="DD7" i="100"/>
  <c r="EV7" i="100" s="1"/>
  <c r="DK8" i="100"/>
  <c r="FC8" i="100" s="1"/>
  <c r="DC9" i="100"/>
  <c r="EU9" i="100" s="1"/>
  <c r="DC8" i="100"/>
  <c r="EU8" i="100" s="1"/>
  <c r="DC7" i="100"/>
  <c r="EU7" i="100" s="1"/>
  <c r="EI9" i="100"/>
  <c r="GA9" i="100" s="1"/>
  <c r="EI8" i="100"/>
  <c r="GA8" i="100" s="1"/>
  <c r="EI10" i="100"/>
  <c r="GA10" i="100" s="1"/>
  <c r="DS9" i="100"/>
  <c r="FK9" i="100" s="1"/>
  <c r="DS13" i="100"/>
  <c r="FK13" i="100" s="1"/>
  <c r="DS8" i="100"/>
  <c r="FK8" i="100" s="1"/>
  <c r="DS10" i="100"/>
  <c r="FK10" i="100" s="1"/>
  <c r="DS29" i="100"/>
  <c r="FK29" i="100" s="1"/>
  <c r="CZ8" i="100"/>
  <c r="ER8" i="100" s="1"/>
  <c r="CZ14" i="100"/>
  <c r="ER14" i="100" s="1"/>
  <c r="CZ9" i="100"/>
  <c r="ER9" i="100" s="1"/>
  <c r="EH10" i="100"/>
  <c r="FZ10" i="100" s="1"/>
  <c r="EH7" i="100"/>
  <c r="FZ7" i="100" s="1"/>
  <c r="ED11" i="100"/>
  <c r="FV11" i="100" s="1"/>
  <c r="ED13" i="100"/>
  <c r="FV13" i="100" s="1"/>
  <c r="ED8" i="100"/>
  <c r="FV8" i="100" s="1"/>
  <c r="ED16" i="100"/>
  <c r="FV16" i="100" s="1"/>
  <c r="ED17" i="100"/>
  <c r="FV17" i="100" s="1"/>
  <c r="ED21" i="100"/>
  <c r="FV21" i="100" s="1"/>
  <c r="DR9" i="100"/>
  <c r="FJ9" i="100" s="1"/>
  <c r="DR20" i="100"/>
  <c r="FJ20" i="100" s="1"/>
  <c r="DN14" i="100"/>
  <c r="FF14" i="100" s="1"/>
  <c r="DN16" i="100"/>
  <c r="FF16" i="100" s="1"/>
  <c r="DN7" i="100"/>
  <c r="FF7" i="100" s="1"/>
  <c r="DJ9" i="100"/>
  <c r="FB9" i="100" s="1"/>
  <c r="DJ8" i="100"/>
  <c r="FB8" i="100" s="1"/>
  <c r="DJ7" i="100"/>
  <c r="FB7" i="100" s="1"/>
  <c r="DB7" i="100"/>
  <c r="ET7" i="100" s="1"/>
  <c r="EE7" i="100"/>
  <c r="FW7" i="100" s="1"/>
  <c r="DO7" i="100"/>
  <c r="FG7" i="100" s="1"/>
  <c r="CV66" i="100"/>
  <c r="CR66" i="100"/>
  <c r="CF66" i="100"/>
  <c r="CB66" i="100"/>
  <c r="BX66" i="100"/>
  <c r="BT66" i="100"/>
  <c r="CX65" i="100"/>
  <c r="CT65" i="100"/>
  <c r="CH65" i="100"/>
  <c r="CD65" i="100"/>
  <c r="BZ65" i="100"/>
  <c r="BV65" i="100"/>
  <c r="BR65" i="100"/>
  <c r="CV64" i="100"/>
  <c r="CR64" i="100"/>
  <c r="CF64" i="100"/>
  <c r="CB64" i="100"/>
  <c r="BX64" i="100"/>
  <c r="BT64" i="100"/>
  <c r="CX63" i="100"/>
  <c r="CT63" i="100"/>
  <c r="CH63" i="100"/>
  <c r="CD63" i="100"/>
  <c r="BZ63" i="100"/>
  <c r="BV63" i="100"/>
  <c r="BR63" i="100"/>
  <c r="CV62" i="100"/>
  <c r="CR62" i="100"/>
  <c r="CF62" i="100"/>
  <c r="CB62" i="100"/>
  <c r="BX62" i="100"/>
  <c r="BT62" i="100"/>
  <c r="CX61" i="100"/>
  <c r="CT61" i="100"/>
  <c r="CH61" i="100"/>
  <c r="CD61" i="100"/>
  <c r="BZ61" i="100"/>
  <c r="BV61" i="100"/>
  <c r="BR61" i="100"/>
  <c r="CV60" i="100"/>
  <c r="CR60" i="100"/>
  <c r="CF60" i="100"/>
  <c r="CB60" i="100"/>
  <c r="BX60" i="100"/>
  <c r="BT60" i="100"/>
  <c r="CX59" i="100"/>
  <c r="CT59" i="100"/>
  <c r="CH59" i="100"/>
  <c r="CD59" i="100"/>
  <c r="CV58" i="100"/>
  <c r="CR58" i="100"/>
  <c r="CF58" i="100"/>
  <c r="BX58" i="100"/>
  <c r="BT58" i="100"/>
  <c r="BS57" i="100"/>
  <c r="CU56" i="100"/>
  <c r="CE56" i="100"/>
  <c r="BW56" i="100"/>
  <c r="CX38" i="100"/>
  <c r="CX40" i="100"/>
  <c r="CX42" i="100"/>
  <c r="CX44" i="100"/>
  <c r="CX46" i="100"/>
  <c r="CX39" i="100"/>
  <c r="CX41" i="100"/>
  <c r="CX43" i="100"/>
  <c r="CX45" i="100"/>
  <c r="CX48" i="100"/>
  <c r="CX50" i="100"/>
  <c r="CX52" i="100"/>
  <c r="CX54" i="100"/>
  <c r="CX56" i="100"/>
  <c r="CX47" i="100"/>
  <c r="CX49" i="100"/>
  <c r="CX51" i="100"/>
  <c r="CX53" i="100"/>
  <c r="CX55" i="100"/>
  <c r="CT38" i="100"/>
  <c r="CT40" i="100"/>
  <c r="CT42" i="100"/>
  <c r="CT44" i="100"/>
  <c r="CT46" i="100"/>
  <c r="CT39" i="100"/>
  <c r="CT41" i="100"/>
  <c r="CT43" i="100"/>
  <c r="CT45" i="100"/>
  <c r="CT47" i="100"/>
  <c r="CT48" i="100"/>
  <c r="CT50" i="100"/>
  <c r="CT52" i="100"/>
  <c r="CT54" i="100"/>
  <c r="CT56" i="100"/>
  <c r="CT49" i="100"/>
  <c r="CT51" i="100"/>
  <c r="CT53" i="100"/>
  <c r="CT55" i="100"/>
  <c r="CH38" i="100"/>
  <c r="CH40" i="100"/>
  <c r="CH42" i="100"/>
  <c r="CH44" i="100"/>
  <c r="CH46" i="100"/>
  <c r="CH39" i="100"/>
  <c r="CH41" i="100"/>
  <c r="CH43" i="100"/>
  <c r="CH45" i="100"/>
  <c r="CH47" i="100"/>
  <c r="CH48" i="100"/>
  <c r="CH50" i="100"/>
  <c r="CH52" i="100"/>
  <c r="CH54" i="100"/>
  <c r="CH56" i="100"/>
  <c r="CH49" i="100"/>
  <c r="CH51" i="100"/>
  <c r="CH53" i="100"/>
  <c r="CH55" i="100"/>
  <c r="CD38" i="100"/>
  <c r="CD40" i="100"/>
  <c r="CD42" i="100"/>
  <c r="CD44" i="100"/>
  <c r="CD46" i="100"/>
  <c r="CD39" i="100"/>
  <c r="CD41" i="100"/>
  <c r="CD43" i="100"/>
  <c r="CD45" i="100"/>
  <c r="CD47" i="100"/>
  <c r="CD48" i="100"/>
  <c r="CD50" i="100"/>
  <c r="CD52" i="100"/>
  <c r="CD54" i="100"/>
  <c r="CD56" i="100"/>
  <c r="CD49" i="100"/>
  <c r="CD51" i="100"/>
  <c r="CD53" i="100"/>
  <c r="CD55" i="100"/>
  <c r="BZ38" i="100"/>
  <c r="BZ40" i="100"/>
  <c r="BZ42" i="100"/>
  <c r="BZ44" i="100"/>
  <c r="BZ46" i="100"/>
  <c r="BZ39" i="100"/>
  <c r="BZ41" i="100"/>
  <c r="BZ43" i="100"/>
  <c r="BZ45" i="100"/>
  <c r="BZ47" i="100"/>
  <c r="BZ48" i="100"/>
  <c r="BZ50" i="100"/>
  <c r="BZ52" i="100"/>
  <c r="BZ54" i="100"/>
  <c r="BZ56" i="100"/>
  <c r="BZ49" i="100"/>
  <c r="BZ51" i="100"/>
  <c r="BZ53" i="100"/>
  <c r="BZ55" i="100"/>
  <c r="BV38" i="100"/>
  <c r="BV40" i="100"/>
  <c r="BV42" i="100"/>
  <c r="BV44" i="100"/>
  <c r="BV46" i="100"/>
  <c r="BV39" i="100"/>
  <c r="BV41" i="100"/>
  <c r="BV43" i="100"/>
  <c r="BV45" i="100"/>
  <c r="BV47" i="100"/>
  <c r="BV48" i="100"/>
  <c r="BV50" i="100"/>
  <c r="BV52" i="100"/>
  <c r="BV54" i="100"/>
  <c r="BV56" i="100"/>
  <c r="BV49" i="100"/>
  <c r="BV51" i="100"/>
  <c r="BV53" i="100"/>
  <c r="BV55" i="100"/>
  <c r="BR38" i="100"/>
  <c r="BR40" i="100"/>
  <c r="BR42" i="100"/>
  <c r="BR44" i="100"/>
  <c r="BR46" i="100"/>
  <c r="BR39" i="100"/>
  <c r="BR41" i="100"/>
  <c r="BR43" i="100"/>
  <c r="BR45" i="100"/>
  <c r="BR47" i="100"/>
  <c r="BR48" i="100"/>
  <c r="BR50" i="100"/>
  <c r="BR52" i="100"/>
  <c r="BR54" i="100"/>
  <c r="BR56" i="100"/>
  <c r="BR49" i="100"/>
  <c r="BR51" i="100"/>
  <c r="BR53" i="100"/>
  <c r="BR55" i="100"/>
  <c r="CO32" i="100"/>
  <c r="CO34" i="100"/>
  <c r="CO36" i="100"/>
  <c r="CO33" i="100"/>
  <c r="CO35" i="100"/>
  <c r="CO37" i="100"/>
  <c r="CK32" i="100"/>
  <c r="CK34" i="100"/>
  <c r="CK36" i="100"/>
  <c r="CK33" i="100"/>
  <c r="CK35" i="100"/>
  <c r="CK37" i="100"/>
  <c r="CG32" i="100"/>
  <c r="CG34" i="100"/>
  <c r="CG36" i="100"/>
  <c r="CG33" i="100"/>
  <c r="CG35" i="100"/>
  <c r="CG37" i="100"/>
  <c r="CW38" i="100"/>
  <c r="CW40" i="100"/>
  <c r="CW42" i="100"/>
  <c r="CW44" i="100"/>
  <c r="CW46" i="100"/>
  <c r="CW39" i="100"/>
  <c r="CW48" i="100"/>
  <c r="CW50" i="100"/>
  <c r="CW52" i="100"/>
  <c r="CW54" i="100"/>
  <c r="CW41" i="100"/>
  <c r="CW43" i="100"/>
  <c r="CW47" i="100"/>
  <c r="CW49" i="100"/>
  <c r="CW51" i="100"/>
  <c r="CW53" i="100"/>
  <c r="CW45" i="100"/>
  <c r="CS38" i="100"/>
  <c r="CS40" i="100"/>
  <c r="CS42" i="100"/>
  <c r="CS44" i="100"/>
  <c r="CS46" i="100"/>
  <c r="CS41" i="100"/>
  <c r="CS47" i="100"/>
  <c r="CS48" i="100"/>
  <c r="CS50" i="100"/>
  <c r="CS52" i="100"/>
  <c r="CS54" i="100"/>
  <c r="CS43" i="100"/>
  <c r="CS45" i="100"/>
  <c r="CS49" i="100"/>
  <c r="CS51" i="100"/>
  <c r="CS53" i="100"/>
  <c r="CS39" i="100"/>
  <c r="CG38" i="100"/>
  <c r="CG40" i="100"/>
  <c r="CG42" i="100"/>
  <c r="CG44" i="100"/>
  <c r="CG46" i="100"/>
  <c r="CG43" i="100"/>
  <c r="CG48" i="100"/>
  <c r="CG50" i="100"/>
  <c r="CG52" i="100"/>
  <c r="CG54" i="100"/>
  <c r="CG45" i="100"/>
  <c r="CG39" i="100"/>
  <c r="CG47" i="100"/>
  <c r="CG49" i="100"/>
  <c r="CG51" i="100"/>
  <c r="CG53" i="100"/>
  <c r="CG55" i="100"/>
  <c r="CG41" i="100"/>
  <c r="CC38" i="100"/>
  <c r="CC40" i="100"/>
  <c r="CC42" i="100"/>
  <c r="CC44" i="100"/>
  <c r="CC46" i="100"/>
  <c r="CC45" i="100"/>
  <c r="CC48" i="100"/>
  <c r="CC50" i="100"/>
  <c r="CC52" i="100"/>
  <c r="CC54" i="100"/>
  <c r="CC39" i="100"/>
  <c r="CC47" i="100"/>
  <c r="CC41" i="100"/>
  <c r="CC49" i="100"/>
  <c r="CC51" i="100"/>
  <c r="CC53" i="100"/>
  <c r="CC55" i="100"/>
  <c r="CC43" i="100"/>
  <c r="BY38" i="100"/>
  <c r="BY40" i="100"/>
  <c r="BY42" i="100"/>
  <c r="BY44" i="100"/>
  <c r="BY46" i="100"/>
  <c r="BY39" i="100"/>
  <c r="BY47" i="100"/>
  <c r="BY48" i="100"/>
  <c r="BY50" i="100"/>
  <c r="BY52" i="100"/>
  <c r="BY54" i="100"/>
  <c r="BY41" i="100"/>
  <c r="BY43" i="100"/>
  <c r="BY49" i="100"/>
  <c r="BY51" i="100"/>
  <c r="BY53" i="100"/>
  <c r="BY55" i="100"/>
  <c r="BY45" i="100"/>
  <c r="BU38" i="100"/>
  <c r="BU40" i="100"/>
  <c r="BU42" i="100"/>
  <c r="BU44" i="100"/>
  <c r="BU46" i="100"/>
  <c r="BU41" i="100"/>
  <c r="BU48" i="100"/>
  <c r="BU50" i="100"/>
  <c r="BU52" i="100"/>
  <c r="BU54" i="100"/>
  <c r="BU43" i="100"/>
  <c r="BU45" i="100"/>
  <c r="BU49" i="100"/>
  <c r="BU51" i="100"/>
  <c r="BU53" i="100"/>
  <c r="BU55" i="100"/>
  <c r="BU39" i="100"/>
  <c r="BU47" i="100"/>
  <c r="BQ38" i="100"/>
  <c r="BQ40" i="100"/>
  <c r="BQ42" i="100"/>
  <c r="BQ44" i="100"/>
  <c r="BQ46" i="100"/>
  <c r="BQ43" i="100"/>
  <c r="BQ48" i="100"/>
  <c r="BQ50" i="100"/>
  <c r="BQ52" i="100"/>
  <c r="BQ54" i="100"/>
  <c r="BQ45" i="100"/>
  <c r="BQ39" i="100"/>
  <c r="BQ47" i="100"/>
  <c r="BQ49" i="100"/>
  <c r="BQ51" i="100"/>
  <c r="BQ53" i="100"/>
  <c r="BQ55" i="100"/>
  <c r="BQ41" i="100"/>
  <c r="CN33" i="100"/>
  <c r="CN35" i="100"/>
  <c r="CN37" i="100"/>
  <c r="CN32" i="100"/>
  <c r="CN34" i="100"/>
  <c r="CN36" i="100"/>
  <c r="CJ33" i="100"/>
  <c r="CJ35" i="100"/>
  <c r="CJ37" i="100"/>
  <c r="CJ32" i="100"/>
  <c r="CJ34" i="100"/>
  <c r="CJ36" i="100"/>
  <c r="CF33" i="100"/>
  <c r="CF35" i="100"/>
  <c r="CF37" i="100"/>
  <c r="CF32" i="100"/>
  <c r="CF34" i="100"/>
  <c r="CF36" i="100"/>
  <c r="CU66" i="100"/>
  <c r="CQ66" i="100"/>
  <c r="CE66" i="100"/>
  <c r="CA66" i="100"/>
  <c r="BW66" i="100"/>
  <c r="BS66" i="100"/>
  <c r="CW65" i="100"/>
  <c r="CS65" i="100"/>
  <c r="CG65" i="100"/>
  <c r="CC65" i="100"/>
  <c r="BY65" i="100"/>
  <c r="BU65" i="100"/>
  <c r="BQ65" i="100"/>
  <c r="CU64" i="100"/>
  <c r="CQ64" i="100"/>
  <c r="CE64" i="100"/>
  <c r="CA64" i="100"/>
  <c r="BW64" i="100"/>
  <c r="BS64" i="100"/>
  <c r="CW63" i="100"/>
  <c r="CS63" i="100"/>
  <c r="CG63" i="100"/>
  <c r="CC63" i="100"/>
  <c r="BY63" i="100"/>
  <c r="BU63" i="100"/>
  <c r="BQ63" i="100"/>
  <c r="CU62" i="100"/>
  <c r="CQ62" i="100"/>
  <c r="CE62" i="100"/>
  <c r="CA62" i="100"/>
  <c r="BW62" i="100"/>
  <c r="BS62" i="100"/>
  <c r="CW61" i="100"/>
  <c r="CS61" i="100"/>
  <c r="CG61" i="100"/>
  <c r="CC61" i="100"/>
  <c r="BY61" i="100"/>
  <c r="BU61" i="100"/>
  <c r="BQ61" i="100"/>
  <c r="CU60" i="100"/>
  <c r="CQ60" i="100"/>
  <c r="CE60" i="100"/>
  <c r="CA60" i="100"/>
  <c r="BW60" i="100"/>
  <c r="BS60" i="100"/>
  <c r="CW59" i="100"/>
  <c r="CS59" i="100"/>
  <c r="CG59" i="100"/>
  <c r="CC59" i="100"/>
  <c r="BY59" i="100"/>
  <c r="BU59" i="100"/>
  <c r="BQ59" i="100"/>
  <c r="CQ58" i="100"/>
  <c r="CA58" i="100"/>
  <c r="BW58" i="100"/>
  <c r="BS58" i="100"/>
  <c r="CW57" i="100"/>
  <c r="CS57" i="100"/>
  <c r="CG57" i="100"/>
  <c r="CC57" i="100"/>
  <c r="BR57" i="100"/>
  <c r="CS56" i="100"/>
  <c r="CC56" i="100"/>
  <c r="BU56" i="100"/>
  <c r="CS55" i="100"/>
  <c r="CB39" i="100"/>
  <c r="CB41" i="100"/>
  <c r="CB43" i="100"/>
  <c r="CB45" i="100"/>
  <c r="CB47" i="100"/>
  <c r="CB38" i="100"/>
  <c r="CB40" i="100"/>
  <c r="CB42" i="100"/>
  <c r="CB44" i="100"/>
  <c r="CB46" i="100"/>
  <c r="CB49" i="100"/>
  <c r="CB51" i="100"/>
  <c r="CB53" i="100"/>
  <c r="CB55" i="100"/>
  <c r="CB57" i="100"/>
  <c r="CB48" i="100"/>
  <c r="CB50" i="100"/>
  <c r="CB52" i="100"/>
  <c r="CB54" i="100"/>
  <c r="CB56" i="100"/>
  <c r="CI33" i="100"/>
  <c r="CI35" i="100"/>
  <c r="CI37" i="100"/>
  <c r="CI32" i="100"/>
  <c r="CI34" i="100"/>
  <c r="CI36" i="100"/>
  <c r="CX66" i="100"/>
  <c r="CT66" i="100"/>
  <c r="CH66" i="100"/>
  <c r="CD66" i="100"/>
  <c r="BZ66" i="100"/>
  <c r="BV66" i="100"/>
  <c r="BR66" i="100"/>
  <c r="CV65" i="100"/>
  <c r="CR65" i="100"/>
  <c r="CF65" i="100"/>
  <c r="CB65" i="100"/>
  <c r="BX65" i="100"/>
  <c r="BT65" i="100"/>
  <c r="CX64" i="100"/>
  <c r="CT64" i="100"/>
  <c r="CH64" i="100"/>
  <c r="CD64" i="100"/>
  <c r="BZ64" i="100"/>
  <c r="BV64" i="100"/>
  <c r="BR64" i="100"/>
  <c r="CV63" i="100"/>
  <c r="CR63" i="100"/>
  <c r="CF63" i="100"/>
  <c r="CB63" i="100"/>
  <c r="BX63" i="100"/>
  <c r="BT63" i="100"/>
  <c r="CX62" i="100"/>
  <c r="CT62" i="100"/>
  <c r="CH62" i="100"/>
  <c r="CD62" i="100"/>
  <c r="BZ62" i="100"/>
  <c r="BV62" i="100"/>
  <c r="BR62" i="100"/>
  <c r="CV61" i="100"/>
  <c r="CR61" i="100"/>
  <c r="CF61" i="100"/>
  <c r="CB61" i="100"/>
  <c r="BX61" i="100"/>
  <c r="BT61" i="100"/>
  <c r="CX60" i="100"/>
  <c r="CT60" i="100"/>
  <c r="CH60" i="100"/>
  <c r="CD60" i="100"/>
  <c r="BZ60" i="100"/>
  <c r="BV60" i="100"/>
  <c r="BR60" i="100"/>
  <c r="CV59" i="100"/>
  <c r="CR59" i="100"/>
  <c r="CF59" i="100"/>
  <c r="CB59" i="100"/>
  <c r="CX58" i="100"/>
  <c r="CT58" i="100"/>
  <c r="CH58" i="100"/>
  <c r="CD58" i="100"/>
  <c r="BZ58" i="100"/>
  <c r="BV58" i="100"/>
  <c r="BR58" i="100"/>
  <c r="CA57" i="100"/>
  <c r="BV57" i="100"/>
  <c r="BQ57" i="100"/>
  <c r="CV39" i="100"/>
  <c r="CV41" i="100"/>
  <c r="CV43" i="100"/>
  <c r="CV45" i="100"/>
  <c r="CV38" i="100"/>
  <c r="CV40" i="100"/>
  <c r="CV42" i="100"/>
  <c r="CV44" i="100"/>
  <c r="CV46" i="100"/>
  <c r="CV47" i="100"/>
  <c r="CV49" i="100"/>
  <c r="CV51" i="100"/>
  <c r="CV53" i="100"/>
  <c r="CV55" i="100"/>
  <c r="CV48" i="100"/>
  <c r="CV50" i="100"/>
  <c r="CV52" i="100"/>
  <c r="CV54" i="100"/>
  <c r="CV56" i="100"/>
  <c r="CR39" i="100"/>
  <c r="CR41" i="100"/>
  <c r="CR43" i="100"/>
  <c r="CR45" i="100"/>
  <c r="CR38" i="100"/>
  <c r="CR40" i="100"/>
  <c r="CR42" i="100"/>
  <c r="CR44" i="100"/>
  <c r="CR46" i="100"/>
  <c r="CR49" i="100"/>
  <c r="CR51" i="100"/>
  <c r="CR53" i="100"/>
  <c r="CR55" i="100"/>
  <c r="CR47" i="100"/>
  <c r="CR48" i="100"/>
  <c r="CR50" i="100"/>
  <c r="CR52" i="100"/>
  <c r="CR54" i="100"/>
  <c r="CR56" i="100"/>
  <c r="CF39" i="100"/>
  <c r="CF41" i="100"/>
  <c r="CF43" i="100"/>
  <c r="CF45" i="100"/>
  <c r="CF47" i="100"/>
  <c r="CF38" i="100"/>
  <c r="CF40" i="100"/>
  <c r="CF42" i="100"/>
  <c r="CF44" i="100"/>
  <c r="CF46" i="100"/>
  <c r="CF49" i="100"/>
  <c r="CF51" i="100"/>
  <c r="CF53" i="100"/>
  <c r="CF55" i="100"/>
  <c r="CF48" i="100"/>
  <c r="CF50" i="100"/>
  <c r="CF52" i="100"/>
  <c r="CF54" i="100"/>
  <c r="CF56" i="100"/>
  <c r="BX39" i="100"/>
  <c r="BX41" i="100"/>
  <c r="BX43" i="100"/>
  <c r="BX45" i="100"/>
  <c r="BX47" i="100"/>
  <c r="BX38" i="100"/>
  <c r="BX40" i="100"/>
  <c r="BX42" i="100"/>
  <c r="BX44" i="100"/>
  <c r="BX46" i="100"/>
  <c r="BX49" i="100"/>
  <c r="BX51" i="100"/>
  <c r="BX53" i="100"/>
  <c r="BX55" i="100"/>
  <c r="BX57" i="100"/>
  <c r="BX48" i="100"/>
  <c r="BX50" i="100"/>
  <c r="BX52" i="100"/>
  <c r="BX54" i="100"/>
  <c r="BX56" i="100"/>
  <c r="BT39" i="100"/>
  <c r="BT41" i="100"/>
  <c r="BT43" i="100"/>
  <c r="BT45" i="100"/>
  <c r="BT47" i="100"/>
  <c r="BT38" i="100"/>
  <c r="BT40" i="100"/>
  <c r="BT42" i="100"/>
  <c r="BT44" i="100"/>
  <c r="BT46" i="100"/>
  <c r="BT49" i="100"/>
  <c r="BT51" i="100"/>
  <c r="BT53" i="100"/>
  <c r="BT55" i="100"/>
  <c r="BT57" i="100"/>
  <c r="BT48" i="100"/>
  <c r="BT50" i="100"/>
  <c r="BT52" i="100"/>
  <c r="BT54" i="100"/>
  <c r="BT56" i="100"/>
  <c r="CM33" i="100"/>
  <c r="CM35" i="100"/>
  <c r="CM37" i="100"/>
  <c r="CM32" i="100"/>
  <c r="CM34" i="100"/>
  <c r="CM36" i="100"/>
  <c r="CE33" i="100"/>
  <c r="CE35" i="100"/>
  <c r="CE37" i="100"/>
  <c r="CE32" i="100"/>
  <c r="CE34" i="100"/>
  <c r="CE36" i="100"/>
  <c r="CU39" i="100"/>
  <c r="CU41" i="100"/>
  <c r="CU43" i="100"/>
  <c r="CU45" i="100"/>
  <c r="CU47" i="100"/>
  <c r="CU44" i="100"/>
  <c r="CU49" i="100"/>
  <c r="CU51" i="100"/>
  <c r="CU53" i="100"/>
  <c r="CU55" i="100"/>
  <c r="CU38" i="100"/>
  <c r="CU46" i="100"/>
  <c r="CU40" i="100"/>
  <c r="CU48" i="100"/>
  <c r="CU50" i="100"/>
  <c r="CU52" i="100"/>
  <c r="CU54" i="100"/>
  <c r="CU42" i="100"/>
  <c r="CQ39" i="100"/>
  <c r="CQ41" i="100"/>
  <c r="CQ43" i="100"/>
  <c r="CQ45" i="100"/>
  <c r="CQ47" i="100"/>
  <c r="CQ38" i="100"/>
  <c r="CQ46" i="100"/>
  <c r="CQ49" i="100"/>
  <c r="CQ51" i="100"/>
  <c r="CQ53" i="100"/>
  <c r="CQ55" i="100"/>
  <c r="CQ40" i="100"/>
  <c r="CQ42" i="100"/>
  <c r="CQ48" i="100"/>
  <c r="CQ50" i="100"/>
  <c r="CQ52" i="100"/>
  <c r="CQ54" i="100"/>
  <c r="CQ44" i="100"/>
  <c r="CE39" i="100"/>
  <c r="CE41" i="100"/>
  <c r="CE43" i="100"/>
  <c r="CE45" i="100"/>
  <c r="CE47" i="100"/>
  <c r="CE40" i="100"/>
  <c r="CE49" i="100"/>
  <c r="CE51" i="100"/>
  <c r="CE53" i="100"/>
  <c r="CE55" i="100"/>
  <c r="CE42" i="100"/>
  <c r="CE44" i="100"/>
  <c r="CE48" i="100"/>
  <c r="CE50" i="100"/>
  <c r="CE52" i="100"/>
  <c r="CE54" i="100"/>
  <c r="CE38" i="100"/>
  <c r="CE46" i="100"/>
  <c r="CA39" i="100"/>
  <c r="CA41" i="100"/>
  <c r="CA43" i="100"/>
  <c r="CA45" i="100"/>
  <c r="CA47" i="100"/>
  <c r="CA42" i="100"/>
  <c r="CA49" i="100"/>
  <c r="CA51" i="100"/>
  <c r="CA53" i="100"/>
  <c r="CA55" i="100"/>
  <c r="CA44" i="100"/>
  <c r="CA38" i="100"/>
  <c r="CA46" i="100"/>
  <c r="CA48" i="100"/>
  <c r="CA50" i="100"/>
  <c r="CA52" i="100"/>
  <c r="CA54" i="100"/>
  <c r="CA40" i="100"/>
  <c r="BW39" i="100"/>
  <c r="BW41" i="100"/>
  <c r="BW43" i="100"/>
  <c r="BW45" i="100"/>
  <c r="BW47" i="100"/>
  <c r="BW44" i="100"/>
  <c r="BW49" i="100"/>
  <c r="BW51" i="100"/>
  <c r="BW53" i="100"/>
  <c r="BW55" i="100"/>
  <c r="BW38" i="100"/>
  <c r="BW46" i="100"/>
  <c r="BW40" i="100"/>
  <c r="BW48" i="100"/>
  <c r="BW50" i="100"/>
  <c r="BW52" i="100"/>
  <c r="BW54" i="100"/>
  <c r="BW42" i="100"/>
  <c r="BS39" i="100"/>
  <c r="BS41" i="100"/>
  <c r="BS43" i="100"/>
  <c r="BS45" i="100"/>
  <c r="BS47" i="100"/>
  <c r="BS38" i="100"/>
  <c r="BS46" i="100"/>
  <c r="BS49" i="100"/>
  <c r="BS51" i="100"/>
  <c r="BS53" i="100"/>
  <c r="BS55" i="100"/>
  <c r="BS40" i="100"/>
  <c r="BS42" i="100"/>
  <c r="BS48" i="100"/>
  <c r="BS50" i="100"/>
  <c r="BS52" i="100"/>
  <c r="BS54" i="100"/>
  <c r="BS44" i="100"/>
  <c r="CP32" i="100"/>
  <c r="CP34" i="100"/>
  <c r="CP36" i="100"/>
  <c r="CP33" i="100"/>
  <c r="CP35" i="100"/>
  <c r="CP37" i="100"/>
  <c r="CL32" i="100"/>
  <c r="CL34" i="100"/>
  <c r="CL36" i="100"/>
  <c r="CL33" i="100"/>
  <c r="CL35" i="100"/>
  <c r="CL37" i="100"/>
  <c r="CH32" i="100"/>
  <c r="CH34" i="100"/>
  <c r="CH36" i="100"/>
  <c r="CH33" i="100"/>
  <c r="CH35" i="100"/>
  <c r="CH37" i="100"/>
  <c r="CD32" i="100"/>
  <c r="CD34" i="100"/>
  <c r="CD36" i="100"/>
  <c r="CD33" i="100"/>
  <c r="CD35" i="100"/>
  <c r="CD37" i="100"/>
  <c r="CW66" i="100"/>
  <c r="CS66" i="100"/>
  <c r="CG66" i="100"/>
  <c r="CC66" i="100"/>
  <c r="BY66" i="100"/>
  <c r="BU66" i="100"/>
  <c r="BQ66" i="100"/>
  <c r="CU65" i="100"/>
  <c r="CQ65" i="100"/>
  <c r="CE65" i="100"/>
  <c r="CA65" i="100"/>
  <c r="BW65" i="100"/>
  <c r="BS65" i="100"/>
  <c r="CW64" i="100"/>
  <c r="CS64" i="100"/>
  <c r="CG64" i="100"/>
  <c r="CC64" i="100"/>
  <c r="BY64" i="100"/>
  <c r="BU64" i="100"/>
  <c r="BQ64" i="100"/>
  <c r="CU63" i="100"/>
  <c r="CQ63" i="100"/>
  <c r="CE63" i="100"/>
  <c r="CA63" i="100"/>
  <c r="BW63" i="100"/>
  <c r="BS63" i="100"/>
  <c r="CW62" i="100"/>
  <c r="CS62" i="100"/>
  <c r="CG62" i="100"/>
  <c r="CC62" i="100"/>
  <c r="BY62" i="100"/>
  <c r="BU62" i="100"/>
  <c r="BQ62" i="100"/>
  <c r="CU61" i="100"/>
  <c r="CQ61" i="100"/>
  <c r="CE61" i="100"/>
  <c r="CA61" i="100"/>
  <c r="BW61" i="100"/>
  <c r="BS61" i="100"/>
  <c r="CW60" i="100"/>
  <c r="CS60" i="100"/>
  <c r="CG60" i="100"/>
  <c r="CC60" i="100"/>
  <c r="BY60" i="100"/>
  <c r="BU60" i="100"/>
  <c r="BQ60" i="100"/>
  <c r="CU59" i="100"/>
  <c r="CQ59" i="100"/>
  <c r="CE59" i="100"/>
  <c r="CA59" i="100"/>
  <c r="BW59" i="100"/>
  <c r="BS59" i="100"/>
  <c r="CW58" i="100"/>
  <c r="CS58" i="100"/>
  <c r="CG58" i="100"/>
  <c r="CC58" i="100"/>
  <c r="BY58" i="100"/>
  <c r="BU58" i="100"/>
  <c r="BQ58" i="100"/>
  <c r="CU57" i="100"/>
  <c r="CQ57" i="100"/>
  <c r="CE57" i="100"/>
  <c r="BZ57" i="100"/>
  <c r="BU57" i="100"/>
  <c r="CW56" i="100"/>
  <c r="CG56" i="100"/>
  <c r="BY56" i="100"/>
  <c r="BQ56" i="100"/>
  <c r="BA23" i="100"/>
  <c r="BA16" i="100"/>
  <c r="BA22" i="100"/>
  <c r="BA21" i="100"/>
  <c r="BA20" i="100"/>
  <c r="BA24" i="100"/>
  <c r="BA19" i="100"/>
  <c r="AV89" i="100"/>
  <c r="BA15" i="100" s="1"/>
  <c r="AV37" i="100"/>
  <c r="BA11" i="100" s="1"/>
  <c r="AV25" i="100"/>
  <c r="BA10" i="100" s="1"/>
  <c r="AV17" i="100"/>
  <c r="BA9" i="100" s="1"/>
  <c r="AV50" i="100"/>
  <c r="BA12" i="100" s="1"/>
  <c r="AV10" i="100"/>
  <c r="BA8" i="100" s="1"/>
  <c r="AV7" i="100"/>
  <c r="BA7" i="100" s="1"/>
  <c r="AV128" i="100"/>
  <c r="BA18" i="100" s="1"/>
  <c r="AV76" i="100"/>
  <c r="BA14" i="100" s="1"/>
  <c r="AV64" i="100"/>
  <c r="BA13" i="100" s="1"/>
  <c r="AV115" i="100"/>
  <c r="BA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DF9" i="100" l="1"/>
  <c r="EX9" i="100" s="1"/>
  <c r="EI26" i="100"/>
  <c r="GA26" i="100" s="1"/>
  <c r="EL28" i="100"/>
  <c r="GD28" i="100" s="1"/>
  <c r="ED7" i="100"/>
  <c r="FV7" i="100" s="1"/>
  <c r="ED12" i="100"/>
  <c r="FV12" i="100" s="1"/>
  <c r="DJ18" i="100"/>
  <c r="FB18" i="100" s="1"/>
  <c r="DC12" i="100"/>
  <c r="EU12" i="100" s="1"/>
  <c r="DZ24" i="100"/>
  <c r="FR24" i="100" s="1"/>
  <c r="EC20" i="100"/>
  <c r="FU20" i="100" s="1"/>
  <c r="DZ13" i="100"/>
  <c r="FR13" i="100" s="1"/>
  <c r="EB14" i="100"/>
  <c r="FT14" i="100" s="1"/>
  <c r="CZ63" i="100"/>
  <c r="ER63" i="100" s="1"/>
  <c r="EO16" i="100"/>
  <c r="GG16" i="100" s="1"/>
  <c r="DN21" i="100"/>
  <c r="FF21" i="100" s="1"/>
  <c r="DL33" i="100"/>
  <c r="FD33" i="100" s="1"/>
  <c r="EB13" i="100"/>
  <c r="FT13" i="100" s="1"/>
  <c r="DV25" i="100"/>
  <c r="FN25" i="100" s="1"/>
  <c r="DL20" i="100"/>
  <c r="FD20" i="100" s="1"/>
  <c r="DL10" i="100"/>
  <c r="FD10" i="100" s="1"/>
  <c r="EA13" i="100"/>
  <c r="FS13" i="100" s="1"/>
  <c r="DL19" i="100"/>
  <c r="FD19" i="100" s="1"/>
  <c r="EB12" i="100"/>
  <c r="FT12" i="100" s="1"/>
  <c r="DY12" i="100"/>
  <c r="FQ12" i="100" s="1"/>
  <c r="DB29" i="100"/>
  <c r="ET29" i="100" s="1"/>
  <c r="EM30" i="100"/>
  <c r="GE30" i="100" s="1"/>
  <c r="DR10" i="100"/>
  <c r="FJ10" i="100" s="1"/>
  <c r="EH36" i="100"/>
  <c r="FZ36" i="100" s="1"/>
  <c r="EF10" i="100"/>
  <c r="FX10" i="100" s="1"/>
  <c r="DP12" i="100"/>
  <c r="FH12" i="100" s="1"/>
  <c r="CZ16" i="100"/>
  <c r="ER16" i="100" s="1"/>
  <c r="DI11" i="100"/>
  <c r="FA11" i="100" s="1"/>
  <c r="DG48" i="100"/>
  <c r="EY48" i="100" s="1"/>
  <c r="DH9" i="100"/>
  <c r="EZ9" i="100" s="1"/>
  <c r="EN9" i="100"/>
  <c r="GF9" i="100" s="1"/>
  <c r="DV10" i="100"/>
  <c r="FN10" i="100" s="1"/>
  <c r="DZ15" i="100"/>
  <c r="FR15" i="100" s="1"/>
  <c r="EC23" i="100"/>
  <c r="FU23" i="100" s="1"/>
  <c r="EE17" i="100"/>
  <c r="FW17" i="100" s="1"/>
  <c r="EI30" i="100"/>
  <c r="GA30" i="100" s="1"/>
  <c r="EG11" i="100"/>
  <c r="FY11" i="100" s="1"/>
  <c r="EF11" i="100"/>
  <c r="FX11" i="100" s="1"/>
  <c r="EH18" i="100"/>
  <c r="FZ18" i="100" s="1"/>
  <c r="DR28" i="100"/>
  <c r="FJ28" i="100" s="1"/>
  <c r="DB54" i="100"/>
  <c r="ET54" i="100" s="1"/>
  <c r="DU15" i="100"/>
  <c r="FM15" i="100" s="1"/>
  <c r="DS21" i="100"/>
  <c r="FK21" i="100" s="1"/>
  <c r="CZ24" i="100"/>
  <c r="ER24" i="100" s="1"/>
  <c r="DM19" i="100"/>
  <c r="FE19" i="100" s="1"/>
  <c r="EJ13" i="100"/>
  <c r="GB13" i="100" s="1"/>
  <c r="DA64" i="100"/>
  <c r="ES64" i="100" s="1"/>
  <c r="DF7" i="100"/>
  <c r="EX7" i="100" s="1"/>
  <c r="DR25" i="100"/>
  <c r="FJ25" i="100" s="1"/>
  <c r="DV19" i="100"/>
  <c r="FN19" i="100" s="1"/>
  <c r="DV11" i="100"/>
  <c r="FN11" i="100" s="1"/>
  <c r="DZ28" i="100"/>
  <c r="FR28" i="100" s="1"/>
  <c r="DZ17" i="100"/>
  <c r="FR17" i="100" s="1"/>
  <c r="DZ12" i="100"/>
  <c r="FR12" i="100" s="1"/>
  <c r="DZ11" i="100"/>
  <c r="FR11" i="100" s="1"/>
  <c r="EH31" i="100"/>
  <c r="FZ31" i="100" s="1"/>
  <c r="EH11" i="100"/>
  <c r="FZ11" i="100" s="1"/>
  <c r="EL22" i="100"/>
  <c r="GD22" i="100" s="1"/>
  <c r="CZ49" i="100"/>
  <c r="ER49" i="100" s="1"/>
  <c r="DS22" i="100"/>
  <c r="FK22" i="100" s="1"/>
  <c r="DC10" i="100"/>
  <c r="EU10" i="100" s="1"/>
  <c r="DG36" i="100"/>
  <c r="EY36" i="100" s="1"/>
  <c r="DK13" i="100"/>
  <c r="FC13" i="100" s="1"/>
  <c r="EA8" i="100"/>
  <c r="FS8" i="100" s="1"/>
  <c r="EA11" i="100"/>
  <c r="FS11" i="100" s="1"/>
  <c r="DL22" i="100"/>
  <c r="FD22" i="100" s="1"/>
  <c r="DL18" i="100"/>
  <c r="FD18" i="100" s="1"/>
  <c r="DL17" i="100"/>
  <c r="FD17" i="100" s="1"/>
  <c r="EB19" i="100"/>
  <c r="FT19" i="100" s="1"/>
  <c r="EB11" i="100"/>
  <c r="FT11" i="100" s="1"/>
  <c r="EB10" i="100"/>
  <c r="FT10" i="100" s="1"/>
  <c r="EJ15" i="100"/>
  <c r="GB15" i="100" s="1"/>
  <c r="DE11" i="100"/>
  <c r="EW11" i="100" s="1"/>
  <c r="DM8" i="100"/>
  <c r="FE8" i="100" s="1"/>
  <c r="EG12" i="100"/>
  <c r="FY12" i="100" s="1"/>
  <c r="EO18" i="100"/>
  <c r="GG18" i="100" s="1"/>
  <c r="EO17" i="100"/>
  <c r="GG17" i="100" s="1"/>
  <c r="DZ30" i="100"/>
  <c r="FR30" i="100" s="1"/>
  <c r="EL38" i="100"/>
  <c r="GD38" i="100" s="1"/>
  <c r="DF10" i="100"/>
  <c r="EX10" i="100" s="1"/>
  <c r="DR27" i="100"/>
  <c r="FJ27" i="100" s="1"/>
  <c r="DV12" i="100"/>
  <c r="FN12" i="100" s="1"/>
  <c r="DV9" i="100"/>
  <c r="FN9" i="100" s="1"/>
  <c r="DZ29" i="100"/>
  <c r="FR29" i="100" s="1"/>
  <c r="DZ20" i="100"/>
  <c r="FR20" i="100" s="1"/>
  <c r="DZ10" i="100"/>
  <c r="FR10" i="100" s="1"/>
  <c r="EH22" i="100"/>
  <c r="FZ22" i="100" s="1"/>
  <c r="EL7" i="100"/>
  <c r="GD7" i="100" s="1"/>
  <c r="EL10" i="100"/>
  <c r="GD10" i="100" s="1"/>
  <c r="DS16" i="100"/>
  <c r="FK16" i="100" s="1"/>
  <c r="DG20" i="100"/>
  <c r="EY20" i="100" s="1"/>
  <c r="DK9" i="100"/>
  <c r="FC9" i="100" s="1"/>
  <c r="EA14" i="100"/>
  <c r="FS14" i="100" s="1"/>
  <c r="EA9" i="100"/>
  <c r="FS9" i="100" s="1"/>
  <c r="DL25" i="100"/>
  <c r="FD25" i="100" s="1"/>
  <c r="DL16" i="100"/>
  <c r="FD16" i="100" s="1"/>
  <c r="DL15" i="100"/>
  <c r="FD15" i="100" s="1"/>
  <c r="DL14" i="100"/>
  <c r="FD14" i="100" s="1"/>
  <c r="EB24" i="100"/>
  <c r="FT24" i="100" s="1"/>
  <c r="EB17" i="100"/>
  <c r="FT17" i="100" s="1"/>
  <c r="DA32" i="100"/>
  <c r="ES32" i="100" s="1"/>
  <c r="DE12" i="100"/>
  <c r="EW12" i="100" s="1"/>
  <c r="DM18" i="100"/>
  <c r="FE18" i="100" s="1"/>
  <c r="EC10" i="100"/>
  <c r="FU10" i="100" s="1"/>
  <c r="DB11" i="100"/>
  <c r="ET11" i="100" s="1"/>
  <c r="DZ22" i="100"/>
  <c r="FR22" i="100" s="1"/>
  <c r="DV7" i="100"/>
  <c r="FN7" i="100" s="1"/>
  <c r="DZ25" i="100"/>
  <c r="FR25" i="100" s="1"/>
  <c r="DZ26" i="100"/>
  <c r="FR26" i="100" s="1"/>
  <c r="DZ18" i="100"/>
  <c r="FR18" i="100" s="1"/>
  <c r="EL27" i="100"/>
  <c r="GD27" i="100" s="1"/>
  <c r="EA26" i="100"/>
  <c r="FS26" i="100" s="1"/>
  <c r="EA12" i="100"/>
  <c r="FS12" i="100" s="1"/>
  <c r="DL23" i="100"/>
  <c r="FD23" i="100" s="1"/>
  <c r="DL21" i="100"/>
  <c r="FD21" i="100" s="1"/>
  <c r="DL13" i="100"/>
  <c r="FD13" i="100" s="1"/>
  <c r="EB18" i="100"/>
  <c r="FT18" i="100" s="1"/>
  <c r="EB15" i="100"/>
  <c r="FT15" i="100" s="1"/>
  <c r="DW21" i="100"/>
  <c r="FO21" i="100" s="1"/>
  <c r="CZ21" i="100"/>
  <c r="ER21" i="100" s="1"/>
  <c r="DR11" i="100"/>
  <c r="FJ11" i="100" s="1"/>
  <c r="EH13" i="100"/>
  <c r="FZ13" i="100" s="1"/>
  <c r="DM14" i="100"/>
  <c r="FE14" i="100" s="1"/>
  <c r="EG15" i="100"/>
  <c r="FY15" i="100" s="1"/>
  <c r="DK14" i="100"/>
  <c r="FC14" i="100" s="1"/>
  <c r="EE12" i="100"/>
  <c r="FW12" i="100" s="1"/>
  <c r="DJ10" i="100"/>
  <c r="FB10" i="100" s="1"/>
  <c r="CZ19" i="100"/>
  <c r="ER19" i="100" s="1"/>
  <c r="DL34" i="100"/>
  <c r="FD34" i="100" s="1"/>
  <c r="ED29" i="100"/>
  <c r="FV29" i="100" s="1"/>
  <c r="DZ31" i="100"/>
  <c r="FR31" i="100" s="1"/>
  <c r="DG11" i="100"/>
  <c r="EY11" i="100" s="1"/>
  <c r="EM22" i="100"/>
  <c r="GE22" i="100" s="1"/>
  <c r="EN16" i="100"/>
  <c r="GF16" i="100" s="1"/>
  <c r="DS15" i="100"/>
  <c r="FK15" i="100" s="1"/>
  <c r="DQ17" i="100"/>
  <c r="FI17" i="100" s="1"/>
  <c r="EK17" i="100"/>
  <c r="GC17" i="100" s="1"/>
  <c r="EL20" i="100"/>
  <c r="GD20" i="100" s="1"/>
  <c r="DV13" i="100"/>
  <c r="FN13" i="100" s="1"/>
  <c r="DF11" i="100"/>
  <c r="EX11" i="100" s="1"/>
  <c r="EA29" i="100"/>
  <c r="FS29" i="100" s="1"/>
  <c r="DA24" i="100"/>
  <c r="ES24" i="100" s="1"/>
  <c r="DX28" i="100"/>
  <c r="FP28" i="100" s="1"/>
  <c r="DB38" i="100"/>
  <c r="ET38" i="100" s="1"/>
  <c r="EI12" i="100"/>
  <c r="GA12" i="100" s="1"/>
  <c r="EB23" i="100"/>
  <c r="FT23" i="100" s="1"/>
  <c r="DX19" i="100"/>
  <c r="FP19" i="100" s="1"/>
  <c r="EL9" i="100"/>
  <c r="GD9" i="100" s="1"/>
  <c r="DO9" i="100"/>
  <c r="FG9" i="100" s="1"/>
  <c r="EI11" i="100"/>
  <c r="GA11" i="100" s="1"/>
  <c r="DN15" i="100"/>
  <c r="FF15" i="100" s="1"/>
  <c r="EJ12" i="100"/>
  <c r="GB12" i="100" s="1"/>
  <c r="DT27" i="100"/>
  <c r="FL27" i="100" s="1"/>
  <c r="EC12" i="100"/>
  <c r="FU12" i="100" s="1"/>
  <c r="DB63" i="100"/>
  <c r="ET63" i="100" s="1"/>
  <c r="DB46" i="100"/>
  <c r="ET46" i="100" s="1"/>
  <c r="DB20" i="100"/>
  <c r="ET20" i="100" s="1"/>
  <c r="DJ16" i="100"/>
  <c r="FB16" i="100" s="1"/>
  <c r="DJ15" i="100"/>
  <c r="FB15" i="100" s="1"/>
  <c r="DR7" i="100"/>
  <c r="FJ7" i="100" s="1"/>
  <c r="DR36" i="100"/>
  <c r="FJ36" i="100" s="1"/>
  <c r="DR23" i="100"/>
  <c r="FJ23" i="100" s="1"/>
  <c r="DR24" i="100"/>
  <c r="FJ24" i="100" s="1"/>
  <c r="DR18" i="100"/>
  <c r="FJ18" i="100" s="1"/>
  <c r="DR8" i="100"/>
  <c r="FJ8" i="100" s="1"/>
  <c r="DV21" i="100"/>
  <c r="FN21" i="100" s="1"/>
  <c r="DV20" i="100"/>
  <c r="FN20" i="100" s="1"/>
  <c r="EH37" i="100"/>
  <c r="FZ37" i="100" s="1"/>
  <c r="EH32" i="100"/>
  <c r="FZ32" i="100" s="1"/>
  <c r="EH21" i="100"/>
  <c r="FZ21" i="100" s="1"/>
  <c r="EH19" i="100"/>
  <c r="FZ19" i="100" s="1"/>
  <c r="EH16" i="100"/>
  <c r="FZ16" i="100" s="1"/>
  <c r="EH8" i="100"/>
  <c r="FZ8" i="100" s="1"/>
  <c r="EH9" i="100"/>
  <c r="FZ9" i="100" s="1"/>
  <c r="EL23" i="100"/>
  <c r="GD23" i="100" s="1"/>
  <c r="EL31" i="100"/>
  <c r="GD31" i="100" s="1"/>
  <c r="CZ26" i="100"/>
  <c r="ER26" i="100" s="1"/>
  <c r="CZ50" i="100"/>
  <c r="ER50" i="100" s="1"/>
  <c r="CZ27" i="100"/>
  <c r="ER27" i="100" s="1"/>
  <c r="CZ15" i="100"/>
  <c r="ER15" i="100" s="1"/>
  <c r="CZ12" i="100"/>
  <c r="ER12" i="100" s="1"/>
  <c r="DS27" i="100"/>
  <c r="FK27" i="100" s="1"/>
  <c r="DS17" i="100"/>
  <c r="FK17" i="100" s="1"/>
  <c r="DS12" i="100"/>
  <c r="FK12" i="100" s="1"/>
  <c r="DS11" i="100"/>
  <c r="FK11" i="100" s="1"/>
  <c r="EI17" i="100"/>
  <c r="GA17" i="100" s="1"/>
  <c r="DG60" i="100"/>
  <c r="EY60" i="100" s="1"/>
  <c r="DG46" i="100"/>
  <c r="EY46" i="100" s="1"/>
  <c r="DG27" i="100"/>
  <c r="EY27" i="100" s="1"/>
  <c r="DG8" i="100"/>
  <c r="EY8" i="100" s="1"/>
  <c r="DK11" i="100"/>
  <c r="FC11" i="100" s="1"/>
  <c r="DL31" i="100"/>
  <c r="FD31" i="100" s="1"/>
  <c r="DP20" i="100"/>
  <c r="FH20" i="100" s="1"/>
  <c r="DP11" i="100"/>
  <c r="FH11" i="100" s="1"/>
  <c r="EB26" i="100"/>
  <c r="FT26" i="100" s="1"/>
  <c r="EF16" i="100"/>
  <c r="FX16" i="100" s="1"/>
  <c r="EN22" i="100"/>
  <c r="GF22" i="100" s="1"/>
  <c r="DA55" i="100"/>
  <c r="ES55" i="100" s="1"/>
  <c r="DA47" i="100"/>
  <c r="ES47" i="100" s="1"/>
  <c r="DA44" i="100"/>
  <c r="ES44" i="100" s="1"/>
  <c r="DA26" i="100"/>
  <c r="ES26" i="100" s="1"/>
  <c r="DM25" i="100"/>
  <c r="FE25" i="100" s="1"/>
  <c r="EM36" i="100"/>
  <c r="GE36" i="100" s="1"/>
  <c r="EM8" i="100"/>
  <c r="GE8" i="100" s="1"/>
  <c r="EG29" i="100"/>
  <c r="FY29" i="100" s="1"/>
  <c r="EG10" i="100"/>
  <c r="FY10" i="100" s="1"/>
  <c r="EE11" i="100"/>
  <c r="FW11" i="100" s="1"/>
  <c r="DB39" i="100"/>
  <c r="ET39" i="100" s="1"/>
  <c r="DJ14" i="100"/>
  <c r="FB14" i="100" s="1"/>
  <c r="DJ11" i="100"/>
  <c r="FB11" i="100" s="1"/>
  <c r="DN19" i="100"/>
  <c r="FF19" i="100" s="1"/>
  <c r="DN8" i="100"/>
  <c r="FF8" i="100" s="1"/>
  <c r="DR33" i="100"/>
  <c r="FJ33" i="100" s="1"/>
  <c r="DR34" i="100"/>
  <c r="FJ34" i="100" s="1"/>
  <c r="DR29" i="100"/>
  <c r="FJ29" i="100" s="1"/>
  <c r="DR22" i="100"/>
  <c r="FJ22" i="100" s="1"/>
  <c r="DR16" i="100"/>
  <c r="FJ16" i="100" s="1"/>
  <c r="DR13" i="100"/>
  <c r="FJ13" i="100" s="1"/>
  <c r="DV27" i="100"/>
  <c r="FN27" i="100" s="1"/>
  <c r="DV24" i="100"/>
  <c r="FN24" i="100" s="1"/>
  <c r="DV18" i="100"/>
  <c r="FN18" i="100" s="1"/>
  <c r="EH33" i="100"/>
  <c r="FZ33" i="100" s="1"/>
  <c r="EH28" i="100"/>
  <c r="FZ28" i="100" s="1"/>
  <c r="EH26" i="100"/>
  <c r="FZ26" i="100" s="1"/>
  <c r="EH17" i="100"/>
  <c r="FZ17" i="100" s="1"/>
  <c r="EH14" i="100"/>
  <c r="FZ14" i="100" s="1"/>
  <c r="EH15" i="100"/>
  <c r="FZ15" i="100" s="1"/>
  <c r="EL36" i="100"/>
  <c r="GD36" i="100" s="1"/>
  <c r="EL21" i="100"/>
  <c r="GD21" i="100" s="1"/>
  <c r="EL18" i="100"/>
  <c r="GD18" i="100" s="1"/>
  <c r="EL13" i="100"/>
  <c r="GD13" i="100" s="1"/>
  <c r="CZ53" i="100"/>
  <c r="ER53" i="100" s="1"/>
  <c r="CZ48" i="100"/>
  <c r="ER48" i="100" s="1"/>
  <c r="CZ18" i="100"/>
  <c r="ER18" i="100" s="1"/>
  <c r="CZ13" i="100"/>
  <c r="ER13" i="100" s="1"/>
  <c r="DS23" i="100"/>
  <c r="FK23" i="100" s="1"/>
  <c r="DS19" i="100"/>
  <c r="FK19" i="100" s="1"/>
  <c r="DS20" i="100"/>
  <c r="FK20" i="100" s="1"/>
  <c r="EI19" i="100"/>
  <c r="GA19" i="100" s="1"/>
  <c r="EI20" i="100"/>
  <c r="GA20" i="100" s="1"/>
  <c r="EI15" i="100"/>
  <c r="GA15" i="100" s="1"/>
  <c r="DG30" i="100"/>
  <c r="EY30" i="100" s="1"/>
  <c r="DG38" i="100"/>
  <c r="EY38" i="100" s="1"/>
  <c r="DG17" i="100"/>
  <c r="EY17" i="100" s="1"/>
  <c r="DG14" i="100"/>
  <c r="EY14" i="100" s="1"/>
  <c r="DK18" i="100"/>
  <c r="FC18" i="100" s="1"/>
  <c r="EA17" i="100"/>
  <c r="FS17" i="100" s="1"/>
  <c r="EA15" i="100"/>
  <c r="FS15" i="100" s="1"/>
  <c r="DH15" i="100"/>
  <c r="EZ15" i="100" s="1"/>
  <c r="DL24" i="100"/>
  <c r="FD24" i="100" s="1"/>
  <c r="DL26" i="100"/>
  <c r="FD26" i="100" s="1"/>
  <c r="DP21" i="100"/>
  <c r="FH21" i="100" s="1"/>
  <c r="DT9" i="100"/>
  <c r="FL9" i="100" s="1"/>
  <c r="DX25" i="100"/>
  <c r="FP25" i="100" s="1"/>
  <c r="DX10" i="100"/>
  <c r="FP10" i="100" s="1"/>
  <c r="EB25" i="100"/>
  <c r="FT25" i="100" s="1"/>
  <c r="EB21" i="100"/>
  <c r="FT21" i="100" s="1"/>
  <c r="EF26" i="100"/>
  <c r="FX26" i="100" s="1"/>
  <c r="EF19" i="100"/>
  <c r="FX19" i="100" s="1"/>
  <c r="EF12" i="100"/>
  <c r="FX12" i="100" s="1"/>
  <c r="EJ35" i="100"/>
  <c r="GB35" i="100" s="1"/>
  <c r="EJ14" i="100"/>
  <c r="GB14" i="100" s="1"/>
  <c r="EN24" i="100"/>
  <c r="GF24" i="100" s="1"/>
  <c r="EN13" i="100"/>
  <c r="GF13" i="100" s="1"/>
  <c r="DA52" i="100"/>
  <c r="ES52" i="100" s="1"/>
  <c r="DA18" i="100"/>
  <c r="ES18" i="100" s="1"/>
  <c r="DM20" i="100"/>
  <c r="FE20" i="100" s="1"/>
  <c r="DM15" i="100"/>
  <c r="FE15" i="100" s="1"/>
  <c r="EC29" i="100"/>
  <c r="FU29" i="100" s="1"/>
  <c r="EK10" i="100"/>
  <c r="GC10" i="100" s="1"/>
  <c r="EM23" i="100"/>
  <c r="GE23" i="100" s="1"/>
  <c r="EM9" i="100"/>
  <c r="GE9" i="100" s="1"/>
  <c r="EG16" i="100"/>
  <c r="FY16" i="100" s="1"/>
  <c r="EG19" i="100"/>
  <c r="FY19" i="100" s="1"/>
  <c r="DO13" i="100"/>
  <c r="FG13" i="100" s="1"/>
  <c r="EE16" i="100"/>
  <c r="FW16" i="100" s="1"/>
  <c r="DB66" i="100"/>
  <c r="ET66" i="100" s="1"/>
  <c r="DN18" i="100"/>
  <c r="FF18" i="100" s="1"/>
  <c r="DR37" i="100"/>
  <c r="FJ37" i="100" s="1"/>
  <c r="DR30" i="100"/>
  <c r="FJ30" i="100" s="1"/>
  <c r="DR21" i="100"/>
  <c r="FJ21" i="100" s="1"/>
  <c r="DR19" i="100"/>
  <c r="FJ19" i="100" s="1"/>
  <c r="DR12" i="100"/>
  <c r="FJ12" i="100" s="1"/>
  <c r="DV28" i="100"/>
  <c r="FN28" i="100" s="1"/>
  <c r="DV22" i="100"/>
  <c r="FN22" i="100" s="1"/>
  <c r="DV16" i="100"/>
  <c r="FN16" i="100" s="1"/>
  <c r="EH35" i="100"/>
  <c r="FZ35" i="100" s="1"/>
  <c r="EH23" i="100"/>
  <c r="FZ23" i="100" s="1"/>
  <c r="EH24" i="100"/>
  <c r="FZ24" i="100" s="1"/>
  <c r="EH20" i="100"/>
  <c r="FZ20" i="100" s="1"/>
  <c r="EH12" i="100"/>
  <c r="FZ12" i="100" s="1"/>
  <c r="EL35" i="100"/>
  <c r="GD35" i="100" s="1"/>
  <c r="EL30" i="100"/>
  <c r="GD30" i="100" s="1"/>
  <c r="EL24" i="100"/>
  <c r="GD24" i="100" s="1"/>
  <c r="EL16" i="100"/>
  <c r="GD16" i="100" s="1"/>
  <c r="CZ54" i="100"/>
  <c r="ER54" i="100" s="1"/>
  <c r="CZ35" i="100"/>
  <c r="ER35" i="100" s="1"/>
  <c r="DS30" i="100"/>
  <c r="FK30" i="100" s="1"/>
  <c r="DS33" i="100"/>
  <c r="FK33" i="100" s="1"/>
  <c r="DS14" i="100"/>
  <c r="FK14" i="100" s="1"/>
  <c r="DS18" i="100"/>
  <c r="FK18" i="100" s="1"/>
  <c r="EI32" i="100"/>
  <c r="GA32" i="100" s="1"/>
  <c r="EI31" i="100"/>
  <c r="GA31" i="100" s="1"/>
  <c r="EI18" i="100"/>
  <c r="GA18" i="100" s="1"/>
  <c r="DG52" i="100"/>
  <c r="EY52" i="100" s="1"/>
  <c r="DG41" i="100"/>
  <c r="EY41" i="100" s="1"/>
  <c r="DG10" i="100"/>
  <c r="EY10" i="100" s="1"/>
  <c r="DP19" i="100"/>
  <c r="FH19" i="100" s="1"/>
  <c r="DX7" i="100"/>
  <c r="FP7" i="100" s="1"/>
  <c r="EF28" i="100"/>
  <c r="FX28" i="100" s="1"/>
  <c r="EF13" i="100"/>
  <c r="FX13" i="100" s="1"/>
  <c r="EJ30" i="100"/>
  <c r="GB30" i="100" s="1"/>
  <c r="EN30" i="100"/>
  <c r="GF30" i="100" s="1"/>
  <c r="DA61" i="100"/>
  <c r="ES61" i="100" s="1"/>
  <c r="DA43" i="100"/>
  <c r="ES43" i="100" s="1"/>
  <c r="DM22" i="100"/>
  <c r="FE22" i="100" s="1"/>
  <c r="DM21" i="100"/>
  <c r="FE21" i="100" s="1"/>
  <c r="EC28" i="100"/>
  <c r="FU28" i="100" s="1"/>
  <c r="EK26" i="100"/>
  <c r="GC26" i="100" s="1"/>
  <c r="EG18" i="100"/>
  <c r="FY18" i="100" s="1"/>
  <c r="DY22" i="100"/>
  <c r="FQ22" i="100" s="1"/>
  <c r="DY30" i="100"/>
  <c r="FQ30" i="100" s="1"/>
  <c r="DU19" i="100"/>
  <c r="FM19" i="100" s="1"/>
  <c r="DU22" i="100"/>
  <c r="FM22" i="100" s="1"/>
  <c r="DM10" i="100"/>
  <c r="FE10" i="100" s="1"/>
  <c r="DM11" i="100"/>
  <c r="FE11" i="100" s="1"/>
  <c r="DM24" i="100"/>
  <c r="FE24" i="100" s="1"/>
  <c r="DM26" i="100"/>
  <c r="FE26" i="100" s="1"/>
  <c r="DM12" i="100"/>
  <c r="FE12" i="100" s="1"/>
  <c r="DM17" i="100"/>
  <c r="FE17" i="100" s="1"/>
  <c r="DM13" i="100"/>
  <c r="FE13" i="100" s="1"/>
  <c r="DM32" i="100"/>
  <c r="FE32" i="100" s="1"/>
  <c r="DM16" i="100"/>
  <c r="FE16" i="100" s="1"/>
  <c r="EG14" i="100"/>
  <c r="FY14" i="100" s="1"/>
  <c r="EG21" i="100"/>
  <c r="FY21" i="100" s="1"/>
  <c r="EG20" i="100"/>
  <c r="FY20" i="100" s="1"/>
  <c r="EG13" i="100"/>
  <c r="FY13" i="100" s="1"/>
  <c r="EG28" i="100"/>
  <c r="FY28" i="100" s="1"/>
  <c r="DK15" i="100"/>
  <c r="FC15" i="100" s="1"/>
  <c r="DK12" i="100"/>
  <c r="FC12" i="100" s="1"/>
  <c r="DK10" i="100"/>
  <c r="FC10" i="100" s="1"/>
  <c r="EE15" i="100"/>
  <c r="FW15" i="100" s="1"/>
  <c r="EE18" i="100"/>
  <c r="FW18" i="100" s="1"/>
  <c r="EE22" i="100"/>
  <c r="FW22" i="100" s="1"/>
  <c r="EE10" i="100"/>
  <c r="FW10" i="100" s="1"/>
  <c r="EE14" i="100"/>
  <c r="FW14" i="100" s="1"/>
  <c r="EE28" i="100"/>
  <c r="FW28" i="100" s="1"/>
  <c r="EF14" i="100"/>
  <c r="FX14" i="100" s="1"/>
  <c r="EF15" i="100"/>
  <c r="FX15" i="100" s="1"/>
  <c r="EF18" i="100"/>
  <c r="FX18" i="100" s="1"/>
  <c r="EF24" i="100"/>
  <c r="FX24" i="100" s="1"/>
  <c r="EF17" i="100"/>
  <c r="FX17" i="100" s="1"/>
  <c r="EF20" i="100"/>
  <c r="FX20" i="100" s="1"/>
  <c r="EF31" i="100"/>
  <c r="FX31" i="100" s="1"/>
  <c r="DP14" i="100"/>
  <c r="FH14" i="100" s="1"/>
  <c r="DP15" i="100"/>
  <c r="FH15" i="100" s="1"/>
  <c r="DP16" i="100"/>
  <c r="FH16" i="100" s="1"/>
  <c r="DP17" i="100"/>
  <c r="FH17" i="100" s="1"/>
  <c r="DP18" i="100"/>
  <c r="FH18" i="100" s="1"/>
  <c r="DI13" i="100"/>
  <c r="FA13" i="100" s="1"/>
  <c r="DI14" i="100"/>
  <c r="FA14" i="100" s="1"/>
  <c r="DI15" i="100"/>
  <c r="FA15" i="100" s="1"/>
  <c r="DL27" i="100"/>
  <c r="FD27" i="100" s="1"/>
  <c r="DL28" i="100"/>
  <c r="FD28" i="100" s="1"/>
  <c r="DL35" i="100"/>
  <c r="FD35" i="100" s="1"/>
  <c r="DL32" i="100"/>
  <c r="FD32" i="100" s="1"/>
  <c r="DL30" i="100"/>
  <c r="FD30" i="100" s="1"/>
  <c r="DL29" i="100"/>
  <c r="FD29" i="100" s="1"/>
  <c r="DL37" i="100"/>
  <c r="FD37" i="100" s="1"/>
  <c r="DL36" i="100"/>
  <c r="FD36" i="100" s="1"/>
  <c r="DG7" i="100"/>
  <c r="EY7" i="100" s="1"/>
  <c r="DG13" i="100"/>
  <c r="EY13" i="100" s="1"/>
  <c r="DG16" i="100"/>
  <c r="EY16" i="100" s="1"/>
  <c r="DG19" i="100"/>
  <c r="EY19" i="100" s="1"/>
  <c r="DG35" i="100"/>
  <c r="EY35" i="100" s="1"/>
  <c r="DG43" i="100"/>
  <c r="EY43" i="100" s="1"/>
  <c r="DG55" i="100"/>
  <c r="EY55" i="100" s="1"/>
  <c r="DG58" i="100"/>
  <c r="EY58" i="100" s="1"/>
  <c r="DG15" i="100"/>
  <c r="EY15" i="100" s="1"/>
  <c r="DG18" i="100"/>
  <c r="EY18" i="100" s="1"/>
  <c r="DG12" i="100"/>
  <c r="EY12" i="100" s="1"/>
  <c r="DG39" i="100"/>
  <c r="EY39" i="100" s="1"/>
  <c r="DG34" i="100"/>
  <c r="EY34" i="100" s="1"/>
  <c r="DG59" i="100"/>
  <c r="EY59" i="100" s="1"/>
  <c r="DG62" i="100"/>
  <c r="EY62" i="100" s="1"/>
  <c r="DW16" i="100"/>
  <c r="FO16" i="100" s="1"/>
  <c r="DW27" i="100"/>
  <c r="FO27" i="100" s="1"/>
  <c r="EM11" i="100"/>
  <c r="GE11" i="100" s="1"/>
  <c r="EM10" i="100"/>
  <c r="GE10" i="100" s="1"/>
  <c r="EM27" i="100"/>
  <c r="GE27" i="100" s="1"/>
  <c r="EM14" i="100"/>
  <c r="GE14" i="100" s="1"/>
  <c r="EM21" i="100"/>
  <c r="GE21" i="100" s="1"/>
  <c r="EM37" i="100"/>
  <c r="GE37" i="100" s="1"/>
  <c r="EM7" i="100"/>
  <c r="GE7" i="100" s="1"/>
  <c r="EA28" i="100"/>
  <c r="FS28" i="100" s="1"/>
  <c r="EA18" i="100"/>
  <c r="FS18" i="100" s="1"/>
  <c r="EA22" i="100"/>
  <c r="FS22" i="100" s="1"/>
  <c r="DA15" i="100"/>
  <c r="ES15" i="100" s="1"/>
  <c r="DA25" i="100"/>
  <c r="ES25" i="100" s="1"/>
  <c r="DA34" i="100"/>
  <c r="ES34" i="100" s="1"/>
  <c r="DA31" i="100"/>
  <c r="ES31" i="100" s="1"/>
  <c r="DA33" i="100"/>
  <c r="ES33" i="100" s="1"/>
  <c r="DA56" i="100"/>
  <c r="ES56" i="100" s="1"/>
  <c r="DA66" i="100"/>
  <c r="ES66" i="100" s="1"/>
  <c r="DA53" i="100"/>
  <c r="ES53" i="100" s="1"/>
  <c r="DA19" i="100"/>
  <c r="ES19" i="100" s="1"/>
  <c r="DA27" i="100"/>
  <c r="ES27" i="100" s="1"/>
  <c r="DA38" i="100"/>
  <c r="ES38" i="100" s="1"/>
  <c r="DA42" i="100"/>
  <c r="ES42" i="100" s="1"/>
  <c r="DA37" i="100"/>
  <c r="ES37" i="100" s="1"/>
  <c r="DA58" i="100"/>
  <c r="ES58" i="100" s="1"/>
  <c r="DA57" i="100"/>
  <c r="ES57" i="100" s="1"/>
  <c r="DA63" i="100"/>
  <c r="ES63" i="100" s="1"/>
  <c r="EB30" i="100"/>
  <c r="FT30" i="100" s="1"/>
  <c r="EB20" i="100"/>
  <c r="FT20" i="100" s="1"/>
  <c r="EB22" i="100"/>
  <c r="FT22" i="100" s="1"/>
  <c r="DH12" i="100"/>
  <c r="EZ12" i="100" s="1"/>
  <c r="DH17" i="100"/>
  <c r="EZ17" i="100" s="1"/>
  <c r="DH14" i="100"/>
  <c r="EZ14" i="100" s="1"/>
  <c r="DH7" i="100"/>
  <c r="EZ7" i="100" s="1"/>
  <c r="DX9" i="100"/>
  <c r="FP9" i="100" s="1"/>
  <c r="DX18" i="100"/>
  <c r="FP18" i="100" s="1"/>
  <c r="DX24" i="100"/>
  <c r="FP24" i="100" s="1"/>
  <c r="DX8" i="100"/>
  <c r="FP8" i="100" s="1"/>
  <c r="DX15" i="100"/>
  <c r="FP15" i="100" s="1"/>
  <c r="DX20" i="100"/>
  <c r="FP20" i="100" s="1"/>
  <c r="DX29" i="100"/>
  <c r="FP29" i="100" s="1"/>
  <c r="EN12" i="100"/>
  <c r="GF12" i="100" s="1"/>
  <c r="EN15" i="100"/>
  <c r="GF15" i="100" s="1"/>
  <c r="EN23" i="100"/>
  <c r="GF23" i="100" s="1"/>
  <c r="EN33" i="100"/>
  <c r="GF33" i="100" s="1"/>
  <c r="EN14" i="100"/>
  <c r="GF14" i="100" s="1"/>
  <c r="EN17" i="100"/>
  <c r="GF17" i="100" s="1"/>
  <c r="EN27" i="100"/>
  <c r="GF27" i="100" s="1"/>
  <c r="EN36" i="100"/>
  <c r="GF36" i="100" s="1"/>
  <c r="DQ14" i="100"/>
  <c r="FI14" i="100" s="1"/>
  <c r="DQ20" i="100"/>
  <c r="FI20" i="100" s="1"/>
  <c r="DQ13" i="100"/>
  <c r="FI13" i="100" s="1"/>
  <c r="DQ11" i="100"/>
  <c r="FI11" i="100" s="1"/>
  <c r="EK14" i="100"/>
  <c r="GC14" i="100" s="1"/>
  <c r="EK34" i="100"/>
  <c r="GC34" i="100" s="1"/>
  <c r="EK13" i="100"/>
  <c r="GC13" i="100" s="1"/>
  <c r="EK9" i="100"/>
  <c r="GC9" i="100" s="1"/>
  <c r="DO10" i="100"/>
  <c r="FG10" i="100" s="1"/>
  <c r="DO16" i="100"/>
  <c r="FG16" i="100" s="1"/>
  <c r="EJ8" i="100"/>
  <c r="GB8" i="100" s="1"/>
  <c r="EJ9" i="100"/>
  <c r="GB9" i="100" s="1"/>
  <c r="EJ16" i="100"/>
  <c r="GB16" i="100" s="1"/>
  <c r="EJ10" i="100"/>
  <c r="GB10" i="100" s="1"/>
  <c r="EJ11" i="100"/>
  <c r="GB11" i="100" s="1"/>
  <c r="EJ18" i="100"/>
  <c r="GB18" i="100" s="1"/>
  <c r="DT8" i="100"/>
  <c r="FL8" i="100" s="1"/>
  <c r="DT15" i="100"/>
  <c r="FL15" i="100" s="1"/>
  <c r="DT12" i="100"/>
  <c r="FL12" i="100" s="1"/>
  <c r="DT16" i="100"/>
  <c r="FL16" i="100" s="1"/>
  <c r="EC17" i="100"/>
  <c r="FU17" i="100" s="1"/>
  <c r="EC24" i="100"/>
  <c r="FU24" i="100" s="1"/>
  <c r="EC21" i="100"/>
  <c r="FU21" i="100" s="1"/>
  <c r="EC16" i="100"/>
  <c r="FU16" i="100" s="1"/>
  <c r="DI16" i="100"/>
  <c r="FA16" i="100" s="1"/>
  <c r="EE26" i="100"/>
  <c r="FW26" i="100" s="1"/>
  <c r="EC25" i="100"/>
  <c r="FU25" i="100" s="1"/>
  <c r="EN37" i="100"/>
  <c r="GF37" i="100" s="1"/>
  <c r="DP35" i="100"/>
  <c r="FH35" i="100" s="1"/>
  <c r="DD11" i="100"/>
  <c r="EV11" i="100" s="1"/>
  <c r="EK24" i="100"/>
  <c r="GC24" i="100" s="1"/>
  <c r="EO20" i="100"/>
  <c r="GG20" i="100" s="1"/>
  <c r="DN9" i="100"/>
  <c r="FF9" i="100" s="1"/>
  <c r="EM15" i="100"/>
  <c r="GE15" i="100" s="1"/>
  <c r="DR15" i="100"/>
  <c r="FJ15" i="100" s="1"/>
  <c r="EL11" i="100"/>
  <c r="GD11" i="100" s="1"/>
  <c r="DQ12" i="100"/>
  <c r="FI12" i="100" s="1"/>
  <c r="EK12" i="100"/>
  <c r="GC12" i="100" s="1"/>
  <c r="DO15" i="100"/>
  <c r="FG15" i="100" s="1"/>
  <c r="EJ19" i="100"/>
  <c r="GB19" i="100" s="1"/>
  <c r="DT14" i="100"/>
  <c r="FL14" i="100" s="1"/>
  <c r="DD10" i="100"/>
  <c r="EV10" i="100" s="1"/>
  <c r="EI22" i="100"/>
  <c r="GA22" i="100" s="1"/>
  <c r="EG17" i="100"/>
  <c r="FY17" i="100" s="1"/>
  <c r="DG23" i="100"/>
  <c r="EY23" i="100" s="1"/>
  <c r="EF25" i="100"/>
  <c r="FX25" i="100" s="1"/>
  <c r="EH29" i="100"/>
  <c r="FZ29" i="100" s="1"/>
  <c r="EB27" i="100"/>
  <c r="FT27" i="100" s="1"/>
  <c r="EA24" i="100"/>
  <c r="FS24" i="100" s="1"/>
  <c r="EA27" i="100"/>
  <c r="FS27" i="100" s="1"/>
  <c r="DB33" i="100"/>
  <c r="ET33" i="100" s="1"/>
  <c r="DB40" i="100"/>
  <c r="ET40" i="100" s="1"/>
  <c r="DB21" i="100"/>
  <c r="ET21" i="100" s="1"/>
  <c r="DN17" i="100"/>
  <c r="FF17" i="100" s="1"/>
  <c r="DN10" i="100"/>
  <c r="FF10" i="100" s="1"/>
  <c r="DR35" i="100"/>
  <c r="FJ35" i="100" s="1"/>
  <c r="DR32" i="100"/>
  <c r="FJ32" i="100" s="1"/>
  <c r="DR31" i="100"/>
  <c r="FJ31" i="100" s="1"/>
  <c r="DR26" i="100"/>
  <c r="FJ26" i="100" s="1"/>
  <c r="DR17" i="100"/>
  <c r="FJ17" i="100" s="1"/>
  <c r="DR14" i="100"/>
  <c r="FJ14" i="100" s="1"/>
  <c r="DZ23" i="100"/>
  <c r="FR23" i="100" s="1"/>
  <c r="ED23" i="100"/>
  <c r="FV23" i="100" s="1"/>
  <c r="ED19" i="100"/>
  <c r="FV19" i="100" s="1"/>
  <c r="ED10" i="100"/>
  <c r="FV10" i="100" s="1"/>
  <c r="EH25" i="100"/>
  <c r="FZ25" i="100" s="1"/>
  <c r="EH30" i="100"/>
  <c r="FZ30" i="100" s="1"/>
  <c r="EL37" i="100"/>
  <c r="GD37" i="100" s="1"/>
  <c r="EL32" i="100"/>
  <c r="GD32" i="100" s="1"/>
  <c r="EL29" i="100"/>
  <c r="GD29" i="100" s="1"/>
  <c r="EL19" i="100"/>
  <c r="GD19" i="100" s="1"/>
  <c r="EL12" i="100"/>
  <c r="GD12" i="100" s="1"/>
  <c r="CZ61" i="100"/>
  <c r="ER61" i="100" s="1"/>
  <c r="CZ36" i="100"/>
  <c r="ER36" i="100" s="1"/>
  <c r="CZ31" i="100"/>
  <c r="ER31" i="100" s="1"/>
  <c r="EI23" i="100"/>
  <c r="GA23" i="100" s="1"/>
  <c r="DC11" i="100"/>
  <c r="EU11" i="100" s="1"/>
  <c r="DG66" i="100"/>
  <c r="EY66" i="100" s="1"/>
  <c r="DG42" i="100"/>
  <c r="EY42" i="100" s="1"/>
  <c r="DG51" i="100"/>
  <c r="EY51" i="100" s="1"/>
  <c r="DG49" i="100"/>
  <c r="EY49" i="100" s="1"/>
  <c r="DG28" i="100"/>
  <c r="EY28" i="100" s="1"/>
  <c r="EA31" i="100"/>
  <c r="FS31" i="100" s="1"/>
  <c r="DT17" i="100"/>
  <c r="FL17" i="100" s="1"/>
  <c r="EB31" i="100"/>
  <c r="FT31" i="100" s="1"/>
  <c r="EF29" i="100"/>
  <c r="FX29" i="100" s="1"/>
  <c r="EJ33" i="100"/>
  <c r="GB33" i="100" s="1"/>
  <c r="EN35" i="100"/>
  <c r="GF35" i="100" s="1"/>
  <c r="EC26" i="100"/>
  <c r="FU26" i="100" s="1"/>
  <c r="EK15" i="100"/>
  <c r="GC15" i="100" s="1"/>
  <c r="EM25" i="100"/>
  <c r="GE25" i="100" s="1"/>
  <c r="EM24" i="100"/>
  <c r="GE24" i="100" s="1"/>
  <c r="EM20" i="100"/>
  <c r="GE20" i="100" s="1"/>
  <c r="DQ16" i="100"/>
  <c r="FI16" i="100" s="1"/>
  <c r="DQ19" i="100"/>
  <c r="FI19" i="100" s="1"/>
  <c r="DY25" i="100"/>
  <c r="FQ25" i="100" s="1"/>
  <c r="EG30" i="100"/>
  <c r="FY30" i="100" s="1"/>
  <c r="EO24" i="100"/>
  <c r="GG24" i="100" s="1"/>
  <c r="EO26" i="100"/>
  <c r="GG26" i="100" s="1"/>
  <c r="DO14" i="100"/>
  <c r="FG14" i="100" s="1"/>
  <c r="EE25" i="100"/>
  <c r="FW25" i="100" s="1"/>
  <c r="DS24" i="100"/>
  <c r="FK24" i="100" s="1"/>
  <c r="DS25" i="100"/>
  <c r="FK25" i="100" s="1"/>
  <c r="DS36" i="100"/>
  <c r="FK36" i="100" s="1"/>
  <c r="EM13" i="100"/>
  <c r="GE13" i="100" s="1"/>
  <c r="EM16" i="100"/>
  <c r="GE16" i="100" s="1"/>
  <c r="EM19" i="100"/>
  <c r="GE19" i="100" s="1"/>
  <c r="EM17" i="100"/>
  <c r="GE17" i="100" s="1"/>
  <c r="EM12" i="100"/>
  <c r="GE12" i="100" s="1"/>
  <c r="EL15" i="100"/>
  <c r="GD15" i="100" s="1"/>
  <c r="EL14" i="100"/>
  <c r="GD14" i="100" s="1"/>
  <c r="EL17" i="100"/>
  <c r="GD17" i="100" s="1"/>
  <c r="EL26" i="100"/>
  <c r="GD26" i="100" s="1"/>
  <c r="EL25" i="100"/>
  <c r="GD25" i="100" s="1"/>
  <c r="EL34" i="100"/>
  <c r="GD34" i="100" s="1"/>
  <c r="EL33" i="100"/>
  <c r="GD33" i="100" s="1"/>
  <c r="DQ10" i="100"/>
  <c r="FI10" i="100" s="1"/>
  <c r="DQ15" i="100"/>
  <c r="FI15" i="100" s="1"/>
  <c r="DQ18" i="100"/>
  <c r="FI18" i="100" s="1"/>
  <c r="DQ33" i="100"/>
  <c r="FI33" i="100" s="1"/>
  <c r="EK11" i="100"/>
  <c r="GC11" i="100" s="1"/>
  <c r="EK16" i="100"/>
  <c r="GC16" i="100" s="1"/>
  <c r="EK36" i="100"/>
  <c r="GC36" i="100" s="1"/>
  <c r="EK31" i="100"/>
  <c r="GC31" i="100" s="1"/>
  <c r="DO11" i="100"/>
  <c r="FG11" i="100" s="1"/>
  <c r="DO12" i="100"/>
  <c r="FG12" i="100" s="1"/>
  <c r="DO17" i="100"/>
  <c r="FG17" i="100" s="1"/>
  <c r="EJ17" i="100"/>
  <c r="GB17" i="100" s="1"/>
  <c r="EJ27" i="100"/>
  <c r="GB27" i="100" s="1"/>
  <c r="EJ34" i="100"/>
  <c r="GB34" i="100" s="1"/>
  <c r="DT10" i="100"/>
  <c r="FL10" i="100" s="1"/>
  <c r="DT11" i="100"/>
  <c r="FL11" i="100" s="1"/>
  <c r="DT19" i="100"/>
  <c r="FL19" i="100" s="1"/>
  <c r="DT31" i="100"/>
  <c r="FL31" i="100" s="1"/>
  <c r="EI13" i="100"/>
  <c r="GA13" i="100" s="1"/>
  <c r="EI16" i="100"/>
  <c r="GA16" i="100" s="1"/>
  <c r="EI14" i="100"/>
  <c r="GA14" i="100" s="1"/>
  <c r="EI33" i="100"/>
  <c r="GA33" i="100" s="1"/>
  <c r="EI21" i="100"/>
  <c r="GA21" i="100" s="1"/>
  <c r="EG22" i="100"/>
  <c r="FY22" i="100" s="1"/>
  <c r="EG31" i="100"/>
  <c r="FY31" i="100" s="1"/>
  <c r="DG22" i="100"/>
  <c r="EY22" i="100" s="1"/>
  <c r="DG21" i="100"/>
  <c r="EY21" i="100" s="1"/>
  <c r="DG33" i="100"/>
  <c r="EY33" i="100" s="1"/>
  <c r="DG32" i="100"/>
  <c r="EY32" i="100" s="1"/>
  <c r="DG45" i="100"/>
  <c r="EY45" i="100" s="1"/>
  <c r="DG50" i="100"/>
  <c r="EY50" i="100" s="1"/>
  <c r="DG57" i="100"/>
  <c r="EY57" i="100" s="1"/>
  <c r="DG63" i="100"/>
  <c r="EY63" i="100" s="1"/>
  <c r="DG64" i="100"/>
  <c r="EY64" i="100" s="1"/>
  <c r="EF21" i="100"/>
  <c r="FX21" i="100" s="1"/>
  <c r="EF23" i="100"/>
  <c r="FX23" i="100" s="1"/>
  <c r="EF30" i="100"/>
  <c r="FX30" i="100" s="1"/>
  <c r="EF22" i="100"/>
  <c r="FX22" i="100" s="1"/>
  <c r="EH27" i="100"/>
  <c r="FZ27" i="100" s="1"/>
  <c r="EH34" i="100"/>
  <c r="FZ34" i="100" s="1"/>
  <c r="EB28" i="100"/>
  <c r="FT28" i="100" s="1"/>
  <c r="EB29" i="100"/>
  <c r="FT29" i="100" s="1"/>
  <c r="DB62" i="100"/>
  <c r="ET62" i="100" s="1"/>
  <c r="DB25" i="100"/>
  <c r="ET25" i="100" s="1"/>
  <c r="DB30" i="100"/>
  <c r="ET30" i="100" s="1"/>
  <c r="DB15" i="100"/>
  <c r="ET15" i="100" s="1"/>
  <c r="EK20" i="100"/>
  <c r="GC20" i="100" s="1"/>
  <c r="EO34" i="100"/>
  <c r="GG34" i="100" s="1"/>
  <c r="DW14" i="100"/>
  <c r="FO14" i="100" s="1"/>
  <c r="DW9" i="100"/>
  <c r="FO9" i="100" s="1"/>
  <c r="DB18" i="100"/>
  <c r="ET18" i="100" s="1"/>
  <c r="DU24" i="100"/>
  <c r="FM24" i="100" s="1"/>
  <c r="CZ22" i="100"/>
  <c r="ER22" i="100" s="1"/>
  <c r="CZ39" i="100"/>
  <c r="ER39" i="100" s="1"/>
  <c r="CZ45" i="100"/>
  <c r="ER45" i="100" s="1"/>
  <c r="CZ59" i="100"/>
  <c r="ER59" i="100" s="1"/>
  <c r="CZ58" i="100"/>
  <c r="ER58" i="100" s="1"/>
  <c r="DI18" i="100"/>
  <c r="FA18" i="100" s="1"/>
  <c r="DJ19" i="100"/>
  <c r="FB19" i="100" s="1"/>
  <c r="DK25" i="100"/>
  <c r="FC25" i="100" s="1"/>
  <c r="DT34" i="100"/>
  <c r="FL34" i="100" s="1"/>
  <c r="DV31" i="100"/>
  <c r="FN31" i="100" s="1"/>
  <c r="DY13" i="100"/>
  <c r="FQ13" i="100" s="1"/>
  <c r="ED20" i="100"/>
  <c r="FV20" i="100" s="1"/>
  <c r="EE19" i="100"/>
  <c r="FW19" i="100" s="1"/>
  <c r="EJ22" i="100"/>
  <c r="GB22" i="100" s="1"/>
  <c r="DM29" i="100"/>
  <c r="FE29" i="100" s="1"/>
  <c r="EG25" i="100"/>
  <c r="FY25" i="100" s="1"/>
  <c r="DJ13" i="100"/>
  <c r="FB13" i="100" s="1"/>
  <c r="DV15" i="100"/>
  <c r="FN15" i="100" s="1"/>
  <c r="DN13" i="100"/>
  <c r="FF13" i="100" s="1"/>
  <c r="DB55" i="100"/>
  <c r="ET55" i="100" s="1"/>
  <c r="DB53" i="100"/>
  <c r="ET53" i="100" s="1"/>
  <c r="DB45" i="100"/>
  <c r="ET45" i="100" s="1"/>
  <c r="DB31" i="100"/>
  <c r="ET31" i="100" s="1"/>
  <c r="ED27" i="100"/>
  <c r="FV27" i="100" s="1"/>
  <c r="ED24" i="100"/>
  <c r="FV24" i="100" s="1"/>
  <c r="ED14" i="100"/>
  <c r="FV14" i="100" s="1"/>
  <c r="ED15" i="100"/>
  <c r="FV15" i="100" s="1"/>
  <c r="DK28" i="100"/>
  <c r="FC28" i="100" s="1"/>
  <c r="DW28" i="100"/>
  <c r="FO28" i="100" s="1"/>
  <c r="DY29" i="100"/>
  <c r="FQ29" i="100" s="1"/>
  <c r="CZ66" i="100"/>
  <c r="ER66" i="100" s="1"/>
  <c r="DP34" i="100"/>
  <c r="FH34" i="100" s="1"/>
  <c r="DW18" i="100"/>
  <c r="FO18" i="100" s="1"/>
  <c r="EI29" i="100"/>
  <c r="GA29" i="100" s="1"/>
  <c r="EM33" i="100"/>
  <c r="GE33" i="100" s="1"/>
  <c r="DI12" i="100"/>
  <c r="FA12" i="100" s="1"/>
  <c r="DI17" i="100"/>
  <c r="FA17" i="100" s="1"/>
  <c r="EA20" i="100"/>
  <c r="FS20" i="100" s="1"/>
  <c r="EA19" i="100"/>
  <c r="FS19" i="100" s="1"/>
  <c r="EA25" i="100"/>
  <c r="FS25" i="100" s="1"/>
  <c r="EA23" i="100"/>
  <c r="FS23" i="100" s="1"/>
  <c r="DG26" i="100"/>
  <c r="EY26" i="100" s="1"/>
  <c r="DG29" i="100"/>
  <c r="EY29" i="100" s="1"/>
  <c r="DG37" i="100"/>
  <c r="EY37" i="100" s="1"/>
  <c r="DY11" i="100"/>
  <c r="FQ11" i="100" s="1"/>
  <c r="DY17" i="100"/>
  <c r="FQ17" i="100" s="1"/>
  <c r="DY27" i="100"/>
  <c r="FQ27" i="100" s="1"/>
  <c r="DY24" i="100"/>
  <c r="FQ24" i="100" s="1"/>
  <c r="EE20" i="100"/>
  <c r="FW20" i="100" s="1"/>
  <c r="EE24" i="100"/>
  <c r="FW24" i="100" s="1"/>
  <c r="EE29" i="100"/>
  <c r="FW29" i="100" s="1"/>
  <c r="EJ20" i="100"/>
  <c r="GB20" i="100" s="1"/>
  <c r="EJ21" i="100"/>
  <c r="GB21" i="100" s="1"/>
  <c r="EJ25" i="100"/>
  <c r="GB25" i="100" s="1"/>
  <c r="EJ26" i="100"/>
  <c r="GB26" i="100" s="1"/>
  <c r="EJ24" i="100"/>
  <c r="GB24" i="100" s="1"/>
  <c r="DM23" i="100"/>
  <c r="FE23" i="100" s="1"/>
  <c r="DM27" i="100"/>
  <c r="FE27" i="100" s="1"/>
  <c r="DM36" i="100"/>
  <c r="FE36" i="100" s="1"/>
  <c r="DM28" i="100"/>
  <c r="FE28" i="100" s="1"/>
  <c r="DM31" i="100"/>
  <c r="FE31" i="100" s="1"/>
  <c r="EG23" i="100"/>
  <c r="FY23" i="100" s="1"/>
  <c r="EG26" i="100"/>
  <c r="FY26" i="100" s="1"/>
  <c r="EG24" i="100"/>
  <c r="FY24" i="100" s="1"/>
  <c r="DW19" i="100"/>
  <c r="FO19" i="100" s="1"/>
  <c r="DW17" i="100"/>
  <c r="FO17" i="100" s="1"/>
  <c r="DA10" i="100"/>
  <c r="ES10" i="100" s="1"/>
  <c r="DA13" i="100"/>
  <c r="ES13" i="100" s="1"/>
  <c r="DA21" i="100"/>
  <c r="ES21" i="100" s="1"/>
  <c r="DA23" i="100"/>
  <c r="ES23" i="100" s="1"/>
  <c r="DA22" i="100"/>
  <c r="ES22" i="100" s="1"/>
  <c r="DA36" i="100"/>
  <c r="ES36" i="100" s="1"/>
  <c r="DA28" i="100"/>
  <c r="ES28" i="100" s="1"/>
  <c r="DA39" i="100"/>
  <c r="ES39" i="100" s="1"/>
  <c r="DA48" i="100"/>
  <c r="ES48" i="100" s="1"/>
  <c r="DA29" i="100"/>
  <c r="ES29" i="100" s="1"/>
  <c r="DA54" i="100"/>
  <c r="ES54" i="100" s="1"/>
  <c r="DA62" i="100"/>
  <c r="ES62" i="100" s="1"/>
  <c r="DA41" i="100"/>
  <c r="ES41" i="100" s="1"/>
  <c r="DA65" i="100"/>
  <c r="ES65" i="100" s="1"/>
  <c r="DU12" i="100"/>
  <c r="FM12" i="100" s="1"/>
  <c r="DU17" i="100"/>
  <c r="FM17" i="100" s="1"/>
  <c r="DU18" i="100"/>
  <c r="FM18" i="100" s="1"/>
  <c r="DU30" i="100"/>
  <c r="FM30" i="100" s="1"/>
  <c r="EN10" i="100"/>
  <c r="GF10" i="100" s="1"/>
  <c r="EN11" i="100"/>
  <c r="GF11" i="100" s="1"/>
  <c r="EN19" i="100"/>
  <c r="GF19" i="100" s="1"/>
  <c r="EN20" i="100"/>
  <c r="GF20" i="100" s="1"/>
  <c r="EN28" i="100"/>
  <c r="GF28" i="100" s="1"/>
  <c r="EN31" i="100"/>
  <c r="GF31" i="100" s="1"/>
  <c r="EN26" i="100"/>
  <c r="GF26" i="100" s="1"/>
  <c r="EN34" i="100"/>
  <c r="GF34" i="100" s="1"/>
  <c r="DX12" i="100"/>
  <c r="FP12" i="100" s="1"/>
  <c r="DX13" i="100"/>
  <c r="FP13" i="100" s="1"/>
  <c r="DX21" i="100"/>
  <c r="FP21" i="100" s="1"/>
  <c r="DX23" i="100"/>
  <c r="FP23" i="100" s="1"/>
  <c r="DX30" i="100"/>
  <c r="FP30" i="100" s="1"/>
  <c r="DX22" i="100"/>
  <c r="FP22" i="100" s="1"/>
  <c r="DH10" i="100"/>
  <c r="EZ10" i="100" s="1"/>
  <c r="DH11" i="100"/>
  <c r="EZ11" i="100" s="1"/>
  <c r="DH16" i="100"/>
  <c r="EZ16" i="100" s="1"/>
  <c r="EC14" i="100"/>
  <c r="FU14" i="100" s="1"/>
  <c r="EC19" i="100"/>
  <c r="FU19" i="100" s="1"/>
  <c r="EC13" i="100"/>
  <c r="FU13" i="100" s="1"/>
  <c r="EC18" i="100"/>
  <c r="FU18" i="100" s="1"/>
  <c r="EC30" i="100"/>
  <c r="FU30" i="100" s="1"/>
  <c r="EC31" i="100"/>
  <c r="FU31" i="100" s="1"/>
  <c r="DK35" i="100"/>
  <c r="FC35" i="100" s="1"/>
  <c r="DP23" i="100"/>
  <c r="FH23" i="100" s="1"/>
  <c r="DP24" i="100"/>
  <c r="FH24" i="100" s="1"/>
  <c r="DQ32" i="100"/>
  <c r="FI32" i="100" s="1"/>
  <c r="DQ34" i="100"/>
  <c r="FI34" i="100" s="1"/>
  <c r="DV29" i="100"/>
  <c r="FN29" i="100" s="1"/>
  <c r="EK19" i="100"/>
  <c r="GC19" i="100" s="1"/>
  <c r="EK27" i="100"/>
  <c r="GC27" i="100" s="1"/>
  <c r="DT20" i="100"/>
  <c r="FL20" i="100" s="1"/>
  <c r="DT28" i="100"/>
  <c r="FL28" i="100" s="1"/>
  <c r="DT32" i="100"/>
  <c r="FL32" i="100" s="1"/>
  <c r="EO25" i="100"/>
  <c r="GG25" i="100" s="1"/>
  <c r="EO32" i="100"/>
  <c r="GG32" i="100" s="1"/>
  <c r="EO35" i="100"/>
  <c r="GG35" i="100" s="1"/>
  <c r="DU29" i="100"/>
  <c r="FM29" i="100" s="1"/>
  <c r="DB57" i="100"/>
  <c r="ET57" i="100" s="1"/>
  <c r="DB56" i="100"/>
  <c r="ET56" i="100" s="1"/>
  <c r="DB48" i="100"/>
  <c r="ET48" i="100" s="1"/>
  <c r="DB47" i="100"/>
  <c r="ET47" i="100" s="1"/>
  <c r="DB32" i="100"/>
  <c r="ET32" i="100" s="1"/>
  <c r="DB24" i="100"/>
  <c r="ET24" i="100" s="1"/>
  <c r="DB10" i="100"/>
  <c r="ET10" i="100" s="1"/>
  <c r="DJ17" i="100"/>
  <c r="FB17" i="100" s="1"/>
  <c r="DJ12" i="100"/>
  <c r="FB12" i="100" s="1"/>
  <c r="DN34" i="100"/>
  <c r="FF34" i="100" s="1"/>
  <c r="DN20" i="100"/>
  <c r="FF20" i="100" s="1"/>
  <c r="DN12" i="100"/>
  <c r="FF12" i="100" s="1"/>
  <c r="DV23" i="100"/>
  <c r="FN23" i="100" s="1"/>
  <c r="DV26" i="100"/>
  <c r="FN26" i="100" s="1"/>
  <c r="DV17" i="100"/>
  <c r="FN17" i="100" s="1"/>
  <c r="DV14" i="100"/>
  <c r="FN14" i="100" s="1"/>
  <c r="DZ7" i="100"/>
  <c r="FR7" i="100" s="1"/>
  <c r="DZ27" i="100"/>
  <c r="FR27" i="100" s="1"/>
  <c r="DZ21" i="100"/>
  <c r="FR21" i="100" s="1"/>
  <c r="DZ19" i="100"/>
  <c r="FR19" i="100" s="1"/>
  <c r="DZ16" i="100"/>
  <c r="FR16" i="100" s="1"/>
  <c r="DZ8" i="100"/>
  <c r="FR8" i="100" s="1"/>
  <c r="ED28" i="100"/>
  <c r="FV28" i="100" s="1"/>
  <c r="ED26" i="100"/>
  <c r="FV26" i="100" s="1"/>
  <c r="CZ7" i="100"/>
  <c r="ER7" i="100" s="1"/>
  <c r="CZ38" i="100"/>
  <c r="ER38" i="100" s="1"/>
  <c r="CZ51" i="100"/>
  <c r="ER51" i="100" s="1"/>
  <c r="CZ43" i="100"/>
  <c r="ER43" i="100" s="1"/>
  <c r="CZ42" i="100"/>
  <c r="ER42" i="100" s="1"/>
  <c r="CZ28" i="100"/>
  <c r="ER28" i="100" s="1"/>
  <c r="CZ25" i="100"/>
  <c r="ER25" i="100" s="1"/>
  <c r="CZ17" i="100"/>
  <c r="ER17" i="100" s="1"/>
  <c r="CZ11" i="100"/>
  <c r="ER11" i="100" s="1"/>
  <c r="CZ10" i="100"/>
  <c r="ER10" i="100" s="1"/>
  <c r="DS31" i="100"/>
  <c r="FK31" i="100" s="1"/>
  <c r="EI34" i="100"/>
  <c r="GA34" i="100" s="1"/>
  <c r="EI37" i="100"/>
  <c r="GA37" i="100" s="1"/>
  <c r="EI24" i="100"/>
  <c r="GA24" i="100" s="1"/>
  <c r="DG56" i="100"/>
  <c r="EY56" i="100" s="1"/>
  <c r="DG54" i="100"/>
  <c r="EY54" i="100" s="1"/>
  <c r="DG65" i="100"/>
  <c r="EY65" i="100" s="1"/>
  <c r="DG61" i="100"/>
  <c r="EY61" i="100" s="1"/>
  <c r="DG53" i="100"/>
  <c r="EY53" i="100" s="1"/>
  <c r="DG44" i="100"/>
  <c r="EY44" i="100" s="1"/>
  <c r="DG47" i="100"/>
  <c r="EY47" i="100" s="1"/>
  <c r="DG40" i="100"/>
  <c r="EY40" i="100" s="1"/>
  <c r="DG25" i="100"/>
  <c r="EY25" i="100" s="1"/>
  <c r="DG31" i="100"/>
  <c r="EY31" i="100" s="1"/>
  <c r="DG24" i="100"/>
  <c r="EY24" i="100" s="1"/>
  <c r="DK17" i="100"/>
  <c r="FC17" i="100" s="1"/>
  <c r="DK16" i="100"/>
  <c r="FC16" i="100" s="1"/>
  <c r="EA30" i="100"/>
  <c r="FS30" i="100" s="1"/>
  <c r="EA21" i="100"/>
  <c r="FS21" i="100" s="1"/>
  <c r="EA16" i="100"/>
  <c r="FS16" i="100" s="1"/>
  <c r="DH13" i="100"/>
  <c r="EZ13" i="100" s="1"/>
  <c r="DT29" i="100"/>
  <c r="FL29" i="100" s="1"/>
  <c r="DX31" i="100"/>
  <c r="FP31" i="100" s="1"/>
  <c r="DX27" i="100"/>
  <c r="FP27" i="100" s="1"/>
  <c r="DX16" i="100"/>
  <c r="FP16" i="100" s="1"/>
  <c r="DX11" i="100"/>
  <c r="FP11" i="100" s="1"/>
  <c r="EJ32" i="100"/>
  <c r="GB32" i="100" s="1"/>
  <c r="EJ31" i="100"/>
  <c r="GB31" i="100" s="1"/>
  <c r="EJ23" i="100"/>
  <c r="GB23" i="100" s="1"/>
  <c r="EN32" i="100"/>
  <c r="GF32" i="100" s="1"/>
  <c r="EN29" i="100"/>
  <c r="GF29" i="100" s="1"/>
  <c r="EN25" i="100"/>
  <c r="GF25" i="100" s="1"/>
  <c r="EN21" i="100"/>
  <c r="GF21" i="100" s="1"/>
  <c r="DA59" i="100"/>
  <c r="ES59" i="100" s="1"/>
  <c r="DA49" i="100"/>
  <c r="ES49" i="100" s="1"/>
  <c r="DA51" i="100"/>
  <c r="ES51" i="100" s="1"/>
  <c r="DA60" i="100"/>
  <c r="ES60" i="100" s="1"/>
  <c r="DA45" i="100"/>
  <c r="ES45" i="100" s="1"/>
  <c r="DA50" i="100"/>
  <c r="ES50" i="100" s="1"/>
  <c r="DA35" i="100"/>
  <c r="ES35" i="100" s="1"/>
  <c r="DA40" i="100"/>
  <c r="ES40" i="100" s="1"/>
  <c r="DA30" i="100"/>
  <c r="ES30" i="100" s="1"/>
  <c r="DA20" i="100"/>
  <c r="ES20" i="100" s="1"/>
  <c r="DA17" i="100"/>
  <c r="ES17" i="100" s="1"/>
  <c r="DA12" i="100"/>
  <c r="ES12" i="100" s="1"/>
  <c r="DM37" i="100"/>
  <c r="FE37" i="100" s="1"/>
  <c r="DM34" i="100"/>
  <c r="FE34" i="100" s="1"/>
  <c r="DU27" i="100"/>
  <c r="FM27" i="100" s="1"/>
  <c r="DU13" i="100"/>
  <c r="FM13" i="100" s="1"/>
  <c r="EC22" i="100"/>
  <c r="FU22" i="100" s="1"/>
  <c r="EC27" i="100"/>
  <c r="FU27" i="100" s="1"/>
  <c r="EC11" i="100"/>
  <c r="FU11" i="100" s="1"/>
  <c r="EC15" i="100"/>
  <c r="FU15" i="100" s="1"/>
  <c r="DW23" i="100"/>
  <c r="FO23" i="100" s="1"/>
  <c r="DW13" i="100"/>
  <c r="FO13" i="100" s="1"/>
  <c r="EM32" i="100"/>
  <c r="GE32" i="100" s="1"/>
  <c r="EM35" i="100"/>
  <c r="GE35" i="100" s="1"/>
  <c r="DY28" i="100"/>
  <c r="FQ28" i="100" s="1"/>
  <c r="DY21" i="100"/>
  <c r="FQ21" i="100" s="1"/>
  <c r="EG27" i="100"/>
  <c r="FY27" i="100" s="1"/>
  <c r="EO37" i="100"/>
  <c r="GG37" i="100" s="1"/>
  <c r="EE30" i="100"/>
  <c r="FW30" i="100" s="1"/>
  <c r="EE27" i="100"/>
  <c r="FW27" i="100" s="1"/>
  <c r="EE21" i="100"/>
  <c r="FW21" i="100" s="1"/>
  <c r="DK24" i="100"/>
  <c r="FC24" i="100" s="1"/>
  <c r="DN22" i="100"/>
  <c r="FF22" i="100" s="1"/>
  <c r="DQ21" i="100"/>
  <c r="FI21" i="100" s="1"/>
  <c r="DW15" i="100"/>
  <c r="FO15" i="100" s="1"/>
  <c r="DU21" i="100"/>
  <c r="FM21" i="100" s="1"/>
  <c r="CZ20" i="100"/>
  <c r="ER20" i="100" s="1"/>
  <c r="EM26" i="100"/>
  <c r="GE26" i="100" s="1"/>
  <c r="DB65" i="100"/>
  <c r="ET65" i="100" s="1"/>
  <c r="DB64" i="100"/>
  <c r="ET64" i="100" s="1"/>
  <c r="DB60" i="100"/>
  <c r="ET60" i="100" s="1"/>
  <c r="DB52" i="100"/>
  <c r="ET52" i="100" s="1"/>
  <c r="DB51" i="100"/>
  <c r="ET51" i="100" s="1"/>
  <c r="DB44" i="100"/>
  <c r="ET44" i="100" s="1"/>
  <c r="DB35" i="100"/>
  <c r="ET35" i="100" s="1"/>
  <c r="DB43" i="100"/>
  <c r="ET43" i="100" s="1"/>
  <c r="DB36" i="100"/>
  <c r="ET36" i="100" s="1"/>
  <c r="DB27" i="100"/>
  <c r="ET27" i="100" s="1"/>
  <c r="DB28" i="100"/>
  <c r="ET28" i="100" s="1"/>
  <c r="DB19" i="100"/>
  <c r="ET19" i="100" s="1"/>
  <c r="DB14" i="100"/>
  <c r="ET14" i="100" s="1"/>
  <c r="DB13" i="100"/>
  <c r="ET13" i="100" s="1"/>
  <c r="DN26" i="100"/>
  <c r="FF26" i="100" s="1"/>
  <c r="CZ62" i="100"/>
  <c r="ER62" i="100" s="1"/>
  <c r="CZ60" i="100"/>
  <c r="ER60" i="100" s="1"/>
  <c r="CZ55" i="100"/>
  <c r="ER55" i="100" s="1"/>
  <c r="CZ52" i="100"/>
  <c r="ER52" i="100" s="1"/>
  <c r="CZ41" i="100"/>
  <c r="ER41" i="100" s="1"/>
  <c r="CZ44" i="100"/>
  <c r="ER44" i="100" s="1"/>
  <c r="CZ33" i="100"/>
  <c r="ER33" i="100" s="1"/>
  <c r="CZ32" i="100"/>
  <c r="ER32" i="100" s="1"/>
  <c r="DS28" i="100"/>
  <c r="FK28" i="100" s="1"/>
  <c r="DS37" i="100"/>
  <c r="FK37" i="100" s="1"/>
  <c r="EI36" i="100"/>
  <c r="GA36" i="100" s="1"/>
  <c r="EI28" i="100"/>
  <c r="GA28" i="100" s="1"/>
  <c r="DK30" i="100"/>
  <c r="FC30" i="100" s="1"/>
  <c r="DP26" i="100"/>
  <c r="FH26" i="100" s="1"/>
  <c r="DP31" i="100"/>
  <c r="FH31" i="100" s="1"/>
  <c r="DP25" i="100"/>
  <c r="FH25" i="100" s="1"/>
  <c r="DT36" i="100"/>
  <c r="FL36" i="100" s="1"/>
  <c r="DT37" i="100"/>
  <c r="FL37" i="100" s="1"/>
  <c r="DT26" i="100"/>
  <c r="FL26" i="100" s="1"/>
  <c r="DT23" i="100"/>
  <c r="FL23" i="100" s="1"/>
  <c r="DT21" i="100"/>
  <c r="FL21" i="100" s="1"/>
  <c r="DU31" i="100"/>
  <c r="FM31" i="100" s="1"/>
  <c r="DU28" i="100"/>
  <c r="FM28" i="100" s="1"/>
  <c r="DU23" i="100"/>
  <c r="FM23" i="100" s="1"/>
  <c r="EK37" i="100"/>
  <c r="GC37" i="100" s="1"/>
  <c r="EK22" i="100"/>
  <c r="GC22" i="100" s="1"/>
  <c r="EK32" i="100"/>
  <c r="GC32" i="100" s="1"/>
  <c r="EK23" i="100"/>
  <c r="GC23" i="100" s="1"/>
  <c r="EK21" i="100"/>
  <c r="GC21" i="100" s="1"/>
  <c r="DW31" i="100"/>
  <c r="FO31" i="100" s="1"/>
  <c r="DW26" i="100"/>
  <c r="FO26" i="100" s="1"/>
  <c r="DW20" i="100"/>
  <c r="FO20" i="100" s="1"/>
  <c r="EM34" i="100"/>
  <c r="GE34" i="100" s="1"/>
  <c r="EM29" i="100"/>
  <c r="GE29" i="100" s="1"/>
  <c r="DQ29" i="100"/>
  <c r="FI29" i="100" s="1"/>
  <c r="DQ28" i="100"/>
  <c r="FI28" i="100" s="1"/>
  <c r="DQ30" i="100"/>
  <c r="FI30" i="100" s="1"/>
  <c r="DQ25" i="100"/>
  <c r="FI25" i="100" s="1"/>
  <c r="DY18" i="100"/>
  <c r="FQ18" i="100" s="1"/>
  <c r="DY15" i="100"/>
  <c r="FQ15" i="100" s="1"/>
  <c r="DY16" i="100"/>
  <c r="FQ16" i="100" s="1"/>
  <c r="EO33" i="100"/>
  <c r="GG33" i="100" s="1"/>
  <c r="EO28" i="100"/>
  <c r="GG28" i="100" s="1"/>
  <c r="EO27" i="100"/>
  <c r="GG27" i="100" s="1"/>
  <c r="EO21" i="100"/>
  <c r="GG21" i="100" s="1"/>
  <c r="DB61" i="100"/>
  <c r="ET61" i="100" s="1"/>
  <c r="DB59" i="100"/>
  <c r="ET59" i="100" s="1"/>
  <c r="DB58" i="100"/>
  <c r="ET58" i="100" s="1"/>
  <c r="DB37" i="100"/>
  <c r="ET37" i="100" s="1"/>
  <c r="DB50" i="100"/>
  <c r="ET50" i="100" s="1"/>
  <c r="DB42" i="100"/>
  <c r="ET42" i="100" s="1"/>
  <c r="DB49" i="100"/>
  <c r="ET49" i="100" s="1"/>
  <c r="DB41" i="100"/>
  <c r="ET41" i="100" s="1"/>
  <c r="DB34" i="100"/>
  <c r="ET34" i="100" s="1"/>
  <c r="DB23" i="100"/>
  <c r="ET23" i="100" s="1"/>
  <c r="DB26" i="100"/>
  <c r="ET26" i="100" s="1"/>
  <c r="DB22" i="100"/>
  <c r="ET22" i="100" s="1"/>
  <c r="DB12" i="100"/>
  <c r="ET12" i="100" s="1"/>
  <c r="DN23" i="100"/>
  <c r="FF23" i="100" s="1"/>
  <c r="DV30" i="100"/>
  <c r="FN30" i="100" s="1"/>
  <c r="DK23" i="100"/>
  <c r="FC23" i="100" s="1"/>
  <c r="DP22" i="100"/>
  <c r="FH22" i="100" s="1"/>
  <c r="DP28" i="100"/>
  <c r="FH28" i="100" s="1"/>
  <c r="DT35" i="100"/>
  <c r="FL35" i="100" s="1"/>
  <c r="DT30" i="100"/>
  <c r="FL30" i="100" s="1"/>
  <c r="EK33" i="100"/>
  <c r="GC33" i="100" s="1"/>
  <c r="EK28" i="100"/>
  <c r="GC28" i="100" s="1"/>
  <c r="DW30" i="100"/>
  <c r="FO30" i="100" s="1"/>
  <c r="DW29" i="100"/>
  <c r="FO29" i="100" s="1"/>
  <c r="DW22" i="100"/>
  <c r="FO22" i="100" s="1"/>
  <c r="DQ37" i="100"/>
  <c r="FI37" i="100" s="1"/>
  <c r="DQ24" i="100"/>
  <c r="FI24" i="100" s="1"/>
  <c r="DQ22" i="100"/>
  <c r="FI22" i="100" s="1"/>
  <c r="DQ23" i="100"/>
  <c r="FI23" i="100" s="1"/>
  <c r="EO29" i="100"/>
  <c r="GG29" i="100" s="1"/>
  <c r="EO36" i="100"/>
  <c r="GG36" i="100" s="1"/>
  <c r="DK20" i="100"/>
  <c r="FC20" i="100" s="1"/>
  <c r="DK19" i="100"/>
  <c r="FC19" i="100" s="1"/>
  <c r="DK31" i="100"/>
  <c r="FC31" i="100" s="1"/>
  <c r="DK32" i="100"/>
  <c r="FC32" i="100" s="1"/>
  <c r="DY14" i="100"/>
  <c r="FQ14" i="100" s="1"/>
  <c r="DY19" i="100"/>
  <c r="FQ19" i="100" s="1"/>
  <c r="DY23" i="100"/>
  <c r="FQ23" i="100" s="1"/>
  <c r="DY26" i="100"/>
  <c r="FQ26" i="100" s="1"/>
  <c r="DY20" i="100"/>
  <c r="FQ20" i="100" s="1"/>
  <c r="DY31" i="100"/>
  <c r="FQ31" i="100" s="1"/>
  <c r="ED18" i="100"/>
  <c r="FV18" i="100" s="1"/>
  <c r="ED22" i="100"/>
  <c r="FV22" i="100" s="1"/>
  <c r="ED31" i="100"/>
  <c r="FV31" i="100" s="1"/>
  <c r="ED30" i="100"/>
  <c r="FV30" i="100" s="1"/>
  <c r="DP27" i="100"/>
  <c r="FH27" i="100" s="1"/>
  <c r="DP29" i="100"/>
  <c r="FH29" i="100" s="1"/>
  <c r="DP37" i="100"/>
  <c r="FH37" i="100" s="1"/>
  <c r="DP36" i="100"/>
  <c r="FH36" i="100" s="1"/>
  <c r="DB9" i="100"/>
  <c r="ET9" i="100" s="1"/>
  <c r="DB8" i="100"/>
  <c r="ET8" i="100" s="1"/>
  <c r="DB16" i="100"/>
  <c r="ET16" i="100" s="1"/>
  <c r="DB17" i="100"/>
  <c r="ET17" i="100" s="1"/>
  <c r="DO20" i="100"/>
  <c r="FG20" i="100" s="1"/>
  <c r="DO19" i="100"/>
  <c r="FG19" i="100" s="1"/>
  <c r="EK25" i="100"/>
  <c r="GC25" i="100" s="1"/>
  <c r="EK30" i="100"/>
  <c r="GC30" i="100" s="1"/>
  <c r="EK29" i="100"/>
  <c r="GC29" i="100" s="1"/>
  <c r="EK35" i="100"/>
  <c r="GC35" i="100" s="1"/>
  <c r="DT25" i="100"/>
  <c r="FL25" i="100" s="1"/>
  <c r="DT22" i="100"/>
  <c r="FL22" i="100" s="1"/>
  <c r="DT33" i="100"/>
  <c r="FL33" i="100" s="1"/>
  <c r="DT24" i="100"/>
  <c r="FL24" i="100" s="1"/>
  <c r="EO23" i="100"/>
  <c r="GG23" i="100" s="1"/>
  <c r="EO22" i="100"/>
  <c r="GG22" i="100" s="1"/>
  <c r="EO30" i="100"/>
  <c r="GG30" i="100" s="1"/>
  <c r="EO31" i="100"/>
  <c r="GG31" i="100" s="1"/>
  <c r="DS26" i="100"/>
  <c r="FK26" i="100" s="1"/>
  <c r="DS35" i="100"/>
  <c r="FK35" i="100" s="1"/>
  <c r="DS34" i="100"/>
  <c r="FK34" i="100" s="1"/>
  <c r="DS32" i="100"/>
  <c r="FK32" i="100" s="1"/>
  <c r="EI25" i="100"/>
  <c r="GA25" i="100" s="1"/>
  <c r="EI35" i="100"/>
  <c r="GA35" i="100" s="1"/>
  <c r="EI27" i="100"/>
  <c r="GA27" i="100" s="1"/>
  <c r="DP32" i="100"/>
  <c r="FH32" i="100" s="1"/>
  <c r="DP33" i="100"/>
  <c r="FH33" i="100" s="1"/>
  <c r="DP30" i="100"/>
  <c r="FH30" i="100" s="1"/>
  <c r="DQ31" i="100"/>
  <c r="FI31" i="100" s="1"/>
  <c r="DN25" i="100"/>
  <c r="FF25" i="100" s="1"/>
  <c r="DN37" i="100"/>
  <c r="FF37" i="100" s="1"/>
  <c r="DQ27" i="100"/>
  <c r="FI27" i="100" s="1"/>
  <c r="DQ26" i="100"/>
  <c r="FI26" i="100" s="1"/>
  <c r="DQ36" i="100"/>
  <c r="FI36" i="100" s="1"/>
  <c r="DQ35" i="100"/>
  <c r="FI35" i="100" s="1"/>
  <c r="DW11" i="100"/>
  <c r="FO11" i="100" s="1"/>
  <c r="DW8" i="100"/>
  <c r="FO8" i="100" s="1"/>
  <c r="DW10" i="100"/>
  <c r="FO10" i="100" s="1"/>
  <c r="DW24" i="100"/>
  <c r="FO24" i="100" s="1"/>
  <c r="DW12" i="100"/>
  <c r="FO12" i="100" s="1"/>
  <c r="DW25" i="100"/>
  <c r="FO25" i="100" s="1"/>
  <c r="DU25" i="100"/>
  <c r="FM25" i="100" s="1"/>
  <c r="DU20" i="100"/>
  <c r="FM20" i="100" s="1"/>
  <c r="DU26" i="100"/>
  <c r="FM26" i="100" s="1"/>
  <c r="CZ23" i="100"/>
  <c r="ER23" i="100" s="1"/>
  <c r="CZ30" i="100"/>
  <c r="ER30" i="100" s="1"/>
  <c r="CZ29" i="100"/>
  <c r="ER29" i="100" s="1"/>
  <c r="CZ37" i="100"/>
  <c r="ER37" i="100" s="1"/>
  <c r="CZ46" i="100"/>
  <c r="ER46" i="100" s="1"/>
  <c r="CZ40" i="100"/>
  <c r="ER40" i="100" s="1"/>
  <c r="CZ47" i="100"/>
  <c r="ER47" i="100" s="1"/>
  <c r="CZ34" i="100"/>
  <c r="ER34" i="100" s="1"/>
  <c r="CZ57" i="100"/>
  <c r="ER57" i="100" s="1"/>
  <c r="CZ56" i="100"/>
  <c r="ER56" i="100" s="1"/>
  <c r="CZ65" i="100"/>
  <c r="ER65" i="100" s="1"/>
  <c r="CZ64" i="100"/>
  <c r="ER64" i="100" s="1"/>
  <c r="EM31" i="100"/>
  <c r="GE31" i="100" s="1"/>
  <c r="EM28" i="100"/>
  <c r="GE28" i="100" s="1"/>
  <c r="EJ36" i="100"/>
  <c r="GB36" i="100" s="1"/>
  <c r="EJ37" i="100"/>
  <c r="GB37" i="100" s="1"/>
  <c r="EJ29" i="100"/>
  <c r="GB29" i="100" s="1"/>
  <c r="EJ28" i="100"/>
  <c r="GB28" i="100" s="1"/>
  <c r="DM35" i="100"/>
  <c r="FE35" i="100" s="1"/>
  <c r="DM33" i="100"/>
  <c r="FE33" i="100" s="1"/>
  <c r="DM30" i="100"/>
  <c r="FE30" i="100" s="1"/>
  <c r="EE31" i="100"/>
  <c r="FW31" i="100" s="1"/>
  <c r="EE23" i="100"/>
  <c r="FW23" i="100" s="1"/>
  <c r="DK22" i="100"/>
  <c r="FC22" i="100" s="1"/>
  <c r="DO22" i="100"/>
  <c r="FG22" i="100" s="1"/>
  <c r="DK34" i="100"/>
  <c r="FC34" i="100" s="1"/>
  <c r="DK37" i="100"/>
  <c r="FC37" i="100" s="1"/>
  <c r="DK29" i="100"/>
  <c r="FC29" i="100" s="1"/>
  <c r="DK26" i="100"/>
  <c r="FC26" i="100" s="1"/>
  <c r="DO23" i="100"/>
  <c r="FG23" i="100" s="1"/>
  <c r="DO21" i="100"/>
  <c r="FG21" i="100" s="1"/>
  <c r="DK36" i="100"/>
  <c r="FC36" i="100" s="1"/>
  <c r="DK27" i="100"/>
  <c r="FC27" i="100" s="1"/>
  <c r="DK33" i="100"/>
  <c r="FC33" i="100" s="1"/>
  <c r="DK21" i="100"/>
  <c r="FC21" i="100" s="1"/>
  <c r="DF14" i="100"/>
  <c r="EX14" i="100" s="1"/>
  <c r="DN28" i="100"/>
  <c r="FF28" i="100" s="1"/>
  <c r="DO33" i="100"/>
  <c r="FG33" i="100" s="1"/>
  <c r="DJ31" i="100"/>
  <c r="FB31" i="100" s="1"/>
  <c r="DJ24" i="100"/>
  <c r="FB24" i="100" s="1"/>
  <c r="DO36" i="100"/>
  <c r="FG36" i="100" s="1"/>
  <c r="DO26" i="100"/>
  <c r="FG26" i="100" s="1"/>
  <c r="DO28" i="100"/>
  <c r="FG28" i="100" s="1"/>
  <c r="DJ25" i="100"/>
  <c r="FB25" i="100" s="1"/>
  <c r="DN33" i="100"/>
  <c r="FF33" i="100" s="1"/>
  <c r="DN32" i="100"/>
  <c r="FF32" i="100" s="1"/>
  <c r="DN31" i="100"/>
  <c r="FF31" i="100" s="1"/>
  <c r="DN24" i="100"/>
  <c r="FF24" i="100" s="1"/>
  <c r="DO32" i="100"/>
  <c r="FG32" i="100" s="1"/>
  <c r="DO27" i="100"/>
  <c r="FG27" i="100" s="1"/>
  <c r="DO24" i="100"/>
  <c r="FG24" i="100" s="1"/>
  <c r="DJ32" i="100"/>
  <c r="FB32" i="100" s="1"/>
  <c r="DN35" i="100"/>
  <c r="FF35" i="100" s="1"/>
  <c r="DN30" i="100"/>
  <c r="FF30" i="100" s="1"/>
  <c r="DN29" i="100"/>
  <c r="FF29" i="100" s="1"/>
  <c r="DO34" i="100"/>
  <c r="FG34" i="100" s="1"/>
  <c r="DO35" i="100"/>
  <c r="FG35" i="100" s="1"/>
  <c r="DN27" i="100"/>
  <c r="FF27" i="100" s="1"/>
  <c r="DN36" i="100"/>
  <c r="FF36" i="100" s="1"/>
  <c r="DI32" i="100"/>
  <c r="FA32" i="100" s="1"/>
  <c r="DO29" i="100"/>
  <c r="FG29" i="100" s="1"/>
  <c r="DH24" i="100"/>
  <c r="EZ24" i="100" s="1"/>
  <c r="DO25" i="100"/>
  <c r="FG25" i="100" s="1"/>
  <c r="DO31" i="100"/>
  <c r="FG31" i="100" s="1"/>
  <c r="DO30" i="100"/>
  <c r="FG30" i="100" s="1"/>
  <c r="DO37" i="100"/>
  <c r="FG37" i="100" s="1"/>
  <c r="DH34" i="100"/>
  <c r="EZ34" i="100" s="1"/>
  <c r="DH21" i="100"/>
  <c r="EZ21" i="100" s="1"/>
  <c r="DI19" i="100"/>
  <c r="FA19" i="100" s="1"/>
  <c r="DJ26" i="100"/>
  <c r="FB26" i="100" s="1"/>
  <c r="DJ37" i="100"/>
  <c r="FB37" i="100" s="1"/>
  <c r="DJ35" i="100"/>
  <c r="FB35" i="100" s="1"/>
  <c r="DJ30" i="100"/>
  <c r="FB30" i="100" s="1"/>
  <c r="DJ29" i="100"/>
  <c r="FB29" i="100" s="1"/>
  <c r="DJ22" i="100"/>
  <c r="FB22" i="100" s="1"/>
  <c r="DJ20" i="100"/>
  <c r="FB20" i="100" s="1"/>
  <c r="DH23" i="100"/>
  <c r="EZ23" i="100" s="1"/>
  <c r="DJ36" i="100"/>
  <c r="FB36" i="100" s="1"/>
  <c r="DJ27" i="100"/>
  <c r="FB27" i="100" s="1"/>
  <c r="DJ28" i="100"/>
  <c r="FB28" i="100" s="1"/>
  <c r="DJ21" i="100"/>
  <c r="FB21" i="100" s="1"/>
  <c r="DH36" i="100"/>
  <c r="EZ36" i="100" s="1"/>
  <c r="DI37" i="100"/>
  <c r="FA37" i="100" s="1"/>
  <c r="DI26" i="100"/>
  <c r="FA26" i="100" s="1"/>
  <c r="DJ33" i="100"/>
  <c r="FB33" i="100" s="1"/>
  <c r="DJ34" i="100"/>
  <c r="FB34" i="100" s="1"/>
  <c r="DJ23" i="100"/>
  <c r="FB23" i="100" s="1"/>
  <c r="DH35" i="100"/>
  <c r="EZ35" i="100" s="1"/>
  <c r="DI35" i="100"/>
  <c r="FA35" i="100" s="1"/>
  <c r="DI25" i="100"/>
  <c r="FA25" i="100" s="1"/>
  <c r="DF34" i="100"/>
  <c r="EX34" i="100" s="1"/>
  <c r="DH25" i="100"/>
  <c r="EZ25" i="100" s="1"/>
  <c r="DI27" i="100"/>
  <c r="FA27" i="100" s="1"/>
  <c r="DF55" i="100"/>
  <c r="EX55" i="100" s="1"/>
  <c r="DH32" i="100"/>
  <c r="EZ32" i="100" s="1"/>
  <c r="DH33" i="100"/>
  <c r="EZ33" i="100" s="1"/>
  <c r="DH30" i="100"/>
  <c r="EZ30" i="100" s="1"/>
  <c r="DH20" i="100"/>
  <c r="EZ20" i="100" s="1"/>
  <c r="DH19" i="100"/>
  <c r="EZ19" i="100" s="1"/>
  <c r="DI33" i="100"/>
  <c r="FA33" i="100" s="1"/>
  <c r="DI24" i="100"/>
  <c r="FA24" i="100" s="1"/>
  <c r="DI30" i="100"/>
  <c r="FA30" i="100" s="1"/>
  <c r="DI22" i="100"/>
  <c r="FA22" i="100" s="1"/>
  <c r="DI23" i="100"/>
  <c r="FA23" i="100" s="1"/>
  <c r="DI21" i="100"/>
  <c r="FA21" i="100" s="1"/>
  <c r="DE51" i="100"/>
  <c r="EW51" i="100" s="1"/>
  <c r="DF48" i="100"/>
  <c r="EX48" i="100" s="1"/>
  <c r="DH28" i="100"/>
  <c r="EZ28" i="100" s="1"/>
  <c r="DH26" i="100"/>
  <c r="EZ26" i="100" s="1"/>
  <c r="DH31" i="100"/>
  <c r="EZ31" i="100" s="1"/>
  <c r="DH27" i="100"/>
  <c r="EZ27" i="100" s="1"/>
  <c r="DH18" i="100"/>
  <c r="EZ18" i="100" s="1"/>
  <c r="DI31" i="100"/>
  <c r="FA31" i="100" s="1"/>
  <c r="DI36" i="100"/>
  <c r="FA36" i="100" s="1"/>
  <c r="DI20" i="100"/>
  <c r="FA20" i="100" s="1"/>
  <c r="DH22" i="100"/>
  <c r="EZ22" i="100" s="1"/>
  <c r="DH37" i="100"/>
  <c r="EZ37" i="100" s="1"/>
  <c r="DH29" i="100"/>
  <c r="EZ29" i="100" s="1"/>
  <c r="DI29" i="100"/>
  <c r="FA29" i="100" s="1"/>
  <c r="DI34" i="100"/>
  <c r="FA34" i="100" s="1"/>
  <c r="DI28" i="100"/>
  <c r="FA28" i="100" s="1"/>
  <c r="DC15" i="100"/>
  <c r="EU15" i="100" s="1"/>
  <c r="DF15" i="100"/>
  <c r="EX15" i="100" s="1"/>
  <c r="DD42" i="100"/>
  <c r="EV42" i="100" s="1"/>
  <c r="DE29" i="100"/>
  <c r="EW29" i="100" s="1"/>
  <c r="DC52" i="100"/>
  <c r="EU52" i="100" s="1"/>
  <c r="DF61" i="100"/>
  <c r="EX61" i="100" s="1"/>
  <c r="DF37" i="100"/>
  <c r="EX37" i="100" s="1"/>
  <c r="DF31" i="100"/>
  <c r="EX31" i="100" s="1"/>
  <c r="DC28" i="100"/>
  <c r="EU28" i="100" s="1"/>
  <c r="DF58" i="100"/>
  <c r="EX58" i="100" s="1"/>
  <c r="DF47" i="100"/>
  <c r="EX47" i="100" s="1"/>
  <c r="DF26" i="100"/>
  <c r="EX26" i="100" s="1"/>
  <c r="DC31" i="100"/>
  <c r="EU31" i="100" s="1"/>
  <c r="DE54" i="100"/>
  <c r="EW54" i="100" s="1"/>
  <c r="DF39" i="100"/>
  <c r="EX39" i="100" s="1"/>
  <c r="DF23" i="100"/>
  <c r="EX23" i="100" s="1"/>
  <c r="DF17" i="100"/>
  <c r="EX17" i="100" s="1"/>
  <c r="DC20" i="100"/>
  <c r="EU20" i="100" s="1"/>
  <c r="DD40" i="100"/>
  <c r="EV40" i="100" s="1"/>
  <c r="DE23" i="100"/>
  <c r="EW23" i="100" s="1"/>
  <c r="DF16" i="100"/>
  <c r="EX16" i="100" s="1"/>
  <c r="DF63" i="100"/>
  <c r="EX63" i="100" s="1"/>
  <c r="DF66" i="100"/>
  <c r="EX66" i="100" s="1"/>
  <c r="DF57" i="100"/>
  <c r="EX57" i="100" s="1"/>
  <c r="DF56" i="100"/>
  <c r="EX56" i="100" s="1"/>
  <c r="DF53" i="100"/>
  <c r="EX53" i="100" s="1"/>
  <c r="DF46" i="100"/>
  <c r="EX46" i="100" s="1"/>
  <c r="DF33" i="100"/>
  <c r="EX33" i="100" s="1"/>
  <c r="DF45" i="100"/>
  <c r="EX45" i="100" s="1"/>
  <c r="DF40" i="100"/>
  <c r="EX40" i="100" s="1"/>
  <c r="DF32" i="100"/>
  <c r="EX32" i="100" s="1"/>
  <c r="DF29" i="100"/>
  <c r="EX29" i="100" s="1"/>
  <c r="DF24" i="100"/>
  <c r="EX24" i="100" s="1"/>
  <c r="DF20" i="100"/>
  <c r="EX20" i="100" s="1"/>
  <c r="DF12" i="100"/>
  <c r="EX12" i="100" s="1"/>
  <c r="DF13" i="100"/>
  <c r="EX13" i="100" s="1"/>
  <c r="DC59" i="100"/>
  <c r="EU59" i="100" s="1"/>
  <c r="DC43" i="100"/>
  <c r="EU43" i="100" s="1"/>
  <c r="DC24" i="100"/>
  <c r="EU24" i="100" s="1"/>
  <c r="DD56" i="100"/>
  <c r="EV56" i="100" s="1"/>
  <c r="DD18" i="100"/>
  <c r="EV18" i="100" s="1"/>
  <c r="DE49" i="100"/>
  <c r="EW49" i="100" s="1"/>
  <c r="DE36" i="100"/>
  <c r="EW36" i="100" s="1"/>
  <c r="DE16" i="100"/>
  <c r="EW16" i="100" s="1"/>
  <c r="DF64" i="100"/>
  <c r="EX64" i="100" s="1"/>
  <c r="DF62" i="100"/>
  <c r="EX62" i="100" s="1"/>
  <c r="DF54" i="100"/>
  <c r="EX54" i="100" s="1"/>
  <c r="DF51" i="100"/>
  <c r="EX51" i="100" s="1"/>
  <c r="DF44" i="100"/>
  <c r="EX44" i="100" s="1"/>
  <c r="DF27" i="100"/>
  <c r="EX27" i="100" s="1"/>
  <c r="DF43" i="100"/>
  <c r="EX43" i="100" s="1"/>
  <c r="DF38" i="100"/>
  <c r="EX38" i="100" s="1"/>
  <c r="DF30" i="100"/>
  <c r="EX30" i="100" s="1"/>
  <c r="DF22" i="100"/>
  <c r="EX22" i="100" s="1"/>
  <c r="DF21" i="100"/>
  <c r="EX21" i="100" s="1"/>
  <c r="DF18" i="100"/>
  <c r="EX18" i="100" s="1"/>
  <c r="DC66" i="100"/>
  <c r="EU66" i="100" s="1"/>
  <c r="DC51" i="100"/>
  <c r="EU51" i="100" s="1"/>
  <c r="DC34" i="100"/>
  <c r="EU34" i="100" s="1"/>
  <c r="DE47" i="100"/>
  <c r="EW47" i="100" s="1"/>
  <c r="DE50" i="100"/>
  <c r="EW50" i="100" s="1"/>
  <c r="DE28" i="100"/>
  <c r="EW28" i="100" s="1"/>
  <c r="DE17" i="100"/>
  <c r="EW17" i="100" s="1"/>
  <c r="DF65" i="100"/>
  <c r="EX65" i="100" s="1"/>
  <c r="DF59" i="100"/>
  <c r="EX59" i="100" s="1"/>
  <c r="DF50" i="100"/>
  <c r="EX50" i="100" s="1"/>
  <c r="DF60" i="100"/>
  <c r="EX60" i="100" s="1"/>
  <c r="DF52" i="100"/>
  <c r="EX52" i="100" s="1"/>
  <c r="DF35" i="100"/>
  <c r="EX35" i="100" s="1"/>
  <c r="DF42" i="100"/>
  <c r="EX42" i="100" s="1"/>
  <c r="DF49" i="100"/>
  <c r="EX49" i="100" s="1"/>
  <c r="DF41" i="100"/>
  <c r="EX41" i="100" s="1"/>
  <c r="DF36" i="100"/>
  <c r="EX36" i="100" s="1"/>
  <c r="DF25" i="100"/>
  <c r="EX25" i="100" s="1"/>
  <c r="DF28" i="100"/>
  <c r="EX28" i="100" s="1"/>
  <c r="DF19" i="100"/>
  <c r="EX19" i="100" s="1"/>
  <c r="DC54" i="100"/>
  <c r="EU54" i="100" s="1"/>
  <c r="DC17" i="100"/>
  <c r="EU17" i="100" s="1"/>
  <c r="DC39" i="100"/>
  <c r="EU39" i="100" s="1"/>
  <c r="DE57" i="100"/>
  <c r="EW57" i="100" s="1"/>
  <c r="DE62" i="100"/>
  <c r="EW62" i="100" s="1"/>
  <c r="DE42" i="100"/>
  <c r="EW42" i="100" s="1"/>
  <c r="DC16" i="100"/>
  <c r="EU16" i="100" s="1"/>
  <c r="DE14" i="100"/>
  <c r="EW14" i="100" s="1"/>
  <c r="DC22" i="100"/>
  <c r="EU22" i="100" s="1"/>
  <c r="DD66" i="100"/>
  <c r="EV66" i="100" s="1"/>
  <c r="DC64" i="100"/>
  <c r="EU64" i="100" s="1"/>
  <c r="DC44" i="100"/>
  <c r="EU44" i="100" s="1"/>
  <c r="DC50" i="100"/>
  <c r="EU50" i="100" s="1"/>
  <c r="DC57" i="100"/>
  <c r="EU57" i="100" s="1"/>
  <c r="DC48" i="100"/>
  <c r="EU48" i="100" s="1"/>
  <c r="DC40" i="100"/>
  <c r="EU40" i="100" s="1"/>
  <c r="DC49" i="100"/>
  <c r="EU49" i="100" s="1"/>
  <c r="DC41" i="100"/>
  <c r="EU41" i="100" s="1"/>
  <c r="DC27" i="100"/>
  <c r="EU27" i="100" s="1"/>
  <c r="DC37" i="100"/>
  <c r="EU37" i="100" s="1"/>
  <c r="DC29" i="100"/>
  <c r="EU29" i="100" s="1"/>
  <c r="DC21" i="100"/>
  <c r="EU21" i="100" s="1"/>
  <c r="DC18" i="100"/>
  <c r="EU18" i="100" s="1"/>
  <c r="DD49" i="100"/>
  <c r="EV49" i="100" s="1"/>
  <c r="DD33" i="100"/>
  <c r="EV33" i="100" s="1"/>
  <c r="DD17" i="100"/>
  <c r="EV17" i="100" s="1"/>
  <c r="DE53" i="100"/>
  <c r="EW53" i="100" s="1"/>
  <c r="DE66" i="100"/>
  <c r="EW66" i="100" s="1"/>
  <c r="DE60" i="100"/>
  <c r="EW60" i="100" s="1"/>
  <c r="DE52" i="100"/>
  <c r="EW52" i="100" s="1"/>
  <c r="DE41" i="100"/>
  <c r="EW41" i="100" s="1"/>
  <c r="DE48" i="100"/>
  <c r="EW48" i="100" s="1"/>
  <c r="DE31" i="100"/>
  <c r="EW31" i="100" s="1"/>
  <c r="DE26" i="100"/>
  <c r="EW26" i="100" s="1"/>
  <c r="DE34" i="100"/>
  <c r="EW34" i="100" s="1"/>
  <c r="DE24" i="100"/>
  <c r="EW24" i="100" s="1"/>
  <c r="DE18" i="100"/>
  <c r="EW18" i="100" s="1"/>
  <c r="DE15" i="100"/>
  <c r="EW15" i="100" s="1"/>
  <c r="DE13" i="100"/>
  <c r="EW13" i="100" s="1"/>
  <c r="DC62" i="100"/>
  <c r="EU62" i="100" s="1"/>
  <c r="DC60" i="100"/>
  <c r="EU60" i="100" s="1"/>
  <c r="DC65" i="100"/>
  <c r="EU65" i="100" s="1"/>
  <c r="DC42" i="100"/>
  <c r="EU42" i="100" s="1"/>
  <c r="DC55" i="100"/>
  <c r="EU55" i="100" s="1"/>
  <c r="DC46" i="100"/>
  <c r="EU46" i="100" s="1"/>
  <c r="DC36" i="100"/>
  <c r="EU36" i="100" s="1"/>
  <c r="DC47" i="100"/>
  <c r="EU47" i="100" s="1"/>
  <c r="DC14" i="100"/>
  <c r="EU14" i="100" s="1"/>
  <c r="DC23" i="100"/>
  <c r="EU23" i="100" s="1"/>
  <c r="DC35" i="100"/>
  <c r="EU35" i="100" s="1"/>
  <c r="DC25" i="100"/>
  <c r="EU25" i="100" s="1"/>
  <c r="DD62" i="100"/>
  <c r="EV62" i="100" s="1"/>
  <c r="DD41" i="100"/>
  <c r="EV41" i="100" s="1"/>
  <c r="DD26" i="100"/>
  <c r="EV26" i="100" s="1"/>
  <c r="DE65" i="100"/>
  <c r="EW65" i="100" s="1"/>
  <c r="DE59" i="100"/>
  <c r="EW59" i="100" s="1"/>
  <c r="DE64" i="100"/>
  <c r="EW64" i="100" s="1"/>
  <c r="DE58" i="100"/>
  <c r="EW58" i="100" s="1"/>
  <c r="DE43" i="100"/>
  <c r="EW43" i="100" s="1"/>
  <c r="DE39" i="100"/>
  <c r="EW39" i="100" s="1"/>
  <c r="DE46" i="100"/>
  <c r="EW46" i="100" s="1"/>
  <c r="DE37" i="100"/>
  <c r="EW37" i="100" s="1"/>
  <c r="DE40" i="100"/>
  <c r="EW40" i="100" s="1"/>
  <c r="DE32" i="100"/>
  <c r="EW32" i="100" s="1"/>
  <c r="DE27" i="100"/>
  <c r="EW27" i="100" s="1"/>
  <c r="DE21" i="100"/>
  <c r="EW21" i="100" s="1"/>
  <c r="DC58" i="100"/>
  <c r="EU58" i="100" s="1"/>
  <c r="DC56" i="100"/>
  <c r="EU56" i="100" s="1"/>
  <c r="DC63" i="100"/>
  <c r="EU63" i="100" s="1"/>
  <c r="DC61" i="100"/>
  <c r="EU61" i="100" s="1"/>
  <c r="DC53" i="100"/>
  <c r="EU53" i="100" s="1"/>
  <c r="DC32" i="100"/>
  <c r="EU32" i="100" s="1"/>
  <c r="DC30" i="100"/>
  <c r="EU30" i="100" s="1"/>
  <c r="DC45" i="100"/>
  <c r="EU45" i="100" s="1"/>
  <c r="DC38" i="100"/>
  <c r="EU38" i="100" s="1"/>
  <c r="DC19" i="100"/>
  <c r="EU19" i="100" s="1"/>
  <c r="DC33" i="100"/>
  <c r="EU33" i="100" s="1"/>
  <c r="DC26" i="100"/>
  <c r="EU26" i="100" s="1"/>
  <c r="DD57" i="100"/>
  <c r="EV57" i="100" s="1"/>
  <c r="DD50" i="100"/>
  <c r="EV50" i="100" s="1"/>
  <c r="DD27" i="100"/>
  <c r="EV27" i="100" s="1"/>
  <c r="DE61" i="100"/>
  <c r="EW61" i="100" s="1"/>
  <c r="DE63" i="100"/>
  <c r="EW63" i="100" s="1"/>
  <c r="DE55" i="100"/>
  <c r="EW55" i="100" s="1"/>
  <c r="DE45" i="100"/>
  <c r="EW45" i="100" s="1"/>
  <c r="DE56" i="100"/>
  <c r="EW56" i="100" s="1"/>
  <c r="DE20" i="100"/>
  <c r="EW20" i="100" s="1"/>
  <c r="DE35" i="100"/>
  <c r="EW35" i="100" s="1"/>
  <c r="DE44" i="100"/>
  <c r="EW44" i="100" s="1"/>
  <c r="DE33" i="100"/>
  <c r="EW33" i="100" s="1"/>
  <c r="DE38" i="100"/>
  <c r="EW38" i="100" s="1"/>
  <c r="DE30" i="100"/>
  <c r="EW30" i="100" s="1"/>
  <c r="DE25" i="100"/>
  <c r="EW25" i="100" s="1"/>
  <c r="DE22" i="100"/>
  <c r="EW22" i="100" s="1"/>
  <c r="DE19" i="100"/>
  <c r="EW19" i="100" s="1"/>
  <c r="DD65" i="100"/>
  <c r="EV65" i="100" s="1"/>
  <c r="DD58" i="100"/>
  <c r="EV58" i="100" s="1"/>
  <c r="DD55" i="100"/>
  <c r="EV55" i="100" s="1"/>
  <c r="DD36" i="100"/>
  <c r="EV36" i="100" s="1"/>
  <c r="DD47" i="100"/>
  <c r="EV47" i="100" s="1"/>
  <c r="DD38" i="100"/>
  <c r="EV38" i="100" s="1"/>
  <c r="DD48" i="100"/>
  <c r="EV48" i="100" s="1"/>
  <c r="DD39" i="100"/>
  <c r="EV39" i="100" s="1"/>
  <c r="DD31" i="100"/>
  <c r="EV31" i="100" s="1"/>
  <c r="DD32" i="100"/>
  <c r="EV32" i="100" s="1"/>
  <c r="DD25" i="100"/>
  <c r="EV25" i="100" s="1"/>
  <c r="DD16" i="100"/>
  <c r="EV16" i="100" s="1"/>
  <c r="DD15" i="100"/>
  <c r="EV15" i="100" s="1"/>
  <c r="DD14" i="100"/>
  <c r="EV14" i="100" s="1"/>
  <c r="DD64" i="100"/>
  <c r="EV64" i="100" s="1"/>
  <c r="DD63" i="100"/>
  <c r="EV63" i="100" s="1"/>
  <c r="DD61" i="100"/>
  <c r="EV61" i="100" s="1"/>
  <c r="DD53" i="100"/>
  <c r="EV53" i="100" s="1"/>
  <c r="DD54" i="100"/>
  <c r="EV54" i="100" s="1"/>
  <c r="DD45" i="100"/>
  <c r="EV45" i="100" s="1"/>
  <c r="DD34" i="100"/>
  <c r="EV34" i="100" s="1"/>
  <c r="DD46" i="100"/>
  <c r="EV46" i="100" s="1"/>
  <c r="DD37" i="100"/>
  <c r="EV37" i="100" s="1"/>
  <c r="DD29" i="100"/>
  <c r="EV29" i="100" s="1"/>
  <c r="DD30" i="100"/>
  <c r="EV30" i="100" s="1"/>
  <c r="DD23" i="100"/>
  <c r="EV23" i="100" s="1"/>
  <c r="DD21" i="100"/>
  <c r="EV21" i="100" s="1"/>
  <c r="DD13" i="100"/>
  <c r="EV13" i="100" s="1"/>
  <c r="DD12" i="100"/>
  <c r="EV12" i="100" s="1"/>
  <c r="DS39" i="100"/>
  <c r="FK39" i="100" s="1"/>
  <c r="DD60" i="100"/>
  <c r="EV60" i="100" s="1"/>
  <c r="DD59" i="100"/>
  <c r="EV59" i="100" s="1"/>
  <c r="DD51" i="100"/>
  <c r="EV51" i="100" s="1"/>
  <c r="DD52" i="100"/>
  <c r="EV52" i="100" s="1"/>
  <c r="DD43" i="100"/>
  <c r="EV43" i="100" s="1"/>
  <c r="DD24" i="100"/>
  <c r="EV24" i="100" s="1"/>
  <c r="DD44" i="100"/>
  <c r="EV44" i="100" s="1"/>
  <c r="DD35" i="100"/>
  <c r="EV35" i="100" s="1"/>
  <c r="DD22" i="100"/>
  <c r="EV22" i="100" s="1"/>
  <c r="DD28" i="100"/>
  <c r="EV28" i="100" s="1"/>
  <c r="DD20" i="100"/>
  <c r="EV20" i="100" s="1"/>
  <c r="DD19" i="100"/>
  <c r="EV19" i="100" s="1"/>
  <c r="EI43" i="100"/>
  <c r="GA43" i="100" s="1"/>
  <c r="EA41" i="100"/>
  <c r="FS41" i="100" s="1"/>
  <c r="DN43" i="100"/>
  <c r="FF43" i="100" s="1"/>
  <c r="DJ43" i="100"/>
  <c r="FB43" i="100" s="1"/>
  <c r="EH45" i="100"/>
  <c r="FZ45" i="100" s="1"/>
  <c r="ED65" i="100"/>
  <c r="FV65" i="100" s="1"/>
  <c r="DL63" i="100"/>
  <c r="FD63" i="100" s="1"/>
  <c r="EB64" i="100"/>
  <c r="FT64" i="100" s="1"/>
  <c r="DR43" i="100"/>
  <c r="FJ43" i="100" s="1"/>
  <c r="DK41" i="100"/>
  <c r="FC41" i="100" s="1"/>
  <c r="DZ38" i="100"/>
  <c r="FR38" i="100" s="1"/>
  <c r="DH43" i="100"/>
  <c r="EZ43" i="100" s="1"/>
  <c r="DV65" i="100"/>
  <c r="FN65" i="100" s="1"/>
  <c r="DO39" i="100"/>
  <c r="FG39" i="100" s="1"/>
  <c r="DO47" i="100"/>
  <c r="FG47" i="100" s="1"/>
  <c r="DO38" i="100"/>
  <c r="FG38" i="100" s="1"/>
  <c r="DO42" i="100"/>
  <c r="FG42" i="100" s="1"/>
  <c r="DO57" i="100"/>
  <c r="FG57" i="100" s="1"/>
  <c r="DO54" i="100"/>
  <c r="FG54" i="100" s="1"/>
  <c r="DO62" i="100"/>
  <c r="FG62" i="100" s="1"/>
  <c r="DO52" i="100"/>
  <c r="FG52" i="100" s="1"/>
  <c r="DO41" i="100"/>
  <c r="FG41" i="100" s="1"/>
  <c r="DO49" i="100"/>
  <c r="FG49" i="100" s="1"/>
  <c r="DO40" i="100"/>
  <c r="FG40" i="100" s="1"/>
  <c r="DO51" i="100"/>
  <c r="FG51" i="100" s="1"/>
  <c r="DO59" i="100"/>
  <c r="FG59" i="100" s="1"/>
  <c r="DO63" i="100"/>
  <c r="FG63" i="100" s="1"/>
  <c r="DO64" i="100"/>
  <c r="FG64" i="100" s="1"/>
  <c r="DO56" i="100"/>
  <c r="FG56" i="100" s="1"/>
  <c r="DO43" i="100"/>
  <c r="FG43" i="100" s="1"/>
  <c r="DO48" i="100"/>
  <c r="FG48" i="100" s="1"/>
  <c r="DO53" i="100"/>
  <c r="FG53" i="100" s="1"/>
  <c r="DO61" i="100"/>
  <c r="FG61" i="100" s="1"/>
  <c r="DO65" i="100"/>
  <c r="FG65" i="100" s="1"/>
  <c r="DO66" i="100"/>
  <c r="FG66" i="100" s="1"/>
  <c r="DO60" i="100"/>
  <c r="FG60" i="100" s="1"/>
  <c r="DO45" i="100"/>
  <c r="FG45" i="100" s="1"/>
  <c r="DO50" i="100"/>
  <c r="FG50" i="100" s="1"/>
  <c r="DO55" i="100"/>
  <c r="FG55" i="100" s="1"/>
  <c r="DO44" i="100"/>
  <c r="FG44" i="100" s="1"/>
  <c r="DO58" i="100"/>
  <c r="FG58" i="100" s="1"/>
  <c r="DO46" i="100"/>
  <c r="FG46" i="100" s="1"/>
  <c r="DW37" i="100"/>
  <c r="FO37" i="100" s="1"/>
  <c r="DW32" i="100"/>
  <c r="FO32" i="100" s="1"/>
  <c r="DW45" i="100"/>
  <c r="FO45" i="100" s="1"/>
  <c r="DW34" i="100"/>
  <c r="FO34" i="100" s="1"/>
  <c r="DW46" i="100"/>
  <c r="FO46" i="100" s="1"/>
  <c r="DW57" i="100"/>
  <c r="FO57" i="100" s="1"/>
  <c r="DW48" i="100"/>
  <c r="FO48" i="100" s="1"/>
  <c r="DW42" i="100"/>
  <c r="FO42" i="100" s="1"/>
  <c r="DW62" i="100"/>
  <c r="FO62" i="100" s="1"/>
  <c r="DW60" i="100"/>
  <c r="FO60" i="100" s="1"/>
  <c r="DW39" i="100"/>
  <c r="FO39" i="100" s="1"/>
  <c r="DW36" i="100"/>
  <c r="FO36" i="100" s="1"/>
  <c r="DW47" i="100"/>
  <c r="FO47" i="100" s="1"/>
  <c r="DW38" i="100"/>
  <c r="FO38" i="100" s="1"/>
  <c r="DW51" i="100"/>
  <c r="FO51" i="100" s="1"/>
  <c r="DW59" i="100"/>
  <c r="FO59" i="100" s="1"/>
  <c r="DW50" i="100"/>
  <c r="FO50" i="100" s="1"/>
  <c r="DW52" i="100"/>
  <c r="FO52" i="100" s="1"/>
  <c r="DW64" i="100"/>
  <c r="FO64" i="100" s="1"/>
  <c r="DW33" i="100"/>
  <c r="FO33" i="100" s="1"/>
  <c r="DW41" i="100"/>
  <c r="FO41" i="100" s="1"/>
  <c r="DW49" i="100"/>
  <c r="FO49" i="100" s="1"/>
  <c r="DW53" i="100"/>
  <c r="FO53" i="100" s="1"/>
  <c r="DW61" i="100"/>
  <c r="FO61" i="100" s="1"/>
  <c r="DW63" i="100"/>
  <c r="FO63" i="100" s="1"/>
  <c r="DW58" i="100"/>
  <c r="FO58" i="100" s="1"/>
  <c r="DW66" i="100"/>
  <c r="FO66" i="100" s="1"/>
  <c r="DW35" i="100"/>
  <c r="FO35" i="100" s="1"/>
  <c r="DW43" i="100"/>
  <c r="FO43" i="100" s="1"/>
  <c r="DW44" i="100"/>
  <c r="FO44" i="100" s="1"/>
  <c r="DW55" i="100"/>
  <c r="FO55" i="100" s="1"/>
  <c r="DW40" i="100"/>
  <c r="FO40" i="100" s="1"/>
  <c r="DW65" i="100"/>
  <c r="FO65" i="100" s="1"/>
  <c r="DW54" i="100"/>
  <c r="FO54" i="100" s="1"/>
  <c r="DW56" i="100"/>
  <c r="FO56" i="100" s="1"/>
  <c r="EE37" i="100"/>
  <c r="FW37" i="100" s="1"/>
  <c r="EE32" i="100"/>
  <c r="FW32" i="100" s="1"/>
  <c r="EE43" i="100"/>
  <c r="FW43" i="100" s="1"/>
  <c r="EE34" i="100"/>
  <c r="FW34" i="100" s="1"/>
  <c r="EE42" i="100"/>
  <c r="FW42" i="100" s="1"/>
  <c r="EE57" i="100"/>
  <c r="FW57" i="100" s="1"/>
  <c r="EE46" i="100"/>
  <c r="FW46" i="100" s="1"/>
  <c r="EE58" i="100"/>
  <c r="FW58" i="100" s="1"/>
  <c r="EE66" i="100"/>
  <c r="FW66" i="100" s="1"/>
  <c r="EE39" i="100"/>
  <c r="FW39" i="100" s="1"/>
  <c r="EE36" i="100"/>
  <c r="FW36" i="100" s="1"/>
  <c r="EE45" i="100"/>
  <c r="FW45" i="100" s="1"/>
  <c r="EE38" i="100"/>
  <c r="FW38" i="100" s="1"/>
  <c r="EE51" i="100"/>
  <c r="FW51" i="100" s="1"/>
  <c r="EE59" i="100"/>
  <c r="FW59" i="100" s="1"/>
  <c r="EE63" i="100"/>
  <c r="FW63" i="100" s="1"/>
  <c r="EE50" i="100"/>
  <c r="FW50" i="100" s="1"/>
  <c r="EE52" i="100"/>
  <c r="FW52" i="100" s="1"/>
  <c r="EE33" i="100"/>
  <c r="FW33" i="100" s="1"/>
  <c r="EE47" i="100"/>
  <c r="FW47" i="100" s="1"/>
  <c r="EE40" i="100"/>
  <c r="FW40" i="100" s="1"/>
  <c r="EE53" i="100"/>
  <c r="FW53" i="100" s="1"/>
  <c r="EE61" i="100"/>
  <c r="FW61" i="100" s="1"/>
  <c r="EE65" i="100"/>
  <c r="FW65" i="100" s="1"/>
  <c r="EE62" i="100"/>
  <c r="FW62" i="100" s="1"/>
  <c r="EE56" i="100"/>
  <c r="FW56" i="100" s="1"/>
  <c r="EE35" i="100"/>
  <c r="FW35" i="100" s="1"/>
  <c r="EE41" i="100"/>
  <c r="FW41" i="100" s="1"/>
  <c r="EE49" i="100"/>
  <c r="FW49" i="100" s="1"/>
  <c r="EE48" i="100"/>
  <c r="FW48" i="100" s="1"/>
  <c r="EE55" i="100"/>
  <c r="FW55" i="100" s="1"/>
  <c r="EE44" i="100"/>
  <c r="FW44" i="100" s="1"/>
  <c r="EE54" i="100"/>
  <c r="FW54" i="100" s="1"/>
  <c r="EE64" i="100"/>
  <c r="FW64" i="100" s="1"/>
  <c r="EE60" i="100"/>
  <c r="FW60" i="100" s="1"/>
  <c r="DI44" i="100"/>
  <c r="FA44" i="100" s="1"/>
  <c r="DI41" i="100"/>
  <c r="FA41" i="100" s="1"/>
  <c r="DI56" i="100"/>
  <c r="FA56" i="100" s="1"/>
  <c r="DI43" i="100"/>
  <c r="FA43" i="100" s="1"/>
  <c r="DI66" i="100"/>
  <c r="FA66" i="100" s="1"/>
  <c r="DI63" i="100"/>
  <c r="FA63" i="100" s="1"/>
  <c r="DI59" i="100"/>
  <c r="FA59" i="100" s="1"/>
  <c r="DI38" i="100"/>
  <c r="FA38" i="100" s="1"/>
  <c r="DI39" i="100"/>
  <c r="FA39" i="100" s="1"/>
  <c r="DI46" i="100"/>
  <c r="FA46" i="100" s="1"/>
  <c r="DI49" i="100"/>
  <c r="FA49" i="100" s="1"/>
  <c r="DI58" i="100"/>
  <c r="FA58" i="100" s="1"/>
  <c r="DI45" i="100"/>
  <c r="FA45" i="100" s="1"/>
  <c r="DI57" i="100"/>
  <c r="FA57" i="100" s="1"/>
  <c r="DI65" i="100"/>
  <c r="FA65" i="100" s="1"/>
  <c r="DI40" i="100"/>
  <c r="FA40" i="100" s="1"/>
  <c r="DI48" i="100"/>
  <c r="FA48" i="100" s="1"/>
  <c r="DI52" i="100"/>
  <c r="FA52" i="100" s="1"/>
  <c r="DI60" i="100"/>
  <c r="FA60" i="100" s="1"/>
  <c r="DI53" i="100"/>
  <c r="FA53" i="100" s="1"/>
  <c r="DI61" i="100"/>
  <c r="FA61" i="100" s="1"/>
  <c r="DI51" i="100"/>
  <c r="FA51" i="100" s="1"/>
  <c r="DI42" i="100"/>
  <c r="FA42" i="100" s="1"/>
  <c r="DI50" i="100"/>
  <c r="FA50" i="100" s="1"/>
  <c r="DI47" i="100"/>
  <c r="FA47" i="100" s="1"/>
  <c r="DI54" i="100"/>
  <c r="FA54" i="100" s="1"/>
  <c r="DI62" i="100"/>
  <c r="FA62" i="100" s="1"/>
  <c r="DI64" i="100"/>
  <c r="FA64" i="100" s="1"/>
  <c r="DI55" i="100"/>
  <c r="FA55" i="100" s="1"/>
  <c r="EH65" i="100"/>
  <c r="FZ65" i="100" s="1"/>
  <c r="DJ63" i="100"/>
  <c r="FB63" i="100" s="1"/>
  <c r="DJ57" i="100"/>
  <c r="FB57" i="100" s="1"/>
  <c r="DJ55" i="100"/>
  <c r="FB55" i="100" s="1"/>
  <c r="DJ56" i="100"/>
  <c r="FB56" i="100" s="1"/>
  <c r="DJ48" i="100"/>
  <c r="FB48" i="100" s="1"/>
  <c r="DJ40" i="100"/>
  <c r="FB40" i="100" s="1"/>
  <c r="DJ47" i="100"/>
  <c r="FB47" i="100" s="1"/>
  <c r="DJ38" i="100"/>
  <c r="FB38" i="100" s="1"/>
  <c r="DN66" i="100"/>
  <c r="FF66" i="100" s="1"/>
  <c r="DN62" i="100"/>
  <c r="FF62" i="100" s="1"/>
  <c r="DN54" i="100"/>
  <c r="FF54" i="100" s="1"/>
  <c r="DN53" i="100"/>
  <c r="FF53" i="100" s="1"/>
  <c r="DN44" i="100"/>
  <c r="FF44" i="100" s="1"/>
  <c r="DN47" i="100"/>
  <c r="FF47" i="100" s="1"/>
  <c r="DN38" i="100"/>
  <c r="FF38" i="100" s="1"/>
  <c r="DR61" i="100"/>
  <c r="FJ61" i="100" s="1"/>
  <c r="DR64" i="100"/>
  <c r="FJ64" i="100" s="1"/>
  <c r="DR60" i="100"/>
  <c r="FJ60" i="100" s="1"/>
  <c r="DR52" i="100"/>
  <c r="FJ52" i="100" s="1"/>
  <c r="DR42" i="100"/>
  <c r="FJ42" i="100" s="1"/>
  <c r="DR49" i="100"/>
  <c r="FJ49" i="100" s="1"/>
  <c r="DR41" i="100"/>
  <c r="FJ41" i="100" s="1"/>
  <c r="DV55" i="100"/>
  <c r="FN55" i="100" s="1"/>
  <c r="DV62" i="100"/>
  <c r="FN62" i="100" s="1"/>
  <c r="DV58" i="100"/>
  <c r="FN58" i="100" s="1"/>
  <c r="DV50" i="100"/>
  <c r="FN50" i="100" s="1"/>
  <c r="DV51" i="100"/>
  <c r="FN51" i="100" s="1"/>
  <c r="DV42" i="100"/>
  <c r="FN42" i="100" s="1"/>
  <c r="DV33" i="100"/>
  <c r="FN33" i="100" s="1"/>
  <c r="DV43" i="100"/>
  <c r="FN43" i="100" s="1"/>
  <c r="DV34" i="100"/>
  <c r="FN34" i="100" s="1"/>
  <c r="DZ63" i="100"/>
  <c r="FR63" i="100" s="1"/>
  <c r="DZ66" i="100"/>
  <c r="FR66" i="100" s="1"/>
  <c r="DZ55" i="100"/>
  <c r="FR55" i="100" s="1"/>
  <c r="DZ54" i="100"/>
  <c r="FR54" i="100" s="1"/>
  <c r="DZ53" i="100"/>
  <c r="FR53" i="100" s="1"/>
  <c r="DZ46" i="100"/>
  <c r="FR46" i="100" s="1"/>
  <c r="DZ39" i="100"/>
  <c r="FR39" i="100" s="1"/>
  <c r="DZ47" i="100"/>
  <c r="FR47" i="100" s="1"/>
  <c r="ED64" i="100"/>
  <c r="FV64" i="100" s="1"/>
  <c r="ED57" i="100"/>
  <c r="FV57" i="100" s="1"/>
  <c r="ED54" i="100"/>
  <c r="FV54" i="100" s="1"/>
  <c r="ED51" i="100"/>
  <c r="FV51" i="100" s="1"/>
  <c r="ED46" i="100"/>
  <c r="FV46" i="100" s="1"/>
  <c r="ED37" i="100"/>
  <c r="FV37" i="100" s="1"/>
  <c r="ED45" i="100"/>
  <c r="FV45" i="100" s="1"/>
  <c r="ED38" i="100"/>
  <c r="FV38" i="100" s="1"/>
  <c r="EH61" i="100"/>
  <c r="FZ61" i="100" s="1"/>
  <c r="EH62" i="100"/>
  <c r="FZ62" i="100" s="1"/>
  <c r="EH58" i="100"/>
  <c r="FZ58" i="100" s="1"/>
  <c r="EH50" i="100"/>
  <c r="FZ50" i="100" s="1"/>
  <c r="EH51" i="100"/>
  <c r="FZ51" i="100" s="1"/>
  <c r="EH42" i="100"/>
  <c r="FZ42" i="100" s="1"/>
  <c r="EH43" i="100"/>
  <c r="FZ43" i="100" s="1"/>
  <c r="EL55" i="100"/>
  <c r="GD55" i="100" s="1"/>
  <c r="EL61" i="100"/>
  <c r="GD61" i="100" s="1"/>
  <c r="EL56" i="100"/>
  <c r="GD56" i="100" s="1"/>
  <c r="EL39" i="100"/>
  <c r="GD39" i="100" s="1"/>
  <c r="EL48" i="100"/>
  <c r="GD48" i="100" s="1"/>
  <c r="EL40" i="100"/>
  <c r="GD40" i="100" s="1"/>
  <c r="EL49" i="100"/>
  <c r="GD49" i="100" s="1"/>
  <c r="EL41" i="100"/>
  <c r="GD41" i="100" s="1"/>
  <c r="DS58" i="100"/>
  <c r="FK58" i="100" s="1"/>
  <c r="DS44" i="100"/>
  <c r="FK44" i="100" s="1"/>
  <c r="DS65" i="100"/>
  <c r="FK65" i="100" s="1"/>
  <c r="DS61" i="100"/>
  <c r="FK61" i="100" s="1"/>
  <c r="DS53" i="100"/>
  <c r="FK53" i="100" s="1"/>
  <c r="DS46" i="100"/>
  <c r="FK46" i="100" s="1"/>
  <c r="DS49" i="100"/>
  <c r="FK49" i="100" s="1"/>
  <c r="DS41" i="100"/>
  <c r="FK41" i="100" s="1"/>
  <c r="EI50" i="100"/>
  <c r="GA50" i="100" s="1"/>
  <c r="EI62" i="100"/>
  <c r="GA62" i="100" s="1"/>
  <c r="EI63" i="100"/>
  <c r="GA63" i="100" s="1"/>
  <c r="EI59" i="100"/>
  <c r="GA59" i="100" s="1"/>
  <c r="EI51" i="100"/>
  <c r="GA51" i="100" s="1"/>
  <c r="EI49" i="100"/>
  <c r="GA49" i="100" s="1"/>
  <c r="EI41" i="100"/>
  <c r="GA41" i="100" s="1"/>
  <c r="EI39" i="100"/>
  <c r="GA39" i="100" s="1"/>
  <c r="DK58" i="100"/>
  <c r="FC58" i="100" s="1"/>
  <c r="DK64" i="100"/>
  <c r="FC64" i="100" s="1"/>
  <c r="DK65" i="100"/>
  <c r="FC65" i="100" s="1"/>
  <c r="DK46" i="100"/>
  <c r="FC46" i="100" s="1"/>
  <c r="DK55" i="100"/>
  <c r="FC55" i="100" s="1"/>
  <c r="DK42" i="100"/>
  <c r="FC42" i="100" s="1"/>
  <c r="DK47" i="100"/>
  <c r="FC47" i="100" s="1"/>
  <c r="DK38" i="100"/>
  <c r="FC38" i="100" s="1"/>
  <c r="EA66" i="100"/>
  <c r="FS66" i="100" s="1"/>
  <c r="EA48" i="100"/>
  <c r="FS48" i="100" s="1"/>
  <c r="EA46" i="100"/>
  <c r="FS46" i="100" s="1"/>
  <c r="EA55" i="100"/>
  <c r="FS55" i="100" s="1"/>
  <c r="EA42" i="100"/>
  <c r="FS42" i="100" s="1"/>
  <c r="EA43" i="100"/>
  <c r="FS43" i="100" s="1"/>
  <c r="EA33" i="100"/>
  <c r="FS33" i="100" s="1"/>
  <c r="DH57" i="100"/>
  <c r="EZ57" i="100" s="1"/>
  <c r="DY36" i="100"/>
  <c r="FQ36" i="100" s="1"/>
  <c r="DY35" i="100"/>
  <c r="FQ35" i="100" s="1"/>
  <c r="DY40" i="100"/>
  <c r="FQ40" i="100" s="1"/>
  <c r="DY48" i="100"/>
  <c r="FQ48" i="100" s="1"/>
  <c r="DY47" i="100"/>
  <c r="FQ47" i="100" s="1"/>
  <c r="DY52" i="100"/>
  <c r="FQ52" i="100" s="1"/>
  <c r="DY60" i="100"/>
  <c r="FQ60" i="100" s="1"/>
  <c r="DY64" i="100"/>
  <c r="FQ64" i="100" s="1"/>
  <c r="DY61" i="100"/>
  <c r="FQ61" i="100" s="1"/>
  <c r="DY51" i="100"/>
  <c r="FQ51" i="100" s="1"/>
  <c r="DY38" i="100"/>
  <c r="FQ38" i="100" s="1"/>
  <c r="DY39" i="100"/>
  <c r="FQ39" i="100" s="1"/>
  <c r="DY42" i="100"/>
  <c r="FQ42" i="100" s="1"/>
  <c r="DY41" i="100"/>
  <c r="FQ41" i="100" s="1"/>
  <c r="DY54" i="100"/>
  <c r="FQ54" i="100" s="1"/>
  <c r="DY43" i="100"/>
  <c r="FQ43" i="100" s="1"/>
  <c r="DY66" i="100"/>
  <c r="FQ66" i="100" s="1"/>
  <c r="DY55" i="100"/>
  <c r="FQ55" i="100" s="1"/>
  <c r="DY32" i="100"/>
  <c r="FQ32" i="100" s="1"/>
  <c r="DY44" i="100"/>
  <c r="FQ44" i="100" s="1"/>
  <c r="DY33" i="100"/>
  <c r="FQ33" i="100" s="1"/>
  <c r="DY49" i="100"/>
  <c r="FQ49" i="100" s="1"/>
  <c r="DY56" i="100"/>
  <c r="FQ56" i="100" s="1"/>
  <c r="DY53" i="100"/>
  <c r="FQ53" i="100" s="1"/>
  <c r="DY45" i="100"/>
  <c r="FQ45" i="100" s="1"/>
  <c r="DY63" i="100"/>
  <c r="FQ63" i="100" s="1"/>
  <c r="DY59" i="100"/>
  <c r="FQ59" i="100" s="1"/>
  <c r="DY34" i="100"/>
  <c r="FQ34" i="100" s="1"/>
  <c r="DY46" i="100"/>
  <c r="FQ46" i="100" s="1"/>
  <c r="DY37" i="100"/>
  <c r="FQ37" i="100" s="1"/>
  <c r="DY50" i="100"/>
  <c r="FQ50" i="100" s="1"/>
  <c r="DY58" i="100"/>
  <c r="FQ58" i="100" s="1"/>
  <c r="DY62" i="100"/>
  <c r="FQ62" i="100" s="1"/>
  <c r="DY57" i="100"/>
  <c r="FQ57" i="100" s="1"/>
  <c r="DY65" i="100"/>
  <c r="FQ65" i="100" s="1"/>
  <c r="EG34" i="100"/>
  <c r="FY34" i="100" s="1"/>
  <c r="EG40" i="100"/>
  <c r="FY40" i="100" s="1"/>
  <c r="EG48" i="100"/>
  <c r="FY48" i="100" s="1"/>
  <c r="EG45" i="100"/>
  <c r="FY45" i="100" s="1"/>
  <c r="EG56" i="100"/>
  <c r="FY56" i="100" s="1"/>
  <c r="EG47" i="100"/>
  <c r="FY47" i="100" s="1"/>
  <c r="EG66" i="100"/>
  <c r="FY66" i="100" s="1"/>
  <c r="EG41" i="100"/>
  <c r="FY41" i="100" s="1"/>
  <c r="EG36" i="100"/>
  <c r="FY36" i="100" s="1"/>
  <c r="EG42" i="100"/>
  <c r="FY42" i="100" s="1"/>
  <c r="EG33" i="100"/>
  <c r="FY33" i="100" s="1"/>
  <c r="EG50" i="100"/>
  <c r="FY50" i="100" s="1"/>
  <c r="EG58" i="100"/>
  <c r="FY58" i="100" s="1"/>
  <c r="EG49" i="100"/>
  <c r="FY49" i="100" s="1"/>
  <c r="EG51" i="100"/>
  <c r="FY51" i="100" s="1"/>
  <c r="EG53" i="100"/>
  <c r="FY53" i="100" s="1"/>
  <c r="EG55" i="100"/>
  <c r="FY55" i="100" s="1"/>
  <c r="EG38" i="100"/>
  <c r="FY38" i="100" s="1"/>
  <c r="EG35" i="100"/>
  <c r="FY35" i="100" s="1"/>
  <c r="EG44" i="100"/>
  <c r="FY44" i="100" s="1"/>
  <c r="EG37" i="100"/>
  <c r="FY37" i="100" s="1"/>
  <c r="EG52" i="100"/>
  <c r="FY52" i="100" s="1"/>
  <c r="EG60" i="100"/>
  <c r="FY60" i="100" s="1"/>
  <c r="EG62" i="100"/>
  <c r="FY62" i="100" s="1"/>
  <c r="EG57" i="100"/>
  <c r="FY57" i="100" s="1"/>
  <c r="EG63" i="100"/>
  <c r="FY63" i="100" s="1"/>
  <c r="EG59" i="100"/>
  <c r="FY59" i="100" s="1"/>
  <c r="EG32" i="100"/>
  <c r="FY32" i="100" s="1"/>
  <c r="EG39" i="100"/>
  <c r="FY39" i="100" s="1"/>
  <c r="EG46" i="100"/>
  <c r="FY46" i="100" s="1"/>
  <c r="EG43" i="100"/>
  <c r="FY43" i="100" s="1"/>
  <c r="EG54" i="100"/>
  <c r="FY54" i="100" s="1"/>
  <c r="EG64" i="100"/>
  <c r="FY64" i="100" s="1"/>
  <c r="EG61" i="100"/>
  <c r="FY61" i="100" s="1"/>
  <c r="EG65" i="100"/>
  <c r="FY65" i="100" s="1"/>
  <c r="DZ65" i="100"/>
  <c r="FR65" i="100" s="1"/>
  <c r="DH39" i="100"/>
  <c r="EZ39" i="100" s="1"/>
  <c r="DH46" i="100"/>
  <c r="EZ46" i="100" s="1"/>
  <c r="DH45" i="100"/>
  <c r="EZ45" i="100" s="1"/>
  <c r="DH52" i="100"/>
  <c r="EZ52" i="100" s="1"/>
  <c r="DH51" i="100"/>
  <c r="EZ51" i="100" s="1"/>
  <c r="DH59" i="100"/>
  <c r="EZ59" i="100" s="1"/>
  <c r="DH62" i="100"/>
  <c r="EZ62" i="100" s="1"/>
  <c r="DH48" i="100"/>
  <c r="EZ48" i="100" s="1"/>
  <c r="DH40" i="100"/>
  <c r="EZ40" i="100" s="1"/>
  <c r="DH47" i="100"/>
  <c r="EZ47" i="100" s="1"/>
  <c r="DH54" i="100"/>
  <c r="EZ54" i="100" s="1"/>
  <c r="DH53" i="100"/>
  <c r="EZ53" i="100" s="1"/>
  <c r="DH61" i="100"/>
  <c r="EZ61" i="100" s="1"/>
  <c r="DH63" i="100"/>
  <c r="EZ63" i="100" s="1"/>
  <c r="DH42" i="100"/>
  <c r="EZ42" i="100" s="1"/>
  <c r="DH50" i="100"/>
  <c r="EZ50" i="100" s="1"/>
  <c r="DH41" i="100"/>
  <c r="EZ41" i="100" s="1"/>
  <c r="DH49" i="100"/>
  <c r="EZ49" i="100" s="1"/>
  <c r="DH55" i="100"/>
  <c r="EZ55" i="100" s="1"/>
  <c r="DH56" i="100"/>
  <c r="EZ56" i="100" s="1"/>
  <c r="DH65" i="100"/>
  <c r="EZ65" i="100" s="1"/>
  <c r="DH64" i="100"/>
  <c r="EZ64" i="100" s="1"/>
  <c r="DP39" i="100"/>
  <c r="FH39" i="100" s="1"/>
  <c r="DP44" i="100"/>
  <c r="FH44" i="100" s="1"/>
  <c r="DP45" i="100"/>
  <c r="FH45" i="100" s="1"/>
  <c r="DP52" i="100"/>
  <c r="FH52" i="100" s="1"/>
  <c r="DP51" i="100"/>
  <c r="FH51" i="100" s="1"/>
  <c r="DP59" i="100"/>
  <c r="FH59" i="100" s="1"/>
  <c r="DP62" i="100"/>
  <c r="FH62" i="100" s="1"/>
  <c r="DP46" i="100"/>
  <c r="FH46" i="100" s="1"/>
  <c r="DP47" i="100"/>
  <c r="FH47" i="100" s="1"/>
  <c r="DP54" i="100"/>
  <c r="FH54" i="100" s="1"/>
  <c r="DP53" i="100"/>
  <c r="FH53" i="100" s="1"/>
  <c r="DP61" i="100"/>
  <c r="FH61" i="100" s="1"/>
  <c r="DP63" i="100"/>
  <c r="FH63" i="100" s="1"/>
  <c r="DP64" i="100"/>
  <c r="FH64" i="100" s="1"/>
  <c r="DP40" i="100"/>
  <c r="FH40" i="100" s="1"/>
  <c r="DP48" i="100"/>
  <c r="FH48" i="100" s="1"/>
  <c r="DP41" i="100"/>
  <c r="FH41" i="100" s="1"/>
  <c r="DP49" i="100"/>
  <c r="FH49" i="100" s="1"/>
  <c r="DP38" i="100"/>
  <c r="FH38" i="100" s="1"/>
  <c r="DP55" i="100"/>
  <c r="FH55" i="100" s="1"/>
  <c r="DP56" i="100"/>
  <c r="FH56" i="100" s="1"/>
  <c r="DP65" i="100"/>
  <c r="FH65" i="100" s="1"/>
  <c r="DP42" i="100"/>
  <c r="FH42" i="100" s="1"/>
  <c r="DP43" i="100"/>
  <c r="FH43" i="100" s="1"/>
  <c r="DP50" i="100"/>
  <c r="FH50" i="100" s="1"/>
  <c r="DP57" i="100"/>
  <c r="FH57" i="100" s="1"/>
  <c r="DP60" i="100"/>
  <c r="FH60" i="100" s="1"/>
  <c r="DP58" i="100"/>
  <c r="FH58" i="100" s="1"/>
  <c r="DX35" i="100"/>
  <c r="FP35" i="100" s="1"/>
  <c r="DX42" i="100"/>
  <c r="FP42" i="100" s="1"/>
  <c r="DX41" i="100"/>
  <c r="FP41" i="100" s="1"/>
  <c r="DX49" i="100"/>
  <c r="FP49" i="100" s="1"/>
  <c r="DX34" i="100"/>
  <c r="FP34" i="100" s="1"/>
  <c r="DX55" i="100"/>
  <c r="FP55" i="100" s="1"/>
  <c r="DX56" i="100"/>
  <c r="FP56" i="100" s="1"/>
  <c r="DX65" i="100"/>
  <c r="FP65" i="100" s="1"/>
  <c r="DX37" i="100"/>
  <c r="FP37" i="100" s="1"/>
  <c r="DX44" i="100"/>
  <c r="FP44" i="100" s="1"/>
  <c r="DX32" i="100"/>
  <c r="FP32" i="100" s="1"/>
  <c r="DX43" i="100"/>
  <c r="FP43" i="100" s="1"/>
  <c r="DX50" i="100"/>
  <c r="FP50" i="100" s="1"/>
  <c r="DX38" i="100"/>
  <c r="FP38" i="100" s="1"/>
  <c r="DX57" i="100"/>
  <c r="FP57" i="100" s="1"/>
  <c r="DX60" i="100"/>
  <c r="FP60" i="100" s="1"/>
  <c r="DX58" i="100"/>
  <c r="FP58" i="100" s="1"/>
  <c r="DX39" i="100"/>
  <c r="FP39" i="100" s="1"/>
  <c r="DX46" i="100"/>
  <c r="FP46" i="100" s="1"/>
  <c r="DX36" i="100"/>
  <c r="FP36" i="100" s="1"/>
  <c r="DX45" i="100"/>
  <c r="FP45" i="100" s="1"/>
  <c r="DX52" i="100"/>
  <c r="FP52" i="100" s="1"/>
  <c r="DX51" i="100"/>
  <c r="FP51" i="100" s="1"/>
  <c r="DX59" i="100"/>
  <c r="FP59" i="100" s="1"/>
  <c r="DX62" i="100"/>
  <c r="FP62" i="100" s="1"/>
  <c r="DX33" i="100"/>
  <c r="FP33" i="100" s="1"/>
  <c r="DX40" i="100"/>
  <c r="FP40" i="100" s="1"/>
  <c r="DX48" i="100"/>
  <c r="FP48" i="100" s="1"/>
  <c r="DX47" i="100"/>
  <c r="FP47" i="100" s="1"/>
  <c r="DX54" i="100"/>
  <c r="FP54" i="100" s="1"/>
  <c r="DX53" i="100"/>
  <c r="FP53" i="100" s="1"/>
  <c r="DX61" i="100"/>
  <c r="FP61" i="100" s="1"/>
  <c r="DX63" i="100"/>
  <c r="FP63" i="100" s="1"/>
  <c r="DX64" i="100"/>
  <c r="FP64" i="100" s="1"/>
  <c r="EF35" i="100"/>
  <c r="FX35" i="100" s="1"/>
  <c r="EF42" i="100"/>
  <c r="FX42" i="100" s="1"/>
  <c r="EF32" i="100"/>
  <c r="FX32" i="100" s="1"/>
  <c r="EF43" i="100"/>
  <c r="FX43" i="100" s="1"/>
  <c r="EF51" i="100"/>
  <c r="FX51" i="100" s="1"/>
  <c r="EF59" i="100"/>
  <c r="FX59" i="100" s="1"/>
  <c r="EF54" i="100"/>
  <c r="FX54" i="100" s="1"/>
  <c r="EF37" i="100"/>
  <c r="FX37" i="100" s="1"/>
  <c r="EF44" i="100"/>
  <c r="FX44" i="100" s="1"/>
  <c r="EF36" i="100"/>
  <c r="FX36" i="100" s="1"/>
  <c r="EF45" i="100"/>
  <c r="FX45" i="100" s="1"/>
  <c r="EF50" i="100"/>
  <c r="FX50" i="100" s="1"/>
  <c r="EF53" i="100"/>
  <c r="FX53" i="100" s="1"/>
  <c r="EF61" i="100"/>
  <c r="FX61" i="100" s="1"/>
  <c r="EF38" i="100"/>
  <c r="FX38" i="100" s="1"/>
  <c r="EF58" i="100"/>
  <c r="FX58" i="100" s="1"/>
  <c r="EF39" i="100"/>
  <c r="FX39" i="100" s="1"/>
  <c r="EF46" i="100"/>
  <c r="FX46" i="100" s="1"/>
  <c r="EF47" i="100"/>
  <c r="FX47" i="100" s="1"/>
  <c r="EF52" i="100"/>
  <c r="FX52" i="100" s="1"/>
  <c r="EF55" i="100"/>
  <c r="FX55" i="100" s="1"/>
  <c r="EF56" i="100"/>
  <c r="FX56" i="100" s="1"/>
  <c r="EF63" i="100"/>
  <c r="FX63" i="100" s="1"/>
  <c r="EF62" i="100"/>
  <c r="FX62" i="100" s="1"/>
  <c r="EF33" i="100"/>
  <c r="FX33" i="100" s="1"/>
  <c r="EF40" i="100"/>
  <c r="FX40" i="100" s="1"/>
  <c r="EF48" i="100"/>
  <c r="FX48" i="100" s="1"/>
  <c r="EF41" i="100"/>
  <c r="FX41" i="100" s="1"/>
  <c r="EF49" i="100"/>
  <c r="FX49" i="100" s="1"/>
  <c r="EF34" i="100"/>
  <c r="FX34" i="100" s="1"/>
  <c r="EF57" i="100"/>
  <c r="FX57" i="100" s="1"/>
  <c r="EF60" i="100"/>
  <c r="FX60" i="100" s="1"/>
  <c r="EF65" i="100"/>
  <c r="FX65" i="100" s="1"/>
  <c r="DH66" i="100"/>
  <c r="EZ66" i="100" s="1"/>
  <c r="DJ66" i="100"/>
  <c r="FB66" i="100" s="1"/>
  <c r="DJ62" i="100"/>
  <c r="FB62" i="100" s="1"/>
  <c r="DJ54" i="100"/>
  <c r="FB54" i="100" s="1"/>
  <c r="DJ50" i="100"/>
  <c r="FB50" i="100" s="1"/>
  <c r="DJ46" i="100"/>
  <c r="FB46" i="100" s="1"/>
  <c r="DJ39" i="100"/>
  <c r="FB39" i="100" s="1"/>
  <c r="DJ45" i="100"/>
  <c r="FB45" i="100" s="1"/>
  <c r="DN59" i="100"/>
  <c r="FF59" i="100" s="1"/>
  <c r="DN64" i="100"/>
  <c r="FF64" i="100" s="1"/>
  <c r="DN60" i="100"/>
  <c r="FF60" i="100" s="1"/>
  <c r="DN52" i="100"/>
  <c r="FF52" i="100" s="1"/>
  <c r="DN51" i="100"/>
  <c r="FF51" i="100" s="1"/>
  <c r="DN42" i="100"/>
  <c r="FF42" i="100" s="1"/>
  <c r="DN45" i="100"/>
  <c r="FF45" i="100" s="1"/>
  <c r="DR57" i="100"/>
  <c r="FJ57" i="100" s="1"/>
  <c r="DR59" i="100"/>
  <c r="FJ59" i="100" s="1"/>
  <c r="DR58" i="100"/>
  <c r="FJ58" i="100" s="1"/>
  <c r="DR50" i="100"/>
  <c r="FJ50" i="100" s="1"/>
  <c r="DR48" i="100"/>
  <c r="FJ48" i="100" s="1"/>
  <c r="DR40" i="100"/>
  <c r="FJ40" i="100" s="1"/>
  <c r="DR47" i="100"/>
  <c r="FJ47" i="100" s="1"/>
  <c r="DV63" i="100"/>
  <c r="FN63" i="100" s="1"/>
  <c r="DV39" i="100"/>
  <c r="FN39" i="100" s="1"/>
  <c r="DV61" i="100"/>
  <c r="FN61" i="100" s="1"/>
  <c r="DV56" i="100"/>
  <c r="FN56" i="100" s="1"/>
  <c r="DV35" i="100"/>
  <c r="FN35" i="100" s="1"/>
  <c r="DV48" i="100"/>
  <c r="FN48" i="100" s="1"/>
  <c r="DV40" i="100"/>
  <c r="FN40" i="100" s="1"/>
  <c r="DV49" i="100"/>
  <c r="FN49" i="100" s="1"/>
  <c r="DV41" i="100"/>
  <c r="FN41" i="100" s="1"/>
  <c r="DV32" i="100"/>
  <c r="FN32" i="100" s="1"/>
  <c r="DZ64" i="100"/>
  <c r="FR64" i="100" s="1"/>
  <c r="DZ60" i="100"/>
  <c r="FR60" i="100" s="1"/>
  <c r="DZ52" i="100"/>
  <c r="FR52" i="100" s="1"/>
  <c r="DZ51" i="100"/>
  <c r="FR51" i="100" s="1"/>
  <c r="DZ44" i="100"/>
  <c r="FR44" i="100" s="1"/>
  <c r="DZ35" i="100"/>
  <c r="FR35" i="100" s="1"/>
  <c r="DZ45" i="100"/>
  <c r="FR45" i="100" s="1"/>
  <c r="DZ36" i="100"/>
  <c r="FR36" i="100" s="1"/>
  <c r="ED59" i="100"/>
  <c r="FV59" i="100" s="1"/>
  <c r="ED62" i="100"/>
  <c r="FV62" i="100" s="1"/>
  <c r="ED60" i="100"/>
  <c r="FV60" i="100" s="1"/>
  <c r="ED52" i="100"/>
  <c r="FV52" i="100" s="1"/>
  <c r="ED39" i="100"/>
  <c r="FV39" i="100" s="1"/>
  <c r="ED44" i="100"/>
  <c r="FV44" i="100" s="1"/>
  <c r="ED33" i="100"/>
  <c r="FV33" i="100" s="1"/>
  <c r="ED43" i="100"/>
  <c r="FV43" i="100" s="1"/>
  <c r="ED36" i="100"/>
  <c r="FV36" i="100" s="1"/>
  <c r="EH57" i="100"/>
  <c r="FZ57" i="100" s="1"/>
  <c r="EH59" i="100"/>
  <c r="FZ59" i="100" s="1"/>
  <c r="EH56" i="100"/>
  <c r="FZ56" i="100" s="1"/>
  <c r="EH48" i="100"/>
  <c r="FZ48" i="100" s="1"/>
  <c r="EH40" i="100"/>
  <c r="FZ40" i="100" s="1"/>
  <c r="EH49" i="100"/>
  <c r="FZ49" i="100" s="1"/>
  <c r="EH41" i="100"/>
  <c r="FZ41" i="100" s="1"/>
  <c r="EL63" i="100"/>
  <c r="GD63" i="100" s="1"/>
  <c r="EL66" i="100"/>
  <c r="GD66" i="100" s="1"/>
  <c r="EL57" i="100"/>
  <c r="GD57" i="100" s="1"/>
  <c r="EL54" i="100"/>
  <c r="GD54" i="100" s="1"/>
  <c r="EL53" i="100"/>
  <c r="GD53" i="100" s="1"/>
  <c r="EL46" i="100"/>
  <c r="GD46" i="100" s="1"/>
  <c r="EL47" i="100"/>
  <c r="GD47" i="100" s="1"/>
  <c r="DS50" i="100"/>
  <c r="FK50" i="100" s="1"/>
  <c r="DS60" i="100"/>
  <c r="FK60" i="100" s="1"/>
  <c r="DS63" i="100"/>
  <c r="FK63" i="100" s="1"/>
  <c r="DS59" i="100"/>
  <c r="FK59" i="100" s="1"/>
  <c r="DS51" i="100"/>
  <c r="FK51" i="100" s="1"/>
  <c r="DS47" i="100"/>
  <c r="FK47" i="100" s="1"/>
  <c r="EI44" i="100"/>
  <c r="GA44" i="100" s="1"/>
  <c r="EI60" i="100"/>
  <c r="GA60" i="100" s="1"/>
  <c r="EI52" i="100"/>
  <c r="GA52" i="100" s="1"/>
  <c r="EI57" i="100"/>
  <c r="GA57" i="100" s="1"/>
  <c r="EI48" i="100"/>
  <c r="GA48" i="100" s="1"/>
  <c r="EI47" i="100"/>
  <c r="GA47" i="100" s="1"/>
  <c r="EF64" i="100"/>
  <c r="FX64" i="100" s="1"/>
  <c r="DK54" i="100"/>
  <c r="FC54" i="100" s="1"/>
  <c r="DK52" i="100"/>
  <c r="FC52" i="100" s="1"/>
  <c r="DK63" i="100"/>
  <c r="FC63" i="100" s="1"/>
  <c r="DK61" i="100"/>
  <c r="FC61" i="100" s="1"/>
  <c r="DK53" i="100"/>
  <c r="FC53" i="100" s="1"/>
  <c r="DK45" i="100"/>
  <c r="FC45" i="100" s="1"/>
  <c r="DK39" i="100"/>
  <c r="FC39" i="100" s="1"/>
  <c r="EA64" i="100"/>
  <c r="FS64" i="100" s="1"/>
  <c r="EA60" i="100"/>
  <c r="FS60" i="100" s="1"/>
  <c r="EA65" i="100"/>
  <c r="FS65" i="100" s="1"/>
  <c r="EA61" i="100"/>
  <c r="FS61" i="100" s="1"/>
  <c r="EA53" i="100"/>
  <c r="FS53" i="100" s="1"/>
  <c r="EA32" i="100"/>
  <c r="FS32" i="100" s="1"/>
  <c r="DP66" i="100"/>
  <c r="FH66" i="100" s="1"/>
  <c r="DH58" i="100"/>
  <c r="EZ58" i="100" s="1"/>
  <c r="DL64" i="100"/>
  <c r="FD64" i="100" s="1"/>
  <c r="EM43" i="100"/>
  <c r="GE43" i="100" s="1"/>
  <c r="EM55" i="100"/>
  <c r="GE55" i="100" s="1"/>
  <c r="EM40" i="100"/>
  <c r="GE40" i="100" s="1"/>
  <c r="EM65" i="100"/>
  <c r="GE65" i="100" s="1"/>
  <c r="EM42" i="100"/>
  <c r="GE42" i="100" s="1"/>
  <c r="EM56" i="100"/>
  <c r="GE56" i="100" s="1"/>
  <c r="EM45" i="100"/>
  <c r="GE45" i="100" s="1"/>
  <c r="EM46" i="100"/>
  <c r="GE46" i="100" s="1"/>
  <c r="EM57" i="100"/>
  <c r="GE57" i="100" s="1"/>
  <c r="EM48" i="100"/>
  <c r="GE48" i="100" s="1"/>
  <c r="EM52" i="100"/>
  <c r="GE52" i="100" s="1"/>
  <c r="EM62" i="100"/>
  <c r="GE62" i="100" s="1"/>
  <c r="EM60" i="100"/>
  <c r="GE60" i="100" s="1"/>
  <c r="EM39" i="100"/>
  <c r="GE39" i="100" s="1"/>
  <c r="EM47" i="100"/>
  <c r="GE47" i="100" s="1"/>
  <c r="EM38" i="100"/>
  <c r="GE38" i="100" s="1"/>
  <c r="EM51" i="100"/>
  <c r="GE51" i="100" s="1"/>
  <c r="EM59" i="100"/>
  <c r="GE59" i="100" s="1"/>
  <c r="EM50" i="100"/>
  <c r="GE50" i="100" s="1"/>
  <c r="EM54" i="100"/>
  <c r="GE54" i="100" s="1"/>
  <c r="EM64" i="100"/>
  <c r="GE64" i="100" s="1"/>
  <c r="EM41" i="100"/>
  <c r="GE41" i="100" s="1"/>
  <c r="EM49" i="100"/>
  <c r="GE49" i="100" s="1"/>
  <c r="EM44" i="100"/>
  <c r="GE44" i="100" s="1"/>
  <c r="EM53" i="100"/>
  <c r="GE53" i="100" s="1"/>
  <c r="EM61" i="100"/>
  <c r="GE61" i="100" s="1"/>
  <c r="EM63" i="100"/>
  <c r="GE63" i="100" s="1"/>
  <c r="EM58" i="100"/>
  <c r="GE58" i="100" s="1"/>
  <c r="EM66" i="100"/>
  <c r="GE66" i="100" s="1"/>
  <c r="EA39" i="100"/>
  <c r="FS39" i="100" s="1"/>
  <c r="EA34" i="100"/>
  <c r="FS34" i="100" s="1"/>
  <c r="EA45" i="100"/>
  <c r="FS45" i="100" s="1"/>
  <c r="EA36" i="100"/>
  <c r="FS36" i="100" s="1"/>
  <c r="EJ44" i="100"/>
  <c r="GB44" i="100" s="1"/>
  <c r="EJ45" i="100"/>
  <c r="GB45" i="100" s="1"/>
  <c r="EJ50" i="100"/>
  <c r="GB50" i="100" s="1"/>
  <c r="EJ53" i="100"/>
  <c r="GB53" i="100" s="1"/>
  <c r="EJ61" i="100"/>
  <c r="GB61" i="100" s="1"/>
  <c r="EJ63" i="100"/>
  <c r="GB63" i="100" s="1"/>
  <c r="EJ62" i="100"/>
  <c r="GB62" i="100" s="1"/>
  <c r="EJ66" i="100"/>
  <c r="GB66" i="100" s="1"/>
  <c r="EJ39" i="100"/>
  <c r="GB39" i="100" s="1"/>
  <c r="EJ46" i="100"/>
  <c r="GB46" i="100" s="1"/>
  <c r="EJ38" i="100"/>
  <c r="GB38" i="100" s="1"/>
  <c r="EJ47" i="100"/>
  <c r="GB47" i="100" s="1"/>
  <c r="EJ52" i="100"/>
  <c r="GB52" i="100" s="1"/>
  <c r="EJ55" i="100"/>
  <c r="GB55" i="100" s="1"/>
  <c r="EJ54" i="100"/>
  <c r="GB54" i="100" s="1"/>
  <c r="EJ65" i="100"/>
  <c r="GB65" i="100" s="1"/>
  <c r="EJ40" i="100"/>
  <c r="GB40" i="100" s="1"/>
  <c r="EJ48" i="100"/>
  <c r="GB48" i="100" s="1"/>
  <c r="EJ41" i="100"/>
  <c r="GB41" i="100" s="1"/>
  <c r="EJ49" i="100"/>
  <c r="GB49" i="100" s="1"/>
  <c r="EJ57" i="100"/>
  <c r="GB57" i="100" s="1"/>
  <c r="EJ58" i="100"/>
  <c r="GB58" i="100" s="1"/>
  <c r="EJ56" i="100"/>
  <c r="GB56" i="100" s="1"/>
  <c r="EJ42" i="100"/>
  <c r="GB42" i="100" s="1"/>
  <c r="EJ43" i="100"/>
  <c r="GB43" i="100" s="1"/>
  <c r="EJ51" i="100"/>
  <c r="GB51" i="100" s="1"/>
  <c r="EJ59" i="100"/>
  <c r="GB59" i="100" s="1"/>
  <c r="EJ60" i="100"/>
  <c r="GB60" i="100" s="1"/>
  <c r="EJ64" i="100"/>
  <c r="GB64" i="100" s="1"/>
  <c r="DQ40" i="100"/>
  <c r="FI40" i="100" s="1"/>
  <c r="DQ48" i="100"/>
  <c r="FI48" i="100" s="1"/>
  <c r="DQ43" i="100"/>
  <c r="FI43" i="100" s="1"/>
  <c r="DQ54" i="100"/>
  <c r="FI54" i="100" s="1"/>
  <c r="DQ62" i="100"/>
  <c r="FI62" i="100" s="1"/>
  <c r="DQ51" i="100"/>
  <c r="FI51" i="100" s="1"/>
  <c r="DQ41" i="100"/>
  <c r="FI41" i="100" s="1"/>
  <c r="DQ49" i="100"/>
  <c r="FI49" i="100" s="1"/>
  <c r="DQ42" i="100"/>
  <c r="FI42" i="100" s="1"/>
  <c r="DQ50" i="100"/>
  <c r="FI50" i="100" s="1"/>
  <c r="DQ56" i="100"/>
  <c r="FI56" i="100" s="1"/>
  <c r="DQ47" i="100"/>
  <c r="FI47" i="100" s="1"/>
  <c r="DQ57" i="100"/>
  <c r="FI57" i="100" s="1"/>
  <c r="DQ53" i="100"/>
  <c r="FI53" i="100" s="1"/>
  <c r="DQ55" i="100"/>
  <c r="FI55" i="100" s="1"/>
  <c r="DQ38" i="100"/>
  <c r="FI38" i="100" s="1"/>
  <c r="DQ44" i="100"/>
  <c r="FI44" i="100" s="1"/>
  <c r="DQ45" i="100"/>
  <c r="FI45" i="100" s="1"/>
  <c r="DQ58" i="100"/>
  <c r="FI58" i="100" s="1"/>
  <c r="DQ64" i="100"/>
  <c r="FI64" i="100" s="1"/>
  <c r="DQ61" i="100"/>
  <c r="FI61" i="100" s="1"/>
  <c r="DQ63" i="100"/>
  <c r="FI63" i="100" s="1"/>
  <c r="DQ59" i="100"/>
  <c r="FI59" i="100" s="1"/>
  <c r="DQ39" i="100"/>
  <c r="FI39" i="100" s="1"/>
  <c r="DQ46" i="100"/>
  <c r="FI46" i="100" s="1"/>
  <c r="DQ52" i="100"/>
  <c r="FI52" i="100" s="1"/>
  <c r="DQ60" i="100"/>
  <c r="FI60" i="100" s="1"/>
  <c r="DQ66" i="100"/>
  <c r="FI66" i="100" s="1"/>
  <c r="DQ65" i="100"/>
  <c r="FI65" i="100" s="1"/>
  <c r="EO40" i="100"/>
  <c r="GG40" i="100" s="1"/>
  <c r="EO48" i="100"/>
  <c r="GG48" i="100" s="1"/>
  <c r="EO47" i="100"/>
  <c r="GG47" i="100" s="1"/>
  <c r="EO52" i="100"/>
  <c r="GG52" i="100" s="1"/>
  <c r="EO60" i="100"/>
  <c r="GG60" i="100" s="1"/>
  <c r="EO64" i="100"/>
  <c r="GG64" i="100" s="1"/>
  <c r="EO51" i="100"/>
  <c r="GG51" i="100" s="1"/>
  <c r="EO42" i="100"/>
  <c r="GG42" i="100" s="1"/>
  <c r="EO41" i="100"/>
  <c r="GG41" i="100" s="1"/>
  <c r="EO54" i="100"/>
  <c r="GG54" i="100" s="1"/>
  <c r="EO43" i="100"/>
  <c r="GG43" i="100" s="1"/>
  <c r="EO66" i="100"/>
  <c r="GG66" i="100" s="1"/>
  <c r="EO45" i="100"/>
  <c r="GG45" i="100" s="1"/>
  <c r="EO55" i="100"/>
  <c r="GG55" i="100" s="1"/>
  <c r="EO38" i="100"/>
  <c r="GG38" i="100" s="1"/>
  <c r="EO39" i="100"/>
  <c r="GG39" i="100" s="1"/>
  <c r="EO44" i="100"/>
  <c r="GG44" i="100" s="1"/>
  <c r="EO49" i="100"/>
  <c r="GG49" i="100" s="1"/>
  <c r="EO56" i="100"/>
  <c r="GG56" i="100" s="1"/>
  <c r="EO53" i="100"/>
  <c r="GG53" i="100" s="1"/>
  <c r="EO57" i="100"/>
  <c r="GG57" i="100" s="1"/>
  <c r="EO63" i="100"/>
  <c r="GG63" i="100" s="1"/>
  <c r="EO59" i="100"/>
  <c r="GG59" i="100" s="1"/>
  <c r="EO46" i="100"/>
  <c r="GG46" i="100" s="1"/>
  <c r="EO50" i="100"/>
  <c r="GG50" i="100" s="1"/>
  <c r="EO58" i="100"/>
  <c r="GG58" i="100" s="1"/>
  <c r="EO62" i="100"/>
  <c r="GG62" i="100" s="1"/>
  <c r="EO61" i="100"/>
  <c r="GG61" i="100" s="1"/>
  <c r="EO65" i="100"/>
  <c r="GG65" i="100" s="1"/>
  <c r="DX66" i="100"/>
  <c r="FP66" i="100" s="1"/>
  <c r="DJ64" i="100"/>
  <c r="FB64" i="100" s="1"/>
  <c r="DJ60" i="100"/>
  <c r="FB60" i="100" s="1"/>
  <c r="DJ52" i="100"/>
  <c r="FB52" i="100" s="1"/>
  <c r="DJ53" i="100"/>
  <c r="FB53" i="100" s="1"/>
  <c r="DJ44" i="100"/>
  <c r="FB44" i="100" s="1"/>
  <c r="DN55" i="100"/>
  <c r="FF55" i="100" s="1"/>
  <c r="DN61" i="100"/>
  <c r="FF61" i="100" s="1"/>
  <c r="DN58" i="100"/>
  <c r="FF58" i="100" s="1"/>
  <c r="DN39" i="100"/>
  <c r="FF39" i="100" s="1"/>
  <c r="DN48" i="100"/>
  <c r="FF48" i="100" s="1"/>
  <c r="DN40" i="100"/>
  <c r="FF40" i="100" s="1"/>
  <c r="DR63" i="100"/>
  <c r="FJ63" i="100" s="1"/>
  <c r="DR55" i="100"/>
  <c r="FJ55" i="100" s="1"/>
  <c r="DR56" i="100"/>
  <c r="FJ56" i="100" s="1"/>
  <c r="DR53" i="100"/>
  <c r="FJ53" i="100" s="1"/>
  <c r="DR46" i="100"/>
  <c r="FJ46" i="100" s="1"/>
  <c r="DR39" i="100"/>
  <c r="FJ39" i="100" s="1"/>
  <c r="DR45" i="100"/>
  <c r="FJ45" i="100" s="1"/>
  <c r="DR38" i="100"/>
  <c r="FJ38" i="100" s="1"/>
  <c r="DV66" i="100"/>
  <c r="FN66" i="100" s="1"/>
  <c r="DV57" i="100"/>
  <c r="FN57" i="100" s="1"/>
  <c r="DV54" i="100"/>
  <c r="FN54" i="100" s="1"/>
  <c r="DV46" i="100"/>
  <c r="FN46" i="100" s="1"/>
  <c r="DV47" i="100"/>
  <c r="FN47" i="100" s="1"/>
  <c r="DV38" i="100"/>
  <c r="FN38" i="100" s="1"/>
  <c r="DZ61" i="100"/>
  <c r="FR61" i="100" s="1"/>
  <c r="DZ62" i="100"/>
  <c r="FR62" i="100" s="1"/>
  <c r="DZ58" i="100"/>
  <c r="FR58" i="100" s="1"/>
  <c r="DZ50" i="100"/>
  <c r="FR50" i="100" s="1"/>
  <c r="DZ33" i="100"/>
  <c r="FR33" i="100" s="1"/>
  <c r="DZ42" i="100"/>
  <c r="FR42" i="100" s="1"/>
  <c r="DZ43" i="100"/>
  <c r="FR43" i="100" s="1"/>
  <c r="DZ34" i="100"/>
  <c r="FR34" i="100" s="1"/>
  <c r="ED55" i="100"/>
  <c r="FV55" i="100" s="1"/>
  <c r="ED35" i="100"/>
  <c r="FV35" i="100" s="1"/>
  <c r="ED58" i="100"/>
  <c r="FV58" i="100" s="1"/>
  <c r="ED50" i="100"/>
  <c r="FV50" i="100" s="1"/>
  <c r="ED42" i="100"/>
  <c r="FV42" i="100" s="1"/>
  <c r="ED49" i="100"/>
  <c r="FV49" i="100" s="1"/>
  <c r="ED41" i="100"/>
  <c r="FV41" i="100" s="1"/>
  <c r="ED34" i="100"/>
  <c r="FV34" i="100" s="1"/>
  <c r="EH63" i="100"/>
  <c r="FZ63" i="100" s="1"/>
  <c r="EH66" i="100"/>
  <c r="FZ66" i="100" s="1"/>
  <c r="EH55" i="100"/>
  <c r="FZ55" i="100" s="1"/>
  <c r="EH54" i="100"/>
  <c r="FZ54" i="100" s="1"/>
  <c r="EH46" i="100"/>
  <c r="FZ46" i="100" s="1"/>
  <c r="EH47" i="100"/>
  <c r="FZ47" i="100" s="1"/>
  <c r="EH38" i="100"/>
  <c r="FZ38" i="100" s="1"/>
  <c r="EL64" i="100"/>
  <c r="GD64" i="100" s="1"/>
  <c r="EL60" i="100"/>
  <c r="GD60" i="100" s="1"/>
  <c r="EL52" i="100"/>
  <c r="GD52" i="100" s="1"/>
  <c r="EL51" i="100"/>
  <c r="GD51" i="100" s="1"/>
  <c r="EL44" i="100"/>
  <c r="GD44" i="100" s="1"/>
  <c r="EL45" i="100"/>
  <c r="GD45" i="100" s="1"/>
  <c r="DS66" i="100"/>
  <c r="FK66" i="100" s="1"/>
  <c r="DS56" i="100"/>
  <c r="FK56" i="100" s="1"/>
  <c r="DS52" i="100"/>
  <c r="FK52" i="100" s="1"/>
  <c r="DS57" i="100"/>
  <c r="FK57" i="100" s="1"/>
  <c r="DS48" i="100"/>
  <c r="FK48" i="100" s="1"/>
  <c r="DS45" i="100"/>
  <c r="FK45" i="100" s="1"/>
  <c r="EI58" i="100"/>
  <c r="GA58" i="100" s="1"/>
  <c r="EI66" i="100"/>
  <c r="GA66" i="100" s="1"/>
  <c r="EI56" i="100"/>
  <c r="GA56" i="100" s="1"/>
  <c r="EI42" i="100"/>
  <c r="GA42" i="100" s="1"/>
  <c r="EI55" i="100"/>
  <c r="GA55" i="100" s="1"/>
  <c r="EI40" i="100"/>
  <c r="GA40" i="100" s="1"/>
  <c r="EI45" i="100"/>
  <c r="GA45" i="100" s="1"/>
  <c r="EI38" i="100"/>
  <c r="GA38" i="100" s="1"/>
  <c r="DL66" i="100"/>
  <c r="FD66" i="100" s="1"/>
  <c r="DK40" i="100"/>
  <c r="FC40" i="100" s="1"/>
  <c r="DK60" i="100"/>
  <c r="FC60" i="100" s="1"/>
  <c r="DK48" i="100"/>
  <c r="FC48" i="100" s="1"/>
  <c r="DK59" i="100"/>
  <c r="FC59" i="100" s="1"/>
  <c r="DK51" i="100"/>
  <c r="FC51" i="100" s="1"/>
  <c r="DK43" i="100"/>
  <c r="FC43" i="100" s="1"/>
  <c r="EA58" i="100"/>
  <c r="FS58" i="100" s="1"/>
  <c r="EA62" i="100"/>
  <c r="FS62" i="100" s="1"/>
  <c r="EA56" i="100"/>
  <c r="FS56" i="100" s="1"/>
  <c r="EA63" i="100"/>
  <c r="FS63" i="100" s="1"/>
  <c r="EA59" i="100"/>
  <c r="FS59" i="100" s="1"/>
  <c r="EA51" i="100"/>
  <c r="FS51" i="100" s="1"/>
  <c r="EA49" i="100"/>
  <c r="FS49" i="100" s="1"/>
  <c r="EA38" i="100"/>
  <c r="FS38" i="100" s="1"/>
  <c r="EA37" i="100"/>
  <c r="FS37" i="100" s="1"/>
  <c r="EF66" i="100"/>
  <c r="FX66" i="100" s="1"/>
  <c r="DJ65" i="100"/>
  <c r="FB65" i="100" s="1"/>
  <c r="DU38" i="100"/>
  <c r="FM38" i="100" s="1"/>
  <c r="DU33" i="100"/>
  <c r="FM33" i="100" s="1"/>
  <c r="DU42" i="100"/>
  <c r="FM42" i="100" s="1"/>
  <c r="DU35" i="100"/>
  <c r="FM35" i="100" s="1"/>
  <c r="DU43" i="100"/>
  <c r="FM43" i="100" s="1"/>
  <c r="DU56" i="100"/>
  <c r="FM56" i="100" s="1"/>
  <c r="DU45" i="100"/>
  <c r="FM45" i="100" s="1"/>
  <c r="DU59" i="100"/>
  <c r="FM59" i="100" s="1"/>
  <c r="DU63" i="100"/>
  <c r="FM63" i="100" s="1"/>
  <c r="DU61" i="100"/>
  <c r="FM61" i="100" s="1"/>
  <c r="DU32" i="100"/>
  <c r="FM32" i="100" s="1"/>
  <c r="DU37" i="100"/>
  <c r="FM37" i="100" s="1"/>
  <c r="DU44" i="100"/>
  <c r="FM44" i="100" s="1"/>
  <c r="DU39" i="100"/>
  <c r="FM39" i="100" s="1"/>
  <c r="DU50" i="100"/>
  <c r="FM50" i="100" s="1"/>
  <c r="DU58" i="100"/>
  <c r="FM58" i="100" s="1"/>
  <c r="DU64" i="100"/>
  <c r="FM64" i="100" s="1"/>
  <c r="DU65" i="100"/>
  <c r="FM65" i="100" s="1"/>
  <c r="DU34" i="100"/>
  <c r="FM34" i="100" s="1"/>
  <c r="DU46" i="100"/>
  <c r="FM46" i="100" s="1"/>
  <c r="DU41" i="100"/>
  <c r="FM41" i="100" s="1"/>
  <c r="DU52" i="100"/>
  <c r="FM52" i="100" s="1"/>
  <c r="DU60" i="100"/>
  <c r="FM60" i="100" s="1"/>
  <c r="DU66" i="100"/>
  <c r="FM66" i="100" s="1"/>
  <c r="DU47" i="100"/>
  <c r="FM47" i="100" s="1"/>
  <c r="DU53" i="100"/>
  <c r="FM53" i="100" s="1"/>
  <c r="DU36" i="100"/>
  <c r="FM36" i="100" s="1"/>
  <c r="DU40" i="100"/>
  <c r="FM40" i="100" s="1"/>
  <c r="DU48" i="100"/>
  <c r="FM48" i="100" s="1"/>
  <c r="DU49" i="100"/>
  <c r="FM49" i="100" s="1"/>
  <c r="DU54" i="100"/>
  <c r="FM54" i="100" s="1"/>
  <c r="DU62" i="100"/>
  <c r="FM62" i="100" s="1"/>
  <c r="DU55" i="100"/>
  <c r="FM55" i="100" s="1"/>
  <c r="DU51" i="100"/>
  <c r="FM51" i="100" s="1"/>
  <c r="DU57" i="100"/>
  <c r="FM57" i="100" s="1"/>
  <c r="EC38" i="100"/>
  <c r="FU38" i="100" s="1"/>
  <c r="EC37" i="100"/>
  <c r="FU37" i="100" s="1"/>
  <c r="EC46" i="100"/>
  <c r="FU46" i="100" s="1"/>
  <c r="EC39" i="100"/>
  <c r="FU39" i="100" s="1"/>
  <c r="EC52" i="100"/>
  <c r="FU52" i="100" s="1"/>
  <c r="EC60" i="100"/>
  <c r="FU60" i="100" s="1"/>
  <c r="EC43" i="100"/>
  <c r="FU43" i="100" s="1"/>
  <c r="EC66" i="100"/>
  <c r="FU66" i="100" s="1"/>
  <c r="EC61" i="100"/>
  <c r="FU61" i="100" s="1"/>
  <c r="EC32" i="100"/>
  <c r="FU32" i="100" s="1"/>
  <c r="EC40" i="100"/>
  <c r="FU40" i="100" s="1"/>
  <c r="EC48" i="100"/>
  <c r="FU48" i="100" s="1"/>
  <c r="EC45" i="100"/>
  <c r="FU45" i="100" s="1"/>
  <c r="EC54" i="100"/>
  <c r="FU54" i="100" s="1"/>
  <c r="EC41" i="100"/>
  <c r="FU41" i="100" s="1"/>
  <c r="EC51" i="100"/>
  <c r="FU51" i="100" s="1"/>
  <c r="EC53" i="100"/>
  <c r="FU53" i="100" s="1"/>
  <c r="EC63" i="100"/>
  <c r="FU63" i="100" s="1"/>
  <c r="EC34" i="100"/>
  <c r="FU34" i="100" s="1"/>
  <c r="EC42" i="100"/>
  <c r="FU42" i="100" s="1"/>
  <c r="EC47" i="100"/>
  <c r="FU47" i="100" s="1"/>
  <c r="EC56" i="100"/>
  <c r="FU56" i="100" s="1"/>
  <c r="EC49" i="100"/>
  <c r="FU49" i="100" s="1"/>
  <c r="EC62" i="100"/>
  <c r="FU62" i="100" s="1"/>
  <c r="EC55" i="100"/>
  <c r="FU55" i="100" s="1"/>
  <c r="EC65" i="100"/>
  <c r="FU65" i="100" s="1"/>
  <c r="EC36" i="100"/>
  <c r="FU36" i="100" s="1"/>
  <c r="EC33" i="100"/>
  <c r="FU33" i="100" s="1"/>
  <c r="EC44" i="100"/>
  <c r="FU44" i="100" s="1"/>
  <c r="EC35" i="100"/>
  <c r="FU35" i="100" s="1"/>
  <c r="EC50" i="100"/>
  <c r="FU50" i="100" s="1"/>
  <c r="EC58" i="100"/>
  <c r="FU58" i="100" s="1"/>
  <c r="EC64" i="100"/>
  <c r="FU64" i="100" s="1"/>
  <c r="EC59" i="100"/>
  <c r="FU59" i="100" s="1"/>
  <c r="EC57" i="100"/>
  <c r="FU57" i="100" s="1"/>
  <c r="DN65" i="100"/>
  <c r="FF65" i="100" s="1"/>
  <c r="EL65" i="100"/>
  <c r="GD65" i="100" s="1"/>
  <c r="DL39" i="100"/>
  <c r="FD39" i="100" s="1"/>
  <c r="DL46" i="100"/>
  <c r="FD46" i="100" s="1"/>
  <c r="DL38" i="100"/>
  <c r="FD38" i="100" s="1"/>
  <c r="DL45" i="100"/>
  <c r="FD45" i="100" s="1"/>
  <c r="DL54" i="100"/>
  <c r="FD54" i="100" s="1"/>
  <c r="DL53" i="100"/>
  <c r="FD53" i="100" s="1"/>
  <c r="DL61" i="100"/>
  <c r="FD61" i="100" s="1"/>
  <c r="DL40" i="100"/>
  <c r="FD40" i="100" s="1"/>
  <c r="DL48" i="100"/>
  <c r="FD48" i="100" s="1"/>
  <c r="DL47" i="100"/>
  <c r="FD47" i="100" s="1"/>
  <c r="DL55" i="100"/>
  <c r="FD55" i="100" s="1"/>
  <c r="DL58" i="100"/>
  <c r="FD58" i="100" s="1"/>
  <c r="DL65" i="100"/>
  <c r="FD65" i="100" s="1"/>
  <c r="DL42" i="100"/>
  <c r="FD42" i="100" s="1"/>
  <c r="DL50" i="100"/>
  <c r="FD50" i="100" s="1"/>
  <c r="DL41" i="100"/>
  <c r="FD41" i="100" s="1"/>
  <c r="DL49" i="100"/>
  <c r="FD49" i="100" s="1"/>
  <c r="DL57" i="100"/>
  <c r="FD57" i="100" s="1"/>
  <c r="DL62" i="100"/>
  <c r="FD62" i="100" s="1"/>
  <c r="DL56" i="100"/>
  <c r="FD56" i="100" s="1"/>
  <c r="DL44" i="100"/>
  <c r="FD44" i="100" s="1"/>
  <c r="DL43" i="100"/>
  <c r="FD43" i="100" s="1"/>
  <c r="DL52" i="100"/>
  <c r="FD52" i="100" s="1"/>
  <c r="DL51" i="100"/>
  <c r="FD51" i="100" s="1"/>
  <c r="DL59" i="100"/>
  <c r="FD59" i="100" s="1"/>
  <c r="DL60" i="100"/>
  <c r="FD60" i="100" s="1"/>
  <c r="DT42" i="100"/>
  <c r="FL42" i="100" s="1"/>
  <c r="DT45" i="100"/>
  <c r="FL45" i="100" s="1"/>
  <c r="DT52" i="100"/>
  <c r="FL52" i="100" s="1"/>
  <c r="DT51" i="100"/>
  <c r="FL51" i="100" s="1"/>
  <c r="DT59" i="100"/>
  <c r="FL59" i="100" s="1"/>
  <c r="DT56" i="100"/>
  <c r="FL56" i="100" s="1"/>
  <c r="DT44" i="100"/>
  <c r="FL44" i="100" s="1"/>
  <c r="DT38" i="100"/>
  <c r="FL38" i="100" s="1"/>
  <c r="DT47" i="100"/>
  <c r="FL47" i="100" s="1"/>
  <c r="DT54" i="100"/>
  <c r="FL54" i="100" s="1"/>
  <c r="DT53" i="100"/>
  <c r="FL53" i="100" s="1"/>
  <c r="DT61" i="100"/>
  <c r="FL61" i="100" s="1"/>
  <c r="DT63" i="100"/>
  <c r="FL63" i="100" s="1"/>
  <c r="DT60" i="100"/>
  <c r="FL60" i="100" s="1"/>
  <c r="DT66" i="100"/>
  <c r="FL66" i="100" s="1"/>
  <c r="DT39" i="100"/>
  <c r="FL39" i="100" s="1"/>
  <c r="DT46" i="100"/>
  <c r="FL46" i="100" s="1"/>
  <c r="DT41" i="100"/>
  <c r="FL41" i="100" s="1"/>
  <c r="DT49" i="100"/>
  <c r="FL49" i="100" s="1"/>
  <c r="DT55" i="100"/>
  <c r="FL55" i="100" s="1"/>
  <c r="DT58" i="100"/>
  <c r="FL58" i="100" s="1"/>
  <c r="DT65" i="100"/>
  <c r="FL65" i="100" s="1"/>
  <c r="DT64" i="100"/>
  <c r="FL64" i="100" s="1"/>
  <c r="DT40" i="100"/>
  <c r="FL40" i="100" s="1"/>
  <c r="DT48" i="100"/>
  <c r="FL48" i="100" s="1"/>
  <c r="DT43" i="100"/>
  <c r="FL43" i="100" s="1"/>
  <c r="DT50" i="100"/>
  <c r="FL50" i="100" s="1"/>
  <c r="DT57" i="100"/>
  <c r="FL57" i="100" s="1"/>
  <c r="DT62" i="100"/>
  <c r="FL62" i="100" s="1"/>
  <c r="EN64" i="100"/>
  <c r="GF64" i="100" s="1"/>
  <c r="EN40" i="100"/>
  <c r="GF40" i="100" s="1"/>
  <c r="EN48" i="100"/>
  <c r="GF48" i="100" s="1"/>
  <c r="EN43" i="100"/>
  <c r="GF43" i="100" s="1"/>
  <c r="EN38" i="100"/>
  <c r="GF38" i="100" s="1"/>
  <c r="EN53" i="100"/>
  <c r="GF53" i="100" s="1"/>
  <c r="EN61" i="100"/>
  <c r="GF61" i="100" s="1"/>
  <c r="EN60" i="100"/>
  <c r="GF60" i="100" s="1"/>
  <c r="EN54" i="100"/>
  <c r="GF54" i="100" s="1"/>
  <c r="EN42" i="100"/>
  <c r="GF42" i="100" s="1"/>
  <c r="EN45" i="100"/>
  <c r="GF45" i="100" s="1"/>
  <c r="EN50" i="100"/>
  <c r="GF50" i="100" s="1"/>
  <c r="EN55" i="100"/>
  <c r="GF55" i="100" s="1"/>
  <c r="EN58" i="100"/>
  <c r="GF58" i="100" s="1"/>
  <c r="EN39" i="100"/>
  <c r="GF39" i="100" s="1"/>
  <c r="EN44" i="100"/>
  <c r="GF44" i="100" s="1"/>
  <c r="EN47" i="100"/>
  <c r="GF47" i="100" s="1"/>
  <c r="EN52" i="100"/>
  <c r="GF52" i="100" s="1"/>
  <c r="EN57" i="100"/>
  <c r="GF57" i="100" s="1"/>
  <c r="EN63" i="100"/>
  <c r="GF63" i="100" s="1"/>
  <c r="EN62" i="100"/>
  <c r="GF62" i="100" s="1"/>
  <c r="EN46" i="100"/>
  <c r="GF46" i="100" s="1"/>
  <c r="EN41" i="100"/>
  <c r="GF41" i="100" s="1"/>
  <c r="EN49" i="100"/>
  <c r="GF49" i="100" s="1"/>
  <c r="EN51" i="100"/>
  <c r="GF51" i="100" s="1"/>
  <c r="EN59" i="100"/>
  <c r="GF59" i="100" s="1"/>
  <c r="EN56" i="100"/>
  <c r="GF56" i="100" s="1"/>
  <c r="EN65" i="100"/>
  <c r="GF65" i="100" s="1"/>
  <c r="EB37" i="100"/>
  <c r="FT37" i="100" s="1"/>
  <c r="EB42" i="100"/>
  <c r="FT42" i="100" s="1"/>
  <c r="EB34" i="100"/>
  <c r="FT34" i="100" s="1"/>
  <c r="EB45" i="100"/>
  <c r="FT45" i="100" s="1"/>
  <c r="EB50" i="100"/>
  <c r="FT50" i="100" s="1"/>
  <c r="EB55" i="100"/>
  <c r="FT55" i="100" s="1"/>
  <c r="EB54" i="100"/>
  <c r="FT54" i="100" s="1"/>
  <c r="EB63" i="100"/>
  <c r="FT63" i="100" s="1"/>
  <c r="EB62" i="100"/>
  <c r="FT62" i="100" s="1"/>
  <c r="EB39" i="100"/>
  <c r="FT39" i="100" s="1"/>
  <c r="EB44" i="100"/>
  <c r="FT44" i="100" s="1"/>
  <c r="EB38" i="100"/>
  <c r="FT38" i="100" s="1"/>
  <c r="EB47" i="100"/>
  <c r="FT47" i="100" s="1"/>
  <c r="EB52" i="100"/>
  <c r="FT52" i="100" s="1"/>
  <c r="EB57" i="100"/>
  <c r="FT57" i="100" s="1"/>
  <c r="EB58" i="100"/>
  <c r="FT58" i="100" s="1"/>
  <c r="EB65" i="100"/>
  <c r="FT65" i="100" s="1"/>
  <c r="EB33" i="100"/>
  <c r="FT33" i="100" s="1"/>
  <c r="EB46" i="100"/>
  <c r="FT46" i="100" s="1"/>
  <c r="EB41" i="100"/>
  <c r="FT41" i="100" s="1"/>
  <c r="EB49" i="100"/>
  <c r="FT49" i="100" s="1"/>
  <c r="EB51" i="100"/>
  <c r="FT51" i="100" s="1"/>
  <c r="EB59" i="100"/>
  <c r="FT59" i="100" s="1"/>
  <c r="EB56" i="100"/>
  <c r="FT56" i="100" s="1"/>
  <c r="EB35" i="100"/>
  <c r="FT35" i="100" s="1"/>
  <c r="EB40" i="100"/>
  <c r="FT40" i="100" s="1"/>
  <c r="EB48" i="100"/>
  <c r="FT48" i="100" s="1"/>
  <c r="EB43" i="100"/>
  <c r="FT43" i="100" s="1"/>
  <c r="EB36" i="100"/>
  <c r="FT36" i="100" s="1"/>
  <c r="EB53" i="100"/>
  <c r="FT53" i="100" s="1"/>
  <c r="EB61" i="100"/>
  <c r="FT61" i="100" s="1"/>
  <c r="EB32" i="100"/>
  <c r="FT32" i="100" s="1"/>
  <c r="EB60" i="100"/>
  <c r="FT60" i="100" s="1"/>
  <c r="DM40" i="100"/>
  <c r="FE40" i="100" s="1"/>
  <c r="DM48" i="100"/>
  <c r="FE48" i="100" s="1"/>
  <c r="DM52" i="100"/>
  <c r="FE52" i="100" s="1"/>
  <c r="DM60" i="100"/>
  <c r="FE60" i="100" s="1"/>
  <c r="DM49" i="100"/>
  <c r="FE49" i="100" s="1"/>
  <c r="DM53" i="100"/>
  <c r="FE53" i="100" s="1"/>
  <c r="DM63" i="100"/>
  <c r="FE63" i="100" s="1"/>
  <c r="DM61" i="100"/>
  <c r="FE61" i="100" s="1"/>
  <c r="DM38" i="100"/>
  <c r="FE38" i="100" s="1"/>
  <c r="DM42" i="100"/>
  <c r="FE42" i="100" s="1"/>
  <c r="DM50" i="100"/>
  <c r="FE50" i="100" s="1"/>
  <c r="DM39" i="100"/>
  <c r="FE39" i="100" s="1"/>
  <c r="DM54" i="100"/>
  <c r="FE54" i="100" s="1"/>
  <c r="DM62" i="100"/>
  <c r="FE62" i="100" s="1"/>
  <c r="DM51" i="100"/>
  <c r="FE51" i="100" s="1"/>
  <c r="DM55" i="100"/>
  <c r="FE55" i="100" s="1"/>
  <c r="DM65" i="100"/>
  <c r="FE65" i="100" s="1"/>
  <c r="DM44" i="100"/>
  <c r="FE44" i="100" s="1"/>
  <c r="DM45" i="100"/>
  <c r="FE45" i="100" s="1"/>
  <c r="DM56" i="100"/>
  <c r="FE56" i="100" s="1"/>
  <c r="DM64" i="100"/>
  <c r="FE64" i="100" s="1"/>
  <c r="DM59" i="100"/>
  <c r="FE59" i="100" s="1"/>
  <c r="DM43" i="100"/>
  <c r="FE43" i="100" s="1"/>
  <c r="DM46" i="100"/>
  <c r="FE46" i="100" s="1"/>
  <c r="DM47" i="100"/>
  <c r="FE47" i="100" s="1"/>
  <c r="DM58" i="100"/>
  <c r="FE58" i="100" s="1"/>
  <c r="DM41" i="100"/>
  <c r="FE41" i="100" s="1"/>
  <c r="DM66" i="100"/>
  <c r="FE66" i="100" s="1"/>
  <c r="DM57" i="100"/>
  <c r="FE57" i="100" s="1"/>
  <c r="EK42" i="100"/>
  <c r="GC42" i="100" s="1"/>
  <c r="EK43" i="100"/>
  <c r="GC43" i="100" s="1"/>
  <c r="EK56" i="100"/>
  <c r="GC56" i="100" s="1"/>
  <c r="EK62" i="100"/>
  <c r="GC62" i="100" s="1"/>
  <c r="EK59" i="100"/>
  <c r="GC59" i="100" s="1"/>
  <c r="EK65" i="100"/>
  <c r="GC65" i="100" s="1"/>
  <c r="EK61" i="100"/>
  <c r="GC61" i="100" s="1"/>
  <c r="EK44" i="100"/>
  <c r="GC44" i="100" s="1"/>
  <c r="EK39" i="100"/>
  <c r="GC39" i="100" s="1"/>
  <c r="EK50" i="100"/>
  <c r="GC50" i="100" s="1"/>
  <c r="EK58" i="100"/>
  <c r="GC58" i="100" s="1"/>
  <c r="EK64" i="100"/>
  <c r="GC64" i="100" s="1"/>
  <c r="EK47" i="100"/>
  <c r="GC47" i="100" s="1"/>
  <c r="EK38" i="100"/>
  <c r="GC38" i="100" s="1"/>
  <c r="EK46" i="100"/>
  <c r="GC46" i="100" s="1"/>
  <c r="EK41" i="100"/>
  <c r="GC41" i="100" s="1"/>
  <c r="EK52" i="100"/>
  <c r="GC52" i="100" s="1"/>
  <c r="EK60" i="100"/>
  <c r="GC60" i="100" s="1"/>
  <c r="EK66" i="100"/>
  <c r="GC66" i="100" s="1"/>
  <c r="EK51" i="100"/>
  <c r="GC51" i="100" s="1"/>
  <c r="EK53" i="100"/>
  <c r="GC53" i="100" s="1"/>
  <c r="EK40" i="100"/>
  <c r="GC40" i="100" s="1"/>
  <c r="EK48" i="100"/>
  <c r="GC48" i="100" s="1"/>
  <c r="EK49" i="100"/>
  <c r="GC49" i="100" s="1"/>
  <c r="EK54" i="100"/>
  <c r="GC54" i="100" s="1"/>
  <c r="EK45" i="100"/>
  <c r="GC45" i="100" s="1"/>
  <c r="EK55" i="100"/>
  <c r="GC55" i="100" s="1"/>
  <c r="EK63" i="100"/>
  <c r="GC63" i="100" s="1"/>
  <c r="EK57" i="100"/>
  <c r="GC57" i="100" s="1"/>
  <c r="DR65" i="100"/>
  <c r="FJ65" i="100" s="1"/>
  <c r="EN66" i="100"/>
  <c r="GF66" i="100" s="1"/>
  <c r="DJ61" i="100"/>
  <c r="FB61" i="100" s="1"/>
  <c r="DJ59" i="100"/>
  <c r="FB59" i="100" s="1"/>
  <c r="DJ58" i="100"/>
  <c r="FB58" i="100" s="1"/>
  <c r="DJ51" i="100"/>
  <c r="FB51" i="100" s="1"/>
  <c r="DJ42" i="100"/>
  <c r="FB42" i="100" s="1"/>
  <c r="DJ49" i="100"/>
  <c r="FB49" i="100" s="1"/>
  <c r="DJ41" i="100"/>
  <c r="FB41" i="100" s="1"/>
  <c r="DN63" i="100"/>
  <c r="FF63" i="100" s="1"/>
  <c r="DN50" i="100"/>
  <c r="FF50" i="100" s="1"/>
  <c r="DN57" i="100"/>
  <c r="FF57" i="100" s="1"/>
  <c r="DN56" i="100"/>
  <c r="FF56" i="100" s="1"/>
  <c r="DN46" i="100"/>
  <c r="FF46" i="100" s="1"/>
  <c r="DN49" i="100"/>
  <c r="FF49" i="100" s="1"/>
  <c r="DN41" i="100"/>
  <c r="FF41" i="100" s="1"/>
  <c r="DR66" i="100"/>
  <c r="FJ66" i="100" s="1"/>
  <c r="DR62" i="100"/>
  <c r="FJ62" i="100" s="1"/>
  <c r="DR54" i="100"/>
  <c r="FJ54" i="100" s="1"/>
  <c r="DR51" i="100"/>
  <c r="FJ51" i="100" s="1"/>
  <c r="DR44" i="100"/>
  <c r="FJ44" i="100" s="1"/>
  <c r="DV59" i="100"/>
  <c r="FN59" i="100" s="1"/>
  <c r="DV64" i="100"/>
  <c r="FN64" i="100" s="1"/>
  <c r="DV60" i="100"/>
  <c r="FN60" i="100" s="1"/>
  <c r="DV52" i="100"/>
  <c r="FN52" i="100" s="1"/>
  <c r="DV53" i="100"/>
  <c r="FN53" i="100" s="1"/>
  <c r="DV44" i="100"/>
  <c r="FN44" i="100" s="1"/>
  <c r="DV37" i="100"/>
  <c r="FN37" i="100" s="1"/>
  <c r="DV45" i="100"/>
  <c r="FN45" i="100" s="1"/>
  <c r="DV36" i="100"/>
  <c r="FN36" i="100" s="1"/>
  <c r="DZ57" i="100"/>
  <c r="FR57" i="100" s="1"/>
  <c r="DZ59" i="100"/>
  <c r="FR59" i="100" s="1"/>
  <c r="DZ56" i="100"/>
  <c r="FR56" i="100" s="1"/>
  <c r="DZ37" i="100"/>
  <c r="FR37" i="100" s="1"/>
  <c r="DZ48" i="100"/>
  <c r="FR48" i="100" s="1"/>
  <c r="DZ40" i="100"/>
  <c r="FR40" i="100" s="1"/>
  <c r="DZ49" i="100"/>
  <c r="FR49" i="100" s="1"/>
  <c r="DZ41" i="100"/>
  <c r="FR41" i="100" s="1"/>
  <c r="DZ32" i="100"/>
  <c r="FR32" i="100" s="1"/>
  <c r="ED63" i="100"/>
  <c r="FV63" i="100" s="1"/>
  <c r="ED66" i="100"/>
  <c r="FV66" i="100" s="1"/>
  <c r="ED61" i="100"/>
  <c r="FV61" i="100" s="1"/>
  <c r="ED56" i="100"/>
  <c r="FV56" i="100" s="1"/>
  <c r="ED53" i="100"/>
  <c r="FV53" i="100" s="1"/>
  <c r="ED48" i="100"/>
  <c r="FV48" i="100" s="1"/>
  <c r="ED40" i="100"/>
  <c r="FV40" i="100" s="1"/>
  <c r="ED47" i="100"/>
  <c r="FV47" i="100" s="1"/>
  <c r="ED32" i="100"/>
  <c r="FV32" i="100" s="1"/>
  <c r="EH64" i="100"/>
  <c r="FZ64" i="100" s="1"/>
  <c r="EH60" i="100"/>
  <c r="FZ60" i="100" s="1"/>
  <c r="EH52" i="100"/>
  <c r="FZ52" i="100" s="1"/>
  <c r="EH53" i="100"/>
  <c r="FZ53" i="100" s="1"/>
  <c r="EH44" i="100"/>
  <c r="FZ44" i="100" s="1"/>
  <c r="EH39" i="100"/>
  <c r="FZ39" i="100" s="1"/>
  <c r="EL59" i="100"/>
  <c r="GD59" i="100" s="1"/>
  <c r="EL62" i="100"/>
  <c r="GD62" i="100" s="1"/>
  <c r="EL58" i="100"/>
  <c r="GD58" i="100" s="1"/>
  <c r="EL50" i="100"/>
  <c r="GD50" i="100" s="1"/>
  <c r="EL42" i="100"/>
  <c r="GD42" i="100" s="1"/>
  <c r="EL43" i="100"/>
  <c r="GD43" i="100" s="1"/>
  <c r="DS62" i="100"/>
  <c r="FK62" i="100" s="1"/>
  <c r="DS64" i="100"/>
  <c r="FK64" i="100" s="1"/>
  <c r="DS54" i="100"/>
  <c r="FK54" i="100" s="1"/>
  <c r="DS42" i="100"/>
  <c r="FK42" i="100" s="1"/>
  <c r="DS55" i="100"/>
  <c r="FK55" i="100" s="1"/>
  <c r="DS40" i="100"/>
  <c r="FK40" i="100" s="1"/>
  <c r="DS43" i="100"/>
  <c r="FK43" i="100" s="1"/>
  <c r="DS38" i="100"/>
  <c r="FK38" i="100" s="1"/>
  <c r="EI54" i="100"/>
  <c r="GA54" i="100" s="1"/>
  <c r="EI64" i="100"/>
  <c r="GA64" i="100" s="1"/>
  <c r="EI65" i="100"/>
  <c r="GA65" i="100" s="1"/>
  <c r="EI61" i="100"/>
  <c r="GA61" i="100" s="1"/>
  <c r="EI53" i="100"/>
  <c r="GA53" i="100" s="1"/>
  <c r="EI46" i="100"/>
  <c r="GA46" i="100" s="1"/>
  <c r="EB66" i="100"/>
  <c r="FT66" i="100" s="1"/>
  <c r="DK62" i="100"/>
  <c r="FC62" i="100" s="1"/>
  <c r="DK66" i="100"/>
  <c r="FC66" i="100" s="1"/>
  <c r="DK56" i="100"/>
  <c r="FC56" i="100" s="1"/>
  <c r="DK50" i="100"/>
  <c r="FC50" i="100" s="1"/>
  <c r="DK57" i="100"/>
  <c r="FC57" i="100" s="1"/>
  <c r="DK44" i="100"/>
  <c r="FC44" i="100" s="1"/>
  <c r="DK49" i="100"/>
  <c r="FC49" i="100" s="1"/>
  <c r="EA54" i="100"/>
  <c r="FS54" i="100" s="1"/>
  <c r="EA52" i="100"/>
  <c r="FS52" i="100" s="1"/>
  <c r="EA50" i="100"/>
  <c r="FS50" i="100" s="1"/>
  <c r="EA40" i="100"/>
  <c r="FS40" i="100" s="1"/>
  <c r="EA57" i="100"/>
  <c r="FS57" i="100" s="1"/>
  <c r="EA44" i="100"/>
  <c r="FS44" i="100" s="1"/>
  <c r="EA47" i="100"/>
  <c r="FS47" i="100" s="1"/>
  <c r="EA35" i="100"/>
  <c r="FS35" i="100" s="1"/>
  <c r="DH60" i="100"/>
  <c r="EZ60" i="100" s="1"/>
  <c r="DH38" i="100"/>
  <c r="EZ38" i="100" s="1"/>
  <c r="DH44" i="100"/>
  <c r="EZ44" i="100" s="1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P63" i="93"/>
  <c r="EQ63" i="93"/>
  <c r="ER63" i="93"/>
  <c r="ES63" i="93"/>
  <c r="ET63" i="93"/>
  <c r="EU63" i="93"/>
  <c r="EV63" i="93"/>
  <c r="EW63" i="93"/>
  <c r="EX63" i="93"/>
  <c r="EY63" i="93"/>
  <c r="EZ63" i="93"/>
  <c r="FA63" i="93"/>
  <c r="FB63" i="93"/>
  <c r="FC63" i="93"/>
  <c r="FD63" i="93"/>
  <c r="FE63" i="93"/>
  <c r="FF63" i="93"/>
  <c r="FG63" i="93"/>
  <c r="FH63" i="93"/>
  <c r="FI63" i="93"/>
  <c r="FJ63" i="93"/>
  <c r="FK63" i="93"/>
  <c r="FL63" i="93"/>
  <c r="FM63" i="93"/>
  <c r="FN63" i="93"/>
  <c r="FO63" i="93"/>
  <c r="FP63" i="93"/>
  <c r="FQ63" i="93"/>
  <c r="FR63" i="93"/>
  <c r="FS63" i="93"/>
  <c r="FT63" i="93"/>
  <c r="FU63" i="93"/>
  <c r="FV63" i="93"/>
  <c r="FW63" i="93"/>
  <c r="FX63" i="93"/>
  <c r="FY63" i="93"/>
  <c r="FZ63" i="93"/>
  <c r="GA63" i="93"/>
  <c r="GB63" i="93"/>
  <c r="GC63" i="93"/>
  <c r="GD63" i="93"/>
  <c r="EP64" i="93"/>
  <c r="EQ64" i="93"/>
  <c r="ER64" i="93"/>
  <c r="ES64" i="93"/>
  <c r="ET64" i="93"/>
  <c r="EU64" i="93"/>
  <c r="EV64" i="93"/>
  <c r="EW64" i="93"/>
  <c r="EX64" i="93"/>
  <c r="EY64" i="93"/>
  <c r="EZ64" i="93"/>
  <c r="FA64" i="93"/>
  <c r="FB64" i="93"/>
  <c r="FC64" i="93"/>
  <c r="FD64" i="93"/>
  <c r="FE64" i="93"/>
  <c r="FF64" i="93"/>
  <c r="FG64" i="93"/>
  <c r="FH64" i="93"/>
  <c r="FI64" i="93"/>
  <c r="FJ64" i="93"/>
  <c r="FK64" i="93"/>
  <c r="FL64" i="93"/>
  <c r="FM64" i="93"/>
  <c r="FN64" i="93"/>
  <c r="FO64" i="93"/>
  <c r="FP64" i="93"/>
  <c r="FQ64" i="93"/>
  <c r="FR64" i="93"/>
  <c r="FS64" i="93"/>
  <c r="FT64" i="93"/>
  <c r="FU64" i="93"/>
  <c r="FV64" i="93"/>
  <c r="FW64" i="93"/>
  <c r="FX64" i="93"/>
  <c r="FY64" i="93"/>
  <c r="FZ64" i="93"/>
  <c r="GA64" i="93"/>
  <c r="GB64" i="93"/>
  <c r="GC64" i="93"/>
  <c r="GD64" i="93"/>
  <c r="EP48" i="93"/>
  <c r="EQ48" i="93"/>
  <c r="ER48" i="93"/>
  <c r="ES48" i="93"/>
  <c r="ET48" i="93"/>
  <c r="EU48" i="93"/>
  <c r="EV48" i="93"/>
  <c r="EW48" i="93"/>
  <c r="EX48" i="93"/>
  <c r="EY48" i="93"/>
  <c r="EZ48" i="93"/>
  <c r="FA48" i="93"/>
  <c r="FB48" i="93"/>
  <c r="FC48" i="93"/>
  <c r="FD48" i="93"/>
  <c r="FE48" i="93"/>
  <c r="FF48" i="93"/>
  <c r="FG48" i="93"/>
  <c r="FH48" i="93"/>
  <c r="FI48" i="93"/>
  <c r="FJ48" i="93"/>
  <c r="FK48" i="93"/>
  <c r="FL48" i="93"/>
  <c r="FM48" i="93"/>
  <c r="FN48" i="93"/>
  <c r="FO48" i="93"/>
  <c r="FP48" i="93"/>
  <c r="FQ48" i="93"/>
  <c r="FR48" i="93"/>
  <c r="FS48" i="93"/>
  <c r="FT48" i="93"/>
  <c r="FU48" i="93"/>
  <c r="FV48" i="93"/>
  <c r="FW48" i="93"/>
  <c r="FX48" i="93"/>
  <c r="FY48" i="93"/>
  <c r="FZ48" i="93"/>
  <c r="GA48" i="93"/>
  <c r="GB48" i="93"/>
  <c r="GC48" i="93"/>
  <c r="GD48" i="93"/>
  <c r="EP49" i="93"/>
  <c r="EQ49" i="93"/>
  <c r="ER49" i="93"/>
  <c r="ES49" i="93"/>
  <c r="ET49" i="93"/>
  <c r="EU49" i="93"/>
  <c r="EV49" i="93"/>
  <c r="EW49" i="93"/>
  <c r="EX49" i="93"/>
  <c r="EY49" i="93"/>
  <c r="EZ49" i="93"/>
  <c r="FA49" i="93"/>
  <c r="FB49" i="93"/>
  <c r="FC49" i="93"/>
  <c r="FD49" i="93"/>
  <c r="FE49" i="93"/>
  <c r="FF49" i="93"/>
  <c r="FG49" i="93"/>
  <c r="FH49" i="93"/>
  <c r="FI49" i="93"/>
  <c r="FJ49" i="93"/>
  <c r="FK49" i="93"/>
  <c r="FL49" i="93"/>
  <c r="FM49" i="93"/>
  <c r="FN49" i="93"/>
  <c r="FO49" i="93"/>
  <c r="FP49" i="93"/>
  <c r="FQ49" i="93"/>
  <c r="FR49" i="93"/>
  <c r="FS49" i="93"/>
  <c r="FT49" i="93"/>
  <c r="FU49" i="93"/>
  <c r="FV49" i="93"/>
  <c r="FW49" i="93"/>
  <c r="FX49" i="93"/>
  <c r="FY49" i="93"/>
  <c r="FZ49" i="93"/>
  <c r="GA49" i="93"/>
  <c r="GB49" i="93"/>
  <c r="GC49" i="93"/>
  <c r="GD49" i="93"/>
  <c r="EP50" i="93"/>
  <c r="EQ50" i="93"/>
  <c r="ER50" i="93"/>
  <c r="ES50" i="93"/>
  <c r="ET50" i="93"/>
  <c r="EU50" i="93"/>
  <c r="EV50" i="93"/>
  <c r="EW50" i="93"/>
  <c r="EX50" i="93"/>
  <c r="EY50" i="93"/>
  <c r="EZ50" i="93"/>
  <c r="FA50" i="93"/>
  <c r="FB50" i="93"/>
  <c r="FC50" i="93"/>
  <c r="FD50" i="93"/>
  <c r="FE50" i="93"/>
  <c r="FF50" i="93"/>
  <c r="FG50" i="93"/>
  <c r="FH50" i="93"/>
  <c r="FI50" i="93"/>
  <c r="FJ50" i="93"/>
  <c r="FK50" i="93"/>
  <c r="FL50" i="93"/>
  <c r="FM50" i="93"/>
  <c r="FN50" i="93"/>
  <c r="FO50" i="93"/>
  <c r="FP50" i="93"/>
  <c r="FQ50" i="93"/>
  <c r="FR50" i="93"/>
  <c r="FS50" i="93"/>
  <c r="FT50" i="93"/>
  <c r="FU50" i="93"/>
  <c r="FV50" i="93"/>
  <c r="FW50" i="93"/>
  <c r="FX50" i="93"/>
  <c r="FY50" i="93"/>
  <c r="FZ50" i="93"/>
  <c r="GA50" i="93"/>
  <c r="GB50" i="93"/>
  <c r="GC50" i="93"/>
  <c r="GD50" i="93"/>
  <c r="EP51" i="93"/>
  <c r="EQ51" i="93"/>
  <c r="ER51" i="93"/>
  <c r="ES51" i="93"/>
  <c r="ET51" i="93"/>
  <c r="EU51" i="93"/>
  <c r="EV51" i="93"/>
  <c r="EW51" i="93"/>
  <c r="EX51" i="93"/>
  <c r="EY51" i="93"/>
  <c r="EZ51" i="93"/>
  <c r="FA51" i="93"/>
  <c r="FB51" i="93"/>
  <c r="FC51" i="93"/>
  <c r="FD51" i="93"/>
  <c r="FE51" i="93"/>
  <c r="FF51" i="93"/>
  <c r="FG51" i="93"/>
  <c r="FH51" i="93"/>
  <c r="FI51" i="93"/>
  <c r="FJ51" i="93"/>
  <c r="FK51" i="93"/>
  <c r="FL51" i="93"/>
  <c r="FM51" i="93"/>
  <c r="FN51" i="93"/>
  <c r="FO51" i="93"/>
  <c r="FP51" i="93"/>
  <c r="FQ51" i="93"/>
  <c r="FR51" i="93"/>
  <c r="FS51" i="93"/>
  <c r="FT51" i="93"/>
  <c r="FU51" i="93"/>
  <c r="FV51" i="93"/>
  <c r="FW51" i="93"/>
  <c r="FX51" i="93"/>
  <c r="FY51" i="93"/>
  <c r="FZ51" i="93"/>
  <c r="GA51" i="93"/>
  <c r="GB51" i="93"/>
  <c r="GC51" i="93"/>
  <c r="GD51" i="93"/>
  <c r="EP52" i="93"/>
  <c r="EQ52" i="93"/>
  <c r="ER52" i="93"/>
  <c r="ES52" i="93"/>
  <c r="ET52" i="93"/>
  <c r="EU52" i="93"/>
  <c r="EV52" i="93"/>
  <c r="EW52" i="93"/>
  <c r="EX52" i="93"/>
  <c r="EY52" i="93"/>
  <c r="EZ52" i="93"/>
  <c r="FA52" i="93"/>
  <c r="FB52" i="93"/>
  <c r="FC52" i="93"/>
  <c r="FD52" i="93"/>
  <c r="FE52" i="93"/>
  <c r="FF52" i="93"/>
  <c r="FG52" i="93"/>
  <c r="FH52" i="93"/>
  <c r="FI52" i="93"/>
  <c r="FJ52" i="93"/>
  <c r="FK52" i="93"/>
  <c r="FL52" i="93"/>
  <c r="FM52" i="93"/>
  <c r="FN52" i="93"/>
  <c r="FO52" i="93"/>
  <c r="FP52" i="93"/>
  <c r="FQ52" i="93"/>
  <c r="FR52" i="93"/>
  <c r="FS52" i="93"/>
  <c r="FT52" i="93"/>
  <c r="FU52" i="93"/>
  <c r="FV52" i="93"/>
  <c r="FW52" i="93"/>
  <c r="FX52" i="93"/>
  <c r="FY52" i="93"/>
  <c r="FZ52" i="93"/>
  <c r="GA52" i="93"/>
  <c r="GB52" i="93"/>
  <c r="GC52" i="93"/>
  <c r="GD52" i="93"/>
  <c r="EP53" i="93"/>
  <c r="EQ53" i="93"/>
  <c r="ER53" i="93"/>
  <c r="ES53" i="93"/>
  <c r="ET53" i="93"/>
  <c r="EU53" i="93"/>
  <c r="EV53" i="93"/>
  <c r="EW53" i="93"/>
  <c r="EX53" i="93"/>
  <c r="EY53" i="93"/>
  <c r="EZ53" i="93"/>
  <c r="FA53" i="93"/>
  <c r="FB53" i="93"/>
  <c r="FC53" i="93"/>
  <c r="FD53" i="93"/>
  <c r="FE53" i="93"/>
  <c r="FF53" i="93"/>
  <c r="FG53" i="93"/>
  <c r="FH53" i="93"/>
  <c r="FI53" i="93"/>
  <c r="FJ53" i="93"/>
  <c r="FK53" i="93"/>
  <c r="FL53" i="93"/>
  <c r="FM53" i="93"/>
  <c r="FN53" i="93"/>
  <c r="FO53" i="93"/>
  <c r="FP53" i="93"/>
  <c r="FQ53" i="93"/>
  <c r="FR53" i="93"/>
  <c r="FS53" i="93"/>
  <c r="FT53" i="93"/>
  <c r="FU53" i="93"/>
  <c r="FV53" i="93"/>
  <c r="FW53" i="93"/>
  <c r="FX53" i="93"/>
  <c r="FY53" i="93"/>
  <c r="FZ53" i="93"/>
  <c r="GA53" i="93"/>
  <c r="GB53" i="93"/>
  <c r="GC53" i="93"/>
  <c r="GD53" i="93"/>
  <c r="EP54" i="93"/>
  <c r="EQ54" i="93"/>
  <c r="ER54" i="93"/>
  <c r="ES54" i="93"/>
  <c r="ET54" i="93"/>
  <c r="EU54" i="93"/>
  <c r="EV54" i="93"/>
  <c r="EW54" i="93"/>
  <c r="EX54" i="93"/>
  <c r="EY54" i="93"/>
  <c r="EZ54" i="93"/>
  <c r="FA54" i="93"/>
  <c r="FB54" i="93"/>
  <c r="FC54" i="93"/>
  <c r="FD54" i="93"/>
  <c r="FE54" i="93"/>
  <c r="FF54" i="93"/>
  <c r="FG54" i="93"/>
  <c r="FH54" i="93"/>
  <c r="FI54" i="93"/>
  <c r="FJ54" i="93"/>
  <c r="FK54" i="93"/>
  <c r="FL54" i="93"/>
  <c r="FM54" i="93"/>
  <c r="FN54" i="93"/>
  <c r="FO54" i="93"/>
  <c r="FP54" i="93"/>
  <c r="FQ54" i="93"/>
  <c r="FR54" i="93"/>
  <c r="FS54" i="93"/>
  <c r="FT54" i="93"/>
  <c r="FU54" i="93"/>
  <c r="FV54" i="93"/>
  <c r="FW54" i="93"/>
  <c r="FX54" i="93"/>
  <c r="FY54" i="93"/>
  <c r="FZ54" i="93"/>
  <c r="GA54" i="93"/>
  <c r="GB54" i="93"/>
  <c r="GC54" i="93"/>
  <c r="GD54" i="93"/>
  <c r="EP55" i="93"/>
  <c r="EQ55" i="93"/>
  <c r="ER55" i="93"/>
  <c r="ES55" i="93"/>
  <c r="ET55" i="93"/>
  <c r="EU55" i="93"/>
  <c r="EV55" i="93"/>
  <c r="EW55" i="93"/>
  <c r="EX55" i="93"/>
  <c r="EY55" i="93"/>
  <c r="EZ55" i="93"/>
  <c r="FA55" i="93"/>
  <c r="FB55" i="93"/>
  <c r="FC55" i="93"/>
  <c r="FD55" i="93"/>
  <c r="FE55" i="93"/>
  <c r="FF55" i="93"/>
  <c r="FG55" i="93"/>
  <c r="FH55" i="93"/>
  <c r="FI55" i="93"/>
  <c r="FJ55" i="93"/>
  <c r="FK55" i="93"/>
  <c r="FL55" i="93"/>
  <c r="FM55" i="93"/>
  <c r="FN55" i="93"/>
  <c r="FO55" i="93"/>
  <c r="FP55" i="93"/>
  <c r="FQ55" i="93"/>
  <c r="FR55" i="93"/>
  <c r="FS55" i="93"/>
  <c r="FT55" i="93"/>
  <c r="FU55" i="93"/>
  <c r="FV55" i="93"/>
  <c r="FW55" i="93"/>
  <c r="FX55" i="93"/>
  <c r="FY55" i="93"/>
  <c r="FZ55" i="93"/>
  <c r="GA55" i="93"/>
  <c r="GB55" i="93"/>
  <c r="GC55" i="93"/>
  <c r="GD55" i="93"/>
  <c r="EP56" i="93"/>
  <c r="EQ56" i="93"/>
  <c r="ER56" i="93"/>
  <c r="ES56" i="93"/>
  <c r="ET56" i="93"/>
  <c r="EU56" i="93"/>
  <c r="EV56" i="93"/>
  <c r="EW56" i="93"/>
  <c r="EX56" i="93"/>
  <c r="EY56" i="93"/>
  <c r="EZ56" i="93"/>
  <c r="FA56" i="93"/>
  <c r="FB56" i="93"/>
  <c r="FC56" i="93"/>
  <c r="FD56" i="93"/>
  <c r="FE56" i="93"/>
  <c r="FF56" i="93"/>
  <c r="FG56" i="93"/>
  <c r="FH56" i="93"/>
  <c r="FI56" i="93"/>
  <c r="FJ56" i="93"/>
  <c r="FK56" i="93"/>
  <c r="FL56" i="93"/>
  <c r="FM56" i="93"/>
  <c r="FN56" i="93"/>
  <c r="FO56" i="93"/>
  <c r="FP56" i="93"/>
  <c r="FQ56" i="93"/>
  <c r="FR56" i="93"/>
  <c r="FS56" i="93"/>
  <c r="FT56" i="93"/>
  <c r="FU56" i="93"/>
  <c r="FV56" i="93"/>
  <c r="FW56" i="93"/>
  <c r="FX56" i="93"/>
  <c r="FY56" i="93"/>
  <c r="FZ56" i="93"/>
  <c r="GA56" i="93"/>
  <c r="GB56" i="93"/>
  <c r="GC56" i="93"/>
  <c r="GD56" i="93"/>
  <c r="EP57" i="93"/>
  <c r="EQ57" i="93"/>
  <c r="ER57" i="93"/>
  <c r="ES57" i="93"/>
  <c r="ET57" i="93"/>
  <c r="EU57" i="93"/>
  <c r="EV57" i="93"/>
  <c r="EW57" i="93"/>
  <c r="EX57" i="93"/>
  <c r="EY57" i="93"/>
  <c r="EZ57" i="93"/>
  <c r="FA57" i="93"/>
  <c r="FB57" i="93"/>
  <c r="FC57" i="93"/>
  <c r="FD57" i="93"/>
  <c r="FE57" i="93"/>
  <c r="FF57" i="93"/>
  <c r="FG57" i="93"/>
  <c r="FH57" i="93"/>
  <c r="FI57" i="93"/>
  <c r="FJ57" i="93"/>
  <c r="FK57" i="93"/>
  <c r="FL57" i="93"/>
  <c r="FM57" i="93"/>
  <c r="FN57" i="93"/>
  <c r="FO57" i="93"/>
  <c r="FP57" i="93"/>
  <c r="FQ57" i="93"/>
  <c r="FR57" i="93"/>
  <c r="FS57" i="93"/>
  <c r="FT57" i="93"/>
  <c r="FU57" i="93"/>
  <c r="FV57" i="93"/>
  <c r="FW57" i="93"/>
  <c r="FX57" i="93"/>
  <c r="FY57" i="93"/>
  <c r="FZ57" i="93"/>
  <c r="GA57" i="93"/>
  <c r="GB57" i="93"/>
  <c r="GC57" i="93"/>
  <c r="GD57" i="93"/>
  <c r="EP58" i="93"/>
  <c r="EQ58" i="93"/>
  <c r="ER58" i="93"/>
  <c r="ES58" i="93"/>
  <c r="ET58" i="93"/>
  <c r="EU58" i="93"/>
  <c r="EV58" i="93"/>
  <c r="EW58" i="93"/>
  <c r="EX58" i="93"/>
  <c r="EY58" i="93"/>
  <c r="EZ58" i="93"/>
  <c r="FA58" i="93"/>
  <c r="FB58" i="93"/>
  <c r="FC58" i="93"/>
  <c r="FD58" i="93"/>
  <c r="FE58" i="93"/>
  <c r="FF58" i="93"/>
  <c r="FG58" i="93"/>
  <c r="FH58" i="93"/>
  <c r="FI58" i="93"/>
  <c r="FJ58" i="93"/>
  <c r="FK58" i="93"/>
  <c r="FL58" i="93"/>
  <c r="FM58" i="93"/>
  <c r="FN58" i="93"/>
  <c r="FO58" i="93"/>
  <c r="FP58" i="93"/>
  <c r="FQ58" i="93"/>
  <c r="FR58" i="93"/>
  <c r="FS58" i="93"/>
  <c r="FT58" i="93"/>
  <c r="FU58" i="93"/>
  <c r="FV58" i="93"/>
  <c r="FW58" i="93"/>
  <c r="FX58" i="93"/>
  <c r="FY58" i="93"/>
  <c r="FZ58" i="93"/>
  <c r="GA58" i="93"/>
  <c r="GB58" i="93"/>
  <c r="GC58" i="93"/>
  <c r="GD58" i="93"/>
  <c r="EP59" i="93"/>
  <c r="EQ59" i="93"/>
  <c r="ER59" i="93"/>
  <c r="ES59" i="93"/>
  <c r="ET59" i="93"/>
  <c r="EU59" i="93"/>
  <c r="EV59" i="93"/>
  <c r="EW59" i="93"/>
  <c r="EX59" i="93"/>
  <c r="EY59" i="93"/>
  <c r="EZ59" i="93"/>
  <c r="FA59" i="93"/>
  <c r="FB59" i="93"/>
  <c r="FC59" i="93"/>
  <c r="FD59" i="93"/>
  <c r="FE59" i="93"/>
  <c r="FF59" i="93"/>
  <c r="FG59" i="93"/>
  <c r="FH59" i="93"/>
  <c r="FI59" i="93"/>
  <c r="FJ59" i="93"/>
  <c r="FK59" i="93"/>
  <c r="FL59" i="93"/>
  <c r="FM59" i="93"/>
  <c r="FN59" i="93"/>
  <c r="FO59" i="93"/>
  <c r="FP59" i="93"/>
  <c r="FQ59" i="93"/>
  <c r="FR59" i="93"/>
  <c r="FS59" i="93"/>
  <c r="FT59" i="93"/>
  <c r="FU59" i="93"/>
  <c r="FV59" i="93"/>
  <c r="FW59" i="93"/>
  <c r="FX59" i="93"/>
  <c r="FY59" i="93"/>
  <c r="FZ59" i="93"/>
  <c r="GA59" i="93"/>
  <c r="GB59" i="93"/>
  <c r="GC59" i="93"/>
  <c r="GD59" i="93"/>
  <c r="EP60" i="93"/>
  <c r="EQ60" i="93"/>
  <c r="ER60" i="93"/>
  <c r="ES60" i="93"/>
  <c r="ET60" i="93"/>
  <c r="EU60" i="93"/>
  <c r="EV60" i="93"/>
  <c r="EW60" i="93"/>
  <c r="EX60" i="93"/>
  <c r="EY60" i="93"/>
  <c r="EZ60" i="93"/>
  <c r="FA60" i="93"/>
  <c r="FB60" i="93"/>
  <c r="FC60" i="93"/>
  <c r="FD60" i="93"/>
  <c r="FE60" i="93"/>
  <c r="FF60" i="93"/>
  <c r="FG60" i="93"/>
  <c r="FH60" i="93"/>
  <c r="FI60" i="93"/>
  <c r="FJ60" i="93"/>
  <c r="FK60" i="93"/>
  <c r="FL60" i="93"/>
  <c r="FM60" i="93"/>
  <c r="FN60" i="93"/>
  <c r="FO60" i="93"/>
  <c r="FP60" i="93"/>
  <c r="FQ60" i="93"/>
  <c r="FR60" i="93"/>
  <c r="FS60" i="93"/>
  <c r="FT60" i="93"/>
  <c r="FU60" i="93"/>
  <c r="FV60" i="93"/>
  <c r="FW60" i="93"/>
  <c r="FX60" i="93"/>
  <c r="FY60" i="93"/>
  <c r="FZ60" i="93"/>
  <c r="GA60" i="93"/>
  <c r="GB60" i="93"/>
  <c r="GC60" i="93"/>
  <c r="GD60" i="93"/>
  <c r="EP61" i="93"/>
  <c r="EQ61" i="93"/>
  <c r="ER61" i="93"/>
  <c r="ES61" i="93"/>
  <c r="ET61" i="93"/>
  <c r="EU61" i="93"/>
  <c r="EV61" i="93"/>
  <c r="EW61" i="93"/>
  <c r="EX61" i="93"/>
  <c r="EY61" i="93"/>
  <c r="EZ61" i="93"/>
  <c r="FA61" i="93"/>
  <c r="FB61" i="93"/>
  <c r="FC61" i="93"/>
  <c r="FD61" i="93"/>
  <c r="FE61" i="93"/>
  <c r="FF61" i="93"/>
  <c r="FG61" i="93"/>
  <c r="FH61" i="93"/>
  <c r="FI61" i="93"/>
  <c r="FJ61" i="93"/>
  <c r="FK61" i="93"/>
  <c r="FL61" i="93"/>
  <c r="FM61" i="93"/>
  <c r="FN61" i="93"/>
  <c r="FO61" i="93"/>
  <c r="FP61" i="93"/>
  <c r="FQ61" i="93"/>
  <c r="FR61" i="93"/>
  <c r="FS61" i="93"/>
  <c r="FT61" i="93"/>
  <c r="FU61" i="93"/>
  <c r="FV61" i="93"/>
  <c r="FW61" i="93"/>
  <c r="FX61" i="93"/>
  <c r="FY61" i="93"/>
  <c r="FZ61" i="93"/>
  <c r="GA61" i="93"/>
  <c r="GB61" i="93"/>
  <c r="GC61" i="93"/>
  <c r="GD61" i="93"/>
  <c r="EP62" i="93"/>
  <c r="EQ62" i="93"/>
  <c r="ER62" i="93"/>
  <c r="ES62" i="93"/>
  <c r="ET62" i="93"/>
  <c r="EU62" i="93"/>
  <c r="EV62" i="93"/>
  <c r="EW62" i="93"/>
  <c r="EX62" i="93"/>
  <c r="EY62" i="93"/>
  <c r="EZ62" i="93"/>
  <c r="FA62" i="93"/>
  <c r="FB62" i="93"/>
  <c r="FC62" i="93"/>
  <c r="FD62" i="93"/>
  <c r="FE62" i="93"/>
  <c r="FF62" i="93"/>
  <c r="FG62" i="93"/>
  <c r="FH62" i="93"/>
  <c r="FI62" i="93"/>
  <c r="FJ62" i="93"/>
  <c r="FK62" i="93"/>
  <c r="FL62" i="93"/>
  <c r="FM62" i="93"/>
  <c r="FN62" i="93"/>
  <c r="FO62" i="93"/>
  <c r="FP62" i="93"/>
  <c r="FQ62" i="93"/>
  <c r="FR62" i="93"/>
  <c r="FS62" i="93"/>
  <c r="FT62" i="93"/>
  <c r="FU62" i="93"/>
  <c r="FV62" i="93"/>
  <c r="FW62" i="93"/>
  <c r="FX62" i="93"/>
  <c r="FY62" i="93"/>
  <c r="FZ62" i="93"/>
  <c r="GA62" i="93"/>
  <c r="GB62" i="93"/>
  <c r="GC62" i="93"/>
  <c r="GD62" i="93"/>
  <c r="EO6" i="93"/>
  <c r="EP6" i="93"/>
  <c r="EQ6" i="93"/>
  <c r="ER6" i="93"/>
  <c r="ES6" i="93"/>
  <c r="ET6" i="93"/>
  <c r="EU6" i="93"/>
  <c r="EV6" i="93"/>
  <c r="EW6" i="93"/>
  <c r="EX6" i="93"/>
  <c r="EY6" i="93"/>
  <c r="EZ6" i="93"/>
  <c r="FA6" i="93"/>
  <c r="FB6" i="93"/>
  <c r="FC6" i="93"/>
  <c r="FD6" i="93"/>
  <c r="FE6" i="93"/>
  <c r="FF6" i="93"/>
  <c r="FG6" i="93"/>
  <c r="FH6" i="93"/>
  <c r="FI6" i="93"/>
  <c r="FJ6" i="93"/>
  <c r="FK6" i="93"/>
  <c r="FL6" i="93"/>
  <c r="FM6" i="93"/>
  <c r="FN6" i="93"/>
  <c r="FO6" i="93"/>
  <c r="FP6" i="93"/>
  <c r="FQ6" i="93"/>
  <c r="FR6" i="93"/>
  <c r="FS6" i="93"/>
  <c r="FT6" i="93"/>
  <c r="FU6" i="93"/>
  <c r="FV6" i="93"/>
  <c r="FW6" i="93"/>
  <c r="FX6" i="93"/>
  <c r="FY6" i="93"/>
  <c r="FZ6" i="93"/>
  <c r="GA6" i="93"/>
  <c r="GB6" i="93"/>
  <c r="GC6" i="93"/>
  <c r="GD6" i="93"/>
  <c r="EO7" i="93"/>
  <c r="EP7" i="93"/>
  <c r="EQ7" i="93"/>
  <c r="ER7" i="93"/>
  <c r="ES7" i="93"/>
  <c r="ET7" i="93"/>
  <c r="EU7" i="93"/>
  <c r="EV7" i="93"/>
  <c r="EW7" i="93"/>
  <c r="EX7" i="93"/>
  <c r="EY7" i="93"/>
  <c r="EZ7" i="93"/>
  <c r="FA7" i="93"/>
  <c r="FB7" i="93"/>
  <c r="FC7" i="93"/>
  <c r="FD7" i="93"/>
  <c r="FE7" i="93"/>
  <c r="FF7" i="93"/>
  <c r="FG7" i="93"/>
  <c r="FH7" i="93"/>
  <c r="FI7" i="93"/>
  <c r="FJ7" i="93"/>
  <c r="FK7" i="93"/>
  <c r="FL7" i="93"/>
  <c r="FM7" i="93"/>
  <c r="FN7" i="93"/>
  <c r="FO7" i="93"/>
  <c r="FP7" i="93"/>
  <c r="FQ7" i="93"/>
  <c r="FR7" i="93"/>
  <c r="FS7" i="93"/>
  <c r="FT7" i="93"/>
  <c r="FU7" i="93"/>
  <c r="FV7" i="93"/>
  <c r="FW7" i="93"/>
  <c r="FX7" i="93"/>
  <c r="FY7" i="93"/>
  <c r="FZ7" i="93"/>
  <c r="GA7" i="93"/>
  <c r="GB7" i="93"/>
  <c r="GC7" i="93"/>
  <c r="GD7" i="93"/>
  <c r="EO8" i="93"/>
  <c r="EP8" i="93"/>
  <c r="EQ8" i="93"/>
  <c r="ER8" i="93"/>
  <c r="ES8" i="93"/>
  <c r="ET8" i="93"/>
  <c r="EU8" i="93"/>
  <c r="EV8" i="93"/>
  <c r="EW8" i="93"/>
  <c r="EX8" i="93"/>
  <c r="EY8" i="93"/>
  <c r="EZ8" i="93"/>
  <c r="FA8" i="93"/>
  <c r="FB8" i="93"/>
  <c r="FC8" i="93"/>
  <c r="FD8" i="93"/>
  <c r="FE8" i="93"/>
  <c r="FF8" i="93"/>
  <c r="FG8" i="93"/>
  <c r="FH8" i="93"/>
  <c r="FI8" i="93"/>
  <c r="FJ8" i="93"/>
  <c r="FK8" i="93"/>
  <c r="FL8" i="93"/>
  <c r="FM8" i="93"/>
  <c r="FN8" i="93"/>
  <c r="FO8" i="93"/>
  <c r="FP8" i="93"/>
  <c r="FQ8" i="93"/>
  <c r="FR8" i="93"/>
  <c r="FS8" i="93"/>
  <c r="FT8" i="93"/>
  <c r="FU8" i="93"/>
  <c r="FV8" i="93"/>
  <c r="FW8" i="93"/>
  <c r="FX8" i="93"/>
  <c r="FY8" i="93"/>
  <c r="FZ8" i="93"/>
  <c r="GA8" i="93"/>
  <c r="GB8" i="93"/>
  <c r="GC8" i="93"/>
  <c r="GD8" i="93"/>
  <c r="EO9" i="93"/>
  <c r="EP9" i="93"/>
  <c r="EQ9" i="93"/>
  <c r="ER9" i="93"/>
  <c r="ES9" i="93"/>
  <c r="ET9" i="93"/>
  <c r="EU9" i="93"/>
  <c r="EV9" i="93"/>
  <c r="EW9" i="93"/>
  <c r="EX9" i="93"/>
  <c r="EY9" i="93"/>
  <c r="EZ9" i="93"/>
  <c r="FA9" i="93"/>
  <c r="FB9" i="93"/>
  <c r="FC9" i="93"/>
  <c r="FD9" i="93"/>
  <c r="FE9" i="93"/>
  <c r="FF9" i="93"/>
  <c r="FG9" i="93"/>
  <c r="FH9" i="93"/>
  <c r="FI9" i="93"/>
  <c r="FJ9" i="93"/>
  <c r="FK9" i="93"/>
  <c r="FL9" i="93"/>
  <c r="FM9" i="93"/>
  <c r="FN9" i="93"/>
  <c r="FO9" i="93"/>
  <c r="FP9" i="93"/>
  <c r="FQ9" i="93"/>
  <c r="FR9" i="93"/>
  <c r="FS9" i="93"/>
  <c r="FT9" i="93"/>
  <c r="FU9" i="93"/>
  <c r="FV9" i="93"/>
  <c r="FW9" i="93"/>
  <c r="FX9" i="93"/>
  <c r="FY9" i="93"/>
  <c r="FZ9" i="93"/>
  <c r="GA9" i="93"/>
  <c r="GB9" i="93"/>
  <c r="GC9" i="93"/>
  <c r="GD9" i="93"/>
  <c r="EO10" i="93"/>
  <c r="EP10" i="93"/>
  <c r="EQ10" i="93"/>
  <c r="ER10" i="93"/>
  <c r="ES10" i="93"/>
  <c r="ET10" i="93"/>
  <c r="EU10" i="93"/>
  <c r="EV10" i="93"/>
  <c r="EW10" i="93"/>
  <c r="EX10" i="93"/>
  <c r="EY10" i="93"/>
  <c r="EZ10" i="93"/>
  <c r="FA10" i="93"/>
  <c r="FB10" i="93"/>
  <c r="FC10" i="93"/>
  <c r="FD10" i="93"/>
  <c r="FE10" i="93"/>
  <c r="FF10" i="93"/>
  <c r="FG10" i="93"/>
  <c r="FH10" i="93"/>
  <c r="FI10" i="93"/>
  <c r="FJ10" i="93"/>
  <c r="FK10" i="93"/>
  <c r="FL10" i="93"/>
  <c r="FM10" i="93"/>
  <c r="FN10" i="93"/>
  <c r="FO10" i="93"/>
  <c r="FP10" i="93"/>
  <c r="FQ10" i="93"/>
  <c r="FR10" i="93"/>
  <c r="FS10" i="93"/>
  <c r="FT10" i="93"/>
  <c r="FU10" i="93"/>
  <c r="FV10" i="93"/>
  <c r="FW10" i="93"/>
  <c r="FX10" i="93"/>
  <c r="FY10" i="93"/>
  <c r="FZ10" i="93"/>
  <c r="GA10" i="93"/>
  <c r="GB10" i="93"/>
  <c r="GC10" i="93"/>
  <c r="GD10" i="93"/>
  <c r="EO11" i="93"/>
  <c r="EP11" i="93"/>
  <c r="EQ11" i="93"/>
  <c r="ER11" i="93"/>
  <c r="ES11" i="93"/>
  <c r="ET11" i="93"/>
  <c r="EU11" i="93"/>
  <c r="EV11" i="93"/>
  <c r="EW11" i="93"/>
  <c r="EX11" i="93"/>
  <c r="EY11" i="93"/>
  <c r="EZ11" i="93"/>
  <c r="FA11" i="93"/>
  <c r="FB11" i="93"/>
  <c r="FC11" i="93"/>
  <c r="FD11" i="93"/>
  <c r="FE11" i="93"/>
  <c r="FF11" i="93"/>
  <c r="FG11" i="93"/>
  <c r="FH11" i="93"/>
  <c r="FI11" i="93"/>
  <c r="FJ11" i="93"/>
  <c r="FK11" i="93"/>
  <c r="FL11" i="93"/>
  <c r="FM11" i="93"/>
  <c r="FN11" i="93"/>
  <c r="FO11" i="93"/>
  <c r="FP11" i="93"/>
  <c r="FQ11" i="93"/>
  <c r="FR11" i="93"/>
  <c r="FS11" i="93"/>
  <c r="FT11" i="93"/>
  <c r="FU11" i="93"/>
  <c r="FV11" i="93"/>
  <c r="FW11" i="93"/>
  <c r="FX11" i="93"/>
  <c r="FY11" i="93"/>
  <c r="FZ11" i="93"/>
  <c r="GA11" i="93"/>
  <c r="GB11" i="93"/>
  <c r="GC11" i="93"/>
  <c r="GD11" i="93"/>
  <c r="EO12" i="93"/>
  <c r="EP12" i="93"/>
  <c r="EQ12" i="93"/>
  <c r="ER12" i="93"/>
  <c r="ES12" i="93"/>
  <c r="ET12" i="93"/>
  <c r="EU12" i="93"/>
  <c r="EV12" i="93"/>
  <c r="EW12" i="93"/>
  <c r="EX12" i="93"/>
  <c r="EY12" i="93"/>
  <c r="EZ12" i="93"/>
  <c r="FA12" i="93"/>
  <c r="FB12" i="93"/>
  <c r="FC12" i="93"/>
  <c r="FD12" i="93"/>
  <c r="FE12" i="93"/>
  <c r="FF12" i="93"/>
  <c r="FG12" i="93"/>
  <c r="FH12" i="93"/>
  <c r="FI12" i="93"/>
  <c r="FJ12" i="93"/>
  <c r="FK12" i="93"/>
  <c r="FL12" i="93"/>
  <c r="FM12" i="93"/>
  <c r="FN12" i="93"/>
  <c r="FO12" i="93"/>
  <c r="FP12" i="93"/>
  <c r="FQ12" i="93"/>
  <c r="FR12" i="93"/>
  <c r="FS12" i="93"/>
  <c r="FT12" i="93"/>
  <c r="FU12" i="93"/>
  <c r="FV12" i="93"/>
  <c r="FW12" i="93"/>
  <c r="FX12" i="93"/>
  <c r="FY12" i="93"/>
  <c r="FZ12" i="93"/>
  <c r="GA12" i="93"/>
  <c r="GB12" i="93"/>
  <c r="GC12" i="93"/>
  <c r="GD12" i="93"/>
  <c r="EO13" i="93"/>
  <c r="EP13" i="93"/>
  <c r="EQ13" i="93"/>
  <c r="ER13" i="93"/>
  <c r="ES13" i="93"/>
  <c r="ET13" i="93"/>
  <c r="EU13" i="93"/>
  <c r="EV13" i="93"/>
  <c r="EW13" i="93"/>
  <c r="EX13" i="93"/>
  <c r="EY13" i="93"/>
  <c r="EZ13" i="93"/>
  <c r="FA13" i="93"/>
  <c r="FB13" i="93"/>
  <c r="FC13" i="93"/>
  <c r="FD13" i="93"/>
  <c r="FE13" i="93"/>
  <c r="FF13" i="93"/>
  <c r="FG13" i="93"/>
  <c r="FH13" i="93"/>
  <c r="FI13" i="93"/>
  <c r="FJ13" i="93"/>
  <c r="FK13" i="93"/>
  <c r="FL13" i="93"/>
  <c r="FM13" i="93"/>
  <c r="FN13" i="93"/>
  <c r="FO13" i="93"/>
  <c r="FP13" i="93"/>
  <c r="FQ13" i="93"/>
  <c r="FR13" i="93"/>
  <c r="FS13" i="93"/>
  <c r="FT13" i="93"/>
  <c r="FU13" i="93"/>
  <c r="FV13" i="93"/>
  <c r="FW13" i="93"/>
  <c r="FX13" i="93"/>
  <c r="FY13" i="93"/>
  <c r="FZ13" i="93"/>
  <c r="GA13" i="93"/>
  <c r="GB13" i="93"/>
  <c r="GC13" i="93"/>
  <c r="GD13" i="93"/>
  <c r="EO14" i="93"/>
  <c r="EP14" i="93"/>
  <c r="EQ14" i="93"/>
  <c r="ER14" i="93"/>
  <c r="ES14" i="93"/>
  <c r="ET14" i="93"/>
  <c r="EU14" i="93"/>
  <c r="EV14" i="93"/>
  <c r="EW14" i="93"/>
  <c r="EX14" i="93"/>
  <c r="EY14" i="93"/>
  <c r="EZ14" i="93"/>
  <c r="FA14" i="93"/>
  <c r="FB14" i="93"/>
  <c r="FC14" i="93"/>
  <c r="FD14" i="93"/>
  <c r="FE14" i="93"/>
  <c r="FF14" i="93"/>
  <c r="FG14" i="93"/>
  <c r="FH14" i="93"/>
  <c r="FI14" i="93"/>
  <c r="FJ14" i="93"/>
  <c r="FK14" i="93"/>
  <c r="FL14" i="93"/>
  <c r="FM14" i="93"/>
  <c r="FN14" i="93"/>
  <c r="FO14" i="93"/>
  <c r="FP14" i="93"/>
  <c r="FQ14" i="93"/>
  <c r="FR14" i="93"/>
  <c r="FS14" i="93"/>
  <c r="FT14" i="93"/>
  <c r="FU14" i="93"/>
  <c r="FV14" i="93"/>
  <c r="FW14" i="93"/>
  <c r="FX14" i="93"/>
  <c r="FY14" i="93"/>
  <c r="FZ14" i="93"/>
  <c r="GA14" i="93"/>
  <c r="GB14" i="93"/>
  <c r="GC14" i="93"/>
  <c r="GD14" i="93"/>
  <c r="EO15" i="93"/>
  <c r="EP15" i="93"/>
  <c r="EQ15" i="93"/>
  <c r="ER15" i="93"/>
  <c r="ES15" i="93"/>
  <c r="ET15" i="93"/>
  <c r="EU15" i="93"/>
  <c r="EV15" i="93"/>
  <c r="EW15" i="93"/>
  <c r="EX15" i="93"/>
  <c r="EY15" i="93"/>
  <c r="EZ15" i="93"/>
  <c r="FA15" i="93"/>
  <c r="FB15" i="93"/>
  <c r="FC15" i="93"/>
  <c r="FD15" i="93"/>
  <c r="FE15" i="93"/>
  <c r="FF15" i="93"/>
  <c r="FG15" i="93"/>
  <c r="FH15" i="93"/>
  <c r="FI15" i="93"/>
  <c r="FJ15" i="93"/>
  <c r="FK15" i="93"/>
  <c r="FL15" i="93"/>
  <c r="FM15" i="93"/>
  <c r="FN15" i="93"/>
  <c r="FO15" i="93"/>
  <c r="FP15" i="93"/>
  <c r="FQ15" i="93"/>
  <c r="FR15" i="93"/>
  <c r="FS15" i="93"/>
  <c r="FT15" i="93"/>
  <c r="FU15" i="93"/>
  <c r="FV15" i="93"/>
  <c r="FW15" i="93"/>
  <c r="FX15" i="93"/>
  <c r="FY15" i="93"/>
  <c r="FZ15" i="93"/>
  <c r="GA15" i="93"/>
  <c r="GB15" i="93"/>
  <c r="GC15" i="93"/>
  <c r="GD15" i="93"/>
  <c r="EO16" i="93"/>
  <c r="EP16" i="93"/>
  <c r="EQ16" i="93"/>
  <c r="ER16" i="93"/>
  <c r="ES16" i="93"/>
  <c r="ET16" i="93"/>
  <c r="EU16" i="93"/>
  <c r="EV16" i="93"/>
  <c r="EW16" i="93"/>
  <c r="EX16" i="93"/>
  <c r="EY16" i="93"/>
  <c r="EZ16" i="93"/>
  <c r="FA16" i="93"/>
  <c r="FB16" i="93"/>
  <c r="FC16" i="93"/>
  <c r="FD16" i="93"/>
  <c r="FE16" i="93"/>
  <c r="FF16" i="93"/>
  <c r="FG16" i="93"/>
  <c r="FH16" i="93"/>
  <c r="FI16" i="93"/>
  <c r="FJ16" i="93"/>
  <c r="FK16" i="93"/>
  <c r="FL16" i="93"/>
  <c r="FM16" i="93"/>
  <c r="FN16" i="93"/>
  <c r="FO16" i="93"/>
  <c r="FP16" i="93"/>
  <c r="FQ16" i="93"/>
  <c r="FR16" i="93"/>
  <c r="FS16" i="93"/>
  <c r="FT16" i="93"/>
  <c r="FU16" i="93"/>
  <c r="FV16" i="93"/>
  <c r="FW16" i="93"/>
  <c r="FX16" i="93"/>
  <c r="FY16" i="93"/>
  <c r="FZ16" i="93"/>
  <c r="GA16" i="93"/>
  <c r="GB16" i="93"/>
  <c r="GC16" i="93"/>
  <c r="GD16" i="93"/>
  <c r="EO17" i="93"/>
  <c r="EP17" i="93"/>
  <c r="EQ17" i="93"/>
  <c r="ER17" i="93"/>
  <c r="ES17" i="93"/>
  <c r="ET17" i="93"/>
  <c r="EU17" i="93"/>
  <c r="EV17" i="93"/>
  <c r="EW17" i="93"/>
  <c r="EX17" i="93"/>
  <c r="EY17" i="93"/>
  <c r="EZ17" i="93"/>
  <c r="FA17" i="93"/>
  <c r="FB17" i="93"/>
  <c r="FC17" i="93"/>
  <c r="FD17" i="93"/>
  <c r="FE17" i="93"/>
  <c r="FF17" i="93"/>
  <c r="FG17" i="93"/>
  <c r="FH17" i="93"/>
  <c r="FI17" i="93"/>
  <c r="FJ17" i="93"/>
  <c r="FK17" i="93"/>
  <c r="FL17" i="93"/>
  <c r="FM17" i="93"/>
  <c r="FN17" i="93"/>
  <c r="FO17" i="93"/>
  <c r="FP17" i="93"/>
  <c r="FQ17" i="93"/>
  <c r="FR17" i="93"/>
  <c r="FS17" i="93"/>
  <c r="FT17" i="93"/>
  <c r="FU17" i="93"/>
  <c r="FV17" i="93"/>
  <c r="FW17" i="93"/>
  <c r="FX17" i="93"/>
  <c r="FY17" i="93"/>
  <c r="FZ17" i="93"/>
  <c r="GA17" i="93"/>
  <c r="GB17" i="93"/>
  <c r="GC17" i="93"/>
  <c r="GD17" i="93"/>
  <c r="EO18" i="93"/>
  <c r="EP18" i="93"/>
  <c r="EQ18" i="93"/>
  <c r="ER18" i="93"/>
  <c r="ES18" i="93"/>
  <c r="ET18" i="93"/>
  <c r="EU18" i="93"/>
  <c r="EV18" i="93"/>
  <c r="EW18" i="93"/>
  <c r="EX18" i="93"/>
  <c r="EY18" i="93"/>
  <c r="EZ18" i="93"/>
  <c r="FA18" i="93"/>
  <c r="FB18" i="93"/>
  <c r="FC18" i="93"/>
  <c r="FD18" i="93"/>
  <c r="FE18" i="93"/>
  <c r="FF18" i="93"/>
  <c r="FG18" i="93"/>
  <c r="FH18" i="93"/>
  <c r="FI18" i="93"/>
  <c r="FJ18" i="93"/>
  <c r="FK18" i="93"/>
  <c r="FL18" i="93"/>
  <c r="FM18" i="93"/>
  <c r="FN18" i="93"/>
  <c r="FO18" i="93"/>
  <c r="FP18" i="93"/>
  <c r="FQ18" i="93"/>
  <c r="FR18" i="93"/>
  <c r="FS18" i="93"/>
  <c r="FT18" i="93"/>
  <c r="FU18" i="93"/>
  <c r="FV18" i="93"/>
  <c r="FW18" i="93"/>
  <c r="FX18" i="93"/>
  <c r="FY18" i="93"/>
  <c r="FZ18" i="93"/>
  <c r="GA18" i="93"/>
  <c r="GB18" i="93"/>
  <c r="GC18" i="93"/>
  <c r="GD18" i="93"/>
  <c r="EO19" i="93"/>
  <c r="EP19" i="93"/>
  <c r="EQ19" i="93"/>
  <c r="ER19" i="93"/>
  <c r="ES19" i="93"/>
  <c r="ET19" i="93"/>
  <c r="EU19" i="93"/>
  <c r="EV19" i="93"/>
  <c r="EW19" i="93"/>
  <c r="EX19" i="93"/>
  <c r="EY19" i="93"/>
  <c r="EZ19" i="93"/>
  <c r="FA19" i="93"/>
  <c r="FB19" i="93"/>
  <c r="FC19" i="93"/>
  <c r="FD19" i="93"/>
  <c r="FE19" i="93"/>
  <c r="FF19" i="93"/>
  <c r="FG19" i="93"/>
  <c r="FH19" i="93"/>
  <c r="FI19" i="93"/>
  <c r="FJ19" i="93"/>
  <c r="FK19" i="93"/>
  <c r="FL19" i="93"/>
  <c r="FM19" i="93"/>
  <c r="FN19" i="93"/>
  <c r="FO19" i="93"/>
  <c r="FP19" i="93"/>
  <c r="FQ19" i="93"/>
  <c r="FR19" i="93"/>
  <c r="FS19" i="93"/>
  <c r="FT19" i="93"/>
  <c r="FU19" i="93"/>
  <c r="FV19" i="93"/>
  <c r="FW19" i="93"/>
  <c r="FX19" i="93"/>
  <c r="FY19" i="93"/>
  <c r="FZ19" i="93"/>
  <c r="GA19" i="93"/>
  <c r="GB19" i="93"/>
  <c r="GC19" i="93"/>
  <c r="GD19" i="93"/>
  <c r="EO20" i="93"/>
  <c r="EP20" i="93"/>
  <c r="EQ20" i="93"/>
  <c r="ER20" i="93"/>
  <c r="ES20" i="93"/>
  <c r="ET20" i="93"/>
  <c r="EU20" i="93"/>
  <c r="EV20" i="93"/>
  <c r="EW20" i="93"/>
  <c r="EX20" i="93"/>
  <c r="EY20" i="93"/>
  <c r="EZ20" i="93"/>
  <c r="FA20" i="93"/>
  <c r="FB20" i="93"/>
  <c r="FC20" i="93"/>
  <c r="FD20" i="93"/>
  <c r="FE20" i="93"/>
  <c r="FF20" i="93"/>
  <c r="FG20" i="93"/>
  <c r="FH20" i="93"/>
  <c r="FI20" i="93"/>
  <c r="FJ20" i="93"/>
  <c r="FK20" i="93"/>
  <c r="FL20" i="93"/>
  <c r="FM20" i="93"/>
  <c r="FN20" i="93"/>
  <c r="FO20" i="93"/>
  <c r="FP20" i="93"/>
  <c r="FQ20" i="93"/>
  <c r="FR20" i="93"/>
  <c r="FS20" i="93"/>
  <c r="FT20" i="93"/>
  <c r="FU20" i="93"/>
  <c r="FV20" i="93"/>
  <c r="FW20" i="93"/>
  <c r="FX20" i="93"/>
  <c r="FY20" i="93"/>
  <c r="FZ20" i="93"/>
  <c r="GA20" i="93"/>
  <c r="GB20" i="93"/>
  <c r="GC20" i="93"/>
  <c r="GD20" i="93"/>
  <c r="EO21" i="93"/>
  <c r="EP21" i="93"/>
  <c r="EQ21" i="93"/>
  <c r="ER21" i="93"/>
  <c r="ES21" i="93"/>
  <c r="ET21" i="93"/>
  <c r="EU21" i="93"/>
  <c r="EV21" i="93"/>
  <c r="EW21" i="93"/>
  <c r="EX21" i="93"/>
  <c r="EY21" i="93"/>
  <c r="EZ21" i="93"/>
  <c r="FA21" i="93"/>
  <c r="FB21" i="93"/>
  <c r="FC21" i="93"/>
  <c r="FD21" i="93"/>
  <c r="FE21" i="93"/>
  <c r="FF21" i="93"/>
  <c r="FG21" i="93"/>
  <c r="FH21" i="93"/>
  <c r="FI21" i="93"/>
  <c r="FJ21" i="93"/>
  <c r="FK21" i="93"/>
  <c r="FL21" i="93"/>
  <c r="FM21" i="93"/>
  <c r="FN21" i="93"/>
  <c r="FO21" i="93"/>
  <c r="FP21" i="93"/>
  <c r="FQ21" i="93"/>
  <c r="FR21" i="93"/>
  <c r="FS21" i="93"/>
  <c r="FT21" i="93"/>
  <c r="FU21" i="93"/>
  <c r="FV21" i="93"/>
  <c r="FW21" i="93"/>
  <c r="FX21" i="93"/>
  <c r="FY21" i="93"/>
  <c r="FZ21" i="93"/>
  <c r="GA21" i="93"/>
  <c r="GB21" i="93"/>
  <c r="GC21" i="93"/>
  <c r="GD21" i="93"/>
  <c r="EO22" i="93"/>
  <c r="EP22" i="93"/>
  <c r="EQ22" i="93"/>
  <c r="ER22" i="93"/>
  <c r="ES22" i="93"/>
  <c r="ET22" i="93"/>
  <c r="EU22" i="93"/>
  <c r="EV22" i="93"/>
  <c r="EW22" i="93"/>
  <c r="EX22" i="93"/>
  <c r="EY22" i="93"/>
  <c r="EZ22" i="93"/>
  <c r="FA22" i="93"/>
  <c r="FB22" i="93"/>
  <c r="FC22" i="93"/>
  <c r="FD22" i="93"/>
  <c r="FE22" i="93"/>
  <c r="FF22" i="93"/>
  <c r="FG22" i="93"/>
  <c r="FH22" i="93"/>
  <c r="FI22" i="93"/>
  <c r="FJ22" i="93"/>
  <c r="FK22" i="93"/>
  <c r="FL22" i="93"/>
  <c r="FM22" i="93"/>
  <c r="FN22" i="93"/>
  <c r="FO22" i="93"/>
  <c r="FP22" i="93"/>
  <c r="FQ22" i="93"/>
  <c r="FR22" i="93"/>
  <c r="FS22" i="93"/>
  <c r="FT22" i="93"/>
  <c r="FU22" i="93"/>
  <c r="FV22" i="93"/>
  <c r="FW22" i="93"/>
  <c r="FX22" i="93"/>
  <c r="FY22" i="93"/>
  <c r="FZ22" i="93"/>
  <c r="GA22" i="93"/>
  <c r="GB22" i="93"/>
  <c r="GC22" i="93"/>
  <c r="GD22" i="93"/>
  <c r="EO23" i="93"/>
  <c r="EP23" i="93"/>
  <c r="EQ23" i="93"/>
  <c r="ER23" i="93"/>
  <c r="ES23" i="93"/>
  <c r="ET23" i="93"/>
  <c r="EU23" i="93"/>
  <c r="EV23" i="93"/>
  <c r="EW23" i="93"/>
  <c r="EX23" i="93"/>
  <c r="EY23" i="93"/>
  <c r="EZ23" i="93"/>
  <c r="FA23" i="93"/>
  <c r="FB23" i="93"/>
  <c r="FC23" i="93"/>
  <c r="FD23" i="93"/>
  <c r="FE23" i="93"/>
  <c r="FF23" i="93"/>
  <c r="FG23" i="93"/>
  <c r="FH23" i="93"/>
  <c r="FI23" i="93"/>
  <c r="FJ23" i="93"/>
  <c r="FK23" i="93"/>
  <c r="FL23" i="93"/>
  <c r="FM23" i="93"/>
  <c r="FN23" i="93"/>
  <c r="FO23" i="93"/>
  <c r="FP23" i="93"/>
  <c r="FQ23" i="93"/>
  <c r="FR23" i="93"/>
  <c r="FS23" i="93"/>
  <c r="FT23" i="93"/>
  <c r="FU23" i="93"/>
  <c r="FV23" i="93"/>
  <c r="FW23" i="93"/>
  <c r="FX23" i="93"/>
  <c r="FY23" i="93"/>
  <c r="FZ23" i="93"/>
  <c r="GA23" i="93"/>
  <c r="GB23" i="93"/>
  <c r="GC23" i="93"/>
  <c r="GD23" i="93"/>
  <c r="EO24" i="93"/>
  <c r="EP24" i="93"/>
  <c r="EQ24" i="93"/>
  <c r="ER24" i="93"/>
  <c r="ES24" i="93"/>
  <c r="ET24" i="93"/>
  <c r="EU24" i="93"/>
  <c r="EV24" i="93"/>
  <c r="EW24" i="93"/>
  <c r="EX24" i="93"/>
  <c r="EY24" i="93"/>
  <c r="EZ24" i="93"/>
  <c r="FA24" i="93"/>
  <c r="FB24" i="93"/>
  <c r="FC24" i="93"/>
  <c r="FD24" i="93"/>
  <c r="FE24" i="93"/>
  <c r="FF24" i="93"/>
  <c r="FG24" i="93"/>
  <c r="FH24" i="93"/>
  <c r="FI24" i="93"/>
  <c r="FJ24" i="93"/>
  <c r="FK24" i="93"/>
  <c r="FL24" i="93"/>
  <c r="FM24" i="93"/>
  <c r="FN24" i="93"/>
  <c r="FO24" i="93"/>
  <c r="FP24" i="93"/>
  <c r="FQ24" i="93"/>
  <c r="FR24" i="93"/>
  <c r="FS24" i="93"/>
  <c r="FT24" i="93"/>
  <c r="FU24" i="93"/>
  <c r="FV24" i="93"/>
  <c r="FW24" i="93"/>
  <c r="FX24" i="93"/>
  <c r="FY24" i="93"/>
  <c r="FZ24" i="93"/>
  <c r="GA24" i="93"/>
  <c r="GB24" i="93"/>
  <c r="GC24" i="93"/>
  <c r="GD24" i="93"/>
  <c r="EO25" i="93"/>
  <c r="EP25" i="93"/>
  <c r="EQ25" i="93"/>
  <c r="ER25" i="93"/>
  <c r="ES25" i="93"/>
  <c r="ET25" i="93"/>
  <c r="EU25" i="93"/>
  <c r="EV25" i="93"/>
  <c r="EW25" i="93"/>
  <c r="EX25" i="93"/>
  <c r="EY25" i="93"/>
  <c r="EZ25" i="93"/>
  <c r="FA25" i="93"/>
  <c r="FB25" i="93"/>
  <c r="FC25" i="93"/>
  <c r="FD25" i="93"/>
  <c r="FE25" i="93"/>
  <c r="FF25" i="93"/>
  <c r="FG25" i="93"/>
  <c r="FH25" i="93"/>
  <c r="FI25" i="93"/>
  <c r="FJ25" i="93"/>
  <c r="FK25" i="93"/>
  <c r="FL25" i="93"/>
  <c r="FM25" i="93"/>
  <c r="FN25" i="93"/>
  <c r="FO25" i="93"/>
  <c r="FP25" i="93"/>
  <c r="FQ25" i="93"/>
  <c r="FR25" i="93"/>
  <c r="FS25" i="93"/>
  <c r="FT25" i="93"/>
  <c r="FU25" i="93"/>
  <c r="FV25" i="93"/>
  <c r="FW25" i="93"/>
  <c r="FX25" i="93"/>
  <c r="FY25" i="93"/>
  <c r="FZ25" i="93"/>
  <c r="GA25" i="93"/>
  <c r="GB25" i="93"/>
  <c r="GC25" i="93"/>
  <c r="GD25" i="93"/>
  <c r="EO26" i="93"/>
  <c r="EP26" i="93"/>
  <c r="EQ26" i="93"/>
  <c r="ER26" i="93"/>
  <c r="ES26" i="93"/>
  <c r="ET26" i="93"/>
  <c r="EU26" i="93"/>
  <c r="EV26" i="93"/>
  <c r="EW26" i="93"/>
  <c r="EX26" i="93"/>
  <c r="EY26" i="93"/>
  <c r="EZ26" i="93"/>
  <c r="FA26" i="93"/>
  <c r="FB26" i="93"/>
  <c r="FC26" i="93"/>
  <c r="FD26" i="93"/>
  <c r="FE26" i="93"/>
  <c r="FF26" i="93"/>
  <c r="FG26" i="93"/>
  <c r="FH26" i="93"/>
  <c r="FI26" i="93"/>
  <c r="FJ26" i="93"/>
  <c r="FK26" i="93"/>
  <c r="FL26" i="93"/>
  <c r="FM26" i="93"/>
  <c r="FN26" i="93"/>
  <c r="FO26" i="93"/>
  <c r="FP26" i="93"/>
  <c r="FQ26" i="93"/>
  <c r="FR26" i="93"/>
  <c r="FS26" i="93"/>
  <c r="FT26" i="93"/>
  <c r="FU26" i="93"/>
  <c r="FV26" i="93"/>
  <c r="FW26" i="93"/>
  <c r="FX26" i="93"/>
  <c r="FY26" i="93"/>
  <c r="FZ26" i="93"/>
  <c r="GA26" i="93"/>
  <c r="GB26" i="93"/>
  <c r="GC26" i="93"/>
  <c r="GD26" i="93"/>
  <c r="EO27" i="93"/>
  <c r="EP27" i="93"/>
  <c r="EQ27" i="93"/>
  <c r="ER27" i="93"/>
  <c r="ES27" i="93"/>
  <c r="ET27" i="93"/>
  <c r="EU27" i="93"/>
  <c r="EV27" i="93"/>
  <c r="EW27" i="93"/>
  <c r="EX27" i="93"/>
  <c r="EY27" i="93"/>
  <c r="EZ27" i="93"/>
  <c r="FA27" i="93"/>
  <c r="FB27" i="93"/>
  <c r="FC27" i="93"/>
  <c r="FD27" i="93"/>
  <c r="FE27" i="93"/>
  <c r="FF27" i="93"/>
  <c r="FG27" i="93"/>
  <c r="FH27" i="93"/>
  <c r="FI27" i="93"/>
  <c r="FJ27" i="93"/>
  <c r="FK27" i="93"/>
  <c r="FL27" i="93"/>
  <c r="FM27" i="93"/>
  <c r="FN27" i="93"/>
  <c r="FO27" i="93"/>
  <c r="FP27" i="93"/>
  <c r="FQ27" i="93"/>
  <c r="FR27" i="93"/>
  <c r="FS27" i="93"/>
  <c r="FT27" i="93"/>
  <c r="FU27" i="93"/>
  <c r="FV27" i="93"/>
  <c r="FW27" i="93"/>
  <c r="FX27" i="93"/>
  <c r="FY27" i="93"/>
  <c r="FZ27" i="93"/>
  <c r="GA27" i="93"/>
  <c r="GB27" i="93"/>
  <c r="GC27" i="93"/>
  <c r="GD27" i="93"/>
  <c r="EO28" i="93"/>
  <c r="EP28" i="93"/>
  <c r="EQ28" i="93"/>
  <c r="ER28" i="93"/>
  <c r="ES28" i="93"/>
  <c r="ET28" i="93"/>
  <c r="EU28" i="93"/>
  <c r="EV28" i="93"/>
  <c r="EW28" i="93"/>
  <c r="EX28" i="93"/>
  <c r="EY28" i="93"/>
  <c r="EZ28" i="93"/>
  <c r="FA28" i="93"/>
  <c r="FB28" i="93"/>
  <c r="FC28" i="93"/>
  <c r="FD28" i="93"/>
  <c r="FE28" i="93"/>
  <c r="FF28" i="93"/>
  <c r="FG28" i="93"/>
  <c r="FH28" i="93"/>
  <c r="FI28" i="93"/>
  <c r="FJ28" i="93"/>
  <c r="FK28" i="93"/>
  <c r="FL28" i="93"/>
  <c r="FM28" i="93"/>
  <c r="FN28" i="93"/>
  <c r="FO28" i="93"/>
  <c r="FP28" i="93"/>
  <c r="FQ28" i="93"/>
  <c r="FR28" i="93"/>
  <c r="FS28" i="93"/>
  <c r="FT28" i="93"/>
  <c r="FU28" i="93"/>
  <c r="FV28" i="93"/>
  <c r="FW28" i="93"/>
  <c r="FX28" i="93"/>
  <c r="FY28" i="93"/>
  <c r="FZ28" i="93"/>
  <c r="GA28" i="93"/>
  <c r="GB28" i="93"/>
  <c r="GC28" i="93"/>
  <c r="GD28" i="93"/>
  <c r="EO29" i="93"/>
  <c r="EP29" i="93"/>
  <c r="EQ29" i="93"/>
  <c r="ER29" i="93"/>
  <c r="ES29" i="93"/>
  <c r="ET29" i="93"/>
  <c r="EU29" i="93"/>
  <c r="EV29" i="93"/>
  <c r="EW29" i="93"/>
  <c r="EX29" i="93"/>
  <c r="EY29" i="93"/>
  <c r="EZ29" i="93"/>
  <c r="FA29" i="93"/>
  <c r="FB29" i="93"/>
  <c r="FC29" i="93"/>
  <c r="FD29" i="93"/>
  <c r="FE29" i="93"/>
  <c r="FF29" i="93"/>
  <c r="FG29" i="93"/>
  <c r="FH29" i="93"/>
  <c r="FI29" i="93"/>
  <c r="FJ29" i="93"/>
  <c r="FK29" i="93"/>
  <c r="FL29" i="93"/>
  <c r="FM29" i="93"/>
  <c r="FN29" i="93"/>
  <c r="FO29" i="93"/>
  <c r="FP29" i="93"/>
  <c r="FQ29" i="93"/>
  <c r="FR29" i="93"/>
  <c r="FS29" i="93"/>
  <c r="FT29" i="93"/>
  <c r="FU29" i="93"/>
  <c r="FV29" i="93"/>
  <c r="FW29" i="93"/>
  <c r="FX29" i="93"/>
  <c r="FY29" i="93"/>
  <c r="FZ29" i="93"/>
  <c r="GA29" i="93"/>
  <c r="GB29" i="93"/>
  <c r="GC29" i="93"/>
  <c r="GD29" i="93"/>
  <c r="EO30" i="93"/>
  <c r="EP30" i="93"/>
  <c r="EQ30" i="93"/>
  <c r="ER30" i="93"/>
  <c r="ES30" i="93"/>
  <c r="ET30" i="93"/>
  <c r="EU30" i="93"/>
  <c r="EV30" i="93"/>
  <c r="EW30" i="93"/>
  <c r="EX30" i="93"/>
  <c r="EY30" i="93"/>
  <c r="EZ30" i="93"/>
  <c r="FA30" i="93"/>
  <c r="FB30" i="93"/>
  <c r="FC30" i="93"/>
  <c r="FD30" i="93"/>
  <c r="FE30" i="93"/>
  <c r="FF30" i="93"/>
  <c r="FG30" i="93"/>
  <c r="FH30" i="93"/>
  <c r="FI30" i="93"/>
  <c r="FJ30" i="93"/>
  <c r="FK30" i="93"/>
  <c r="FL30" i="93"/>
  <c r="FM30" i="93"/>
  <c r="FN30" i="93"/>
  <c r="FO30" i="93"/>
  <c r="FP30" i="93"/>
  <c r="FQ30" i="93"/>
  <c r="FR30" i="93"/>
  <c r="FS30" i="93"/>
  <c r="FT30" i="93"/>
  <c r="FU30" i="93"/>
  <c r="FV30" i="93"/>
  <c r="FW30" i="93"/>
  <c r="FX30" i="93"/>
  <c r="FY30" i="93"/>
  <c r="FZ30" i="93"/>
  <c r="GA30" i="93"/>
  <c r="GB30" i="93"/>
  <c r="GC30" i="93"/>
  <c r="GD30" i="93"/>
  <c r="EO31" i="93"/>
  <c r="EP31" i="93"/>
  <c r="EQ31" i="93"/>
  <c r="ER31" i="93"/>
  <c r="ES31" i="93"/>
  <c r="ET31" i="93"/>
  <c r="EU31" i="93"/>
  <c r="EV31" i="93"/>
  <c r="EW31" i="93"/>
  <c r="EX31" i="93"/>
  <c r="EY31" i="93"/>
  <c r="EZ31" i="93"/>
  <c r="FA31" i="93"/>
  <c r="FB31" i="93"/>
  <c r="FC31" i="93"/>
  <c r="FD31" i="93"/>
  <c r="FE31" i="93"/>
  <c r="FF31" i="93"/>
  <c r="FG31" i="93"/>
  <c r="FH31" i="93"/>
  <c r="FI31" i="93"/>
  <c r="FJ31" i="93"/>
  <c r="FK31" i="93"/>
  <c r="FL31" i="93"/>
  <c r="FM31" i="93"/>
  <c r="FN31" i="93"/>
  <c r="FO31" i="93"/>
  <c r="FP31" i="93"/>
  <c r="FQ31" i="93"/>
  <c r="FR31" i="93"/>
  <c r="FS31" i="93"/>
  <c r="FT31" i="93"/>
  <c r="FU31" i="93"/>
  <c r="FV31" i="93"/>
  <c r="FW31" i="93"/>
  <c r="FX31" i="93"/>
  <c r="FY31" i="93"/>
  <c r="FZ31" i="93"/>
  <c r="GA31" i="93"/>
  <c r="GB31" i="93"/>
  <c r="GC31" i="93"/>
  <c r="GD31" i="93"/>
  <c r="EO32" i="93"/>
  <c r="EP32" i="93"/>
  <c r="EQ32" i="93"/>
  <c r="ER32" i="93"/>
  <c r="ES32" i="93"/>
  <c r="ET32" i="93"/>
  <c r="EU32" i="93"/>
  <c r="EV32" i="93"/>
  <c r="EW32" i="93"/>
  <c r="EX32" i="93"/>
  <c r="EY32" i="93"/>
  <c r="EZ32" i="93"/>
  <c r="FA32" i="93"/>
  <c r="FB32" i="93"/>
  <c r="FC32" i="93"/>
  <c r="FD32" i="93"/>
  <c r="FE32" i="93"/>
  <c r="FF32" i="93"/>
  <c r="FG32" i="93"/>
  <c r="FH32" i="93"/>
  <c r="FI32" i="93"/>
  <c r="FJ32" i="93"/>
  <c r="FK32" i="93"/>
  <c r="FL32" i="93"/>
  <c r="FM32" i="93"/>
  <c r="FN32" i="93"/>
  <c r="FO32" i="93"/>
  <c r="FP32" i="93"/>
  <c r="FQ32" i="93"/>
  <c r="FR32" i="93"/>
  <c r="FS32" i="93"/>
  <c r="FT32" i="93"/>
  <c r="FU32" i="93"/>
  <c r="FV32" i="93"/>
  <c r="FW32" i="93"/>
  <c r="FX32" i="93"/>
  <c r="FY32" i="93"/>
  <c r="FZ32" i="93"/>
  <c r="GA32" i="93"/>
  <c r="GB32" i="93"/>
  <c r="GC32" i="93"/>
  <c r="GD32" i="93"/>
  <c r="EO33" i="93"/>
  <c r="EP33" i="93"/>
  <c r="EQ33" i="93"/>
  <c r="ER33" i="93"/>
  <c r="ES33" i="93"/>
  <c r="ET33" i="93"/>
  <c r="EU33" i="93"/>
  <c r="EV33" i="93"/>
  <c r="EW33" i="93"/>
  <c r="EX33" i="93"/>
  <c r="EY33" i="93"/>
  <c r="EZ33" i="93"/>
  <c r="FA33" i="93"/>
  <c r="FB33" i="93"/>
  <c r="FC33" i="93"/>
  <c r="FD33" i="93"/>
  <c r="FE33" i="93"/>
  <c r="FF33" i="93"/>
  <c r="FG33" i="93"/>
  <c r="FH33" i="93"/>
  <c r="FI33" i="93"/>
  <c r="FJ33" i="93"/>
  <c r="FK33" i="93"/>
  <c r="FL33" i="93"/>
  <c r="FM33" i="93"/>
  <c r="FN33" i="93"/>
  <c r="FO33" i="93"/>
  <c r="FP33" i="93"/>
  <c r="FQ33" i="93"/>
  <c r="FR33" i="93"/>
  <c r="FS33" i="93"/>
  <c r="FT33" i="93"/>
  <c r="FU33" i="93"/>
  <c r="FV33" i="93"/>
  <c r="FW33" i="93"/>
  <c r="FX33" i="93"/>
  <c r="FY33" i="93"/>
  <c r="FZ33" i="93"/>
  <c r="GA33" i="93"/>
  <c r="GB33" i="93"/>
  <c r="GC33" i="93"/>
  <c r="GD33" i="93"/>
  <c r="EO34" i="93"/>
  <c r="EP34" i="93"/>
  <c r="EQ34" i="93"/>
  <c r="ER34" i="93"/>
  <c r="ES34" i="93"/>
  <c r="ET34" i="93"/>
  <c r="EU34" i="93"/>
  <c r="EV34" i="93"/>
  <c r="EW34" i="93"/>
  <c r="EX34" i="93"/>
  <c r="EY34" i="93"/>
  <c r="EZ34" i="93"/>
  <c r="FA34" i="93"/>
  <c r="FB34" i="93"/>
  <c r="FC34" i="93"/>
  <c r="FD34" i="93"/>
  <c r="FE34" i="93"/>
  <c r="FF34" i="93"/>
  <c r="FG34" i="93"/>
  <c r="FH34" i="93"/>
  <c r="FI34" i="93"/>
  <c r="FJ34" i="93"/>
  <c r="FK34" i="93"/>
  <c r="FL34" i="93"/>
  <c r="FM34" i="93"/>
  <c r="FN34" i="93"/>
  <c r="FO34" i="93"/>
  <c r="FP34" i="93"/>
  <c r="FQ34" i="93"/>
  <c r="FR34" i="93"/>
  <c r="FS34" i="93"/>
  <c r="FT34" i="93"/>
  <c r="FU34" i="93"/>
  <c r="FV34" i="93"/>
  <c r="FW34" i="93"/>
  <c r="FX34" i="93"/>
  <c r="FY34" i="93"/>
  <c r="FZ34" i="93"/>
  <c r="GA34" i="93"/>
  <c r="GB34" i="93"/>
  <c r="GC34" i="93"/>
  <c r="GD34" i="93"/>
  <c r="EO35" i="93"/>
  <c r="EP35" i="93"/>
  <c r="EQ35" i="93"/>
  <c r="ER35" i="93"/>
  <c r="ES35" i="93"/>
  <c r="ET35" i="93"/>
  <c r="EU35" i="93"/>
  <c r="EV35" i="93"/>
  <c r="EW35" i="93"/>
  <c r="EX35" i="93"/>
  <c r="EY35" i="93"/>
  <c r="EZ35" i="93"/>
  <c r="FA35" i="93"/>
  <c r="FB35" i="93"/>
  <c r="FC35" i="93"/>
  <c r="FD35" i="93"/>
  <c r="FE35" i="93"/>
  <c r="FF35" i="93"/>
  <c r="FG35" i="93"/>
  <c r="FH35" i="93"/>
  <c r="FI35" i="93"/>
  <c r="FJ35" i="93"/>
  <c r="FK35" i="93"/>
  <c r="FL35" i="93"/>
  <c r="FM35" i="93"/>
  <c r="FN35" i="93"/>
  <c r="FO35" i="93"/>
  <c r="FP35" i="93"/>
  <c r="FQ35" i="93"/>
  <c r="FR35" i="93"/>
  <c r="FS35" i="93"/>
  <c r="FT35" i="93"/>
  <c r="FU35" i="93"/>
  <c r="FV35" i="93"/>
  <c r="FW35" i="93"/>
  <c r="FX35" i="93"/>
  <c r="FY35" i="93"/>
  <c r="FZ35" i="93"/>
  <c r="GA35" i="93"/>
  <c r="GB35" i="93"/>
  <c r="GC35" i="93"/>
  <c r="GD35" i="93"/>
  <c r="EO36" i="93"/>
  <c r="EP36" i="93"/>
  <c r="EQ36" i="93"/>
  <c r="ER36" i="93"/>
  <c r="ES36" i="93"/>
  <c r="ET36" i="93"/>
  <c r="EU36" i="93"/>
  <c r="EV36" i="93"/>
  <c r="EW36" i="93"/>
  <c r="EX36" i="93"/>
  <c r="EY36" i="93"/>
  <c r="EZ36" i="93"/>
  <c r="FA36" i="93"/>
  <c r="FB36" i="93"/>
  <c r="FC36" i="93"/>
  <c r="FD36" i="93"/>
  <c r="FE36" i="93"/>
  <c r="FF36" i="93"/>
  <c r="FG36" i="93"/>
  <c r="FH36" i="93"/>
  <c r="FI36" i="93"/>
  <c r="FJ36" i="93"/>
  <c r="FK36" i="93"/>
  <c r="FL36" i="93"/>
  <c r="FM36" i="93"/>
  <c r="FN36" i="93"/>
  <c r="FO36" i="93"/>
  <c r="FP36" i="93"/>
  <c r="FQ36" i="93"/>
  <c r="FR36" i="93"/>
  <c r="FS36" i="93"/>
  <c r="FT36" i="93"/>
  <c r="FU36" i="93"/>
  <c r="FV36" i="93"/>
  <c r="FW36" i="93"/>
  <c r="FX36" i="93"/>
  <c r="FY36" i="93"/>
  <c r="FZ36" i="93"/>
  <c r="GA36" i="93"/>
  <c r="GB36" i="93"/>
  <c r="GC36" i="93"/>
  <c r="GD36" i="93"/>
  <c r="EO37" i="93"/>
  <c r="EP37" i="93"/>
  <c r="EQ37" i="93"/>
  <c r="ER37" i="93"/>
  <c r="ES37" i="93"/>
  <c r="ET37" i="93"/>
  <c r="EU37" i="93"/>
  <c r="EV37" i="93"/>
  <c r="EW37" i="93"/>
  <c r="EX37" i="93"/>
  <c r="EY37" i="93"/>
  <c r="EZ37" i="93"/>
  <c r="FA37" i="93"/>
  <c r="FB37" i="93"/>
  <c r="FC37" i="93"/>
  <c r="FD37" i="93"/>
  <c r="FE37" i="93"/>
  <c r="FF37" i="93"/>
  <c r="FG37" i="93"/>
  <c r="FH37" i="93"/>
  <c r="FI37" i="93"/>
  <c r="FJ37" i="93"/>
  <c r="FK37" i="93"/>
  <c r="FL37" i="93"/>
  <c r="FM37" i="93"/>
  <c r="FN37" i="93"/>
  <c r="FO37" i="93"/>
  <c r="FP37" i="93"/>
  <c r="FQ37" i="93"/>
  <c r="FR37" i="93"/>
  <c r="FS37" i="93"/>
  <c r="FT37" i="93"/>
  <c r="FU37" i="93"/>
  <c r="FV37" i="93"/>
  <c r="FW37" i="93"/>
  <c r="FX37" i="93"/>
  <c r="FY37" i="93"/>
  <c r="FZ37" i="93"/>
  <c r="GA37" i="93"/>
  <c r="GB37" i="93"/>
  <c r="GC37" i="93"/>
  <c r="GD37" i="93"/>
  <c r="EO38" i="93"/>
  <c r="EP38" i="93"/>
  <c r="EQ38" i="93"/>
  <c r="ER38" i="93"/>
  <c r="ES38" i="93"/>
  <c r="ET38" i="93"/>
  <c r="EU38" i="93"/>
  <c r="EV38" i="93"/>
  <c r="EW38" i="93"/>
  <c r="EX38" i="93"/>
  <c r="EY38" i="93"/>
  <c r="EZ38" i="93"/>
  <c r="FA38" i="93"/>
  <c r="FB38" i="93"/>
  <c r="FC38" i="93"/>
  <c r="FD38" i="93"/>
  <c r="FE38" i="93"/>
  <c r="FF38" i="93"/>
  <c r="FG38" i="93"/>
  <c r="FH38" i="93"/>
  <c r="FI38" i="93"/>
  <c r="FJ38" i="93"/>
  <c r="FK38" i="93"/>
  <c r="FL38" i="93"/>
  <c r="FM38" i="93"/>
  <c r="FN38" i="93"/>
  <c r="FO38" i="93"/>
  <c r="FP38" i="93"/>
  <c r="FQ38" i="93"/>
  <c r="FR38" i="93"/>
  <c r="FS38" i="93"/>
  <c r="FT38" i="93"/>
  <c r="FU38" i="93"/>
  <c r="FV38" i="93"/>
  <c r="FW38" i="93"/>
  <c r="FX38" i="93"/>
  <c r="FY38" i="93"/>
  <c r="FZ38" i="93"/>
  <c r="GA38" i="93"/>
  <c r="GB38" i="93"/>
  <c r="GC38" i="93"/>
  <c r="GD38" i="93"/>
  <c r="EO39" i="93"/>
  <c r="EP39" i="93"/>
  <c r="EQ39" i="93"/>
  <c r="ER39" i="93"/>
  <c r="ES39" i="93"/>
  <c r="ET39" i="93"/>
  <c r="EU39" i="93"/>
  <c r="EV39" i="93"/>
  <c r="EW39" i="93"/>
  <c r="EX39" i="93"/>
  <c r="EY39" i="93"/>
  <c r="EZ39" i="93"/>
  <c r="FA39" i="93"/>
  <c r="FB39" i="93"/>
  <c r="FC39" i="93"/>
  <c r="FD39" i="93"/>
  <c r="FE39" i="93"/>
  <c r="FF39" i="93"/>
  <c r="FG39" i="93"/>
  <c r="FH39" i="93"/>
  <c r="FI39" i="93"/>
  <c r="FJ39" i="93"/>
  <c r="FK39" i="93"/>
  <c r="FL39" i="93"/>
  <c r="FM39" i="93"/>
  <c r="FN39" i="93"/>
  <c r="FO39" i="93"/>
  <c r="FP39" i="93"/>
  <c r="FQ39" i="93"/>
  <c r="FR39" i="93"/>
  <c r="FS39" i="93"/>
  <c r="FT39" i="93"/>
  <c r="FU39" i="93"/>
  <c r="FV39" i="93"/>
  <c r="FW39" i="93"/>
  <c r="FX39" i="93"/>
  <c r="FY39" i="93"/>
  <c r="FZ39" i="93"/>
  <c r="GA39" i="93"/>
  <c r="GB39" i="93"/>
  <c r="GC39" i="93"/>
  <c r="GD39" i="93"/>
  <c r="EO40" i="93"/>
  <c r="EP40" i="93"/>
  <c r="EQ40" i="93"/>
  <c r="ER40" i="93"/>
  <c r="ES40" i="93"/>
  <c r="ET40" i="93"/>
  <c r="EU40" i="93"/>
  <c r="EV40" i="93"/>
  <c r="EW40" i="93"/>
  <c r="EX40" i="93"/>
  <c r="EY40" i="93"/>
  <c r="EZ40" i="93"/>
  <c r="FA40" i="93"/>
  <c r="FB40" i="93"/>
  <c r="FC40" i="93"/>
  <c r="FD40" i="93"/>
  <c r="FE40" i="93"/>
  <c r="FF40" i="93"/>
  <c r="FG40" i="93"/>
  <c r="FH40" i="93"/>
  <c r="FI40" i="93"/>
  <c r="FJ40" i="93"/>
  <c r="FK40" i="93"/>
  <c r="FL40" i="93"/>
  <c r="FM40" i="93"/>
  <c r="FN40" i="93"/>
  <c r="FO40" i="93"/>
  <c r="FP40" i="93"/>
  <c r="FQ40" i="93"/>
  <c r="FR40" i="93"/>
  <c r="FS40" i="93"/>
  <c r="FT40" i="93"/>
  <c r="FU40" i="93"/>
  <c r="FV40" i="93"/>
  <c r="FW40" i="93"/>
  <c r="FX40" i="93"/>
  <c r="FY40" i="93"/>
  <c r="FZ40" i="93"/>
  <c r="GA40" i="93"/>
  <c r="GB40" i="93"/>
  <c r="GC40" i="93"/>
  <c r="GD40" i="93"/>
  <c r="EO41" i="93"/>
  <c r="EP41" i="93"/>
  <c r="EQ41" i="93"/>
  <c r="ER41" i="93"/>
  <c r="ES41" i="93"/>
  <c r="ET41" i="93"/>
  <c r="EU41" i="93"/>
  <c r="EV41" i="93"/>
  <c r="EW41" i="93"/>
  <c r="EX41" i="93"/>
  <c r="EY41" i="93"/>
  <c r="EZ41" i="93"/>
  <c r="FA41" i="93"/>
  <c r="FB41" i="93"/>
  <c r="FC41" i="93"/>
  <c r="FD41" i="93"/>
  <c r="FE41" i="93"/>
  <c r="FF41" i="93"/>
  <c r="FG41" i="93"/>
  <c r="FH41" i="93"/>
  <c r="FI41" i="93"/>
  <c r="FJ41" i="93"/>
  <c r="FK41" i="93"/>
  <c r="FL41" i="93"/>
  <c r="FM41" i="93"/>
  <c r="FN41" i="93"/>
  <c r="FO41" i="93"/>
  <c r="FP41" i="93"/>
  <c r="FQ41" i="93"/>
  <c r="FR41" i="93"/>
  <c r="FS41" i="93"/>
  <c r="FT41" i="93"/>
  <c r="FU41" i="93"/>
  <c r="FV41" i="93"/>
  <c r="FW41" i="93"/>
  <c r="FX41" i="93"/>
  <c r="FY41" i="93"/>
  <c r="FZ41" i="93"/>
  <c r="GA41" i="93"/>
  <c r="GB41" i="93"/>
  <c r="GC41" i="93"/>
  <c r="GD41" i="93"/>
  <c r="EO42" i="93"/>
  <c r="EP42" i="93"/>
  <c r="EQ42" i="93"/>
  <c r="ER42" i="93"/>
  <c r="ES42" i="93"/>
  <c r="ET42" i="93"/>
  <c r="EU42" i="93"/>
  <c r="EV42" i="93"/>
  <c r="EW42" i="93"/>
  <c r="EX42" i="93"/>
  <c r="EY42" i="93"/>
  <c r="EZ42" i="93"/>
  <c r="FA42" i="93"/>
  <c r="FB42" i="93"/>
  <c r="FC42" i="93"/>
  <c r="FD42" i="93"/>
  <c r="FE42" i="93"/>
  <c r="FF42" i="93"/>
  <c r="FG42" i="93"/>
  <c r="FH42" i="93"/>
  <c r="FI42" i="93"/>
  <c r="FJ42" i="93"/>
  <c r="FK42" i="93"/>
  <c r="FL42" i="93"/>
  <c r="FM42" i="93"/>
  <c r="FN42" i="93"/>
  <c r="FO42" i="93"/>
  <c r="FP42" i="93"/>
  <c r="FQ42" i="93"/>
  <c r="FR42" i="93"/>
  <c r="FS42" i="93"/>
  <c r="FT42" i="93"/>
  <c r="FU42" i="93"/>
  <c r="FV42" i="93"/>
  <c r="FW42" i="93"/>
  <c r="FX42" i="93"/>
  <c r="FY42" i="93"/>
  <c r="FZ42" i="93"/>
  <c r="GA42" i="93"/>
  <c r="GB42" i="93"/>
  <c r="GC42" i="93"/>
  <c r="GD42" i="93"/>
  <c r="EO43" i="93"/>
  <c r="EP43" i="93"/>
  <c r="EQ43" i="93"/>
  <c r="ER43" i="93"/>
  <c r="ES43" i="93"/>
  <c r="ET43" i="93"/>
  <c r="EU43" i="93"/>
  <c r="EV43" i="93"/>
  <c r="EW43" i="93"/>
  <c r="EX43" i="93"/>
  <c r="EY43" i="93"/>
  <c r="EZ43" i="93"/>
  <c r="FA43" i="93"/>
  <c r="FB43" i="93"/>
  <c r="FC43" i="93"/>
  <c r="FD43" i="93"/>
  <c r="FE43" i="93"/>
  <c r="FF43" i="93"/>
  <c r="FG43" i="93"/>
  <c r="FH43" i="93"/>
  <c r="FI43" i="93"/>
  <c r="FJ43" i="93"/>
  <c r="FK43" i="93"/>
  <c r="FL43" i="93"/>
  <c r="FM43" i="93"/>
  <c r="FN43" i="93"/>
  <c r="FO43" i="93"/>
  <c r="FP43" i="93"/>
  <c r="FQ43" i="93"/>
  <c r="FR43" i="93"/>
  <c r="FS43" i="93"/>
  <c r="FT43" i="93"/>
  <c r="FU43" i="93"/>
  <c r="FV43" i="93"/>
  <c r="FW43" i="93"/>
  <c r="FX43" i="93"/>
  <c r="FY43" i="93"/>
  <c r="FZ43" i="93"/>
  <c r="GA43" i="93"/>
  <c r="GB43" i="93"/>
  <c r="GC43" i="93"/>
  <c r="GD43" i="93"/>
  <c r="EO44" i="93"/>
  <c r="EP44" i="93"/>
  <c r="EQ44" i="93"/>
  <c r="ER44" i="93"/>
  <c r="ES44" i="93"/>
  <c r="ET44" i="93"/>
  <c r="EU44" i="93"/>
  <c r="EV44" i="93"/>
  <c r="EW44" i="93"/>
  <c r="EX44" i="93"/>
  <c r="EY44" i="93"/>
  <c r="EZ44" i="93"/>
  <c r="FA44" i="93"/>
  <c r="FB44" i="93"/>
  <c r="FC44" i="93"/>
  <c r="FD44" i="93"/>
  <c r="FE44" i="93"/>
  <c r="FF44" i="93"/>
  <c r="FG44" i="93"/>
  <c r="FH44" i="93"/>
  <c r="FI44" i="93"/>
  <c r="FJ44" i="93"/>
  <c r="FK44" i="93"/>
  <c r="FL44" i="93"/>
  <c r="FM44" i="93"/>
  <c r="FN44" i="93"/>
  <c r="FO44" i="93"/>
  <c r="FP44" i="93"/>
  <c r="FQ44" i="93"/>
  <c r="FR44" i="93"/>
  <c r="FS44" i="93"/>
  <c r="FT44" i="93"/>
  <c r="FU44" i="93"/>
  <c r="FV44" i="93"/>
  <c r="FW44" i="93"/>
  <c r="FX44" i="93"/>
  <c r="FY44" i="93"/>
  <c r="FZ44" i="93"/>
  <c r="GA44" i="93"/>
  <c r="GB44" i="93"/>
  <c r="GC44" i="93"/>
  <c r="GD44" i="93"/>
  <c r="EO45" i="93"/>
  <c r="EP45" i="93"/>
  <c r="EQ45" i="93"/>
  <c r="ER45" i="93"/>
  <c r="ES45" i="93"/>
  <c r="ET45" i="93"/>
  <c r="EU45" i="93"/>
  <c r="EV45" i="93"/>
  <c r="EW45" i="93"/>
  <c r="EX45" i="93"/>
  <c r="EY45" i="93"/>
  <c r="EZ45" i="93"/>
  <c r="FA45" i="93"/>
  <c r="FB45" i="93"/>
  <c r="FC45" i="93"/>
  <c r="FD45" i="93"/>
  <c r="FE45" i="93"/>
  <c r="FF45" i="93"/>
  <c r="FG45" i="93"/>
  <c r="FH45" i="93"/>
  <c r="FI45" i="93"/>
  <c r="FJ45" i="93"/>
  <c r="FK45" i="93"/>
  <c r="FL45" i="93"/>
  <c r="FM45" i="93"/>
  <c r="FN45" i="93"/>
  <c r="FO45" i="93"/>
  <c r="FP45" i="93"/>
  <c r="FQ45" i="93"/>
  <c r="FR45" i="93"/>
  <c r="FS45" i="93"/>
  <c r="FT45" i="93"/>
  <c r="FU45" i="93"/>
  <c r="FV45" i="93"/>
  <c r="FW45" i="93"/>
  <c r="FX45" i="93"/>
  <c r="FY45" i="93"/>
  <c r="FZ45" i="93"/>
  <c r="GA45" i="93"/>
  <c r="GB45" i="93"/>
  <c r="GC45" i="93"/>
  <c r="GD45" i="93"/>
  <c r="EO46" i="93"/>
  <c r="EP46" i="93"/>
  <c r="EQ46" i="93"/>
  <c r="ER46" i="93"/>
  <c r="ES46" i="93"/>
  <c r="ET46" i="93"/>
  <c r="EU46" i="93"/>
  <c r="EV46" i="93"/>
  <c r="EW46" i="93"/>
  <c r="EX46" i="93"/>
  <c r="EY46" i="93"/>
  <c r="EZ46" i="93"/>
  <c r="FA46" i="93"/>
  <c r="FB46" i="93"/>
  <c r="FC46" i="93"/>
  <c r="FD46" i="93"/>
  <c r="FE46" i="93"/>
  <c r="FF46" i="93"/>
  <c r="FG46" i="93"/>
  <c r="FH46" i="93"/>
  <c r="FI46" i="93"/>
  <c r="FJ46" i="93"/>
  <c r="FK46" i="93"/>
  <c r="FL46" i="93"/>
  <c r="FM46" i="93"/>
  <c r="FN46" i="93"/>
  <c r="FO46" i="93"/>
  <c r="FP46" i="93"/>
  <c r="FQ46" i="93"/>
  <c r="FR46" i="93"/>
  <c r="FS46" i="93"/>
  <c r="FT46" i="93"/>
  <c r="FU46" i="93"/>
  <c r="FV46" i="93"/>
  <c r="FW46" i="93"/>
  <c r="FX46" i="93"/>
  <c r="FY46" i="93"/>
  <c r="FZ46" i="93"/>
  <c r="GA46" i="93"/>
  <c r="GB46" i="93"/>
  <c r="GC46" i="93"/>
  <c r="GD46" i="93"/>
  <c r="EO47" i="93"/>
  <c r="EP47" i="93"/>
  <c r="EQ47" i="93"/>
  <c r="ER47" i="93"/>
  <c r="ES47" i="93"/>
  <c r="ET47" i="93"/>
  <c r="EU47" i="93"/>
  <c r="EV47" i="93"/>
  <c r="EW47" i="93"/>
  <c r="EX47" i="93"/>
  <c r="EY47" i="93"/>
  <c r="EZ47" i="93"/>
  <c r="FA47" i="93"/>
  <c r="FB47" i="93"/>
  <c r="FC47" i="93"/>
  <c r="FD47" i="93"/>
  <c r="FE47" i="93"/>
  <c r="FF47" i="93"/>
  <c r="FG47" i="93"/>
  <c r="FH47" i="93"/>
  <c r="FI47" i="93"/>
  <c r="FJ47" i="93"/>
  <c r="FK47" i="93"/>
  <c r="FL47" i="93"/>
  <c r="FM47" i="93"/>
  <c r="FN47" i="93"/>
  <c r="FO47" i="93"/>
  <c r="FP47" i="93"/>
  <c r="FQ47" i="93"/>
  <c r="FR47" i="93"/>
  <c r="FS47" i="93"/>
  <c r="FT47" i="93"/>
  <c r="FU47" i="93"/>
  <c r="FV47" i="93"/>
  <c r="FW47" i="93"/>
  <c r="FX47" i="93"/>
  <c r="FY47" i="93"/>
  <c r="FZ47" i="93"/>
  <c r="GA47" i="93"/>
  <c r="GB47" i="93"/>
  <c r="GC47" i="93"/>
  <c r="GD47" i="93"/>
  <c r="EP5" i="93"/>
  <c r="EQ5" i="93"/>
  <c r="ER5" i="93"/>
  <c r="ES5" i="93"/>
  <c r="ET5" i="93"/>
  <c r="EU5" i="93"/>
  <c r="EV5" i="93"/>
  <c r="EW5" i="93"/>
  <c r="EX5" i="93"/>
  <c r="EY5" i="93"/>
  <c r="EZ5" i="93"/>
  <c r="FA5" i="93"/>
  <c r="FB5" i="93"/>
  <c r="FC5" i="93"/>
  <c r="FD5" i="93"/>
  <c r="FE5" i="93"/>
  <c r="FF5" i="93"/>
  <c r="FG5" i="93"/>
  <c r="FH5" i="93"/>
  <c r="FI5" i="93"/>
  <c r="FJ5" i="93"/>
  <c r="FK5" i="93"/>
  <c r="FL5" i="93"/>
  <c r="FM5" i="93"/>
  <c r="FN5" i="93"/>
  <c r="FO5" i="93"/>
  <c r="FP5" i="93"/>
  <c r="FQ5" i="93"/>
  <c r="FR5" i="93"/>
  <c r="FS5" i="93"/>
  <c r="FT5" i="93"/>
  <c r="FU5" i="93"/>
  <c r="FV5" i="93"/>
  <c r="FW5" i="93"/>
  <c r="FX5" i="93"/>
  <c r="FY5" i="93"/>
  <c r="FZ5" i="93"/>
  <c r="GA5" i="93"/>
  <c r="GB5" i="93"/>
  <c r="GC5" i="93"/>
  <c r="GD5" i="93"/>
  <c r="EO48" i="93"/>
  <c r="EO49" i="93"/>
  <c r="EO50" i="93"/>
  <c r="EO51" i="93"/>
  <c r="EO52" i="93"/>
  <c r="EO53" i="93"/>
  <c r="EO54" i="93"/>
  <c r="EO55" i="93"/>
  <c r="EO56" i="93"/>
  <c r="EO57" i="93"/>
  <c r="EO58" i="93"/>
  <c r="EO59" i="93"/>
  <c r="EO60" i="93"/>
  <c r="EO61" i="93"/>
  <c r="EO62" i="93"/>
  <c r="EO63" i="93"/>
  <c r="EO64" i="93"/>
  <c r="EO5" i="93"/>
  <c r="BF6" i="93" l="1"/>
  <c r="BG6" i="93"/>
  <c r="BH6" i="93"/>
  <c r="BI6" i="93"/>
  <c r="BJ6" i="93"/>
  <c r="BK6" i="93"/>
  <c r="BL6" i="93"/>
  <c r="BM6" i="93"/>
  <c r="BN6" i="93"/>
  <c r="BO6" i="93"/>
  <c r="BP6" i="93"/>
  <c r="BQ6" i="93"/>
  <c r="BR6" i="93"/>
  <c r="BS6" i="93"/>
  <c r="BT6" i="93"/>
  <c r="BU6" i="93"/>
  <c r="BV6" i="93"/>
  <c r="BW6" i="93"/>
  <c r="BX6" i="93"/>
  <c r="BY6" i="93"/>
  <c r="BZ6" i="93"/>
  <c r="CA6" i="93"/>
  <c r="CB6" i="93"/>
  <c r="CC6" i="93"/>
  <c r="CD6" i="93"/>
  <c r="CE6" i="93"/>
  <c r="CF6" i="93"/>
  <c r="CG6" i="93"/>
  <c r="CH6" i="93"/>
  <c r="CI6" i="93"/>
  <c r="CJ6" i="93"/>
  <c r="CK6" i="93"/>
  <c r="CL6" i="93"/>
  <c r="CM6" i="93"/>
  <c r="CN6" i="93"/>
  <c r="CO6" i="93"/>
  <c r="CP6" i="93"/>
  <c r="CQ6" i="93"/>
  <c r="CR6" i="93"/>
  <c r="CS6" i="93"/>
  <c r="CT6" i="93"/>
  <c r="CU6" i="93"/>
  <c r="BF7" i="93"/>
  <c r="BG7" i="93"/>
  <c r="BH7" i="93"/>
  <c r="BI7" i="93"/>
  <c r="BJ7" i="93"/>
  <c r="BK7" i="93"/>
  <c r="BL7" i="93"/>
  <c r="BM7" i="93"/>
  <c r="BN7" i="93"/>
  <c r="BO7" i="93"/>
  <c r="BP7" i="93"/>
  <c r="BQ7" i="93"/>
  <c r="BR7" i="93"/>
  <c r="BS7" i="93"/>
  <c r="BT7" i="93"/>
  <c r="BU7" i="93"/>
  <c r="BV7" i="93"/>
  <c r="BW7" i="93"/>
  <c r="BX7" i="93"/>
  <c r="BY7" i="93"/>
  <c r="BZ7" i="93"/>
  <c r="CA7" i="93"/>
  <c r="CB7" i="93"/>
  <c r="CC7" i="93"/>
  <c r="CD7" i="93"/>
  <c r="CE7" i="93"/>
  <c r="CF7" i="93"/>
  <c r="CG7" i="93"/>
  <c r="CH7" i="93"/>
  <c r="CI7" i="93"/>
  <c r="CJ7" i="93"/>
  <c r="CK7" i="93"/>
  <c r="CL7" i="93"/>
  <c r="CM7" i="93"/>
  <c r="CN7" i="93"/>
  <c r="CO7" i="93"/>
  <c r="CP7" i="93"/>
  <c r="CQ7" i="93"/>
  <c r="CR7" i="93"/>
  <c r="CS7" i="93"/>
  <c r="CT7" i="93"/>
  <c r="CU7" i="93"/>
  <c r="BF8" i="93"/>
  <c r="BG8" i="93"/>
  <c r="BH8" i="93"/>
  <c r="BI8" i="93"/>
  <c r="BJ8" i="93"/>
  <c r="BK8" i="93"/>
  <c r="BL8" i="93"/>
  <c r="BM8" i="93"/>
  <c r="BN8" i="93"/>
  <c r="BO8" i="93"/>
  <c r="BP8" i="93"/>
  <c r="BQ8" i="93"/>
  <c r="BR8" i="93"/>
  <c r="BS8" i="93"/>
  <c r="BT8" i="93"/>
  <c r="BU8" i="93"/>
  <c r="BV8" i="93"/>
  <c r="BW8" i="93"/>
  <c r="BX8" i="93"/>
  <c r="BY8" i="93"/>
  <c r="BZ8" i="93"/>
  <c r="CA8" i="93"/>
  <c r="CB8" i="93"/>
  <c r="CC8" i="93"/>
  <c r="CD8" i="93"/>
  <c r="CE8" i="93"/>
  <c r="CF8" i="93"/>
  <c r="CG8" i="93"/>
  <c r="CH8" i="93"/>
  <c r="CI8" i="93"/>
  <c r="CJ8" i="93"/>
  <c r="CK8" i="93"/>
  <c r="CL8" i="93"/>
  <c r="CM8" i="93"/>
  <c r="CN8" i="93"/>
  <c r="CO8" i="93"/>
  <c r="CP8" i="93"/>
  <c r="CQ8" i="93"/>
  <c r="CR8" i="93"/>
  <c r="CS8" i="93"/>
  <c r="CT8" i="93"/>
  <c r="CU8" i="93"/>
  <c r="BF9" i="93"/>
  <c r="BG9" i="93"/>
  <c r="BH9" i="93"/>
  <c r="BI9" i="93"/>
  <c r="BJ9" i="93"/>
  <c r="BK9" i="93"/>
  <c r="BL9" i="93"/>
  <c r="BM9" i="93"/>
  <c r="BN9" i="93"/>
  <c r="BO9" i="93"/>
  <c r="BP9" i="93"/>
  <c r="BQ9" i="93"/>
  <c r="BR9" i="93"/>
  <c r="BS9" i="93"/>
  <c r="BT9" i="93"/>
  <c r="BU9" i="93"/>
  <c r="BV9" i="93"/>
  <c r="BW9" i="93"/>
  <c r="BX9" i="93"/>
  <c r="BY9" i="93"/>
  <c r="BZ9" i="93"/>
  <c r="CA9" i="93"/>
  <c r="CB9" i="93"/>
  <c r="CC9" i="93"/>
  <c r="CD9" i="93"/>
  <c r="CE9" i="93"/>
  <c r="CF9" i="93"/>
  <c r="CG9" i="93"/>
  <c r="CH9" i="93"/>
  <c r="CI9" i="93"/>
  <c r="CJ9" i="93"/>
  <c r="CK9" i="93"/>
  <c r="CL9" i="93"/>
  <c r="CM9" i="93"/>
  <c r="CN9" i="93"/>
  <c r="CO9" i="93"/>
  <c r="CP9" i="93"/>
  <c r="CQ9" i="93"/>
  <c r="CR9" i="93"/>
  <c r="CS9" i="93"/>
  <c r="CT9" i="93"/>
  <c r="CU9" i="93"/>
  <c r="BF10" i="93"/>
  <c r="BG10" i="93"/>
  <c r="BH10" i="93"/>
  <c r="BI10" i="93"/>
  <c r="BJ10" i="93"/>
  <c r="BK10" i="93"/>
  <c r="BL10" i="93"/>
  <c r="BM10" i="93"/>
  <c r="BN10" i="93"/>
  <c r="BO10" i="93"/>
  <c r="BP10" i="93"/>
  <c r="BQ10" i="93"/>
  <c r="BR10" i="93"/>
  <c r="BS10" i="93"/>
  <c r="BT10" i="93"/>
  <c r="BU10" i="93"/>
  <c r="BV10" i="93"/>
  <c r="BW10" i="93"/>
  <c r="BX10" i="93"/>
  <c r="BY10" i="93"/>
  <c r="BZ10" i="93"/>
  <c r="CA10" i="93"/>
  <c r="CB10" i="93"/>
  <c r="CC10" i="93"/>
  <c r="CD10" i="93"/>
  <c r="CE10" i="93"/>
  <c r="CF10" i="93"/>
  <c r="CG10" i="93"/>
  <c r="CH10" i="93"/>
  <c r="CI10" i="93"/>
  <c r="CJ10" i="93"/>
  <c r="CK10" i="93"/>
  <c r="CL10" i="93"/>
  <c r="CM10" i="93"/>
  <c r="CN10" i="93"/>
  <c r="CO10" i="93"/>
  <c r="CP10" i="93"/>
  <c r="CQ10" i="93"/>
  <c r="CR10" i="93"/>
  <c r="CS10" i="93"/>
  <c r="CT10" i="93"/>
  <c r="CU10" i="93"/>
  <c r="BF11" i="93"/>
  <c r="BG11" i="93"/>
  <c r="BH11" i="93"/>
  <c r="BI11" i="93"/>
  <c r="BJ11" i="93"/>
  <c r="BK11" i="93"/>
  <c r="BL11" i="93"/>
  <c r="BM11" i="93"/>
  <c r="BN11" i="93"/>
  <c r="BO11" i="93"/>
  <c r="BP11" i="93"/>
  <c r="BQ11" i="93"/>
  <c r="BR11" i="93"/>
  <c r="BS11" i="93"/>
  <c r="BT11" i="93"/>
  <c r="BU11" i="93"/>
  <c r="BV11" i="93"/>
  <c r="BW11" i="93"/>
  <c r="BX11" i="93"/>
  <c r="BY11" i="93"/>
  <c r="BZ11" i="93"/>
  <c r="CA11" i="93"/>
  <c r="CB11" i="93"/>
  <c r="CC11" i="93"/>
  <c r="CD11" i="93"/>
  <c r="CE11" i="93"/>
  <c r="CF11" i="93"/>
  <c r="CG11" i="93"/>
  <c r="CH11" i="93"/>
  <c r="CI11" i="93"/>
  <c r="CJ11" i="93"/>
  <c r="CK11" i="93"/>
  <c r="CL11" i="93"/>
  <c r="CM11" i="93"/>
  <c r="CN11" i="93"/>
  <c r="CO11" i="93"/>
  <c r="CP11" i="93"/>
  <c r="CQ11" i="93"/>
  <c r="CR11" i="93"/>
  <c r="CS11" i="93"/>
  <c r="CT11" i="93"/>
  <c r="CU11" i="93"/>
  <c r="BF12" i="93"/>
  <c r="BG12" i="93"/>
  <c r="BH12" i="93"/>
  <c r="BI12" i="93"/>
  <c r="BJ12" i="93"/>
  <c r="BK12" i="93"/>
  <c r="BL12" i="93"/>
  <c r="BM12" i="93"/>
  <c r="BN12" i="93"/>
  <c r="BO12" i="93"/>
  <c r="BP12" i="93"/>
  <c r="BQ12" i="93"/>
  <c r="BR12" i="93"/>
  <c r="BS12" i="93"/>
  <c r="BT12" i="93"/>
  <c r="BU12" i="93"/>
  <c r="BV12" i="93"/>
  <c r="BW12" i="93"/>
  <c r="BX12" i="93"/>
  <c r="BY12" i="93"/>
  <c r="BZ12" i="93"/>
  <c r="CA12" i="93"/>
  <c r="CB12" i="93"/>
  <c r="CC12" i="93"/>
  <c r="CD12" i="93"/>
  <c r="CE12" i="93"/>
  <c r="CF12" i="93"/>
  <c r="CG12" i="93"/>
  <c r="CH12" i="93"/>
  <c r="CI12" i="93"/>
  <c r="CJ12" i="93"/>
  <c r="CK12" i="93"/>
  <c r="CL12" i="93"/>
  <c r="CM12" i="93"/>
  <c r="CN12" i="93"/>
  <c r="CO12" i="93"/>
  <c r="CP12" i="93"/>
  <c r="CQ12" i="93"/>
  <c r="CR12" i="93"/>
  <c r="CS12" i="93"/>
  <c r="CT12" i="93"/>
  <c r="CU12" i="93"/>
  <c r="BF13" i="93"/>
  <c r="BG13" i="93"/>
  <c r="BH13" i="93"/>
  <c r="BI13" i="93"/>
  <c r="BJ13" i="93"/>
  <c r="BK13" i="93"/>
  <c r="BL13" i="93"/>
  <c r="BM13" i="93"/>
  <c r="BN13" i="93"/>
  <c r="BO13" i="93"/>
  <c r="BP13" i="93"/>
  <c r="BQ13" i="93"/>
  <c r="BR13" i="93"/>
  <c r="BS13" i="93"/>
  <c r="BT13" i="93"/>
  <c r="BU13" i="93"/>
  <c r="BV13" i="93"/>
  <c r="BW13" i="93"/>
  <c r="BX13" i="93"/>
  <c r="BY13" i="93"/>
  <c r="BZ13" i="93"/>
  <c r="CA13" i="93"/>
  <c r="CB13" i="93"/>
  <c r="CC13" i="93"/>
  <c r="CD13" i="93"/>
  <c r="CE13" i="93"/>
  <c r="CF13" i="93"/>
  <c r="CG13" i="93"/>
  <c r="CH13" i="93"/>
  <c r="CI13" i="93"/>
  <c r="CJ13" i="93"/>
  <c r="CK13" i="93"/>
  <c r="CL13" i="93"/>
  <c r="CM13" i="93"/>
  <c r="CN13" i="93"/>
  <c r="CO13" i="93"/>
  <c r="CP13" i="93"/>
  <c r="CQ13" i="93"/>
  <c r="CR13" i="93"/>
  <c r="CS13" i="93"/>
  <c r="CT13" i="93"/>
  <c r="CU13" i="93"/>
  <c r="BF14" i="93"/>
  <c r="BG14" i="93"/>
  <c r="BH14" i="93"/>
  <c r="BI14" i="93"/>
  <c r="BJ14" i="93"/>
  <c r="BK14" i="93"/>
  <c r="BL14" i="93"/>
  <c r="BM14" i="93"/>
  <c r="BN14" i="93"/>
  <c r="BO14" i="93"/>
  <c r="BP14" i="93"/>
  <c r="BQ14" i="93"/>
  <c r="BR14" i="93"/>
  <c r="BS14" i="93"/>
  <c r="BT14" i="93"/>
  <c r="BU14" i="93"/>
  <c r="BV14" i="93"/>
  <c r="BW14" i="93"/>
  <c r="BX14" i="93"/>
  <c r="BY14" i="93"/>
  <c r="BZ14" i="93"/>
  <c r="CA14" i="93"/>
  <c r="CB14" i="93"/>
  <c r="CC14" i="93"/>
  <c r="CD14" i="93"/>
  <c r="CE14" i="93"/>
  <c r="CF14" i="93"/>
  <c r="CG14" i="93"/>
  <c r="CH14" i="93"/>
  <c r="CI14" i="93"/>
  <c r="CJ14" i="93"/>
  <c r="CK14" i="93"/>
  <c r="CL14" i="93"/>
  <c r="CM14" i="93"/>
  <c r="CN14" i="93"/>
  <c r="CO14" i="93"/>
  <c r="CP14" i="93"/>
  <c r="CQ14" i="93"/>
  <c r="CR14" i="93"/>
  <c r="CS14" i="93"/>
  <c r="CT14" i="93"/>
  <c r="CU14" i="93"/>
  <c r="BF15" i="93"/>
  <c r="BG15" i="93"/>
  <c r="BH15" i="93"/>
  <c r="BI15" i="93"/>
  <c r="BJ15" i="93"/>
  <c r="BK15" i="93"/>
  <c r="BL15" i="93"/>
  <c r="BM15" i="93"/>
  <c r="BN15" i="93"/>
  <c r="BO15" i="93"/>
  <c r="BP15" i="93"/>
  <c r="BQ15" i="93"/>
  <c r="BR15" i="93"/>
  <c r="BS15" i="93"/>
  <c r="BT15" i="93"/>
  <c r="BU15" i="93"/>
  <c r="BV15" i="93"/>
  <c r="BW15" i="93"/>
  <c r="BX15" i="93"/>
  <c r="BY15" i="93"/>
  <c r="BZ15" i="93"/>
  <c r="CA15" i="93"/>
  <c r="CB15" i="93"/>
  <c r="CC15" i="93"/>
  <c r="CD15" i="93"/>
  <c r="CE15" i="93"/>
  <c r="CF15" i="93"/>
  <c r="CG15" i="93"/>
  <c r="CH15" i="93"/>
  <c r="CI15" i="93"/>
  <c r="CJ15" i="93"/>
  <c r="CK15" i="93"/>
  <c r="CL15" i="93"/>
  <c r="CM15" i="93"/>
  <c r="CN15" i="93"/>
  <c r="CO15" i="93"/>
  <c r="CP15" i="93"/>
  <c r="CQ15" i="93"/>
  <c r="CR15" i="93"/>
  <c r="CS15" i="93"/>
  <c r="CT15" i="93"/>
  <c r="CU15" i="93"/>
  <c r="BF16" i="93"/>
  <c r="BG16" i="93"/>
  <c r="BH16" i="93"/>
  <c r="BI16" i="93"/>
  <c r="BJ16" i="93"/>
  <c r="BK16" i="93"/>
  <c r="BL16" i="93"/>
  <c r="BM16" i="93"/>
  <c r="BN16" i="93"/>
  <c r="BO16" i="93"/>
  <c r="BP16" i="93"/>
  <c r="BQ16" i="93"/>
  <c r="BR16" i="93"/>
  <c r="BS16" i="93"/>
  <c r="BT16" i="93"/>
  <c r="BU16" i="93"/>
  <c r="BV16" i="93"/>
  <c r="BW16" i="93"/>
  <c r="BX16" i="93"/>
  <c r="BY16" i="93"/>
  <c r="BZ16" i="93"/>
  <c r="CA16" i="93"/>
  <c r="CB16" i="93"/>
  <c r="CC16" i="93"/>
  <c r="CD16" i="93"/>
  <c r="CE16" i="93"/>
  <c r="CF16" i="93"/>
  <c r="CG16" i="93"/>
  <c r="CH16" i="93"/>
  <c r="CI16" i="93"/>
  <c r="CJ16" i="93"/>
  <c r="CK16" i="93"/>
  <c r="CL16" i="93"/>
  <c r="CM16" i="93"/>
  <c r="CN16" i="93"/>
  <c r="CO16" i="93"/>
  <c r="CP16" i="93"/>
  <c r="CQ16" i="93"/>
  <c r="CR16" i="93"/>
  <c r="CS16" i="93"/>
  <c r="CT16" i="93"/>
  <c r="CU16" i="93"/>
  <c r="BF17" i="93"/>
  <c r="BG17" i="93"/>
  <c r="BH17" i="93"/>
  <c r="BI17" i="93"/>
  <c r="BJ17" i="93"/>
  <c r="BK17" i="93"/>
  <c r="BL17" i="93"/>
  <c r="BM17" i="93"/>
  <c r="BN17" i="93"/>
  <c r="BO17" i="93"/>
  <c r="BP17" i="93"/>
  <c r="BQ17" i="93"/>
  <c r="BR17" i="93"/>
  <c r="BS17" i="93"/>
  <c r="BT17" i="93"/>
  <c r="BU17" i="93"/>
  <c r="BV17" i="93"/>
  <c r="BW17" i="93"/>
  <c r="BX17" i="93"/>
  <c r="BY17" i="93"/>
  <c r="BZ17" i="93"/>
  <c r="CA17" i="93"/>
  <c r="CB17" i="93"/>
  <c r="CC17" i="93"/>
  <c r="CD17" i="93"/>
  <c r="CE17" i="93"/>
  <c r="CF17" i="93"/>
  <c r="CG17" i="93"/>
  <c r="CH17" i="93"/>
  <c r="CI17" i="93"/>
  <c r="CJ17" i="93"/>
  <c r="CK17" i="93"/>
  <c r="CL17" i="93"/>
  <c r="CM17" i="93"/>
  <c r="CN17" i="93"/>
  <c r="CO17" i="93"/>
  <c r="CP17" i="93"/>
  <c r="CQ17" i="93"/>
  <c r="CR17" i="93"/>
  <c r="CS17" i="93"/>
  <c r="CT17" i="93"/>
  <c r="CU17" i="93"/>
  <c r="BF18" i="93"/>
  <c r="BG18" i="93"/>
  <c r="BH18" i="93"/>
  <c r="BI18" i="93"/>
  <c r="BJ18" i="93"/>
  <c r="BK18" i="93"/>
  <c r="BL18" i="93"/>
  <c r="BM18" i="93"/>
  <c r="BN18" i="93"/>
  <c r="BO18" i="93"/>
  <c r="BP18" i="93"/>
  <c r="BQ18" i="93"/>
  <c r="BR18" i="93"/>
  <c r="BS18" i="93"/>
  <c r="BT18" i="93"/>
  <c r="BU18" i="93"/>
  <c r="BV18" i="93"/>
  <c r="BW18" i="93"/>
  <c r="BX18" i="93"/>
  <c r="BY18" i="93"/>
  <c r="BZ18" i="93"/>
  <c r="CA18" i="93"/>
  <c r="CB18" i="93"/>
  <c r="CC18" i="93"/>
  <c r="CD18" i="93"/>
  <c r="CE18" i="93"/>
  <c r="CF18" i="93"/>
  <c r="CG18" i="93"/>
  <c r="CH18" i="93"/>
  <c r="CI18" i="93"/>
  <c r="CJ18" i="93"/>
  <c r="CK18" i="93"/>
  <c r="CL18" i="93"/>
  <c r="CM18" i="93"/>
  <c r="CN18" i="93"/>
  <c r="CO18" i="93"/>
  <c r="CP18" i="93"/>
  <c r="CQ18" i="93"/>
  <c r="CR18" i="93"/>
  <c r="CS18" i="93"/>
  <c r="CT18" i="93"/>
  <c r="CU18" i="93"/>
  <c r="BF19" i="93"/>
  <c r="BG19" i="93"/>
  <c r="BH19" i="93"/>
  <c r="BI19" i="93"/>
  <c r="BJ19" i="93"/>
  <c r="BK19" i="93"/>
  <c r="BL19" i="93"/>
  <c r="BM19" i="93"/>
  <c r="BN19" i="93"/>
  <c r="BO19" i="93"/>
  <c r="BP19" i="93"/>
  <c r="BQ19" i="93"/>
  <c r="BR19" i="93"/>
  <c r="BS19" i="93"/>
  <c r="BT19" i="93"/>
  <c r="BU19" i="93"/>
  <c r="BV19" i="93"/>
  <c r="BW19" i="93"/>
  <c r="BX19" i="93"/>
  <c r="BY19" i="93"/>
  <c r="BZ19" i="93"/>
  <c r="CA19" i="93"/>
  <c r="CB19" i="93"/>
  <c r="CC19" i="93"/>
  <c r="CD19" i="93"/>
  <c r="CE19" i="93"/>
  <c r="CF19" i="93"/>
  <c r="CG19" i="93"/>
  <c r="CH19" i="93"/>
  <c r="CI19" i="93"/>
  <c r="CJ19" i="93"/>
  <c r="CK19" i="93"/>
  <c r="CL19" i="93"/>
  <c r="CM19" i="93"/>
  <c r="CN19" i="93"/>
  <c r="CO19" i="93"/>
  <c r="CP19" i="93"/>
  <c r="CQ19" i="93"/>
  <c r="CR19" i="93"/>
  <c r="CS19" i="93"/>
  <c r="CT19" i="93"/>
  <c r="CU19" i="93"/>
  <c r="BF20" i="93"/>
  <c r="BG20" i="93"/>
  <c r="BH20" i="93"/>
  <c r="BI20" i="93"/>
  <c r="BJ20" i="93"/>
  <c r="BK20" i="93"/>
  <c r="BL20" i="93"/>
  <c r="BM20" i="93"/>
  <c r="BN20" i="93"/>
  <c r="BO20" i="93"/>
  <c r="BP20" i="93"/>
  <c r="BQ20" i="93"/>
  <c r="BR20" i="93"/>
  <c r="BS20" i="93"/>
  <c r="BT20" i="93"/>
  <c r="BU20" i="93"/>
  <c r="BV20" i="93"/>
  <c r="BW20" i="93"/>
  <c r="BX20" i="93"/>
  <c r="BY20" i="93"/>
  <c r="BZ20" i="93"/>
  <c r="CA20" i="93"/>
  <c r="CB20" i="93"/>
  <c r="CC20" i="93"/>
  <c r="CD20" i="93"/>
  <c r="CE20" i="93"/>
  <c r="CF20" i="93"/>
  <c r="CG20" i="93"/>
  <c r="CH20" i="93"/>
  <c r="CI20" i="93"/>
  <c r="CJ20" i="93"/>
  <c r="CK20" i="93"/>
  <c r="CL20" i="93"/>
  <c r="CM20" i="93"/>
  <c r="CN20" i="93"/>
  <c r="CO20" i="93"/>
  <c r="CP20" i="93"/>
  <c r="CQ20" i="93"/>
  <c r="CR20" i="93"/>
  <c r="CS20" i="93"/>
  <c r="CT20" i="93"/>
  <c r="CU20" i="93"/>
  <c r="BF21" i="93"/>
  <c r="BG21" i="93"/>
  <c r="BH21" i="93"/>
  <c r="BI21" i="93"/>
  <c r="BJ21" i="93"/>
  <c r="BK21" i="93"/>
  <c r="BL21" i="93"/>
  <c r="BM21" i="93"/>
  <c r="BN21" i="93"/>
  <c r="BO21" i="93"/>
  <c r="BP21" i="93"/>
  <c r="BQ21" i="93"/>
  <c r="BR21" i="93"/>
  <c r="BS21" i="93"/>
  <c r="BT21" i="93"/>
  <c r="BU21" i="93"/>
  <c r="BV21" i="93"/>
  <c r="BW21" i="93"/>
  <c r="BX21" i="93"/>
  <c r="BY21" i="93"/>
  <c r="BZ21" i="93"/>
  <c r="CA21" i="93"/>
  <c r="CB21" i="93"/>
  <c r="CC21" i="93"/>
  <c r="CD21" i="93"/>
  <c r="CE21" i="93"/>
  <c r="CF21" i="93"/>
  <c r="CG21" i="93"/>
  <c r="CH21" i="93"/>
  <c r="CI21" i="93"/>
  <c r="CJ21" i="93"/>
  <c r="CK21" i="93"/>
  <c r="CL21" i="93"/>
  <c r="CM21" i="93"/>
  <c r="CN21" i="93"/>
  <c r="CO21" i="93"/>
  <c r="CP21" i="93"/>
  <c r="CQ21" i="93"/>
  <c r="CR21" i="93"/>
  <c r="CS21" i="93"/>
  <c r="CT21" i="93"/>
  <c r="CU21" i="93"/>
  <c r="BF22" i="93"/>
  <c r="BG22" i="93"/>
  <c r="BH22" i="93"/>
  <c r="BI22" i="93"/>
  <c r="BJ22" i="93"/>
  <c r="BK22" i="93"/>
  <c r="BL22" i="93"/>
  <c r="BM22" i="93"/>
  <c r="BN22" i="93"/>
  <c r="BO22" i="93"/>
  <c r="BP22" i="93"/>
  <c r="BQ22" i="93"/>
  <c r="BR22" i="93"/>
  <c r="BS22" i="93"/>
  <c r="BT22" i="93"/>
  <c r="BU22" i="93"/>
  <c r="BV22" i="93"/>
  <c r="BW22" i="93"/>
  <c r="BX22" i="93"/>
  <c r="BY22" i="93"/>
  <c r="BZ22" i="93"/>
  <c r="CA22" i="93"/>
  <c r="CB22" i="93"/>
  <c r="CC22" i="93"/>
  <c r="CD22" i="93"/>
  <c r="CE22" i="93"/>
  <c r="CF22" i="93"/>
  <c r="CG22" i="93"/>
  <c r="CH22" i="93"/>
  <c r="CI22" i="93"/>
  <c r="CJ22" i="93"/>
  <c r="CK22" i="93"/>
  <c r="CL22" i="93"/>
  <c r="CM22" i="93"/>
  <c r="CN22" i="93"/>
  <c r="CO22" i="93"/>
  <c r="CP22" i="93"/>
  <c r="CQ22" i="93"/>
  <c r="CR22" i="93"/>
  <c r="CS22" i="93"/>
  <c r="CT22" i="93"/>
  <c r="CU22" i="93"/>
  <c r="BF23" i="93"/>
  <c r="BG23" i="93"/>
  <c r="BH23" i="93"/>
  <c r="BI23" i="93"/>
  <c r="BJ23" i="93"/>
  <c r="BK23" i="93"/>
  <c r="BL23" i="93"/>
  <c r="BM23" i="93"/>
  <c r="BN23" i="93"/>
  <c r="BO23" i="93"/>
  <c r="BP23" i="93"/>
  <c r="BQ23" i="93"/>
  <c r="BR23" i="93"/>
  <c r="BS23" i="93"/>
  <c r="BT23" i="93"/>
  <c r="BU23" i="93"/>
  <c r="BV23" i="93"/>
  <c r="BW23" i="93"/>
  <c r="BX23" i="93"/>
  <c r="BY23" i="93"/>
  <c r="BZ23" i="93"/>
  <c r="CA23" i="93"/>
  <c r="CB23" i="93"/>
  <c r="CC23" i="93"/>
  <c r="CD23" i="93"/>
  <c r="CE23" i="93"/>
  <c r="CF23" i="93"/>
  <c r="CG23" i="93"/>
  <c r="CH23" i="93"/>
  <c r="CI23" i="93"/>
  <c r="CJ23" i="93"/>
  <c r="CK23" i="93"/>
  <c r="CL23" i="93"/>
  <c r="CM23" i="93"/>
  <c r="CN23" i="93"/>
  <c r="CO23" i="93"/>
  <c r="CP23" i="93"/>
  <c r="CQ23" i="93"/>
  <c r="CR23" i="93"/>
  <c r="CS23" i="93"/>
  <c r="CT23" i="93"/>
  <c r="CU23" i="93"/>
  <c r="BF24" i="93"/>
  <c r="BG24" i="93"/>
  <c r="BH24" i="93"/>
  <c r="BI24" i="93"/>
  <c r="BJ24" i="93"/>
  <c r="BK24" i="93"/>
  <c r="BL24" i="93"/>
  <c r="BM24" i="93"/>
  <c r="BN24" i="93"/>
  <c r="BO24" i="93"/>
  <c r="BP24" i="93"/>
  <c r="BQ24" i="93"/>
  <c r="BR24" i="93"/>
  <c r="BS24" i="93"/>
  <c r="BT24" i="93"/>
  <c r="BU24" i="93"/>
  <c r="BV24" i="93"/>
  <c r="BW24" i="93"/>
  <c r="BX24" i="93"/>
  <c r="BY24" i="93"/>
  <c r="BZ24" i="93"/>
  <c r="CA24" i="93"/>
  <c r="CB24" i="93"/>
  <c r="CC24" i="93"/>
  <c r="CD24" i="93"/>
  <c r="CE24" i="93"/>
  <c r="CF24" i="93"/>
  <c r="CG24" i="93"/>
  <c r="CH24" i="93"/>
  <c r="CI24" i="93"/>
  <c r="CJ24" i="93"/>
  <c r="CK24" i="93"/>
  <c r="CL24" i="93"/>
  <c r="CM24" i="93"/>
  <c r="CN24" i="93"/>
  <c r="CO24" i="93"/>
  <c r="CP24" i="93"/>
  <c r="CQ24" i="93"/>
  <c r="CR24" i="93"/>
  <c r="CS24" i="93"/>
  <c r="CT24" i="93"/>
  <c r="CU24" i="93"/>
  <c r="BF25" i="93"/>
  <c r="BG25" i="93"/>
  <c r="BH25" i="93"/>
  <c r="BI25" i="93"/>
  <c r="BJ25" i="93"/>
  <c r="BK25" i="93"/>
  <c r="BL25" i="93"/>
  <c r="BM25" i="93"/>
  <c r="BN25" i="93"/>
  <c r="BO25" i="93"/>
  <c r="BP25" i="93"/>
  <c r="BQ25" i="93"/>
  <c r="BR25" i="93"/>
  <c r="BS25" i="93"/>
  <c r="BT25" i="93"/>
  <c r="BU25" i="93"/>
  <c r="BV25" i="93"/>
  <c r="BW25" i="93"/>
  <c r="BX25" i="93"/>
  <c r="BY25" i="93"/>
  <c r="BZ25" i="93"/>
  <c r="CA25" i="93"/>
  <c r="CB25" i="93"/>
  <c r="CC25" i="93"/>
  <c r="CD25" i="93"/>
  <c r="CE25" i="93"/>
  <c r="CF25" i="93"/>
  <c r="CG25" i="93"/>
  <c r="CH25" i="93"/>
  <c r="CI25" i="93"/>
  <c r="CJ25" i="93"/>
  <c r="CK25" i="93"/>
  <c r="CL25" i="93"/>
  <c r="CM25" i="93"/>
  <c r="CN25" i="93"/>
  <c r="CO25" i="93"/>
  <c r="CP25" i="93"/>
  <c r="CQ25" i="93"/>
  <c r="CR25" i="93"/>
  <c r="CS25" i="93"/>
  <c r="CT25" i="93"/>
  <c r="CU25" i="93"/>
  <c r="BF26" i="93"/>
  <c r="BG26" i="93"/>
  <c r="BH26" i="93"/>
  <c r="BI26" i="93"/>
  <c r="BJ26" i="93"/>
  <c r="BK26" i="93"/>
  <c r="BL26" i="93"/>
  <c r="BM26" i="93"/>
  <c r="BN26" i="93"/>
  <c r="BO26" i="93"/>
  <c r="BP26" i="93"/>
  <c r="BQ26" i="93"/>
  <c r="BR26" i="93"/>
  <c r="BS26" i="93"/>
  <c r="BT26" i="93"/>
  <c r="BU26" i="93"/>
  <c r="BV26" i="93"/>
  <c r="BW26" i="93"/>
  <c r="BX26" i="93"/>
  <c r="BY26" i="93"/>
  <c r="BZ26" i="93"/>
  <c r="CA26" i="93"/>
  <c r="CB26" i="93"/>
  <c r="CC26" i="93"/>
  <c r="CD26" i="93"/>
  <c r="CE26" i="93"/>
  <c r="CF26" i="93"/>
  <c r="CG26" i="93"/>
  <c r="CH26" i="93"/>
  <c r="CI26" i="93"/>
  <c r="CJ26" i="93"/>
  <c r="CK26" i="93"/>
  <c r="CL26" i="93"/>
  <c r="CM26" i="93"/>
  <c r="CN26" i="93"/>
  <c r="CO26" i="93"/>
  <c r="CP26" i="93"/>
  <c r="CQ26" i="93"/>
  <c r="CR26" i="93"/>
  <c r="CS26" i="93"/>
  <c r="CT26" i="93"/>
  <c r="CU26" i="93"/>
  <c r="BF27" i="93"/>
  <c r="BG27" i="93"/>
  <c r="BH27" i="93"/>
  <c r="BI27" i="93"/>
  <c r="BJ27" i="93"/>
  <c r="BK27" i="93"/>
  <c r="BL27" i="93"/>
  <c r="BM27" i="93"/>
  <c r="BN27" i="93"/>
  <c r="BO27" i="93"/>
  <c r="BP27" i="93"/>
  <c r="BQ27" i="93"/>
  <c r="BR27" i="93"/>
  <c r="BS27" i="93"/>
  <c r="BT27" i="93"/>
  <c r="BU27" i="93"/>
  <c r="BV27" i="93"/>
  <c r="BW27" i="93"/>
  <c r="BX27" i="93"/>
  <c r="BY27" i="93"/>
  <c r="BZ27" i="93"/>
  <c r="CA27" i="93"/>
  <c r="CB27" i="93"/>
  <c r="CC27" i="93"/>
  <c r="CD27" i="93"/>
  <c r="CE27" i="93"/>
  <c r="CF27" i="93"/>
  <c r="CG27" i="93"/>
  <c r="CH27" i="93"/>
  <c r="CI27" i="93"/>
  <c r="CJ27" i="93"/>
  <c r="CK27" i="93"/>
  <c r="CL27" i="93"/>
  <c r="CM27" i="93"/>
  <c r="CN27" i="93"/>
  <c r="CO27" i="93"/>
  <c r="CP27" i="93"/>
  <c r="CQ27" i="93"/>
  <c r="CR27" i="93"/>
  <c r="CS27" i="93"/>
  <c r="CT27" i="93"/>
  <c r="CU27" i="93"/>
  <c r="BF28" i="93"/>
  <c r="BG28" i="93"/>
  <c r="BH28" i="93"/>
  <c r="BI28" i="93"/>
  <c r="BJ28" i="93"/>
  <c r="BK28" i="93"/>
  <c r="BL28" i="93"/>
  <c r="BM28" i="93"/>
  <c r="BN28" i="93"/>
  <c r="BO28" i="93"/>
  <c r="BP28" i="93"/>
  <c r="BQ28" i="93"/>
  <c r="BR28" i="93"/>
  <c r="BS28" i="93"/>
  <c r="BT28" i="93"/>
  <c r="BU28" i="93"/>
  <c r="BV28" i="93"/>
  <c r="BW28" i="93"/>
  <c r="BX28" i="93"/>
  <c r="BY28" i="93"/>
  <c r="BZ28" i="93"/>
  <c r="CA28" i="93"/>
  <c r="CB28" i="93"/>
  <c r="CC28" i="93"/>
  <c r="CD28" i="93"/>
  <c r="CE28" i="93"/>
  <c r="CF28" i="93"/>
  <c r="CG28" i="93"/>
  <c r="CH28" i="93"/>
  <c r="CI28" i="93"/>
  <c r="CJ28" i="93"/>
  <c r="CK28" i="93"/>
  <c r="CL28" i="93"/>
  <c r="CM28" i="93"/>
  <c r="CN28" i="93"/>
  <c r="CO28" i="93"/>
  <c r="CP28" i="93"/>
  <c r="CQ28" i="93"/>
  <c r="CR28" i="93"/>
  <c r="CS28" i="93"/>
  <c r="CT28" i="93"/>
  <c r="CU28" i="93"/>
  <c r="BF29" i="93"/>
  <c r="BG29" i="93"/>
  <c r="BH29" i="93"/>
  <c r="BI29" i="93"/>
  <c r="BJ29" i="93"/>
  <c r="BK29" i="93"/>
  <c r="BL29" i="93"/>
  <c r="BM29" i="93"/>
  <c r="BN29" i="93"/>
  <c r="BO29" i="93"/>
  <c r="BP29" i="93"/>
  <c r="BQ29" i="93"/>
  <c r="BR29" i="93"/>
  <c r="BS29" i="93"/>
  <c r="BT29" i="93"/>
  <c r="BU29" i="93"/>
  <c r="BV29" i="93"/>
  <c r="BW29" i="93"/>
  <c r="BX29" i="93"/>
  <c r="BY29" i="93"/>
  <c r="BZ29" i="93"/>
  <c r="CA29" i="93"/>
  <c r="CB29" i="93"/>
  <c r="CC29" i="93"/>
  <c r="CD29" i="93"/>
  <c r="CE29" i="93"/>
  <c r="CF29" i="93"/>
  <c r="CG29" i="93"/>
  <c r="CH29" i="93"/>
  <c r="CI29" i="93"/>
  <c r="CJ29" i="93"/>
  <c r="CK29" i="93"/>
  <c r="CL29" i="93"/>
  <c r="CM29" i="93"/>
  <c r="CN29" i="93"/>
  <c r="CO29" i="93"/>
  <c r="CP29" i="93"/>
  <c r="CQ29" i="93"/>
  <c r="CR29" i="93"/>
  <c r="CS29" i="93"/>
  <c r="CT29" i="93"/>
  <c r="CU29" i="93"/>
  <c r="BF30" i="93"/>
  <c r="BG30" i="93"/>
  <c r="BH30" i="93"/>
  <c r="BI30" i="93"/>
  <c r="BJ30" i="93"/>
  <c r="BK30" i="93"/>
  <c r="BL30" i="93"/>
  <c r="BM30" i="93"/>
  <c r="BN30" i="93"/>
  <c r="BO30" i="93"/>
  <c r="BP30" i="93"/>
  <c r="BQ30" i="93"/>
  <c r="BR30" i="93"/>
  <c r="BS30" i="93"/>
  <c r="BT30" i="93"/>
  <c r="BU30" i="93"/>
  <c r="BV30" i="93"/>
  <c r="BW30" i="93"/>
  <c r="BX30" i="93"/>
  <c r="BY30" i="93"/>
  <c r="BZ30" i="93"/>
  <c r="CA30" i="93"/>
  <c r="CB30" i="93"/>
  <c r="CC30" i="93"/>
  <c r="CD30" i="93"/>
  <c r="CE30" i="93"/>
  <c r="CF30" i="93"/>
  <c r="CG30" i="93"/>
  <c r="CH30" i="93"/>
  <c r="CI30" i="93"/>
  <c r="CJ30" i="93"/>
  <c r="CK30" i="93"/>
  <c r="CL30" i="93"/>
  <c r="CM30" i="93"/>
  <c r="CN30" i="93"/>
  <c r="CO30" i="93"/>
  <c r="CP30" i="93"/>
  <c r="CQ30" i="93"/>
  <c r="CR30" i="93"/>
  <c r="CS30" i="93"/>
  <c r="CT30" i="93"/>
  <c r="CU30" i="93"/>
  <c r="BF31" i="93"/>
  <c r="BG31" i="93"/>
  <c r="BH31" i="93"/>
  <c r="BI31" i="93"/>
  <c r="BJ31" i="93"/>
  <c r="BK31" i="93"/>
  <c r="BL31" i="93"/>
  <c r="BM31" i="93"/>
  <c r="BN31" i="93"/>
  <c r="BO31" i="93"/>
  <c r="BP31" i="93"/>
  <c r="BQ31" i="93"/>
  <c r="BR31" i="93"/>
  <c r="BS31" i="93"/>
  <c r="BT31" i="93"/>
  <c r="BU31" i="93"/>
  <c r="BV31" i="93"/>
  <c r="BW31" i="93"/>
  <c r="BX31" i="93"/>
  <c r="BY31" i="93"/>
  <c r="BZ31" i="93"/>
  <c r="CA31" i="93"/>
  <c r="CB31" i="93"/>
  <c r="CC31" i="93"/>
  <c r="CD31" i="93"/>
  <c r="CE31" i="93"/>
  <c r="CF31" i="93"/>
  <c r="CG31" i="93"/>
  <c r="CH31" i="93"/>
  <c r="CI31" i="93"/>
  <c r="CJ31" i="93"/>
  <c r="CK31" i="93"/>
  <c r="CL31" i="93"/>
  <c r="CM31" i="93"/>
  <c r="CN31" i="93"/>
  <c r="CO31" i="93"/>
  <c r="CP31" i="93"/>
  <c r="CQ31" i="93"/>
  <c r="CR31" i="93"/>
  <c r="CS31" i="93"/>
  <c r="CT31" i="93"/>
  <c r="CU31" i="93"/>
  <c r="BF32" i="93"/>
  <c r="BG32" i="93"/>
  <c r="BH32" i="93"/>
  <c r="BI32" i="93"/>
  <c r="BJ32" i="93"/>
  <c r="BK32" i="93"/>
  <c r="BL32" i="93"/>
  <c r="BM32" i="93"/>
  <c r="BN32" i="93"/>
  <c r="BO32" i="93"/>
  <c r="BP32" i="93"/>
  <c r="BQ32" i="93"/>
  <c r="BR32" i="93"/>
  <c r="BS32" i="93"/>
  <c r="BT32" i="93"/>
  <c r="BU32" i="93"/>
  <c r="BV32" i="93"/>
  <c r="BW32" i="93"/>
  <c r="BX32" i="93"/>
  <c r="BY32" i="93"/>
  <c r="BZ32" i="93"/>
  <c r="CA32" i="93"/>
  <c r="CB32" i="93"/>
  <c r="CC32" i="93"/>
  <c r="CD32" i="93"/>
  <c r="CE32" i="93"/>
  <c r="CF32" i="93"/>
  <c r="CG32" i="93"/>
  <c r="CH32" i="93"/>
  <c r="CI32" i="93"/>
  <c r="CJ32" i="93"/>
  <c r="CK32" i="93"/>
  <c r="CL32" i="93"/>
  <c r="CM32" i="93"/>
  <c r="CN32" i="93"/>
  <c r="CO32" i="93"/>
  <c r="CP32" i="93"/>
  <c r="CQ32" i="93"/>
  <c r="CR32" i="93"/>
  <c r="CS32" i="93"/>
  <c r="CT32" i="93"/>
  <c r="CU32" i="93"/>
  <c r="BF33" i="93"/>
  <c r="BG33" i="93"/>
  <c r="BH33" i="93"/>
  <c r="BI33" i="93"/>
  <c r="BJ33" i="93"/>
  <c r="BK33" i="93"/>
  <c r="BL33" i="93"/>
  <c r="BM33" i="93"/>
  <c r="BN33" i="93"/>
  <c r="BO33" i="93"/>
  <c r="BP33" i="93"/>
  <c r="BQ33" i="93"/>
  <c r="BR33" i="93"/>
  <c r="BS33" i="93"/>
  <c r="BT33" i="93"/>
  <c r="BU33" i="93"/>
  <c r="BV33" i="93"/>
  <c r="BW33" i="93"/>
  <c r="BX33" i="93"/>
  <c r="BY33" i="93"/>
  <c r="BZ33" i="93"/>
  <c r="CA33" i="93"/>
  <c r="CB33" i="93"/>
  <c r="CC33" i="93"/>
  <c r="CD33" i="93"/>
  <c r="CE33" i="93"/>
  <c r="CF33" i="93"/>
  <c r="CG33" i="93"/>
  <c r="CH33" i="93"/>
  <c r="CI33" i="93"/>
  <c r="CJ33" i="93"/>
  <c r="CK33" i="93"/>
  <c r="CL33" i="93"/>
  <c r="CM33" i="93"/>
  <c r="CN33" i="93"/>
  <c r="CO33" i="93"/>
  <c r="CP33" i="93"/>
  <c r="CQ33" i="93"/>
  <c r="CR33" i="93"/>
  <c r="CS33" i="93"/>
  <c r="CT33" i="93"/>
  <c r="CU33" i="93"/>
  <c r="BF34" i="93"/>
  <c r="BG34" i="93"/>
  <c r="BH34" i="93"/>
  <c r="BI34" i="93"/>
  <c r="BJ34" i="93"/>
  <c r="BK34" i="93"/>
  <c r="BL34" i="93"/>
  <c r="BM34" i="93"/>
  <c r="BN34" i="93"/>
  <c r="BO34" i="93"/>
  <c r="BP34" i="93"/>
  <c r="BQ34" i="93"/>
  <c r="BR34" i="93"/>
  <c r="BS34" i="93"/>
  <c r="BT34" i="93"/>
  <c r="BU34" i="93"/>
  <c r="BV34" i="93"/>
  <c r="BW34" i="93"/>
  <c r="BX34" i="93"/>
  <c r="BY34" i="93"/>
  <c r="BZ34" i="93"/>
  <c r="CA34" i="93"/>
  <c r="CB34" i="93"/>
  <c r="CC34" i="93"/>
  <c r="CD34" i="93"/>
  <c r="CE34" i="93"/>
  <c r="CF34" i="93"/>
  <c r="CG34" i="93"/>
  <c r="CH34" i="93"/>
  <c r="CI34" i="93"/>
  <c r="CJ34" i="93"/>
  <c r="CK34" i="93"/>
  <c r="CL34" i="93"/>
  <c r="CM34" i="93"/>
  <c r="CN34" i="93"/>
  <c r="CO34" i="93"/>
  <c r="CP34" i="93"/>
  <c r="CQ34" i="93"/>
  <c r="CR34" i="93"/>
  <c r="CS34" i="93"/>
  <c r="CT34" i="93"/>
  <c r="CU34" i="93"/>
  <c r="BF35" i="93"/>
  <c r="BG35" i="93"/>
  <c r="BH35" i="93"/>
  <c r="BI35" i="93"/>
  <c r="BJ35" i="93"/>
  <c r="BK35" i="93"/>
  <c r="BL35" i="93"/>
  <c r="BM35" i="93"/>
  <c r="BN35" i="93"/>
  <c r="BO35" i="93"/>
  <c r="BP35" i="93"/>
  <c r="BQ35" i="93"/>
  <c r="BR35" i="93"/>
  <c r="BS35" i="93"/>
  <c r="BT35" i="93"/>
  <c r="BU35" i="93"/>
  <c r="BV35" i="93"/>
  <c r="BW35" i="93"/>
  <c r="BX35" i="93"/>
  <c r="BY35" i="93"/>
  <c r="BZ35" i="93"/>
  <c r="CA35" i="93"/>
  <c r="CB35" i="93"/>
  <c r="CC35" i="93"/>
  <c r="CD35" i="93"/>
  <c r="CE35" i="93"/>
  <c r="CF35" i="93"/>
  <c r="CG35" i="93"/>
  <c r="CH35" i="93"/>
  <c r="CI35" i="93"/>
  <c r="CJ35" i="93"/>
  <c r="CK35" i="93"/>
  <c r="CL35" i="93"/>
  <c r="CM35" i="93"/>
  <c r="CN35" i="93"/>
  <c r="CO35" i="93"/>
  <c r="CP35" i="93"/>
  <c r="CQ35" i="93"/>
  <c r="CR35" i="93"/>
  <c r="CS35" i="93"/>
  <c r="CT35" i="93"/>
  <c r="CU35" i="93"/>
  <c r="BF36" i="93"/>
  <c r="BG36" i="93"/>
  <c r="BH36" i="93"/>
  <c r="BI36" i="93"/>
  <c r="BJ36" i="93"/>
  <c r="BK36" i="93"/>
  <c r="BL36" i="93"/>
  <c r="BM36" i="93"/>
  <c r="BN36" i="93"/>
  <c r="BO36" i="93"/>
  <c r="BP36" i="93"/>
  <c r="BQ36" i="93"/>
  <c r="BR36" i="93"/>
  <c r="BS36" i="93"/>
  <c r="BT36" i="93"/>
  <c r="BU36" i="93"/>
  <c r="BV36" i="93"/>
  <c r="BW36" i="93"/>
  <c r="BX36" i="93"/>
  <c r="BY36" i="93"/>
  <c r="BZ36" i="93"/>
  <c r="CA36" i="93"/>
  <c r="CB36" i="93"/>
  <c r="CC36" i="93"/>
  <c r="CD36" i="93"/>
  <c r="CE36" i="93"/>
  <c r="CF36" i="93"/>
  <c r="CG36" i="93"/>
  <c r="CH36" i="93"/>
  <c r="CI36" i="93"/>
  <c r="CJ36" i="93"/>
  <c r="CK36" i="93"/>
  <c r="CL36" i="93"/>
  <c r="CM36" i="93"/>
  <c r="CN36" i="93"/>
  <c r="CO36" i="93"/>
  <c r="CP36" i="93"/>
  <c r="CQ36" i="93"/>
  <c r="CR36" i="93"/>
  <c r="CS36" i="93"/>
  <c r="CT36" i="93"/>
  <c r="CU36" i="93"/>
  <c r="BF37" i="93"/>
  <c r="BG37" i="93"/>
  <c r="BH37" i="93"/>
  <c r="BI37" i="93"/>
  <c r="BJ37" i="93"/>
  <c r="BK37" i="93"/>
  <c r="BL37" i="93"/>
  <c r="BM37" i="93"/>
  <c r="BN37" i="93"/>
  <c r="BO37" i="93"/>
  <c r="BP37" i="93"/>
  <c r="BQ37" i="93"/>
  <c r="BR37" i="93"/>
  <c r="BS37" i="93"/>
  <c r="BT37" i="93"/>
  <c r="BU37" i="93"/>
  <c r="BV37" i="93"/>
  <c r="BW37" i="93"/>
  <c r="BX37" i="93"/>
  <c r="BY37" i="93"/>
  <c r="BZ37" i="93"/>
  <c r="CA37" i="93"/>
  <c r="CB37" i="93"/>
  <c r="CC37" i="93"/>
  <c r="CD37" i="93"/>
  <c r="CE37" i="93"/>
  <c r="CF37" i="93"/>
  <c r="CG37" i="93"/>
  <c r="CH37" i="93"/>
  <c r="CI37" i="93"/>
  <c r="CJ37" i="93"/>
  <c r="CK37" i="93"/>
  <c r="CL37" i="93"/>
  <c r="CM37" i="93"/>
  <c r="CN37" i="93"/>
  <c r="CO37" i="93"/>
  <c r="CP37" i="93"/>
  <c r="CQ37" i="93"/>
  <c r="CR37" i="93"/>
  <c r="CS37" i="93"/>
  <c r="CT37" i="93"/>
  <c r="CU37" i="93"/>
  <c r="BF38" i="93"/>
  <c r="BG38" i="93"/>
  <c r="BH38" i="93"/>
  <c r="BI38" i="93"/>
  <c r="BJ38" i="93"/>
  <c r="BK38" i="93"/>
  <c r="BL38" i="93"/>
  <c r="BM38" i="93"/>
  <c r="BN38" i="93"/>
  <c r="BO38" i="93"/>
  <c r="BP38" i="93"/>
  <c r="BQ38" i="93"/>
  <c r="BR38" i="93"/>
  <c r="BS38" i="93"/>
  <c r="BT38" i="93"/>
  <c r="BU38" i="93"/>
  <c r="BV38" i="93"/>
  <c r="BW38" i="93"/>
  <c r="BX38" i="93"/>
  <c r="BY38" i="93"/>
  <c r="BZ38" i="93"/>
  <c r="CA38" i="93"/>
  <c r="CB38" i="93"/>
  <c r="CC38" i="93"/>
  <c r="CD38" i="93"/>
  <c r="CE38" i="93"/>
  <c r="CF38" i="93"/>
  <c r="CG38" i="93"/>
  <c r="CH38" i="93"/>
  <c r="CI38" i="93"/>
  <c r="CJ38" i="93"/>
  <c r="CK38" i="93"/>
  <c r="CL38" i="93"/>
  <c r="CM38" i="93"/>
  <c r="CN38" i="93"/>
  <c r="CO38" i="93"/>
  <c r="CP38" i="93"/>
  <c r="CQ38" i="93"/>
  <c r="CR38" i="93"/>
  <c r="CS38" i="93"/>
  <c r="CT38" i="93"/>
  <c r="CU38" i="93"/>
  <c r="BF39" i="93"/>
  <c r="BG39" i="93"/>
  <c r="BH39" i="93"/>
  <c r="BI39" i="93"/>
  <c r="BJ39" i="93"/>
  <c r="BK39" i="93"/>
  <c r="BL39" i="93"/>
  <c r="BM39" i="93"/>
  <c r="BN39" i="93"/>
  <c r="BO39" i="93"/>
  <c r="BP39" i="93"/>
  <c r="BQ39" i="93"/>
  <c r="BR39" i="93"/>
  <c r="BS39" i="93"/>
  <c r="BT39" i="93"/>
  <c r="BU39" i="93"/>
  <c r="BV39" i="93"/>
  <c r="BW39" i="93"/>
  <c r="BX39" i="93"/>
  <c r="BY39" i="93"/>
  <c r="BZ39" i="93"/>
  <c r="CA39" i="93"/>
  <c r="CB39" i="93"/>
  <c r="CC39" i="93"/>
  <c r="CD39" i="93"/>
  <c r="CE39" i="93"/>
  <c r="CF39" i="93"/>
  <c r="CG39" i="93"/>
  <c r="CH39" i="93"/>
  <c r="CI39" i="93"/>
  <c r="CJ39" i="93"/>
  <c r="CK39" i="93"/>
  <c r="CL39" i="93"/>
  <c r="CM39" i="93"/>
  <c r="CN39" i="93"/>
  <c r="CO39" i="93"/>
  <c r="CP39" i="93"/>
  <c r="CQ39" i="93"/>
  <c r="CR39" i="93"/>
  <c r="CS39" i="93"/>
  <c r="CT39" i="93"/>
  <c r="CU39" i="93"/>
  <c r="BF40" i="93"/>
  <c r="BG40" i="93"/>
  <c r="BH40" i="93"/>
  <c r="BI40" i="93"/>
  <c r="BJ40" i="93"/>
  <c r="BK40" i="93"/>
  <c r="BL40" i="93"/>
  <c r="BM40" i="93"/>
  <c r="BN40" i="93"/>
  <c r="BO40" i="93"/>
  <c r="BP40" i="93"/>
  <c r="BQ40" i="93"/>
  <c r="BR40" i="93"/>
  <c r="BS40" i="93"/>
  <c r="BT40" i="93"/>
  <c r="BU40" i="93"/>
  <c r="BV40" i="93"/>
  <c r="BW40" i="93"/>
  <c r="BX40" i="93"/>
  <c r="BY40" i="93"/>
  <c r="BZ40" i="93"/>
  <c r="CA40" i="93"/>
  <c r="CB40" i="93"/>
  <c r="CC40" i="93"/>
  <c r="CD40" i="93"/>
  <c r="CE40" i="93"/>
  <c r="CF40" i="93"/>
  <c r="CG40" i="93"/>
  <c r="CH40" i="93"/>
  <c r="CI40" i="93"/>
  <c r="CJ40" i="93"/>
  <c r="CK40" i="93"/>
  <c r="CL40" i="93"/>
  <c r="CM40" i="93"/>
  <c r="CN40" i="93"/>
  <c r="CO40" i="93"/>
  <c r="CP40" i="93"/>
  <c r="CQ40" i="93"/>
  <c r="CR40" i="93"/>
  <c r="CS40" i="93"/>
  <c r="CT40" i="93"/>
  <c r="CU40" i="93"/>
  <c r="BF41" i="93"/>
  <c r="BG41" i="93"/>
  <c r="BH41" i="93"/>
  <c r="BI41" i="93"/>
  <c r="BJ41" i="93"/>
  <c r="BK41" i="93"/>
  <c r="BL41" i="93"/>
  <c r="BM41" i="93"/>
  <c r="BN41" i="93"/>
  <c r="BO41" i="93"/>
  <c r="BP41" i="93"/>
  <c r="BQ41" i="93"/>
  <c r="BR41" i="93"/>
  <c r="BS41" i="93"/>
  <c r="BT41" i="93"/>
  <c r="BU41" i="93"/>
  <c r="BV41" i="93"/>
  <c r="BW41" i="93"/>
  <c r="BX41" i="93"/>
  <c r="BY41" i="93"/>
  <c r="BZ41" i="93"/>
  <c r="CA41" i="93"/>
  <c r="CB41" i="93"/>
  <c r="CC41" i="93"/>
  <c r="CD41" i="93"/>
  <c r="CE41" i="93"/>
  <c r="CF41" i="93"/>
  <c r="CG41" i="93"/>
  <c r="CH41" i="93"/>
  <c r="CI41" i="93"/>
  <c r="CJ41" i="93"/>
  <c r="CK41" i="93"/>
  <c r="CL41" i="93"/>
  <c r="CM41" i="93"/>
  <c r="CN41" i="93"/>
  <c r="CO41" i="93"/>
  <c r="CP41" i="93"/>
  <c r="CQ41" i="93"/>
  <c r="CR41" i="93"/>
  <c r="CS41" i="93"/>
  <c r="CT41" i="93"/>
  <c r="CU41" i="93"/>
  <c r="BF42" i="93"/>
  <c r="BG42" i="93"/>
  <c r="BH42" i="93"/>
  <c r="BI42" i="93"/>
  <c r="BJ42" i="93"/>
  <c r="BK42" i="93"/>
  <c r="BL42" i="93"/>
  <c r="BM42" i="93"/>
  <c r="BN42" i="93"/>
  <c r="BO42" i="93"/>
  <c r="BP42" i="93"/>
  <c r="BQ42" i="93"/>
  <c r="BR42" i="93"/>
  <c r="BS42" i="93"/>
  <c r="BT42" i="93"/>
  <c r="BU42" i="93"/>
  <c r="BV42" i="93"/>
  <c r="BW42" i="93"/>
  <c r="BX42" i="93"/>
  <c r="BY42" i="93"/>
  <c r="BZ42" i="93"/>
  <c r="CA42" i="93"/>
  <c r="CB42" i="93"/>
  <c r="CC42" i="93"/>
  <c r="CD42" i="93"/>
  <c r="CE42" i="93"/>
  <c r="CF42" i="93"/>
  <c r="CG42" i="93"/>
  <c r="CH42" i="93"/>
  <c r="CI42" i="93"/>
  <c r="CJ42" i="93"/>
  <c r="CK42" i="93"/>
  <c r="CL42" i="93"/>
  <c r="CM42" i="93"/>
  <c r="CN42" i="93"/>
  <c r="CO42" i="93"/>
  <c r="CP42" i="93"/>
  <c r="CQ42" i="93"/>
  <c r="CR42" i="93"/>
  <c r="CS42" i="93"/>
  <c r="CT42" i="93"/>
  <c r="CU42" i="93"/>
  <c r="BF43" i="93"/>
  <c r="BG43" i="93"/>
  <c r="BH43" i="93"/>
  <c r="BI43" i="93"/>
  <c r="BJ43" i="93"/>
  <c r="BK43" i="93"/>
  <c r="BL43" i="93"/>
  <c r="BM43" i="93"/>
  <c r="BN43" i="93"/>
  <c r="BO43" i="93"/>
  <c r="BP43" i="93"/>
  <c r="BQ43" i="93"/>
  <c r="BR43" i="93"/>
  <c r="BS43" i="93"/>
  <c r="BT43" i="93"/>
  <c r="BU43" i="93"/>
  <c r="BV43" i="93"/>
  <c r="BW43" i="93"/>
  <c r="BX43" i="93"/>
  <c r="BY43" i="93"/>
  <c r="BZ43" i="93"/>
  <c r="CA43" i="93"/>
  <c r="CB43" i="93"/>
  <c r="CC43" i="93"/>
  <c r="CD43" i="93"/>
  <c r="CE43" i="93"/>
  <c r="CF43" i="93"/>
  <c r="CG43" i="93"/>
  <c r="CH43" i="93"/>
  <c r="CI43" i="93"/>
  <c r="CJ43" i="93"/>
  <c r="CK43" i="93"/>
  <c r="CL43" i="93"/>
  <c r="CM43" i="93"/>
  <c r="CN43" i="93"/>
  <c r="CO43" i="93"/>
  <c r="CP43" i="93"/>
  <c r="CQ43" i="93"/>
  <c r="CR43" i="93"/>
  <c r="CS43" i="93"/>
  <c r="CT43" i="93"/>
  <c r="CU43" i="93"/>
  <c r="BF44" i="93"/>
  <c r="BG44" i="93"/>
  <c r="BH44" i="93"/>
  <c r="BI44" i="93"/>
  <c r="BJ44" i="93"/>
  <c r="BK44" i="93"/>
  <c r="BL44" i="93"/>
  <c r="BM44" i="93"/>
  <c r="BN44" i="93"/>
  <c r="BO44" i="93"/>
  <c r="BP44" i="93"/>
  <c r="BQ44" i="93"/>
  <c r="BR44" i="93"/>
  <c r="BS44" i="93"/>
  <c r="BT44" i="93"/>
  <c r="BU44" i="93"/>
  <c r="BV44" i="93"/>
  <c r="BW44" i="93"/>
  <c r="BX44" i="93"/>
  <c r="BY44" i="93"/>
  <c r="BZ44" i="93"/>
  <c r="CA44" i="93"/>
  <c r="CB44" i="93"/>
  <c r="CC44" i="93"/>
  <c r="CD44" i="93"/>
  <c r="CE44" i="93"/>
  <c r="CF44" i="93"/>
  <c r="CG44" i="93"/>
  <c r="CH44" i="93"/>
  <c r="CI44" i="93"/>
  <c r="CJ44" i="93"/>
  <c r="CK44" i="93"/>
  <c r="CL44" i="93"/>
  <c r="CM44" i="93"/>
  <c r="CN44" i="93"/>
  <c r="CO44" i="93"/>
  <c r="CP44" i="93"/>
  <c r="CQ44" i="93"/>
  <c r="CR44" i="93"/>
  <c r="CS44" i="93"/>
  <c r="CT44" i="93"/>
  <c r="CU44" i="93"/>
  <c r="BF45" i="93"/>
  <c r="BG45" i="93"/>
  <c r="BH45" i="93"/>
  <c r="BI45" i="93"/>
  <c r="BJ45" i="93"/>
  <c r="BK45" i="93"/>
  <c r="BL45" i="93"/>
  <c r="BM45" i="93"/>
  <c r="BN45" i="93"/>
  <c r="BO45" i="93"/>
  <c r="BP45" i="93"/>
  <c r="BQ45" i="93"/>
  <c r="BR45" i="93"/>
  <c r="BS45" i="93"/>
  <c r="BT45" i="93"/>
  <c r="BU45" i="93"/>
  <c r="BV45" i="93"/>
  <c r="BW45" i="93"/>
  <c r="BX45" i="93"/>
  <c r="BY45" i="93"/>
  <c r="BZ45" i="93"/>
  <c r="CA45" i="93"/>
  <c r="CB45" i="93"/>
  <c r="CC45" i="93"/>
  <c r="CD45" i="93"/>
  <c r="CE45" i="93"/>
  <c r="CF45" i="93"/>
  <c r="CG45" i="93"/>
  <c r="CH45" i="93"/>
  <c r="CI45" i="93"/>
  <c r="CJ45" i="93"/>
  <c r="CK45" i="93"/>
  <c r="CL45" i="93"/>
  <c r="CM45" i="93"/>
  <c r="CN45" i="93"/>
  <c r="CO45" i="93"/>
  <c r="CP45" i="93"/>
  <c r="CQ45" i="93"/>
  <c r="CR45" i="93"/>
  <c r="CS45" i="93"/>
  <c r="CT45" i="93"/>
  <c r="CU45" i="93"/>
  <c r="BF46" i="93"/>
  <c r="BG46" i="93"/>
  <c r="BH46" i="93"/>
  <c r="BI46" i="93"/>
  <c r="BJ46" i="93"/>
  <c r="BK46" i="93"/>
  <c r="BL46" i="93"/>
  <c r="BM46" i="93"/>
  <c r="BN46" i="93"/>
  <c r="BO46" i="93"/>
  <c r="BP46" i="93"/>
  <c r="BQ46" i="93"/>
  <c r="BR46" i="93"/>
  <c r="BS46" i="93"/>
  <c r="BT46" i="93"/>
  <c r="BU46" i="93"/>
  <c r="BV46" i="93"/>
  <c r="BW46" i="93"/>
  <c r="BX46" i="93"/>
  <c r="BY46" i="93"/>
  <c r="BZ46" i="93"/>
  <c r="CA46" i="93"/>
  <c r="CB46" i="93"/>
  <c r="CC46" i="93"/>
  <c r="CD46" i="93"/>
  <c r="CE46" i="93"/>
  <c r="CF46" i="93"/>
  <c r="CG46" i="93"/>
  <c r="CH46" i="93"/>
  <c r="CI46" i="93"/>
  <c r="CJ46" i="93"/>
  <c r="CK46" i="93"/>
  <c r="CL46" i="93"/>
  <c r="CM46" i="93"/>
  <c r="CN46" i="93"/>
  <c r="CO46" i="93"/>
  <c r="CP46" i="93"/>
  <c r="CQ46" i="93"/>
  <c r="CR46" i="93"/>
  <c r="CS46" i="93"/>
  <c r="CT46" i="93"/>
  <c r="CU46" i="93"/>
  <c r="BF47" i="93"/>
  <c r="BG47" i="93"/>
  <c r="BH47" i="93"/>
  <c r="BI47" i="93"/>
  <c r="BJ47" i="93"/>
  <c r="BK47" i="93"/>
  <c r="BL47" i="93"/>
  <c r="BM47" i="93"/>
  <c r="BN47" i="93"/>
  <c r="BO47" i="93"/>
  <c r="BP47" i="93"/>
  <c r="BQ47" i="93"/>
  <c r="BR47" i="93"/>
  <c r="BS47" i="93"/>
  <c r="BT47" i="93"/>
  <c r="BU47" i="93"/>
  <c r="BV47" i="93"/>
  <c r="BW47" i="93"/>
  <c r="BX47" i="93"/>
  <c r="BY47" i="93"/>
  <c r="BZ47" i="93"/>
  <c r="CA47" i="93"/>
  <c r="CB47" i="93"/>
  <c r="CC47" i="93"/>
  <c r="CD47" i="93"/>
  <c r="CE47" i="93"/>
  <c r="CF47" i="93"/>
  <c r="CG47" i="93"/>
  <c r="CH47" i="93"/>
  <c r="CI47" i="93"/>
  <c r="CJ47" i="93"/>
  <c r="CK47" i="93"/>
  <c r="CL47" i="93"/>
  <c r="CM47" i="93"/>
  <c r="CN47" i="93"/>
  <c r="CO47" i="93"/>
  <c r="CP47" i="93"/>
  <c r="CQ47" i="93"/>
  <c r="CR47" i="93"/>
  <c r="CS47" i="93"/>
  <c r="CT47" i="93"/>
  <c r="CU47" i="93"/>
  <c r="BF48" i="93"/>
  <c r="BG48" i="93"/>
  <c r="BH48" i="93"/>
  <c r="BI48" i="93"/>
  <c r="BJ48" i="93"/>
  <c r="BK48" i="93"/>
  <c r="BL48" i="93"/>
  <c r="BM48" i="93"/>
  <c r="BN48" i="93"/>
  <c r="BO48" i="93"/>
  <c r="BP48" i="93"/>
  <c r="BQ48" i="93"/>
  <c r="BR48" i="93"/>
  <c r="BS48" i="93"/>
  <c r="BT48" i="93"/>
  <c r="BU48" i="93"/>
  <c r="BV48" i="93"/>
  <c r="BW48" i="93"/>
  <c r="BX48" i="93"/>
  <c r="BY48" i="93"/>
  <c r="BZ48" i="93"/>
  <c r="CA48" i="93"/>
  <c r="CB48" i="93"/>
  <c r="CC48" i="93"/>
  <c r="CD48" i="93"/>
  <c r="CE48" i="93"/>
  <c r="CF48" i="93"/>
  <c r="CG48" i="93"/>
  <c r="CH48" i="93"/>
  <c r="CI48" i="93"/>
  <c r="CJ48" i="93"/>
  <c r="CK48" i="93"/>
  <c r="CL48" i="93"/>
  <c r="CM48" i="93"/>
  <c r="CN48" i="93"/>
  <c r="CO48" i="93"/>
  <c r="CP48" i="93"/>
  <c r="CQ48" i="93"/>
  <c r="CR48" i="93"/>
  <c r="CS48" i="93"/>
  <c r="CT48" i="93"/>
  <c r="CU48" i="93"/>
  <c r="BF49" i="93"/>
  <c r="BG49" i="93"/>
  <c r="BH49" i="93"/>
  <c r="BI49" i="93"/>
  <c r="BJ49" i="93"/>
  <c r="BK49" i="93"/>
  <c r="BL49" i="93"/>
  <c r="BM49" i="93"/>
  <c r="BN49" i="93"/>
  <c r="BO49" i="93"/>
  <c r="BP49" i="93"/>
  <c r="BQ49" i="93"/>
  <c r="BR49" i="93"/>
  <c r="BS49" i="93"/>
  <c r="BT49" i="93"/>
  <c r="BU49" i="93"/>
  <c r="BV49" i="93"/>
  <c r="BW49" i="93"/>
  <c r="BX49" i="93"/>
  <c r="BY49" i="93"/>
  <c r="BZ49" i="93"/>
  <c r="CA49" i="93"/>
  <c r="CB49" i="93"/>
  <c r="CC49" i="93"/>
  <c r="CD49" i="93"/>
  <c r="CE49" i="93"/>
  <c r="CF49" i="93"/>
  <c r="CG49" i="93"/>
  <c r="CH49" i="93"/>
  <c r="CI49" i="93"/>
  <c r="CJ49" i="93"/>
  <c r="CK49" i="93"/>
  <c r="CL49" i="93"/>
  <c r="CM49" i="93"/>
  <c r="CN49" i="93"/>
  <c r="CO49" i="93"/>
  <c r="CP49" i="93"/>
  <c r="CQ49" i="93"/>
  <c r="CR49" i="93"/>
  <c r="CS49" i="93"/>
  <c r="CT49" i="93"/>
  <c r="CU49" i="93"/>
  <c r="BF50" i="93"/>
  <c r="BG50" i="93"/>
  <c r="BH50" i="93"/>
  <c r="BI50" i="93"/>
  <c r="BJ50" i="93"/>
  <c r="BK50" i="93"/>
  <c r="BL50" i="93"/>
  <c r="BM50" i="93"/>
  <c r="BN50" i="93"/>
  <c r="BO50" i="93"/>
  <c r="BP50" i="93"/>
  <c r="BQ50" i="93"/>
  <c r="BR50" i="93"/>
  <c r="BS50" i="93"/>
  <c r="BT50" i="93"/>
  <c r="BU50" i="93"/>
  <c r="BV50" i="93"/>
  <c r="BW50" i="93"/>
  <c r="BX50" i="93"/>
  <c r="BY50" i="93"/>
  <c r="BZ50" i="93"/>
  <c r="CA50" i="93"/>
  <c r="CB50" i="93"/>
  <c r="CC50" i="93"/>
  <c r="CD50" i="93"/>
  <c r="CE50" i="93"/>
  <c r="CF50" i="93"/>
  <c r="CG50" i="93"/>
  <c r="CH50" i="93"/>
  <c r="CI50" i="93"/>
  <c r="CJ50" i="93"/>
  <c r="CK50" i="93"/>
  <c r="CL50" i="93"/>
  <c r="CM50" i="93"/>
  <c r="CN50" i="93"/>
  <c r="CO50" i="93"/>
  <c r="CP50" i="93"/>
  <c r="CQ50" i="93"/>
  <c r="CR50" i="93"/>
  <c r="CS50" i="93"/>
  <c r="CT50" i="93"/>
  <c r="CU50" i="93"/>
  <c r="BF51" i="93"/>
  <c r="BG51" i="93"/>
  <c r="BH51" i="93"/>
  <c r="BI51" i="93"/>
  <c r="BJ51" i="93"/>
  <c r="BK51" i="93"/>
  <c r="BL51" i="93"/>
  <c r="BM51" i="93"/>
  <c r="BN51" i="93"/>
  <c r="BO51" i="93"/>
  <c r="BP51" i="93"/>
  <c r="BQ51" i="93"/>
  <c r="BR51" i="93"/>
  <c r="BS51" i="93"/>
  <c r="BT51" i="93"/>
  <c r="BU51" i="93"/>
  <c r="BV51" i="93"/>
  <c r="BW51" i="93"/>
  <c r="BX51" i="93"/>
  <c r="BY51" i="93"/>
  <c r="BZ51" i="93"/>
  <c r="CA51" i="93"/>
  <c r="CB51" i="93"/>
  <c r="CC51" i="93"/>
  <c r="CD51" i="93"/>
  <c r="CE51" i="93"/>
  <c r="CF51" i="93"/>
  <c r="CG51" i="93"/>
  <c r="CH51" i="93"/>
  <c r="CI51" i="93"/>
  <c r="CJ51" i="93"/>
  <c r="CK51" i="93"/>
  <c r="CL51" i="93"/>
  <c r="CM51" i="93"/>
  <c r="CN51" i="93"/>
  <c r="CO51" i="93"/>
  <c r="CP51" i="93"/>
  <c r="CQ51" i="93"/>
  <c r="CR51" i="93"/>
  <c r="CS51" i="93"/>
  <c r="CT51" i="93"/>
  <c r="CU51" i="93"/>
  <c r="BF52" i="93"/>
  <c r="BG52" i="93"/>
  <c r="BH52" i="93"/>
  <c r="BI52" i="93"/>
  <c r="BJ52" i="93"/>
  <c r="BK52" i="93"/>
  <c r="BL52" i="93"/>
  <c r="BM52" i="93"/>
  <c r="BN52" i="93"/>
  <c r="BO52" i="93"/>
  <c r="BP52" i="93"/>
  <c r="BQ52" i="93"/>
  <c r="BR52" i="93"/>
  <c r="BS52" i="93"/>
  <c r="BT52" i="93"/>
  <c r="BU52" i="93"/>
  <c r="BV52" i="93"/>
  <c r="BW52" i="93"/>
  <c r="BX52" i="93"/>
  <c r="BY52" i="93"/>
  <c r="BZ52" i="93"/>
  <c r="CA52" i="93"/>
  <c r="CB52" i="93"/>
  <c r="CC52" i="93"/>
  <c r="CD52" i="93"/>
  <c r="CE52" i="93"/>
  <c r="CF52" i="93"/>
  <c r="CG52" i="93"/>
  <c r="CH52" i="93"/>
  <c r="CI52" i="93"/>
  <c r="CJ52" i="93"/>
  <c r="CK52" i="93"/>
  <c r="CL52" i="93"/>
  <c r="CM52" i="93"/>
  <c r="CN52" i="93"/>
  <c r="CO52" i="93"/>
  <c r="CP52" i="93"/>
  <c r="CQ52" i="93"/>
  <c r="CR52" i="93"/>
  <c r="CS52" i="93"/>
  <c r="CT52" i="93"/>
  <c r="CU52" i="93"/>
  <c r="BF53" i="93"/>
  <c r="BG53" i="93"/>
  <c r="BH53" i="93"/>
  <c r="BI53" i="93"/>
  <c r="BJ53" i="93"/>
  <c r="BK53" i="93"/>
  <c r="BL53" i="93"/>
  <c r="BM53" i="93"/>
  <c r="BN53" i="93"/>
  <c r="BO53" i="93"/>
  <c r="BP53" i="93"/>
  <c r="BQ53" i="93"/>
  <c r="BR53" i="93"/>
  <c r="BS53" i="93"/>
  <c r="BT53" i="93"/>
  <c r="BU53" i="93"/>
  <c r="BV53" i="93"/>
  <c r="BW53" i="93"/>
  <c r="BX53" i="93"/>
  <c r="BY53" i="93"/>
  <c r="BZ53" i="93"/>
  <c r="CA53" i="93"/>
  <c r="CB53" i="93"/>
  <c r="CC53" i="93"/>
  <c r="CD53" i="93"/>
  <c r="CE53" i="93"/>
  <c r="CF53" i="93"/>
  <c r="CG53" i="93"/>
  <c r="CH53" i="93"/>
  <c r="CI53" i="93"/>
  <c r="CJ53" i="93"/>
  <c r="CK53" i="93"/>
  <c r="CL53" i="93"/>
  <c r="CM53" i="93"/>
  <c r="CN53" i="93"/>
  <c r="CO53" i="93"/>
  <c r="CP53" i="93"/>
  <c r="CQ53" i="93"/>
  <c r="CR53" i="93"/>
  <c r="CS53" i="93"/>
  <c r="CT53" i="93"/>
  <c r="CU53" i="93"/>
  <c r="BF54" i="93"/>
  <c r="BG54" i="93"/>
  <c r="BH54" i="93"/>
  <c r="BI54" i="93"/>
  <c r="BJ54" i="93"/>
  <c r="BK54" i="93"/>
  <c r="BL54" i="93"/>
  <c r="BM54" i="93"/>
  <c r="BN54" i="93"/>
  <c r="BO54" i="93"/>
  <c r="BP54" i="93"/>
  <c r="BQ54" i="93"/>
  <c r="BR54" i="93"/>
  <c r="BS54" i="93"/>
  <c r="BT54" i="93"/>
  <c r="BU54" i="93"/>
  <c r="BV54" i="93"/>
  <c r="BW54" i="93"/>
  <c r="BX54" i="93"/>
  <c r="BY54" i="93"/>
  <c r="BZ54" i="93"/>
  <c r="CA54" i="93"/>
  <c r="CB54" i="93"/>
  <c r="CC54" i="93"/>
  <c r="CD54" i="93"/>
  <c r="CE54" i="93"/>
  <c r="CF54" i="93"/>
  <c r="CG54" i="93"/>
  <c r="CH54" i="93"/>
  <c r="CI54" i="93"/>
  <c r="CJ54" i="93"/>
  <c r="CK54" i="93"/>
  <c r="CL54" i="93"/>
  <c r="CM54" i="93"/>
  <c r="CN54" i="93"/>
  <c r="CO54" i="93"/>
  <c r="CP54" i="93"/>
  <c r="CQ54" i="93"/>
  <c r="CR54" i="93"/>
  <c r="CS54" i="93"/>
  <c r="CT54" i="93"/>
  <c r="CU54" i="93"/>
  <c r="BF55" i="93"/>
  <c r="BG55" i="93"/>
  <c r="BH55" i="93"/>
  <c r="BI55" i="93"/>
  <c r="BJ55" i="93"/>
  <c r="BK55" i="93"/>
  <c r="BL55" i="93"/>
  <c r="BM55" i="93"/>
  <c r="BN55" i="93"/>
  <c r="BO55" i="93"/>
  <c r="BP55" i="93"/>
  <c r="BQ55" i="93"/>
  <c r="BR55" i="93"/>
  <c r="BS55" i="93"/>
  <c r="BT55" i="93"/>
  <c r="BU55" i="93"/>
  <c r="BV55" i="93"/>
  <c r="BW55" i="93"/>
  <c r="BX55" i="93"/>
  <c r="BY55" i="93"/>
  <c r="BZ55" i="93"/>
  <c r="CA55" i="93"/>
  <c r="CB55" i="93"/>
  <c r="CC55" i="93"/>
  <c r="CD55" i="93"/>
  <c r="CE55" i="93"/>
  <c r="CF55" i="93"/>
  <c r="CG55" i="93"/>
  <c r="CH55" i="93"/>
  <c r="CI55" i="93"/>
  <c r="CJ55" i="93"/>
  <c r="CK55" i="93"/>
  <c r="CL55" i="93"/>
  <c r="CM55" i="93"/>
  <c r="CN55" i="93"/>
  <c r="CO55" i="93"/>
  <c r="CP55" i="93"/>
  <c r="CQ55" i="93"/>
  <c r="CR55" i="93"/>
  <c r="CS55" i="93"/>
  <c r="CT55" i="93"/>
  <c r="CU55" i="93"/>
  <c r="BF56" i="93"/>
  <c r="BG56" i="93"/>
  <c r="BH56" i="93"/>
  <c r="BI56" i="93"/>
  <c r="BJ56" i="93"/>
  <c r="BK56" i="93"/>
  <c r="BL56" i="93"/>
  <c r="BM56" i="93"/>
  <c r="BN56" i="93"/>
  <c r="BO56" i="93"/>
  <c r="BP56" i="93"/>
  <c r="BQ56" i="93"/>
  <c r="BR56" i="93"/>
  <c r="BS56" i="93"/>
  <c r="BT56" i="93"/>
  <c r="BU56" i="93"/>
  <c r="BV56" i="93"/>
  <c r="BW56" i="93"/>
  <c r="BX56" i="93"/>
  <c r="BY56" i="93"/>
  <c r="BZ56" i="93"/>
  <c r="CA56" i="93"/>
  <c r="CB56" i="93"/>
  <c r="CC56" i="93"/>
  <c r="CD56" i="93"/>
  <c r="CE56" i="93"/>
  <c r="CF56" i="93"/>
  <c r="CG56" i="93"/>
  <c r="CH56" i="93"/>
  <c r="CI56" i="93"/>
  <c r="CJ56" i="93"/>
  <c r="CK56" i="93"/>
  <c r="CL56" i="93"/>
  <c r="CM56" i="93"/>
  <c r="CN56" i="93"/>
  <c r="CO56" i="93"/>
  <c r="CP56" i="93"/>
  <c r="CQ56" i="93"/>
  <c r="CR56" i="93"/>
  <c r="CS56" i="93"/>
  <c r="CT56" i="93"/>
  <c r="CU56" i="93"/>
  <c r="BF57" i="93"/>
  <c r="BG57" i="93"/>
  <c r="BH57" i="93"/>
  <c r="BI57" i="93"/>
  <c r="BJ57" i="93"/>
  <c r="BK57" i="93"/>
  <c r="BL57" i="93"/>
  <c r="BM57" i="93"/>
  <c r="BN57" i="93"/>
  <c r="BO57" i="93"/>
  <c r="BP57" i="93"/>
  <c r="BQ57" i="93"/>
  <c r="BR57" i="93"/>
  <c r="BS57" i="93"/>
  <c r="BT57" i="93"/>
  <c r="BU57" i="93"/>
  <c r="BV57" i="93"/>
  <c r="BW57" i="93"/>
  <c r="BX57" i="93"/>
  <c r="BY57" i="93"/>
  <c r="BZ57" i="93"/>
  <c r="CA57" i="93"/>
  <c r="CB57" i="93"/>
  <c r="CC57" i="93"/>
  <c r="CD57" i="93"/>
  <c r="CE57" i="93"/>
  <c r="CF57" i="93"/>
  <c r="CG57" i="93"/>
  <c r="CH57" i="93"/>
  <c r="CI57" i="93"/>
  <c r="CJ57" i="93"/>
  <c r="CK57" i="93"/>
  <c r="CL57" i="93"/>
  <c r="CM57" i="93"/>
  <c r="CN57" i="93"/>
  <c r="CO57" i="93"/>
  <c r="CP57" i="93"/>
  <c r="CQ57" i="93"/>
  <c r="CR57" i="93"/>
  <c r="CS57" i="93"/>
  <c r="CT57" i="93"/>
  <c r="CU57" i="93"/>
  <c r="BF58" i="93"/>
  <c r="BG58" i="93"/>
  <c r="BH58" i="93"/>
  <c r="BI58" i="93"/>
  <c r="BJ58" i="93"/>
  <c r="BK58" i="93"/>
  <c r="BL58" i="93"/>
  <c r="BM58" i="93"/>
  <c r="BN58" i="93"/>
  <c r="BO58" i="93"/>
  <c r="BP58" i="93"/>
  <c r="BQ58" i="93"/>
  <c r="BR58" i="93"/>
  <c r="BS58" i="93"/>
  <c r="BT58" i="93"/>
  <c r="BU58" i="93"/>
  <c r="BV58" i="93"/>
  <c r="BW58" i="93"/>
  <c r="BX58" i="93"/>
  <c r="BY58" i="93"/>
  <c r="BZ58" i="93"/>
  <c r="CA58" i="93"/>
  <c r="CB58" i="93"/>
  <c r="CC58" i="93"/>
  <c r="CD58" i="93"/>
  <c r="CE58" i="93"/>
  <c r="CF58" i="93"/>
  <c r="CG58" i="93"/>
  <c r="CH58" i="93"/>
  <c r="CI58" i="93"/>
  <c r="CJ58" i="93"/>
  <c r="CK58" i="93"/>
  <c r="CL58" i="93"/>
  <c r="CM58" i="93"/>
  <c r="CN58" i="93"/>
  <c r="CO58" i="93"/>
  <c r="CP58" i="93"/>
  <c r="CQ58" i="93"/>
  <c r="CR58" i="93"/>
  <c r="CS58" i="93"/>
  <c r="CT58" i="93"/>
  <c r="CU58" i="93"/>
  <c r="BF59" i="93"/>
  <c r="BG59" i="93"/>
  <c r="BH59" i="93"/>
  <c r="BI59" i="93"/>
  <c r="BJ59" i="93"/>
  <c r="BK59" i="93"/>
  <c r="BL59" i="93"/>
  <c r="BM59" i="93"/>
  <c r="BN59" i="93"/>
  <c r="BO59" i="93"/>
  <c r="BP59" i="93"/>
  <c r="BQ59" i="93"/>
  <c r="BR59" i="93"/>
  <c r="BS59" i="93"/>
  <c r="BT59" i="93"/>
  <c r="BU59" i="93"/>
  <c r="BV59" i="93"/>
  <c r="BW59" i="93"/>
  <c r="BX59" i="93"/>
  <c r="BY59" i="93"/>
  <c r="BZ59" i="93"/>
  <c r="CA59" i="93"/>
  <c r="CB59" i="93"/>
  <c r="CC59" i="93"/>
  <c r="CD59" i="93"/>
  <c r="CE59" i="93"/>
  <c r="CF59" i="93"/>
  <c r="CG59" i="93"/>
  <c r="CH59" i="93"/>
  <c r="CI59" i="93"/>
  <c r="CJ59" i="93"/>
  <c r="CK59" i="93"/>
  <c r="CL59" i="93"/>
  <c r="CM59" i="93"/>
  <c r="CN59" i="93"/>
  <c r="CO59" i="93"/>
  <c r="CP59" i="93"/>
  <c r="CQ59" i="93"/>
  <c r="CR59" i="93"/>
  <c r="CS59" i="93"/>
  <c r="CT59" i="93"/>
  <c r="CU59" i="93"/>
  <c r="BF60" i="93"/>
  <c r="BG60" i="93"/>
  <c r="BH60" i="93"/>
  <c r="BI60" i="93"/>
  <c r="BJ60" i="93"/>
  <c r="BK60" i="93"/>
  <c r="BL60" i="93"/>
  <c r="BM60" i="93"/>
  <c r="BN60" i="93"/>
  <c r="BO60" i="93"/>
  <c r="BP60" i="93"/>
  <c r="BQ60" i="93"/>
  <c r="BR60" i="93"/>
  <c r="BS60" i="93"/>
  <c r="BT60" i="93"/>
  <c r="BU60" i="93"/>
  <c r="BV60" i="93"/>
  <c r="BW60" i="93"/>
  <c r="BX60" i="93"/>
  <c r="BY60" i="93"/>
  <c r="BZ60" i="93"/>
  <c r="CA60" i="93"/>
  <c r="CB60" i="93"/>
  <c r="CC60" i="93"/>
  <c r="CD60" i="93"/>
  <c r="CE60" i="93"/>
  <c r="CF60" i="93"/>
  <c r="CG60" i="93"/>
  <c r="CH60" i="93"/>
  <c r="CI60" i="93"/>
  <c r="CJ60" i="93"/>
  <c r="CK60" i="93"/>
  <c r="CL60" i="93"/>
  <c r="CM60" i="93"/>
  <c r="CN60" i="93"/>
  <c r="CO60" i="93"/>
  <c r="CP60" i="93"/>
  <c r="CQ60" i="93"/>
  <c r="CR60" i="93"/>
  <c r="CS60" i="93"/>
  <c r="CT60" i="93"/>
  <c r="CU60" i="93"/>
  <c r="BF61" i="93"/>
  <c r="BG61" i="93"/>
  <c r="BH61" i="93"/>
  <c r="BI61" i="93"/>
  <c r="BJ61" i="93"/>
  <c r="BK61" i="93"/>
  <c r="BL61" i="93"/>
  <c r="BM61" i="93"/>
  <c r="BN61" i="93"/>
  <c r="BO61" i="93"/>
  <c r="BP61" i="93"/>
  <c r="BQ61" i="93"/>
  <c r="BR61" i="93"/>
  <c r="BS61" i="93"/>
  <c r="BT61" i="93"/>
  <c r="BU61" i="93"/>
  <c r="BV61" i="93"/>
  <c r="BW61" i="93"/>
  <c r="BX61" i="93"/>
  <c r="BY61" i="93"/>
  <c r="BZ61" i="93"/>
  <c r="CA61" i="93"/>
  <c r="CB61" i="93"/>
  <c r="CC61" i="93"/>
  <c r="CD61" i="93"/>
  <c r="CE61" i="93"/>
  <c r="CF61" i="93"/>
  <c r="CG61" i="93"/>
  <c r="CH61" i="93"/>
  <c r="CI61" i="93"/>
  <c r="CJ61" i="93"/>
  <c r="CK61" i="93"/>
  <c r="CL61" i="93"/>
  <c r="CM61" i="93"/>
  <c r="CN61" i="93"/>
  <c r="CO61" i="93"/>
  <c r="CP61" i="93"/>
  <c r="CQ61" i="93"/>
  <c r="CR61" i="93"/>
  <c r="CS61" i="93"/>
  <c r="CT61" i="93"/>
  <c r="CU61" i="93"/>
  <c r="BF62" i="93"/>
  <c r="BG62" i="93"/>
  <c r="BH62" i="93"/>
  <c r="BI62" i="93"/>
  <c r="BJ62" i="93"/>
  <c r="BK62" i="93"/>
  <c r="BL62" i="93"/>
  <c r="BM62" i="93"/>
  <c r="BN62" i="93"/>
  <c r="BO62" i="93"/>
  <c r="BP62" i="93"/>
  <c r="BQ62" i="93"/>
  <c r="BR62" i="93"/>
  <c r="BS62" i="93"/>
  <c r="BT62" i="93"/>
  <c r="BU62" i="93"/>
  <c r="BV62" i="93"/>
  <c r="BW62" i="93"/>
  <c r="BX62" i="93"/>
  <c r="BY62" i="93"/>
  <c r="BZ62" i="93"/>
  <c r="CA62" i="93"/>
  <c r="CB62" i="93"/>
  <c r="CC62" i="93"/>
  <c r="CD62" i="93"/>
  <c r="CE62" i="93"/>
  <c r="CF62" i="93"/>
  <c r="CG62" i="93"/>
  <c r="CH62" i="93"/>
  <c r="CI62" i="93"/>
  <c r="CJ62" i="93"/>
  <c r="CK62" i="93"/>
  <c r="CL62" i="93"/>
  <c r="CM62" i="93"/>
  <c r="CN62" i="93"/>
  <c r="CO62" i="93"/>
  <c r="CP62" i="93"/>
  <c r="CQ62" i="93"/>
  <c r="CR62" i="93"/>
  <c r="CS62" i="93"/>
  <c r="CT62" i="93"/>
  <c r="CU62" i="93"/>
  <c r="BF63" i="93"/>
  <c r="BG63" i="93"/>
  <c r="BH63" i="93"/>
  <c r="BI63" i="93"/>
  <c r="BJ63" i="93"/>
  <c r="BK63" i="93"/>
  <c r="BL63" i="93"/>
  <c r="BM63" i="93"/>
  <c r="BN63" i="93"/>
  <c r="BO63" i="93"/>
  <c r="BP63" i="93"/>
  <c r="BQ63" i="93"/>
  <c r="BR63" i="93"/>
  <c r="BS63" i="93"/>
  <c r="BT63" i="93"/>
  <c r="BU63" i="93"/>
  <c r="BV63" i="93"/>
  <c r="BW63" i="93"/>
  <c r="BX63" i="93"/>
  <c r="BY63" i="93"/>
  <c r="BZ63" i="93"/>
  <c r="CA63" i="93"/>
  <c r="CB63" i="93"/>
  <c r="CC63" i="93"/>
  <c r="CD63" i="93"/>
  <c r="CE63" i="93"/>
  <c r="CF63" i="93"/>
  <c r="CG63" i="93"/>
  <c r="CH63" i="93"/>
  <c r="CI63" i="93"/>
  <c r="CJ63" i="93"/>
  <c r="CK63" i="93"/>
  <c r="CL63" i="93"/>
  <c r="CM63" i="93"/>
  <c r="CN63" i="93"/>
  <c r="CO63" i="93"/>
  <c r="CP63" i="93"/>
  <c r="CQ63" i="93"/>
  <c r="CR63" i="93"/>
  <c r="CS63" i="93"/>
  <c r="CT63" i="93"/>
  <c r="CU63" i="93"/>
  <c r="BF64" i="93"/>
  <c r="BG64" i="93"/>
  <c r="BH64" i="93"/>
  <c r="BI64" i="93"/>
  <c r="BJ64" i="93"/>
  <c r="BK64" i="93"/>
  <c r="BL64" i="93"/>
  <c r="BM64" i="93"/>
  <c r="BN64" i="93"/>
  <c r="BO64" i="93"/>
  <c r="BP64" i="93"/>
  <c r="BQ64" i="93"/>
  <c r="BR64" i="93"/>
  <c r="BS64" i="93"/>
  <c r="BT64" i="93"/>
  <c r="BU64" i="93"/>
  <c r="BV64" i="93"/>
  <c r="BW64" i="93"/>
  <c r="BX64" i="93"/>
  <c r="BY64" i="93"/>
  <c r="BZ64" i="93"/>
  <c r="CA64" i="93"/>
  <c r="CB64" i="93"/>
  <c r="CC64" i="93"/>
  <c r="CD64" i="93"/>
  <c r="CE64" i="93"/>
  <c r="CF64" i="93"/>
  <c r="CG64" i="93"/>
  <c r="CH64" i="93"/>
  <c r="CI64" i="93"/>
  <c r="CJ64" i="93"/>
  <c r="CK64" i="93"/>
  <c r="CL64" i="93"/>
  <c r="CM64" i="93"/>
  <c r="CN64" i="93"/>
  <c r="CO64" i="93"/>
  <c r="CP64" i="93"/>
  <c r="CQ64" i="93"/>
  <c r="CR64" i="93"/>
  <c r="CS64" i="93"/>
  <c r="CT64" i="93"/>
  <c r="CU64" i="93"/>
  <c r="BG5" i="93"/>
  <c r="BH5" i="93"/>
  <c r="BI5" i="93"/>
  <c r="BJ5" i="93"/>
  <c r="BK5" i="93"/>
  <c r="BL5" i="93"/>
  <c r="BM5" i="93"/>
  <c r="BN5" i="93"/>
  <c r="BO5" i="93"/>
  <c r="BP5" i="93"/>
  <c r="BQ5" i="93"/>
  <c r="BR5" i="93"/>
  <c r="BS5" i="93"/>
  <c r="BT5" i="93"/>
  <c r="BU5" i="93"/>
  <c r="BV5" i="93"/>
  <c r="BW5" i="93"/>
  <c r="BX5" i="93"/>
  <c r="BY5" i="93"/>
  <c r="BZ5" i="93"/>
  <c r="CA5" i="93"/>
  <c r="CB5" i="93"/>
  <c r="CC5" i="93"/>
  <c r="CD5" i="93"/>
  <c r="CE5" i="93"/>
  <c r="CF5" i="93"/>
  <c r="CG5" i="93"/>
  <c r="CH5" i="93"/>
  <c r="CI5" i="93"/>
  <c r="CJ5" i="93"/>
  <c r="CK5" i="93"/>
  <c r="CL5" i="93"/>
  <c r="CM5" i="93"/>
  <c r="CN5" i="93"/>
  <c r="CO5" i="93"/>
  <c r="CP5" i="93"/>
  <c r="CQ5" i="93"/>
  <c r="CR5" i="93"/>
  <c r="CS5" i="93"/>
  <c r="CT5" i="93"/>
  <c r="CU5" i="93"/>
  <c r="BF5" i="93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BB6" i="93"/>
  <c r="BC6" i="93" s="1"/>
  <c r="BB7" i="93"/>
  <c r="BC7" i="93" s="1"/>
  <c r="BB8" i="93"/>
  <c r="BC8" i="93" s="1"/>
  <c r="BB9" i="93"/>
  <c r="BC9" i="93" s="1"/>
  <c r="BB10" i="93"/>
  <c r="BC10" i="93" s="1"/>
  <c r="BB11" i="93"/>
  <c r="BC11" i="93" s="1"/>
  <c r="BB12" i="93"/>
  <c r="BC12" i="93" s="1"/>
  <c r="BB13" i="93"/>
  <c r="BC13" i="93" s="1"/>
  <c r="BB14" i="93"/>
  <c r="BC14" i="93" s="1"/>
  <c r="BB15" i="93"/>
  <c r="BC15" i="93" s="1"/>
  <c r="BB16" i="93"/>
  <c r="BC16" i="93" s="1"/>
  <c r="BB17" i="93"/>
  <c r="BC17" i="93" s="1"/>
  <c r="BB18" i="93"/>
  <c r="BC18" i="93" s="1"/>
  <c r="BB19" i="93"/>
  <c r="BC19" i="93" s="1"/>
  <c r="BB20" i="93"/>
  <c r="BC20" i="93" s="1"/>
  <c r="BB21" i="93"/>
  <c r="BC21" i="93" s="1"/>
  <c r="BB22" i="93"/>
  <c r="BC22" i="93" s="1"/>
  <c r="BB23" i="93"/>
  <c r="BC23" i="93" s="1"/>
  <c r="BB24" i="93"/>
  <c r="BC24" i="93" s="1"/>
  <c r="BB25" i="93"/>
  <c r="BC25" i="93" s="1"/>
  <c r="BB26" i="93"/>
  <c r="BC26" i="93" s="1"/>
  <c r="BB27" i="93"/>
  <c r="BC27" i="93" s="1"/>
  <c r="BB28" i="93"/>
  <c r="BC28" i="93" s="1"/>
  <c r="BB29" i="93"/>
  <c r="BC29" i="93" s="1"/>
  <c r="BB30" i="93"/>
  <c r="BC30" i="93" s="1"/>
  <c r="BB31" i="93"/>
  <c r="BC31" i="93" s="1"/>
  <c r="BB32" i="93"/>
  <c r="BC32" i="93" s="1"/>
  <c r="BB33" i="93"/>
  <c r="BC33" i="93" s="1"/>
  <c r="BB34" i="93"/>
  <c r="BC34" i="93" s="1"/>
  <c r="BB35" i="93"/>
  <c r="BC35" i="93" s="1"/>
  <c r="BB36" i="93"/>
  <c r="BC36" i="93" s="1"/>
  <c r="BB37" i="93"/>
  <c r="BC37" i="93" s="1"/>
  <c r="BB38" i="93"/>
  <c r="BC38" i="93" s="1"/>
  <c r="BB39" i="93"/>
  <c r="BC39" i="93" s="1"/>
  <c r="BB40" i="93"/>
  <c r="BC40" i="93" s="1"/>
  <c r="BB41" i="93"/>
  <c r="BC41" i="93" s="1"/>
  <c r="BB42" i="93"/>
  <c r="BC42" i="93" s="1"/>
  <c r="BB43" i="93"/>
  <c r="BC43" i="93" s="1"/>
  <c r="BB44" i="93"/>
  <c r="BC44" i="93" s="1"/>
  <c r="BB45" i="93"/>
  <c r="BC45" i="93" s="1"/>
  <c r="BB46" i="93"/>
  <c r="BC46" i="93" s="1"/>
  <c r="BB47" i="93"/>
  <c r="BC47" i="93" s="1"/>
  <c r="BB48" i="93"/>
  <c r="BC48" i="93" s="1"/>
  <c r="BB49" i="93"/>
  <c r="BC49" i="93" s="1"/>
  <c r="BB50" i="93"/>
  <c r="BC50" i="93" s="1"/>
  <c r="BB51" i="93"/>
  <c r="BC51" i="93" s="1"/>
  <c r="BB52" i="93"/>
  <c r="BC52" i="93" s="1"/>
  <c r="BB53" i="93"/>
  <c r="BC53" i="93" s="1"/>
  <c r="BB54" i="93"/>
  <c r="BC54" i="93" s="1"/>
  <c r="BB55" i="93"/>
  <c r="BC55" i="93" s="1"/>
  <c r="BB56" i="93"/>
  <c r="BC56" i="93" s="1"/>
  <c r="BB57" i="93"/>
  <c r="BC57" i="93" s="1"/>
  <c r="BB58" i="93"/>
  <c r="BC58" i="93" s="1"/>
  <c r="BB59" i="93"/>
  <c r="BC59" i="93" s="1"/>
  <c r="BB60" i="93"/>
  <c r="BC60" i="93" s="1"/>
  <c r="BB61" i="93"/>
  <c r="BC61" i="93" s="1"/>
  <c r="BB62" i="93"/>
  <c r="BC62" i="93" s="1"/>
  <c r="BB63" i="93"/>
  <c r="BC63" i="93" s="1"/>
  <c r="BB64" i="93"/>
  <c r="BC64" i="93" s="1"/>
  <c r="BB5" i="93"/>
  <c r="BC5" i="93" s="1"/>
  <c r="DC5" i="93" l="1"/>
  <c r="DM6" i="93"/>
  <c r="EC6" i="93"/>
  <c r="DJ6" i="93"/>
  <c r="DZ6" i="93"/>
  <c r="DU6" i="93"/>
  <c r="EH6" i="93"/>
  <c r="DY6" i="93"/>
  <c r="DQ6" i="93"/>
  <c r="DG6" i="93"/>
  <c r="DK5" i="93"/>
  <c r="DS5" i="93"/>
  <c r="DW6" i="93"/>
  <c r="EA6" i="93"/>
  <c r="EE5" i="93"/>
  <c r="EI5" i="93"/>
  <c r="DH5" i="93"/>
  <c r="DT6" i="93"/>
  <c r="DX6" i="93"/>
  <c r="EJ5" i="93"/>
  <c r="DD5" i="93"/>
  <c r="DK8" i="93"/>
  <c r="DO8" i="93"/>
  <c r="DS8" i="93"/>
  <c r="EF8" i="93"/>
  <c r="EK7" i="93"/>
  <c r="DV5" i="93"/>
  <c r="DO6" i="93"/>
  <c r="DO10" i="93"/>
  <c r="EI6" i="93"/>
  <c r="DK6" i="93"/>
  <c r="DZ5" i="93"/>
  <c r="DR6" i="93"/>
  <c r="DR5" i="93"/>
  <c r="DJ5" i="93"/>
  <c r="DO5" i="93"/>
  <c r="EK6" i="93"/>
  <c r="EK5" i="93"/>
  <c r="EG6" i="93"/>
  <c r="EG5" i="93"/>
  <c r="EC5" i="93"/>
  <c r="DU5" i="93"/>
  <c r="DM5" i="93"/>
  <c r="DI6" i="93"/>
  <c r="DI5" i="93"/>
  <c r="DE6" i="93"/>
  <c r="DE5" i="93"/>
  <c r="EE6" i="93"/>
  <c r="EJ6" i="93"/>
  <c r="EF6" i="93"/>
  <c r="EF5" i="93"/>
  <c r="DT5" i="93"/>
  <c r="DP6" i="93"/>
  <c r="DP5" i="93"/>
  <c r="DP7" i="93" l="1"/>
  <c r="DY5" i="93"/>
  <c r="DD6" i="93"/>
  <c r="EH5" i="93"/>
  <c r="DU7" i="93"/>
  <c r="EC8" i="93"/>
  <c r="EE9" i="93"/>
  <c r="EH11" i="93"/>
  <c r="DC6" i="93"/>
  <c r="DY10" i="93"/>
  <c r="DM7" i="93"/>
  <c r="EB6" i="93"/>
  <c r="DL6" i="93"/>
  <c r="DQ7" i="93"/>
  <c r="DR8" i="93"/>
  <c r="DE14" i="93"/>
  <c r="DX10" i="93"/>
  <c r="DH13" i="93"/>
  <c r="EA8" i="93"/>
  <c r="DS6" i="93"/>
  <c r="EJ7" i="93"/>
  <c r="DD9" i="93"/>
  <c r="DL5" i="93"/>
  <c r="EB5" i="93"/>
  <c r="DI9" i="93"/>
  <c r="DT18" i="93"/>
  <c r="DL9" i="93"/>
  <c r="EB11" i="93"/>
  <c r="EA5" i="93"/>
  <c r="EB7" i="93"/>
  <c r="DL11" i="93"/>
  <c r="DE12" i="93"/>
  <c r="DM9" i="93"/>
  <c r="DY11" i="93"/>
  <c r="DH8" i="93"/>
  <c r="DE8" i="93"/>
  <c r="DY19" i="93"/>
  <c r="EI21" i="93"/>
  <c r="EL20" i="93"/>
  <c r="DF12" i="93"/>
  <c r="EE28" i="93"/>
  <c r="EH25" i="93"/>
  <c r="DP15" i="93"/>
  <c r="DX11" i="93"/>
  <c r="DY9" i="93"/>
  <c r="DK9" i="93"/>
  <c r="ED8" i="93"/>
  <c r="EF11" i="93"/>
  <c r="EI34" i="93"/>
  <c r="DS7" i="93"/>
  <c r="DM12" i="93"/>
  <c r="EF20" i="93"/>
  <c r="EJ19" i="93"/>
  <c r="DP10" i="93"/>
  <c r="DP8" i="93"/>
  <c r="EB12" i="93"/>
  <c r="EF30" i="93"/>
  <c r="EF10" i="93"/>
  <c r="DQ8" i="93"/>
  <c r="EK10" i="93"/>
  <c r="DR10" i="93"/>
  <c r="EH8" i="93"/>
  <c r="EI13" i="93"/>
  <c r="DP13" i="93"/>
  <c r="EF21" i="93"/>
  <c r="EK20" i="93"/>
  <c r="DS9" i="93"/>
  <c r="EI20" i="93"/>
  <c r="EG24" i="93"/>
  <c r="EL33" i="93"/>
  <c r="EA23" i="93"/>
  <c r="DK18" i="93"/>
  <c r="DX27" i="93"/>
  <c r="DP11" i="93"/>
  <c r="DT19" i="93"/>
  <c r="EF17" i="93"/>
  <c r="EE10" i="93"/>
  <c r="EC17" i="93"/>
  <c r="EK18" i="93"/>
  <c r="EH9" i="93"/>
  <c r="EI10" i="93"/>
  <c r="DL10" i="93"/>
  <c r="DL8" i="93"/>
  <c r="EB14" i="93"/>
  <c r="EB20" i="93"/>
  <c r="EB8" i="93"/>
  <c r="EE15" i="93"/>
  <c r="EE8" i="93"/>
  <c r="DU14" i="93"/>
  <c r="EC10" i="93"/>
  <c r="EC7" i="93"/>
  <c r="DR7" i="93"/>
  <c r="ED25" i="93"/>
  <c r="EH14" i="93"/>
  <c r="EH23" i="93"/>
  <c r="EH12" i="93"/>
  <c r="EH7" i="93"/>
  <c r="DK15" i="93"/>
  <c r="DO9" i="93"/>
  <c r="DL13" i="93"/>
  <c r="EB16" i="93"/>
  <c r="EB13" i="93"/>
  <c r="EE22" i="93"/>
  <c r="EE11" i="93"/>
  <c r="DU21" i="93"/>
  <c r="EC9" i="93"/>
  <c r="EH28" i="93"/>
  <c r="EH26" i="93"/>
  <c r="EH18" i="93"/>
  <c r="EH10" i="93"/>
  <c r="DO16" i="93"/>
  <c r="DV19" i="93"/>
  <c r="DQ16" i="93"/>
  <c r="EL10" i="93"/>
  <c r="DL12" i="93"/>
  <c r="DL7" i="93"/>
  <c r="EB26" i="93"/>
  <c r="EB17" i="93"/>
  <c r="EB9" i="93"/>
  <c r="EE7" i="93"/>
  <c r="DU9" i="93"/>
  <c r="EC26" i="93"/>
  <c r="EA26" i="93"/>
  <c r="EH30" i="93"/>
  <c r="EH21" i="93"/>
  <c r="EH13" i="93"/>
  <c r="ED6" i="93"/>
  <c r="EG34" i="93"/>
  <c r="DJ11" i="93"/>
  <c r="DQ14" i="93"/>
  <c r="DV13" i="93"/>
  <c r="EC11" i="93"/>
  <c r="EI12" i="93"/>
  <c r="DL17" i="93"/>
  <c r="EE23" i="93"/>
  <c r="DO15" i="93"/>
  <c r="EF19" i="93"/>
  <c r="DL14" i="93"/>
  <c r="DP18" i="93"/>
  <c r="EB28" i="93"/>
  <c r="EB15" i="93"/>
  <c r="EB10" i="93"/>
  <c r="EF33" i="93"/>
  <c r="EF16" i="93"/>
  <c r="EF9" i="93"/>
  <c r="DU15" i="93"/>
  <c r="DU12" i="93"/>
  <c r="EC23" i="93"/>
  <c r="EK21" i="93"/>
  <c r="ED13" i="93"/>
  <c r="EH34" i="93"/>
  <c r="EH31" i="93"/>
  <c r="EH22" i="93"/>
  <c r="DO7" i="93"/>
  <c r="DF9" i="93"/>
  <c r="EL18" i="93"/>
  <c r="ED9" i="93"/>
  <c r="DN18" i="93"/>
  <c r="EK33" i="93"/>
  <c r="EH19" i="93"/>
  <c r="EB25" i="93"/>
  <c r="DX21" i="93"/>
  <c r="DE10" i="93"/>
  <c r="DE7" i="93"/>
  <c r="DM8" i="93"/>
  <c r="DM11" i="93"/>
  <c r="DY20" i="93"/>
  <c r="DY13" i="93"/>
  <c r="EA10" i="93"/>
  <c r="EA21" i="93"/>
  <c r="DF6" i="93"/>
  <c r="ED16" i="93"/>
  <c r="ED10" i="93"/>
  <c r="EL28" i="93"/>
  <c r="EL15" i="93"/>
  <c r="EL6" i="93"/>
  <c r="DK11" i="93"/>
  <c r="DK13" i="93"/>
  <c r="DN12" i="93"/>
  <c r="DZ18" i="93"/>
  <c r="DS21" i="93"/>
  <c r="ED20" i="93"/>
  <c r="EK31" i="93"/>
  <c r="DU22" i="93"/>
  <c r="DX8" i="93"/>
  <c r="DH7" i="93"/>
  <c r="DX23" i="93"/>
  <c r="EB27" i="93"/>
  <c r="EF31" i="93"/>
  <c r="DM15" i="93"/>
  <c r="DQ11" i="93"/>
  <c r="DY8" i="93"/>
  <c r="DY14" i="93"/>
  <c r="DY7" i="93"/>
  <c r="EK19" i="93"/>
  <c r="EK13" i="93"/>
  <c r="EK11" i="93"/>
  <c r="EA29" i="93"/>
  <c r="EA16" i="93"/>
  <c r="EA13" i="93"/>
  <c r="DF5" i="93"/>
  <c r="DF7" i="93"/>
  <c r="ED14" i="93"/>
  <c r="EH32" i="93"/>
  <c r="EH29" i="93"/>
  <c r="EH17" i="93"/>
  <c r="EH24" i="93"/>
  <c r="EH20" i="93"/>
  <c r="EL5" i="93"/>
  <c r="EL25" i="93"/>
  <c r="EL19" i="93"/>
  <c r="DK14" i="93"/>
  <c r="DK10" i="93"/>
  <c r="DK12" i="93"/>
  <c r="DS22" i="93"/>
  <c r="EI11" i="93"/>
  <c r="EB18" i="93"/>
  <c r="DK16" i="93"/>
  <c r="EH35" i="93"/>
  <c r="DL16" i="93"/>
  <c r="DX16" i="93"/>
  <c r="EE33" i="93"/>
  <c r="DI11" i="93"/>
  <c r="DM10" i="93"/>
  <c r="DY12" i="93"/>
  <c r="EC24" i="93"/>
  <c r="EA28" i="93"/>
  <c r="EA7" i="93"/>
  <c r="ED26" i="93"/>
  <c r="EH15" i="93"/>
  <c r="EH33" i="93"/>
  <c r="EH27" i="93"/>
  <c r="EH16" i="93"/>
  <c r="EL26" i="93"/>
  <c r="EL21" i="93"/>
  <c r="DK7" i="93"/>
  <c r="DK17" i="93"/>
  <c r="EI35" i="93"/>
  <c r="ED7" i="93"/>
  <c r="EG10" i="93"/>
  <c r="EG16" i="93"/>
  <c r="EG21" i="93"/>
  <c r="EG31" i="93"/>
  <c r="DQ10" i="93"/>
  <c r="DQ18" i="93"/>
  <c r="DQ19" i="93"/>
  <c r="DQ23" i="93"/>
  <c r="DQ5" i="93"/>
  <c r="EA12" i="93"/>
  <c r="EA19" i="93"/>
  <c r="EA14" i="93"/>
  <c r="EA24" i="93"/>
  <c r="EA20" i="93"/>
  <c r="DR16" i="93"/>
  <c r="DU11" i="93"/>
  <c r="DU18" i="93"/>
  <c r="DU10" i="93"/>
  <c r="DU8" i="93"/>
  <c r="DU23" i="93"/>
  <c r="DE11" i="93"/>
  <c r="DE13" i="93"/>
  <c r="DM14" i="93"/>
  <c r="DM17" i="93"/>
  <c r="DY18" i="93"/>
  <c r="DY15" i="93"/>
  <c r="DY25" i="93"/>
  <c r="DY23" i="93"/>
  <c r="DY26" i="93"/>
  <c r="DH10" i="93"/>
  <c r="DH11" i="93"/>
  <c r="DH6" i="93"/>
  <c r="DL15" i="93"/>
  <c r="DT10" i="93"/>
  <c r="DX15" i="93"/>
  <c r="DX28" i="93"/>
  <c r="DX18" i="93"/>
  <c r="DX25" i="93"/>
  <c r="DX14" i="93"/>
  <c r="DX9" i="93"/>
  <c r="EF35" i="93"/>
  <c r="EF24" i="93"/>
  <c r="EF28" i="93"/>
  <c r="EJ12" i="93"/>
  <c r="EE27" i="93"/>
  <c r="EE34" i="93"/>
  <c r="EE18" i="93"/>
  <c r="EE20" i="93"/>
  <c r="DQ21" i="93"/>
  <c r="DY29" i="93"/>
  <c r="DY16" i="93"/>
  <c r="EC29" i="93"/>
  <c r="EC15" i="93"/>
  <c r="EC13" i="93"/>
  <c r="EC20" i="93"/>
  <c r="EC12" i="93"/>
  <c r="EG33" i="93"/>
  <c r="EG9" i="93"/>
  <c r="EK34" i="93"/>
  <c r="DV15" i="93"/>
  <c r="DZ15" i="93"/>
  <c r="ED21" i="93"/>
  <c r="ED23" i="93"/>
  <c r="ED19" i="93"/>
  <c r="DS16" i="93"/>
  <c r="EI33" i="93"/>
  <c r="EI30" i="93"/>
  <c r="EI18" i="93"/>
  <c r="EI17" i="93"/>
  <c r="DV9" i="93"/>
  <c r="DV23" i="93"/>
  <c r="EK8" i="93"/>
  <c r="EK14" i="93"/>
  <c r="EK22" i="93"/>
  <c r="EK15" i="93"/>
  <c r="EK9" i="93"/>
  <c r="EK26" i="93"/>
  <c r="EK28" i="93"/>
  <c r="EI8" i="93"/>
  <c r="EI19" i="93"/>
  <c r="EI14" i="93"/>
  <c r="EI26" i="93"/>
  <c r="EI22" i="93"/>
  <c r="EI32" i="93"/>
  <c r="EI31" i="93"/>
  <c r="DS12" i="93"/>
  <c r="DS15" i="93"/>
  <c r="DS23" i="93"/>
  <c r="DS18" i="93"/>
  <c r="DS11" i="93"/>
  <c r="EL8" i="93"/>
  <c r="EL13" i="93"/>
  <c r="EL17" i="93"/>
  <c r="EL22" i="93"/>
  <c r="EL11" i="93"/>
  <c r="EL31" i="93"/>
  <c r="EL32" i="93"/>
  <c r="EL30" i="93"/>
  <c r="DF8" i="93"/>
  <c r="DF13" i="93"/>
  <c r="EE17" i="93"/>
  <c r="EE26" i="93"/>
  <c r="EE32" i="93"/>
  <c r="EE30" i="93"/>
  <c r="EE35" i="93"/>
  <c r="DO17" i="93"/>
  <c r="DO14" i="93"/>
  <c r="DG5" i="93"/>
  <c r="DH14" i="93"/>
  <c r="DH9" i="93"/>
  <c r="DL18" i="93"/>
  <c r="DP14" i="93"/>
  <c r="DP17" i="93"/>
  <c r="DP9" i="93"/>
  <c r="DT7" i="93"/>
  <c r="DX5" i="93"/>
  <c r="DX26" i="93"/>
  <c r="DX17" i="93"/>
  <c r="DX20" i="93"/>
  <c r="DX12" i="93"/>
  <c r="DX7" i="93"/>
  <c r="EB22" i="93"/>
  <c r="EB24" i="93"/>
  <c r="EB19" i="93"/>
  <c r="EF29" i="93"/>
  <c r="EF34" i="93"/>
  <c r="EF23" i="93"/>
  <c r="EF26" i="93"/>
  <c r="EF25" i="93"/>
  <c r="EF15" i="93"/>
  <c r="EF12" i="93"/>
  <c r="EF7" i="93"/>
  <c r="EJ32" i="93"/>
  <c r="EJ13" i="93"/>
  <c r="EE25" i="93"/>
  <c r="EE31" i="93"/>
  <c r="EE13" i="93"/>
  <c r="EE14" i="93"/>
  <c r="EE21" i="93"/>
  <c r="DE9" i="93"/>
  <c r="DI13" i="93"/>
  <c r="DM18" i="93"/>
  <c r="DQ15" i="93"/>
  <c r="DQ22" i="93"/>
  <c r="DQ13" i="93"/>
  <c r="DU13" i="93"/>
  <c r="DU20" i="93"/>
  <c r="DY28" i="93"/>
  <c r="DY27" i="93"/>
  <c r="DY24" i="93"/>
  <c r="EC21" i="93"/>
  <c r="EC18" i="93"/>
  <c r="EG19" i="93"/>
  <c r="EK29" i="93"/>
  <c r="EK32" i="93"/>
  <c r="EK30" i="93"/>
  <c r="EK27" i="93"/>
  <c r="EK16" i="93"/>
  <c r="EA25" i="93"/>
  <c r="EA22" i="93"/>
  <c r="EA17" i="93"/>
  <c r="EA9" i="93"/>
  <c r="DF14" i="93"/>
  <c r="DF10" i="93"/>
  <c r="DR9" i="93"/>
  <c r="DV20" i="93"/>
  <c r="DV8" i="93"/>
  <c r="DZ8" i="93"/>
  <c r="ED28" i="93"/>
  <c r="ED24" i="93"/>
  <c r="ED18" i="93"/>
  <c r="EL34" i="93"/>
  <c r="EL29" i="93"/>
  <c r="EL24" i="93"/>
  <c r="EL14" i="93"/>
  <c r="EL9" i="93"/>
  <c r="EL7" i="93"/>
  <c r="DS20" i="93"/>
  <c r="DS19" i="93"/>
  <c r="DS13" i="93"/>
  <c r="EI16" i="93"/>
  <c r="EI29" i="93"/>
  <c r="EI28" i="93"/>
  <c r="EI7" i="93"/>
  <c r="EI15" i="93"/>
  <c r="DO13" i="93"/>
  <c r="DO11" i="93"/>
  <c r="DW9" i="93"/>
  <c r="DJ7" i="93"/>
  <c r="DJ14" i="93"/>
  <c r="EC14" i="93"/>
  <c r="EC22" i="93"/>
  <c r="EC19" i="93"/>
  <c r="EC27" i="93"/>
  <c r="EC28" i="93"/>
  <c r="DW5" i="93"/>
  <c r="DH12" i="93"/>
  <c r="DP16" i="93"/>
  <c r="DP12" i="93"/>
  <c r="DX29" i="93"/>
  <c r="DX22" i="93"/>
  <c r="DX24" i="93"/>
  <c r="DX19" i="93"/>
  <c r="DX13" i="93"/>
  <c r="EB29" i="93"/>
  <c r="EB21" i="93"/>
  <c r="EB23" i="93"/>
  <c r="EF32" i="93"/>
  <c r="EF27" i="93"/>
  <c r="EF14" i="93"/>
  <c r="EF22" i="93"/>
  <c r="EF18" i="93"/>
  <c r="EF13" i="93"/>
  <c r="EJ28" i="93"/>
  <c r="EE29" i="93"/>
  <c r="EE24" i="93"/>
  <c r="EE12" i="93"/>
  <c r="EE16" i="93"/>
  <c r="EE19" i="93"/>
  <c r="DM13" i="93"/>
  <c r="DM16" i="93"/>
  <c r="DQ12" i="93"/>
  <c r="DQ17" i="93"/>
  <c r="DQ20" i="93"/>
  <c r="DQ9" i="93"/>
  <c r="DU19" i="93"/>
  <c r="DU17" i="93"/>
  <c r="DU16" i="93"/>
  <c r="DY17" i="93"/>
  <c r="DY21" i="93"/>
  <c r="DY22" i="93"/>
  <c r="EC25" i="93"/>
  <c r="EC16" i="93"/>
  <c r="EK24" i="93"/>
  <c r="EK23" i="93"/>
  <c r="EK35" i="93"/>
  <c r="EK25" i="93"/>
  <c r="EK17" i="93"/>
  <c r="EK12" i="93"/>
  <c r="DD7" i="93"/>
  <c r="EA27" i="93"/>
  <c r="EA11" i="93"/>
  <c r="EA18" i="93"/>
  <c r="EA15" i="93"/>
  <c r="DF11" i="93"/>
  <c r="DR21" i="93"/>
  <c r="DV16" i="93"/>
  <c r="DV6" i="93"/>
  <c r="ED27" i="93"/>
  <c r="ED17" i="93"/>
  <c r="EL35" i="93"/>
  <c r="EL27" i="93"/>
  <c r="EL23" i="93"/>
  <c r="EL16" i="93"/>
  <c r="EL12" i="93"/>
  <c r="DS10" i="93"/>
  <c r="DS14" i="93"/>
  <c r="DS17" i="93"/>
  <c r="EI27" i="93"/>
  <c r="EI25" i="93"/>
  <c r="EI24" i="93"/>
  <c r="EI23" i="93"/>
  <c r="EI9" i="93"/>
  <c r="DO18" i="93"/>
  <c r="DO12" i="93"/>
  <c r="DW17" i="93"/>
  <c r="ED5" i="93"/>
  <c r="ED29" i="93"/>
  <c r="ED22" i="93"/>
  <c r="ED11" i="93"/>
  <c r="ED15" i="93"/>
  <c r="ED12" i="93"/>
  <c r="DN8" i="93"/>
  <c r="DN9" i="93"/>
  <c r="DN6" i="93"/>
  <c r="DN13" i="93"/>
  <c r="DN11" i="93"/>
  <c r="DN5" i="93"/>
  <c r="DW8" i="93"/>
  <c r="DW15" i="93"/>
  <c r="DW23" i="93"/>
  <c r="DW20" i="93"/>
  <c r="DW22" i="93"/>
  <c r="DW29" i="93"/>
  <c r="DW21" i="93"/>
  <c r="DW13" i="93"/>
  <c r="DW24" i="93"/>
  <c r="DW16" i="93"/>
  <c r="DW27" i="93"/>
  <c r="DG11" i="93"/>
  <c r="DG10" i="93"/>
  <c r="DG7" i="93"/>
  <c r="DG13" i="93"/>
  <c r="DG14" i="93"/>
  <c r="DZ11" i="93"/>
  <c r="DZ14" i="93"/>
  <c r="DZ20" i="93"/>
  <c r="DZ29" i="93"/>
  <c r="DZ26" i="93"/>
  <c r="DZ19" i="93"/>
  <c r="DZ7" i="93"/>
  <c r="DZ12" i="93"/>
  <c r="DZ13" i="93"/>
  <c r="DZ21" i="93"/>
  <c r="DZ27" i="93"/>
  <c r="DZ23" i="93"/>
  <c r="DR18" i="93"/>
  <c r="DR23" i="93"/>
  <c r="DR20" i="93"/>
  <c r="DR17" i="93"/>
  <c r="DR22" i="93"/>
  <c r="DT22" i="93"/>
  <c r="DT12" i="93"/>
  <c r="DT17" i="93"/>
  <c r="DT14" i="93"/>
  <c r="DT13" i="93"/>
  <c r="DT8" i="93"/>
  <c r="EJ27" i="93"/>
  <c r="EJ35" i="93"/>
  <c r="EJ33" i="93"/>
  <c r="EJ29" i="93"/>
  <c r="EJ26" i="93"/>
  <c r="EJ8" i="93"/>
  <c r="EJ16" i="93"/>
  <c r="EJ11" i="93"/>
  <c r="DI14" i="93"/>
  <c r="DI7" i="93"/>
  <c r="EG30" i="93"/>
  <c r="EG29" i="93"/>
  <c r="EG15" i="93"/>
  <c r="EG23" i="93"/>
  <c r="EG12" i="93"/>
  <c r="EG22" i="93"/>
  <c r="EG14" i="93"/>
  <c r="EG7" i="93"/>
  <c r="DD8" i="93"/>
  <c r="DJ12" i="93"/>
  <c r="DN10" i="93"/>
  <c r="DR13" i="93"/>
  <c r="DR19" i="93"/>
  <c r="DZ28" i="93"/>
  <c r="DZ25" i="93"/>
  <c r="DZ17" i="93"/>
  <c r="DG12" i="93"/>
  <c r="DW25" i="93"/>
  <c r="DW28" i="93"/>
  <c r="DW12" i="93"/>
  <c r="DV7" i="93"/>
  <c r="DV12" i="93"/>
  <c r="DV18" i="93"/>
  <c r="DV22" i="93"/>
  <c r="DV14" i="93"/>
  <c r="DV10" i="93"/>
  <c r="DV11" i="93"/>
  <c r="DV17" i="93"/>
  <c r="DV21" i="93"/>
  <c r="DT21" i="93"/>
  <c r="DT16" i="93"/>
  <c r="DT11" i="93"/>
  <c r="EJ22" i="93"/>
  <c r="EJ17" i="93"/>
  <c r="EJ20" i="93"/>
  <c r="EJ31" i="93"/>
  <c r="EJ24" i="93"/>
  <c r="EJ25" i="93"/>
  <c r="EJ15" i="93"/>
  <c r="EJ9" i="93"/>
  <c r="DI8" i="93"/>
  <c r="DI10" i="93"/>
  <c r="EG26" i="93"/>
  <c r="EG27" i="93"/>
  <c r="EG17" i="93"/>
  <c r="EG11" i="93"/>
  <c r="EG20" i="93"/>
  <c r="EG13" i="93"/>
  <c r="DJ10" i="93"/>
  <c r="DN17" i="93"/>
  <c r="DN15" i="93"/>
  <c r="DN7" i="93"/>
  <c r="DR15" i="93"/>
  <c r="DR11" i="93"/>
  <c r="DZ24" i="93"/>
  <c r="DZ16" i="93"/>
  <c r="DW26" i="93"/>
  <c r="DW7" i="93"/>
  <c r="DW11" i="93"/>
  <c r="DT23" i="93"/>
  <c r="DT20" i="93"/>
  <c r="DT15" i="93"/>
  <c r="DT9" i="93"/>
  <c r="EJ21" i="93"/>
  <c r="EJ18" i="93"/>
  <c r="EJ34" i="93"/>
  <c r="EJ30" i="93"/>
  <c r="EJ23" i="93"/>
  <c r="EJ14" i="93"/>
  <c r="EJ10" i="93"/>
  <c r="DI12" i="93"/>
  <c r="EG32" i="93"/>
  <c r="EG28" i="93"/>
  <c r="EG35" i="93"/>
  <c r="EG25" i="93"/>
  <c r="EG8" i="93"/>
  <c r="EG18" i="93"/>
  <c r="DJ13" i="93"/>
  <c r="DJ9" i="93"/>
  <c r="DJ8" i="93"/>
  <c r="DN16" i="93"/>
  <c r="DN14" i="93"/>
  <c r="DR14" i="93"/>
  <c r="DR12" i="93"/>
  <c r="DZ22" i="93"/>
  <c r="DZ9" i="93"/>
  <c r="DZ10" i="93"/>
  <c r="DG9" i="93"/>
  <c r="DG8" i="93"/>
  <c r="DW14" i="93"/>
  <c r="DW18" i="93"/>
  <c r="DW19" i="93"/>
  <c r="DW10" i="93"/>
  <c r="DA7" i="93"/>
  <c r="DA9" i="93"/>
  <c r="DA6" i="93"/>
  <c r="DA8" i="93"/>
  <c r="DA5" i="93"/>
  <c r="CZ6" i="93"/>
  <c r="CZ8" i="93"/>
  <c r="CZ7" i="93"/>
  <c r="CZ9" i="93"/>
  <c r="CZ5" i="93"/>
  <c r="DC7" i="93"/>
  <c r="DC9" i="93"/>
  <c r="DB7" i="93"/>
  <c r="DB6" i="93"/>
  <c r="DB8" i="93"/>
  <c r="DB9" i="93"/>
  <c r="DB5" i="93"/>
  <c r="DC8" i="93"/>
  <c r="AV6" i="93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DQ27" i="93"/>
  <c r="DQ35" i="93"/>
  <c r="DQ28" i="93"/>
  <c r="DQ47" i="93"/>
  <c r="DQ46" i="93"/>
  <c r="DQ50" i="93"/>
  <c r="DQ58" i="93"/>
  <c r="DQ36" i="93"/>
  <c r="DQ53" i="93"/>
  <c r="DQ61" i="93"/>
  <c r="DQ32" i="93"/>
  <c r="DQ37" i="93"/>
  <c r="DQ26" i="93"/>
  <c r="DQ49" i="93"/>
  <c r="DQ48" i="93"/>
  <c r="DQ52" i="93"/>
  <c r="DQ60" i="93"/>
  <c r="DQ55" i="93"/>
  <c r="DQ63" i="93"/>
  <c r="DQ40" i="93"/>
  <c r="DQ39" i="93"/>
  <c r="DQ43" i="93"/>
  <c r="DQ29" i="93"/>
  <c r="DQ34" i="93"/>
  <c r="DQ54" i="93"/>
  <c r="DQ62" i="93"/>
  <c r="DQ38" i="93"/>
  <c r="DQ57" i="93"/>
  <c r="DQ30" i="93"/>
  <c r="DQ24" i="93"/>
  <c r="DQ25" i="93"/>
  <c r="DQ33" i="93"/>
  <c r="DQ41" i="93"/>
  <c r="DQ45" i="93"/>
  <c r="DQ44" i="93"/>
  <c r="DQ42" i="93"/>
  <c r="DQ56" i="93"/>
  <c r="DQ64" i="93"/>
  <c r="DQ51" i="93"/>
  <c r="DQ59" i="93"/>
  <c r="DQ31" i="93"/>
  <c r="EE38" i="93"/>
  <c r="EE46" i="93"/>
  <c r="EE43" i="93"/>
  <c r="EE39" i="93"/>
  <c r="EE57" i="93"/>
  <c r="EE54" i="93"/>
  <c r="EE62" i="93"/>
  <c r="EE40" i="93"/>
  <c r="EE48" i="93"/>
  <c r="EE45" i="93"/>
  <c r="EE51" i="93"/>
  <c r="EE59" i="93"/>
  <c r="EE41" i="93"/>
  <c r="EE56" i="93"/>
  <c r="EE64" i="93"/>
  <c r="EE42" i="93"/>
  <c r="EE50" i="93"/>
  <c r="EE47" i="93"/>
  <c r="EE53" i="93"/>
  <c r="EE61" i="93"/>
  <c r="EE58" i="93"/>
  <c r="EE37" i="93"/>
  <c r="EE36" i="93"/>
  <c r="EE44" i="93"/>
  <c r="EE49" i="93"/>
  <c r="EE55" i="93"/>
  <c r="EE63" i="93"/>
  <c r="EE52" i="93"/>
  <c r="EE60" i="93"/>
  <c r="AX20" i="93"/>
  <c r="AX48" i="93"/>
  <c r="DR37" i="93"/>
  <c r="DR30" i="93"/>
  <c r="DR49" i="93"/>
  <c r="DR64" i="93"/>
  <c r="DR51" i="93"/>
  <c r="DR59" i="93"/>
  <c r="DR40" i="93"/>
  <c r="DR43" i="93"/>
  <c r="DR42" i="93"/>
  <c r="DR60" i="93"/>
  <c r="DR48" i="93"/>
  <c r="DR31" i="93"/>
  <c r="DR50" i="93"/>
  <c r="DR27" i="93"/>
  <c r="DR45" i="93"/>
  <c r="DR55" i="93"/>
  <c r="DR25" i="93"/>
  <c r="DR36" i="93"/>
  <c r="DR53" i="93"/>
  <c r="DR35" i="93"/>
  <c r="DR56" i="93"/>
  <c r="DR32" i="93"/>
  <c r="DR33" i="93"/>
  <c r="DR54" i="93"/>
  <c r="DR26" i="93"/>
  <c r="DR28" i="93"/>
  <c r="DR47" i="93"/>
  <c r="DR44" i="93"/>
  <c r="DR63" i="93"/>
  <c r="DR57" i="93"/>
  <c r="DR34" i="93"/>
  <c r="DR24" i="93"/>
  <c r="DR41" i="93"/>
  <c r="DR62" i="93"/>
  <c r="DR39" i="93"/>
  <c r="DR52" i="93"/>
  <c r="DR58" i="93"/>
  <c r="DR38" i="93"/>
  <c r="DR61" i="93"/>
  <c r="DR46" i="93"/>
  <c r="DR29" i="93"/>
  <c r="AX64" i="93"/>
  <c r="AX80" i="93"/>
  <c r="AX88" i="93"/>
  <c r="AX104" i="93"/>
  <c r="AX112" i="93"/>
  <c r="AX118" i="93"/>
  <c r="DK19" i="93"/>
  <c r="DK22" i="93"/>
  <c r="DK40" i="93"/>
  <c r="DK31" i="93"/>
  <c r="DK48" i="93"/>
  <c r="DK47" i="93"/>
  <c r="DK51" i="93"/>
  <c r="DK59" i="93"/>
  <c r="DK29" i="93"/>
  <c r="DK54" i="93"/>
  <c r="DK62" i="93"/>
  <c r="DK28" i="93"/>
  <c r="DK38" i="93"/>
  <c r="DK27" i="93"/>
  <c r="DK46" i="93"/>
  <c r="DK45" i="93"/>
  <c r="DK41" i="93"/>
  <c r="DK57" i="93"/>
  <c r="DK35" i="93"/>
  <c r="DK52" i="93"/>
  <c r="DK60" i="93"/>
  <c r="DK39" i="93"/>
  <c r="DK21" i="93"/>
  <c r="DK26" i="93"/>
  <c r="DK42" i="93"/>
  <c r="DK50" i="93"/>
  <c r="DK53" i="93"/>
  <c r="DK30" i="93"/>
  <c r="DK64" i="93"/>
  <c r="DK23" i="93"/>
  <c r="DK24" i="93"/>
  <c r="DK43" i="93"/>
  <c r="DK55" i="93"/>
  <c r="DK37" i="93"/>
  <c r="DK25" i="93"/>
  <c r="DK34" i="93"/>
  <c r="DK32" i="93"/>
  <c r="DK49" i="93"/>
  <c r="DK61" i="93"/>
  <c r="DK56" i="93"/>
  <c r="DK20" i="93"/>
  <c r="DK36" i="93"/>
  <c r="DK44" i="93"/>
  <c r="DK33" i="93"/>
  <c r="DK63" i="93"/>
  <c r="DK58" i="93"/>
  <c r="DO20" i="93"/>
  <c r="DO34" i="93"/>
  <c r="DO42" i="93"/>
  <c r="DO44" i="93"/>
  <c r="DO25" i="93"/>
  <c r="DO47" i="93"/>
  <c r="DO53" i="93"/>
  <c r="DO61" i="93"/>
  <c r="DO41" i="93"/>
  <c r="DO56" i="93"/>
  <c r="DO64" i="93"/>
  <c r="DO23" i="93"/>
  <c r="DO32" i="93"/>
  <c r="DO40" i="93"/>
  <c r="DO30" i="93"/>
  <c r="DO50" i="93"/>
  <c r="DO45" i="93"/>
  <c r="DO51" i="93"/>
  <c r="DO59" i="93"/>
  <c r="DO33" i="93"/>
  <c r="DO54" i="93"/>
  <c r="DO62" i="93"/>
  <c r="DO26" i="93"/>
  <c r="DO31" i="93"/>
  <c r="DO29" i="93"/>
  <c r="DO43" i="93"/>
  <c r="DO57" i="93"/>
  <c r="DO52" i="93"/>
  <c r="DO19" i="93"/>
  <c r="DO28" i="93"/>
  <c r="DO36" i="93"/>
  <c r="DO46" i="93"/>
  <c r="DO49" i="93"/>
  <c r="DO63" i="93"/>
  <c r="DO58" i="93"/>
  <c r="DO21" i="93"/>
  <c r="DO38" i="93"/>
  <c r="DO48" i="93"/>
  <c r="DO39" i="93"/>
  <c r="DO22" i="93"/>
  <c r="DO60" i="93"/>
  <c r="DO24" i="93"/>
  <c r="DO27" i="93"/>
  <c r="DO55" i="93"/>
  <c r="DO35" i="93"/>
  <c r="DO37" i="93"/>
  <c r="DW34" i="93"/>
  <c r="DW30" i="93"/>
  <c r="DW49" i="93"/>
  <c r="DW59" i="93"/>
  <c r="DW58" i="93"/>
  <c r="DW57" i="93"/>
  <c r="DW38" i="93"/>
  <c r="DW31" i="93"/>
  <c r="DW62" i="93"/>
  <c r="DW53" i="93"/>
  <c r="DW33" i="93"/>
  <c r="DW42" i="93"/>
  <c r="DW44" i="93"/>
  <c r="DW48" i="93"/>
  <c r="DW37" i="93"/>
  <c r="DW55" i="93"/>
  <c r="DW43" i="93"/>
  <c r="DW39" i="93"/>
  <c r="DW60" i="93"/>
  <c r="DW36" i="93"/>
  <c r="DW32" i="93"/>
  <c r="DW47" i="93"/>
  <c r="DW56" i="93"/>
  <c r="DW46" i="93"/>
  <c r="DW63" i="93"/>
  <c r="DW41" i="93"/>
  <c r="DW51" i="93"/>
  <c r="DW61" i="93"/>
  <c r="DW40" i="93"/>
  <c r="DW35" i="93"/>
  <c r="DW64" i="93"/>
  <c r="DW45" i="93"/>
  <c r="DW54" i="93"/>
  <c r="DW52" i="93"/>
  <c r="DW50" i="93"/>
  <c r="AX98" i="93"/>
  <c r="AX18" i="93"/>
  <c r="AX58" i="93"/>
  <c r="AX74" i="93"/>
  <c r="EB36" i="93"/>
  <c r="EB33" i="93"/>
  <c r="EB35" i="93"/>
  <c r="EB50" i="93"/>
  <c r="EB44" i="93"/>
  <c r="EB55" i="93"/>
  <c r="EB63" i="93"/>
  <c r="EB52" i="93"/>
  <c r="EB64" i="93"/>
  <c r="EB62" i="93"/>
  <c r="EB30" i="93"/>
  <c r="EB38" i="93"/>
  <c r="EB37" i="93"/>
  <c r="EB39" i="93"/>
  <c r="EB48" i="93"/>
  <c r="EB57" i="93"/>
  <c r="EB45" i="93"/>
  <c r="EB54" i="93"/>
  <c r="EB32" i="93"/>
  <c r="EB40" i="93"/>
  <c r="EB41" i="93"/>
  <c r="EB43" i="93"/>
  <c r="EB51" i="93"/>
  <c r="EB59" i="93"/>
  <c r="EB49" i="93"/>
  <c r="EB56" i="93"/>
  <c r="EB34" i="93"/>
  <c r="EB42" i="93"/>
  <c r="EB47" i="93"/>
  <c r="EB31" i="93"/>
  <c r="EB53" i="93"/>
  <c r="EB61" i="93"/>
  <c r="EB46" i="93"/>
  <c r="EB58" i="93"/>
  <c r="EB60" i="93"/>
  <c r="AX90" i="93"/>
  <c r="AX15" i="93"/>
  <c r="AX11" i="93"/>
  <c r="AX43" i="93"/>
  <c r="AX59" i="93"/>
  <c r="AX75" i="93"/>
  <c r="AX97" i="93"/>
  <c r="AX113" i="93"/>
  <c r="DD10" i="93"/>
  <c r="DD14" i="93"/>
  <c r="DD20" i="93"/>
  <c r="DD28" i="93"/>
  <c r="DD18" i="93"/>
  <c r="DD34" i="93"/>
  <c r="DD42" i="93"/>
  <c r="DD35" i="93"/>
  <c r="DD53" i="93"/>
  <c r="DD61" i="93"/>
  <c r="DD49" i="93"/>
  <c r="DD54" i="93"/>
  <c r="DD52" i="93"/>
  <c r="DD47" i="93"/>
  <c r="DD17" i="93"/>
  <c r="DD13" i="93"/>
  <c r="DD27" i="93"/>
  <c r="DD37" i="93"/>
  <c r="DD24" i="93"/>
  <c r="DD64" i="93"/>
  <c r="DD56" i="93"/>
  <c r="DD44" i="93"/>
  <c r="DD22" i="93"/>
  <c r="DD15" i="93"/>
  <c r="DD45" i="93"/>
  <c r="DD41" i="93"/>
  <c r="DD26" i="93"/>
  <c r="DD57" i="93"/>
  <c r="DD38" i="93"/>
  <c r="DD25" i="93"/>
  <c r="DD46" i="93"/>
  <c r="DD39" i="93"/>
  <c r="DD30" i="93"/>
  <c r="DD60" i="93"/>
  <c r="DD59" i="93"/>
  <c r="DD40" i="93"/>
  <c r="DD19" i="93"/>
  <c r="DD58" i="93"/>
  <c r="DD48" i="93"/>
  <c r="DD31" i="93"/>
  <c r="DD16" i="93"/>
  <c r="DD63" i="93"/>
  <c r="DD33" i="93"/>
  <c r="DD23" i="93"/>
  <c r="DD51" i="93"/>
  <c r="DD29" i="93"/>
  <c r="DD12" i="93"/>
  <c r="DD62" i="93"/>
  <c r="DD50" i="93"/>
  <c r="DD43" i="93"/>
  <c r="DD32" i="93"/>
  <c r="DD11" i="93"/>
  <c r="DD55" i="93"/>
  <c r="DD36" i="93"/>
  <c r="DD21" i="93"/>
  <c r="DH21" i="93"/>
  <c r="DH18" i="93"/>
  <c r="DH16" i="93"/>
  <c r="DH26" i="93"/>
  <c r="DH27" i="93"/>
  <c r="DH38" i="93"/>
  <c r="DH39" i="93"/>
  <c r="DH41" i="93"/>
  <c r="DH46" i="93"/>
  <c r="DH55" i="93"/>
  <c r="DH63" i="93"/>
  <c r="DH48" i="93"/>
  <c r="DH58" i="93"/>
  <c r="DH19" i="93"/>
  <c r="DH25" i="93"/>
  <c r="DH23" i="93"/>
  <c r="DH28" i="93"/>
  <c r="DH29" i="93"/>
  <c r="DH40" i="93"/>
  <c r="DH31" i="93"/>
  <c r="DH45" i="93"/>
  <c r="DH50" i="93"/>
  <c r="DH57" i="93"/>
  <c r="DH43" i="93"/>
  <c r="DH52" i="93"/>
  <c r="DH60" i="93"/>
  <c r="DH64" i="93"/>
  <c r="DH20" i="93"/>
  <c r="DH24" i="93"/>
  <c r="DH30" i="93"/>
  <c r="DH34" i="93"/>
  <c r="DH42" i="93"/>
  <c r="DH33" i="93"/>
  <c r="DH49" i="93"/>
  <c r="DH51" i="93"/>
  <c r="DH59" i="93"/>
  <c r="DH47" i="93"/>
  <c r="DH54" i="93"/>
  <c r="DH17" i="93"/>
  <c r="DH15" i="93"/>
  <c r="DH22" i="93"/>
  <c r="DH32" i="93"/>
  <c r="DH36" i="93"/>
  <c r="DH35" i="93"/>
  <c r="DH37" i="93"/>
  <c r="DH53" i="93"/>
  <c r="DH61" i="93"/>
  <c r="DH44" i="93"/>
  <c r="DH56" i="93"/>
  <c r="DH62" i="93"/>
  <c r="AX19" i="93"/>
  <c r="AX31" i="93"/>
  <c r="AX47" i="93"/>
  <c r="AX63" i="93"/>
  <c r="AX95" i="93"/>
  <c r="AX7" i="93"/>
  <c r="AH6" i="93" s="1"/>
  <c r="AX21" i="93"/>
  <c r="AX37" i="93"/>
  <c r="AX101" i="93"/>
  <c r="DY33" i="93"/>
  <c r="DY41" i="93"/>
  <c r="DY45" i="93"/>
  <c r="DY44" i="93"/>
  <c r="DY52" i="93"/>
  <c r="DY60" i="93"/>
  <c r="DY40" i="93"/>
  <c r="DY50" i="93"/>
  <c r="DY57" i="93"/>
  <c r="DY35" i="93"/>
  <c r="DY47" i="93"/>
  <c r="DY46" i="93"/>
  <c r="DY54" i="93"/>
  <c r="DY62" i="93"/>
  <c r="DY51" i="93"/>
  <c r="DY59" i="93"/>
  <c r="DY36" i="93"/>
  <c r="DY30" i="93"/>
  <c r="DY37" i="93"/>
  <c r="DY49" i="93"/>
  <c r="DY48" i="93"/>
  <c r="DY56" i="93"/>
  <c r="DY64" i="93"/>
  <c r="DY34" i="93"/>
  <c r="DY53" i="93"/>
  <c r="DY61" i="93"/>
  <c r="DY31" i="93"/>
  <c r="DY39" i="93"/>
  <c r="DY43" i="93"/>
  <c r="DY38" i="93"/>
  <c r="DY58" i="93"/>
  <c r="DY32" i="93"/>
  <c r="DY42" i="93"/>
  <c r="DY55" i="93"/>
  <c r="DY63" i="93"/>
  <c r="AX122" i="93"/>
  <c r="AX24" i="93"/>
  <c r="AX36" i="93"/>
  <c r="DN28" i="93"/>
  <c r="DN37" i="93"/>
  <c r="DN40" i="93"/>
  <c r="DN43" i="93"/>
  <c r="DN60" i="93"/>
  <c r="DN48" i="93"/>
  <c r="DN49" i="93"/>
  <c r="DN61" i="93"/>
  <c r="DN20" i="93"/>
  <c r="DN30" i="93"/>
  <c r="DN47" i="93"/>
  <c r="DN51" i="93"/>
  <c r="DN57" i="93"/>
  <c r="DN46" i="93"/>
  <c r="DN24" i="93"/>
  <c r="DN21" i="93"/>
  <c r="DN41" i="93"/>
  <c r="DN52" i="93"/>
  <c r="DN23" i="93"/>
  <c r="DN59" i="93"/>
  <c r="DN22" i="93"/>
  <c r="DN35" i="93"/>
  <c r="DN58" i="93"/>
  <c r="DN45" i="93"/>
  <c r="DN36" i="93"/>
  <c r="DN64" i="93"/>
  <c r="DN53" i="93"/>
  <c r="DN34" i="93"/>
  <c r="DN29" i="93"/>
  <c r="DN19" i="93"/>
  <c r="DN32" i="93"/>
  <c r="DN26" i="93"/>
  <c r="DN44" i="93"/>
  <c r="DN33" i="93"/>
  <c r="DN54" i="93"/>
  <c r="DN25" i="93"/>
  <c r="DN50" i="93"/>
  <c r="DN39" i="93"/>
  <c r="DN27" i="93"/>
  <c r="DN38" i="93"/>
  <c r="DN63" i="93"/>
  <c r="DN56" i="93"/>
  <c r="DN31" i="93"/>
  <c r="DN55" i="93"/>
  <c r="DN42" i="93"/>
  <c r="DN62" i="93"/>
  <c r="AX44" i="93"/>
  <c r="AX60" i="93"/>
  <c r="AX92" i="93"/>
  <c r="EL41" i="93"/>
  <c r="EL52" i="93"/>
  <c r="EL60" i="93"/>
  <c r="EL48" i="93"/>
  <c r="EL49" i="93"/>
  <c r="EL57" i="93"/>
  <c r="EL39" i="93"/>
  <c r="EL40" i="93"/>
  <c r="EL46" i="93"/>
  <c r="EL50" i="93"/>
  <c r="EL58" i="93"/>
  <c r="EL44" i="93"/>
  <c r="EL45" i="93"/>
  <c r="EL55" i="93"/>
  <c r="EL37" i="93"/>
  <c r="EL38" i="93"/>
  <c r="EL47" i="93"/>
  <c r="EL64" i="93"/>
  <c r="EL53" i="93"/>
  <c r="EL42" i="93"/>
  <c r="EL54" i="93"/>
  <c r="EL59" i="93"/>
  <c r="EL36" i="93"/>
  <c r="EL56" i="93"/>
  <c r="EL43" i="93"/>
  <c r="EL62" i="93"/>
  <c r="EL51" i="93"/>
  <c r="EL61" i="93"/>
  <c r="EL63" i="93"/>
  <c r="DF16" i="93"/>
  <c r="DF15" i="93"/>
  <c r="DF21" i="93"/>
  <c r="DF31" i="93"/>
  <c r="DF32" i="93"/>
  <c r="DF39" i="93"/>
  <c r="DF34" i="93"/>
  <c r="DF50" i="93"/>
  <c r="DF52" i="93"/>
  <c r="DF60" i="93"/>
  <c r="DF48" i="93"/>
  <c r="DF51" i="93"/>
  <c r="DF17" i="93"/>
  <c r="DF22" i="93"/>
  <c r="DF25" i="93"/>
  <c r="DF20" i="93"/>
  <c r="DF33" i="93"/>
  <c r="DF41" i="93"/>
  <c r="DF38" i="93"/>
  <c r="DF30" i="93"/>
  <c r="DF54" i="93"/>
  <c r="DF62" i="93"/>
  <c r="DF53" i="93"/>
  <c r="DF61" i="93"/>
  <c r="DF18" i="93"/>
  <c r="DF23" i="93"/>
  <c r="DF27" i="93"/>
  <c r="DF24" i="93"/>
  <c r="DF35" i="93"/>
  <c r="DF36" i="93"/>
  <c r="DF42" i="93"/>
  <c r="DF43" i="93"/>
  <c r="DF56" i="93"/>
  <c r="DF64" i="93"/>
  <c r="DF45" i="93"/>
  <c r="DF55" i="93"/>
  <c r="DF19" i="93"/>
  <c r="DF26" i="93"/>
  <c r="DF29" i="93"/>
  <c r="DF28" i="93"/>
  <c r="DF37" i="93"/>
  <c r="DF40" i="93"/>
  <c r="DF46" i="93"/>
  <c r="DF47" i="93"/>
  <c r="DF58" i="93"/>
  <c r="DF44" i="93"/>
  <c r="DF49" i="93"/>
  <c r="DF57" i="93"/>
  <c r="DF59" i="93"/>
  <c r="DF63" i="93"/>
  <c r="DJ26" i="93"/>
  <c r="DJ24" i="93"/>
  <c r="DJ31" i="93"/>
  <c r="DJ30" i="93"/>
  <c r="DJ39" i="93"/>
  <c r="DJ42" i="93"/>
  <c r="DJ44" i="93"/>
  <c r="DJ52" i="93"/>
  <c r="DJ60" i="93"/>
  <c r="DJ51" i="93"/>
  <c r="DJ46" i="93"/>
  <c r="DJ38" i="93"/>
  <c r="DJ19" i="93"/>
  <c r="DJ56" i="93"/>
  <c r="DJ35" i="93"/>
  <c r="DJ20" i="93"/>
  <c r="DJ43" i="93"/>
  <c r="DJ36" i="93"/>
  <c r="DJ25" i="93"/>
  <c r="DJ58" i="93"/>
  <c r="DJ37" i="93"/>
  <c r="DJ21" i="93"/>
  <c r="DJ55" i="93"/>
  <c r="DJ45" i="93"/>
  <c r="DJ22" i="93"/>
  <c r="DJ16" i="93"/>
  <c r="DJ59" i="93"/>
  <c r="DJ62" i="93"/>
  <c r="DJ41" i="93"/>
  <c r="DJ61" i="93"/>
  <c r="DJ63" i="93"/>
  <c r="DJ57" i="93"/>
  <c r="DJ49" i="93"/>
  <c r="DJ23" i="93"/>
  <c r="DJ17" i="93"/>
  <c r="DJ47" i="93"/>
  <c r="DJ40" i="93"/>
  <c r="DJ27" i="93"/>
  <c r="DJ54" i="93"/>
  <c r="DJ33" i="93"/>
  <c r="DJ15" i="93"/>
  <c r="DJ50" i="93"/>
  <c r="DJ28" i="93"/>
  <c r="DJ29" i="93"/>
  <c r="DJ64" i="93"/>
  <c r="DJ34" i="93"/>
  <c r="DJ18" i="93"/>
  <c r="DJ53" i="93"/>
  <c r="DJ48" i="93"/>
  <c r="DJ32" i="93"/>
  <c r="AX22" i="93"/>
  <c r="AX34" i="93"/>
  <c r="DL20" i="93"/>
  <c r="DL24" i="93"/>
  <c r="DL30" i="93"/>
  <c r="DL36" i="93"/>
  <c r="DL29" i="93"/>
  <c r="DL35" i="93"/>
  <c r="DL50" i="93"/>
  <c r="DL51" i="93"/>
  <c r="DL59" i="93"/>
  <c r="DL45" i="93"/>
  <c r="DL52" i="93"/>
  <c r="DL25" i="93"/>
  <c r="DL32" i="93"/>
  <c r="DL38" i="93"/>
  <c r="DL33" i="93"/>
  <c r="DL39" i="93"/>
  <c r="DL53" i="93"/>
  <c r="DL61" i="93"/>
  <c r="DL49" i="93"/>
  <c r="DL54" i="93"/>
  <c r="DL64" i="93"/>
  <c r="DL62" i="93"/>
  <c r="DL21" i="93"/>
  <c r="DL26" i="93"/>
  <c r="DL40" i="93"/>
  <c r="DL37" i="93"/>
  <c r="DL43" i="93"/>
  <c r="DL44" i="93"/>
  <c r="DL55" i="93"/>
  <c r="DL63" i="93"/>
  <c r="DL27" i="93"/>
  <c r="DL56" i="93"/>
  <c r="DL19" i="93"/>
  <c r="DL23" i="93"/>
  <c r="DL22" i="93"/>
  <c r="DL28" i="93"/>
  <c r="DL34" i="93"/>
  <c r="DL42" i="93"/>
  <c r="DL41" i="93"/>
  <c r="DL47" i="93"/>
  <c r="DL48" i="93"/>
  <c r="DL57" i="93"/>
  <c r="DL31" i="93"/>
  <c r="DL46" i="93"/>
  <c r="DL58" i="93"/>
  <c r="DL60" i="93"/>
  <c r="AX42" i="93"/>
  <c r="AX54" i="93"/>
  <c r="AX70" i="93"/>
  <c r="DX30" i="93"/>
  <c r="DX34" i="93"/>
  <c r="DX42" i="93"/>
  <c r="DX33" i="93"/>
  <c r="DX49" i="93"/>
  <c r="DX50" i="93"/>
  <c r="DX57" i="93"/>
  <c r="DX48" i="93"/>
  <c r="DX58" i="93"/>
  <c r="DX60" i="93"/>
  <c r="DX64" i="93"/>
  <c r="DX36" i="93"/>
  <c r="DX31" i="93"/>
  <c r="DX37" i="93"/>
  <c r="DX51" i="93"/>
  <c r="DX59" i="93"/>
  <c r="DX43" i="93"/>
  <c r="DX52" i="93"/>
  <c r="DX38" i="93"/>
  <c r="DX35" i="93"/>
  <c r="DX41" i="93"/>
  <c r="DX53" i="93"/>
  <c r="DX61" i="93"/>
  <c r="DX47" i="93"/>
  <c r="DX54" i="93"/>
  <c r="DX32" i="93"/>
  <c r="DX40" i="93"/>
  <c r="DX39" i="93"/>
  <c r="DX45" i="93"/>
  <c r="DX46" i="93"/>
  <c r="DX55" i="93"/>
  <c r="DX63" i="93"/>
  <c r="DX44" i="93"/>
  <c r="DX56" i="93"/>
  <c r="DX62" i="93"/>
  <c r="AX94" i="93"/>
  <c r="AX51" i="93"/>
  <c r="AX105" i="93"/>
  <c r="DM20" i="93"/>
  <c r="DM19" i="93"/>
  <c r="DM35" i="93"/>
  <c r="DM31" i="93"/>
  <c r="DM49" i="93"/>
  <c r="DM36" i="93"/>
  <c r="DM58" i="93"/>
  <c r="DM38" i="93"/>
  <c r="DM40" i="93"/>
  <c r="DM57" i="93"/>
  <c r="DM34" i="93"/>
  <c r="DM22" i="93"/>
  <c r="DM23" i="93"/>
  <c r="DM21" i="93"/>
  <c r="DM37" i="93"/>
  <c r="DM26" i="93"/>
  <c r="DM43" i="93"/>
  <c r="DM44" i="93"/>
  <c r="DM52" i="93"/>
  <c r="DM60" i="93"/>
  <c r="DM50" i="93"/>
  <c r="DM51" i="93"/>
  <c r="DM59" i="93"/>
  <c r="DM42" i="93"/>
  <c r="DM24" i="93"/>
  <c r="DM25" i="93"/>
  <c r="DM29" i="93"/>
  <c r="DM39" i="93"/>
  <c r="DM28" i="93"/>
  <c r="DM45" i="93"/>
  <c r="DM46" i="93"/>
  <c r="DM54" i="93"/>
  <c r="DM62" i="93"/>
  <c r="DM53" i="93"/>
  <c r="DM61" i="93"/>
  <c r="DM27" i="93"/>
  <c r="DM33" i="93"/>
  <c r="DM41" i="93"/>
  <c r="DM30" i="93"/>
  <c r="DM47" i="93"/>
  <c r="DM48" i="93"/>
  <c r="DM56" i="93"/>
  <c r="DM64" i="93"/>
  <c r="DM32" i="93"/>
  <c r="DM55" i="93"/>
  <c r="DM63" i="93"/>
  <c r="DU27" i="93"/>
  <c r="DU39" i="93"/>
  <c r="DU31" i="93"/>
  <c r="DU49" i="93"/>
  <c r="DU44" i="93"/>
  <c r="DU32" i="93"/>
  <c r="DU56" i="93"/>
  <c r="DU64" i="93"/>
  <c r="DU36" i="93"/>
  <c r="DU57" i="93"/>
  <c r="DU38" i="93"/>
  <c r="DU33" i="93"/>
  <c r="DU41" i="93"/>
  <c r="DU43" i="93"/>
  <c r="DU46" i="93"/>
  <c r="DU40" i="93"/>
  <c r="DU58" i="93"/>
  <c r="DU34" i="93"/>
  <c r="DU51" i="93"/>
  <c r="DU59" i="93"/>
  <c r="DU50" i="93"/>
  <c r="DU24" i="93"/>
  <c r="DU35" i="93"/>
  <c r="DU26" i="93"/>
  <c r="DU45" i="93"/>
  <c r="DU48" i="93"/>
  <c r="DU52" i="93"/>
  <c r="DU60" i="93"/>
  <c r="DU42" i="93"/>
  <c r="DU53" i="93"/>
  <c r="DU61" i="93"/>
  <c r="DU25" i="93"/>
  <c r="DU37" i="93"/>
  <c r="DU30" i="93"/>
  <c r="DU47" i="93"/>
  <c r="DU28" i="93"/>
  <c r="DU29" i="93"/>
  <c r="DU54" i="93"/>
  <c r="DU62" i="93"/>
  <c r="DU55" i="93"/>
  <c r="DU63" i="93"/>
  <c r="EC33" i="93"/>
  <c r="EC41" i="93"/>
  <c r="EC45" i="93"/>
  <c r="EC31" i="93"/>
  <c r="EC48" i="93"/>
  <c r="EC56" i="93"/>
  <c r="EC64" i="93"/>
  <c r="EC32" i="93"/>
  <c r="EC55" i="93"/>
  <c r="EC63" i="93"/>
  <c r="EC35" i="93"/>
  <c r="EC47" i="93"/>
  <c r="EC42" i="93"/>
  <c r="EC36" i="93"/>
  <c r="EC58" i="93"/>
  <c r="EC38" i="93"/>
  <c r="EC40" i="93"/>
  <c r="EC57" i="93"/>
  <c r="EC34" i="93"/>
  <c r="EC37" i="93"/>
  <c r="EC49" i="93"/>
  <c r="EC44" i="93"/>
  <c r="EC52" i="93"/>
  <c r="EC60" i="93"/>
  <c r="EC50" i="93"/>
  <c r="EC51" i="93"/>
  <c r="EC59" i="93"/>
  <c r="EC39" i="93"/>
  <c r="EC43" i="93"/>
  <c r="EC30" i="93"/>
  <c r="EC46" i="93"/>
  <c r="EC54" i="93"/>
  <c r="EC62" i="93"/>
  <c r="EC53" i="93"/>
  <c r="EC61" i="93"/>
  <c r="EI36" i="93"/>
  <c r="EI46" i="93"/>
  <c r="EI47" i="93"/>
  <c r="EI53" i="93"/>
  <c r="EI61" i="93"/>
  <c r="EI41" i="93"/>
  <c r="EI56" i="93"/>
  <c r="EI64" i="93"/>
  <c r="EI44" i="93"/>
  <c r="EI45" i="93"/>
  <c r="EI51" i="93"/>
  <c r="EI59" i="93"/>
  <c r="EI54" i="93"/>
  <c r="EI62" i="93"/>
  <c r="EI48" i="93"/>
  <c r="EI55" i="93"/>
  <c r="EI60" i="93"/>
  <c r="EI43" i="93"/>
  <c r="EI57" i="93"/>
  <c r="EI50" i="93"/>
  <c r="EI38" i="93"/>
  <c r="EI49" i="93"/>
  <c r="EI63" i="93"/>
  <c r="EI52" i="93"/>
  <c r="EI40" i="93"/>
  <c r="EI42" i="93"/>
  <c r="EI37" i="93"/>
  <c r="EI39" i="93"/>
  <c r="EI58" i="93"/>
  <c r="EH44" i="93"/>
  <c r="EH50" i="93"/>
  <c r="EH58" i="93"/>
  <c r="EH42" i="93"/>
  <c r="EH43" i="93"/>
  <c r="EH55" i="93"/>
  <c r="EH41" i="93"/>
  <c r="EH38" i="93"/>
  <c r="EH40" i="93"/>
  <c r="EH49" i="93"/>
  <c r="EH56" i="93"/>
  <c r="EH64" i="93"/>
  <c r="EH53" i="93"/>
  <c r="EH36" i="93"/>
  <c r="EH54" i="93"/>
  <c r="EH57" i="93"/>
  <c r="EH37" i="93"/>
  <c r="EH48" i="93"/>
  <c r="EH60" i="93"/>
  <c r="EH39" i="93"/>
  <c r="EH45" i="93"/>
  <c r="EH62" i="93"/>
  <c r="EH47" i="93"/>
  <c r="EH59" i="93"/>
  <c r="EH52" i="93"/>
  <c r="EH46" i="93"/>
  <c r="EH51" i="93"/>
  <c r="EH63" i="93"/>
  <c r="EH61" i="93"/>
  <c r="DE20" i="93"/>
  <c r="DE33" i="93"/>
  <c r="DE41" i="93"/>
  <c r="DE45" i="93"/>
  <c r="DE28" i="93"/>
  <c r="DE50" i="93"/>
  <c r="DE56" i="93"/>
  <c r="DE64" i="93"/>
  <c r="DE55" i="93"/>
  <c r="DE63" i="93"/>
  <c r="DE22" i="93"/>
  <c r="DE21" i="93"/>
  <c r="DE19" i="93"/>
  <c r="DE35" i="93"/>
  <c r="DE30" i="93"/>
  <c r="DE47" i="93"/>
  <c r="DE44" i="93"/>
  <c r="DE40" i="93"/>
  <c r="DE58" i="93"/>
  <c r="DE29" i="93"/>
  <c r="DE36" i="93"/>
  <c r="DE57" i="93"/>
  <c r="DE38" i="93"/>
  <c r="DE16" i="93"/>
  <c r="DE24" i="93"/>
  <c r="DE15" i="93"/>
  <c r="DE25" i="93"/>
  <c r="DE23" i="93"/>
  <c r="DE37" i="93"/>
  <c r="DE31" i="93"/>
  <c r="DE49" i="93"/>
  <c r="DE46" i="93"/>
  <c r="DE52" i="93"/>
  <c r="DE60" i="93"/>
  <c r="DE34" i="93"/>
  <c r="DE51" i="93"/>
  <c r="DE59" i="93"/>
  <c r="DE18" i="93"/>
  <c r="DE17" i="93"/>
  <c r="DE27" i="93"/>
  <c r="DE32" i="93"/>
  <c r="DE39" i="93"/>
  <c r="DE43" i="93"/>
  <c r="DE26" i="93"/>
  <c r="DE48" i="93"/>
  <c r="DE54" i="93"/>
  <c r="DE62" i="93"/>
  <c r="DE42" i="93"/>
  <c r="DE53" i="93"/>
  <c r="DE61" i="93"/>
  <c r="DI16" i="93"/>
  <c r="DI24" i="93"/>
  <c r="DI27" i="93"/>
  <c r="DI31" i="93"/>
  <c r="DI39" i="93"/>
  <c r="DI28" i="93"/>
  <c r="DI47" i="93"/>
  <c r="DI46" i="93"/>
  <c r="DI54" i="93"/>
  <c r="DI62" i="93"/>
  <c r="DI34" i="93"/>
  <c r="DI53" i="93"/>
  <c r="DI61" i="93"/>
  <c r="DI59" i="93"/>
  <c r="DI44" i="93"/>
  <c r="DI30" i="93"/>
  <c r="DI40" i="93"/>
  <c r="DI43" i="93"/>
  <c r="DI17" i="93"/>
  <c r="DI64" i="93"/>
  <c r="DI29" i="93"/>
  <c r="DI51" i="93"/>
  <c r="DI45" i="93"/>
  <c r="DI25" i="93"/>
  <c r="DI36" i="93"/>
  <c r="DI58" i="93"/>
  <c r="DI19" i="93"/>
  <c r="DI63" i="93"/>
  <c r="DI56" i="93"/>
  <c r="DI41" i="93"/>
  <c r="DI15" i="93"/>
  <c r="DI60" i="93"/>
  <c r="DI21" i="93"/>
  <c r="DI22" i="93"/>
  <c r="DI57" i="93"/>
  <c r="DI38" i="93"/>
  <c r="DI35" i="93"/>
  <c r="DI20" i="93"/>
  <c r="DI55" i="93"/>
  <c r="DI48" i="93"/>
  <c r="DI33" i="93"/>
  <c r="DI18" i="93"/>
  <c r="DI52" i="93"/>
  <c r="DI37" i="93"/>
  <c r="DI50" i="93"/>
  <c r="DI32" i="93"/>
  <c r="DI26" i="93"/>
  <c r="DI42" i="93"/>
  <c r="DI49" i="93"/>
  <c r="DI23" i="93"/>
  <c r="AX56" i="93"/>
  <c r="AX72" i="93"/>
  <c r="DZ31" i="93"/>
  <c r="DZ39" i="93"/>
  <c r="DZ56" i="93"/>
  <c r="DZ55" i="93"/>
  <c r="DZ59" i="93"/>
  <c r="DZ37" i="93"/>
  <c r="DZ54" i="93"/>
  <c r="DZ48" i="93"/>
  <c r="DZ50" i="93"/>
  <c r="DZ53" i="93"/>
  <c r="DZ33" i="93"/>
  <c r="DZ63" i="93"/>
  <c r="DZ64" i="93"/>
  <c r="DZ44" i="93"/>
  <c r="DZ61" i="93"/>
  <c r="DZ38" i="93"/>
  <c r="DZ62" i="93"/>
  <c r="DZ35" i="93"/>
  <c r="DZ52" i="93"/>
  <c r="DZ57" i="93"/>
  <c r="DZ45" i="93"/>
  <c r="DZ41" i="93"/>
  <c r="DZ40" i="93"/>
  <c r="DZ51" i="93"/>
  <c r="DZ34" i="93"/>
  <c r="DZ60" i="93"/>
  <c r="DZ49" i="93"/>
  <c r="DZ42" i="93"/>
  <c r="DZ43" i="93"/>
  <c r="DZ36" i="93"/>
  <c r="DZ46" i="93"/>
  <c r="DZ32" i="93"/>
  <c r="DZ47" i="93"/>
  <c r="DZ30" i="93"/>
  <c r="DZ58" i="93"/>
  <c r="AX96" i="93"/>
  <c r="EF62" i="93"/>
  <c r="EF40" i="93"/>
  <c r="EF37" i="93"/>
  <c r="EF53" i="93"/>
  <c r="EF61" i="93"/>
  <c r="EF47" i="93"/>
  <c r="EF52" i="93"/>
  <c r="EF41" i="93"/>
  <c r="EF42" i="93"/>
  <c r="EF55" i="93"/>
  <c r="EF63" i="93"/>
  <c r="EF44" i="93"/>
  <c r="EF54" i="93"/>
  <c r="EF60" i="93"/>
  <c r="EF36" i="93"/>
  <c r="EF39" i="93"/>
  <c r="EF45" i="93"/>
  <c r="EF46" i="93"/>
  <c r="EF57" i="93"/>
  <c r="EF48" i="93"/>
  <c r="EF56" i="93"/>
  <c r="EF38" i="93"/>
  <c r="EF49" i="93"/>
  <c r="EF51" i="93"/>
  <c r="EF59" i="93"/>
  <c r="EF43" i="93"/>
  <c r="EF50" i="93"/>
  <c r="EF64" i="93"/>
  <c r="EF58" i="93"/>
  <c r="EJ60" i="93"/>
  <c r="EJ40" i="93"/>
  <c r="EJ37" i="93"/>
  <c r="EJ39" i="93"/>
  <c r="EJ53" i="93"/>
  <c r="EJ61" i="93"/>
  <c r="EJ45" i="93"/>
  <c r="EJ50" i="93"/>
  <c r="EJ62" i="93"/>
  <c r="EJ59" i="93"/>
  <c r="EJ42" i="93"/>
  <c r="EJ43" i="93"/>
  <c r="EJ58" i="93"/>
  <c r="EJ63" i="93"/>
  <c r="EJ41" i="93"/>
  <c r="EJ56" i="93"/>
  <c r="EJ51" i="93"/>
  <c r="EJ38" i="93"/>
  <c r="EJ55" i="93"/>
  <c r="EJ46" i="93"/>
  <c r="EJ47" i="93"/>
  <c r="EJ57" i="93"/>
  <c r="EJ52" i="93"/>
  <c r="EJ44" i="93"/>
  <c r="EJ64" i="93"/>
  <c r="EJ54" i="93"/>
  <c r="EJ48" i="93"/>
  <c r="EJ36" i="93"/>
  <c r="EJ49" i="93"/>
  <c r="AX108" i="93"/>
  <c r="AX116" i="93"/>
  <c r="EG41" i="93"/>
  <c r="EG43" i="93"/>
  <c r="EG42" i="93"/>
  <c r="EG56" i="93"/>
  <c r="EG64" i="93"/>
  <c r="EG55" i="93"/>
  <c r="EG63" i="93"/>
  <c r="EG62" i="93"/>
  <c r="EG40" i="93"/>
  <c r="EG52" i="93"/>
  <c r="EG37" i="93"/>
  <c r="EG57" i="93"/>
  <c r="EG50" i="93"/>
  <c r="EG61" i="93"/>
  <c r="EG54" i="93"/>
  <c r="EG39" i="93"/>
  <c r="EG59" i="93"/>
  <c r="EG46" i="93"/>
  <c r="EG38" i="93"/>
  <c r="EG44" i="93"/>
  <c r="EG53" i="93"/>
  <c r="EG48" i="93"/>
  <c r="EG51" i="93"/>
  <c r="EG47" i="93"/>
  <c r="EG36" i="93"/>
  <c r="EG45" i="93"/>
  <c r="EG49" i="93"/>
  <c r="EG60" i="93"/>
  <c r="EG58" i="93"/>
  <c r="AX114" i="93"/>
  <c r="DG21" i="93"/>
  <c r="DG24" i="93"/>
  <c r="DG38" i="93"/>
  <c r="DG50" i="93"/>
  <c r="DG51" i="93"/>
  <c r="DG32" i="93"/>
  <c r="DG62" i="93"/>
  <c r="DG16" i="93"/>
  <c r="DG48" i="93"/>
  <c r="DG31" i="93"/>
  <c r="DG30" i="93"/>
  <c r="DG39" i="93"/>
  <c r="DG61" i="93"/>
  <c r="DG45" i="93"/>
  <c r="DG29" i="93"/>
  <c r="DG22" i="93"/>
  <c r="DG43" i="93"/>
  <c r="DG52" i="93"/>
  <c r="DG17" i="93"/>
  <c r="DG34" i="93"/>
  <c r="DG49" i="93"/>
  <c r="DG58" i="93"/>
  <c r="DG47" i="93"/>
  <c r="DG15" i="93"/>
  <c r="DG27" i="93"/>
  <c r="DG64" i="93"/>
  <c r="DG40" i="93"/>
  <c r="DG19" i="93"/>
  <c r="DG36" i="93"/>
  <c r="DG35" i="93"/>
  <c r="DG60" i="93"/>
  <c r="DG42" i="93"/>
  <c r="DG55" i="93"/>
  <c r="DG33" i="93"/>
  <c r="DG44" i="93"/>
  <c r="DG54" i="93"/>
  <c r="DG26" i="93"/>
  <c r="DG37" i="93"/>
  <c r="DG20" i="93"/>
  <c r="DG25" i="93"/>
  <c r="DG57" i="93"/>
  <c r="DG41" i="93"/>
  <c r="DG46" i="93"/>
  <c r="DG63" i="93"/>
  <c r="DG56" i="93"/>
  <c r="DG28" i="93"/>
  <c r="DG59" i="93"/>
  <c r="DG18" i="93"/>
  <c r="DG53" i="93"/>
  <c r="DG23" i="93"/>
  <c r="AX50" i="93"/>
  <c r="DT28" i="93"/>
  <c r="DT29" i="93"/>
  <c r="DT38" i="93"/>
  <c r="DT37" i="93"/>
  <c r="DT35" i="93"/>
  <c r="DT47" i="93"/>
  <c r="DT51" i="93"/>
  <c r="DT59" i="93"/>
  <c r="DT49" i="93"/>
  <c r="DT54" i="93"/>
  <c r="DT60" i="93"/>
  <c r="DT45" i="93"/>
  <c r="DT26" i="93"/>
  <c r="DT55" i="93"/>
  <c r="DT42" i="93"/>
  <c r="DT25" i="93"/>
  <c r="DT62" i="93"/>
  <c r="DT53" i="93"/>
  <c r="DT32" i="93"/>
  <c r="DT57" i="93"/>
  <c r="DT33" i="93"/>
  <c r="DT58" i="93"/>
  <c r="DT44" i="93"/>
  <c r="DT34" i="93"/>
  <c r="DT56" i="93"/>
  <c r="DT39" i="93"/>
  <c r="DT30" i="93"/>
  <c r="DT48" i="93"/>
  <c r="DT36" i="93"/>
  <c r="DT46" i="93"/>
  <c r="DT27" i="93"/>
  <c r="DT31" i="93"/>
  <c r="DT50" i="93"/>
  <c r="DT41" i="93"/>
  <c r="DT52" i="93"/>
  <c r="DT43" i="93"/>
  <c r="DT63" i="93"/>
  <c r="DT24" i="93"/>
  <c r="DT61" i="93"/>
  <c r="DT40" i="93"/>
  <c r="DT64" i="93"/>
  <c r="AX8" i="93"/>
  <c r="AX40" i="93"/>
  <c r="DV37" i="93"/>
  <c r="DV38" i="93"/>
  <c r="DV54" i="93"/>
  <c r="DV61" i="93"/>
  <c r="DV25" i="93"/>
  <c r="DV39" i="93"/>
  <c r="DV42" i="93"/>
  <c r="DV56" i="93"/>
  <c r="DV26" i="93"/>
  <c r="DV31" i="93"/>
  <c r="DV36" i="93"/>
  <c r="DV50" i="93"/>
  <c r="DV62" i="93"/>
  <c r="DV51" i="93"/>
  <c r="DV59" i="93"/>
  <c r="DV28" i="93"/>
  <c r="DV40" i="93"/>
  <c r="DV43" i="93"/>
  <c r="DV64" i="93"/>
  <c r="DV53" i="93"/>
  <c r="DV35" i="93"/>
  <c r="DV52" i="93"/>
  <c r="DV57" i="93"/>
  <c r="DV24" i="93"/>
  <c r="DV44" i="93"/>
  <c r="DV63" i="93"/>
  <c r="DV32" i="93"/>
  <c r="DV60" i="93"/>
  <c r="DV27" i="93"/>
  <c r="DV30" i="93"/>
  <c r="DV45" i="93"/>
  <c r="DV34" i="93"/>
  <c r="DV48" i="93"/>
  <c r="DV33" i="93"/>
  <c r="DV47" i="93"/>
  <c r="DV55" i="93"/>
  <c r="DV29" i="93"/>
  <c r="DV46" i="93"/>
  <c r="DV49" i="93"/>
  <c r="DV41" i="93"/>
  <c r="DV58" i="93"/>
  <c r="ED35" i="93"/>
  <c r="ED32" i="93"/>
  <c r="ED38" i="93"/>
  <c r="ED43" i="93"/>
  <c r="ED56" i="93"/>
  <c r="ED64" i="93"/>
  <c r="ED53" i="93"/>
  <c r="ED31" i="93"/>
  <c r="ED33" i="93"/>
  <c r="ED41" i="93"/>
  <c r="ED34" i="93"/>
  <c r="ED46" i="93"/>
  <c r="ED54" i="93"/>
  <c r="ED62" i="93"/>
  <c r="ED50" i="93"/>
  <c r="ED51" i="93"/>
  <c r="ED40" i="93"/>
  <c r="ED52" i="93"/>
  <c r="ED48" i="93"/>
  <c r="ED55" i="93"/>
  <c r="ED37" i="93"/>
  <c r="ED58" i="93"/>
  <c r="ED57" i="93"/>
  <c r="ED63" i="93"/>
  <c r="ED39" i="93"/>
  <c r="ED42" i="93"/>
  <c r="ED60" i="93"/>
  <c r="ED45" i="93"/>
  <c r="ED61" i="93"/>
  <c r="ED30" i="93"/>
  <c r="ED36" i="93"/>
  <c r="ED47" i="93"/>
  <c r="ED44" i="93"/>
  <c r="ED49" i="93"/>
  <c r="ED59" i="93"/>
  <c r="EK41" i="93"/>
  <c r="EK43" i="93"/>
  <c r="EK46" i="93"/>
  <c r="EK40" i="93"/>
  <c r="EK56" i="93"/>
  <c r="EK64" i="93"/>
  <c r="EK36" i="93"/>
  <c r="EK57" i="93"/>
  <c r="EK45" i="93"/>
  <c r="EK48" i="93"/>
  <c r="EK50" i="93"/>
  <c r="EK58" i="93"/>
  <c r="EK51" i="93"/>
  <c r="EK59" i="93"/>
  <c r="EK38" i="93"/>
  <c r="EK37" i="93"/>
  <c r="EK47" i="93"/>
  <c r="EK42" i="93"/>
  <c r="EK52" i="93"/>
  <c r="EK60" i="93"/>
  <c r="EK53" i="93"/>
  <c r="EK61" i="93"/>
  <c r="EK39" i="93"/>
  <c r="EK49" i="93"/>
  <c r="EK44" i="93"/>
  <c r="EK54" i="93"/>
  <c r="EK62" i="93"/>
  <c r="EK55" i="93"/>
  <c r="EK63" i="93"/>
  <c r="DS32" i="93"/>
  <c r="DS40" i="93"/>
  <c r="DS50" i="93"/>
  <c r="DS47" i="93"/>
  <c r="DS53" i="93"/>
  <c r="DS61" i="93"/>
  <c r="DS41" i="93"/>
  <c r="DS58" i="93"/>
  <c r="DS35" i="93"/>
  <c r="DS28" i="93"/>
  <c r="DS30" i="93"/>
  <c r="DS38" i="93"/>
  <c r="DS27" i="93"/>
  <c r="DS48" i="93"/>
  <c r="DS45" i="93"/>
  <c r="DS51" i="93"/>
  <c r="DS59" i="93"/>
  <c r="DS33" i="93"/>
  <c r="DS56" i="93"/>
  <c r="DS64" i="93"/>
  <c r="DS25" i="93"/>
  <c r="DS42" i="93"/>
  <c r="DS46" i="93"/>
  <c r="DS37" i="93"/>
  <c r="DS39" i="93"/>
  <c r="DS62" i="93"/>
  <c r="DS24" i="93"/>
  <c r="DS29" i="93"/>
  <c r="DS31" i="93"/>
  <c r="DS55" i="93"/>
  <c r="DS52" i="93"/>
  <c r="DS26" i="93"/>
  <c r="DS34" i="93"/>
  <c r="DS43" i="93"/>
  <c r="DS57" i="93"/>
  <c r="DS54" i="93"/>
  <c r="DS36" i="93"/>
  <c r="DS44" i="93"/>
  <c r="DS49" i="93"/>
  <c r="DS63" i="93"/>
  <c r="DS60" i="93"/>
  <c r="EA36" i="93"/>
  <c r="EA31" i="93"/>
  <c r="EA50" i="93"/>
  <c r="EA49" i="93"/>
  <c r="EA51" i="93"/>
  <c r="EA59" i="93"/>
  <c r="EA30" i="93"/>
  <c r="EA52" i="93"/>
  <c r="EA60" i="93"/>
  <c r="EA42" i="93"/>
  <c r="EA38" i="93"/>
  <c r="EA44" i="93"/>
  <c r="EA43" i="93"/>
  <c r="EA53" i="93"/>
  <c r="EA61" i="93"/>
  <c r="EA35" i="93"/>
  <c r="EA54" i="93"/>
  <c r="EA62" i="93"/>
  <c r="EA32" i="93"/>
  <c r="EA40" i="93"/>
  <c r="EA46" i="93"/>
  <c r="EA45" i="93"/>
  <c r="EA33" i="93"/>
  <c r="EA55" i="93"/>
  <c r="EA63" i="93"/>
  <c r="EA56" i="93"/>
  <c r="EA64" i="93"/>
  <c r="EA34" i="93"/>
  <c r="EA48" i="93"/>
  <c r="EA47" i="93"/>
  <c r="EA41" i="93"/>
  <c r="EA57" i="93"/>
  <c r="EA37" i="93"/>
  <c r="EA58" i="93"/>
  <c r="EA39" i="93"/>
  <c r="DP62" i="93"/>
  <c r="DP25" i="93"/>
  <c r="DP30" i="93"/>
  <c r="DP31" i="93"/>
  <c r="DP38" i="93"/>
  <c r="DP39" i="93"/>
  <c r="DP45" i="93"/>
  <c r="DP46" i="93"/>
  <c r="DP57" i="93"/>
  <c r="DP43" i="93"/>
  <c r="DP44" i="93"/>
  <c r="DP54" i="93"/>
  <c r="DP64" i="93"/>
  <c r="DP27" i="93"/>
  <c r="DP32" i="93"/>
  <c r="DP40" i="93"/>
  <c r="DP33" i="93"/>
  <c r="DP49" i="93"/>
  <c r="DP51" i="93"/>
  <c r="DP59" i="93"/>
  <c r="DP47" i="93"/>
  <c r="DP48" i="93"/>
  <c r="DP56" i="93"/>
  <c r="DP21" i="93"/>
  <c r="DP26" i="93"/>
  <c r="DP19" i="93"/>
  <c r="DP34" i="93"/>
  <c r="DP42" i="93"/>
  <c r="DP37" i="93"/>
  <c r="DP53" i="93"/>
  <c r="DP61" i="93"/>
  <c r="DP23" i="93"/>
  <c r="DP50" i="93"/>
  <c r="DP58" i="93"/>
  <c r="DP22" i="93"/>
  <c r="DP28" i="93"/>
  <c r="DP20" i="93"/>
  <c r="DP36" i="93"/>
  <c r="DP35" i="93"/>
  <c r="DP41" i="93"/>
  <c r="DP24" i="93"/>
  <c r="DP55" i="93"/>
  <c r="DP63" i="93"/>
  <c r="DP29" i="93"/>
  <c r="DP52" i="93"/>
  <c r="DP60" i="93"/>
  <c r="CX7" i="93"/>
  <c r="CX6" i="93"/>
  <c r="CX8" i="93"/>
  <c r="CX10" i="93"/>
  <c r="CX12" i="93"/>
  <c r="CX14" i="93"/>
  <c r="CX13" i="93"/>
  <c r="CX9" i="93"/>
  <c r="CX15" i="93"/>
  <c r="CX20" i="93"/>
  <c r="CX18" i="93"/>
  <c r="CX19" i="93"/>
  <c r="CX26" i="93"/>
  <c r="CX16" i="93"/>
  <c r="CX17" i="93"/>
  <c r="CX21" i="93"/>
  <c r="CX24" i="93"/>
  <c r="CX22" i="93"/>
  <c r="CX23" i="93"/>
  <c r="CX25" i="93"/>
  <c r="CX27" i="93"/>
  <c r="CX29" i="93"/>
  <c r="CX31" i="93"/>
  <c r="CX28" i="93"/>
  <c r="CX30" i="93"/>
  <c r="CX33" i="93"/>
  <c r="CX35" i="93"/>
  <c r="CX37" i="93"/>
  <c r="CX39" i="93"/>
  <c r="CX41" i="93"/>
  <c r="CX36" i="93"/>
  <c r="CX40" i="93"/>
  <c r="CX32" i="93"/>
  <c r="CX34" i="93"/>
  <c r="CX38" i="93"/>
  <c r="CX42" i="93"/>
  <c r="CX46" i="93"/>
  <c r="CX50" i="93"/>
  <c r="CX43" i="93"/>
  <c r="CX47" i="93"/>
  <c r="CX52" i="93"/>
  <c r="CX54" i="93"/>
  <c r="CX56" i="93"/>
  <c r="CX58" i="93"/>
  <c r="CX60" i="93"/>
  <c r="CX62" i="93"/>
  <c r="CX64" i="93"/>
  <c r="CX11" i="93"/>
  <c r="CX44" i="93"/>
  <c r="CX48" i="93"/>
  <c r="CX5" i="93"/>
  <c r="CX45" i="93"/>
  <c r="CX49" i="93"/>
  <c r="CX51" i="93"/>
  <c r="CX53" i="93"/>
  <c r="CX55" i="93"/>
  <c r="CX57" i="93"/>
  <c r="CX61" i="93"/>
  <c r="CX63" i="93"/>
  <c r="CX59" i="93"/>
  <c r="CW11" i="93"/>
  <c r="CW12" i="93"/>
  <c r="CW6" i="93"/>
  <c r="CW7" i="93"/>
  <c r="CW16" i="93"/>
  <c r="CW18" i="93"/>
  <c r="CW20" i="93"/>
  <c r="CW22" i="93"/>
  <c r="CW24" i="93"/>
  <c r="CW8" i="93"/>
  <c r="CW21" i="93"/>
  <c r="CW19" i="93"/>
  <c r="CW17" i="93"/>
  <c r="CW15" i="93"/>
  <c r="CW23" i="93"/>
  <c r="CW25" i="93"/>
  <c r="CW27" i="93"/>
  <c r="CW29" i="93"/>
  <c r="CW13" i="93"/>
  <c r="CW14" i="93"/>
  <c r="CW10" i="93"/>
  <c r="CW33" i="93"/>
  <c r="CW35" i="93"/>
  <c r="CW37" i="93"/>
  <c r="CW39" i="93"/>
  <c r="CW41" i="93"/>
  <c r="CW26" i="93"/>
  <c r="CW28" i="93"/>
  <c r="CW43" i="93"/>
  <c r="CW45" i="93"/>
  <c r="CW47" i="93"/>
  <c r="CW49" i="93"/>
  <c r="CW30" i="93"/>
  <c r="CW31" i="93"/>
  <c r="CW44" i="93"/>
  <c r="CW46" i="93"/>
  <c r="CW48" i="93"/>
  <c r="CW50" i="93"/>
  <c r="CW36" i="93"/>
  <c r="CW52" i="93"/>
  <c r="CW54" i="93"/>
  <c r="CW56" i="93"/>
  <c r="CW58" i="93"/>
  <c r="CW60" i="93"/>
  <c r="CW62" i="93"/>
  <c r="CW64" i="93"/>
  <c r="CW9" i="93"/>
  <c r="CW38" i="93"/>
  <c r="CW40" i="93"/>
  <c r="CW51" i="93"/>
  <c r="CW53" i="93"/>
  <c r="CW55" i="93"/>
  <c r="CW57" i="93"/>
  <c r="CW59" i="93"/>
  <c r="CW61" i="93"/>
  <c r="CW63" i="93"/>
  <c r="CW32" i="93"/>
  <c r="CW34" i="93"/>
  <c r="CW42" i="93"/>
  <c r="CW5" i="93"/>
  <c r="DA14" i="93"/>
  <c r="DA22" i="93"/>
  <c r="DA12" i="93"/>
  <c r="DA23" i="93"/>
  <c r="DA21" i="93"/>
  <c r="DA39" i="93"/>
  <c r="DA29" i="93"/>
  <c r="DA49" i="93"/>
  <c r="DA50" i="93"/>
  <c r="DA42" i="93"/>
  <c r="DA58" i="93"/>
  <c r="DA26" i="93"/>
  <c r="DA51" i="93"/>
  <c r="DA59" i="93"/>
  <c r="DA10" i="93"/>
  <c r="DA35" i="93"/>
  <c r="DA45" i="93"/>
  <c r="DA54" i="93"/>
  <c r="DA63" i="93"/>
  <c r="DA13" i="93"/>
  <c r="DA15" i="93"/>
  <c r="DA32" i="93"/>
  <c r="DA48" i="93"/>
  <c r="DA56" i="93"/>
  <c r="DA38" i="93"/>
  <c r="DA40" i="93"/>
  <c r="DA16" i="93"/>
  <c r="DA24" i="93"/>
  <c r="DA19" i="93"/>
  <c r="DA25" i="93"/>
  <c r="DA33" i="93"/>
  <c r="DA41" i="93"/>
  <c r="DA43" i="93"/>
  <c r="DA44" i="93"/>
  <c r="DA30" i="93"/>
  <c r="DA52" i="93"/>
  <c r="DA60" i="93"/>
  <c r="DA36" i="93"/>
  <c r="DA53" i="93"/>
  <c r="DA61" i="93"/>
  <c r="DA18" i="93"/>
  <c r="DA27" i="93"/>
  <c r="DA28" i="93"/>
  <c r="DA46" i="93"/>
  <c r="DA31" i="93"/>
  <c r="DA62" i="93"/>
  <c r="DA55" i="93"/>
  <c r="DA20" i="93"/>
  <c r="DA11" i="93"/>
  <c r="DA17" i="93"/>
  <c r="DA37" i="93"/>
  <c r="DA47" i="93"/>
  <c r="DA34" i="93"/>
  <c r="DA64" i="93"/>
  <c r="DA57" i="93"/>
  <c r="DB12" i="93"/>
  <c r="DB20" i="93"/>
  <c r="DB19" i="93"/>
  <c r="DB23" i="93"/>
  <c r="DB27" i="93"/>
  <c r="DB33" i="93"/>
  <c r="DB41" i="93"/>
  <c r="DB42" i="93"/>
  <c r="DB44" i="93"/>
  <c r="DB52" i="93"/>
  <c r="DB60" i="93"/>
  <c r="DB50" i="93"/>
  <c r="DB47" i="93"/>
  <c r="DB57" i="93"/>
  <c r="DB17" i="93"/>
  <c r="DB37" i="93"/>
  <c r="DB40" i="93"/>
  <c r="DB56" i="93"/>
  <c r="DB28" i="93"/>
  <c r="DB61" i="93"/>
  <c r="DB10" i="93"/>
  <c r="DB18" i="93"/>
  <c r="DB25" i="93"/>
  <c r="DB39" i="93"/>
  <c r="DB32" i="93"/>
  <c r="DB58" i="93"/>
  <c r="DB43" i="93"/>
  <c r="DB63" i="93"/>
  <c r="DB11" i="93"/>
  <c r="DB21" i="93"/>
  <c r="DB24" i="93"/>
  <c r="DB16" i="93"/>
  <c r="DB29" i="93"/>
  <c r="DB35" i="93"/>
  <c r="DB30" i="93"/>
  <c r="DB36" i="93"/>
  <c r="DB48" i="93"/>
  <c r="DB54" i="93"/>
  <c r="DB62" i="93"/>
  <c r="DB51" i="93"/>
  <c r="DB59" i="93"/>
  <c r="DB13" i="93"/>
  <c r="DB26" i="93"/>
  <c r="DB31" i="93"/>
  <c r="DB34" i="93"/>
  <c r="DB45" i="93"/>
  <c r="DB64" i="93"/>
  <c r="DB53" i="93"/>
  <c r="DB14" i="93"/>
  <c r="DB22" i="93"/>
  <c r="DB15" i="93"/>
  <c r="DB38" i="93"/>
  <c r="DB49" i="93"/>
  <c r="DB46" i="93"/>
  <c r="DB55" i="93"/>
  <c r="DC60" i="93"/>
  <c r="DC49" i="93"/>
  <c r="DC30" i="93"/>
  <c r="DC17" i="93"/>
  <c r="DC41" i="93"/>
  <c r="DC48" i="93"/>
  <c r="DC18" i="93"/>
  <c r="DC13" i="93"/>
  <c r="DC59" i="93"/>
  <c r="DC27" i="93"/>
  <c r="DC11" i="93"/>
  <c r="DC62" i="93"/>
  <c r="DC37" i="93"/>
  <c r="DC34" i="93"/>
  <c r="DC19" i="93"/>
  <c r="DC32" i="93"/>
  <c r="DC35" i="93"/>
  <c r="DC38" i="93"/>
  <c r="DC56" i="93"/>
  <c r="DC25" i="93"/>
  <c r="DC44" i="93"/>
  <c r="DC55" i="93"/>
  <c r="DC58" i="93"/>
  <c r="DC29" i="93"/>
  <c r="DC33" i="93"/>
  <c r="DC28" i="93"/>
  <c r="DC57" i="93"/>
  <c r="DC10" i="93"/>
  <c r="DC52" i="93"/>
  <c r="DC50" i="93"/>
  <c r="DC22" i="93"/>
  <c r="DC14" i="93"/>
  <c r="DC61" i="93"/>
  <c r="DC31" i="93"/>
  <c r="DC20" i="93"/>
  <c r="DC64" i="93"/>
  <c r="DC51" i="93"/>
  <c r="DC36" i="93"/>
  <c r="DC21" i="93"/>
  <c r="DC54" i="93"/>
  <c r="DC43" i="93"/>
  <c r="DC16" i="93"/>
  <c r="DC63" i="93"/>
  <c r="DC24" i="93"/>
  <c r="DC53" i="93"/>
  <c r="DC23" i="93"/>
  <c r="DC45" i="93"/>
  <c r="DC39" i="93"/>
  <c r="DC26" i="93"/>
  <c r="DC40" i="93"/>
  <c r="DC47" i="93"/>
  <c r="DC15" i="93"/>
  <c r="DC46" i="93"/>
  <c r="DC12" i="93"/>
  <c r="DC42" i="93"/>
  <c r="CZ11" i="93"/>
  <c r="CZ17" i="93"/>
  <c r="CZ22" i="93"/>
  <c r="CZ21" i="93"/>
  <c r="CZ32" i="93"/>
  <c r="CZ34" i="93"/>
  <c r="CZ42" i="93"/>
  <c r="CZ39" i="93"/>
  <c r="CZ29" i="93"/>
  <c r="CZ46" i="93"/>
  <c r="CZ55" i="93"/>
  <c r="CZ63" i="93"/>
  <c r="CZ48" i="93"/>
  <c r="CZ58" i="93"/>
  <c r="CZ12" i="93"/>
  <c r="CZ28" i="93"/>
  <c r="CZ38" i="93"/>
  <c r="CZ37" i="93"/>
  <c r="CZ51" i="93"/>
  <c r="CZ47" i="93"/>
  <c r="CZ60" i="93"/>
  <c r="CZ10" i="93"/>
  <c r="CZ20" i="93"/>
  <c r="CZ31" i="93"/>
  <c r="CZ35" i="93"/>
  <c r="CZ61" i="93"/>
  <c r="CZ56" i="93"/>
  <c r="CZ13" i="93"/>
  <c r="CZ18" i="93"/>
  <c r="CZ25" i="93"/>
  <c r="CZ26" i="93"/>
  <c r="CZ14" i="93"/>
  <c r="CZ36" i="93"/>
  <c r="CZ23" i="93"/>
  <c r="CZ33" i="93"/>
  <c r="CZ45" i="93"/>
  <c r="CZ50" i="93"/>
  <c r="CZ57" i="93"/>
  <c r="CZ43" i="93"/>
  <c r="CZ52" i="93"/>
  <c r="CZ64" i="93"/>
  <c r="CZ15" i="93"/>
  <c r="CZ19" i="93"/>
  <c r="CZ27" i="93"/>
  <c r="CZ24" i="93"/>
  <c r="CZ49" i="93"/>
  <c r="CZ59" i="93"/>
  <c r="CZ54" i="93"/>
  <c r="CZ16" i="93"/>
  <c r="CZ30" i="93"/>
  <c r="CZ40" i="93"/>
  <c r="CZ41" i="93"/>
  <c r="CZ53" i="93"/>
  <c r="CZ44" i="93"/>
  <c r="CZ62" i="93"/>
  <c r="CY8" i="93"/>
  <c r="CY14" i="93"/>
  <c r="CY6" i="93"/>
  <c r="CY10" i="93"/>
  <c r="CY11" i="93"/>
  <c r="CY15" i="93"/>
  <c r="CY17" i="93"/>
  <c r="CY19" i="93"/>
  <c r="CY21" i="93"/>
  <c r="CY23" i="93"/>
  <c r="CY9" i="93"/>
  <c r="CY16" i="93"/>
  <c r="CY20" i="93"/>
  <c r="CY18" i="93"/>
  <c r="CY26" i="93"/>
  <c r="CY28" i="93"/>
  <c r="CY24" i="93"/>
  <c r="CY7" i="93"/>
  <c r="CY12" i="93"/>
  <c r="CY31" i="93"/>
  <c r="CY32" i="93"/>
  <c r="CY34" i="93"/>
  <c r="CY36" i="93"/>
  <c r="CY38" i="93"/>
  <c r="CY40" i="93"/>
  <c r="CY42" i="93"/>
  <c r="CY29" i="93"/>
  <c r="CY30" i="93"/>
  <c r="CY22" i="93"/>
  <c r="CY25" i="93"/>
  <c r="CY44" i="93"/>
  <c r="CY46" i="93"/>
  <c r="CY48" i="93"/>
  <c r="CY50" i="93"/>
  <c r="CY27" i="93"/>
  <c r="CY43" i="93"/>
  <c r="CY45" i="93"/>
  <c r="CY47" i="93"/>
  <c r="CY49" i="93"/>
  <c r="CY39" i="93"/>
  <c r="CY51" i="93"/>
  <c r="CY53" i="93"/>
  <c r="CY55" i="93"/>
  <c r="CY57" i="93"/>
  <c r="CY59" i="93"/>
  <c r="CY61" i="93"/>
  <c r="CY63" i="93"/>
  <c r="CY33" i="93"/>
  <c r="CY41" i="93"/>
  <c r="CY35" i="93"/>
  <c r="CY52" i="93"/>
  <c r="CY54" i="93"/>
  <c r="CY56" i="93"/>
  <c r="CY58" i="93"/>
  <c r="CY60" i="93"/>
  <c r="CY62" i="93"/>
  <c r="CY64" i="93"/>
  <c r="CY13" i="93"/>
  <c r="CY37" i="93"/>
  <c r="CY5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CV66" i="98"/>
  <c r="CV67" i="98"/>
  <c r="CV68" i="98"/>
  <c r="CV69" i="98"/>
  <c r="CV70" i="98"/>
  <c r="CV71" i="98"/>
  <c r="CV72" i="98"/>
  <c r="CV73" i="98"/>
  <c r="CV74" i="98"/>
  <c r="CV75" i="98"/>
  <c r="CV76" i="98"/>
  <c r="CV7" i="98"/>
  <c r="CV8" i="98"/>
  <c r="CV9" i="98"/>
  <c r="CV10" i="98"/>
  <c r="CV11" i="98"/>
  <c r="CV12" i="98"/>
  <c r="CV13" i="98"/>
  <c r="CV14" i="98"/>
  <c r="CV15" i="98"/>
  <c r="CV16" i="98"/>
  <c r="CV17" i="98"/>
  <c r="CV18" i="98"/>
  <c r="CV19" i="98"/>
  <c r="CV20" i="98"/>
  <c r="CV21" i="98"/>
  <c r="CV22" i="98"/>
  <c r="CV23" i="98"/>
  <c r="CV24" i="98"/>
  <c r="CV25" i="98"/>
  <c r="CV26" i="98"/>
  <c r="CV27" i="98"/>
  <c r="CV28" i="98"/>
  <c r="CV29" i="98"/>
  <c r="CV30" i="98"/>
  <c r="CV31" i="98"/>
  <c r="CV32" i="98"/>
  <c r="CV33" i="98"/>
  <c r="CV34" i="98"/>
  <c r="CV35" i="98"/>
  <c r="CV36" i="98"/>
  <c r="CV37" i="98"/>
  <c r="CV38" i="98"/>
  <c r="CV39" i="98"/>
  <c r="CV40" i="98"/>
  <c r="CV41" i="98"/>
  <c r="CV42" i="98"/>
  <c r="CV43" i="98"/>
  <c r="CV44" i="98"/>
  <c r="CV45" i="98"/>
  <c r="CV46" i="98"/>
  <c r="CV47" i="98"/>
  <c r="CV48" i="98"/>
  <c r="CV49" i="98"/>
  <c r="CV50" i="98"/>
  <c r="CV51" i="98"/>
  <c r="CV52" i="98"/>
  <c r="CV53" i="98"/>
  <c r="CV54" i="98"/>
  <c r="CV55" i="98"/>
  <c r="CV56" i="98"/>
  <c r="CV57" i="98"/>
  <c r="CV58" i="98"/>
  <c r="CV59" i="98"/>
  <c r="CV60" i="98"/>
  <c r="CV61" i="98"/>
  <c r="CV62" i="98"/>
  <c r="CV63" i="98"/>
  <c r="CV64" i="98"/>
  <c r="CV65" i="98"/>
  <c r="CV6" i="98"/>
  <c r="AR9" i="98" l="1"/>
  <c r="AR8" i="98"/>
  <c r="AR7" i="98"/>
  <c r="AR6" i="98"/>
  <c r="CD7" i="98" l="1"/>
  <c r="CF7" i="98" s="1"/>
  <c r="CD8" i="98"/>
  <c r="CF8" i="98" s="1"/>
  <c r="CD9" i="98"/>
  <c r="CF9" i="98" s="1"/>
  <c r="CD10" i="98"/>
  <c r="CF10" i="98" s="1"/>
  <c r="CD11" i="98"/>
  <c r="CF11" i="98" s="1"/>
  <c r="CD12" i="98"/>
  <c r="CF12" i="98" s="1"/>
  <c r="CD13" i="98"/>
  <c r="CF13" i="98" s="1"/>
  <c r="CD14" i="98"/>
  <c r="CF14" i="98" s="1"/>
  <c r="CD15" i="98"/>
  <c r="CF15" i="98" s="1"/>
  <c r="CD16" i="98"/>
  <c r="CF16" i="98" s="1"/>
  <c r="CD17" i="98"/>
  <c r="CF17" i="98" s="1"/>
  <c r="CD18" i="98"/>
  <c r="CF18" i="98" s="1"/>
  <c r="CD19" i="98"/>
  <c r="CF19" i="98" s="1"/>
  <c r="CD20" i="98"/>
  <c r="CF20" i="98" s="1"/>
  <c r="CD21" i="98"/>
  <c r="CF21" i="98" s="1"/>
  <c r="CD22" i="98"/>
  <c r="CF22" i="98" s="1"/>
  <c r="CD23" i="98"/>
  <c r="CF23" i="98" s="1"/>
  <c r="CD24" i="98"/>
  <c r="CF24" i="98" s="1"/>
  <c r="CD25" i="98"/>
  <c r="CF25" i="98" s="1"/>
  <c r="CD26" i="98"/>
  <c r="CF26" i="98" s="1"/>
  <c r="CD27" i="98"/>
  <c r="CF27" i="98" s="1"/>
  <c r="CD28" i="98"/>
  <c r="CF28" i="98" s="1"/>
  <c r="CD29" i="98"/>
  <c r="CF29" i="98" s="1"/>
  <c r="CD30" i="98"/>
  <c r="CF30" i="98" s="1"/>
  <c r="CD31" i="98"/>
  <c r="CF31" i="98" s="1"/>
  <c r="CD32" i="98"/>
  <c r="CF32" i="98" s="1"/>
  <c r="CD33" i="98"/>
  <c r="CF33" i="98" s="1"/>
  <c r="CD34" i="98"/>
  <c r="CF34" i="98" s="1"/>
  <c r="CD35" i="98"/>
  <c r="CF35" i="98" s="1"/>
  <c r="CD36" i="98"/>
  <c r="CF36" i="98" s="1"/>
  <c r="CD37" i="98"/>
  <c r="CF37" i="98" s="1"/>
  <c r="CD38" i="98"/>
  <c r="CF38" i="98" s="1"/>
  <c r="CD39" i="98"/>
  <c r="CF39" i="98" s="1"/>
  <c r="CD40" i="98"/>
  <c r="CF40" i="98" s="1"/>
  <c r="CD41" i="98"/>
  <c r="CF41" i="98" s="1"/>
  <c r="CD42" i="98"/>
  <c r="CF42" i="98" s="1"/>
  <c r="CD43" i="98"/>
  <c r="CF43" i="98" s="1"/>
  <c r="CD44" i="98"/>
  <c r="CF44" i="98" s="1"/>
  <c r="CD45" i="98"/>
  <c r="CF45" i="98" s="1"/>
  <c r="CD46" i="98"/>
  <c r="CF46" i="98" s="1"/>
  <c r="CD47" i="98"/>
  <c r="CF47" i="98" s="1"/>
  <c r="CD48" i="98"/>
  <c r="CF48" i="98" s="1"/>
  <c r="CD49" i="98"/>
  <c r="CF49" i="98" s="1"/>
  <c r="CD50" i="98"/>
  <c r="CF50" i="98" s="1"/>
  <c r="CD51" i="98"/>
  <c r="CF51" i="98" s="1"/>
  <c r="CD52" i="98"/>
  <c r="CF52" i="98" s="1"/>
  <c r="CD53" i="98"/>
  <c r="CF53" i="98" s="1"/>
  <c r="CD54" i="98"/>
  <c r="CF54" i="98" s="1"/>
  <c r="CD55" i="98"/>
  <c r="CF55" i="98" s="1"/>
  <c r="CD56" i="98"/>
  <c r="CF56" i="98" s="1"/>
  <c r="CD57" i="98"/>
  <c r="CF57" i="98" s="1"/>
  <c r="CD58" i="98"/>
  <c r="CF58" i="98" s="1"/>
  <c r="CD59" i="98"/>
  <c r="CF59" i="98" s="1"/>
  <c r="CD60" i="98"/>
  <c r="CF60" i="98" s="1"/>
  <c r="CD61" i="98"/>
  <c r="CF61" i="98" s="1"/>
  <c r="CD62" i="98"/>
  <c r="CF62" i="98" s="1"/>
  <c r="CD63" i="98"/>
  <c r="CF63" i="98" s="1"/>
  <c r="CD64" i="98"/>
  <c r="CF64" i="98" s="1"/>
  <c r="CD65" i="98"/>
  <c r="CF65" i="98" s="1"/>
  <c r="CD6" i="98"/>
  <c r="CF6" i="98" s="1"/>
  <c r="I20" i="98"/>
  <c r="H20" i="98"/>
  <c r="G20" i="98"/>
  <c r="F20" i="98"/>
  <c r="E20" i="98"/>
  <c r="D20" i="98"/>
  <c r="C20" i="98"/>
  <c r="B20" i="98"/>
  <c r="AC8" i="98"/>
  <c r="AC9" i="98"/>
  <c r="AC10" i="98"/>
  <c r="AC11" i="98"/>
  <c r="AC12" i="98"/>
  <c r="AC13" i="98"/>
  <c r="AC14" i="98"/>
  <c r="AC15" i="98"/>
  <c r="AC7" i="98"/>
  <c r="AB8" i="98"/>
  <c r="AD8" i="98" s="1"/>
  <c r="AB9" i="98"/>
  <c r="AF9" i="98" s="1"/>
  <c r="AB10" i="98"/>
  <c r="AD10" i="98" s="1"/>
  <c r="AB11" i="98"/>
  <c r="AD11" i="98" s="1"/>
  <c r="AB12" i="98"/>
  <c r="AF12" i="98" s="1"/>
  <c r="AB13" i="98"/>
  <c r="AF13" i="98" s="1"/>
  <c r="AB14" i="98"/>
  <c r="AE14" i="98" s="1"/>
  <c r="AB15" i="98"/>
  <c r="AF15" i="98" s="1"/>
  <c r="AB7" i="98"/>
  <c r="AG7" i="98" s="1"/>
  <c r="S8" i="98"/>
  <c r="S9" i="98"/>
  <c r="S10" i="98"/>
  <c r="S11" i="98"/>
  <c r="S12" i="98"/>
  <c r="S13" i="98"/>
  <c r="S14" i="98"/>
  <c r="S15" i="98"/>
  <c r="S7" i="98"/>
  <c r="R8" i="98"/>
  <c r="T8" i="98" s="1"/>
  <c r="R9" i="98"/>
  <c r="V9" i="98" s="1"/>
  <c r="R10" i="98"/>
  <c r="T10" i="98" s="1"/>
  <c r="R11" i="98"/>
  <c r="U11" i="98" s="1"/>
  <c r="R12" i="98"/>
  <c r="V12" i="98" s="1"/>
  <c r="R13" i="98"/>
  <c r="T13" i="98" s="1"/>
  <c r="R14" i="98"/>
  <c r="T14" i="98" s="1"/>
  <c r="R15" i="98"/>
  <c r="V15" i="98" s="1"/>
  <c r="R7" i="98"/>
  <c r="U7" i="98" s="1"/>
  <c r="J8" i="98"/>
  <c r="K8" i="98"/>
  <c r="L8" i="98"/>
  <c r="M8" i="98"/>
  <c r="J9" i="98"/>
  <c r="K9" i="98"/>
  <c r="L9" i="98"/>
  <c r="M9" i="98"/>
  <c r="J10" i="98"/>
  <c r="K10" i="98"/>
  <c r="L10" i="98"/>
  <c r="M10" i="98"/>
  <c r="J11" i="98"/>
  <c r="K11" i="98"/>
  <c r="L11" i="98"/>
  <c r="M11" i="98"/>
  <c r="J12" i="98"/>
  <c r="K12" i="98"/>
  <c r="L12" i="98"/>
  <c r="M12" i="98"/>
  <c r="J13" i="98"/>
  <c r="K13" i="98"/>
  <c r="L13" i="98"/>
  <c r="M13" i="98"/>
  <c r="J14" i="98"/>
  <c r="K14" i="98"/>
  <c r="L14" i="98"/>
  <c r="M14" i="98"/>
  <c r="J15" i="98"/>
  <c r="K15" i="98"/>
  <c r="L15" i="98"/>
  <c r="M15" i="98"/>
  <c r="J16" i="98"/>
  <c r="K16" i="98"/>
  <c r="L16" i="98"/>
  <c r="M16" i="98"/>
  <c r="K7" i="98"/>
  <c r="L7" i="98"/>
  <c r="M7" i="98"/>
  <c r="J7" i="98"/>
  <c r="AU4" i="98"/>
  <c r="AV7" i="98" s="1"/>
  <c r="W15" i="98" l="1"/>
  <c r="AA15" i="98" s="1"/>
  <c r="AG11" i="98"/>
  <c r="AK11" i="98" s="1"/>
  <c r="CG21" i="98"/>
  <c r="CI60" i="98"/>
  <c r="CI32" i="98"/>
  <c r="CI31" i="98"/>
  <c r="CG19" i="98"/>
  <c r="CI59" i="98"/>
  <c r="CI58" i="98"/>
  <c r="CI33" i="98"/>
  <c r="CI30" i="98"/>
  <c r="CG18" i="98"/>
  <c r="CI57" i="98"/>
  <c r="CI29" i="98"/>
  <c r="CG17" i="98"/>
  <c r="CH44" i="98"/>
  <c r="CI55" i="98"/>
  <c r="CI53" i="98"/>
  <c r="CI64" i="98"/>
  <c r="CG16" i="98"/>
  <c r="CI56" i="98"/>
  <c r="CI65" i="98"/>
  <c r="CI63" i="98"/>
  <c r="CG15" i="98"/>
  <c r="CJ6" i="98"/>
  <c r="CG6" i="98"/>
  <c r="CH6" i="98"/>
  <c r="CI6" i="98"/>
  <c r="CI62" i="98"/>
  <c r="CI34" i="98"/>
  <c r="CG20" i="98"/>
  <c r="CI54" i="98"/>
  <c r="CI61" i="98"/>
  <c r="V14" i="98"/>
  <c r="Z14" i="98" s="1"/>
  <c r="U9" i="98"/>
  <c r="Y9" i="98" s="1"/>
  <c r="AG10" i="98"/>
  <c r="CJ15" i="98" s="1"/>
  <c r="AD9" i="98"/>
  <c r="CG9" i="98" s="1"/>
  <c r="T15" i="98"/>
  <c r="X15" i="98" s="1"/>
  <c r="AF11" i="98"/>
  <c r="AJ11" i="98" s="1"/>
  <c r="W14" i="98"/>
  <c r="AA14" i="98" s="1"/>
  <c r="AE11" i="98"/>
  <c r="AI11" i="98" s="1"/>
  <c r="U14" i="98"/>
  <c r="Y14" i="98" s="1"/>
  <c r="AE9" i="98"/>
  <c r="AI9" i="98" s="1"/>
  <c r="AG8" i="98"/>
  <c r="CJ8" i="98" s="1"/>
  <c r="AF8" i="98"/>
  <c r="AJ8" i="98" s="1"/>
  <c r="AE8" i="98"/>
  <c r="AI8" i="98" s="1"/>
  <c r="AE15" i="98"/>
  <c r="CH46" i="98" s="1"/>
  <c r="AE12" i="98"/>
  <c r="AI12" i="98" s="1"/>
  <c r="AD12" i="98"/>
  <c r="AH12" i="98" s="1"/>
  <c r="AV8" i="98"/>
  <c r="T9" i="98"/>
  <c r="X9" i="98" s="1"/>
  <c r="AD15" i="98"/>
  <c r="AH15" i="98" s="1"/>
  <c r="V8" i="98"/>
  <c r="Z8" i="98" s="1"/>
  <c r="AF14" i="98"/>
  <c r="AJ14" i="98" s="1"/>
  <c r="AD14" i="98"/>
  <c r="AH14" i="98" s="1"/>
  <c r="AG13" i="98"/>
  <c r="AF7" i="98"/>
  <c r="AJ7" i="98" s="1"/>
  <c r="AE13" i="98"/>
  <c r="AE10" i="98"/>
  <c r="AI10" i="98" s="1"/>
  <c r="AD7" i="98"/>
  <c r="AH7" i="98" s="1"/>
  <c r="AF10" i="98"/>
  <c r="AJ10" i="98" s="1"/>
  <c r="V11" i="98"/>
  <c r="Z11" i="98" s="1"/>
  <c r="AE7" i="98"/>
  <c r="AI7" i="98" s="1"/>
  <c r="AD13" i="98"/>
  <c r="AH13" i="98" s="1"/>
  <c r="T11" i="98"/>
  <c r="X11" i="98" s="1"/>
  <c r="AJ15" i="98"/>
  <c r="AG15" i="98"/>
  <c r="CJ62" i="98" s="1"/>
  <c r="AG12" i="98"/>
  <c r="AG9" i="98"/>
  <c r="AK9" i="98" s="1"/>
  <c r="AG14" i="98"/>
  <c r="AK14" i="98" s="1"/>
  <c r="W9" i="98"/>
  <c r="AA9" i="98" s="1"/>
  <c r="AH10" i="98"/>
  <c r="AJ13" i="98"/>
  <c r="AH11" i="98"/>
  <c r="AK7" i="98"/>
  <c r="AH8" i="98"/>
  <c r="AJ12" i="98"/>
  <c r="AJ9" i="98"/>
  <c r="AI14" i="98"/>
  <c r="Z15" i="98"/>
  <c r="X14" i="98"/>
  <c r="X13" i="98"/>
  <c r="Z12" i="98"/>
  <c r="Y11" i="98"/>
  <c r="Y7" i="98"/>
  <c r="X10" i="98"/>
  <c r="Z9" i="98"/>
  <c r="X8" i="98"/>
  <c r="W12" i="98"/>
  <c r="AA12" i="98" s="1"/>
  <c r="U15" i="98"/>
  <c r="Y15" i="98" s="1"/>
  <c r="U12" i="98"/>
  <c r="Y12" i="98" s="1"/>
  <c r="T12" i="98"/>
  <c r="X12" i="98" s="1"/>
  <c r="W11" i="98"/>
  <c r="AA11" i="98" s="1"/>
  <c r="W8" i="98"/>
  <c r="AA8" i="98" s="1"/>
  <c r="U8" i="98"/>
  <c r="Y8" i="98" s="1"/>
  <c r="T7" i="98"/>
  <c r="X7" i="98" s="1"/>
  <c r="W13" i="98"/>
  <c r="AA13" i="98" s="1"/>
  <c r="W10" i="98"/>
  <c r="AA10" i="98" s="1"/>
  <c r="W7" i="98"/>
  <c r="AA7" i="98" s="1"/>
  <c r="V13" i="98"/>
  <c r="Z13" i="98" s="1"/>
  <c r="V10" i="98"/>
  <c r="Z10" i="98" s="1"/>
  <c r="V7" i="98"/>
  <c r="Z7" i="98" s="1"/>
  <c r="U13" i="98"/>
  <c r="Y13" i="98" s="1"/>
  <c r="U10" i="98"/>
  <c r="Y10" i="98" s="1"/>
  <c r="AV6" i="98"/>
  <c r="AW7" i="98" s="1"/>
  <c r="AK10" i="98" l="1"/>
  <c r="CH63" i="98"/>
  <c r="CG13" i="98"/>
  <c r="CH54" i="98"/>
  <c r="CG58" i="98"/>
  <c r="CI46" i="98"/>
  <c r="CG61" i="98"/>
  <c r="CH55" i="98"/>
  <c r="CJ17" i="98"/>
  <c r="CH59" i="98"/>
  <c r="CI45" i="98"/>
  <c r="AJ16" i="98"/>
  <c r="CI27" i="98"/>
  <c r="CH65" i="98"/>
  <c r="CG11" i="98"/>
  <c r="CG14" i="98"/>
  <c r="CG7" i="98"/>
  <c r="CO7" i="98" s="1"/>
  <c r="CW7" i="98" s="1"/>
  <c r="CJ23" i="98"/>
  <c r="CJ31" i="98"/>
  <c r="CI25" i="98"/>
  <c r="CI49" i="98"/>
  <c r="CJ28" i="98"/>
  <c r="CI28" i="98"/>
  <c r="CJ18" i="98"/>
  <c r="CJ21" i="98"/>
  <c r="CI23" i="98"/>
  <c r="CG53" i="98"/>
  <c r="CJ20" i="98"/>
  <c r="CJ61" i="98"/>
  <c r="CJ64" i="98"/>
  <c r="CI26" i="98"/>
  <c r="CH61" i="98"/>
  <c r="CH62" i="98"/>
  <c r="CG63" i="98"/>
  <c r="CH53" i="98"/>
  <c r="CH57" i="98"/>
  <c r="CJ54" i="98"/>
  <c r="CJ53" i="98"/>
  <c r="CI22" i="98"/>
  <c r="CH56" i="98"/>
  <c r="CI24" i="98"/>
  <c r="CG54" i="98"/>
  <c r="CI47" i="98"/>
  <c r="CH58" i="98"/>
  <c r="CI48" i="98"/>
  <c r="CH31" i="98"/>
  <c r="CJ16" i="98"/>
  <c r="CG60" i="98"/>
  <c r="CH13" i="98"/>
  <c r="CH20" i="98"/>
  <c r="CG32" i="98"/>
  <c r="CH17" i="98"/>
  <c r="CH50" i="98"/>
  <c r="CH7" i="98"/>
  <c r="CP7" i="98" s="1"/>
  <c r="AK13" i="98"/>
  <c r="CJ7" i="98"/>
  <c r="CR7" i="98" s="1"/>
  <c r="CH38" i="98"/>
  <c r="CJ43" i="98"/>
  <c r="CI9" i="98"/>
  <c r="CG59" i="98"/>
  <c r="CG50" i="98"/>
  <c r="CG65" i="98"/>
  <c r="CJ55" i="98"/>
  <c r="CI17" i="98"/>
  <c r="CG30" i="98"/>
  <c r="CJ59" i="98"/>
  <c r="CG12" i="98"/>
  <c r="CH37" i="98"/>
  <c r="CI50" i="98"/>
  <c r="CJ65" i="98"/>
  <c r="CH28" i="98"/>
  <c r="CG55" i="98"/>
  <c r="CH42" i="98"/>
  <c r="CJ24" i="98"/>
  <c r="AK12" i="98"/>
  <c r="CH40" i="98"/>
  <c r="CH41" i="98"/>
  <c r="CG8" i="98"/>
  <c r="CJ49" i="98"/>
  <c r="CI20" i="98"/>
  <c r="CG62" i="98"/>
  <c r="CJ27" i="98"/>
  <c r="CI43" i="98"/>
  <c r="CI52" i="98"/>
  <c r="CJ57" i="98"/>
  <c r="CJ33" i="98"/>
  <c r="CH36" i="98"/>
  <c r="CH39" i="98"/>
  <c r="CI7" i="98"/>
  <c r="CQ7" i="98" s="1"/>
  <c r="AK15" i="98"/>
  <c r="CJ34" i="98"/>
  <c r="CG56" i="98"/>
  <c r="CG64" i="98"/>
  <c r="CG44" i="98"/>
  <c r="CG33" i="98"/>
  <c r="CJ60" i="98"/>
  <c r="AK8" i="98"/>
  <c r="CJ11" i="98"/>
  <c r="CI51" i="98"/>
  <c r="CJ56" i="98"/>
  <c r="CI44" i="98"/>
  <c r="CG57" i="98"/>
  <c r="CJ19" i="98"/>
  <c r="CH14" i="98"/>
  <c r="CJ63" i="98"/>
  <c r="CH64" i="98"/>
  <c r="CI10" i="98"/>
  <c r="CH35" i="98"/>
  <c r="CJ58" i="98"/>
  <c r="CH60" i="98"/>
  <c r="CJ13" i="98"/>
  <c r="CJ9" i="98"/>
  <c r="CJ30" i="98"/>
  <c r="CH32" i="98"/>
  <c r="CG49" i="98"/>
  <c r="CJ14" i="98"/>
  <c r="CJ50" i="98"/>
  <c r="CH9" i="98"/>
  <c r="CH27" i="98"/>
  <c r="CJ44" i="98"/>
  <c r="CH30" i="98"/>
  <c r="CH33" i="98"/>
  <c r="CJ32" i="98"/>
  <c r="CH24" i="98"/>
  <c r="CG28" i="98"/>
  <c r="CI13" i="98"/>
  <c r="CG27" i="98"/>
  <c r="CJ45" i="98"/>
  <c r="CH26" i="98"/>
  <c r="CH23" i="98"/>
  <c r="CJ39" i="98"/>
  <c r="CH47" i="98"/>
  <c r="CJ40" i="98"/>
  <c r="CJ10" i="98"/>
  <c r="CH29" i="98"/>
  <c r="CJ42" i="98"/>
  <c r="CJ22" i="98"/>
  <c r="CJ36" i="98"/>
  <c r="CH25" i="98"/>
  <c r="CG26" i="98"/>
  <c r="CG23" i="98"/>
  <c r="CI39" i="98"/>
  <c r="CG47" i="98"/>
  <c r="CG10" i="98"/>
  <c r="CG29" i="98"/>
  <c r="CG35" i="98"/>
  <c r="CI42" i="98"/>
  <c r="CI19" i="98"/>
  <c r="CG22" i="98"/>
  <c r="CI36" i="98"/>
  <c r="CI21" i="98"/>
  <c r="CG24" i="98"/>
  <c r="CJ25" i="98"/>
  <c r="CH45" i="98"/>
  <c r="CJ26" i="98"/>
  <c r="CJ47" i="98"/>
  <c r="CG40" i="98"/>
  <c r="CH10" i="98"/>
  <c r="CJ29" i="98"/>
  <c r="CJ35" i="98"/>
  <c r="CH22" i="98"/>
  <c r="CH21" i="98"/>
  <c r="AH9" i="98"/>
  <c r="CG25" i="98"/>
  <c r="CG45" i="98"/>
  <c r="CG39" i="98"/>
  <c r="CI40" i="98"/>
  <c r="CI35" i="98"/>
  <c r="CG42" i="98"/>
  <c r="CH19" i="98"/>
  <c r="CG36" i="98"/>
  <c r="CI14" i="98"/>
  <c r="CJ37" i="98"/>
  <c r="CJ51" i="98"/>
  <c r="CH43" i="98"/>
  <c r="CH16" i="98"/>
  <c r="CJ52" i="98"/>
  <c r="CH11" i="98"/>
  <c r="CH8" i="98"/>
  <c r="CJ12" i="98"/>
  <c r="CJ48" i="98"/>
  <c r="CJ46" i="98"/>
  <c r="CG37" i="98"/>
  <c r="CG34" i="98"/>
  <c r="CG38" i="98"/>
  <c r="CI15" i="98"/>
  <c r="CG52" i="98"/>
  <c r="CG41" i="98"/>
  <c r="CI18" i="98"/>
  <c r="CG31" i="98"/>
  <c r="CI12" i="98"/>
  <c r="CG46" i="98"/>
  <c r="CH34" i="98"/>
  <c r="CJ38" i="98"/>
  <c r="CH15" i="98"/>
  <c r="CH51" i="98"/>
  <c r="CJ41" i="98"/>
  <c r="CH18" i="98"/>
  <c r="CH12" i="98"/>
  <c r="CH48" i="98"/>
  <c r="AI13" i="98"/>
  <c r="CH49" i="98"/>
  <c r="AI15" i="98"/>
  <c r="CI37" i="98"/>
  <c r="CI38" i="98"/>
  <c r="CG51" i="98"/>
  <c r="CG43" i="98"/>
  <c r="CI16" i="98"/>
  <c r="CH52" i="98"/>
  <c r="CI11" i="98"/>
  <c r="CI41" i="98"/>
  <c r="CI8" i="98"/>
  <c r="CG48" i="98"/>
  <c r="CQ6" i="98"/>
  <c r="CY6" i="98" s="1"/>
  <c r="CP6" i="98"/>
  <c r="CX6" i="98" s="1"/>
  <c r="CO6" i="98"/>
  <c r="CW6" i="98" s="1"/>
  <c r="CR6" i="98"/>
  <c r="CZ6" i="98" s="1"/>
  <c r="AW8" i="98"/>
  <c r="CO9" i="98" l="1"/>
  <c r="AK16" i="98"/>
  <c r="BV6" i="98" s="1"/>
  <c r="BZ6" i="98" s="1"/>
  <c r="AI16" i="98"/>
  <c r="AH16" i="98"/>
  <c r="BT13" i="98" s="1"/>
  <c r="BX13" i="98" s="1"/>
  <c r="CW8" i="98"/>
  <c r="CX7" i="98"/>
  <c r="CX8" i="98"/>
  <c r="CY7" i="98"/>
  <c r="CY8" i="98"/>
  <c r="CZ7" i="98"/>
  <c r="CZ8" i="98"/>
  <c r="CW13" i="98"/>
  <c r="CW12" i="98"/>
  <c r="CQ14" i="98"/>
  <c r="CR8" i="98"/>
  <c r="CP8" i="98"/>
  <c r="CQ8" i="98"/>
  <c r="CO65" i="98"/>
  <c r="CW76" i="98" s="1"/>
  <c r="CP61" i="98"/>
  <c r="CX72" i="98" s="1"/>
  <c r="CQ37" i="98"/>
  <c r="CQ61" i="98"/>
  <c r="CY72" i="98" s="1"/>
  <c r="CR30" i="98"/>
  <c r="CO17" i="98"/>
  <c r="CR40" i="98"/>
  <c r="CP12" i="98"/>
  <c r="CQ18" i="98"/>
  <c r="CO8" i="98"/>
  <c r="CP9" i="98"/>
  <c r="CP59" i="98"/>
  <c r="CX70" i="98" s="1"/>
  <c r="CO20" i="98"/>
  <c r="CQ10" i="98"/>
  <c r="CQ30" i="98"/>
  <c r="CQ28" i="98"/>
  <c r="CO15" i="98"/>
  <c r="CW22" i="98" s="1"/>
  <c r="CR46" i="98"/>
  <c r="CP21" i="98"/>
  <c r="CQ12" i="98"/>
  <c r="CO64" i="98"/>
  <c r="CW75" i="98" s="1"/>
  <c r="CR50" i="98"/>
  <c r="CP55" i="98"/>
  <c r="CX66" i="98" s="1"/>
  <c r="CR11" i="98"/>
  <c r="CP44" i="98"/>
  <c r="CO11" i="98"/>
  <c r="CP50" i="98"/>
  <c r="CO49" i="98"/>
  <c r="CQ11" i="98"/>
  <c r="CQ63" i="98"/>
  <c r="CY74" i="98" s="1"/>
  <c r="CR21" i="98"/>
  <c r="CO14" i="98"/>
  <c r="CQ39" i="98"/>
  <c r="CQ17" i="98"/>
  <c r="CQ41" i="98"/>
  <c r="CO19" i="98"/>
  <c r="CQ24" i="98"/>
  <c r="CO18" i="98"/>
  <c r="CO10" i="98"/>
  <c r="CW14" i="98" s="1"/>
  <c r="CR9" i="98"/>
  <c r="CQ9" i="98"/>
  <c r="CP26" i="98"/>
  <c r="CQ48" i="98"/>
  <c r="CR60" i="98"/>
  <c r="CZ71" i="98" s="1"/>
  <c r="CQ42" i="98"/>
  <c r="CQ51" i="98"/>
  <c r="CR22" i="98"/>
  <c r="CR28" i="98"/>
  <c r="CO63" i="98"/>
  <c r="CW74" i="98" s="1"/>
  <c r="CO48" i="98"/>
  <c r="CO56" i="98"/>
  <c r="CW67" i="98" s="1"/>
  <c r="CO60" i="98"/>
  <c r="CW71" i="98" s="1"/>
  <c r="CO55" i="98"/>
  <c r="CW66" i="98" s="1"/>
  <c r="CR24" i="98"/>
  <c r="CP54" i="98"/>
  <c r="CP35" i="98"/>
  <c r="CP52" i="98"/>
  <c r="CP51" i="98"/>
  <c r="CP41" i="98"/>
  <c r="CR65" i="98"/>
  <c r="CZ76" i="98" s="1"/>
  <c r="CQ43" i="98"/>
  <c r="CQ19" i="98"/>
  <c r="CR47" i="98"/>
  <c r="CQ15" i="98"/>
  <c r="CO57" i="98"/>
  <c r="CW68" i="98" s="1"/>
  <c r="CP56" i="98"/>
  <c r="CX67" i="98" s="1"/>
  <c r="CO54" i="98"/>
  <c r="CO51" i="98"/>
  <c r="CP45" i="98"/>
  <c r="CP42" i="98"/>
  <c r="CR10" i="98"/>
  <c r="CO47" i="98"/>
  <c r="CO42" i="98"/>
  <c r="CO46" i="98"/>
  <c r="CP36" i="98"/>
  <c r="CP43" i="98"/>
  <c r="CP33" i="98"/>
  <c r="CP32" i="98"/>
  <c r="CQ47" i="98"/>
  <c r="CQ25" i="98"/>
  <c r="CR54" i="98"/>
  <c r="CR12" i="98"/>
  <c r="CR39" i="98"/>
  <c r="CQ56" i="98"/>
  <c r="CY67" i="98" s="1"/>
  <c r="CQ59" i="98"/>
  <c r="CY70" i="98" s="1"/>
  <c r="CQ29" i="98"/>
  <c r="CO31" i="98"/>
  <c r="CP46" i="98"/>
  <c r="CR19" i="98"/>
  <c r="CO52" i="98"/>
  <c r="CQ45" i="98"/>
  <c r="CY47" i="98" s="1"/>
  <c r="CP47" i="98"/>
  <c r="CR29" i="98"/>
  <c r="CQ27" i="98"/>
  <c r="CO30" i="98"/>
  <c r="CR61" i="98"/>
  <c r="CZ72" i="98" s="1"/>
  <c r="CO21" i="98"/>
  <c r="CO33" i="98"/>
  <c r="CR32" i="98"/>
  <c r="CP22" i="98"/>
  <c r="CP38" i="98"/>
  <c r="CP24" i="98"/>
  <c r="CP28" i="98"/>
  <c r="CR18" i="98"/>
  <c r="CQ16" i="98"/>
  <c r="CR26" i="98"/>
  <c r="CR56" i="98"/>
  <c r="CZ67" i="98" s="1"/>
  <c r="CR36" i="98"/>
  <c r="CQ20" i="98"/>
  <c r="CR41" i="98"/>
  <c r="CQ65" i="98"/>
  <c r="CY76" i="98" s="1"/>
  <c r="CR37" i="98"/>
  <c r="CQ52" i="98"/>
  <c r="CR13" i="98"/>
  <c r="CO39" i="98"/>
  <c r="CO50" i="98"/>
  <c r="CP31" i="98"/>
  <c r="CP37" i="98"/>
  <c r="CQ34" i="98"/>
  <c r="CR48" i="98"/>
  <c r="CR38" i="98"/>
  <c r="CQ33" i="98"/>
  <c r="CO45" i="98"/>
  <c r="CR34" i="98"/>
  <c r="CO36" i="98"/>
  <c r="CO43" i="98"/>
  <c r="CO41" i="98"/>
  <c r="CP27" i="98"/>
  <c r="CR16" i="98"/>
  <c r="CR27" i="98"/>
  <c r="CO27" i="98"/>
  <c r="CO12" i="98"/>
  <c r="CO38" i="98"/>
  <c r="CO24" i="98"/>
  <c r="CO37" i="98"/>
  <c r="CQ50" i="98"/>
  <c r="CP18" i="98"/>
  <c r="CP17" i="98"/>
  <c r="CP34" i="98"/>
  <c r="CP15" i="98"/>
  <c r="CP23" i="98"/>
  <c r="CQ58" i="98"/>
  <c r="CY69" i="98" s="1"/>
  <c r="CR14" i="98"/>
  <c r="CR20" i="98"/>
  <c r="CQ57" i="98"/>
  <c r="CY68" i="98" s="1"/>
  <c r="CR42" i="98"/>
  <c r="CQ54" i="98"/>
  <c r="CR31" i="98"/>
  <c r="CP63" i="98"/>
  <c r="CO32" i="98"/>
  <c r="CP13" i="98"/>
  <c r="CP19" i="98"/>
  <c r="CQ23" i="98"/>
  <c r="CO61" i="98"/>
  <c r="CW72" i="98" s="1"/>
  <c r="CP60" i="98"/>
  <c r="CX71" i="98" s="1"/>
  <c r="CQ38" i="98"/>
  <c r="CO58" i="98"/>
  <c r="CW69" i="98" s="1"/>
  <c r="CO29" i="98"/>
  <c r="CO28" i="98"/>
  <c r="CR62" i="98"/>
  <c r="CZ73" i="98" s="1"/>
  <c r="CP62" i="98"/>
  <c r="CP25" i="98"/>
  <c r="CP30" i="98"/>
  <c r="CP14" i="98"/>
  <c r="CQ40" i="98"/>
  <c r="CR15" i="98"/>
  <c r="CR45" i="98"/>
  <c r="CR44" i="98"/>
  <c r="CQ53" i="98"/>
  <c r="CR63" i="98"/>
  <c r="CO59" i="98"/>
  <c r="CW70" i="98" s="1"/>
  <c r="CP40" i="98"/>
  <c r="CR52" i="98"/>
  <c r="CP29" i="98"/>
  <c r="CQ49" i="98"/>
  <c r="CY51" i="98" s="1"/>
  <c r="CR51" i="98"/>
  <c r="CQ21" i="98"/>
  <c r="CY23" i="98" s="1"/>
  <c r="CQ60" i="98"/>
  <c r="CY71" i="98" s="1"/>
  <c r="CR43" i="98"/>
  <c r="CR25" i="98"/>
  <c r="CR35" i="98"/>
  <c r="CO22" i="98"/>
  <c r="CW24" i="98" s="1"/>
  <c r="CO25" i="98"/>
  <c r="CO35" i="98"/>
  <c r="CO23" i="98"/>
  <c r="CQ44" i="98"/>
  <c r="CP58" i="98"/>
  <c r="CX69" i="98" s="1"/>
  <c r="CP39" i="98"/>
  <c r="CP20" i="98"/>
  <c r="CP64" i="98"/>
  <c r="CX75" i="98" s="1"/>
  <c r="CP10" i="98"/>
  <c r="CQ31" i="98"/>
  <c r="CQ64" i="98"/>
  <c r="CY75" i="98" s="1"/>
  <c r="CQ36" i="98"/>
  <c r="CR53" i="98"/>
  <c r="CQ62" i="98"/>
  <c r="CR33" i="98"/>
  <c r="CO34" i="98"/>
  <c r="CR64" i="98"/>
  <c r="CZ75" i="98" s="1"/>
  <c r="CP48" i="98"/>
  <c r="CX50" i="98" s="1"/>
  <c r="CO44" i="98"/>
  <c r="CR58" i="98"/>
  <c r="CZ69" i="98" s="1"/>
  <c r="CO62" i="98"/>
  <c r="CW73" i="98" s="1"/>
  <c r="CO53" i="98"/>
  <c r="CQ32" i="98"/>
  <c r="CP53" i="98"/>
  <c r="CP16" i="98"/>
  <c r="CQ22" i="98"/>
  <c r="CQ55" i="98"/>
  <c r="CR59" i="98"/>
  <c r="CZ70" i="98" s="1"/>
  <c r="CR17" i="98"/>
  <c r="CZ19" i="98" s="1"/>
  <c r="CQ26" i="98"/>
  <c r="CR49" i="98"/>
  <c r="CR55" i="98"/>
  <c r="CZ66" i="98" s="1"/>
  <c r="CO40" i="98"/>
  <c r="CO13" i="98"/>
  <c r="CO16" i="98"/>
  <c r="CO26" i="98"/>
  <c r="CP57" i="98"/>
  <c r="CX68" i="98" s="1"/>
  <c r="CP49" i="98"/>
  <c r="CP65" i="98"/>
  <c r="CX76" i="98" s="1"/>
  <c r="CP11" i="98"/>
  <c r="CR57" i="98"/>
  <c r="CQ13" i="98"/>
  <c r="CQ46" i="98"/>
  <c r="CR23" i="98"/>
  <c r="CQ35" i="98"/>
  <c r="BU7" i="98"/>
  <c r="BU10" i="98"/>
  <c r="BU8" i="98"/>
  <c r="BU9" i="98"/>
  <c r="BU11" i="98"/>
  <c r="BU6" i="98"/>
  <c r="BU13" i="98"/>
  <c r="BU12" i="98"/>
  <c r="BV12" i="98"/>
  <c r="BZ12" i="98" s="1"/>
  <c r="BV13" i="98"/>
  <c r="BZ13" i="98" s="1"/>
  <c r="BV10" i="98" l="1"/>
  <c r="BZ10" i="98" s="1"/>
  <c r="CX55" i="98"/>
  <c r="CZ15" i="98"/>
  <c r="BV7" i="98"/>
  <c r="BZ7" i="98" s="1"/>
  <c r="R26" i="98" s="1"/>
  <c r="CY15" i="98"/>
  <c r="CW43" i="98"/>
  <c r="CW41" i="98"/>
  <c r="BS6" i="98"/>
  <c r="BW6" i="98" s="1"/>
  <c r="K23" i="98" s="1"/>
  <c r="BS7" i="98"/>
  <c r="BW7" i="98" s="1"/>
  <c r="O23" i="98" s="1"/>
  <c r="BT11" i="98"/>
  <c r="BX11" i="98" s="1"/>
  <c r="AF25" i="98" s="1"/>
  <c r="CY34" i="98"/>
  <c r="CZ54" i="98"/>
  <c r="BT7" i="98"/>
  <c r="BX7" i="98" s="1"/>
  <c r="P28" i="98" s="1"/>
  <c r="BS11" i="98"/>
  <c r="BW11" i="98" s="1"/>
  <c r="AE26" i="98" s="1"/>
  <c r="DT55" i="98" s="1"/>
  <c r="BS10" i="98"/>
  <c r="BW10" i="98" s="1"/>
  <c r="AA25" i="98" s="1"/>
  <c r="BT9" i="98"/>
  <c r="BX9" i="98" s="1"/>
  <c r="X29" i="98" s="1"/>
  <c r="DU40" i="98" s="1"/>
  <c r="AD23" i="98"/>
  <c r="AD24" i="98"/>
  <c r="AD25" i="98"/>
  <c r="AD26" i="98"/>
  <c r="DW46" i="98" s="1"/>
  <c r="AD27" i="98"/>
  <c r="DW47" i="98" s="1"/>
  <c r="AD28" i="98"/>
  <c r="DW48" i="98" s="1"/>
  <c r="AD29" i="98"/>
  <c r="DW49" i="98" s="1"/>
  <c r="AD30" i="98"/>
  <c r="DW50" i="98" s="1"/>
  <c r="AD22" i="98"/>
  <c r="CZ59" i="98"/>
  <c r="CZ68" i="98"/>
  <c r="AF23" i="98"/>
  <c r="CW36" i="98"/>
  <c r="CW25" i="98"/>
  <c r="CX64" i="98"/>
  <c r="CX73" i="98"/>
  <c r="CZ32" i="98"/>
  <c r="N23" i="98"/>
  <c r="N24" i="98"/>
  <c r="N25" i="98"/>
  <c r="N26" i="98"/>
  <c r="N27" i="98"/>
  <c r="N28" i="98"/>
  <c r="N29" i="98"/>
  <c r="DW13" i="98" s="1"/>
  <c r="N30" i="98"/>
  <c r="DW14" i="98" s="1"/>
  <c r="N22" i="98"/>
  <c r="CZ65" i="98"/>
  <c r="CZ74" i="98"/>
  <c r="AN22" i="98"/>
  <c r="AN24" i="98"/>
  <c r="AN29" i="98"/>
  <c r="DU76" i="98" s="1"/>
  <c r="AN23" i="98"/>
  <c r="AN28" i="98"/>
  <c r="DU75" i="98" s="1"/>
  <c r="AN30" i="98"/>
  <c r="DU77" i="98" s="1"/>
  <c r="AN25" i="98"/>
  <c r="DU72" i="98" s="1"/>
  <c r="AN26" i="98"/>
  <c r="DU73" i="98" s="1"/>
  <c r="AN27" i="98"/>
  <c r="DU74" i="98" s="1"/>
  <c r="AP23" i="98"/>
  <c r="AP24" i="98"/>
  <c r="AP25" i="98"/>
  <c r="DW72" i="98" s="1"/>
  <c r="EN72" i="98" s="1"/>
  <c r="AP26" i="98"/>
  <c r="DW73" i="98" s="1"/>
  <c r="EN73" i="98" s="1"/>
  <c r="AP27" i="98"/>
  <c r="DW74" i="98" s="1"/>
  <c r="EN74" i="98" s="1"/>
  <c r="AP28" i="98"/>
  <c r="DW75" i="98" s="1"/>
  <c r="EN75" i="98" s="1"/>
  <c r="AP29" i="98"/>
  <c r="DW76" i="98" s="1"/>
  <c r="EN76" i="98" s="1"/>
  <c r="AP30" i="98"/>
  <c r="DW77" i="98" s="1"/>
  <c r="EN77" i="98" s="1"/>
  <c r="AP22" i="98"/>
  <c r="BS13" i="98"/>
  <c r="BW13" i="98" s="1"/>
  <c r="BS9" i="98"/>
  <c r="BW9" i="98" s="1"/>
  <c r="BT8" i="98"/>
  <c r="BX8" i="98" s="1"/>
  <c r="BT10" i="98"/>
  <c r="BX10" i="98" s="1"/>
  <c r="CZ51" i="98"/>
  <c r="CY57" i="98"/>
  <c r="CY66" i="98"/>
  <c r="CX65" i="98"/>
  <c r="CX74" i="98"/>
  <c r="AL23" i="98"/>
  <c r="AL24" i="98"/>
  <c r="AL25" i="98"/>
  <c r="AL26" i="98"/>
  <c r="DW64" i="98" s="1"/>
  <c r="EN64" i="98" s="1"/>
  <c r="AL27" i="98"/>
  <c r="DW65" i="98" s="1"/>
  <c r="EN65" i="98" s="1"/>
  <c r="AL28" i="98"/>
  <c r="DW66" i="98" s="1"/>
  <c r="EN66" i="98" s="1"/>
  <c r="AL29" i="98"/>
  <c r="DW67" i="98" s="1"/>
  <c r="EN67" i="98" s="1"/>
  <c r="AL30" i="98"/>
  <c r="DW68" i="98" s="1"/>
  <c r="EN68" i="98" s="1"/>
  <c r="AL22" i="98"/>
  <c r="BS12" i="98"/>
  <c r="BW12" i="98" s="1"/>
  <c r="BS8" i="98"/>
  <c r="BW8" i="98" s="1"/>
  <c r="BT6" i="98"/>
  <c r="BX6" i="98" s="1"/>
  <c r="BT12" i="98"/>
  <c r="BX12" i="98" s="1"/>
  <c r="CW15" i="98"/>
  <c r="CY28" i="98"/>
  <c r="CY24" i="98"/>
  <c r="CY64" i="98"/>
  <c r="CY73" i="98"/>
  <c r="CX41" i="98"/>
  <c r="CX48" i="98"/>
  <c r="CX32" i="98"/>
  <c r="CW37" i="98"/>
  <c r="CW23" i="98"/>
  <c r="CY33" i="98"/>
  <c r="CY55" i="98"/>
  <c r="CX16" i="98"/>
  <c r="CW28" i="98"/>
  <c r="CY31" i="98"/>
  <c r="CY21" i="98"/>
  <c r="CW60" i="98"/>
  <c r="CZ40" i="98"/>
  <c r="CX63" i="98"/>
  <c r="CY37" i="98"/>
  <c r="CW59" i="98"/>
  <c r="CY62" i="98"/>
  <c r="CY60" i="98"/>
  <c r="CW46" i="98"/>
  <c r="CX60" i="98"/>
  <c r="CX15" i="98"/>
  <c r="CX36" i="98"/>
  <c r="CX30" i="98"/>
  <c r="CW56" i="98"/>
  <c r="CZ23" i="98"/>
  <c r="CZ42" i="98"/>
  <c r="CW51" i="98"/>
  <c r="CZ45" i="98"/>
  <c r="CZ16" i="98"/>
  <c r="CZ48" i="98"/>
  <c r="CW34" i="98"/>
  <c r="CZ26" i="98"/>
  <c r="CW19" i="98"/>
  <c r="CX45" i="98"/>
  <c r="CX59" i="98"/>
  <c r="CW27" i="98"/>
  <c r="CW61" i="98"/>
  <c r="CY56" i="98"/>
  <c r="CZ34" i="98"/>
  <c r="CX42" i="98"/>
  <c r="CY38" i="98"/>
  <c r="CW31" i="98"/>
  <c r="CZ43" i="98"/>
  <c r="CY45" i="98"/>
  <c r="CZ60" i="98"/>
  <c r="CW30" i="98"/>
  <c r="CY35" i="98"/>
  <c r="CW42" i="98"/>
  <c r="CY16" i="98"/>
  <c r="CY46" i="98"/>
  <c r="CX31" i="98"/>
  <c r="CX27" i="98"/>
  <c r="CX19" i="98"/>
  <c r="CX26" i="98"/>
  <c r="CW54" i="98"/>
  <c r="CY65" i="98"/>
  <c r="CZ35" i="98"/>
  <c r="CX35" i="98"/>
  <c r="CX51" i="98"/>
  <c r="CW39" i="98"/>
  <c r="CY32" i="98"/>
  <c r="CX49" i="98"/>
  <c r="CY50" i="98"/>
  <c r="CX18" i="98"/>
  <c r="CW18" i="98"/>
  <c r="CY22" i="98"/>
  <c r="CZ33" i="98"/>
  <c r="CW55" i="98"/>
  <c r="CZ22" i="98"/>
  <c r="CX56" i="98"/>
  <c r="CZ64" i="98"/>
  <c r="CX24" i="98"/>
  <c r="CZ55" i="98"/>
  <c r="CW64" i="98"/>
  <c r="CZ58" i="98"/>
  <c r="CY43" i="98"/>
  <c r="CX23" i="98"/>
  <c r="CX39" i="98"/>
  <c r="CY29" i="98"/>
  <c r="CX20" i="98"/>
  <c r="CW38" i="98"/>
  <c r="CY54" i="98"/>
  <c r="CX40" i="98"/>
  <c r="CZ21" i="98"/>
  <c r="CW57" i="98"/>
  <c r="CW17" i="98"/>
  <c r="CY49" i="98"/>
  <c r="CX58" i="98"/>
  <c r="CY52" i="98"/>
  <c r="CZ36" i="98"/>
  <c r="CZ39" i="98"/>
  <c r="CY17" i="98"/>
  <c r="CW62" i="98"/>
  <c r="CY30" i="98"/>
  <c r="CY63" i="98"/>
  <c r="CZ61" i="98"/>
  <c r="CW47" i="98"/>
  <c r="CW33" i="98"/>
  <c r="CX38" i="98"/>
  <c r="CZ49" i="98"/>
  <c r="CW58" i="98"/>
  <c r="CX52" i="98"/>
  <c r="CY39" i="98"/>
  <c r="CZ44" i="98"/>
  <c r="CW26" i="98"/>
  <c r="CW35" i="98"/>
  <c r="CW48" i="98"/>
  <c r="CW50" i="98"/>
  <c r="CW20" i="98"/>
  <c r="CZ37" i="98"/>
  <c r="CY59" i="98"/>
  <c r="CW40" i="98"/>
  <c r="CY61" i="98"/>
  <c r="CW44" i="98"/>
  <c r="CW65" i="98"/>
  <c r="CY26" i="98"/>
  <c r="CX46" i="98"/>
  <c r="CZ27" i="98"/>
  <c r="CZ46" i="98"/>
  <c r="CY40" i="98"/>
  <c r="CZ50" i="98"/>
  <c r="CZ38" i="98"/>
  <c r="CZ63" i="98"/>
  <c r="CY58" i="98"/>
  <c r="CW49" i="98"/>
  <c r="CZ30" i="98"/>
  <c r="CW21" i="98"/>
  <c r="CX61" i="98"/>
  <c r="CX28" i="98"/>
  <c r="CZ47" i="98"/>
  <c r="CX62" i="98"/>
  <c r="CW29" i="98"/>
  <c r="CY36" i="98"/>
  <c r="CW32" i="98"/>
  <c r="CZ41" i="98"/>
  <c r="CX43" i="98"/>
  <c r="CZ24" i="98"/>
  <c r="CX57" i="98"/>
  <c r="CW45" i="98"/>
  <c r="CZ25" i="98"/>
  <c r="CZ57" i="98"/>
  <c r="CZ17" i="98"/>
  <c r="CW63" i="98"/>
  <c r="CZ29" i="98"/>
  <c r="CZ28" i="98"/>
  <c r="CX44" i="98"/>
  <c r="CX53" i="98"/>
  <c r="CY53" i="98"/>
  <c r="CY19" i="98"/>
  <c r="CZ52" i="98"/>
  <c r="CX34" i="98"/>
  <c r="CY48" i="98"/>
  <c r="CX22" i="98"/>
  <c r="CY42" i="98"/>
  <c r="CY25" i="98"/>
  <c r="CX25" i="98"/>
  <c r="CZ18" i="98"/>
  <c r="CX33" i="98"/>
  <c r="CY18" i="98"/>
  <c r="CZ31" i="98"/>
  <c r="CZ56" i="98"/>
  <c r="CX47" i="98"/>
  <c r="CX54" i="98"/>
  <c r="CY44" i="98"/>
  <c r="CY41" i="98"/>
  <c r="CY20" i="98"/>
  <c r="CZ53" i="98"/>
  <c r="CX21" i="98"/>
  <c r="CX17" i="98"/>
  <c r="CX29" i="98"/>
  <c r="CW52" i="98"/>
  <c r="CZ20" i="98"/>
  <c r="CY27" i="98"/>
  <c r="CW53" i="98"/>
  <c r="CX37" i="98"/>
  <c r="CZ62" i="98"/>
  <c r="CW16" i="98"/>
  <c r="CY13" i="98"/>
  <c r="CY14" i="98"/>
  <c r="CY12" i="98"/>
  <c r="CZ13" i="98"/>
  <c r="CZ12" i="98"/>
  <c r="CZ14" i="98"/>
  <c r="CX13" i="98"/>
  <c r="CX14" i="98"/>
  <c r="CX12" i="98"/>
  <c r="CY10" i="98"/>
  <c r="CY11" i="98"/>
  <c r="CY9" i="98"/>
  <c r="CW10" i="98"/>
  <c r="CW11" i="98"/>
  <c r="CW9" i="98"/>
  <c r="CX10" i="98"/>
  <c r="CX11" i="98"/>
  <c r="CX9" i="98"/>
  <c r="CZ9" i="98"/>
  <c r="CZ10" i="98"/>
  <c r="CZ11" i="98"/>
  <c r="BV11" i="98"/>
  <c r="BZ11" i="98" s="1"/>
  <c r="BV9" i="98"/>
  <c r="BZ9" i="98" s="1"/>
  <c r="BV8" i="98"/>
  <c r="BZ8" i="98" s="1"/>
  <c r="R24" i="98" l="1"/>
  <c r="P25" i="98"/>
  <c r="R28" i="98"/>
  <c r="DW21" i="98" s="1"/>
  <c r="O29" i="98"/>
  <c r="DT22" i="98" s="1"/>
  <c r="R29" i="98"/>
  <c r="DW22" i="98" s="1"/>
  <c r="P27" i="98"/>
  <c r="DD28" i="98" s="1"/>
  <c r="R25" i="98"/>
  <c r="DF15" i="98" s="1"/>
  <c r="O26" i="98"/>
  <c r="DT19" i="98" s="1"/>
  <c r="P24" i="98"/>
  <c r="DD14" i="98" s="1"/>
  <c r="O22" i="98"/>
  <c r="DC12" i="98" s="1"/>
  <c r="R22" i="98"/>
  <c r="DW15" i="98" s="1"/>
  <c r="R27" i="98"/>
  <c r="DW20" i="98" s="1"/>
  <c r="R23" i="98"/>
  <c r="DF13" i="98" s="1"/>
  <c r="P23" i="98"/>
  <c r="DD13" i="98" s="1"/>
  <c r="P29" i="98"/>
  <c r="DU22" i="98" s="1"/>
  <c r="EN22" i="98" s="1"/>
  <c r="EJ22" i="98" s="1"/>
  <c r="FT24" i="98" s="1"/>
  <c r="P22" i="98"/>
  <c r="DU15" i="98" s="1"/>
  <c r="EN15" i="98" s="1"/>
  <c r="EJ15" i="98" s="1"/>
  <c r="FT17" i="98" s="1"/>
  <c r="O28" i="98"/>
  <c r="DT21" i="98" s="1"/>
  <c r="O24" i="98"/>
  <c r="DC14" i="98" s="1"/>
  <c r="P26" i="98"/>
  <c r="DD18" i="98" s="1"/>
  <c r="O25" i="98"/>
  <c r="DC15" i="98" s="1"/>
  <c r="R30" i="98"/>
  <c r="DW23" i="98" s="1"/>
  <c r="P30" i="98"/>
  <c r="DU23" i="98" s="1"/>
  <c r="EN23" i="98" s="1"/>
  <c r="EJ23" i="98" s="1"/>
  <c r="FT25" i="98" s="1"/>
  <c r="O30" i="98"/>
  <c r="DT23" i="98" s="1"/>
  <c r="O27" i="98"/>
  <c r="DT20" i="98" s="1"/>
  <c r="EJ77" i="98"/>
  <c r="FT85" i="98" s="1"/>
  <c r="EU77" i="98"/>
  <c r="GB85" i="98" s="1"/>
  <c r="ER77" i="98"/>
  <c r="FY85" i="98" s="1"/>
  <c r="ES77" i="98"/>
  <c r="FZ85" i="98" s="1"/>
  <c r="EV77" i="98"/>
  <c r="GC85" i="98" s="1"/>
  <c r="EX77" i="98"/>
  <c r="EU65" i="98"/>
  <c r="GB72" i="98" s="1"/>
  <c r="ER65" i="98"/>
  <c r="FY72" i="98" s="1"/>
  <c r="EX65" i="98"/>
  <c r="EJ65" i="98"/>
  <c r="FT72" i="98" s="1"/>
  <c r="ES65" i="98"/>
  <c r="FZ72" i="98" s="1"/>
  <c r="EV65" i="98"/>
  <c r="GC72" i="98" s="1"/>
  <c r="EJ72" i="98"/>
  <c r="FT80" i="98" s="1"/>
  <c r="EX72" i="98"/>
  <c r="ER72" i="98"/>
  <c r="FY80" i="98" s="1"/>
  <c r="EU72" i="98"/>
  <c r="GB80" i="98" s="1"/>
  <c r="ES72" i="98"/>
  <c r="FZ80" i="98" s="1"/>
  <c r="EV72" i="98"/>
  <c r="GC80" i="98" s="1"/>
  <c r="EX68" i="98"/>
  <c r="EV68" i="98"/>
  <c r="GC75" i="98" s="1"/>
  <c r="EU68" i="98"/>
  <c r="GB75" i="98" s="1"/>
  <c r="ES68" i="98"/>
  <c r="FZ75" i="98" s="1"/>
  <c r="EJ68" i="98"/>
  <c r="FT75" i="98" s="1"/>
  <c r="ER68" i="98"/>
  <c r="FY75" i="98" s="1"/>
  <c r="EX64" i="98"/>
  <c r="ER64" i="98"/>
  <c r="FY71" i="98" s="1"/>
  <c r="EU64" i="98"/>
  <c r="GB71" i="98" s="1"/>
  <c r="ES64" i="98"/>
  <c r="FZ71" i="98" s="1"/>
  <c r="EV64" i="98"/>
  <c r="GC71" i="98" s="1"/>
  <c r="EJ64" i="98"/>
  <c r="FT71" i="98" s="1"/>
  <c r="EJ75" i="98"/>
  <c r="FT83" i="98" s="1"/>
  <c r="EX75" i="98"/>
  <c r="EU75" i="98"/>
  <c r="GB83" i="98" s="1"/>
  <c r="ER75" i="98"/>
  <c r="FY83" i="98" s="1"/>
  <c r="EV75" i="98"/>
  <c r="GC83" i="98" s="1"/>
  <c r="ES75" i="98"/>
  <c r="FZ83" i="98" s="1"/>
  <c r="EU66" i="98"/>
  <c r="GB73" i="98" s="1"/>
  <c r="ES66" i="98"/>
  <c r="FZ73" i="98" s="1"/>
  <c r="EX66" i="98"/>
  <c r="EV66" i="98"/>
  <c r="GC73" i="98" s="1"/>
  <c r="EJ66" i="98"/>
  <c r="FT73" i="98" s="1"/>
  <c r="ER66" i="98"/>
  <c r="FY73" i="98" s="1"/>
  <c r="EJ73" i="98"/>
  <c r="FT81" i="98" s="1"/>
  <c r="EU73" i="98"/>
  <c r="GB81" i="98" s="1"/>
  <c r="ER73" i="98"/>
  <c r="FY81" i="98" s="1"/>
  <c r="EX73" i="98"/>
  <c r="EV73" i="98"/>
  <c r="GC81" i="98" s="1"/>
  <c r="ES73" i="98"/>
  <c r="FZ81" i="98" s="1"/>
  <c r="EJ76" i="98"/>
  <c r="FT84" i="98" s="1"/>
  <c r="EX76" i="98"/>
  <c r="EV76" i="98"/>
  <c r="GC84" i="98" s="1"/>
  <c r="EU76" i="98"/>
  <c r="GB84" i="98" s="1"/>
  <c r="ER76" i="98"/>
  <c r="FY84" i="98" s="1"/>
  <c r="ES76" i="98"/>
  <c r="FZ84" i="98" s="1"/>
  <c r="EJ67" i="98"/>
  <c r="FT74" i="98" s="1"/>
  <c r="EX67" i="98"/>
  <c r="EU67" i="98"/>
  <c r="GB74" i="98" s="1"/>
  <c r="ER67" i="98"/>
  <c r="FY74" i="98" s="1"/>
  <c r="ES67" i="98"/>
  <c r="FZ74" i="98" s="1"/>
  <c r="EV67" i="98"/>
  <c r="GC74" i="98" s="1"/>
  <c r="EJ74" i="98"/>
  <c r="FT82" i="98" s="1"/>
  <c r="EU74" i="98"/>
  <c r="GB82" i="98" s="1"/>
  <c r="ES74" i="98"/>
  <c r="FZ82" i="98" s="1"/>
  <c r="EX74" i="98"/>
  <c r="EV74" i="98"/>
  <c r="GC82" i="98" s="1"/>
  <c r="ER74" i="98"/>
  <c r="FY82" i="98" s="1"/>
  <c r="EU22" i="98"/>
  <c r="GB24" i="98" s="1"/>
  <c r="AF22" i="98"/>
  <c r="DU51" i="98" s="1"/>
  <c r="K29" i="98"/>
  <c r="DT13" i="98" s="1"/>
  <c r="EN13" i="98" s="1"/>
  <c r="EJ13" i="98" s="1"/>
  <c r="FT14" i="98" s="1"/>
  <c r="K26" i="98"/>
  <c r="DC11" i="98" s="1"/>
  <c r="K28" i="98"/>
  <c r="DT12" i="98" s="1"/>
  <c r="EN12" i="98" s="1"/>
  <c r="EJ12" i="98" s="1"/>
  <c r="FT13" i="98" s="1"/>
  <c r="K24" i="98"/>
  <c r="DT8" i="98" s="1"/>
  <c r="EN8" i="98" s="1"/>
  <c r="EJ8" i="98" s="1"/>
  <c r="FT9" i="98" s="1"/>
  <c r="K22" i="98"/>
  <c r="DT6" i="98" s="1"/>
  <c r="EN6" i="98" s="1"/>
  <c r="EJ6" i="98" s="1"/>
  <c r="FT7" i="98" s="1"/>
  <c r="K25" i="98"/>
  <c r="DC10" i="98" s="1"/>
  <c r="K30" i="98"/>
  <c r="DT14" i="98" s="1"/>
  <c r="EN14" i="98" s="1"/>
  <c r="EJ14" i="98" s="1"/>
  <c r="FT15" i="98" s="1"/>
  <c r="K27" i="98"/>
  <c r="DC16" i="98" s="1"/>
  <c r="AE25" i="98"/>
  <c r="DC72" i="98" s="1"/>
  <c r="AF28" i="98"/>
  <c r="DU57" i="98" s="1"/>
  <c r="AF27" i="98"/>
  <c r="DU56" i="98" s="1"/>
  <c r="DF67" i="98"/>
  <c r="DW63" i="98"/>
  <c r="EN63" i="98" s="1"/>
  <c r="DD75" i="98"/>
  <c r="DU71" i="98"/>
  <c r="DC35" i="98"/>
  <c r="DF60" i="98"/>
  <c r="DW62" i="98"/>
  <c r="EN62" i="98" s="1"/>
  <c r="DD59" i="98"/>
  <c r="DU69" i="98"/>
  <c r="DF14" i="98"/>
  <c r="DW17" i="98"/>
  <c r="AA30" i="98"/>
  <c r="DT50" i="98" s="1"/>
  <c r="DF26" i="98"/>
  <c r="DW12" i="98"/>
  <c r="DF9" i="98"/>
  <c r="DW8" i="98"/>
  <c r="DD15" i="98"/>
  <c r="DU18" i="98"/>
  <c r="EN18" i="98" s="1"/>
  <c r="EJ18" i="98" s="1"/>
  <c r="FT20" i="98" s="1"/>
  <c r="DC26" i="98"/>
  <c r="DC13" i="98"/>
  <c r="DT16" i="98"/>
  <c r="DF44" i="98"/>
  <c r="DW44" i="98"/>
  <c r="DD72" i="98"/>
  <c r="DU54" i="98"/>
  <c r="DF59" i="98"/>
  <c r="DW69" i="98"/>
  <c r="EN69" i="98" s="1"/>
  <c r="DF65" i="98"/>
  <c r="DW70" i="98"/>
  <c r="EN70" i="98" s="1"/>
  <c r="DF10" i="98"/>
  <c r="DW9" i="98"/>
  <c r="DD47" i="98"/>
  <c r="DU52" i="98"/>
  <c r="DT17" i="98"/>
  <c r="DC55" i="98"/>
  <c r="DT45" i="98"/>
  <c r="DF50" i="98"/>
  <c r="DW60" i="98"/>
  <c r="EN60" i="98" s="1"/>
  <c r="DF53" i="98"/>
  <c r="DW61" i="98"/>
  <c r="EN61" i="98" s="1"/>
  <c r="DD65" i="98"/>
  <c r="DU70" i="98"/>
  <c r="DW16" i="98"/>
  <c r="DF7" i="98"/>
  <c r="DN7" i="98" s="1"/>
  <c r="DW6" i="98"/>
  <c r="DF16" i="98"/>
  <c r="DW11" i="98"/>
  <c r="DF8" i="98"/>
  <c r="DW7" i="98"/>
  <c r="DU17" i="98"/>
  <c r="EN17" i="98" s="1"/>
  <c r="EJ17" i="98" s="1"/>
  <c r="FT19" i="98" s="1"/>
  <c r="DC8" i="98"/>
  <c r="DT7" i="98"/>
  <c r="EN7" i="98" s="1"/>
  <c r="EJ7" i="98" s="1"/>
  <c r="FT8" i="98" s="1"/>
  <c r="DF36" i="98"/>
  <c r="DW42" i="98"/>
  <c r="DF38" i="98"/>
  <c r="DW43" i="98"/>
  <c r="DD35" i="98"/>
  <c r="DU21" i="98"/>
  <c r="EN21" i="98" s="1"/>
  <c r="EJ21" i="98" s="1"/>
  <c r="FT23" i="98" s="1"/>
  <c r="DF55" i="98"/>
  <c r="DW45" i="98"/>
  <c r="DF75" i="98"/>
  <c r="DW71" i="98"/>
  <c r="EN71" i="98" s="1"/>
  <c r="DF18" i="98"/>
  <c r="DW19" i="98"/>
  <c r="DF11" i="98"/>
  <c r="DW10" i="98"/>
  <c r="DT15" i="98"/>
  <c r="AA28" i="98"/>
  <c r="DT48" i="98" s="1"/>
  <c r="AA23" i="98"/>
  <c r="AF26" i="98"/>
  <c r="DU55" i="98" s="1"/>
  <c r="AF29" i="98"/>
  <c r="DU58" i="98" s="1"/>
  <c r="AF24" i="98"/>
  <c r="X24" i="98"/>
  <c r="X27" i="98"/>
  <c r="DU38" i="98" s="1"/>
  <c r="AA27" i="98"/>
  <c r="DT47" i="98" s="1"/>
  <c r="X22" i="98"/>
  <c r="AA24" i="98"/>
  <c r="AE28" i="98"/>
  <c r="DT57" i="98" s="1"/>
  <c r="AF30" i="98"/>
  <c r="DU59" i="98" s="1"/>
  <c r="AE22" i="98"/>
  <c r="AE24" i="98"/>
  <c r="AE30" i="98"/>
  <c r="DT59" i="98" s="1"/>
  <c r="AE27" i="98"/>
  <c r="DT56" i="98" s="1"/>
  <c r="AE23" i="98"/>
  <c r="AE29" i="98"/>
  <c r="DT58" i="98" s="1"/>
  <c r="X23" i="98"/>
  <c r="X30" i="98"/>
  <c r="DU41" i="98" s="1"/>
  <c r="AA29" i="98"/>
  <c r="DT49" i="98" s="1"/>
  <c r="AA26" i="98"/>
  <c r="DT46" i="98" s="1"/>
  <c r="X25" i="98"/>
  <c r="X26" i="98"/>
  <c r="X28" i="98"/>
  <c r="DU39" i="98" s="1"/>
  <c r="AA22" i="98"/>
  <c r="Z23" i="98"/>
  <c r="Z24" i="98"/>
  <c r="Z25" i="98"/>
  <c r="Z26" i="98"/>
  <c r="DW37" i="98" s="1"/>
  <c r="Z27" i="98"/>
  <c r="DW38" i="98" s="1"/>
  <c r="Z29" i="98"/>
  <c r="DW40" i="98" s="1"/>
  <c r="Z30" i="98"/>
  <c r="DW41" i="98" s="1"/>
  <c r="Z28" i="98"/>
  <c r="DW39" i="98" s="1"/>
  <c r="Z22" i="98"/>
  <c r="AI23" i="98"/>
  <c r="AI24" i="98"/>
  <c r="AI25" i="98"/>
  <c r="AI26" i="98"/>
  <c r="DT64" i="98" s="1"/>
  <c r="AI27" i="98"/>
  <c r="DT65" i="98" s="1"/>
  <c r="AI22" i="98"/>
  <c r="AI28" i="98"/>
  <c r="DT66" i="98" s="1"/>
  <c r="AI29" i="98"/>
  <c r="DT67" i="98" s="1"/>
  <c r="AI30" i="98"/>
  <c r="DT68" i="98" s="1"/>
  <c r="T23" i="98"/>
  <c r="T24" i="98"/>
  <c r="T25" i="98"/>
  <c r="T26" i="98"/>
  <c r="T27" i="98"/>
  <c r="DU29" i="98" s="1"/>
  <c r="EN29" i="98" s="1"/>
  <c r="EJ29" i="98" s="1"/>
  <c r="FT32" i="98" s="1"/>
  <c r="T28" i="98"/>
  <c r="DU30" i="98" s="1"/>
  <c r="EN30" i="98" s="1"/>
  <c r="EJ30" i="98" s="1"/>
  <c r="FT33" i="98" s="1"/>
  <c r="T22" i="98"/>
  <c r="T29" i="98"/>
  <c r="DU31" i="98" s="1"/>
  <c r="EN31" i="98" s="1"/>
  <c r="EJ31" i="98" s="1"/>
  <c r="FT34" i="98" s="1"/>
  <c r="T30" i="98"/>
  <c r="DU32" i="98" s="1"/>
  <c r="EN32" i="98" s="1"/>
  <c r="EJ32" i="98" s="1"/>
  <c r="FT35" i="98" s="1"/>
  <c r="L23" i="98"/>
  <c r="L24" i="98"/>
  <c r="L25" i="98"/>
  <c r="L26" i="98"/>
  <c r="L27" i="98"/>
  <c r="L28" i="98"/>
  <c r="L22" i="98"/>
  <c r="L29" i="98"/>
  <c r="DU13" i="98" s="1"/>
  <c r="L30" i="98"/>
  <c r="DU14" i="98" s="1"/>
  <c r="AM23" i="98"/>
  <c r="AM24" i="98"/>
  <c r="AM25" i="98"/>
  <c r="DT72" i="98" s="1"/>
  <c r="AM26" i="98"/>
  <c r="DT73" i="98" s="1"/>
  <c r="AM27" i="98"/>
  <c r="DT74" i="98" s="1"/>
  <c r="AM22" i="98"/>
  <c r="AM28" i="98"/>
  <c r="DT75" i="98" s="1"/>
  <c r="AM29" i="98"/>
  <c r="DT76" i="98" s="1"/>
  <c r="AM30" i="98"/>
  <c r="DT77" i="98" s="1"/>
  <c r="AH23" i="98"/>
  <c r="AH24" i="98"/>
  <c r="AH25" i="98"/>
  <c r="AH26" i="98"/>
  <c r="DW55" i="98" s="1"/>
  <c r="EN55" i="98" s="1"/>
  <c r="AH27" i="98"/>
  <c r="DW56" i="98" s="1"/>
  <c r="EN56" i="98" s="1"/>
  <c r="AH28" i="98"/>
  <c r="DW57" i="98" s="1"/>
  <c r="EN57" i="98" s="1"/>
  <c r="AH29" i="98"/>
  <c r="DW58" i="98" s="1"/>
  <c r="EN58" i="98" s="1"/>
  <c r="AH30" i="98"/>
  <c r="DW59" i="98" s="1"/>
  <c r="EN59" i="98" s="1"/>
  <c r="AH22" i="98"/>
  <c r="AJ23" i="98"/>
  <c r="AJ24" i="98"/>
  <c r="AJ25" i="98"/>
  <c r="AJ26" i="98"/>
  <c r="DU64" i="98" s="1"/>
  <c r="AJ27" i="98"/>
  <c r="DU65" i="98" s="1"/>
  <c r="AJ22" i="98"/>
  <c r="AJ28" i="98"/>
  <c r="DU66" i="98" s="1"/>
  <c r="AJ29" i="98"/>
  <c r="DU67" i="98" s="1"/>
  <c r="AJ30" i="98"/>
  <c r="DU68" i="98" s="1"/>
  <c r="W23" i="98"/>
  <c r="W24" i="98"/>
  <c r="W25" i="98"/>
  <c r="W26" i="98"/>
  <c r="DT37" i="98" s="1"/>
  <c r="W27" i="98"/>
  <c r="DT38" i="98" s="1"/>
  <c r="W28" i="98"/>
  <c r="DT39" i="98" s="1"/>
  <c r="W22" i="98"/>
  <c r="W29" i="98"/>
  <c r="DT40" i="98" s="1"/>
  <c r="W30" i="98"/>
  <c r="DT41" i="98" s="1"/>
  <c r="V23" i="98"/>
  <c r="V24" i="98"/>
  <c r="V25" i="98"/>
  <c r="V26" i="98"/>
  <c r="V27" i="98"/>
  <c r="DW29" i="98" s="1"/>
  <c r="V28" i="98"/>
  <c r="DW30" i="98" s="1"/>
  <c r="V29" i="98"/>
  <c r="DW31" i="98" s="1"/>
  <c r="V30" i="98"/>
  <c r="DW32" i="98" s="1"/>
  <c r="V22" i="98"/>
  <c r="S23" i="98"/>
  <c r="S24" i="98"/>
  <c r="S25" i="98"/>
  <c r="S26" i="98"/>
  <c r="S27" i="98"/>
  <c r="DT29" i="98" s="1"/>
  <c r="S28" i="98"/>
  <c r="DT30" i="98" s="1"/>
  <c r="S22" i="98"/>
  <c r="S29" i="98"/>
  <c r="DT31" i="98" s="1"/>
  <c r="S30" i="98"/>
  <c r="DT32" i="98" s="1"/>
  <c r="AB23" i="98"/>
  <c r="AB24" i="98"/>
  <c r="AB25" i="98"/>
  <c r="AB26" i="98"/>
  <c r="DU46" i="98" s="1"/>
  <c r="AB27" i="98"/>
  <c r="DU47" i="98" s="1"/>
  <c r="AB22" i="98"/>
  <c r="AB30" i="98"/>
  <c r="DU50" i="98" s="1"/>
  <c r="AB28" i="98"/>
  <c r="DU48" i="98" s="1"/>
  <c r="AB29" i="98"/>
  <c r="DU49" i="98" s="1"/>
  <c r="E10" i="98"/>
  <c r="E13" i="98"/>
  <c r="E9" i="98"/>
  <c r="E12" i="98"/>
  <c r="E8" i="98"/>
  <c r="E15" i="98"/>
  <c r="E11" i="98"/>
  <c r="E14" i="98"/>
  <c r="E7" i="98"/>
  <c r="EL66" i="98" l="1"/>
  <c r="FV73" i="98" s="1"/>
  <c r="GE73" i="98"/>
  <c r="EL68" i="98"/>
  <c r="FV75" i="98" s="1"/>
  <c r="GE75" i="98"/>
  <c r="EL74" i="98"/>
  <c r="FV82" i="98" s="1"/>
  <c r="GE82" i="98"/>
  <c r="EL67" i="98"/>
  <c r="FV74" i="98" s="1"/>
  <c r="GE74" i="98"/>
  <c r="EL75" i="98"/>
  <c r="FV83" i="98" s="1"/>
  <c r="GE83" i="98"/>
  <c r="EL76" i="98"/>
  <c r="FV84" i="98" s="1"/>
  <c r="GE84" i="98"/>
  <c r="EL73" i="98"/>
  <c r="FV81" i="98" s="1"/>
  <c r="GE81" i="98"/>
  <c r="EL72" i="98"/>
  <c r="FV80" i="98" s="1"/>
  <c r="GE80" i="98"/>
  <c r="EL77" i="98"/>
  <c r="FV85" i="98" s="1"/>
  <c r="GE85" i="98"/>
  <c r="EL64" i="98"/>
  <c r="FV71" i="98" s="1"/>
  <c r="GE71" i="98"/>
  <c r="EL65" i="98"/>
  <c r="FV72" i="98" s="1"/>
  <c r="GE72" i="98"/>
  <c r="DF35" i="98"/>
  <c r="ES22" i="98"/>
  <c r="FZ24" i="98" s="1"/>
  <c r="EG22" i="98"/>
  <c r="DU16" i="98"/>
  <c r="EN16" i="98" s="1"/>
  <c r="EJ16" i="98" s="1"/>
  <c r="FT18" i="98" s="1"/>
  <c r="EX23" i="98"/>
  <c r="ES23" i="98"/>
  <c r="FZ25" i="98" s="1"/>
  <c r="DF12" i="98"/>
  <c r="DC18" i="98"/>
  <c r="DW18" i="98"/>
  <c r="DD43" i="98"/>
  <c r="DD12" i="98"/>
  <c r="DU19" i="98"/>
  <c r="EN19" i="98" s="1"/>
  <c r="EJ19" i="98" s="1"/>
  <c r="FT21" i="98" s="1"/>
  <c r="EX22" i="98"/>
  <c r="DT10" i="98"/>
  <c r="EN10" i="98" s="1"/>
  <c r="EJ10" i="98" s="1"/>
  <c r="FT11" i="98" s="1"/>
  <c r="DU20" i="98"/>
  <c r="EN20" i="98" s="1"/>
  <c r="EJ20" i="98" s="1"/>
  <c r="FT22" i="98" s="1"/>
  <c r="ER23" i="98"/>
  <c r="FY25" i="98" s="1"/>
  <c r="EV23" i="98"/>
  <c r="GC25" i="98" s="1"/>
  <c r="EU23" i="98"/>
  <c r="GB25" i="98" s="1"/>
  <c r="EG23" i="98"/>
  <c r="DT18" i="98"/>
  <c r="EG18" i="98" s="1"/>
  <c r="DF28" i="98"/>
  <c r="DC28" i="98"/>
  <c r="ER22" i="98"/>
  <c r="FY24" i="98" s="1"/>
  <c r="EV22" i="98"/>
  <c r="GC24" i="98" s="1"/>
  <c r="EG32" i="98"/>
  <c r="EG29" i="98"/>
  <c r="EJ59" i="98"/>
  <c r="FT65" i="98" s="1"/>
  <c r="EX59" i="98"/>
  <c r="EU59" i="98"/>
  <c r="GB65" i="98" s="1"/>
  <c r="ER59" i="98"/>
  <c r="FY65" i="98" s="1"/>
  <c r="ES59" i="98"/>
  <c r="FZ65" i="98" s="1"/>
  <c r="EV59" i="98"/>
  <c r="GC65" i="98" s="1"/>
  <c r="EJ55" i="98"/>
  <c r="FT61" i="98" s="1"/>
  <c r="EX55" i="98"/>
  <c r="EU55" i="98"/>
  <c r="GB61" i="98" s="1"/>
  <c r="ER55" i="98"/>
  <c r="FY61" i="98" s="1"/>
  <c r="EV55" i="98"/>
  <c r="GC61" i="98" s="1"/>
  <c r="ES55" i="98"/>
  <c r="FZ61" i="98" s="1"/>
  <c r="EJ71" i="98"/>
  <c r="FT79" i="98" s="1"/>
  <c r="EX71" i="98"/>
  <c r="EU71" i="98"/>
  <c r="GB79" i="98" s="1"/>
  <c r="ER71" i="98"/>
  <c r="FY79" i="98" s="1"/>
  <c r="EV71" i="98"/>
  <c r="GC79" i="98" s="1"/>
  <c r="ES71" i="98"/>
  <c r="FZ79" i="98" s="1"/>
  <c r="EJ61" i="98"/>
  <c r="FT68" i="98" s="1"/>
  <c r="EU61" i="98"/>
  <c r="GB68" i="98" s="1"/>
  <c r="ER61" i="98"/>
  <c r="FY68" i="98" s="1"/>
  <c r="ES61" i="98"/>
  <c r="FZ68" i="98" s="1"/>
  <c r="EV61" i="98"/>
  <c r="GC68" i="98" s="1"/>
  <c r="EX61" i="98"/>
  <c r="EJ70" i="98"/>
  <c r="FT78" i="98" s="1"/>
  <c r="ER70" i="98"/>
  <c r="FY78" i="98" s="1"/>
  <c r="EX70" i="98"/>
  <c r="EU70" i="98"/>
  <c r="GB78" i="98" s="1"/>
  <c r="ES70" i="98"/>
  <c r="FZ78" i="98" s="1"/>
  <c r="EV70" i="98"/>
  <c r="GC78" i="98" s="1"/>
  <c r="EJ58" i="98"/>
  <c r="FT64" i="98" s="1"/>
  <c r="EV58" i="98"/>
  <c r="GC64" i="98" s="1"/>
  <c r="ES58" i="98"/>
  <c r="FZ64" i="98" s="1"/>
  <c r="EX58" i="98"/>
  <c r="EU58" i="98"/>
  <c r="GB64" i="98" s="1"/>
  <c r="ER58" i="98"/>
  <c r="FY64" i="98" s="1"/>
  <c r="EG15" i="98"/>
  <c r="EJ56" i="98"/>
  <c r="FT62" i="98" s="1"/>
  <c r="EV56" i="98"/>
  <c r="GC62" i="98" s="1"/>
  <c r="EX56" i="98"/>
  <c r="ER56" i="98"/>
  <c r="FY62" i="98" s="1"/>
  <c r="ES56" i="98"/>
  <c r="FZ62" i="98" s="1"/>
  <c r="EU56" i="98"/>
  <c r="GB62" i="98" s="1"/>
  <c r="EJ63" i="98"/>
  <c r="FT70" i="98" s="1"/>
  <c r="EX63" i="98"/>
  <c r="EU63" i="98"/>
  <c r="GB70" i="98" s="1"/>
  <c r="ER63" i="98"/>
  <c r="FY70" i="98" s="1"/>
  <c r="EV63" i="98"/>
  <c r="GC70" i="98" s="1"/>
  <c r="ES63" i="98"/>
  <c r="FZ70" i="98" s="1"/>
  <c r="EJ57" i="98"/>
  <c r="FT63" i="98" s="1"/>
  <c r="EU57" i="98"/>
  <c r="GB63" i="98" s="1"/>
  <c r="ER57" i="98"/>
  <c r="FY63" i="98" s="1"/>
  <c r="EX57" i="98"/>
  <c r="EV57" i="98"/>
  <c r="GC63" i="98" s="1"/>
  <c r="ES57" i="98"/>
  <c r="FZ63" i="98" s="1"/>
  <c r="EX60" i="98"/>
  <c r="EV60" i="98"/>
  <c r="GC67" i="98" s="1"/>
  <c r="EJ60" i="98"/>
  <c r="FT67" i="98" s="1"/>
  <c r="ER60" i="98"/>
  <c r="FY67" i="98" s="1"/>
  <c r="ES60" i="98"/>
  <c r="FZ67" i="98" s="1"/>
  <c r="EU60" i="98"/>
  <c r="GB67" i="98" s="1"/>
  <c r="EG17" i="98"/>
  <c r="EJ69" i="98"/>
  <c r="FT77" i="98" s="1"/>
  <c r="EU69" i="98"/>
  <c r="GB77" i="98" s="1"/>
  <c r="ER69" i="98"/>
  <c r="FY77" i="98" s="1"/>
  <c r="ES69" i="98"/>
  <c r="FZ77" i="98" s="1"/>
  <c r="EV69" i="98"/>
  <c r="GC77" i="98" s="1"/>
  <c r="EX69" i="98"/>
  <c r="EG20" i="98"/>
  <c r="EJ62" i="98"/>
  <c r="FT69" i="98" s="1"/>
  <c r="ER62" i="98"/>
  <c r="FY69" i="98" s="1"/>
  <c r="EV62" i="98"/>
  <c r="GC69" i="98" s="1"/>
  <c r="ES62" i="98"/>
  <c r="FZ69" i="98" s="1"/>
  <c r="EX62" i="98"/>
  <c r="EU62" i="98"/>
  <c r="GB69" i="98" s="1"/>
  <c r="DC7" i="98"/>
  <c r="DK7" i="98" s="1"/>
  <c r="ES31" i="98"/>
  <c r="FZ34" i="98" s="1"/>
  <c r="EX31" i="98"/>
  <c r="EU31" i="98"/>
  <c r="GB34" i="98" s="1"/>
  <c r="EV31" i="98"/>
  <c r="GC34" i="98" s="1"/>
  <c r="ER31" i="98"/>
  <c r="FY34" i="98" s="1"/>
  <c r="ER16" i="98"/>
  <c r="FY18" i="98" s="1"/>
  <c r="EG31" i="98"/>
  <c r="EU30" i="98"/>
  <c r="GB33" i="98" s="1"/>
  <c r="EV30" i="98"/>
  <c r="GC33" i="98" s="1"/>
  <c r="ES30" i="98"/>
  <c r="FZ33" i="98" s="1"/>
  <c r="ER30" i="98"/>
  <c r="FY33" i="98" s="1"/>
  <c r="EX30" i="98"/>
  <c r="ER15" i="98"/>
  <c r="FY17" i="98" s="1"/>
  <c r="ES15" i="98"/>
  <c r="FZ17" i="98" s="1"/>
  <c r="EU15" i="98"/>
  <c r="GB17" i="98" s="1"/>
  <c r="EV15" i="98"/>
  <c r="GC17" i="98" s="1"/>
  <c r="EX15" i="98"/>
  <c r="EV21" i="98"/>
  <c r="GC23" i="98" s="1"/>
  <c r="ER21" i="98"/>
  <c r="FY23" i="98" s="1"/>
  <c r="EX21" i="98"/>
  <c r="ES21" i="98"/>
  <c r="FZ23" i="98" s="1"/>
  <c r="EU21" i="98"/>
  <c r="GB23" i="98" s="1"/>
  <c r="EV17" i="98"/>
  <c r="GC19" i="98" s="1"/>
  <c r="EU17" i="98"/>
  <c r="GB19" i="98" s="1"/>
  <c r="ER17" i="98"/>
  <c r="FY19" i="98" s="1"/>
  <c r="EX17" i="98"/>
  <c r="ES17" i="98"/>
  <c r="FZ19" i="98" s="1"/>
  <c r="EG21" i="98"/>
  <c r="EG30" i="98"/>
  <c r="ER32" i="98"/>
  <c r="FY35" i="98" s="1"/>
  <c r="EX32" i="98"/>
  <c r="ES32" i="98"/>
  <c r="FZ35" i="98" s="1"/>
  <c r="EV32" i="98"/>
  <c r="GC35" i="98" s="1"/>
  <c r="EU32" i="98"/>
  <c r="GB35" i="98" s="1"/>
  <c r="EV29" i="98"/>
  <c r="GC32" i="98" s="1"/>
  <c r="EU29" i="98"/>
  <c r="GB32" i="98" s="1"/>
  <c r="ER29" i="98"/>
  <c r="FY32" i="98" s="1"/>
  <c r="EX29" i="98"/>
  <c r="ES29" i="98"/>
  <c r="FZ32" i="98" s="1"/>
  <c r="EU18" i="98"/>
  <c r="GB20" i="98" s="1"/>
  <c r="EV18" i="98"/>
  <c r="GC20" i="98" s="1"/>
  <c r="ES18" i="98"/>
  <c r="FZ20" i="98" s="1"/>
  <c r="ER18" i="98"/>
  <c r="FY20" i="98" s="1"/>
  <c r="EX18" i="98"/>
  <c r="EV8" i="98"/>
  <c r="GC9" i="98" s="1"/>
  <c r="ER8" i="98"/>
  <c r="FY9" i="98" s="1"/>
  <c r="EX8" i="98"/>
  <c r="EU8" i="98"/>
  <c r="GB9" i="98" s="1"/>
  <c r="ES8" i="98"/>
  <c r="FZ9" i="98" s="1"/>
  <c r="EV12" i="98"/>
  <c r="GC13" i="98" s="1"/>
  <c r="EU12" i="98"/>
  <c r="GB13" i="98" s="1"/>
  <c r="ER12" i="98"/>
  <c r="FY13" i="98" s="1"/>
  <c r="EX12" i="98"/>
  <c r="ES12" i="98"/>
  <c r="FZ13" i="98" s="1"/>
  <c r="ER7" i="98"/>
  <c r="FY8" i="98" s="1"/>
  <c r="EX7" i="98"/>
  <c r="ES7" i="98"/>
  <c r="FZ8" i="98" s="1"/>
  <c r="EU7" i="98"/>
  <c r="GB8" i="98" s="1"/>
  <c r="EV7" i="98"/>
  <c r="GC8" i="98" s="1"/>
  <c r="EU10" i="98"/>
  <c r="GB11" i="98" s="1"/>
  <c r="ES14" i="98"/>
  <c r="FZ15" i="98" s="1"/>
  <c r="EX14" i="98"/>
  <c r="EU14" i="98"/>
  <c r="GB15" i="98" s="1"/>
  <c r="EV14" i="98"/>
  <c r="GC15" i="98" s="1"/>
  <c r="ER14" i="98"/>
  <c r="FY15" i="98" s="1"/>
  <c r="DT9" i="98"/>
  <c r="EN9" i="98" s="1"/>
  <c r="EJ9" i="98" s="1"/>
  <c r="FT10" i="98" s="1"/>
  <c r="EV6" i="98"/>
  <c r="GC7" i="98" s="1"/>
  <c r="ES6" i="98"/>
  <c r="FZ7" i="98" s="1"/>
  <c r="EU6" i="98"/>
  <c r="GB7" i="98" s="1"/>
  <c r="EU13" i="98"/>
  <c r="GB14" i="98" s="1"/>
  <c r="EV13" i="98"/>
  <c r="GC14" i="98" s="1"/>
  <c r="ES13" i="98"/>
  <c r="FZ14" i="98" s="1"/>
  <c r="ER13" i="98"/>
  <c r="FY14" i="98" s="1"/>
  <c r="EX13" i="98"/>
  <c r="EX6" i="98"/>
  <c r="ER6" i="98"/>
  <c r="FY7" i="98" s="1"/>
  <c r="DT11" i="98"/>
  <c r="EN11" i="98" s="1"/>
  <c r="EJ11" i="98" s="1"/>
  <c r="FT12" i="98" s="1"/>
  <c r="DC9" i="98"/>
  <c r="DT54" i="98"/>
  <c r="DN8" i="98"/>
  <c r="DF19" i="98"/>
  <c r="DW24" i="98"/>
  <c r="DF29" i="98"/>
  <c r="DW33" i="98"/>
  <c r="DD30" i="98"/>
  <c r="DU34" i="98"/>
  <c r="DD16" i="98"/>
  <c r="DU11" i="98"/>
  <c r="DD8" i="98"/>
  <c r="DU7" i="98"/>
  <c r="DD21" i="98"/>
  <c r="DU26" i="98"/>
  <c r="EN26" i="98" s="1"/>
  <c r="EJ26" i="98" s="1"/>
  <c r="FT29" i="98" s="1"/>
  <c r="DC67" i="98"/>
  <c r="DT63" i="98"/>
  <c r="DC36" i="98"/>
  <c r="DT42" i="98"/>
  <c r="DC51" i="98"/>
  <c r="DT53" i="98"/>
  <c r="DC44" i="98"/>
  <c r="DT44" i="98"/>
  <c r="DD31" i="98"/>
  <c r="DU35" i="98"/>
  <c r="DC38" i="98"/>
  <c r="DT43" i="98"/>
  <c r="DD67" i="98"/>
  <c r="DU63" i="98"/>
  <c r="DD26" i="98"/>
  <c r="DU12" i="98"/>
  <c r="DD19" i="98"/>
  <c r="DU24" i="98"/>
  <c r="EN24" i="98" s="1"/>
  <c r="EJ24" i="98" s="1"/>
  <c r="FT27" i="98" s="1"/>
  <c r="DD23" i="98"/>
  <c r="DU27" i="98"/>
  <c r="EN27" i="98" s="1"/>
  <c r="EJ27" i="98" s="1"/>
  <c r="FT30" i="98" s="1"/>
  <c r="DD34" i="98"/>
  <c r="DU36" i="98"/>
  <c r="DD36" i="98"/>
  <c r="DU42" i="98"/>
  <c r="DD44" i="98"/>
  <c r="DU44" i="98"/>
  <c r="DC19" i="98"/>
  <c r="DT24" i="98"/>
  <c r="DC23" i="98"/>
  <c r="DT27" i="98"/>
  <c r="DF25" i="98"/>
  <c r="DW28" i="98"/>
  <c r="DC30" i="98"/>
  <c r="DT34" i="98"/>
  <c r="DD50" i="98"/>
  <c r="DU60" i="98"/>
  <c r="DD60" i="98"/>
  <c r="DU62" i="98"/>
  <c r="DF72" i="98"/>
  <c r="DW54" i="98"/>
  <c r="EN54" i="98" s="1"/>
  <c r="DD38" i="98"/>
  <c r="DU43" i="98"/>
  <c r="DC21" i="98"/>
  <c r="DT26" i="98"/>
  <c r="EG26" i="98" s="1"/>
  <c r="DF23" i="98"/>
  <c r="DW27" i="98"/>
  <c r="DD53" i="98"/>
  <c r="DU61" i="98"/>
  <c r="DF51" i="98"/>
  <c r="DW53" i="98"/>
  <c r="EN53" i="98" s="1"/>
  <c r="DD11" i="98"/>
  <c r="DU10" i="98"/>
  <c r="DD20" i="98"/>
  <c r="DU25" i="98"/>
  <c r="EN25" i="98" s="1"/>
  <c r="EJ25" i="98" s="1"/>
  <c r="FT28" i="98" s="1"/>
  <c r="DC50" i="98"/>
  <c r="DT60" i="98"/>
  <c r="DC60" i="98"/>
  <c r="DT62" i="98"/>
  <c r="DF34" i="98"/>
  <c r="DW36" i="98"/>
  <c r="DC47" i="98"/>
  <c r="DT52" i="98"/>
  <c r="DC43" i="98"/>
  <c r="DT51" i="98"/>
  <c r="DD29" i="98"/>
  <c r="DU33" i="98"/>
  <c r="DD51" i="98"/>
  <c r="DU53" i="98"/>
  <c r="DD55" i="98"/>
  <c r="DU45" i="98"/>
  <c r="DC25" i="98"/>
  <c r="DT28" i="98"/>
  <c r="DF20" i="98"/>
  <c r="DW25" i="98"/>
  <c r="DC31" i="98"/>
  <c r="DT35" i="98"/>
  <c r="DC65" i="98"/>
  <c r="DT70" i="98"/>
  <c r="DD9" i="98"/>
  <c r="DU8" i="98"/>
  <c r="DF30" i="98"/>
  <c r="DW34" i="98"/>
  <c r="DC20" i="98"/>
  <c r="DT25" i="98"/>
  <c r="DF21" i="98"/>
  <c r="DW26" i="98"/>
  <c r="DC29" i="98"/>
  <c r="DT33" i="98"/>
  <c r="DC34" i="98"/>
  <c r="DT36" i="98"/>
  <c r="DF43" i="98"/>
  <c r="DW51" i="98"/>
  <c r="EN51" i="98" s="1"/>
  <c r="DF47" i="98"/>
  <c r="DW52" i="98"/>
  <c r="EN52" i="98" s="1"/>
  <c r="DC59" i="98"/>
  <c r="DT69" i="98"/>
  <c r="DC75" i="98"/>
  <c r="DT71" i="98"/>
  <c r="DD7" i="98"/>
  <c r="DL7" i="98" s="1"/>
  <c r="DU6" i="98"/>
  <c r="DD10" i="98"/>
  <c r="DU9" i="98"/>
  <c r="DD25" i="98"/>
  <c r="DU28" i="98"/>
  <c r="EN28" i="98" s="1"/>
  <c r="EJ28" i="98" s="1"/>
  <c r="FT31" i="98" s="1"/>
  <c r="DC53" i="98"/>
  <c r="DT61" i="98"/>
  <c r="DF31" i="98"/>
  <c r="DW35" i="98"/>
  <c r="DD40" i="98"/>
  <c r="DU37" i="98"/>
  <c r="DD46" i="98"/>
  <c r="DF46" i="98"/>
  <c r="DF40" i="98"/>
  <c r="DC46" i="98"/>
  <c r="DC40" i="98"/>
  <c r="DN15" i="98"/>
  <c r="DN16" i="98"/>
  <c r="DN13" i="98"/>
  <c r="DN11" i="98"/>
  <c r="DN12" i="98"/>
  <c r="DN9" i="98"/>
  <c r="DN10" i="98"/>
  <c r="M6" i="83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EL30" i="98" l="1"/>
  <c r="FV33" i="98" s="1"/>
  <c r="GE33" i="98"/>
  <c r="EL60" i="98"/>
  <c r="FV67" i="98" s="1"/>
  <c r="GE67" i="98"/>
  <c r="EL55" i="98"/>
  <c r="FV61" i="98" s="1"/>
  <c r="GE61" i="98"/>
  <c r="EL6" i="98"/>
  <c r="FV7" i="98" s="1"/>
  <c r="GE7" i="98"/>
  <c r="EL8" i="98"/>
  <c r="FV9" i="98" s="1"/>
  <c r="GE9" i="98"/>
  <c r="EL32" i="98"/>
  <c r="FV35" i="98" s="1"/>
  <c r="GE35" i="98"/>
  <c r="EL70" i="98"/>
  <c r="FV78" i="98" s="1"/>
  <c r="GE78" i="98"/>
  <c r="EL22" i="98"/>
  <c r="FV24" i="98" s="1"/>
  <c r="GE24" i="98"/>
  <c r="EL23" i="98"/>
  <c r="FV25" i="98" s="1"/>
  <c r="GE25" i="98"/>
  <c r="EL7" i="98"/>
  <c r="FV8" i="98" s="1"/>
  <c r="GE8" i="98"/>
  <c r="EL18" i="98"/>
  <c r="FV20" i="98" s="1"/>
  <c r="GE20" i="98"/>
  <c r="EL56" i="98"/>
  <c r="FV62" i="98" s="1"/>
  <c r="GE62" i="98"/>
  <c r="EL13" i="98"/>
  <c r="FV14" i="98" s="1"/>
  <c r="GE14" i="98"/>
  <c r="EL14" i="98"/>
  <c r="FV15" i="98" s="1"/>
  <c r="GE15" i="98"/>
  <c r="EL29" i="98"/>
  <c r="FV32" i="98" s="1"/>
  <c r="GE32" i="98"/>
  <c r="EL17" i="98"/>
  <c r="FV19" i="98" s="1"/>
  <c r="GE19" i="98"/>
  <c r="EL31" i="98"/>
  <c r="FV34" i="98" s="1"/>
  <c r="GE34" i="98"/>
  <c r="EL62" i="98"/>
  <c r="FV69" i="98" s="1"/>
  <c r="GE69" i="98"/>
  <c r="EL58" i="98"/>
  <c r="FV64" i="98" s="1"/>
  <c r="GE64" i="98"/>
  <c r="EL71" i="98"/>
  <c r="FV79" i="98" s="1"/>
  <c r="GE79" i="98"/>
  <c r="EL59" i="98"/>
  <c r="FV65" i="98" s="1"/>
  <c r="GE65" i="98"/>
  <c r="EL21" i="98"/>
  <c r="FV23" i="98" s="1"/>
  <c r="GE23" i="98"/>
  <c r="EL69" i="98"/>
  <c r="FV77" i="98" s="1"/>
  <c r="GE77" i="98"/>
  <c r="EL61" i="98"/>
  <c r="FV68" i="98" s="1"/>
  <c r="GE68" i="98"/>
  <c r="EL12" i="98"/>
  <c r="FV13" i="98" s="1"/>
  <c r="GE13" i="98"/>
  <c r="EL15" i="98"/>
  <c r="FV17" i="98" s="1"/>
  <c r="GE17" i="98"/>
  <c r="EL57" i="98"/>
  <c r="FV63" i="98" s="1"/>
  <c r="GE63" i="98"/>
  <c r="EL63" i="98"/>
  <c r="FV70" i="98" s="1"/>
  <c r="GE70" i="98"/>
  <c r="DN20" i="98"/>
  <c r="EG16" i="98"/>
  <c r="ES19" i="98"/>
  <c r="FZ21" i="98" s="1"/>
  <c r="DN14" i="98"/>
  <c r="DN17" i="98"/>
  <c r="DN18" i="98"/>
  <c r="EU20" i="98"/>
  <c r="GB22" i="98" s="1"/>
  <c r="EV16" i="98"/>
  <c r="GC18" i="98" s="1"/>
  <c r="DN19" i="98"/>
  <c r="ER20" i="98"/>
  <c r="FY22" i="98" s="1"/>
  <c r="EX16" i="98"/>
  <c r="EU16" i="98"/>
  <c r="GB18" i="98" s="1"/>
  <c r="ES16" i="98"/>
  <c r="FZ18" i="98" s="1"/>
  <c r="ER19" i="98"/>
  <c r="FY21" i="98" s="1"/>
  <c r="EV19" i="98"/>
  <c r="GC21" i="98" s="1"/>
  <c r="EU19" i="98"/>
  <c r="GB21" i="98" s="1"/>
  <c r="EX19" i="98"/>
  <c r="DK9" i="98"/>
  <c r="EX10" i="98"/>
  <c r="EV20" i="98"/>
  <c r="GC22" i="98" s="1"/>
  <c r="ER10" i="98"/>
  <c r="FY11" i="98" s="1"/>
  <c r="ES10" i="98"/>
  <c r="FZ11" i="98" s="1"/>
  <c r="ES20" i="98"/>
  <c r="FZ22" i="98" s="1"/>
  <c r="EV10" i="98"/>
  <c r="GC11" i="98" s="1"/>
  <c r="EX20" i="98"/>
  <c r="EG19" i="98"/>
  <c r="DK8" i="98"/>
  <c r="EJ52" i="98"/>
  <c r="FT58" i="98" s="1"/>
  <c r="EV52" i="98"/>
  <c r="GC58" i="98" s="1"/>
  <c r="EX52" i="98"/>
  <c r="ES52" i="98"/>
  <c r="FZ58" i="98" s="1"/>
  <c r="EU52" i="98"/>
  <c r="GB58" i="98" s="1"/>
  <c r="ER52" i="98"/>
  <c r="FY58" i="98" s="1"/>
  <c r="EJ53" i="98"/>
  <c r="FT59" i="98" s="1"/>
  <c r="EU53" i="98"/>
  <c r="GB59" i="98" s="1"/>
  <c r="ER53" i="98"/>
  <c r="FY59" i="98" s="1"/>
  <c r="EV53" i="98"/>
  <c r="GC59" i="98" s="1"/>
  <c r="ES53" i="98"/>
  <c r="FZ59" i="98" s="1"/>
  <c r="EX53" i="98"/>
  <c r="ER51" i="98"/>
  <c r="FY57" i="98" s="1"/>
  <c r="EX51" i="98"/>
  <c r="ES51" i="98"/>
  <c r="FZ57" i="98" s="1"/>
  <c r="EJ51" i="98"/>
  <c r="FT57" i="98" s="1"/>
  <c r="EU51" i="98"/>
  <c r="GB57" i="98" s="1"/>
  <c r="EV51" i="98"/>
  <c r="GC57" i="98" s="1"/>
  <c r="EG25" i="98"/>
  <c r="EJ54" i="98"/>
  <c r="FT60" i="98" s="1"/>
  <c r="EV54" i="98"/>
  <c r="GC60" i="98" s="1"/>
  <c r="EU54" i="98"/>
  <c r="GB60" i="98" s="1"/>
  <c r="ER54" i="98"/>
  <c r="FY60" i="98" s="1"/>
  <c r="EX54" i="98"/>
  <c r="ES54" i="98"/>
  <c r="FZ60" i="98" s="1"/>
  <c r="EG24" i="98"/>
  <c r="EG28" i="98"/>
  <c r="ES27" i="98"/>
  <c r="FZ30" i="98" s="1"/>
  <c r="ER27" i="98"/>
  <c r="FY30" i="98" s="1"/>
  <c r="EU27" i="98"/>
  <c r="GB30" i="98" s="1"/>
  <c r="EX27" i="98"/>
  <c r="EV27" i="98"/>
  <c r="GC30" i="98" s="1"/>
  <c r="ER28" i="98"/>
  <c r="FY31" i="98" s="1"/>
  <c r="EX28" i="98"/>
  <c r="ES28" i="98"/>
  <c r="FZ31" i="98" s="1"/>
  <c r="EU28" i="98"/>
  <c r="GB31" i="98" s="1"/>
  <c r="EV28" i="98"/>
  <c r="GC31" i="98" s="1"/>
  <c r="EU26" i="98"/>
  <c r="GB29" i="98" s="1"/>
  <c r="EV26" i="98"/>
  <c r="GC29" i="98" s="1"/>
  <c r="ER26" i="98"/>
  <c r="FY29" i="98" s="1"/>
  <c r="EX26" i="98"/>
  <c r="ES26" i="98"/>
  <c r="FZ29" i="98" s="1"/>
  <c r="EV25" i="98"/>
  <c r="GC28" i="98" s="1"/>
  <c r="ER25" i="98"/>
  <c r="FY28" i="98" s="1"/>
  <c r="EX25" i="98"/>
  <c r="EU25" i="98"/>
  <c r="GB28" i="98" s="1"/>
  <c r="ES25" i="98"/>
  <c r="FZ28" i="98" s="1"/>
  <c r="EG27" i="98"/>
  <c r="ER24" i="98"/>
  <c r="FY27" i="98" s="1"/>
  <c r="EX24" i="98"/>
  <c r="EV24" i="98"/>
  <c r="GC27" i="98" s="1"/>
  <c r="ES24" i="98"/>
  <c r="FZ27" i="98" s="1"/>
  <c r="EU24" i="98"/>
  <c r="GB27" i="98" s="1"/>
  <c r="EU9" i="98"/>
  <c r="GB10" i="98" s="1"/>
  <c r="ES9" i="98"/>
  <c r="FZ10" i="98" s="1"/>
  <c r="EV9" i="98"/>
  <c r="GC10" i="98" s="1"/>
  <c r="ER9" i="98"/>
  <c r="FY10" i="98" s="1"/>
  <c r="EX9" i="98"/>
  <c r="ER11" i="98"/>
  <c r="FY12" i="98" s="1"/>
  <c r="EX11" i="98"/>
  <c r="ES11" i="98"/>
  <c r="FZ12" i="98" s="1"/>
  <c r="EU11" i="98"/>
  <c r="GB12" i="98" s="1"/>
  <c r="EV11" i="98"/>
  <c r="GC12" i="98" s="1"/>
  <c r="DK13" i="98"/>
  <c r="DN21" i="98"/>
  <c r="DK18" i="98"/>
  <c r="DK10" i="98"/>
  <c r="DK17" i="98"/>
  <c r="DN22" i="98"/>
  <c r="DN23" i="98"/>
  <c r="DK14" i="98"/>
  <c r="DK12" i="98"/>
  <c r="DK39" i="98"/>
  <c r="DN39" i="98"/>
  <c r="DK29" i="98"/>
  <c r="DK11" i="98"/>
  <c r="DK16" i="98"/>
  <c r="DK15" i="98"/>
  <c r="DK20" i="98"/>
  <c r="DL17" i="98"/>
  <c r="DL21" i="98"/>
  <c r="DL40" i="98"/>
  <c r="DL75" i="98"/>
  <c r="DN34" i="98"/>
  <c r="DL20" i="98"/>
  <c r="DL44" i="98"/>
  <c r="DK24" i="98"/>
  <c r="DK19" i="98"/>
  <c r="DL41" i="98"/>
  <c r="DL52" i="98"/>
  <c r="DL43" i="98"/>
  <c r="DL29" i="98"/>
  <c r="DL71" i="98"/>
  <c r="DL34" i="98"/>
  <c r="DL64" i="98"/>
  <c r="DL9" i="98"/>
  <c r="DN42" i="98"/>
  <c r="DN37" i="98"/>
  <c r="DK32" i="98"/>
  <c r="DL65" i="98"/>
  <c r="DK35" i="98"/>
  <c r="DL53" i="98"/>
  <c r="DL56" i="98"/>
  <c r="DL19" i="98"/>
  <c r="DL62" i="98"/>
  <c r="DL58" i="98"/>
  <c r="DL49" i="98"/>
  <c r="DN24" i="98"/>
  <c r="DN27" i="98"/>
  <c r="DL25" i="98"/>
  <c r="DN31" i="98"/>
  <c r="DL36" i="98"/>
  <c r="DL27" i="98"/>
  <c r="DL26" i="98"/>
  <c r="DL67" i="98"/>
  <c r="DL69" i="98"/>
  <c r="DL45" i="98"/>
  <c r="DL54" i="98"/>
  <c r="DL12" i="98"/>
  <c r="DN32" i="98"/>
  <c r="DN26" i="98"/>
  <c r="DK25" i="98"/>
  <c r="DN45" i="98"/>
  <c r="DL11" i="98"/>
  <c r="DL42" i="98"/>
  <c r="DL66" i="98"/>
  <c r="DL46" i="98"/>
  <c r="DL61" i="98"/>
  <c r="DN40" i="98"/>
  <c r="DL33" i="98"/>
  <c r="DL22" i="98"/>
  <c r="DL48" i="98"/>
  <c r="DL24" i="98"/>
  <c r="DL30" i="98"/>
  <c r="DL60" i="98"/>
  <c r="DK23" i="98"/>
  <c r="DK34" i="98"/>
  <c r="DK36" i="98"/>
  <c r="DN38" i="98"/>
  <c r="DL76" i="98"/>
  <c r="DL39" i="98"/>
  <c r="DL63" i="98"/>
  <c r="DK62" i="98"/>
  <c r="DL51" i="98"/>
  <c r="DL37" i="98"/>
  <c r="DK38" i="98"/>
  <c r="DK30" i="98"/>
  <c r="DL10" i="98"/>
  <c r="DN28" i="98"/>
  <c r="DL18" i="98"/>
  <c r="DL15" i="98"/>
  <c r="DL28" i="98"/>
  <c r="DK37" i="98"/>
  <c r="DL23" i="98"/>
  <c r="DL70" i="98"/>
  <c r="DN33" i="98"/>
  <c r="DL32" i="98"/>
  <c r="DL74" i="98"/>
  <c r="DK26" i="98"/>
  <c r="DL57" i="98"/>
  <c r="DK31" i="98"/>
  <c r="DK22" i="98"/>
  <c r="DN66" i="98"/>
  <c r="DK21" i="98"/>
  <c r="DL50" i="98"/>
  <c r="DL59" i="98"/>
  <c r="DL55" i="98"/>
  <c r="DL73" i="98"/>
  <c r="DN29" i="98"/>
  <c r="DK28" i="98"/>
  <c r="DL14" i="98"/>
  <c r="DN30" i="98"/>
  <c r="DK27" i="98"/>
  <c r="DL16" i="98"/>
  <c r="DL35" i="98"/>
  <c r="DK33" i="98"/>
  <c r="DL47" i="98"/>
  <c r="DN25" i="98"/>
  <c r="DL72" i="98"/>
  <c r="DL31" i="98"/>
  <c r="DN36" i="98"/>
  <c r="DL68" i="98"/>
  <c r="DL13" i="98"/>
  <c r="DN35" i="98"/>
  <c r="DK50" i="98"/>
  <c r="DN43" i="98"/>
  <c r="DN55" i="98"/>
  <c r="DL8" i="98"/>
  <c r="DN44" i="98"/>
  <c r="DN41" i="98"/>
  <c r="DN54" i="98"/>
  <c r="DL38" i="98"/>
  <c r="DK67" i="98"/>
  <c r="DK57" i="98"/>
  <c r="DK54" i="98"/>
  <c r="DN61" i="98"/>
  <c r="DK43" i="98"/>
  <c r="DN48" i="98"/>
  <c r="DK60" i="98"/>
  <c r="DN62" i="98"/>
  <c r="DN60" i="98"/>
  <c r="DK47" i="98"/>
  <c r="DK42" i="98"/>
  <c r="DK48" i="98"/>
  <c r="DK69" i="98"/>
  <c r="DK44" i="98"/>
  <c r="DK61" i="98"/>
  <c r="DK73" i="98"/>
  <c r="DK66" i="98"/>
  <c r="DK75" i="98"/>
  <c r="DK63" i="98"/>
  <c r="DK76" i="98"/>
  <c r="DK65" i="98"/>
  <c r="DK45" i="98"/>
  <c r="DK52" i="98"/>
  <c r="DK58" i="98"/>
  <c r="DK72" i="98"/>
  <c r="DK64" i="98"/>
  <c r="DK56" i="98"/>
  <c r="DK74" i="98"/>
  <c r="DK40" i="98"/>
  <c r="DK51" i="98"/>
  <c r="DK41" i="98"/>
  <c r="DK70" i="98"/>
  <c r="DK59" i="98"/>
  <c r="DK55" i="98"/>
  <c r="DK53" i="98"/>
  <c r="DK71" i="98"/>
  <c r="DK46" i="98"/>
  <c r="DN70" i="98"/>
  <c r="DN57" i="98"/>
  <c r="DN65" i="98"/>
  <c r="DN53" i="98"/>
  <c r="DN46" i="98"/>
  <c r="DN59" i="98"/>
  <c r="DN68" i="98"/>
  <c r="DN67" i="98"/>
  <c r="DN64" i="98"/>
  <c r="DN50" i="98"/>
  <c r="DN76" i="98"/>
  <c r="DN51" i="98"/>
  <c r="DN58" i="98"/>
  <c r="DN72" i="98"/>
  <c r="DN56" i="98"/>
  <c r="DN73" i="98"/>
  <c r="DN47" i="98"/>
  <c r="DK49" i="98"/>
  <c r="DN63" i="98"/>
  <c r="DK68" i="98"/>
  <c r="DN52" i="98"/>
  <c r="DN75" i="98"/>
  <c r="DN69" i="98"/>
  <c r="DN49" i="98"/>
  <c r="DN71" i="98"/>
  <c r="DN74" i="98"/>
  <c r="P100" i="83"/>
  <c r="P92" i="83"/>
  <c r="P81" i="83"/>
  <c r="P73" i="83"/>
  <c r="P63" i="83"/>
  <c r="P52" i="83"/>
  <c r="P44" i="83"/>
  <c r="P33" i="83"/>
  <c r="P25" i="83"/>
  <c r="P15" i="83"/>
  <c r="S104" i="83"/>
  <c r="S91" i="83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S86" i="83"/>
  <c r="S74" i="83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26" i="82"/>
  <c r="AB27" i="82"/>
  <c r="AB28" i="82"/>
  <c r="AB29" i="82"/>
  <c r="AB30" i="82"/>
  <c r="AB31" i="82"/>
  <c r="AB32" i="82"/>
  <c r="AB33" i="82"/>
  <c r="AB34" i="82"/>
  <c r="AB6" i="82"/>
  <c r="Z26" i="82"/>
  <c r="Z27" i="82"/>
  <c r="Z28" i="82"/>
  <c r="Z29" i="82"/>
  <c r="Z30" i="82"/>
  <c r="Z31" i="82"/>
  <c r="Z32" i="82"/>
  <c r="Z33" i="82"/>
  <c r="Z34" i="82"/>
  <c r="EL26" i="98" l="1"/>
  <c r="FV29" i="98" s="1"/>
  <c r="GE29" i="98"/>
  <c r="EL11" i="98"/>
  <c r="FV12" i="98" s="1"/>
  <c r="GE12" i="98"/>
  <c r="EL54" i="98"/>
  <c r="FV60" i="98" s="1"/>
  <c r="GE60" i="98"/>
  <c r="EL53" i="98"/>
  <c r="FV59" i="98" s="1"/>
  <c r="GE59" i="98"/>
  <c r="EL10" i="98"/>
  <c r="FV11" i="98" s="1"/>
  <c r="GE11" i="98"/>
  <c r="EL16" i="98"/>
  <c r="FV18" i="98" s="1"/>
  <c r="GE18" i="98"/>
  <c r="EL25" i="98"/>
  <c r="FV28" i="98" s="1"/>
  <c r="GE28" i="98"/>
  <c r="EL27" i="98"/>
  <c r="FV30" i="98" s="1"/>
  <c r="GE30" i="98"/>
  <c r="EL52" i="98"/>
  <c r="FV58" i="98" s="1"/>
  <c r="GE58" i="98"/>
  <c r="EL9" i="98"/>
  <c r="FV10" i="98" s="1"/>
  <c r="GE10" i="98"/>
  <c r="EL24" i="98"/>
  <c r="FV27" i="98" s="1"/>
  <c r="GE27" i="98"/>
  <c r="EL28" i="98"/>
  <c r="FV31" i="98" s="1"/>
  <c r="GE31" i="98"/>
  <c r="EL51" i="98"/>
  <c r="FV57" i="98" s="1"/>
  <c r="GE57" i="98"/>
  <c r="EL20" i="98"/>
  <c r="FV22" i="98" s="1"/>
  <c r="GE22" i="98"/>
  <c r="EL19" i="98"/>
  <c r="FV21" i="98" s="1"/>
  <c r="GE21" i="98"/>
  <c r="V30" i="82" l="1"/>
  <c r="T31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9" i="82"/>
  <c r="J30" i="82"/>
  <c r="J31" i="82"/>
  <c r="J32" i="82"/>
  <c r="I26" i="82"/>
  <c r="V26" i="82" s="1"/>
  <c r="I27" i="82"/>
  <c r="T27" i="82" s="1"/>
  <c r="I28" i="82"/>
  <c r="J28" i="82" s="1"/>
  <c r="I29" i="82"/>
  <c r="V29" i="82" s="1"/>
  <c r="I30" i="82"/>
  <c r="I31" i="82"/>
  <c r="I32" i="82"/>
  <c r="I33" i="82"/>
  <c r="V33" i="82" s="1"/>
  <c r="I34" i="82"/>
  <c r="V34" i="82" s="1"/>
  <c r="G26" i="82"/>
  <c r="G27" i="82"/>
  <c r="G28" i="82"/>
  <c r="G29" i="82"/>
  <c r="G30" i="82"/>
  <c r="G31" i="82"/>
  <c r="G32" i="82"/>
  <c r="G33" i="82"/>
  <c r="G34" i="82"/>
  <c r="V28" i="82" l="1"/>
  <c r="AH32" i="82"/>
  <c r="AF32" i="82"/>
  <c r="V27" i="82"/>
  <c r="T33" i="82"/>
  <c r="T34" i="82"/>
  <c r="AF31" i="82"/>
  <c r="AH31" i="82"/>
  <c r="AF30" i="82"/>
  <c r="AH30" i="82"/>
  <c r="J27" i="82"/>
  <c r="T32" i="82"/>
  <c r="AF29" i="82"/>
  <c r="AH29" i="82"/>
  <c r="AF28" i="82"/>
  <c r="AH28" i="82"/>
  <c r="T30" i="82"/>
  <c r="T29" i="82"/>
  <c r="AH34" i="82"/>
  <c r="AF34" i="82"/>
  <c r="T28" i="82"/>
  <c r="J34" i="82"/>
  <c r="V32" i="82"/>
  <c r="AH33" i="82"/>
  <c r="AF33" i="82"/>
  <c r="AF27" i="82"/>
  <c r="AH27" i="82"/>
  <c r="AH26" i="82"/>
  <c r="AF26" i="82"/>
  <c r="J33" i="82"/>
  <c r="T26" i="82"/>
  <c r="V31" i="82"/>
  <c r="H20" i="85"/>
  <c r="H21" i="85"/>
  <c r="H22" i="85"/>
  <c r="H23" i="85"/>
  <c r="H24" i="85"/>
  <c r="H25" i="85"/>
  <c r="H26" i="85"/>
  <c r="X17" i="89" l="1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G28" i="89" l="1"/>
  <c r="G29" i="89"/>
  <c r="G30" i="89"/>
  <c r="G31" i="89"/>
  <c r="G32" i="89"/>
  <c r="G33" i="89"/>
  <c r="G34" i="89"/>
  <c r="G35" i="89"/>
  <c r="G36" i="89"/>
  <c r="CG6" i="85" l="1"/>
  <c r="CG7" i="85"/>
  <c r="CG8" i="85"/>
  <c r="CH8" i="85" s="1"/>
  <c r="CG9" i="85"/>
  <c r="CG10" i="85"/>
  <c r="CH10" i="85" s="1"/>
  <c r="CG11" i="85"/>
  <c r="CG12" i="85"/>
  <c r="CH12" i="85" s="1"/>
  <c r="CG13" i="85"/>
  <c r="CG14" i="85"/>
  <c r="CH14" i="85" s="1"/>
  <c r="CG15" i="85"/>
  <c r="CG16" i="85"/>
  <c r="CH16" i="85" s="1"/>
  <c r="CG17" i="85"/>
  <c r="CH17" i="85" s="1"/>
  <c r="CG18" i="85"/>
  <c r="CG19" i="85"/>
  <c r="CG20" i="85"/>
  <c r="CH20" i="85" s="1"/>
  <c r="CG21" i="85"/>
  <c r="CG22" i="85"/>
  <c r="CH22" i="85" s="1"/>
  <c r="CG23" i="85"/>
  <c r="CG5" i="85"/>
  <c r="CG4" i="85"/>
  <c r="BJ5" i="85"/>
  <c r="AM7" i="89" s="1"/>
  <c r="BJ6" i="85"/>
  <c r="AM8" i="89" s="1"/>
  <c r="BJ7" i="85"/>
  <c r="AM9" i="89" s="1"/>
  <c r="BJ8" i="85"/>
  <c r="AM10" i="89" s="1"/>
  <c r="BJ9" i="85"/>
  <c r="AM11" i="89" s="1"/>
  <c r="BJ10" i="85"/>
  <c r="AM12" i="89" s="1"/>
  <c r="BJ11" i="85"/>
  <c r="AM13" i="89" s="1"/>
  <c r="BJ12" i="85"/>
  <c r="AM14" i="89" s="1"/>
  <c r="BJ13" i="85"/>
  <c r="AM15" i="89" s="1"/>
  <c r="BJ14" i="85"/>
  <c r="AM16" i="89" s="1"/>
  <c r="BJ15" i="85"/>
  <c r="AM17" i="89" s="1"/>
  <c r="BJ16" i="85"/>
  <c r="AM18" i="89" s="1"/>
  <c r="BJ17" i="85"/>
  <c r="AM19" i="89" s="1"/>
  <c r="BJ18" i="85"/>
  <c r="AM20" i="89" s="1"/>
  <c r="BJ19" i="85"/>
  <c r="AM21" i="89" s="1"/>
  <c r="BJ20" i="85"/>
  <c r="AM22" i="89" s="1"/>
  <c r="BJ21" i="85"/>
  <c r="AM23" i="89" s="1"/>
  <c r="BJ22" i="85"/>
  <c r="AM24" i="89" s="1"/>
  <c r="BJ23" i="85"/>
  <c r="AM25" i="89" s="1"/>
  <c r="BJ24" i="85"/>
  <c r="AM26" i="89" s="1"/>
  <c r="BJ25" i="85"/>
  <c r="AM27" i="89" s="1"/>
  <c r="BJ26" i="85"/>
  <c r="AM28" i="89" s="1"/>
  <c r="BJ27" i="85"/>
  <c r="AM29" i="89" s="1"/>
  <c r="BJ28" i="85"/>
  <c r="AM30" i="89" s="1"/>
  <c r="BJ29" i="85"/>
  <c r="AM31" i="89" s="1"/>
  <c r="BJ30" i="85"/>
  <c r="AM32" i="89" s="1"/>
  <c r="BJ31" i="85"/>
  <c r="AM33" i="89" s="1"/>
  <c r="BJ32" i="85"/>
  <c r="AM34" i="89" s="1"/>
  <c r="BJ33" i="85"/>
  <c r="AM35" i="89" s="1"/>
  <c r="BJ34" i="85"/>
  <c r="AM36" i="89" s="1"/>
  <c r="BJ35" i="85"/>
  <c r="AM37" i="89" s="1"/>
  <c r="BJ36" i="85"/>
  <c r="AM38" i="89" s="1"/>
  <c r="BJ37" i="85"/>
  <c r="AM39" i="89" s="1"/>
  <c r="BJ38" i="85"/>
  <c r="AM40" i="89" s="1"/>
  <c r="BJ39" i="85"/>
  <c r="AM41" i="89" s="1"/>
  <c r="BJ40" i="85"/>
  <c r="AM42" i="89" s="1"/>
  <c r="BJ41" i="85"/>
  <c r="AM43" i="89" s="1"/>
  <c r="BJ42" i="85"/>
  <c r="AM44" i="89" s="1"/>
  <c r="BJ43" i="85"/>
  <c r="AM45" i="89" s="1"/>
  <c r="BJ44" i="85"/>
  <c r="AM46" i="89" s="1"/>
  <c r="BJ45" i="85"/>
  <c r="AM47" i="89" s="1"/>
  <c r="BJ46" i="85"/>
  <c r="AM48" i="89" s="1"/>
  <c r="BJ47" i="85"/>
  <c r="AM49" i="89" s="1"/>
  <c r="BJ48" i="85"/>
  <c r="AM50" i="89" s="1"/>
  <c r="BJ49" i="85"/>
  <c r="AM51" i="89" s="1"/>
  <c r="BJ50" i="85"/>
  <c r="AM52" i="89" s="1"/>
  <c r="BJ51" i="85"/>
  <c r="AM53" i="89" s="1"/>
  <c r="BJ52" i="85"/>
  <c r="AM54" i="89" s="1"/>
  <c r="BJ53" i="85"/>
  <c r="AM55" i="89" s="1"/>
  <c r="BJ54" i="85"/>
  <c r="AM56" i="89" s="1"/>
  <c r="BJ55" i="85"/>
  <c r="AM57" i="89" s="1"/>
  <c r="BJ4" i="85"/>
  <c r="AM6" i="89" s="1"/>
  <c r="BF11" i="85"/>
  <c r="BF8" i="85"/>
  <c r="BF9" i="85"/>
  <c r="BF10" i="85"/>
  <c r="BF5" i="85"/>
  <c r="BF6" i="85"/>
  <c r="BF7" i="85"/>
  <c r="BF4" i="85"/>
  <c r="BF47" i="89" l="1"/>
  <c r="AX47" i="89"/>
  <c r="AZ47" i="89" s="1"/>
  <c r="BF35" i="89"/>
  <c r="AX35" i="89"/>
  <c r="BF6" i="89"/>
  <c r="AX6" i="89"/>
  <c r="BF54" i="89"/>
  <c r="AX54" i="89"/>
  <c r="AZ54" i="89" s="1"/>
  <c r="BF50" i="89"/>
  <c r="AX50" i="89"/>
  <c r="AZ50" i="89" s="1"/>
  <c r="BF46" i="89"/>
  <c r="AX46" i="89"/>
  <c r="AZ46" i="89" s="1"/>
  <c r="BF42" i="89"/>
  <c r="AX42" i="89"/>
  <c r="AZ42" i="89" s="1"/>
  <c r="BF38" i="89"/>
  <c r="AX38" i="89"/>
  <c r="BF34" i="89"/>
  <c r="AX34" i="89"/>
  <c r="BF30" i="89"/>
  <c r="AX30" i="89"/>
  <c r="BF26" i="89"/>
  <c r="AX26" i="89"/>
  <c r="BF22" i="89"/>
  <c r="AX22" i="89"/>
  <c r="BF18" i="89"/>
  <c r="AX18" i="89"/>
  <c r="BF14" i="89"/>
  <c r="AX14" i="89"/>
  <c r="BF10" i="89"/>
  <c r="AX10" i="89"/>
  <c r="BF51" i="89"/>
  <c r="AX51" i="89"/>
  <c r="AZ51" i="89" s="1"/>
  <c r="BF39" i="89"/>
  <c r="AX39" i="89"/>
  <c r="BF57" i="89"/>
  <c r="AX57" i="89"/>
  <c r="AZ57" i="89" s="1"/>
  <c r="BF53" i="89"/>
  <c r="AX53" i="89"/>
  <c r="AZ53" i="89" s="1"/>
  <c r="BF49" i="89"/>
  <c r="AX49" i="89"/>
  <c r="AZ49" i="89" s="1"/>
  <c r="BF45" i="89"/>
  <c r="AX45" i="89"/>
  <c r="AZ45" i="89" s="1"/>
  <c r="BF41" i="89"/>
  <c r="AX41" i="89"/>
  <c r="AZ41" i="89" s="1"/>
  <c r="BF37" i="89"/>
  <c r="AX37" i="89"/>
  <c r="BF33" i="89"/>
  <c r="AX33" i="89"/>
  <c r="BF29" i="89"/>
  <c r="AX29" i="89"/>
  <c r="BF25" i="89"/>
  <c r="AX25" i="89"/>
  <c r="BF21" i="89"/>
  <c r="AX21" i="89"/>
  <c r="BF17" i="89"/>
  <c r="AX17" i="89"/>
  <c r="BF13" i="89"/>
  <c r="AX13" i="89"/>
  <c r="BF9" i="89"/>
  <c r="AX9" i="89"/>
  <c r="BF55" i="89"/>
  <c r="AX55" i="89"/>
  <c r="AZ55" i="89" s="1"/>
  <c r="BF43" i="89"/>
  <c r="AX43" i="89"/>
  <c r="AZ43" i="89" s="1"/>
  <c r="BF56" i="89"/>
  <c r="AX56" i="89"/>
  <c r="AZ56" i="89" s="1"/>
  <c r="BF52" i="89"/>
  <c r="AX52" i="89"/>
  <c r="AZ52" i="89" s="1"/>
  <c r="BF48" i="89"/>
  <c r="AX48" i="89"/>
  <c r="AZ48" i="89" s="1"/>
  <c r="BF44" i="89"/>
  <c r="AX44" i="89"/>
  <c r="AZ44" i="89" s="1"/>
  <c r="BF40" i="89"/>
  <c r="AX40" i="89"/>
  <c r="AZ40" i="89" s="1"/>
  <c r="BF36" i="89"/>
  <c r="AX36" i="89"/>
  <c r="BF32" i="89"/>
  <c r="AX32" i="89"/>
  <c r="BF28" i="89"/>
  <c r="AX28" i="89"/>
  <c r="BF24" i="89"/>
  <c r="AX24" i="89"/>
  <c r="BF20" i="89"/>
  <c r="AX20" i="89"/>
  <c r="BF16" i="89"/>
  <c r="AX16" i="89"/>
  <c r="BF12" i="89"/>
  <c r="AX12" i="89"/>
  <c r="BF8" i="89"/>
  <c r="AX8" i="89"/>
  <c r="BF31" i="89"/>
  <c r="AX31" i="89"/>
  <c r="BF27" i="89"/>
  <c r="AX27" i="89"/>
  <c r="BF23" i="89"/>
  <c r="AX23" i="89"/>
  <c r="BF19" i="89"/>
  <c r="AX19" i="89"/>
  <c r="BF15" i="89"/>
  <c r="AX15" i="89"/>
  <c r="BF11" i="89"/>
  <c r="AX11" i="89"/>
  <c r="BF7" i="89"/>
  <c r="AX7" i="89"/>
  <c r="CH15" i="85"/>
  <c r="CH4" i="85"/>
  <c r="AK10" i="89"/>
  <c r="AK22" i="89"/>
  <c r="AK34" i="89"/>
  <c r="AK46" i="89"/>
  <c r="AK6" i="89"/>
  <c r="AK41" i="89"/>
  <c r="AK20" i="89"/>
  <c r="AK11" i="89"/>
  <c r="AK23" i="89"/>
  <c r="AK35" i="89"/>
  <c r="AK47" i="89"/>
  <c r="AK45" i="89"/>
  <c r="AK12" i="89"/>
  <c r="AK24" i="89"/>
  <c r="AK36" i="89"/>
  <c r="AK48" i="89"/>
  <c r="AK21" i="89"/>
  <c r="AK13" i="89"/>
  <c r="AK25" i="89"/>
  <c r="AK37" i="89"/>
  <c r="AK49" i="89"/>
  <c r="AK8" i="89"/>
  <c r="AK14" i="89"/>
  <c r="AK26" i="89"/>
  <c r="AK38" i="89"/>
  <c r="AK50" i="89"/>
  <c r="AK44" i="89"/>
  <c r="AK9" i="89"/>
  <c r="AK15" i="89"/>
  <c r="AK27" i="89"/>
  <c r="AK39" i="89"/>
  <c r="AK51" i="89"/>
  <c r="AK53" i="89"/>
  <c r="AK32" i="89"/>
  <c r="AK16" i="89"/>
  <c r="AK28" i="89"/>
  <c r="AK40" i="89"/>
  <c r="AK52" i="89"/>
  <c r="AK17" i="89"/>
  <c r="AK33" i="89"/>
  <c r="AK29" i="89"/>
  <c r="AK18" i="89"/>
  <c r="AK30" i="89"/>
  <c r="AK42" i="89"/>
  <c r="AK54" i="89"/>
  <c r="AK7" i="89"/>
  <c r="AK19" i="89"/>
  <c r="AK31" i="89"/>
  <c r="AK43" i="89"/>
  <c r="AK55" i="89"/>
  <c r="AK56" i="89"/>
  <c r="AK57" i="89"/>
  <c r="CH13" i="85"/>
  <c r="CH5" i="85"/>
  <c r="CH23" i="85"/>
  <c r="CH11" i="85"/>
  <c r="CH21" i="85"/>
  <c r="CH9" i="85"/>
  <c r="CH19" i="85"/>
  <c r="CH7" i="85"/>
  <c r="CH18" i="85"/>
  <c r="CH6" i="85"/>
  <c r="AZ64" i="85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BT44" i="89" l="1"/>
  <c r="BT52" i="89"/>
  <c r="BT43" i="89"/>
  <c r="BT41" i="89"/>
  <c r="BT49" i="89"/>
  <c r="BT57" i="89"/>
  <c r="BT51" i="89"/>
  <c r="BT46" i="89"/>
  <c r="BT54" i="89"/>
  <c r="BT40" i="89"/>
  <c r="BT48" i="89"/>
  <c r="BT56" i="89"/>
  <c r="BT55" i="89"/>
  <c r="BT45" i="89"/>
  <c r="BT53" i="89"/>
  <c r="BT42" i="89"/>
  <c r="BT50" i="89"/>
  <c r="BT47" i="89"/>
  <c r="R27" i="85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E32" i="89" s="1"/>
  <c r="U27" i="85"/>
  <c r="E31" i="89" s="1"/>
  <c r="S27" i="85"/>
  <c r="W27" i="85"/>
  <c r="U32" i="85"/>
  <c r="E36" i="89" s="1"/>
  <c r="S31" i="85"/>
  <c r="AI144" i="85" s="1"/>
  <c r="U29" i="85"/>
  <c r="E33" i="89" s="1"/>
  <c r="W30" i="85"/>
  <c r="AI141" i="85" s="1"/>
  <c r="S32" i="85"/>
  <c r="W31" i="85"/>
  <c r="AI146" i="85" s="1"/>
  <c r="U30" i="85"/>
  <c r="S29" i="85"/>
  <c r="AI134" i="85" s="1"/>
  <c r="W32" i="85"/>
  <c r="U31" i="85"/>
  <c r="S30" i="85"/>
  <c r="AI139" i="85" s="1"/>
  <c r="W26" i="85"/>
  <c r="U25" i="85"/>
  <c r="E29" i="89" s="1"/>
  <c r="S25" i="85"/>
  <c r="AI114" i="85" s="1"/>
  <c r="W25" i="85"/>
  <c r="W23" i="85"/>
  <c r="S24" i="85"/>
  <c r="AI109" i="85" s="1"/>
  <c r="S26" i="85"/>
  <c r="AI119" i="85" s="1"/>
  <c r="U23" i="85"/>
  <c r="E27" i="89" s="1"/>
  <c r="S23" i="85"/>
  <c r="U24" i="85"/>
  <c r="U26" i="85"/>
  <c r="W24" i="85"/>
  <c r="AI111" i="85" s="1"/>
  <c r="AI145" i="85" l="1"/>
  <c r="E35" i="89"/>
  <c r="AI110" i="85"/>
  <c r="E28" i="89"/>
  <c r="AI120" i="85"/>
  <c r="E30" i="89"/>
  <c r="AI140" i="85"/>
  <c r="AM142" i="85" s="1"/>
  <c r="E34" i="89"/>
  <c r="AO137" i="85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K141" i="85"/>
  <c r="AK142" i="85"/>
  <c r="AK143" i="85"/>
  <c r="AK139" i="85"/>
  <c r="AK140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K124" i="85" l="1"/>
  <c r="AO116" i="85"/>
  <c r="AM141" i="85"/>
  <c r="AM140" i="85"/>
  <c r="AM139" i="85"/>
  <c r="AM138" i="85"/>
  <c r="AM143" i="85"/>
  <c r="AO153" i="85"/>
  <c r="AK126" i="85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N61" i="81"/>
  <c r="Z6" i="82"/>
  <c r="Z7" i="82"/>
  <c r="Z8" i="82"/>
  <c r="Z9" i="82"/>
  <c r="Z10" i="82"/>
  <c r="Z11" i="82"/>
  <c r="Z12" i="82"/>
  <c r="Z13" i="82"/>
  <c r="Z14" i="82"/>
  <c r="Z15" i="82"/>
  <c r="Z16" i="82"/>
  <c r="Z17" i="82"/>
  <c r="Z18" i="82"/>
  <c r="Z19" i="82"/>
  <c r="Z20" i="82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5" i="82"/>
  <c r="BB5" i="82" l="1"/>
  <c r="BC5" i="82" s="1"/>
  <c r="BB165" i="82"/>
  <c r="BC165" i="82" s="1"/>
  <c r="AT15" i="82"/>
  <c r="AU15" i="82" s="1"/>
  <c r="BB60" i="82"/>
  <c r="BC60" i="82" s="1"/>
  <c r="AT275" i="82"/>
  <c r="AU275" i="82" s="1"/>
  <c r="AT263" i="82"/>
  <c r="AU263" i="82" s="1"/>
  <c r="AT251" i="82"/>
  <c r="AU251" i="82" s="1"/>
  <c r="AT236" i="82"/>
  <c r="AU236" i="82" s="1"/>
  <c r="AT226" i="82"/>
  <c r="AU226" i="82" s="1"/>
  <c r="AT220" i="82"/>
  <c r="AU220" i="82" s="1"/>
  <c r="AT202" i="82"/>
  <c r="AU202" i="82" s="1"/>
  <c r="AT181" i="82"/>
  <c r="AU181" i="82" s="1"/>
  <c r="AT149" i="82"/>
  <c r="AU149" i="82" s="1"/>
  <c r="AT138" i="82"/>
  <c r="AU138" i="82" s="1"/>
  <c r="AT117" i="82"/>
  <c r="AU117" i="82" s="1"/>
  <c r="AT106" i="82"/>
  <c r="AU106" i="82" s="1"/>
  <c r="AT85" i="82"/>
  <c r="AU85" i="82" s="1"/>
  <c r="AT74" i="82"/>
  <c r="AU74" i="82" s="1"/>
  <c r="AT61" i="82"/>
  <c r="AU61" i="82" s="1"/>
  <c r="AT45" i="82"/>
  <c r="AU45" i="82" s="1"/>
  <c r="AT7" i="82"/>
  <c r="AU7" i="82" s="1"/>
  <c r="BB281" i="82"/>
  <c r="BB9" i="82"/>
  <c r="BC9" i="82" s="1"/>
  <c r="BB13" i="82"/>
  <c r="BC13" i="82" s="1"/>
  <c r="BB17" i="82"/>
  <c r="BC17" i="82" s="1"/>
  <c r="BB21" i="82"/>
  <c r="BC21" i="82" s="1"/>
  <c r="BB25" i="82"/>
  <c r="BC25" i="82" s="1"/>
  <c r="BB29" i="82"/>
  <c r="BC29" i="82" s="1"/>
  <c r="BB33" i="82"/>
  <c r="BC33" i="82" s="1"/>
  <c r="BB37" i="82"/>
  <c r="BC37" i="82" s="1"/>
  <c r="BB41" i="82"/>
  <c r="BC41" i="82" s="1"/>
  <c r="BB45" i="82"/>
  <c r="BC45" i="82" s="1"/>
  <c r="BB49" i="82"/>
  <c r="BC49" i="82" s="1"/>
  <c r="BB53" i="82"/>
  <c r="BC53" i="82" s="1"/>
  <c r="BB57" i="82"/>
  <c r="BC57" i="82" s="1"/>
  <c r="BB61" i="82"/>
  <c r="BC61" i="82" s="1"/>
  <c r="BB65" i="82"/>
  <c r="BC65" i="82" s="1"/>
  <c r="BB69" i="82"/>
  <c r="BC69" i="82" s="1"/>
  <c r="BB73" i="82"/>
  <c r="BC73" i="82" s="1"/>
  <c r="BB76" i="82"/>
  <c r="BC76" i="82" s="1"/>
  <c r="BB79" i="82"/>
  <c r="BC79" i="82" s="1"/>
  <c r="BB82" i="82"/>
  <c r="BC82" i="82" s="1"/>
  <c r="BB89" i="82"/>
  <c r="BC89" i="82" s="1"/>
  <c r="BB92" i="82"/>
  <c r="BC92" i="82" s="1"/>
  <c r="BB95" i="82"/>
  <c r="BC95" i="82" s="1"/>
  <c r="BB98" i="82"/>
  <c r="BC98" i="82" s="1"/>
  <c r="BB105" i="82"/>
  <c r="BC105" i="82" s="1"/>
  <c r="BB108" i="82"/>
  <c r="BC108" i="82" s="1"/>
  <c r="BB111" i="82"/>
  <c r="BC111" i="82" s="1"/>
  <c r="BB114" i="82"/>
  <c r="BC114" i="82" s="1"/>
  <c r="BB121" i="82"/>
  <c r="BC121" i="82" s="1"/>
  <c r="BB124" i="82"/>
  <c r="BC124" i="82" s="1"/>
  <c r="BB127" i="82"/>
  <c r="BC127" i="82" s="1"/>
  <c r="BB130" i="82"/>
  <c r="BC130" i="82" s="1"/>
  <c r="BB137" i="82"/>
  <c r="BC137" i="82" s="1"/>
  <c r="BB140" i="82"/>
  <c r="BC140" i="82" s="1"/>
  <c r="BB143" i="82"/>
  <c r="BC143" i="82" s="1"/>
  <c r="BB146" i="82"/>
  <c r="BC146" i="82" s="1"/>
  <c r="BB153" i="82"/>
  <c r="BC153" i="82" s="1"/>
  <c r="BB156" i="82"/>
  <c r="BC156" i="82" s="1"/>
  <c r="BB159" i="82"/>
  <c r="BC159" i="82" s="1"/>
  <c r="BB162" i="82"/>
  <c r="BC162" i="82" s="1"/>
  <c r="BB169" i="82"/>
  <c r="BC169" i="82" s="1"/>
  <c r="BB172" i="82"/>
  <c r="BC172" i="82" s="1"/>
  <c r="BB175" i="82"/>
  <c r="BC175" i="82" s="1"/>
  <c r="BB179" i="82"/>
  <c r="BC179" i="82" s="1"/>
  <c r="BB183" i="82"/>
  <c r="BC183" i="82" s="1"/>
  <c r="BB187" i="82"/>
  <c r="BC187" i="82" s="1"/>
  <c r="BB191" i="82"/>
  <c r="BC191" i="82" s="1"/>
  <c r="BB195" i="82"/>
  <c r="BC195" i="82" s="1"/>
  <c r="BB199" i="82"/>
  <c r="BC199" i="82" s="1"/>
  <c r="BB203" i="82"/>
  <c r="BC203" i="82" s="1"/>
  <c r="BB207" i="82"/>
  <c r="BC207" i="82" s="1"/>
  <c r="BB211" i="82"/>
  <c r="BC211" i="82" s="1"/>
  <c r="BB215" i="82"/>
  <c r="BC215" i="82" s="1"/>
  <c r="BB219" i="82"/>
  <c r="BC219" i="82" s="1"/>
  <c r="BB223" i="82"/>
  <c r="BC223" i="82" s="1"/>
  <c r="BB227" i="82"/>
  <c r="BC227" i="82" s="1"/>
  <c r="BB231" i="82"/>
  <c r="BC231" i="82" s="1"/>
  <c r="BB235" i="82"/>
  <c r="BC235" i="82" s="1"/>
  <c r="BB239" i="82"/>
  <c r="BC239" i="82" s="1"/>
  <c r="BB243" i="82"/>
  <c r="BC243" i="82" s="1"/>
  <c r="BB247" i="82"/>
  <c r="BC247" i="82" s="1"/>
  <c r="BB251" i="82"/>
  <c r="BC251" i="82" s="1"/>
  <c r="BB255" i="82"/>
  <c r="BC255" i="82" s="1"/>
  <c r="BB259" i="82"/>
  <c r="BC259" i="82" s="1"/>
  <c r="BB263" i="82"/>
  <c r="BC263" i="82" s="1"/>
  <c r="BB267" i="82"/>
  <c r="BC267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7" i="82"/>
  <c r="BC77" i="82" s="1"/>
  <c r="BB80" i="82"/>
  <c r="BC80" i="82" s="1"/>
  <c r="BB83" i="82"/>
  <c r="BC83" i="82" s="1"/>
  <c r="BB86" i="82"/>
  <c r="BC86" i="82" s="1"/>
  <c r="BB93" i="82"/>
  <c r="BC93" i="82" s="1"/>
  <c r="BB96" i="82"/>
  <c r="BC96" i="82" s="1"/>
  <c r="BB99" i="82"/>
  <c r="BC99" i="82" s="1"/>
  <c r="BB102" i="82"/>
  <c r="BC102" i="82" s="1"/>
  <c r="BB109" i="82"/>
  <c r="BC109" i="82" s="1"/>
  <c r="BB112" i="82"/>
  <c r="BC112" i="82" s="1"/>
  <c r="BB115" i="82"/>
  <c r="BC115" i="82" s="1"/>
  <c r="BB118" i="82"/>
  <c r="BC118" i="82" s="1"/>
  <c r="BB125" i="82"/>
  <c r="BC125" i="82" s="1"/>
  <c r="BB128" i="82"/>
  <c r="BC128" i="82" s="1"/>
  <c r="BB131" i="82"/>
  <c r="BC131" i="82" s="1"/>
  <c r="BB134" i="82"/>
  <c r="BC134" i="82" s="1"/>
  <c r="BB141" i="82"/>
  <c r="BC141" i="82" s="1"/>
  <c r="BB144" i="82"/>
  <c r="BC144" i="82" s="1"/>
  <c r="BB147" i="82"/>
  <c r="BC147" i="82" s="1"/>
  <c r="BB150" i="82"/>
  <c r="BC150" i="82" s="1"/>
  <c r="BB157" i="82"/>
  <c r="BC157" i="82" s="1"/>
  <c r="BB160" i="82"/>
  <c r="BC160" i="82" s="1"/>
  <c r="BB163" i="82"/>
  <c r="BC163" i="82" s="1"/>
  <c r="BB166" i="82"/>
  <c r="BC166" i="82" s="1"/>
  <c r="BB173" i="82"/>
  <c r="BC173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4" i="82"/>
  <c r="BC74" i="82" s="1"/>
  <c r="BB81" i="82"/>
  <c r="BC81" i="82" s="1"/>
  <c r="BB84" i="82"/>
  <c r="BC84" i="82" s="1"/>
  <c r="BB87" i="82"/>
  <c r="BC87" i="82" s="1"/>
  <c r="BB90" i="82"/>
  <c r="BC90" i="82" s="1"/>
  <c r="BB97" i="82"/>
  <c r="BC97" i="82" s="1"/>
  <c r="BB100" i="82"/>
  <c r="BC100" i="82" s="1"/>
  <c r="BB103" i="82"/>
  <c r="BC103" i="82" s="1"/>
  <c r="BB106" i="82"/>
  <c r="BC106" i="82" s="1"/>
  <c r="BB113" i="82"/>
  <c r="BC113" i="82" s="1"/>
  <c r="BB116" i="82"/>
  <c r="BC116" i="82" s="1"/>
  <c r="BB119" i="82"/>
  <c r="BC119" i="82" s="1"/>
  <c r="BB122" i="82"/>
  <c r="BC122" i="82" s="1"/>
  <c r="BB129" i="82"/>
  <c r="BC129" i="82" s="1"/>
  <c r="BB132" i="82"/>
  <c r="BC132" i="82" s="1"/>
  <c r="BB135" i="82"/>
  <c r="BC135" i="82" s="1"/>
  <c r="BB138" i="82"/>
  <c r="BC138" i="82" s="1"/>
  <c r="BB145" i="82"/>
  <c r="BC145" i="82" s="1"/>
  <c r="BB148" i="82"/>
  <c r="BC148" i="82" s="1"/>
  <c r="BB151" i="82"/>
  <c r="BC151" i="82" s="1"/>
  <c r="BB154" i="82"/>
  <c r="BC154" i="82" s="1"/>
  <c r="BB161" i="82"/>
  <c r="BC161" i="82" s="1"/>
  <c r="BB164" i="82"/>
  <c r="BC164" i="82" s="1"/>
  <c r="BB167" i="82"/>
  <c r="BC167" i="82" s="1"/>
  <c r="BB170" i="82"/>
  <c r="BC170" i="82" s="1"/>
  <c r="BB177" i="82"/>
  <c r="BC177" i="82" s="1"/>
  <c r="BB181" i="82"/>
  <c r="BC181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2" i="82"/>
  <c r="BB16" i="82"/>
  <c r="BC16" i="82" s="1"/>
  <c r="BB32" i="82"/>
  <c r="BC32" i="82" s="1"/>
  <c r="BB48" i="82"/>
  <c r="BC48" i="82" s="1"/>
  <c r="BB64" i="82"/>
  <c r="BC64" i="82" s="1"/>
  <c r="BB78" i="82"/>
  <c r="BC78" i="82" s="1"/>
  <c r="BB91" i="82"/>
  <c r="BC91" i="82" s="1"/>
  <c r="BB104" i="82"/>
  <c r="BC104" i="82" s="1"/>
  <c r="BB117" i="82"/>
  <c r="BC117" i="82" s="1"/>
  <c r="BB142" i="82"/>
  <c r="BC142" i="82" s="1"/>
  <c r="BB155" i="82"/>
  <c r="BC155" i="82" s="1"/>
  <c r="BB168" i="82"/>
  <c r="BC168" i="82" s="1"/>
  <c r="BB182" i="82"/>
  <c r="BC182" i="82" s="1"/>
  <c r="BB198" i="82"/>
  <c r="BC198" i="82" s="1"/>
  <c r="BB214" i="82"/>
  <c r="BC214" i="82" s="1"/>
  <c r="BB230" i="82"/>
  <c r="BC230" i="82" s="1"/>
  <c r="BB283" i="82"/>
  <c r="BB20" i="82"/>
  <c r="BC20" i="82" s="1"/>
  <c r="BB36" i="82"/>
  <c r="BC36" i="82" s="1"/>
  <c r="BB52" i="82"/>
  <c r="BC52" i="82" s="1"/>
  <c r="BB68" i="82"/>
  <c r="BC68" i="82" s="1"/>
  <c r="BB94" i="82"/>
  <c r="BC94" i="82" s="1"/>
  <c r="BB107" i="82"/>
  <c r="BC107" i="82" s="1"/>
  <c r="BB120" i="82"/>
  <c r="BC120" i="82" s="1"/>
  <c r="BB133" i="82"/>
  <c r="BC133" i="82" s="1"/>
  <c r="BB158" i="82"/>
  <c r="BC158" i="82" s="1"/>
  <c r="BB171" i="82"/>
  <c r="BC171" i="82" s="1"/>
  <c r="BB186" i="82"/>
  <c r="BC186" i="82" s="1"/>
  <c r="BB202" i="82"/>
  <c r="BC202" i="82" s="1"/>
  <c r="BB218" i="82"/>
  <c r="BC218" i="82" s="1"/>
  <c r="BB234" i="82"/>
  <c r="BC234" i="82" s="1"/>
  <c r="BB250" i="82"/>
  <c r="BC250" i="82" s="1"/>
  <c r="BB266" i="82"/>
  <c r="BC266" i="82" s="1"/>
  <c r="BB275" i="82"/>
  <c r="BC275" i="82" s="1"/>
  <c r="BB8" i="82"/>
  <c r="BC8" i="82" s="1"/>
  <c r="BB24" i="82"/>
  <c r="BC24" i="82" s="1"/>
  <c r="BB40" i="82"/>
  <c r="BC40" i="82" s="1"/>
  <c r="BB56" i="82"/>
  <c r="BC56" i="82" s="1"/>
  <c r="BB72" i="82"/>
  <c r="BC72" i="82" s="1"/>
  <c r="BB85" i="82"/>
  <c r="BC85" i="82" s="1"/>
  <c r="BB110" i="82"/>
  <c r="BC110" i="82" s="1"/>
  <c r="BB123" i="82"/>
  <c r="BC123" i="82" s="1"/>
  <c r="BB136" i="82"/>
  <c r="BC136" i="82" s="1"/>
  <c r="BB149" i="82"/>
  <c r="BC149" i="82" s="1"/>
  <c r="BB174" i="82"/>
  <c r="BC174" i="82" s="1"/>
  <c r="BB190" i="82"/>
  <c r="BC190" i="82" s="1"/>
  <c r="BB206" i="82"/>
  <c r="BC206" i="82" s="1"/>
  <c r="BB222" i="82"/>
  <c r="BC222" i="82" s="1"/>
  <c r="BB238" i="82"/>
  <c r="BC238" i="82" s="1"/>
  <c r="BB254" i="82"/>
  <c r="BC254" i="82" s="1"/>
  <c r="BB270" i="82"/>
  <c r="BC270" i="82" s="1"/>
  <c r="BB278" i="82"/>
  <c r="BC278" i="82" s="1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6" i="82"/>
  <c r="AU246" i="82" s="1"/>
  <c r="AT242" i="82"/>
  <c r="AU242" i="82" s="1"/>
  <c r="AT238" i="82"/>
  <c r="AU238" i="82" s="1"/>
  <c r="AT235" i="82"/>
  <c r="AU235" i="82" s="1"/>
  <c r="AT232" i="82"/>
  <c r="AU232" i="82" s="1"/>
  <c r="AT229" i="82"/>
  <c r="AU229" i="82" s="1"/>
  <c r="AT222" i="82"/>
  <c r="AU222" i="82" s="1"/>
  <c r="AT219" i="82"/>
  <c r="AU219" i="82" s="1"/>
  <c r="AT216" i="82"/>
  <c r="AU216" i="82" s="1"/>
  <c r="AT213" i="82"/>
  <c r="AU213" i="82" s="1"/>
  <c r="AT207" i="82"/>
  <c r="AU207" i="82" s="1"/>
  <c r="AT196" i="82"/>
  <c r="AU196" i="82" s="1"/>
  <c r="AT180" i="82"/>
  <c r="AU180" i="82" s="1"/>
  <c r="AT175" i="82"/>
  <c r="AU175" i="82" s="1"/>
  <c r="AT164" i="82"/>
  <c r="AU164" i="82" s="1"/>
  <c r="AT159" i="82"/>
  <c r="AU159" i="82" s="1"/>
  <c r="AT148" i="82"/>
  <c r="AU148" i="82" s="1"/>
  <c r="AT143" i="82"/>
  <c r="AU143" i="82" s="1"/>
  <c r="AT132" i="82"/>
  <c r="AU132" i="82" s="1"/>
  <c r="AT127" i="82"/>
  <c r="AU127" i="82" s="1"/>
  <c r="AT116" i="82"/>
  <c r="AU116" i="82" s="1"/>
  <c r="AT111" i="82"/>
  <c r="AU111" i="82" s="1"/>
  <c r="AT100" i="82"/>
  <c r="AU100" i="82" s="1"/>
  <c r="AT95" i="82"/>
  <c r="AU95" i="82" s="1"/>
  <c r="AT84" i="82"/>
  <c r="AU84" i="82" s="1"/>
  <c r="AT79" i="82"/>
  <c r="AU79" i="82" s="1"/>
  <c r="AT68" i="82"/>
  <c r="AU68" i="82" s="1"/>
  <c r="AT60" i="82"/>
  <c r="AU60" i="82" s="1"/>
  <c r="AT52" i="82"/>
  <c r="AU52" i="82" s="1"/>
  <c r="AT44" i="82"/>
  <c r="AU44" i="82" s="1"/>
  <c r="AT36" i="82"/>
  <c r="AU36" i="82" s="1"/>
  <c r="AT20" i="82"/>
  <c r="AU20" i="82" s="1"/>
  <c r="BB279" i="82"/>
  <c r="BC279" i="82" s="1"/>
  <c r="BB258" i="82"/>
  <c r="BC258" i="82" s="1"/>
  <c r="BB210" i="82"/>
  <c r="BC210" i="82" s="1"/>
  <c r="BB152" i="82"/>
  <c r="BC152" i="82" s="1"/>
  <c r="BB101" i="82"/>
  <c r="BC101" i="82" s="1"/>
  <c r="BB44" i="82"/>
  <c r="BC44" i="82" s="1"/>
  <c r="AT283" i="82"/>
  <c r="AU283" i="82" s="1"/>
  <c r="AT271" i="82"/>
  <c r="AU271" i="82" s="1"/>
  <c r="AT255" i="82"/>
  <c r="AU255" i="82" s="1"/>
  <c r="AT243" i="82"/>
  <c r="AU243" i="82" s="1"/>
  <c r="AT233" i="82"/>
  <c r="AU233" i="82" s="1"/>
  <c r="AT223" i="82"/>
  <c r="AU223" i="82" s="1"/>
  <c r="AT208" i="82"/>
  <c r="AU208" i="82" s="1"/>
  <c r="AT197" i="82"/>
  <c r="AU197" i="82" s="1"/>
  <c r="AT170" i="82"/>
  <c r="AU170" i="82" s="1"/>
  <c r="AT154" i="82"/>
  <c r="AU154" i="82" s="1"/>
  <c r="AT133" i="82"/>
  <c r="AU133" i="82" s="1"/>
  <c r="AT122" i="82"/>
  <c r="AU122" i="82" s="1"/>
  <c r="AT101" i="82"/>
  <c r="AU101" i="82" s="1"/>
  <c r="AT90" i="82"/>
  <c r="AU90" i="82" s="1"/>
  <c r="AT69" i="82"/>
  <c r="AU69" i="82" s="1"/>
  <c r="AT53" i="82"/>
  <c r="AU53" i="82" s="1"/>
  <c r="AT37" i="82"/>
  <c r="AU37" i="82" s="1"/>
  <c r="AT23" i="82"/>
  <c r="AU23" i="82" s="1"/>
  <c r="BB262" i="82"/>
  <c r="BC262" i="82" s="1"/>
  <c r="BB226" i="82"/>
  <c r="BC226" i="82" s="1"/>
  <c r="AT285" i="82"/>
  <c r="AU285" i="82" s="1"/>
  <c r="AT281" i="82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5" i="82"/>
  <c r="AU245" i="82" s="1"/>
  <c r="AT241" i="82"/>
  <c r="AU241" i="82" s="1"/>
  <c r="AT234" i="82"/>
  <c r="AU234" i="82" s="1"/>
  <c r="AT231" i="82"/>
  <c r="AU231" i="82" s="1"/>
  <c r="AT228" i="82"/>
  <c r="AU228" i="82" s="1"/>
  <c r="AT225" i="82"/>
  <c r="AU225" i="82" s="1"/>
  <c r="AT218" i="82"/>
  <c r="AU218" i="82" s="1"/>
  <c r="AT215" i="82"/>
  <c r="AU215" i="82" s="1"/>
  <c r="AT211" i="82"/>
  <c r="AU211" i="82" s="1"/>
  <c r="AT205" i="82"/>
  <c r="AU205" i="82" s="1"/>
  <c r="AT178" i="82"/>
  <c r="AU178" i="82" s="1"/>
  <c r="AT173" i="82"/>
  <c r="AU173" i="82" s="1"/>
  <c r="AT162" i="82"/>
  <c r="AU162" i="82" s="1"/>
  <c r="AT157" i="82"/>
  <c r="AU157" i="82" s="1"/>
  <c r="AT146" i="82"/>
  <c r="AU146" i="82" s="1"/>
  <c r="AT141" i="82"/>
  <c r="AU141" i="82" s="1"/>
  <c r="AT130" i="82"/>
  <c r="AU130" i="82" s="1"/>
  <c r="AT125" i="82"/>
  <c r="AU125" i="82" s="1"/>
  <c r="AT114" i="82"/>
  <c r="AU114" i="82" s="1"/>
  <c r="AT109" i="82"/>
  <c r="AU109" i="82" s="1"/>
  <c r="AT98" i="82"/>
  <c r="AU98" i="82" s="1"/>
  <c r="AT93" i="82"/>
  <c r="AU93" i="82" s="1"/>
  <c r="AT82" i="82"/>
  <c r="AU82" i="82" s="1"/>
  <c r="AT77" i="82"/>
  <c r="AU77" i="82" s="1"/>
  <c r="AT65" i="82"/>
  <c r="AU65" i="82" s="1"/>
  <c r="AT57" i="82"/>
  <c r="AU57" i="82" s="1"/>
  <c r="AT49" i="82"/>
  <c r="AU49" i="82" s="1"/>
  <c r="AT41" i="82"/>
  <c r="AU41" i="82" s="1"/>
  <c r="AT31" i="82"/>
  <c r="AU31" i="82" s="1"/>
  <c r="BB274" i="82"/>
  <c r="BC274" i="82" s="1"/>
  <c r="BB246" i="82"/>
  <c r="BC246" i="82" s="1"/>
  <c r="BB194" i="82"/>
  <c r="BC194" i="82" s="1"/>
  <c r="BB139" i="82"/>
  <c r="BC139" i="82" s="1"/>
  <c r="BB88" i="82"/>
  <c r="BC88" i="82" s="1"/>
  <c r="BB28" i="82"/>
  <c r="BC28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29" i="82"/>
  <c r="AU29" i="82" s="1"/>
  <c r="AT33" i="82"/>
  <c r="AU33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26" i="82"/>
  <c r="AU26" i="82" s="1"/>
  <c r="AT30" i="82"/>
  <c r="AU30" i="82" s="1"/>
  <c r="AT34" i="82"/>
  <c r="AU34" i="82" s="1"/>
  <c r="AT8" i="82"/>
  <c r="AU8" i="82" s="1"/>
  <c r="AT16" i="82"/>
  <c r="AU16" i="82" s="1"/>
  <c r="AT24" i="82"/>
  <c r="AU24" i="82" s="1"/>
  <c r="AT32" i="82"/>
  <c r="AU32" i="82" s="1"/>
  <c r="AT38" i="82"/>
  <c r="AU38" i="82" s="1"/>
  <c r="AT42" i="82"/>
  <c r="AU42" i="82" s="1"/>
  <c r="AT46" i="82"/>
  <c r="AU46" i="82" s="1"/>
  <c r="AT50" i="82"/>
  <c r="AU50" i="82" s="1"/>
  <c r="AT54" i="82"/>
  <c r="AU54" i="82" s="1"/>
  <c r="AT58" i="82"/>
  <c r="AU58" i="82" s="1"/>
  <c r="AT62" i="82"/>
  <c r="AU62" i="82" s="1"/>
  <c r="AT66" i="82"/>
  <c r="AU66" i="82" s="1"/>
  <c r="AT70" i="82"/>
  <c r="AU70" i="82" s="1"/>
  <c r="AT72" i="82"/>
  <c r="AU72" i="82" s="1"/>
  <c r="AT75" i="82"/>
  <c r="AU75" i="82" s="1"/>
  <c r="AT80" i="82"/>
  <c r="AU80" i="82" s="1"/>
  <c r="AT83" i="82"/>
  <c r="AU83" i="82" s="1"/>
  <c r="AT88" i="82"/>
  <c r="AU88" i="82" s="1"/>
  <c r="AT91" i="82"/>
  <c r="AU91" i="82" s="1"/>
  <c r="AT96" i="82"/>
  <c r="AU96" i="82" s="1"/>
  <c r="AT99" i="82"/>
  <c r="AU99" i="82" s="1"/>
  <c r="AT104" i="82"/>
  <c r="AU104" i="82" s="1"/>
  <c r="AT107" i="82"/>
  <c r="AU107" i="82" s="1"/>
  <c r="AT112" i="82"/>
  <c r="AU112" i="82" s="1"/>
  <c r="AT115" i="82"/>
  <c r="AU115" i="82" s="1"/>
  <c r="AT120" i="82"/>
  <c r="AU120" i="82" s="1"/>
  <c r="AT123" i="82"/>
  <c r="AU123" i="82" s="1"/>
  <c r="AT128" i="82"/>
  <c r="AU128" i="82" s="1"/>
  <c r="AT131" i="82"/>
  <c r="AU131" i="82" s="1"/>
  <c r="AT136" i="82"/>
  <c r="AU136" i="82" s="1"/>
  <c r="AT139" i="82"/>
  <c r="AU139" i="82" s="1"/>
  <c r="AT144" i="82"/>
  <c r="AU144" i="82" s="1"/>
  <c r="AT147" i="82"/>
  <c r="AU147" i="82" s="1"/>
  <c r="AT152" i="82"/>
  <c r="AU152" i="82" s="1"/>
  <c r="AT155" i="82"/>
  <c r="AU155" i="82" s="1"/>
  <c r="AT160" i="82"/>
  <c r="AU160" i="82" s="1"/>
  <c r="AT163" i="82"/>
  <c r="AU163" i="82" s="1"/>
  <c r="AT168" i="82"/>
  <c r="AU168" i="82" s="1"/>
  <c r="AT171" i="82"/>
  <c r="AU171" i="82" s="1"/>
  <c r="AT176" i="82"/>
  <c r="AU176" i="82" s="1"/>
  <c r="AT179" i="82"/>
  <c r="AU179" i="82" s="1"/>
  <c r="AT184" i="82"/>
  <c r="AU184" i="82" s="1"/>
  <c r="AT200" i="82"/>
  <c r="AU200" i="82" s="1"/>
  <c r="AT203" i="82"/>
  <c r="AU203" i="82" s="1"/>
  <c r="AT209" i="82"/>
  <c r="AU209" i="82" s="1"/>
  <c r="AT212" i="82"/>
  <c r="AU212" i="82" s="1"/>
  <c r="AT11" i="82"/>
  <c r="AU11" i="82" s="1"/>
  <c r="AT19" i="82"/>
  <c r="AU19" i="82" s="1"/>
  <c r="AT27" i="82"/>
  <c r="AU27" i="82" s="1"/>
  <c r="AT35" i="82"/>
  <c r="AU35" i="82" s="1"/>
  <c r="AT39" i="82"/>
  <c r="AU39" i="82" s="1"/>
  <c r="AT43" i="82"/>
  <c r="AU43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3" i="82"/>
  <c r="AU73" i="82" s="1"/>
  <c r="AT78" i="82"/>
  <c r="AU78" i="82" s="1"/>
  <c r="AT81" i="82"/>
  <c r="AU81" i="82" s="1"/>
  <c r="AT86" i="82"/>
  <c r="AU86" i="82" s="1"/>
  <c r="AT89" i="82"/>
  <c r="AU89" i="82" s="1"/>
  <c r="AT94" i="82"/>
  <c r="AU94" i="82" s="1"/>
  <c r="AT97" i="82"/>
  <c r="AU97" i="82" s="1"/>
  <c r="AT102" i="82"/>
  <c r="AU102" i="82" s="1"/>
  <c r="AT105" i="82"/>
  <c r="AU105" i="82" s="1"/>
  <c r="AT110" i="82"/>
  <c r="AU110" i="82" s="1"/>
  <c r="AT113" i="82"/>
  <c r="AU113" i="82" s="1"/>
  <c r="AT118" i="82"/>
  <c r="AU118" i="82" s="1"/>
  <c r="AT121" i="82"/>
  <c r="AU121" i="82" s="1"/>
  <c r="AT126" i="82"/>
  <c r="AU126" i="82" s="1"/>
  <c r="AT129" i="82"/>
  <c r="AU129" i="82" s="1"/>
  <c r="AT134" i="82"/>
  <c r="AU134" i="82" s="1"/>
  <c r="AT137" i="82"/>
  <c r="AU137" i="82" s="1"/>
  <c r="AT142" i="82"/>
  <c r="AU142" i="82" s="1"/>
  <c r="AT145" i="82"/>
  <c r="AU145" i="82" s="1"/>
  <c r="AT150" i="82"/>
  <c r="AU150" i="82" s="1"/>
  <c r="AT153" i="82"/>
  <c r="AU153" i="82" s="1"/>
  <c r="AT158" i="82"/>
  <c r="AU158" i="82" s="1"/>
  <c r="AT161" i="82"/>
  <c r="AU161" i="82" s="1"/>
  <c r="AT166" i="82"/>
  <c r="AU166" i="82" s="1"/>
  <c r="AT169" i="82"/>
  <c r="AU169" i="82" s="1"/>
  <c r="AT174" i="82"/>
  <c r="AU174" i="82" s="1"/>
  <c r="AT177" i="82"/>
  <c r="AU177" i="82" s="1"/>
  <c r="AT182" i="82"/>
  <c r="AU182" i="82" s="1"/>
  <c r="AT198" i="82"/>
  <c r="AU198" i="82" s="1"/>
  <c r="AT201" i="82"/>
  <c r="AU201" i="82" s="1"/>
  <c r="AT206" i="82"/>
  <c r="AU206" i="82" s="1"/>
  <c r="AT279" i="82"/>
  <c r="AU279" i="82" s="1"/>
  <c r="AT267" i="82"/>
  <c r="AU267" i="82" s="1"/>
  <c r="AT259" i="82"/>
  <c r="AU259" i="82" s="1"/>
  <c r="AT247" i="82"/>
  <c r="AU247" i="82" s="1"/>
  <c r="AT239" i="82"/>
  <c r="AU239" i="82" s="1"/>
  <c r="AT217" i="82"/>
  <c r="AU217" i="82" s="1"/>
  <c r="AT165" i="82"/>
  <c r="AU165" i="82" s="1"/>
  <c r="AT5" i="82"/>
  <c r="AU5" i="82" s="1"/>
  <c r="AT284" i="82"/>
  <c r="AU284" i="82" s="1"/>
  <c r="AT280" i="82"/>
  <c r="AU280" i="82" s="1"/>
  <c r="AT276" i="82"/>
  <c r="AU276" i="82" s="1"/>
  <c r="AT272" i="82"/>
  <c r="AU272" i="82" s="1"/>
  <c r="AT268" i="82"/>
  <c r="AU268" i="82" s="1"/>
  <c r="AT264" i="82"/>
  <c r="AU264" i="82" s="1"/>
  <c r="AT260" i="82"/>
  <c r="AU260" i="82" s="1"/>
  <c r="AT256" i="82"/>
  <c r="AU256" i="82" s="1"/>
  <c r="AT252" i="82"/>
  <c r="AU252" i="82" s="1"/>
  <c r="AT248" i="82"/>
  <c r="AU248" i="82" s="1"/>
  <c r="AT244" i="82"/>
  <c r="AU244" i="82" s="1"/>
  <c r="AT240" i="82"/>
  <c r="AU240" i="82" s="1"/>
  <c r="AT237" i="82"/>
  <c r="AU237" i="82" s="1"/>
  <c r="AT230" i="82"/>
  <c r="AU230" i="82" s="1"/>
  <c r="AT227" i="82"/>
  <c r="AU227" i="82" s="1"/>
  <c r="AT224" i="82"/>
  <c r="AU224" i="82" s="1"/>
  <c r="AT221" i="82"/>
  <c r="AU221" i="82" s="1"/>
  <c r="AT214" i="82"/>
  <c r="AU214" i="82" s="1"/>
  <c r="AT210" i="82"/>
  <c r="AU210" i="82" s="1"/>
  <c r="AT204" i="82"/>
  <c r="AU204" i="82" s="1"/>
  <c r="AT199" i="82"/>
  <c r="AU199" i="82" s="1"/>
  <c r="AT183" i="82"/>
  <c r="AU183" i="82" s="1"/>
  <c r="AT172" i="82"/>
  <c r="AU172" i="82" s="1"/>
  <c r="AT167" i="82"/>
  <c r="AU167" i="82" s="1"/>
  <c r="AT156" i="82"/>
  <c r="AU156" i="82" s="1"/>
  <c r="AT151" i="82"/>
  <c r="AU151" i="82" s="1"/>
  <c r="AT140" i="82"/>
  <c r="AU140" i="82" s="1"/>
  <c r="AT135" i="82"/>
  <c r="AU135" i="82" s="1"/>
  <c r="AT124" i="82"/>
  <c r="AU124" i="82" s="1"/>
  <c r="AT119" i="82"/>
  <c r="AU119" i="82" s="1"/>
  <c r="AT108" i="82"/>
  <c r="AU108" i="82" s="1"/>
  <c r="AT103" i="82"/>
  <c r="AU103" i="82" s="1"/>
  <c r="AT92" i="82"/>
  <c r="AU92" i="82" s="1"/>
  <c r="AT87" i="82"/>
  <c r="AU87" i="82" s="1"/>
  <c r="AT76" i="82"/>
  <c r="AU76" i="82" s="1"/>
  <c r="AT71" i="82"/>
  <c r="AU71" i="82" s="1"/>
  <c r="AT64" i="82"/>
  <c r="AU64" i="82" s="1"/>
  <c r="AT56" i="82"/>
  <c r="AU56" i="82" s="1"/>
  <c r="AT48" i="82"/>
  <c r="AU48" i="82" s="1"/>
  <c r="AT40" i="82"/>
  <c r="AU40" i="82" s="1"/>
  <c r="AT28" i="82"/>
  <c r="AU28" i="82" s="1"/>
  <c r="AT12" i="82"/>
  <c r="AU12" i="82" s="1"/>
  <c r="BB271" i="82"/>
  <c r="BC271" i="82" s="1"/>
  <c r="BB242" i="82"/>
  <c r="BC242" i="82" s="1"/>
  <c r="BB178" i="82"/>
  <c r="BC178" i="82" s="1"/>
  <c r="BB126" i="82"/>
  <c r="BC126" i="82" s="1"/>
  <c r="BB75" i="82"/>
  <c r="BC75" i="82" s="1"/>
  <c r="BB12" i="82"/>
  <c r="BC12" i="82" s="1"/>
  <c r="AU281" i="82"/>
  <c r="BL206" i="90"/>
  <c r="BL205" i="90"/>
  <c r="BK204" i="90"/>
  <c r="BL196" i="90"/>
  <c r="BL195" i="90"/>
  <c r="BK194" i="90"/>
  <c r="BL186" i="90"/>
  <c r="BL185" i="90"/>
  <c r="BK184" i="90"/>
  <c r="BL176" i="90"/>
  <c r="BL175" i="90"/>
  <c r="BK174" i="90"/>
  <c r="BL165" i="90"/>
  <c r="BK164" i="90"/>
  <c r="BL166" i="90"/>
  <c r="N5" i="81" l="1"/>
  <c r="P5" i="81"/>
  <c r="BC283" i="82"/>
  <c r="BC282" i="82"/>
  <c r="BC281" i="82"/>
  <c r="T92" i="82"/>
  <c r="P84" i="82"/>
  <c r="T84" i="82" s="1"/>
  <c r="P85" i="82"/>
  <c r="T85" i="82" s="1"/>
  <c r="P86" i="82"/>
  <c r="T86" i="82" s="1"/>
  <c r="P87" i="82"/>
  <c r="T87" i="82" s="1"/>
  <c r="P88" i="82"/>
  <c r="T88" i="82" s="1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T96" i="82" s="1"/>
  <c r="P97" i="82"/>
  <c r="T97" i="82" s="1"/>
  <c r="P98" i="82"/>
  <c r="T98" i="82" s="1"/>
  <c r="O95" i="82"/>
  <c r="O98" i="82" s="1"/>
  <c r="O94" i="82"/>
  <c r="O97" i="82" s="1"/>
  <c r="O93" i="82"/>
  <c r="O96" i="82" s="1"/>
  <c r="O92" i="82"/>
  <c r="O91" i="82"/>
  <c r="O90" i="82"/>
  <c r="O89" i="82"/>
  <c r="O88" i="82"/>
  <c r="O87" i="82"/>
  <c r="O86" i="82"/>
  <c r="O85" i="82"/>
  <c r="O84" i="82"/>
  <c r="O83" i="82"/>
  <c r="O82" i="82"/>
  <c r="O81" i="82"/>
  <c r="N13" i="81" l="1"/>
  <c r="O12" i="81" s="1"/>
  <c r="H75" i="82"/>
  <c r="H79" i="82"/>
  <c r="D98" i="82"/>
  <c r="C98" i="82"/>
  <c r="H98" i="82" s="1"/>
  <c r="D97" i="82"/>
  <c r="C97" i="82"/>
  <c r="D96" i="82"/>
  <c r="C96" i="82"/>
  <c r="D95" i="82"/>
  <c r="C95" i="82"/>
  <c r="H95" i="82" s="1"/>
  <c r="D94" i="82"/>
  <c r="C94" i="82"/>
  <c r="H94" i="82" s="1"/>
  <c r="D93" i="82"/>
  <c r="C93" i="82"/>
  <c r="D92" i="82"/>
  <c r="C92" i="82"/>
  <c r="D91" i="82"/>
  <c r="C91" i="82"/>
  <c r="H91" i="82" s="1"/>
  <c r="D90" i="82"/>
  <c r="C90" i="82"/>
  <c r="H90" i="82" s="1"/>
  <c r="D89" i="82"/>
  <c r="C89" i="82"/>
  <c r="D88" i="82"/>
  <c r="C88" i="82"/>
  <c r="D87" i="82"/>
  <c r="C87" i="82"/>
  <c r="H87" i="82" s="1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H83" i="82" s="1"/>
  <c r="C84" i="82"/>
  <c r="C85" i="82"/>
  <c r="H85" i="82" s="1"/>
  <c r="C86" i="82"/>
  <c r="H86" i="82" s="1"/>
  <c r="C39" i="82"/>
  <c r="J39" i="82" s="1"/>
  <c r="D86" i="82"/>
  <c r="D85" i="82"/>
  <c r="D84" i="82"/>
  <c r="AN273" i="82"/>
  <c r="AN274" i="82"/>
  <c r="AN275" i="82"/>
  <c r="AN276" i="82"/>
  <c r="AN277" i="82"/>
  <c r="AN278" i="82"/>
  <c r="AN279" i="82"/>
  <c r="AN280" i="82"/>
  <c r="AN281" i="82"/>
  <c r="AN282" i="82"/>
  <c r="AN283" i="82"/>
  <c r="AN284" i="82"/>
  <c r="AN285" i="82"/>
  <c r="AN286" i="82"/>
  <c r="AN272" i="82"/>
  <c r="AN257" i="82"/>
  <c r="AN258" i="82"/>
  <c r="AN259" i="82"/>
  <c r="AN260" i="82"/>
  <c r="AN261" i="82"/>
  <c r="AN262" i="82"/>
  <c r="AN263" i="82"/>
  <c r="AN264" i="82"/>
  <c r="AN265" i="82"/>
  <c r="AN266" i="82"/>
  <c r="AN267" i="82"/>
  <c r="AN268" i="82"/>
  <c r="AN269" i="82"/>
  <c r="AN270" i="82"/>
  <c r="AN271" i="82"/>
  <c r="AN242" i="82"/>
  <c r="AN243" i="82"/>
  <c r="AN244" i="82"/>
  <c r="AN245" i="82"/>
  <c r="AN246" i="82"/>
  <c r="AN247" i="82"/>
  <c r="AN248" i="82"/>
  <c r="AN249" i="82"/>
  <c r="AN250" i="82"/>
  <c r="AN251" i="82"/>
  <c r="AN252" i="82"/>
  <c r="AN253" i="82"/>
  <c r="AN254" i="82"/>
  <c r="AN255" i="82"/>
  <c r="AN256" i="82"/>
  <c r="AN227" i="82"/>
  <c r="AN228" i="82"/>
  <c r="AN229" i="82"/>
  <c r="AN230" i="82"/>
  <c r="AN231" i="82"/>
  <c r="AN232" i="82"/>
  <c r="AN233" i="82"/>
  <c r="AN234" i="82"/>
  <c r="AN235" i="82"/>
  <c r="AN236" i="82"/>
  <c r="AN237" i="82"/>
  <c r="AN238" i="82"/>
  <c r="AN239" i="82"/>
  <c r="AN240" i="82"/>
  <c r="AN241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26" i="82"/>
  <c r="AN27" i="82"/>
  <c r="AN28" i="82"/>
  <c r="AN29" i="82"/>
  <c r="AN30" i="82"/>
  <c r="AN31" i="82"/>
  <c r="AN32" i="82"/>
  <c r="AN33" i="82"/>
  <c r="AN34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H71" i="82" l="1"/>
  <c r="H67" i="82"/>
  <c r="H63" i="82"/>
  <c r="H59" i="82"/>
  <c r="H55" i="82"/>
  <c r="H51" i="82"/>
  <c r="H47" i="82"/>
  <c r="H43" i="82"/>
  <c r="R84" i="82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AF7" i="89" l="1"/>
  <c r="AB7" i="89"/>
  <c r="S23" i="89"/>
  <c r="S24" i="89"/>
  <c r="S25" i="89"/>
  <c r="S26" i="89"/>
  <c r="S27" i="89"/>
  <c r="G21" i="82"/>
  <c r="I21" i="82"/>
  <c r="G22" i="82"/>
  <c r="I22" i="82"/>
  <c r="G23" i="82"/>
  <c r="I23" i="82"/>
  <c r="G24" i="82"/>
  <c r="I24" i="82"/>
  <c r="G25" i="82"/>
  <c r="I25" i="82"/>
  <c r="L2" i="89"/>
  <c r="G23" i="89"/>
  <c r="G24" i="89"/>
  <c r="G25" i="89"/>
  <c r="G26" i="89"/>
  <c r="G27" i="89"/>
  <c r="AZ36" i="89" l="1"/>
  <c r="AZ37" i="89"/>
  <c r="AZ33" i="89"/>
  <c r="AZ32" i="89"/>
  <c r="AZ38" i="89"/>
  <c r="AZ39" i="89"/>
  <c r="AZ31" i="89"/>
  <c r="AZ30" i="89"/>
  <c r="AZ34" i="89"/>
  <c r="AZ35" i="89"/>
  <c r="S118" i="89"/>
  <c r="S119" i="89"/>
  <c r="S120" i="89"/>
  <c r="S117" i="89"/>
  <c r="S130" i="89"/>
  <c r="S131" i="89"/>
  <c r="S132" i="89"/>
  <c r="S129" i="89"/>
  <c r="S114" i="89"/>
  <c r="S115" i="89"/>
  <c r="S113" i="89"/>
  <c r="S116" i="89"/>
  <c r="S126" i="89"/>
  <c r="S127" i="89"/>
  <c r="S128" i="89"/>
  <c r="S125" i="89"/>
  <c r="S122" i="89"/>
  <c r="S123" i="89"/>
  <c r="S124" i="89"/>
  <c r="S121" i="89"/>
  <c r="AH22" i="82"/>
  <c r="AF22" i="82"/>
  <c r="V22" i="82"/>
  <c r="T22" i="82"/>
  <c r="R23" i="89"/>
  <c r="AH21" i="82"/>
  <c r="AF21" i="82"/>
  <c r="V21" i="82"/>
  <c r="T21" i="82"/>
  <c r="AH25" i="82"/>
  <c r="AF25" i="82"/>
  <c r="J26" i="82"/>
  <c r="T25" i="82"/>
  <c r="V25" i="82"/>
  <c r="AH24" i="82"/>
  <c r="AF24" i="82"/>
  <c r="V24" i="82"/>
  <c r="T24" i="82"/>
  <c r="AH23" i="82"/>
  <c r="AF23" i="82"/>
  <c r="V23" i="82"/>
  <c r="T23" i="82"/>
  <c r="J25" i="82"/>
  <c r="AX222" i="82"/>
  <c r="BD207" i="82"/>
  <c r="BD206" i="82"/>
  <c r="BD208" i="82"/>
  <c r="BD195" i="82"/>
  <c r="BD197" i="82"/>
  <c r="BD199" i="82"/>
  <c r="BD201" i="82"/>
  <c r="BD203" i="82"/>
  <c r="BD205" i="82"/>
  <c r="BD194" i="82"/>
  <c r="BD196" i="82"/>
  <c r="BD198" i="82"/>
  <c r="BD200" i="82"/>
  <c r="BD202" i="82"/>
  <c r="BD204" i="82"/>
  <c r="BD75" i="82"/>
  <c r="BD77" i="82"/>
  <c r="BD74" i="82"/>
  <c r="BD76" i="82"/>
  <c r="BD78" i="82"/>
  <c r="BD80" i="82"/>
  <c r="BD82" i="82"/>
  <c r="BD84" i="82"/>
  <c r="BD86" i="82"/>
  <c r="BD88" i="82"/>
  <c r="BD81" i="82"/>
  <c r="BD79" i="82"/>
  <c r="BD87" i="82"/>
  <c r="BD85" i="82"/>
  <c r="BD83" i="82"/>
  <c r="BE207" i="82"/>
  <c r="BE195" i="82"/>
  <c r="BE197" i="82"/>
  <c r="BE199" i="82"/>
  <c r="BE201" i="82"/>
  <c r="BE203" i="82"/>
  <c r="BE205" i="82"/>
  <c r="BE206" i="82"/>
  <c r="BE208" i="82"/>
  <c r="BE198" i="82"/>
  <c r="BE200" i="82"/>
  <c r="BE194" i="82"/>
  <c r="BE202" i="82"/>
  <c r="BE196" i="82"/>
  <c r="BE204" i="82"/>
  <c r="BE26" i="82"/>
  <c r="BE30" i="82"/>
  <c r="BE34" i="82"/>
  <c r="BE27" i="82"/>
  <c r="BE31" i="82"/>
  <c r="BE28" i="82"/>
  <c r="BE32" i="82"/>
  <c r="BE29" i="82"/>
  <c r="BE33" i="82"/>
  <c r="AO276" i="82"/>
  <c r="AO280" i="82"/>
  <c r="AO284" i="82"/>
  <c r="AO275" i="82"/>
  <c r="AO279" i="82"/>
  <c r="AO283" i="82"/>
  <c r="AO272" i="82"/>
  <c r="AO274" i="82"/>
  <c r="AO278" i="82"/>
  <c r="AO282" i="82"/>
  <c r="AO286" i="82"/>
  <c r="AO273" i="82"/>
  <c r="AO281" i="82"/>
  <c r="AO277" i="82"/>
  <c r="AO285" i="82"/>
  <c r="J23" i="82"/>
  <c r="AP248" i="82" s="1"/>
  <c r="AO229" i="82"/>
  <c r="AO233" i="82"/>
  <c r="AO237" i="82"/>
  <c r="AO241" i="82"/>
  <c r="AO228" i="82"/>
  <c r="AO232" i="82"/>
  <c r="AO236" i="82"/>
  <c r="AO240" i="82"/>
  <c r="AO227" i="82"/>
  <c r="AO231" i="82"/>
  <c r="AO235" i="82"/>
  <c r="AO239" i="82"/>
  <c r="AO230" i="82"/>
  <c r="AO238" i="82"/>
  <c r="AO234" i="82"/>
  <c r="AX268" i="82"/>
  <c r="BD239" i="82"/>
  <c r="BD241" i="82"/>
  <c r="BD243" i="82"/>
  <c r="BD245" i="82"/>
  <c r="BD247" i="82"/>
  <c r="BD249" i="82"/>
  <c r="BD251" i="82"/>
  <c r="BD253" i="82"/>
  <c r="BD240" i="82"/>
  <c r="BD242" i="82"/>
  <c r="BD244" i="82"/>
  <c r="BD246" i="82"/>
  <c r="BD248" i="82"/>
  <c r="BD250" i="82"/>
  <c r="BD252" i="82"/>
  <c r="BD179" i="82"/>
  <c r="BD181" i="82"/>
  <c r="BD183" i="82"/>
  <c r="BD185" i="82"/>
  <c r="BD187" i="82"/>
  <c r="BD189" i="82"/>
  <c r="BD191" i="82"/>
  <c r="BD193" i="82"/>
  <c r="BD180" i="82"/>
  <c r="BD182" i="82"/>
  <c r="BD184" i="82"/>
  <c r="BD186" i="82"/>
  <c r="BD188" i="82"/>
  <c r="BD190" i="82"/>
  <c r="BD192" i="82"/>
  <c r="BD119" i="82"/>
  <c r="BD121" i="82"/>
  <c r="BD123" i="82"/>
  <c r="BD125" i="82"/>
  <c r="BD127" i="82"/>
  <c r="BD129" i="82"/>
  <c r="BD131" i="82"/>
  <c r="BD133" i="82"/>
  <c r="BD120" i="82"/>
  <c r="BD122" i="82"/>
  <c r="BD124" i="82"/>
  <c r="BD126" i="82"/>
  <c r="BD128" i="82"/>
  <c r="BD130" i="82"/>
  <c r="BD132" i="82"/>
  <c r="BD59" i="82"/>
  <c r="BD61" i="82"/>
  <c r="BD63" i="82"/>
  <c r="BD65" i="82"/>
  <c r="BD67" i="82"/>
  <c r="BD69" i="82"/>
  <c r="BD71" i="82"/>
  <c r="BD73" i="82"/>
  <c r="BD60" i="82"/>
  <c r="BD62" i="82"/>
  <c r="BD64" i="82"/>
  <c r="BD66" i="82"/>
  <c r="BD68" i="82"/>
  <c r="BD70" i="82"/>
  <c r="BD72" i="82"/>
  <c r="BD17" i="82"/>
  <c r="BD19" i="82"/>
  <c r="BD21" i="82"/>
  <c r="BD23" i="82"/>
  <c r="BD25" i="82"/>
  <c r="BD18" i="82"/>
  <c r="BD20" i="82"/>
  <c r="BD22" i="82"/>
  <c r="BD24" i="82"/>
  <c r="BE239" i="82"/>
  <c r="BE241" i="82"/>
  <c r="BE242" i="82"/>
  <c r="BE246" i="82"/>
  <c r="BE250" i="82"/>
  <c r="BE243" i="82"/>
  <c r="BE247" i="82"/>
  <c r="BE251" i="82"/>
  <c r="BE244" i="82"/>
  <c r="BE248" i="82"/>
  <c r="BE252" i="82"/>
  <c r="BE240" i="82"/>
  <c r="BE245" i="82"/>
  <c r="BE249" i="82"/>
  <c r="BE253" i="82"/>
  <c r="BE179" i="82"/>
  <c r="BE181" i="82"/>
  <c r="BE183" i="82"/>
  <c r="BE185" i="82"/>
  <c r="BE187" i="82"/>
  <c r="BE189" i="82"/>
  <c r="BE191" i="82"/>
  <c r="BE193" i="82"/>
  <c r="BE182" i="82"/>
  <c r="BE190" i="82"/>
  <c r="BE184" i="82"/>
  <c r="BE192" i="82"/>
  <c r="BE186" i="82"/>
  <c r="BE180" i="82"/>
  <c r="BE188" i="82"/>
  <c r="BE119" i="82"/>
  <c r="BE121" i="82"/>
  <c r="BE123" i="82"/>
  <c r="BE125" i="82"/>
  <c r="BE127" i="82"/>
  <c r="BE129" i="82"/>
  <c r="BE131" i="82"/>
  <c r="BE133" i="82"/>
  <c r="BE126" i="82"/>
  <c r="BE120" i="82"/>
  <c r="BE128" i="82"/>
  <c r="BE122" i="82"/>
  <c r="BE130" i="82"/>
  <c r="BE124" i="82"/>
  <c r="BE132" i="82"/>
  <c r="BE62" i="82"/>
  <c r="BE66" i="82"/>
  <c r="BE70" i="82"/>
  <c r="BE59" i="82"/>
  <c r="BE63" i="82"/>
  <c r="BE67" i="82"/>
  <c r="BE71" i="82"/>
  <c r="BE60" i="82"/>
  <c r="BE64" i="82"/>
  <c r="BE68" i="82"/>
  <c r="BE72" i="82"/>
  <c r="BE61" i="82"/>
  <c r="BE65" i="82"/>
  <c r="BE69" i="82"/>
  <c r="BE73" i="82"/>
  <c r="BE18" i="82"/>
  <c r="BE22" i="82"/>
  <c r="BE19" i="82"/>
  <c r="BE23" i="82"/>
  <c r="BE20" i="82"/>
  <c r="BE24" i="82"/>
  <c r="BE17" i="82"/>
  <c r="BE21" i="82"/>
  <c r="BE25" i="82"/>
  <c r="R27" i="89"/>
  <c r="R25" i="89"/>
  <c r="BD135" i="82"/>
  <c r="BD137" i="82"/>
  <c r="BD139" i="82"/>
  <c r="BD141" i="82"/>
  <c r="BD143" i="82"/>
  <c r="BD145" i="82"/>
  <c r="BD147" i="82"/>
  <c r="BD134" i="82"/>
  <c r="BD136" i="82"/>
  <c r="BD138" i="82"/>
  <c r="BD140" i="82"/>
  <c r="BD142" i="82"/>
  <c r="BD144" i="82"/>
  <c r="BD146" i="82"/>
  <c r="BD148" i="82"/>
  <c r="BE254" i="82"/>
  <c r="BE258" i="82"/>
  <c r="BE262" i="82"/>
  <c r="BE266" i="82"/>
  <c r="BE255" i="82"/>
  <c r="BE259" i="82"/>
  <c r="BE263" i="82"/>
  <c r="BE267" i="82"/>
  <c r="BE256" i="82"/>
  <c r="BE260" i="82"/>
  <c r="BE264" i="82"/>
  <c r="BE268" i="82"/>
  <c r="BE257" i="82"/>
  <c r="BE261" i="82"/>
  <c r="BE265" i="82"/>
  <c r="BE74" i="82"/>
  <c r="BE78" i="82"/>
  <c r="BE83" i="82"/>
  <c r="BE86" i="82"/>
  <c r="BE75" i="82"/>
  <c r="BE81" i="82"/>
  <c r="BE84" i="82"/>
  <c r="BE76" i="82"/>
  <c r="BE79" i="82"/>
  <c r="BE82" i="82"/>
  <c r="BE87" i="82"/>
  <c r="BE85" i="82"/>
  <c r="BE88" i="82"/>
  <c r="BE77" i="82"/>
  <c r="BE80" i="82"/>
  <c r="J24" i="82"/>
  <c r="AP258" i="82" s="1"/>
  <c r="AO243" i="82"/>
  <c r="AO247" i="82"/>
  <c r="AO251" i="82"/>
  <c r="AO255" i="82"/>
  <c r="AO242" i="82"/>
  <c r="AO246" i="82"/>
  <c r="AO250" i="82"/>
  <c r="AO254" i="82"/>
  <c r="AO245" i="82"/>
  <c r="AO249" i="82"/>
  <c r="AO253" i="82"/>
  <c r="AO244" i="82"/>
  <c r="AO252" i="82"/>
  <c r="AO248" i="82"/>
  <c r="AO256" i="82"/>
  <c r="AX255" i="82"/>
  <c r="BD225" i="82"/>
  <c r="BD227" i="82"/>
  <c r="BD229" i="82"/>
  <c r="BD231" i="82"/>
  <c r="BD233" i="82"/>
  <c r="BD235" i="82"/>
  <c r="BD237" i="82"/>
  <c r="BD224" i="82"/>
  <c r="BD226" i="82"/>
  <c r="BD228" i="82"/>
  <c r="BD230" i="82"/>
  <c r="BD232" i="82"/>
  <c r="BD234" i="82"/>
  <c r="BD236" i="82"/>
  <c r="BD238" i="82"/>
  <c r="BD165" i="82"/>
  <c r="BD167" i="82"/>
  <c r="BD169" i="82"/>
  <c r="BD171" i="82"/>
  <c r="BD173" i="82"/>
  <c r="BD175" i="82"/>
  <c r="BD177" i="82"/>
  <c r="BD164" i="82"/>
  <c r="BD166" i="82"/>
  <c r="BD168" i="82"/>
  <c r="BD170" i="82"/>
  <c r="BD172" i="82"/>
  <c r="BD174" i="82"/>
  <c r="BD176" i="82"/>
  <c r="BD178" i="82"/>
  <c r="BD105" i="82"/>
  <c r="BD107" i="82"/>
  <c r="BD109" i="82"/>
  <c r="BD111" i="82"/>
  <c r="BD113" i="82"/>
  <c r="BD115" i="82"/>
  <c r="BD117" i="82"/>
  <c r="BD104" i="82"/>
  <c r="BD106" i="82"/>
  <c r="BD108" i="82"/>
  <c r="BD110" i="82"/>
  <c r="BD112" i="82"/>
  <c r="BD114" i="82"/>
  <c r="BD116" i="82"/>
  <c r="BD118" i="82"/>
  <c r="BD45" i="82"/>
  <c r="BD47" i="82"/>
  <c r="BD49" i="82"/>
  <c r="BD51" i="82"/>
  <c r="BD53" i="82"/>
  <c r="BD55" i="82"/>
  <c r="BD57" i="82"/>
  <c r="BD44" i="82"/>
  <c r="BD46" i="82"/>
  <c r="BD48" i="82"/>
  <c r="BD50" i="82"/>
  <c r="BD52" i="82"/>
  <c r="BD54" i="82"/>
  <c r="BD56" i="82"/>
  <c r="BD58" i="82"/>
  <c r="BE225" i="82"/>
  <c r="BE227" i="82"/>
  <c r="BE229" i="82"/>
  <c r="BE231" i="82"/>
  <c r="BE233" i="82"/>
  <c r="BE235" i="82"/>
  <c r="BE237" i="82"/>
  <c r="BE226" i="82"/>
  <c r="BE234" i="82"/>
  <c r="BE228" i="82"/>
  <c r="BE236" i="82"/>
  <c r="BE230" i="82"/>
  <c r="BE238" i="82"/>
  <c r="BE224" i="82"/>
  <c r="BE232" i="82"/>
  <c r="BE165" i="82"/>
  <c r="BE167" i="82"/>
  <c r="BE169" i="82"/>
  <c r="BE171" i="82"/>
  <c r="BE173" i="82"/>
  <c r="BE175" i="82"/>
  <c r="BE177" i="82"/>
  <c r="BE166" i="82"/>
  <c r="BE174" i="82"/>
  <c r="BE168" i="82"/>
  <c r="BE176" i="82"/>
  <c r="BE170" i="82"/>
  <c r="BE178" i="82"/>
  <c r="BE164" i="82"/>
  <c r="BE172" i="82"/>
  <c r="BE105" i="82"/>
  <c r="BE107" i="82"/>
  <c r="BE109" i="82"/>
  <c r="BE111" i="82"/>
  <c r="BE113" i="82"/>
  <c r="BE115" i="82"/>
  <c r="BE117" i="82"/>
  <c r="BE104" i="82"/>
  <c r="BE106" i="82"/>
  <c r="BE108" i="82"/>
  <c r="BE110" i="82"/>
  <c r="BE112" i="82"/>
  <c r="BE114" i="82"/>
  <c r="BE116" i="82"/>
  <c r="BE118" i="82"/>
  <c r="BE46" i="82"/>
  <c r="BE50" i="82"/>
  <c r="BE54" i="82"/>
  <c r="BE58" i="82"/>
  <c r="BE47" i="82"/>
  <c r="BE51" i="82"/>
  <c r="BE55" i="82"/>
  <c r="BE44" i="82"/>
  <c r="BE48" i="82"/>
  <c r="BE52" i="82"/>
  <c r="BE56" i="82"/>
  <c r="BE45" i="82"/>
  <c r="BE49" i="82"/>
  <c r="BE53" i="82"/>
  <c r="BE57" i="82"/>
  <c r="BF281" i="82"/>
  <c r="BF222" i="82"/>
  <c r="AO257" i="82"/>
  <c r="AO261" i="82"/>
  <c r="AO265" i="82"/>
  <c r="AO269" i="82"/>
  <c r="AO260" i="82"/>
  <c r="AO264" i="82"/>
  <c r="AO268" i="82"/>
  <c r="AO259" i="82"/>
  <c r="AO263" i="82"/>
  <c r="AO267" i="82"/>
  <c r="AO271" i="82"/>
  <c r="AO258" i="82"/>
  <c r="AO266" i="82"/>
  <c r="AO262" i="82"/>
  <c r="AO270" i="82"/>
  <c r="AX285" i="82"/>
  <c r="BD255" i="82"/>
  <c r="BD257" i="82"/>
  <c r="BD259" i="82"/>
  <c r="BD261" i="82"/>
  <c r="BD263" i="82"/>
  <c r="BD265" i="82"/>
  <c r="BD267" i="82"/>
  <c r="BD254" i="82"/>
  <c r="BD256" i="82"/>
  <c r="BD258" i="82"/>
  <c r="BD260" i="82"/>
  <c r="BD262" i="82"/>
  <c r="BD264" i="82"/>
  <c r="BD266" i="82"/>
  <c r="BD268" i="82"/>
  <c r="BD27" i="82"/>
  <c r="BD29" i="82"/>
  <c r="BD31" i="82"/>
  <c r="BD33" i="82"/>
  <c r="BD26" i="82"/>
  <c r="BD28" i="82"/>
  <c r="BD30" i="82"/>
  <c r="BD32" i="82"/>
  <c r="BD34" i="82"/>
  <c r="BE135" i="82"/>
  <c r="BE137" i="82"/>
  <c r="BE139" i="82"/>
  <c r="BE141" i="82"/>
  <c r="BE143" i="82"/>
  <c r="BE145" i="82"/>
  <c r="BE147" i="82"/>
  <c r="BE134" i="82"/>
  <c r="BE142" i="82"/>
  <c r="BE136" i="82"/>
  <c r="BE144" i="82"/>
  <c r="BE138" i="82"/>
  <c r="BE146" i="82"/>
  <c r="BE140" i="82"/>
  <c r="BE148" i="82"/>
  <c r="AP273" i="82"/>
  <c r="AP277" i="82"/>
  <c r="AP281" i="82"/>
  <c r="AP285" i="82"/>
  <c r="AP276" i="82"/>
  <c r="AP280" i="82"/>
  <c r="AP284" i="82"/>
  <c r="AP275" i="82"/>
  <c r="AP279" i="82"/>
  <c r="AP283" i="82"/>
  <c r="AP272" i="82"/>
  <c r="AP278" i="82"/>
  <c r="AP286" i="82"/>
  <c r="AP274" i="82"/>
  <c r="AP282" i="82"/>
  <c r="J22" i="82"/>
  <c r="AP230" i="82" s="1"/>
  <c r="AO214" i="82"/>
  <c r="AO216" i="82"/>
  <c r="AO220" i="82"/>
  <c r="AO224" i="82"/>
  <c r="AO212" i="82"/>
  <c r="AO218" i="82"/>
  <c r="AO222" i="82"/>
  <c r="AO226" i="82"/>
  <c r="AO215" i="82"/>
  <c r="AO223" i="82"/>
  <c r="AO219" i="82"/>
  <c r="AO225" i="82"/>
  <c r="AO213" i="82"/>
  <c r="AO221" i="82"/>
  <c r="AO217" i="82"/>
  <c r="AX229" i="82"/>
  <c r="BD281" i="82"/>
  <c r="BD282" i="82"/>
  <c r="BD283" i="82"/>
  <c r="BD269" i="82"/>
  <c r="BD271" i="82"/>
  <c r="BD273" i="82"/>
  <c r="BD275" i="82"/>
  <c r="BD277" i="82"/>
  <c r="BD279" i="82"/>
  <c r="BD270" i="82"/>
  <c r="BD272" i="82"/>
  <c r="BD274" i="82"/>
  <c r="BD276" i="82"/>
  <c r="BD278" i="82"/>
  <c r="BD280" i="82"/>
  <c r="BD209" i="82"/>
  <c r="BD211" i="82"/>
  <c r="BD213" i="82"/>
  <c r="BD215" i="82"/>
  <c r="BD217" i="82"/>
  <c r="BD219" i="82"/>
  <c r="BD221" i="82"/>
  <c r="BD223" i="82"/>
  <c r="BD210" i="82"/>
  <c r="BD212" i="82"/>
  <c r="BD214" i="82"/>
  <c r="BD216" i="82"/>
  <c r="BD218" i="82"/>
  <c r="BD220" i="82"/>
  <c r="BD222" i="82"/>
  <c r="BD149" i="82"/>
  <c r="BD151" i="82"/>
  <c r="BD153" i="82"/>
  <c r="BD155" i="82"/>
  <c r="BD157" i="82"/>
  <c r="BD159" i="82"/>
  <c r="BD161" i="82"/>
  <c r="BD163" i="82"/>
  <c r="BD150" i="82"/>
  <c r="BD152" i="82"/>
  <c r="BD154" i="82"/>
  <c r="BD156" i="82"/>
  <c r="BD158" i="82"/>
  <c r="BD160" i="82"/>
  <c r="BD162" i="82"/>
  <c r="BD90" i="82"/>
  <c r="BD92" i="82"/>
  <c r="BD94" i="82"/>
  <c r="BD96" i="82"/>
  <c r="BD89" i="82"/>
  <c r="BD97" i="82"/>
  <c r="BD99" i="82"/>
  <c r="BD101" i="82"/>
  <c r="BD103" i="82"/>
  <c r="BD95" i="82"/>
  <c r="BD93" i="82"/>
  <c r="BD98" i="82"/>
  <c r="BD100" i="82"/>
  <c r="BD102" i="82"/>
  <c r="BD91" i="82"/>
  <c r="BD35" i="82"/>
  <c r="BD37" i="82"/>
  <c r="BD39" i="82"/>
  <c r="BD41" i="82"/>
  <c r="BD43" i="82"/>
  <c r="BD36" i="82"/>
  <c r="BD38" i="82"/>
  <c r="BD40" i="82"/>
  <c r="BD42" i="82"/>
  <c r="BE283" i="82"/>
  <c r="BE281" i="82"/>
  <c r="BE282" i="82"/>
  <c r="BE270" i="82"/>
  <c r="BE274" i="82"/>
  <c r="BE278" i="82"/>
  <c r="BE271" i="82"/>
  <c r="BE275" i="82"/>
  <c r="BE279" i="82"/>
  <c r="BE272" i="82"/>
  <c r="BE276" i="82"/>
  <c r="BE280" i="82"/>
  <c r="BE269" i="82"/>
  <c r="BE273" i="82"/>
  <c r="BE277" i="82"/>
  <c r="BE209" i="82"/>
  <c r="BE211" i="82"/>
  <c r="BE213" i="82"/>
  <c r="BE215" i="82"/>
  <c r="BE217" i="82"/>
  <c r="BE219" i="82"/>
  <c r="BE221" i="82"/>
  <c r="BE223" i="82"/>
  <c r="BE210" i="82"/>
  <c r="BE218" i="82"/>
  <c r="BE212" i="82"/>
  <c r="BE220" i="82"/>
  <c r="BE214" i="82"/>
  <c r="BE222" i="82"/>
  <c r="BE216" i="82"/>
  <c r="BE149" i="82"/>
  <c r="BE151" i="82"/>
  <c r="BE153" i="82"/>
  <c r="BE155" i="82"/>
  <c r="BE157" i="82"/>
  <c r="BE159" i="82"/>
  <c r="BE161" i="82"/>
  <c r="BE163" i="82"/>
  <c r="BE150" i="82"/>
  <c r="BE158" i="82"/>
  <c r="BE152" i="82"/>
  <c r="BE160" i="82"/>
  <c r="BE154" i="82"/>
  <c r="BE162" i="82"/>
  <c r="BE156" i="82"/>
  <c r="BE91" i="82"/>
  <c r="BE94" i="82"/>
  <c r="BE89" i="82"/>
  <c r="BE92" i="82"/>
  <c r="BE97" i="82"/>
  <c r="BE99" i="82"/>
  <c r="BE101" i="82"/>
  <c r="BE103" i="82"/>
  <c r="BE90" i="82"/>
  <c r="BE95" i="82"/>
  <c r="BE93" i="82"/>
  <c r="BE96" i="82"/>
  <c r="BE98" i="82"/>
  <c r="BE100" i="82"/>
  <c r="BE102" i="82"/>
  <c r="BE38" i="82"/>
  <c r="BE42" i="82"/>
  <c r="BE35" i="82"/>
  <c r="BE39" i="82"/>
  <c r="BE43" i="82"/>
  <c r="BE36" i="82"/>
  <c r="BE40" i="82"/>
  <c r="BE37" i="82"/>
  <c r="BE41" i="82"/>
  <c r="BF266" i="82"/>
  <c r="R26" i="89"/>
  <c r="R24" i="89"/>
  <c r="BD16" i="82"/>
  <c r="BD14" i="82"/>
  <c r="BD15" i="82"/>
  <c r="BE15" i="82"/>
  <c r="BE14" i="82"/>
  <c r="BE16" i="82"/>
  <c r="AV284" i="82"/>
  <c r="AV285" i="82"/>
  <c r="AV282" i="82"/>
  <c r="AV283" i="82"/>
  <c r="AV281" i="82"/>
  <c r="AV286" i="82"/>
  <c r="AW281" i="82"/>
  <c r="AW285" i="82"/>
  <c r="AW283" i="82"/>
  <c r="AW282" i="82"/>
  <c r="AW284" i="82"/>
  <c r="AW286" i="82"/>
  <c r="AX281" i="82"/>
  <c r="BF256" i="82"/>
  <c r="BF226" i="82"/>
  <c r="BF230" i="82"/>
  <c r="BF234" i="82"/>
  <c r="BF238" i="82"/>
  <c r="BF225" i="82"/>
  <c r="BF229" i="82"/>
  <c r="BF233" i="82"/>
  <c r="BF237" i="82"/>
  <c r="BF227" i="82"/>
  <c r="BF235" i="82"/>
  <c r="BF224" i="82"/>
  <c r="BF232" i="82"/>
  <c r="BF231" i="82"/>
  <c r="BF228" i="82"/>
  <c r="BF236" i="82"/>
  <c r="BF242" i="82"/>
  <c r="BF246" i="82"/>
  <c r="BF250" i="82"/>
  <c r="BF241" i="82"/>
  <c r="BF245" i="82"/>
  <c r="BF249" i="82"/>
  <c r="BF253" i="82"/>
  <c r="BF243" i="82"/>
  <c r="BF251" i="82"/>
  <c r="BF240" i="82"/>
  <c r="BF248" i="82"/>
  <c r="BF247" i="82"/>
  <c r="BF239" i="82"/>
  <c r="BF244" i="82"/>
  <c r="BF252" i="82"/>
  <c r="AV223" i="82"/>
  <c r="AV227" i="82"/>
  <c r="AV231" i="82"/>
  <c r="AV235" i="82"/>
  <c r="AV222" i="82"/>
  <c r="AV226" i="82"/>
  <c r="AV230" i="82"/>
  <c r="AV234" i="82"/>
  <c r="AV228" i="82"/>
  <c r="AV233" i="82"/>
  <c r="AV221" i="82"/>
  <c r="AV229" i="82"/>
  <c r="AV224" i="82"/>
  <c r="AV232" i="82"/>
  <c r="AV225" i="82"/>
  <c r="AV163" i="82"/>
  <c r="AV167" i="82"/>
  <c r="AV171" i="82"/>
  <c r="AV175" i="82"/>
  <c r="AV165" i="82"/>
  <c r="AV169" i="82"/>
  <c r="AV173" i="82"/>
  <c r="AV162" i="82"/>
  <c r="AV166" i="82"/>
  <c r="AV170" i="82"/>
  <c r="AV174" i="82"/>
  <c r="AV161" i="82"/>
  <c r="AV172" i="82"/>
  <c r="AV168" i="82"/>
  <c r="AV164" i="82"/>
  <c r="AV102" i="82"/>
  <c r="AV106" i="82"/>
  <c r="AV110" i="82"/>
  <c r="AV114" i="82"/>
  <c r="AV101" i="82"/>
  <c r="AV105" i="82"/>
  <c r="AV109" i="82"/>
  <c r="AV113" i="82"/>
  <c r="AV104" i="82"/>
  <c r="AV108" i="82"/>
  <c r="AV112" i="82"/>
  <c r="AV107" i="82"/>
  <c r="AV103" i="82"/>
  <c r="AV115" i="82"/>
  <c r="AV111" i="82"/>
  <c r="AV42" i="82"/>
  <c r="AV46" i="82"/>
  <c r="AV50" i="82"/>
  <c r="AV54" i="82"/>
  <c r="AV41" i="82"/>
  <c r="AV45" i="82"/>
  <c r="AV49" i="82"/>
  <c r="AV53" i="82"/>
  <c r="AV44" i="82"/>
  <c r="AV48" i="82"/>
  <c r="AV52" i="82"/>
  <c r="AV43" i="82"/>
  <c r="AV51" i="82"/>
  <c r="AV55" i="82"/>
  <c r="AV47" i="82"/>
  <c r="AW224" i="82"/>
  <c r="AW228" i="82"/>
  <c r="AW232" i="82"/>
  <c r="AW223" i="82"/>
  <c r="AW227" i="82"/>
  <c r="AW231" i="82"/>
  <c r="AW235" i="82"/>
  <c r="AW225" i="82"/>
  <c r="AW233" i="82"/>
  <c r="AW222" i="82"/>
  <c r="AW226" i="82"/>
  <c r="AW234" i="82"/>
  <c r="AW221" i="82"/>
  <c r="AW229" i="82"/>
  <c r="AW230" i="82"/>
  <c r="AW164" i="82"/>
  <c r="AW168" i="82"/>
  <c r="AW172" i="82"/>
  <c r="AW162" i="82"/>
  <c r="AW163" i="82"/>
  <c r="AW167" i="82"/>
  <c r="AW171" i="82"/>
  <c r="AW175" i="82"/>
  <c r="AW166" i="82"/>
  <c r="AW170" i="82"/>
  <c r="AW174" i="82"/>
  <c r="AW165" i="82"/>
  <c r="AW161" i="82"/>
  <c r="AW173" i="82"/>
  <c r="AW169" i="82"/>
  <c r="AW103" i="82"/>
  <c r="AW107" i="82"/>
  <c r="AW111" i="82"/>
  <c r="AW115" i="82"/>
  <c r="AW102" i="82"/>
  <c r="AW106" i="82"/>
  <c r="AW110" i="82"/>
  <c r="AW114" i="82"/>
  <c r="AW101" i="82"/>
  <c r="AW105" i="82"/>
  <c r="AW109" i="82"/>
  <c r="AW113" i="82"/>
  <c r="AW112" i="82"/>
  <c r="AW104" i="82"/>
  <c r="AW108" i="82"/>
  <c r="AW43" i="82"/>
  <c r="AW47" i="82"/>
  <c r="AW51" i="82"/>
  <c r="AW55" i="82"/>
  <c r="AW42" i="82"/>
  <c r="AW46" i="82"/>
  <c r="AW50" i="82"/>
  <c r="AW54" i="82"/>
  <c r="AW41" i="82"/>
  <c r="AW45" i="82"/>
  <c r="AW49" i="82"/>
  <c r="AW53" i="82"/>
  <c r="AW48" i="82"/>
  <c r="AW44" i="82"/>
  <c r="AW52" i="82"/>
  <c r="AX225" i="82"/>
  <c r="AX224" i="82"/>
  <c r="AX230" i="82"/>
  <c r="AX223" i="82"/>
  <c r="AX226" i="82"/>
  <c r="AX234" i="82"/>
  <c r="AV267" i="82"/>
  <c r="AV271" i="82"/>
  <c r="AV275" i="82"/>
  <c r="AV279" i="82"/>
  <c r="AV266" i="82"/>
  <c r="AV270" i="82"/>
  <c r="AV274" i="82"/>
  <c r="AV278" i="82"/>
  <c r="AV268" i="82"/>
  <c r="AV276" i="82"/>
  <c r="AV273" i="82"/>
  <c r="AV269" i="82"/>
  <c r="AV277" i="82"/>
  <c r="AV272" i="82"/>
  <c r="AV280" i="82"/>
  <c r="AV207" i="82"/>
  <c r="AV211" i="82"/>
  <c r="AV215" i="82"/>
  <c r="AV219" i="82"/>
  <c r="AV206" i="82"/>
  <c r="AV210" i="82"/>
  <c r="AV214" i="82"/>
  <c r="AV218" i="82"/>
  <c r="AV212" i="82"/>
  <c r="AV220" i="82"/>
  <c r="AV217" i="82"/>
  <c r="AV213" i="82"/>
  <c r="AV208" i="82"/>
  <c r="AV216" i="82"/>
  <c r="AV209" i="82"/>
  <c r="AV147" i="82"/>
  <c r="AV151" i="82"/>
  <c r="AV155" i="82"/>
  <c r="AV159" i="82"/>
  <c r="AV153" i="82"/>
  <c r="AV146" i="82"/>
  <c r="AV150" i="82"/>
  <c r="AV154" i="82"/>
  <c r="AV158" i="82"/>
  <c r="AV149" i="82"/>
  <c r="AV157" i="82"/>
  <c r="AV160" i="82"/>
  <c r="AV156" i="82"/>
  <c r="AV152" i="82"/>
  <c r="AV148" i="82"/>
  <c r="AV86" i="82"/>
  <c r="AV90" i="82"/>
  <c r="AV94" i="82"/>
  <c r="AV98" i="82"/>
  <c r="AV89" i="82"/>
  <c r="AV93" i="82"/>
  <c r="AV97" i="82"/>
  <c r="AV88" i="82"/>
  <c r="AV92" i="82"/>
  <c r="AV96" i="82"/>
  <c r="AV100" i="82"/>
  <c r="AV91" i="82"/>
  <c r="AV87" i="82"/>
  <c r="AV99" i="82"/>
  <c r="AV95" i="82"/>
  <c r="AV34" i="82"/>
  <c r="AV38" i="82"/>
  <c r="AV33" i="82"/>
  <c r="AV37" i="82"/>
  <c r="AV32" i="82"/>
  <c r="AV36" i="82"/>
  <c r="AV40" i="82"/>
  <c r="AV39" i="82"/>
  <c r="AV35" i="82"/>
  <c r="AW268" i="82"/>
  <c r="AW272" i="82"/>
  <c r="AW276" i="82"/>
  <c r="AW280" i="82"/>
  <c r="AW267" i="82"/>
  <c r="AW271" i="82"/>
  <c r="AW275" i="82"/>
  <c r="AW279" i="82"/>
  <c r="AW273" i="82"/>
  <c r="AW266" i="82"/>
  <c r="AW274" i="82"/>
  <c r="AW269" i="82"/>
  <c r="AW277" i="82"/>
  <c r="AW270" i="82"/>
  <c r="AW278" i="82"/>
  <c r="AW208" i="82"/>
  <c r="AW212" i="82"/>
  <c r="AW216" i="82"/>
  <c r="AW220" i="82"/>
  <c r="AW207" i="82"/>
  <c r="AW211" i="82"/>
  <c r="AW215" i="82"/>
  <c r="AW219" i="82"/>
  <c r="AW209" i="82"/>
  <c r="AW217" i="82"/>
  <c r="AW206" i="82"/>
  <c r="AW210" i="82"/>
  <c r="AW218" i="82"/>
  <c r="AW213" i="82"/>
  <c r="AW214" i="82"/>
  <c r="AW148" i="82"/>
  <c r="AW152" i="82"/>
  <c r="AW156" i="82"/>
  <c r="AW160" i="82"/>
  <c r="AW150" i="82"/>
  <c r="AW158" i="82"/>
  <c r="AW147" i="82"/>
  <c r="AW151" i="82"/>
  <c r="AW155" i="82"/>
  <c r="AW159" i="82"/>
  <c r="AW146" i="82"/>
  <c r="AW154" i="82"/>
  <c r="AW149" i="82"/>
  <c r="AW157" i="82"/>
  <c r="AW153" i="82"/>
  <c r="AW87" i="82"/>
  <c r="AW91" i="82"/>
  <c r="AW95" i="82"/>
  <c r="AW99" i="82"/>
  <c r="AW86" i="82"/>
  <c r="AW90" i="82"/>
  <c r="AW94" i="82"/>
  <c r="AW98" i="82"/>
  <c r="AW89" i="82"/>
  <c r="AW93" i="82"/>
  <c r="AW97" i="82"/>
  <c r="AW96" i="82"/>
  <c r="AW92" i="82"/>
  <c r="AW88" i="82"/>
  <c r="AW100" i="82"/>
  <c r="AW35" i="82"/>
  <c r="AW39" i="82"/>
  <c r="AW34" i="82"/>
  <c r="AW38" i="82"/>
  <c r="AW33" i="82"/>
  <c r="AW37" i="82"/>
  <c r="AW32" i="82"/>
  <c r="AW40" i="82"/>
  <c r="AW36" i="82"/>
  <c r="AX272" i="82"/>
  <c r="AX279" i="82"/>
  <c r="AX266" i="82"/>
  <c r="AX213" i="82"/>
  <c r="AX216" i="82"/>
  <c r="AX220" i="82"/>
  <c r="AX218" i="82"/>
  <c r="AX219" i="82"/>
  <c r="AV251" i="82"/>
  <c r="AV255" i="82"/>
  <c r="AV259" i="82"/>
  <c r="AV263" i="82"/>
  <c r="AV254" i="82"/>
  <c r="AV258" i="82"/>
  <c r="AV262" i="82"/>
  <c r="AV252" i="82"/>
  <c r="AV260" i="82"/>
  <c r="AV257" i="82"/>
  <c r="AV265" i="82"/>
  <c r="AV253" i="82"/>
  <c r="AV261" i="82"/>
  <c r="AV256" i="82"/>
  <c r="AV264" i="82"/>
  <c r="AV199" i="82"/>
  <c r="AV203" i="82"/>
  <c r="AV198" i="82"/>
  <c r="AV202" i="82"/>
  <c r="AV196" i="82"/>
  <c r="AV204" i="82"/>
  <c r="AV201" i="82"/>
  <c r="AV197" i="82"/>
  <c r="AV205" i="82"/>
  <c r="AV200" i="82"/>
  <c r="AV131" i="82"/>
  <c r="AV135" i="82"/>
  <c r="AV139" i="82"/>
  <c r="AV143" i="82"/>
  <c r="AV137" i="82"/>
  <c r="AV145" i="82"/>
  <c r="AV134" i="82"/>
  <c r="AV138" i="82"/>
  <c r="AV142" i="82"/>
  <c r="AV133" i="82"/>
  <c r="AV141" i="82"/>
  <c r="AV144" i="82"/>
  <c r="AV140" i="82"/>
  <c r="AV136" i="82"/>
  <c r="AV132" i="82"/>
  <c r="AV74" i="82"/>
  <c r="AV78" i="82"/>
  <c r="AV82" i="82"/>
  <c r="AV73" i="82"/>
  <c r="AV77" i="82"/>
  <c r="AV81" i="82"/>
  <c r="AV85" i="82"/>
  <c r="AV72" i="82"/>
  <c r="AV76" i="82"/>
  <c r="AV80" i="82"/>
  <c r="AV84" i="82"/>
  <c r="AV75" i="82"/>
  <c r="AV83" i="82"/>
  <c r="AV71" i="82"/>
  <c r="AV79" i="82"/>
  <c r="AV26" i="82"/>
  <c r="AV30" i="82"/>
  <c r="AV25" i="82"/>
  <c r="AV29" i="82"/>
  <c r="AV24" i="82"/>
  <c r="AV28" i="82"/>
  <c r="AV27" i="82"/>
  <c r="AV23" i="82"/>
  <c r="AV31" i="82"/>
  <c r="AW252" i="82"/>
  <c r="AW256" i="82"/>
  <c r="AW260" i="82"/>
  <c r="AW264" i="82"/>
  <c r="AW251" i="82"/>
  <c r="AW255" i="82"/>
  <c r="AW259" i="82"/>
  <c r="AW263" i="82"/>
  <c r="AW257" i="82"/>
  <c r="AW265" i="82"/>
  <c r="AW258" i="82"/>
  <c r="AW253" i="82"/>
  <c r="AW261" i="82"/>
  <c r="AW254" i="82"/>
  <c r="AW262" i="82"/>
  <c r="AW196" i="82"/>
  <c r="AW200" i="82"/>
  <c r="AW204" i="82"/>
  <c r="AW199" i="82"/>
  <c r="AW203" i="82"/>
  <c r="AW201" i="82"/>
  <c r="AW202" i="82"/>
  <c r="AW197" i="82"/>
  <c r="AW205" i="82"/>
  <c r="AW198" i="82"/>
  <c r="AW132" i="82"/>
  <c r="AW136" i="82"/>
  <c r="AW140" i="82"/>
  <c r="AW144" i="82"/>
  <c r="AW134" i="82"/>
  <c r="AW142" i="82"/>
  <c r="AW131" i="82"/>
  <c r="AW135" i="82"/>
  <c r="AW139" i="82"/>
  <c r="AW143" i="82"/>
  <c r="AW138" i="82"/>
  <c r="AW133" i="82"/>
  <c r="AW145" i="82"/>
  <c r="AW141" i="82"/>
  <c r="AW137" i="82"/>
  <c r="AW71" i="82"/>
  <c r="AW75" i="82"/>
  <c r="AW79" i="82"/>
  <c r="AW83" i="82"/>
  <c r="AW74" i="82"/>
  <c r="AW78" i="82"/>
  <c r="AW82" i="82"/>
  <c r="AW73" i="82"/>
  <c r="AW77" i="82"/>
  <c r="AW81" i="82"/>
  <c r="AW85" i="82"/>
  <c r="AW80" i="82"/>
  <c r="AW72" i="82"/>
  <c r="AW76" i="82"/>
  <c r="AW84" i="82"/>
  <c r="AW23" i="82"/>
  <c r="AW27" i="82"/>
  <c r="AW31" i="82"/>
  <c r="AW26" i="82"/>
  <c r="AW30" i="82"/>
  <c r="AW25" i="82"/>
  <c r="AW29" i="82"/>
  <c r="AW24" i="82"/>
  <c r="AW28" i="82"/>
  <c r="AX265" i="82"/>
  <c r="AX259" i="82"/>
  <c r="AV239" i="82"/>
  <c r="AV243" i="82"/>
  <c r="AV247" i="82"/>
  <c r="AV238" i="82"/>
  <c r="AV242" i="82"/>
  <c r="AV246" i="82"/>
  <c r="AV250" i="82"/>
  <c r="AV236" i="82"/>
  <c r="AV244" i="82"/>
  <c r="AV249" i="82"/>
  <c r="AV237" i="82"/>
  <c r="AV245" i="82"/>
  <c r="AV240" i="82"/>
  <c r="AV248" i="82"/>
  <c r="AV241" i="82"/>
  <c r="AV179" i="82"/>
  <c r="AV183" i="82"/>
  <c r="AV181" i="82"/>
  <c r="AV178" i="82"/>
  <c r="AV182" i="82"/>
  <c r="AV177" i="82"/>
  <c r="AV176" i="82"/>
  <c r="AV184" i="82"/>
  <c r="AV180" i="82"/>
  <c r="AV118" i="82"/>
  <c r="AV122" i="82"/>
  <c r="AV126" i="82"/>
  <c r="AV117" i="82"/>
  <c r="AV121" i="82"/>
  <c r="AV125" i="82"/>
  <c r="AV116" i="82"/>
  <c r="AV120" i="82"/>
  <c r="AV124" i="82"/>
  <c r="AV128" i="82"/>
  <c r="AV123" i="82"/>
  <c r="AV129" i="82"/>
  <c r="AV119" i="82"/>
  <c r="AV130" i="82"/>
  <c r="AV127" i="82"/>
  <c r="AV58" i="82"/>
  <c r="AV62" i="82"/>
  <c r="AV66" i="82"/>
  <c r="AV70" i="82"/>
  <c r="AV57" i="82"/>
  <c r="AV61" i="82"/>
  <c r="AV65" i="82"/>
  <c r="AV69" i="82"/>
  <c r="AV56" i="82"/>
  <c r="AV60" i="82"/>
  <c r="AV64" i="82"/>
  <c r="AV68" i="82"/>
  <c r="AV59" i="82"/>
  <c r="AV67" i="82"/>
  <c r="AV63" i="82"/>
  <c r="AV18" i="82"/>
  <c r="AV22" i="82"/>
  <c r="AV17" i="82"/>
  <c r="AV21" i="82"/>
  <c r="AV16" i="82"/>
  <c r="AV20" i="82"/>
  <c r="AV14" i="82"/>
  <c r="AV19" i="82"/>
  <c r="AV15" i="82"/>
  <c r="AW236" i="82"/>
  <c r="AW240" i="82"/>
  <c r="AW244" i="82"/>
  <c r="AW248" i="82"/>
  <c r="AW239" i="82"/>
  <c r="AW243" i="82"/>
  <c r="AW247" i="82"/>
  <c r="AW241" i="82"/>
  <c r="AW249" i="82"/>
  <c r="AW238" i="82"/>
  <c r="AW242" i="82"/>
  <c r="AW250" i="82"/>
  <c r="AW237" i="82"/>
  <c r="AW245" i="82"/>
  <c r="AW246" i="82"/>
  <c r="AW176" i="82"/>
  <c r="AW180" i="82"/>
  <c r="AW184" i="82"/>
  <c r="AW178" i="82"/>
  <c r="AW179" i="82"/>
  <c r="AW183" i="82"/>
  <c r="AW182" i="82"/>
  <c r="AW181" i="82"/>
  <c r="AW177" i="82"/>
  <c r="AW119" i="82"/>
  <c r="AW123" i="82"/>
  <c r="AW127" i="82"/>
  <c r="AW118" i="82"/>
  <c r="AW122" i="82"/>
  <c r="AW126" i="82"/>
  <c r="AW117" i="82"/>
  <c r="AW121" i="82"/>
  <c r="AW125" i="82"/>
  <c r="AW128" i="82"/>
  <c r="AW120" i="82"/>
  <c r="AW124" i="82"/>
  <c r="AW130" i="82"/>
  <c r="AW129" i="82"/>
  <c r="AW116" i="82"/>
  <c r="AW59" i="82"/>
  <c r="AW63" i="82"/>
  <c r="AW67" i="82"/>
  <c r="AW58" i="82"/>
  <c r="AW62" i="82"/>
  <c r="AW66" i="82"/>
  <c r="AW70" i="82"/>
  <c r="AW57" i="82"/>
  <c r="AW61" i="82"/>
  <c r="AW65" i="82"/>
  <c r="AW69" i="82"/>
  <c r="AW64" i="82"/>
  <c r="AW60" i="82"/>
  <c r="AW56" i="82"/>
  <c r="AW68" i="82"/>
  <c r="AW15" i="82"/>
  <c r="AW19" i="82"/>
  <c r="AW18" i="82"/>
  <c r="AW22" i="82"/>
  <c r="AW17" i="82"/>
  <c r="AW21" i="82"/>
  <c r="AW16" i="82"/>
  <c r="AW20" i="82"/>
  <c r="AW14" i="82"/>
  <c r="AX236" i="82"/>
  <c r="BT31" i="89" l="1"/>
  <c r="BT30" i="89"/>
  <c r="BT32" i="89"/>
  <c r="BT33" i="89"/>
  <c r="BT35" i="89"/>
  <c r="BT39" i="89"/>
  <c r="BT37" i="89"/>
  <c r="BT34" i="89"/>
  <c r="BT38" i="89"/>
  <c r="BT36" i="89"/>
  <c r="R119" i="89"/>
  <c r="R120" i="89"/>
  <c r="R117" i="89"/>
  <c r="R118" i="89"/>
  <c r="R123" i="89"/>
  <c r="R122" i="89"/>
  <c r="R121" i="89"/>
  <c r="R124" i="89"/>
  <c r="R127" i="89"/>
  <c r="R125" i="89"/>
  <c r="R128" i="89"/>
  <c r="R126" i="89"/>
  <c r="R131" i="89"/>
  <c r="R132" i="89"/>
  <c r="R129" i="89"/>
  <c r="R130" i="89"/>
  <c r="R115" i="89"/>
  <c r="R113" i="89"/>
  <c r="R114" i="89"/>
  <c r="R116" i="89"/>
  <c r="AX215" i="82"/>
  <c r="AX212" i="82"/>
  <c r="AX221" i="82"/>
  <c r="BF274" i="82"/>
  <c r="AX214" i="82"/>
  <c r="AX217" i="82"/>
  <c r="AX270" i="82"/>
  <c r="BF282" i="82"/>
  <c r="AX239" i="82"/>
  <c r="AX277" i="82"/>
  <c r="AX238" i="82"/>
  <c r="AX237" i="82"/>
  <c r="AX274" i="82"/>
  <c r="AX241" i="82"/>
  <c r="AX278" i="82"/>
  <c r="BF258" i="82"/>
  <c r="AX282" i="82"/>
  <c r="AX240" i="82"/>
  <c r="AX280" i="82"/>
  <c r="AX227" i="82"/>
  <c r="BF268" i="82"/>
  <c r="AX246" i="82"/>
  <c r="AX251" i="82"/>
  <c r="AX242" i="82"/>
  <c r="AP249" i="82"/>
  <c r="AX228" i="82"/>
  <c r="BF262" i="82"/>
  <c r="AX284" i="82"/>
  <c r="AP243" i="82"/>
  <c r="BF217" i="82"/>
  <c r="BF218" i="82"/>
  <c r="BF264" i="82"/>
  <c r="BF220" i="82"/>
  <c r="BF279" i="82"/>
  <c r="BF216" i="82"/>
  <c r="BF277" i="82"/>
  <c r="BF280" i="82"/>
  <c r="BF273" i="82"/>
  <c r="BF270" i="82"/>
  <c r="AP254" i="82"/>
  <c r="AP256" i="82"/>
  <c r="BF276" i="82"/>
  <c r="BF272" i="82"/>
  <c r="BF269" i="82"/>
  <c r="BF283" i="82"/>
  <c r="AP242" i="82"/>
  <c r="AP244" i="82"/>
  <c r="BF265" i="82"/>
  <c r="BF271" i="82"/>
  <c r="BF275" i="82"/>
  <c r="BF278" i="82"/>
  <c r="AP255" i="82"/>
  <c r="AX262" i="82"/>
  <c r="AX261" i="82"/>
  <c r="AX269" i="82"/>
  <c r="BF255" i="82"/>
  <c r="BF261" i="82"/>
  <c r="BF212" i="82"/>
  <c r="BF219" i="82"/>
  <c r="BF213" i="82"/>
  <c r="BF214" i="82"/>
  <c r="AX258" i="82"/>
  <c r="AX264" i="82"/>
  <c r="AX257" i="82"/>
  <c r="AX267" i="82"/>
  <c r="AX271" i="82"/>
  <c r="BF223" i="82"/>
  <c r="BF211" i="82"/>
  <c r="BF209" i="82"/>
  <c r="BF210" i="82"/>
  <c r="P265" i="81"/>
  <c r="P237" i="81"/>
  <c r="AX263" i="82"/>
  <c r="AX260" i="82"/>
  <c r="BF215" i="82"/>
  <c r="BF221" i="82"/>
  <c r="P138" i="81"/>
  <c r="AP227" i="82"/>
  <c r="AP228" i="82"/>
  <c r="AP229" i="82"/>
  <c r="AP263" i="82"/>
  <c r="AP269" i="82"/>
  <c r="AX247" i="82"/>
  <c r="AX256" i="82"/>
  <c r="P166" i="81"/>
  <c r="P44" i="81"/>
  <c r="P180" i="81"/>
  <c r="AP239" i="82"/>
  <c r="AP240" i="82"/>
  <c r="AP241" i="82"/>
  <c r="AP238" i="82"/>
  <c r="P85" i="81"/>
  <c r="AP267" i="82"/>
  <c r="AP268" i="82"/>
  <c r="AP265" i="82"/>
  <c r="AP266" i="82"/>
  <c r="P98" i="81"/>
  <c r="P209" i="81"/>
  <c r="P223" i="81"/>
  <c r="AX248" i="82"/>
  <c r="AX249" i="82"/>
  <c r="AX254" i="82"/>
  <c r="AX252" i="82"/>
  <c r="AX253" i="82"/>
  <c r="AX231" i="82"/>
  <c r="AX233" i="82"/>
  <c r="BF260" i="82"/>
  <c r="BF267" i="82"/>
  <c r="BF257" i="82"/>
  <c r="BF254" i="82"/>
  <c r="AX283" i="82"/>
  <c r="AX286" i="82"/>
  <c r="P111" i="81"/>
  <c r="P124" i="81"/>
  <c r="AP231" i="82"/>
  <c r="AP236" i="82"/>
  <c r="AP237" i="82"/>
  <c r="AP234" i="82"/>
  <c r="P152" i="81"/>
  <c r="AP253" i="82"/>
  <c r="AP250" i="82"/>
  <c r="AP251" i="82"/>
  <c r="AP252" i="82"/>
  <c r="P31" i="81"/>
  <c r="P251" i="81"/>
  <c r="AP259" i="82"/>
  <c r="AP264" i="82"/>
  <c r="AP261" i="82"/>
  <c r="AP262" i="82"/>
  <c r="AP270" i="82"/>
  <c r="AX250" i="82"/>
  <c r="AX243" i="82"/>
  <c r="AX244" i="82"/>
  <c r="AX245" i="82"/>
  <c r="AX275" i="82"/>
  <c r="AX276" i="82"/>
  <c r="AX273" i="82"/>
  <c r="AX235" i="82"/>
  <c r="AX232" i="82"/>
  <c r="BF263" i="82"/>
  <c r="BF259" i="82"/>
  <c r="P57" i="81"/>
  <c r="P71" i="81"/>
  <c r="AP235" i="82"/>
  <c r="AP232" i="82"/>
  <c r="AP233" i="82"/>
  <c r="AP245" i="82"/>
  <c r="AP246" i="82"/>
  <c r="AP247" i="82"/>
  <c r="P194" i="81"/>
  <c r="AP271" i="82"/>
  <c r="AP260" i="82"/>
  <c r="AP257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P18" i="81"/>
  <c r="N18" i="81"/>
  <c r="N71" i="81"/>
  <c r="N85" i="81"/>
  <c r="N194" i="81"/>
  <c r="N251" i="81"/>
  <c r="N44" i="81"/>
  <c r="N166" i="81"/>
  <c r="Y7" i="89"/>
  <c r="Z7" i="89"/>
  <c r="AA7" i="89"/>
  <c r="AC7" i="89"/>
  <c r="AD7" i="89"/>
  <c r="AE7" i="89"/>
  <c r="X7" i="89"/>
  <c r="N259" i="81" l="1"/>
  <c r="O258" i="81" s="1"/>
  <c r="N26" i="81"/>
  <c r="O25" i="81" s="1"/>
  <c r="S20" i="85"/>
  <c r="W22" i="85"/>
  <c r="AI106" i="85" l="1"/>
  <c r="W21" i="85"/>
  <c r="S21" i="85"/>
  <c r="AI94" i="85" s="1"/>
  <c r="U21" i="85"/>
  <c r="E25" i="89" s="1"/>
  <c r="U22" i="85"/>
  <c r="E26" i="89" s="1"/>
  <c r="S22" i="85"/>
  <c r="W20" i="85"/>
  <c r="U20" i="85"/>
  <c r="E24" i="89" s="1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6" i="85"/>
  <c r="B21" i="88"/>
  <c r="B20" i="88"/>
  <c r="B23" i="88"/>
  <c r="B22" i="88"/>
  <c r="AO94" i="85" l="1"/>
  <c r="AO98" i="85"/>
  <c r="AO97" i="85"/>
  <c r="AM94" i="85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C2" i="84" l="1"/>
  <c r="G10" i="77" l="1"/>
  <c r="G11" i="77"/>
  <c r="G9" i="77"/>
  <c r="CA47" i="83" l="1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BL156" i="90" l="1"/>
  <c r="BL155" i="90"/>
  <c r="BK154" i="90"/>
  <c r="BL146" i="90"/>
  <c r="BO146" i="90" s="1"/>
  <c r="BL145" i="90"/>
  <c r="BK144" i="90"/>
  <c r="BL136" i="90"/>
  <c r="BO137" i="90" s="1"/>
  <c r="BL135" i="90"/>
  <c r="BK134" i="90"/>
  <c r="BL126" i="90"/>
  <c r="BO126" i="90" s="1"/>
  <c r="BL125" i="90"/>
  <c r="BK124" i="90"/>
  <c r="BL116" i="90"/>
  <c r="BO117" i="90" s="1"/>
  <c r="BL115" i="90"/>
  <c r="BK114" i="90"/>
  <c r="BL106" i="90"/>
  <c r="BO106" i="90" s="1"/>
  <c r="BL105" i="90"/>
  <c r="BK104" i="90"/>
  <c r="BL96" i="90"/>
  <c r="BO94" i="90" s="1"/>
  <c r="BL95" i="90"/>
  <c r="BK94" i="90"/>
  <c r="BL86" i="90"/>
  <c r="BO86" i="90" s="1"/>
  <c r="BL85" i="90"/>
  <c r="BK84" i="90"/>
  <c r="BL76" i="90"/>
  <c r="BO74" i="90" s="1"/>
  <c r="BL75" i="90"/>
  <c r="BK74" i="90"/>
  <c r="BL66" i="90"/>
  <c r="BO66" i="90" s="1"/>
  <c r="BL65" i="90"/>
  <c r="BK64" i="90"/>
  <c r="BL56" i="90"/>
  <c r="BO54" i="90" s="1"/>
  <c r="BL55" i="90"/>
  <c r="BK54" i="90"/>
  <c r="BL46" i="90"/>
  <c r="BO46" i="90" s="1"/>
  <c r="BL45" i="90"/>
  <c r="BK44" i="90"/>
  <c r="BL28" i="90"/>
  <c r="BO26" i="90" s="1"/>
  <c r="BL27" i="90"/>
  <c r="BK26" i="90"/>
  <c r="BL18" i="90"/>
  <c r="BO18" i="90" s="1"/>
  <c r="BL8" i="90"/>
  <c r="BO8" i="90" s="1"/>
  <c r="BL17" i="90"/>
  <c r="BK16" i="90"/>
  <c r="BK6" i="90"/>
  <c r="AZ5" i="90"/>
  <c r="BO155" i="90" l="1"/>
  <c r="BO210" i="90"/>
  <c r="BO201" i="90"/>
  <c r="BO192" i="90"/>
  <c r="BO183" i="90"/>
  <c r="BO165" i="90"/>
  <c r="BO189" i="90"/>
  <c r="BO209" i="90"/>
  <c r="BO200" i="90"/>
  <c r="BO191" i="90"/>
  <c r="BO182" i="90"/>
  <c r="BO173" i="90"/>
  <c r="BO164" i="90"/>
  <c r="BO198" i="90"/>
  <c r="BO180" i="90"/>
  <c r="BO193" i="90"/>
  <c r="BO208" i="90"/>
  <c r="BO199" i="90"/>
  <c r="BO190" i="90"/>
  <c r="BO181" i="90"/>
  <c r="BO163" i="90"/>
  <c r="BO207" i="90"/>
  <c r="BO211" i="90"/>
  <c r="BO206" i="90"/>
  <c r="BO197" i="90"/>
  <c r="BO188" i="90"/>
  <c r="BO179" i="90"/>
  <c r="BO172" i="90"/>
  <c r="BO187" i="90"/>
  <c r="BO178" i="90"/>
  <c r="BO171" i="90"/>
  <c r="BO205" i="90"/>
  <c r="BO177" i="90"/>
  <c r="BO170" i="90"/>
  <c r="BO196" i="90"/>
  <c r="BO202" i="90"/>
  <c r="BO174" i="90"/>
  <c r="BO186" i="90"/>
  <c r="BO195" i="90"/>
  <c r="BO176" i="90"/>
  <c r="BO169" i="90"/>
  <c r="BO184" i="90"/>
  <c r="BO166" i="90"/>
  <c r="BO204" i="90"/>
  <c r="BO185" i="90"/>
  <c r="BO168" i="90"/>
  <c r="BO194" i="90"/>
  <c r="BO175" i="90"/>
  <c r="BO167" i="90"/>
  <c r="BO212" i="90"/>
  <c r="BO203" i="90"/>
  <c r="BO57" i="90"/>
  <c r="BO100" i="90"/>
  <c r="BO140" i="90"/>
  <c r="BO154" i="90"/>
  <c r="BO101" i="90"/>
  <c r="BO97" i="90"/>
  <c r="BO133" i="90"/>
  <c r="BO139" i="90"/>
  <c r="BO136" i="90"/>
  <c r="BO135" i="90"/>
  <c r="BO161" i="90"/>
  <c r="BO158" i="90"/>
  <c r="BO17" i="90"/>
  <c r="BO157" i="90"/>
  <c r="BO16" i="90"/>
  <c r="BO143" i="90"/>
  <c r="BO60" i="90"/>
  <c r="BO152" i="90"/>
  <c r="BO149" i="90"/>
  <c r="BO148" i="90"/>
  <c r="BO145" i="90"/>
  <c r="BO144" i="90"/>
  <c r="BO96" i="90"/>
  <c r="BO162" i="90"/>
  <c r="BO15" i="90"/>
  <c r="BO24" i="90"/>
  <c r="BO21" i="90"/>
  <c r="BO20" i="90"/>
  <c r="BO160" i="90"/>
  <c r="BO156" i="90"/>
  <c r="BO153" i="90"/>
  <c r="BO159" i="90"/>
  <c r="BO151" i="90"/>
  <c r="BO147" i="90"/>
  <c r="BO150" i="90"/>
  <c r="BO142" i="90"/>
  <c r="BO138" i="90"/>
  <c r="BO134" i="90"/>
  <c r="BO141" i="90"/>
  <c r="BO129" i="90"/>
  <c r="BO125" i="90"/>
  <c r="BO123" i="90"/>
  <c r="BO132" i="90"/>
  <c r="BO128" i="90"/>
  <c r="BO124" i="90"/>
  <c r="BO131" i="90"/>
  <c r="BO127" i="90"/>
  <c r="BO130" i="90"/>
  <c r="BO120" i="90"/>
  <c r="BO116" i="90"/>
  <c r="BO113" i="90"/>
  <c r="BO119" i="90"/>
  <c r="BO115" i="90"/>
  <c r="BO122" i="90"/>
  <c r="BO118" i="90"/>
  <c r="BO114" i="90"/>
  <c r="BO121" i="90"/>
  <c r="BO109" i="90"/>
  <c r="BO112" i="90"/>
  <c r="BO108" i="90"/>
  <c r="BO111" i="90"/>
  <c r="BO107" i="90"/>
  <c r="BO103" i="90"/>
  <c r="BO105" i="90"/>
  <c r="BO104" i="90"/>
  <c r="BO110" i="90"/>
  <c r="BO93" i="90"/>
  <c r="BO99" i="90"/>
  <c r="BO95" i="90"/>
  <c r="BO102" i="90"/>
  <c r="BO98" i="90"/>
  <c r="BO84" i="90"/>
  <c r="BO83" i="90"/>
  <c r="BO85" i="90"/>
  <c r="BO92" i="90"/>
  <c r="BO89" i="90"/>
  <c r="BO88" i="90"/>
  <c r="BO91" i="90"/>
  <c r="BO87" i="90"/>
  <c r="BO90" i="90"/>
  <c r="BO81" i="90"/>
  <c r="BO69" i="90"/>
  <c r="BO68" i="90"/>
  <c r="BO80" i="90"/>
  <c r="BO77" i="90"/>
  <c r="BO76" i="90"/>
  <c r="BO63" i="90"/>
  <c r="BO65" i="90"/>
  <c r="BO72" i="90"/>
  <c r="BO64" i="90"/>
  <c r="BO56" i="90"/>
  <c r="BO61" i="90"/>
  <c r="BO45" i="90"/>
  <c r="BO44" i="90"/>
  <c r="BO49" i="90"/>
  <c r="BO43" i="90"/>
  <c r="BO52" i="90"/>
  <c r="BO48" i="90"/>
  <c r="BO33" i="90"/>
  <c r="BO32" i="90"/>
  <c r="BO29" i="90"/>
  <c r="BO28" i="90"/>
  <c r="BO7" i="90"/>
  <c r="BO5" i="90"/>
  <c r="BO6" i="90"/>
  <c r="BO11" i="90"/>
  <c r="BO23" i="90"/>
  <c r="BO19" i="90"/>
  <c r="BO25" i="90"/>
  <c r="BO31" i="90"/>
  <c r="BO27" i="90"/>
  <c r="BO51" i="90"/>
  <c r="BO47" i="90"/>
  <c r="BO53" i="90"/>
  <c r="BO59" i="90"/>
  <c r="BO55" i="90"/>
  <c r="BO71" i="90"/>
  <c r="BO67" i="90"/>
  <c r="BO73" i="90"/>
  <c r="BO79" i="90"/>
  <c r="BO75" i="90"/>
  <c r="BO10" i="90"/>
  <c r="BO14" i="90"/>
  <c r="BO22" i="90"/>
  <c r="BO34" i="90"/>
  <c r="BO30" i="90"/>
  <c r="BO50" i="90"/>
  <c r="BO62" i="90"/>
  <c r="BO58" i="90"/>
  <c r="BO70" i="90"/>
  <c r="BO82" i="90"/>
  <c r="BO78" i="90"/>
  <c r="BO13" i="90"/>
  <c r="BO9" i="90"/>
  <c r="BO12" i="90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R65" i="82" s="1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98" i="89" l="1"/>
  <c r="S100" i="89"/>
  <c r="S97" i="89"/>
  <c r="S99" i="89"/>
  <c r="S82" i="89"/>
  <c r="S84" i="89"/>
  <c r="S81" i="89"/>
  <c r="S83" i="89"/>
  <c r="S78" i="89"/>
  <c r="S80" i="89"/>
  <c r="S77" i="89"/>
  <c r="S79" i="89"/>
  <c r="S62" i="89"/>
  <c r="S64" i="89"/>
  <c r="S61" i="89"/>
  <c r="S63" i="89"/>
  <c r="S50" i="89"/>
  <c r="S52" i="89"/>
  <c r="S49" i="89"/>
  <c r="S51" i="89"/>
  <c r="S110" i="89"/>
  <c r="S112" i="89"/>
  <c r="S109" i="89"/>
  <c r="S111" i="89"/>
  <c r="S106" i="89"/>
  <c r="S108" i="89"/>
  <c r="S107" i="89"/>
  <c r="S105" i="89"/>
  <c r="S90" i="89"/>
  <c r="S92" i="89"/>
  <c r="S89" i="89"/>
  <c r="S91" i="89"/>
  <c r="S74" i="89"/>
  <c r="S76" i="89"/>
  <c r="S73" i="89"/>
  <c r="S75" i="89"/>
  <c r="S58" i="89"/>
  <c r="S60" i="89"/>
  <c r="S59" i="89"/>
  <c r="S57" i="89"/>
  <c r="S66" i="89"/>
  <c r="S68" i="89"/>
  <c r="S65" i="89"/>
  <c r="S67" i="89"/>
  <c r="S94" i="89"/>
  <c r="S96" i="89"/>
  <c r="S93" i="89"/>
  <c r="S95" i="89"/>
  <c r="S102" i="89"/>
  <c r="S104" i="89"/>
  <c r="S101" i="89"/>
  <c r="S103" i="89"/>
  <c r="S86" i="89"/>
  <c r="S88" i="89"/>
  <c r="S85" i="89"/>
  <c r="S87" i="89"/>
  <c r="S70" i="89"/>
  <c r="S72" i="89"/>
  <c r="S69" i="89"/>
  <c r="S71" i="89"/>
  <c r="S54" i="89"/>
  <c r="S56" i="89"/>
  <c r="S53" i="89"/>
  <c r="S55" i="89"/>
  <c r="G8" i="89"/>
  <c r="AZ7" i="89" s="1"/>
  <c r="BT7" i="89" l="1"/>
  <c r="AZ6" i="89"/>
  <c r="G9" i="89"/>
  <c r="AZ8" i="89" s="1"/>
  <c r="G10" i="89"/>
  <c r="AZ9" i="89" s="1"/>
  <c r="G11" i="89"/>
  <c r="AZ10" i="89" s="1"/>
  <c r="G12" i="89"/>
  <c r="AZ11" i="89" s="1"/>
  <c r="G13" i="89"/>
  <c r="AZ12" i="89" s="1"/>
  <c r="G14" i="89"/>
  <c r="AZ13" i="89" s="1"/>
  <c r="G15" i="89"/>
  <c r="G16" i="89"/>
  <c r="G17" i="89"/>
  <c r="G18" i="89"/>
  <c r="G19" i="89"/>
  <c r="G20" i="89"/>
  <c r="G21" i="89"/>
  <c r="G22" i="89"/>
  <c r="BT13" i="89" l="1"/>
  <c r="BT8" i="89"/>
  <c r="BT9" i="89"/>
  <c r="BT12" i="89"/>
  <c r="BT11" i="89"/>
  <c r="BT6" i="89"/>
  <c r="BT10" i="89"/>
  <c r="AZ23" i="89"/>
  <c r="AZ22" i="89"/>
  <c r="AZ15" i="89"/>
  <c r="AZ14" i="89"/>
  <c r="AZ25" i="89"/>
  <c r="AZ24" i="89"/>
  <c r="AZ16" i="89"/>
  <c r="AZ17" i="89"/>
  <c r="AZ29" i="89"/>
  <c r="AZ28" i="89"/>
  <c r="AZ20" i="89"/>
  <c r="AZ21" i="89"/>
  <c r="AZ26" i="89"/>
  <c r="AZ27" i="89"/>
  <c r="AZ19" i="89"/>
  <c r="AZ18" i="89"/>
  <c r="S37" i="89"/>
  <c r="P37" i="89"/>
  <c r="P42" i="89" s="1"/>
  <c r="L37" i="89"/>
  <c r="L42" i="89" s="1"/>
  <c r="N37" i="89"/>
  <c r="N42" i="89" s="1"/>
  <c r="Q37" i="89"/>
  <c r="Q42" i="89" s="1"/>
  <c r="BS3" i="89" s="1"/>
  <c r="I37" i="89"/>
  <c r="I42" i="89" s="1"/>
  <c r="K37" i="89"/>
  <c r="K42" i="89" s="1"/>
  <c r="M37" i="89"/>
  <c r="M42" i="89" s="1"/>
  <c r="O37" i="89"/>
  <c r="O42" i="89" s="1"/>
  <c r="H37" i="89"/>
  <c r="H42" i="89" s="1"/>
  <c r="J37" i="89"/>
  <c r="J42" i="89" s="1"/>
  <c r="BT25" i="89" l="1"/>
  <c r="BT18" i="89"/>
  <c r="BT21" i="89"/>
  <c r="BT17" i="89"/>
  <c r="BT14" i="89"/>
  <c r="BS6" i="89"/>
  <c r="BS13" i="89"/>
  <c r="BS21" i="89"/>
  <c r="BS29" i="89"/>
  <c r="BS37" i="89"/>
  <c r="BS45" i="89"/>
  <c r="BS53" i="89"/>
  <c r="BS17" i="89"/>
  <c r="BS33" i="89"/>
  <c r="BS41" i="89"/>
  <c r="BS57" i="89"/>
  <c r="BS12" i="89"/>
  <c r="BS28" i="89"/>
  <c r="BS44" i="89"/>
  <c r="BS52" i="89"/>
  <c r="BS8" i="89"/>
  <c r="BS16" i="89"/>
  <c r="BS24" i="89"/>
  <c r="BS32" i="89"/>
  <c r="BS40" i="89"/>
  <c r="BS48" i="89"/>
  <c r="BS56" i="89"/>
  <c r="BS9" i="89"/>
  <c r="BS25" i="89"/>
  <c r="BS49" i="89"/>
  <c r="BS20" i="89"/>
  <c r="BS36" i="89"/>
  <c r="BS55" i="89"/>
  <c r="BS39" i="89"/>
  <c r="BS23" i="89"/>
  <c r="BS7" i="89"/>
  <c r="BS42" i="89"/>
  <c r="BS26" i="89"/>
  <c r="BS10" i="89"/>
  <c r="BS51" i="89"/>
  <c r="BS35" i="89"/>
  <c r="BS19" i="89"/>
  <c r="BS54" i="89"/>
  <c r="BS38" i="89"/>
  <c r="BS47" i="89"/>
  <c r="BS31" i="89"/>
  <c r="BS50" i="89"/>
  <c r="BS34" i="89"/>
  <c r="BS22" i="89"/>
  <c r="BS15" i="89"/>
  <c r="BS43" i="89"/>
  <c r="BS30" i="89"/>
  <c r="BS27" i="89"/>
  <c r="BS18" i="89"/>
  <c r="BS11" i="89"/>
  <c r="BS14" i="89"/>
  <c r="BS46" i="89"/>
  <c r="BT26" i="89"/>
  <c r="BT23" i="89"/>
  <c r="BT19" i="89"/>
  <c r="BT20" i="89"/>
  <c r="BT16" i="89"/>
  <c r="BT15" i="89"/>
  <c r="BT29" i="89"/>
  <c r="BT27" i="89"/>
  <c r="BT28" i="89"/>
  <c r="BT24" i="89"/>
  <c r="BT22" i="89"/>
  <c r="S42" i="89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AD1454" i="90" l="1"/>
  <c r="AD830" i="90"/>
  <c r="AD778" i="90"/>
  <c r="AD102" i="90"/>
  <c r="AD674" i="90"/>
  <c r="AD622" i="90"/>
  <c r="AD414" i="90"/>
  <c r="AD570" i="90"/>
  <c r="AD50" i="90"/>
  <c r="AD1090" i="90"/>
  <c r="AD882" i="90"/>
  <c r="AD466" i="90"/>
  <c r="AD1402" i="90"/>
  <c r="AD310" i="90"/>
  <c r="AD1246" i="90"/>
  <c r="AD1194" i="90"/>
  <c r="AD1350" i="90"/>
  <c r="AD518" i="90"/>
  <c r="AD258" i="90"/>
  <c r="AD934" i="90"/>
  <c r="AD726" i="90"/>
  <c r="AD154" i="90"/>
  <c r="AD206" i="90"/>
  <c r="AD1142" i="90"/>
  <c r="AD1298" i="90"/>
  <c r="AD1038" i="90"/>
  <c r="AD986" i="90"/>
  <c r="AD362" i="90"/>
  <c r="AD415" i="90"/>
  <c r="AD1195" i="90"/>
  <c r="AD519" i="90"/>
  <c r="AD207" i="90"/>
  <c r="AD779" i="90"/>
  <c r="AD467" i="90"/>
  <c r="AD155" i="90"/>
  <c r="AD1039" i="90"/>
  <c r="AD311" i="90"/>
  <c r="AD1455" i="90"/>
  <c r="AD623" i="90"/>
  <c r="AD883" i="90"/>
  <c r="AD1351" i="90"/>
  <c r="AD987" i="90"/>
  <c r="AD363" i="90"/>
  <c r="AD675" i="90"/>
  <c r="AD51" i="90"/>
  <c r="AD831" i="90"/>
  <c r="AD103" i="90"/>
  <c r="AD1299" i="90"/>
  <c r="AD727" i="90"/>
  <c r="AD935" i="90"/>
  <c r="AD1143" i="90"/>
  <c r="AD1247" i="90"/>
  <c r="AD1403" i="90"/>
  <c r="AD571" i="90"/>
  <c r="AD259" i="90"/>
  <c r="AD1091" i="90"/>
  <c r="AD1200" i="90"/>
  <c r="AD368" i="90"/>
  <c r="AD160" i="90"/>
  <c r="AD1356" i="90"/>
  <c r="AD1148" i="90"/>
  <c r="AD888" i="90"/>
  <c r="AD940" i="90"/>
  <c r="AD472" i="90"/>
  <c r="AD108" i="90"/>
  <c r="AD1304" i="90"/>
  <c r="AD316" i="90"/>
  <c r="AD680" i="90"/>
  <c r="AD992" i="90"/>
  <c r="AD1460" i="90"/>
  <c r="AD420" i="90"/>
  <c r="AD576" i="90"/>
  <c r="AD524" i="90"/>
  <c r="AD264" i="90"/>
  <c r="AD212" i="90"/>
  <c r="AD56" i="90"/>
  <c r="AD1096" i="90"/>
  <c r="AD1044" i="90"/>
  <c r="AD1252" i="90"/>
  <c r="AD836" i="90"/>
  <c r="AD732" i="90"/>
  <c r="AD628" i="90"/>
  <c r="AD784" i="90"/>
  <c r="AD1408" i="90"/>
  <c r="AD624" i="90"/>
  <c r="AD1456" i="90"/>
  <c r="AD1248" i="90"/>
  <c r="AD1144" i="90"/>
  <c r="AD312" i="90"/>
  <c r="AD780" i="90"/>
  <c r="AD572" i="90"/>
  <c r="AD832" i="90"/>
  <c r="AD52" i="90"/>
  <c r="AD1300" i="90"/>
  <c r="AD1092" i="90"/>
  <c r="AD676" i="90"/>
  <c r="AD416" i="90"/>
  <c r="AD104" i="90"/>
  <c r="AD936" i="90"/>
  <c r="AD260" i="90"/>
  <c r="AD988" i="90"/>
  <c r="AD728" i="90"/>
  <c r="AD1196" i="90"/>
  <c r="AD1352" i="90"/>
  <c r="AD468" i="90"/>
  <c r="AD884" i="90"/>
  <c r="AD1040" i="90"/>
  <c r="AD1404" i="90"/>
  <c r="AD208" i="90"/>
  <c r="AD156" i="90"/>
  <c r="AD364" i="90"/>
  <c r="AD520" i="90"/>
  <c r="AD777" i="90"/>
  <c r="AD1401" i="90"/>
  <c r="AD1193" i="90"/>
  <c r="AD569" i="90"/>
  <c r="AD985" i="90"/>
  <c r="AD517" i="90"/>
  <c r="AD1037" i="90"/>
  <c r="AD465" i="90"/>
  <c r="AD1453" i="90"/>
  <c r="AD1245" i="90"/>
  <c r="AD101" i="90"/>
  <c r="AD1089" i="90"/>
  <c r="AD49" i="90"/>
  <c r="AD205" i="90"/>
  <c r="AD621" i="90"/>
  <c r="AD257" i="90"/>
  <c r="AD933" i="90"/>
  <c r="AD1141" i="90"/>
  <c r="AD1297" i="90"/>
  <c r="AD309" i="90"/>
  <c r="AD1349" i="90"/>
  <c r="AD829" i="90"/>
  <c r="AD673" i="90"/>
  <c r="AD413" i="90"/>
  <c r="AD153" i="90"/>
  <c r="AD725" i="90"/>
  <c r="AD881" i="90"/>
  <c r="AD361" i="90"/>
  <c r="AD521" i="90"/>
  <c r="AD1145" i="90"/>
  <c r="AD1353" i="90"/>
  <c r="AD729" i="90"/>
  <c r="AD937" i="90"/>
  <c r="AD313" i="90"/>
  <c r="AD1093" i="90"/>
  <c r="AD157" i="90"/>
  <c r="AD209" i="90"/>
  <c r="AD1405" i="90"/>
  <c r="AD1197" i="90"/>
  <c r="AD1041" i="90"/>
  <c r="AD1301" i="90"/>
  <c r="AD573" i="90"/>
  <c r="AD261" i="90"/>
  <c r="AD989" i="90"/>
  <c r="AD53" i="90"/>
  <c r="AD105" i="90"/>
  <c r="AD833" i="90"/>
  <c r="AD1457" i="90"/>
  <c r="AD677" i="90"/>
  <c r="AD365" i="90"/>
  <c r="AD625" i="90"/>
  <c r="AD1249" i="90"/>
  <c r="AD417" i="90"/>
  <c r="AD469" i="90"/>
  <c r="AD781" i="90"/>
  <c r="AD885" i="90"/>
  <c r="AD263" i="90"/>
  <c r="AD939" i="90"/>
  <c r="AD991" i="90"/>
  <c r="AD783" i="90"/>
  <c r="AD887" i="90"/>
  <c r="AD367" i="90"/>
  <c r="AD523" i="90"/>
  <c r="AD1355" i="90"/>
  <c r="AD55" i="90"/>
  <c r="AD1095" i="90"/>
  <c r="AD419" i="90"/>
  <c r="AD575" i="90"/>
  <c r="AD1407" i="90"/>
  <c r="AD627" i="90"/>
  <c r="AD1199" i="90"/>
  <c r="AD1147" i="90"/>
  <c r="AD471" i="90"/>
  <c r="AD1043" i="90"/>
  <c r="AD731" i="90"/>
  <c r="AD679" i="90"/>
  <c r="AD1303" i="90"/>
  <c r="AD1251" i="90"/>
  <c r="AD1459" i="90"/>
  <c r="AD835" i="90"/>
  <c r="AD211" i="90"/>
  <c r="AD159" i="90"/>
  <c r="AD107" i="90"/>
  <c r="AD315" i="90"/>
  <c r="AD256" i="90"/>
  <c r="AD1088" i="90"/>
  <c r="AD880" i="90"/>
  <c r="AD48" i="90"/>
  <c r="AD204" i="90"/>
  <c r="AD1244" i="90"/>
  <c r="AD152" i="90"/>
  <c r="AD620" i="90"/>
  <c r="AD672" i="90"/>
  <c r="AD1348" i="90"/>
  <c r="AD1192" i="90"/>
  <c r="AD360" i="90"/>
  <c r="AD1140" i="90"/>
  <c r="AD1296" i="90"/>
  <c r="AD464" i="90"/>
  <c r="AD932" i="90"/>
  <c r="AD1036" i="90"/>
  <c r="AD516" i="90"/>
  <c r="AD984" i="90"/>
  <c r="AD776" i="90"/>
  <c r="AD568" i="90"/>
  <c r="AD308" i="90"/>
  <c r="AD724" i="90"/>
  <c r="AD828" i="90"/>
  <c r="AD100" i="90"/>
  <c r="AD412" i="90"/>
  <c r="AD1400" i="90"/>
  <c r="AD1452" i="90"/>
  <c r="AD463" i="90"/>
  <c r="AD1295" i="90"/>
  <c r="AD1243" i="90"/>
  <c r="AD411" i="90"/>
  <c r="AD983" i="90"/>
  <c r="AD775" i="90"/>
  <c r="AD1399" i="90"/>
  <c r="AD99" i="90"/>
  <c r="AD879" i="90"/>
  <c r="AD203" i="90"/>
  <c r="AD515" i="90"/>
  <c r="AD47" i="90"/>
  <c r="AD255" i="90"/>
  <c r="AD1087" i="90"/>
  <c r="AD827" i="90"/>
  <c r="AD359" i="90"/>
  <c r="AD1139" i="90"/>
  <c r="AD151" i="90"/>
  <c r="AD1191" i="90"/>
  <c r="AD931" i="90"/>
  <c r="AD723" i="90"/>
  <c r="AD567" i="90"/>
  <c r="AD671" i="90"/>
  <c r="AD1347" i="90"/>
  <c r="AD1451" i="90"/>
  <c r="AD619" i="90"/>
  <c r="AD1035" i="90"/>
  <c r="AD307" i="90"/>
  <c r="AD825" i="90"/>
  <c r="AD1449" i="90"/>
  <c r="AD617" i="90"/>
  <c r="AD1033" i="90"/>
  <c r="AD1241" i="90"/>
  <c r="AD1345" i="90"/>
  <c r="AD773" i="90"/>
  <c r="AD461" i="90"/>
  <c r="AD253" i="90"/>
  <c r="AD97" i="90"/>
  <c r="AD45" i="90"/>
  <c r="AD565" i="90"/>
  <c r="AD513" i="90"/>
  <c r="AD305" i="90"/>
  <c r="AD981" i="90"/>
  <c r="AD721" i="90"/>
  <c r="AD149" i="90"/>
  <c r="AD1397" i="90"/>
  <c r="AD201" i="90"/>
  <c r="AD1085" i="90"/>
  <c r="AD877" i="90"/>
  <c r="AD669" i="90"/>
  <c r="AD1137" i="90"/>
  <c r="AD357" i="90"/>
  <c r="AD409" i="90"/>
  <c r="AD1189" i="90"/>
  <c r="AD1293" i="90"/>
  <c r="AD929" i="90"/>
  <c r="AD1294" i="90"/>
  <c r="AD878" i="90"/>
  <c r="AD826" i="90"/>
  <c r="AD514" i="90"/>
  <c r="AD670" i="90"/>
  <c r="AD1242" i="90"/>
  <c r="AD46" i="90"/>
  <c r="AD358" i="90"/>
  <c r="AD1346" i="90"/>
  <c r="AD254" i="90"/>
  <c r="AD982" i="90"/>
  <c r="AD1450" i="90"/>
  <c r="AD618" i="90"/>
  <c r="AD1034" i="90"/>
  <c r="AD410" i="90"/>
  <c r="AD1398" i="90"/>
  <c r="AD98" i="90"/>
  <c r="AD306" i="90"/>
  <c r="AD1190" i="90"/>
  <c r="AD462" i="90"/>
  <c r="AD930" i="90"/>
  <c r="AD150" i="90"/>
  <c r="AD566" i="90"/>
  <c r="AD774" i="90"/>
  <c r="AD1086" i="90"/>
  <c r="AD722" i="90"/>
  <c r="AD202" i="90"/>
  <c r="AD1138" i="90"/>
  <c r="AD1198" i="90"/>
  <c r="AD366" i="90"/>
  <c r="AD1250" i="90"/>
  <c r="AD314" i="90"/>
  <c r="AD678" i="90"/>
  <c r="AD626" i="90"/>
  <c r="AD1458" i="90"/>
  <c r="AD1146" i="90"/>
  <c r="AD886" i="90"/>
  <c r="AD990" i="90"/>
  <c r="AD1302" i="90"/>
  <c r="AD210" i="90"/>
  <c r="AD158" i="90"/>
  <c r="AD106" i="90"/>
  <c r="AD1094" i="90"/>
  <c r="AD782" i="90"/>
  <c r="AD730" i="90"/>
  <c r="AD54" i="90"/>
  <c r="AD470" i="90"/>
  <c r="AD938" i="90"/>
  <c r="AD418" i="90"/>
  <c r="AD834" i="90"/>
  <c r="AD1042" i="90"/>
  <c r="AD1406" i="90"/>
  <c r="AD1354" i="90"/>
  <c r="AD522" i="90"/>
  <c r="AD574" i="90"/>
  <c r="AD262" i="90"/>
  <c r="BT3" i="89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AH11" i="82" l="1"/>
  <c r="AF11" i="82"/>
  <c r="V11" i="82"/>
  <c r="T11" i="82"/>
  <c r="AH10" i="82"/>
  <c r="AF10" i="82"/>
  <c r="V10" i="82"/>
  <c r="T10" i="82"/>
  <c r="AH13" i="82"/>
  <c r="AF13" i="82"/>
  <c r="V13" i="82"/>
  <c r="T13" i="82"/>
  <c r="AH6" i="82"/>
  <c r="AF6" i="82"/>
  <c r="V6" i="82"/>
  <c r="T6" i="82"/>
  <c r="AH9" i="82"/>
  <c r="AF9" i="82"/>
  <c r="V9" i="82"/>
  <c r="T9" i="82"/>
  <c r="AH12" i="82"/>
  <c r="AF12" i="82"/>
  <c r="V12" i="82"/>
  <c r="T12" i="82"/>
  <c r="AH20" i="82"/>
  <c r="AF20" i="82"/>
  <c r="V20" i="82"/>
  <c r="T20" i="82"/>
  <c r="AH8" i="82"/>
  <c r="AF8" i="82"/>
  <c r="V8" i="82"/>
  <c r="T8" i="82"/>
  <c r="AF7" i="82"/>
  <c r="AH7" i="82"/>
  <c r="V7" i="82"/>
  <c r="T7" i="82"/>
  <c r="AF17" i="82"/>
  <c r="AH17" i="82"/>
  <c r="T17" i="82"/>
  <c r="V17" i="82"/>
  <c r="AF16" i="82"/>
  <c r="AH16" i="82"/>
  <c r="T16" i="82"/>
  <c r="V16" i="82"/>
  <c r="AF15" i="82"/>
  <c r="AH15" i="82"/>
  <c r="T15" i="82"/>
  <c r="V15" i="82"/>
  <c r="AF19" i="82"/>
  <c r="AH19" i="82"/>
  <c r="V19" i="82"/>
  <c r="T19" i="82"/>
  <c r="AF18" i="82"/>
  <c r="AH18" i="82"/>
  <c r="V18" i="82"/>
  <c r="T18" i="82"/>
  <c r="AF14" i="82"/>
  <c r="AH14" i="82"/>
  <c r="T14" i="82"/>
  <c r="V14" i="82"/>
  <c r="N167" i="81"/>
  <c r="N112" i="81"/>
  <c r="N73" i="81"/>
  <c r="N113" i="81"/>
  <c r="N140" i="81"/>
  <c r="N168" i="81"/>
  <c r="N102" i="81"/>
  <c r="N156" i="81"/>
  <c r="N184" i="81"/>
  <c r="N213" i="81"/>
  <c r="N241" i="81"/>
  <c r="N245" i="81" s="1"/>
  <c r="N196" i="81"/>
  <c r="AX7" i="82"/>
  <c r="H5" i="88"/>
  <c r="F4" i="88"/>
  <c r="AZ17" i="90"/>
  <c r="H16" i="88"/>
  <c r="AZ13" i="90"/>
  <c r="F11" i="88"/>
  <c r="H12" i="88"/>
  <c r="AZ9" i="90"/>
  <c r="F7" i="88"/>
  <c r="N125" i="81"/>
  <c r="AZ15" i="90"/>
  <c r="H14" i="88"/>
  <c r="N32" i="81"/>
  <c r="N39" i="81" s="1"/>
  <c r="O38" i="81" s="1"/>
  <c r="F18" i="88"/>
  <c r="J21" i="82"/>
  <c r="AP214" i="82" s="1"/>
  <c r="AZ16" i="90"/>
  <c r="AZ12" i="90"/>
  <c r="F10" i="88"/>
  <c r="AZ8" i="90"/>
  <c r="F6" i="88"/>
  <c r="AZ19" i="90"/>
  <c r="H18" i="88"/>
  <c r="AZ11" i="90"/>
  <c r="H10" i="88"/>
  <c r="AZ7" i="90"/>
  <c r="AZ18" i="90"/>
  <c r="H17" i="88"/>
  <c r="AZ10" i="90"/>
  <c r="H9" i="88"/>
  <c r="AO138" i="82"/>
  <c r="AO142" i="82"/>
  <c r="AO146" i="82"/>
  <c r="AO150" i="82"/>
  <c r="AO137" i="82"/>
  <c r="AO141" i="82"/>
  <c r="AO145" i="82"/>
  <c r="AO149" i="82"/>
  <c r="AO143" i="82"/>
  <c r="AO151" i="82"/>
  <c r="AO140" i="82"/>
  <c r="AO144" i="82"/>
  <c r="AO148" i="82"/>
  <c r="AO139" i="82"/>
  <c r="AO147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N115" i="81"/>
  <c r="N114" i="81"/>
  <c r="N155" i="81"/>
  <c r="N183" i="81"/>
  <c r="N212" i="81"/>
  <c r="N217" i="81" s="1"/>
  <c r="N60" i="81"/>
  <c r="N74" i="8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Z14" i="90"/>
  <c r="S88" i="81"/>
  <c r="AZ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199" i="82" s="1"/>
  <c r="G18" i="82"/>
  <c r="G10" i="82"/>
  <c r="G12" i="82"/>
  <c r="J18" i="82"/>
  <c r="AP179" i="82" s="1"/>
  <c r="J14" i="82"/>
  <c r="AP119" i="82" s="1"/>
  <c r="J10" i="82"/>
  <c r="AP59" i="82" s="1"/>
  <c r="G17" i="82"/>
  <c r="G9" i="82"/>
  <c r="J16" i="82"/>
  <c r="AP147" i="82" s="1"/>
  <c r="J8" i="82"/>
  <c r="AP18" i="82" s="1"/>
  <c r="G14" i="82"/>
  <c r="G20" i="82"/>
  <c r="J19" i="82"/>
  <c r="AP183" i="82" s="1"/>
  <c r="J11" i="82"/>
  <c r="AP67" i="82" s="1"/>
  <c r="J6" i="82"/>
  <c r="J17" i="82"/>
  <c r="AP155" i="82" s="1"/>
  <c r="J13" i="82"/>
  <c r="AP95" i="82" s="1"/>
  <c r="J9" i="82"/>
  <c r="AP32" i="82" s="1"/>
  <c r="G8" i="82"/>
  <c r="J15" i="82"/>
  <c r="AP127" i="82" s="1"/>
  <c r="J7" i="82"/>
  <c r="AP10" i="82" s="1"/>
  <c r="G19" i="82"/>
  <c r="G15" i="82"/>
  <c r="G11" i="82"/>
  <c r="G7" i="82"/>
  <c r="G6" i="82"/>
  <c r="G13" i="82"/>
  <c r="J12" i="82"/>
  <c r="AP79" i="82" s="1"/>
  <c r="R74" i="89" l="1"/>
  <c r="R76" i="89"/>
  <c r="R75" i="89"/>
  <c r="R73" i="89"/>
  <c r="R106" i="89"/>
  <c r="R108" i="89"/>
  <c r="R107" i="89"/>
  <c r="R105" i="89"/>
  <c r="R70" i="89"/>
  <c r="R72" i="89"/>
  <c r="R71" i="89"/>
  <c r="R69" i="89"/>
  <c r="R78" i="89"/>
  <c r="R80" i="89"/>
  <c r="R79" i="89"/>
  <c r="R77" i="89"/>
  <c r="R66" i="89"/>
  <c r="R68" i="89"/>
  <c r="R67" i="89"/>
  <c r="R65" i="89"/>
  <c r="R58" i="89"/>
  <c r="R60" i="89"/>
  <c r="R59" i="89"/>
  <c r="R57" i="89"/>
  <c r="R110" i="89"/>
  <c r="R112" i="89"/>
  <c r="R111" i="89"/>
  <c r="R109" i="89"/>
  <c r="R86" i="89"/>
  <c r="R88" i="89"/>
  <c r="R87" i="89"/>
  <c r="R85" i="89"/>
  <c r="R90" i="89"/>
  <c r="R92" i="89"/>
  <c r="R91" i="89"/>
  <c r="R89" i="89"/>
  <c r="R54" i="89"/>
  <c r="R56" i="89"/>
  <c r="R55" i="89"/>
  <c r="R53" i="89"/>
  <c r="R50" i="89"/>
  <c r="R52" i="89"/>
  <c r="R51" i="89"/>
  <c r="R49" i="89"/>
  <c r="R62" i="89"/>
  <c r="R64" i="89"/>
  <c r="R63" i="89"/>
  <c r="R61" i="89"/>
  <c r="R94" i="89"/>
  <c r="R96" i="89"/>
  <c r="R95" i="89"/>
  <c r="R93" i="89"/>
  <c r="R102" i="89"/>
  <c r="R104" i="89"/>
  <c r="R103" i="89"/>
  <c r="R101" i="89"/>
  <c r="R82" i="89"/>
  <c r="R84" i="89"/>
  <c r="R83" i="89"/>
  <c r="R81" i="89"/>
  <c r="R98" i="89"/>
  <c r="R100" i="89"/>
  <c r="R99" i="89"/>
  <c r="R97" i="89"/>
  <c r="T240" i="81"/>
  <c r="O244" i="81"/>
  <c r="T242" i="81"/>
  <c r="N231" i="81"/>
  <c r="T227" i="81" s="1"/>
  <c r="AX5" i="82"/>
  <c r="AX11" i="82"/>
  <c r="AP223" i="82"/>
  <c r="AX9" i="82"/>
  <c r="N146" i="81"/>
  <c r="T139" i="81" s="1"/>
  <c r="N174" i="81"/>
  <c r="T175" i="81" s="1"/>
  <c r="AP217" i="82"/>
  <c r="AP213" i="82"/>
  <c r="AP219" i="82"/>
  <c r="N202" i="81"/>
  <c r="T195" i="81" s="1"/>
  <c r="AP220" i="82"/>
  <c r="AP226" i="82"/>
  <c r="AP212" i="82"/>
  <c r="AP222" i="82"/>
  <c r="AO62" i="82"/>
  <c r="AO66" i="82"/>
  <c r="AO70" i="82"/>
  <c r="AO74" i="82"/>
  <c r="AO64" i="82"/>
  <c r="AO67" i="82"/>
  <c r="AO72" i="82"/>
  <c r="AO75" i="82"/>
  <c r="AO69" i="82"/>
  <c r="AO68" i="82"/>
  <c r="AO71" i="82"/>
  <c r="AO76" i="82"/>
  <c r="AO63" i="82"/>
  <c r="AO65" i="82"/>
  <c r="AO73" i="82"/>
  <c r="AO198" i="82"/>
  <c r="AO202" i="82"/>
  <c r="AO206" i="82"/>
  <c r="AO210" i="82"/>
  <c r="AO197" i="82"/>
  <c r="AO205" i="82"/>
  <c r="AO209" i="82"/>
  <c r="AO201" i="82"/>
  <c r="AO204" i="82"/>
  <c r="AO208" i="82"/>
  <c r="AO199" i="82"/>
  <c r="AO203" i="82"/>
  <c r="AO211" i="82"/>
  <c r="AO200" i="82"/>
  <c r="AO207" i="82"/>
  <c r="AO33" i="82"/>
  <c r="AO34" i="82"/>
  <c r="AO38" i="82"/>
  <c r="AO42" i="82"/>
  <c r="AO46" i="82"/>
  <c r="AO35" i="82"/>
  <c r="AO40" i="82"/>
  <c r="AO43" i="82"/>
  <c r="AO36" i="82"/>
  <c r="AO39" i="82"/>
  <c r="AO44" i="82"/>
  <c r="AO37" i="82"/>
  <c r="AO45" i="82"/>
  <c r="AO32" i="82"/>
  <c r="AO41" i="82"/>
  <c r="AO94" i="82"/>
  <c r="AO98" i="82"/>
  <c r="AO102" i="82"/>
  <c r="AO106" i="82"/>
  <c r="AO96" i="82"/>
  <c r="AO99" i="82"/>
  <c r="AO104" i="82"/>
  <c r="AO93" i="82"/>
  <c r="AO101" i="82"/>
  <c r="AO105" i="82"/>
  <c r="AO100" i="82"/>
  <c r="AO92" i="82"/>
  <c r="AO103" i="82"/>
  <c r="AO95" i="82"/>
  <c r="AO97" i="82"/>
  <c r="AO122" i="82"/>
  <c r="AO126" i="82"/>
  <c r="AO130" i="82"/>
  <c r="AO134" i="82"/>
  <c r="AO125" i="82"/>
  <c r="AO129" i="82"/>
  <c r="AO133" i="82"/>
  <c r="AO123" i="82"/>
  <c r="AO127" i="82"/>
  <c r="AO135" i="82"/>
  <c r="AO124" i="82"/>
  <c r="AO128" i="82"/>
  <c r="AO132" i="82"/>
  <c r="AO136" i="82"/>
  <c r="AO131" i="82"/>
  <c r="AO17" i="82"/>
  <c r="AO21" i="82"/>
  <c r="AO25" i="82"/>
  <c r="AO29" i="82"/>
  <c r="AO18" i="82"/>
  <c r="AO23" i="82"/>
  <c r="AO26" i="82"/>
  <c r="AO31" i="82"/>
  <c r="AO22" i="82"/>
  <c r="AO30" i="82"/>
  <c r="AO20" i="82"/>
  <c r="AO24" i="82"/>
  <c r="AO28" i="82"/>
  <c r="AO19" i="82"/>
  <c r="AO27" i="82"/>
  <c r="AP7" i="82"/>
  <c r="AP6" i="82"/>
  <c r="AP8" i="82"/>
  <c r="AP5" i="82"/>
  <c r="AO107" i="82"/>
  <c r="AO110" i="82"/>
  <c r="AO114" i="82"/>
  <c r="AO118" i="82"/>
  <c r="AO109" i="82"/>
  <c r="AO113" i="82"/>
  <c r="AO117" i="82"/>
  <c r="AO121" i="82"/>
  <c r="AO111" i="82"/>
  <c r="AO108" i="82"/>
  <c r="AO112" i="82"/>
  <c r="AO116" i="82"/>
  <c r="AO120" i="82"/>
  <c r="AO115" i="82"/>
  <c r="AO119" i="82"/>
  <c r="AO154" i="82"/>
  <c r="AO158" i="82"/>
  <c r="AO162" i="82"/>
  <c r="AO166" i="82"/>
  <c r="AO161" i="82"/>
  <c r="AO165" i="82"/>
  <c r="AO153" i="82"/>
  <c r="AO157" i="82"/>
  <c r="AO159" i="82"/>
  <c r="AO152" i="82"/>
  <c r="AO156" i="82"/>
  <c r="AO160" i="82"/>
  <c r="AO164" i="82"/>
  <c r="AO155" i="82"/>
  <c r="AO163" i="82"/>
  <c r="AO78" i="82"/>
  <c r="AO82" i="82"/>
  <c r="AO86" i="82"/>
  <c r="AO90" i="82"/>
  <c r="AO80" i="82"/>
  <c r="AO83" i="82"/>
  <c r="AO88" i="82"/>
  <c r="AO91" i="82"/>
  <c r="AO77" i="82"/>
  <c r="AO85" i="82"/>
  <c r="AO89" i="82"/>
  <c r="AO84" i="82"/>
  <c r="AO87" i="82"/>
  <c r="AO79" i="82"/>
  <c r="AO81" i="82"/>
  <c r="BF44" i="82"/>
  <c r="BF48" i="82"/>
  <c r="BF52" i="82"/>
  <c r="BF56" i="82"/>
  <c r="BF47" i="82"/>
  <c r="BF51" i="82"/>
  <c r="BF55" i="82"/>
  <c r="BF46" i="82"/>
  <c r="BF54" i="82"/>
  <c r="BF45" i="82"/>
  <c r="BF53" i="82"/>
  <c r="BF58" i="82"/>
  <c r="BF50" i="82"/>
  <c r="BF57" i="82"/>
  <c r="BF49" i="82"/>
  <c r="AP72" i="82"/>
  <c r="AP66" i="82"/>
  <c r="AP62" i="82"/>
  <c r="AP63" i="82"/>
  <c r="BF104" i="82"/>
  <c r="BF108" i="82"/>
  <c r="BF112" i="82"/>
  <c r="BF116" i="82"/>
  <c r="BF107" i="82"/>
  <c r="BF111" i="82"/>
  <c r="BF115" i="82"/>
  <c r="BF110" i="82"/>
  <c r="BF118" i="82"/>
  <c r="BF109" i="82"/>
  <c r="BF117" i="82"/>
  <c r="BF106" i="82"/>
  <c r="BF114" i="82"/>
  <c r="BF105" i="82"/>
  <c r="BF113" i="82"/>
  <c r="AP128" i="82"/>
  <c r="AP125" i="82"/>
  <c r="AP122" i="82"/>
  <c r="AP123" i="82"/>
  <c r="AP184" i="82"/>
  <c r="AP194" i="82"/>
  <c r="AP195" i="82"/>
  <c r="BF20" i="82"/>
  <c r="BF24" i="82"/>
  <c r="BF19" i="82"/>
  <c r="BF23" i="82"/>
  <c r="BF22" i="82"/>
  <c r="BF21" i="82"/>
  <c r="BF25" i="82"/>
  <c r="BF18" i="82"/>
  <c r="BF17" i="82"/>
  <c r="AP27" i="82"/>
  <c r="AP17" i="82"/>
  <c r="AP30" i="82"/>
  <c r="BF60" i="82"/>
  <c r="BF64" i="82"/>
  <c r="BF68" i="82"/>
  <c r="BF72" i="82"/>
  <c r="BF59" i="82"/>
  <c r="BF63" i="82"/>
  <c r="BF67" i="82"/>
  <c r="BF71" i="82"/>
  <c r="BF62" i="82"/>
  <c r="BF70" i="82"/>
  <c r="BF61" i="82"/>
  <c r="BF69" i="82"/>
  <c r="BF66" i="82"/>
  <c r="BF73" i="82"/>
  <c r="BF65" i="82"/>
  <c r="AP82" i="82"/>
  <c r="AP89" i="82"/>
  <c r="AP91" i="82"/>
  <c r="BF180" i="82"/>
  <c r="BF184" i="82"/>
  <c r="BF188" i="82"/>
  <c r="BF192" i="82"/>
  <c r="BF179" i="82"/>
  <c r="BF183" i="82"/>
  <c r="BF187" i="82"/>
  <c r="BF191" i="82"/>
  <c r="BF182" i="82"/>
  <c r="BF190" i="82"/>
  <c r="BF185" i="82"/>
  <c r="BF189" i="82"/>
  <c r="BF186" i="82"/>
  <c r="BF181" i="82"/>
  <c r="BF193" i="82"/>
  <c r="AP209" i="82"/>
  <c r="AP210" i="82"/>
  <c r="AP211" i="82"/>
  <c r="BF28" i="82"/>
  <c r="BF32" i="82"/>
  <c r="BF27" i="82"/>
  <c r="BF31" i="82"/>
  <c r="BF30" i="82"/>
  <c r="BF29" i="82"/>
  <c r="BF26" i="82"/>
  <c r="BF34" i="82"/>
  <c r="BF33" i="82"/>
  <c r="AP42" i="82"/>
  <c r="AP46" i="82"/>
  <c r="AP43" i="82"/>
  <c r="BF76" i="82"/>
  <c r="BF80" i="82"/>
  <c r="BF84" i="82"/>
  <c r="BF88" i="82"/>
  <c r="BF75" i="82"/>
  <c r="BF79" i="82"/>
  <c r="BF83" i="82"/>
  <c r="BF87" i="82"/>
  <c r="BF78" i="82"/>
  <c r="BF86" i="82"/>
  <c r="BF77" i="82"/>
  <c r="BF85" i="82"/>
  <c r="BF74" i="82"/>
  <c r="BF82" i="82"/>
  <c r="BF81" i="82"/>
  <c r="AP100" i="82"/>
  <c r="AP96" i="82"/>
  <c r="AP94" i="82"/>
  <c r="BF136" i="82"/>
  <c r="BF140" i="82"/>
  <c r="BF144" i="82"/>
  <c r="BF148" i="82"/>
  <c r="BF135" i="82"/>
  <c r="BF139" i="82"/>
  <c r="BF143" i="82"/>
  <c r="BF147" i="82"/>
  <c r="BF134" i="82"/>
  <c r="BF142" i="82"/>
  <c r="BF141" i="82"/>
  <c r="BF138" i="82"/>
  <c r="BF146" i="82"/>
  <c r="BF137" i="82"/>
  <c r="BF145" i="82"/>
  <c r="AP152" i="82"/>
  <c r="AP153" i="82"/>
  <c r="AP154" i="82"/>
  <c r="AP225" i="82"/>
  <c r="AP224" i="82"/>
  <c r="AP218" i="82"/>
  <c r="AP215" i="82"/>
  <c r="AX124" i="82"/>
  <c r="AX129" i="82"/>
  <c r="AX131" i="82"/>
  <c r="AX127" i="82"/>
  <c r="AX130" i="82"/>
  <c r="AX132" i="82"/>
  <c r="AX135" i="82"/>
  <c r="AX134" i="82"/>
  <c r="AX122" i="82"/>
  <c r="AX128" i="82"/>
  <c r="AX133" i="82"/>
  <c r="AX136" i="82"/>
  <c r="AX123" i="82"/>
  <c r="AX126" i="82"/>
  <c r="AX125" i="82"/>
  <c r="AP144" i="82"/>
  <c r="AP141" i="82"/>
  <c r="AP150" i="82"/>
  <c r="AP143" i="82"/>
  <c r="AP60" i="82"/>
  <c r="AP56" i="82"/>
  <c r="AP57" i="82"/>
  <c r="AP55" i="82"/>
  <c r="AP120" i="82"/>
  <c r="AP121" i="82"/>
  <c r="AP118" i="82"/>
  <c r="AP115" i="82"/>
  <c r="AP180" i="82"/>
  <c r="AP181" i="82"/>
  <c r="AP174" i="82"/>
  <c r="AP175" i="82"/>
  <c r="AP12" i="82"/>
  <c r="AP16" i="82"/>
  <c r="AO182" i="82"/>
  <c r="AO186" i="82"/>
  <c r="AO190" i="82"/>
  <c r="AO194" i="82"/>
  <c r="AO185" i="82"/>
  <c r="AO193" i="82"/>
  <c r="AO189" i="82"/>
  <c r="AO196" i="82"/>
  <c r="AO183" i="82"/>
  <c r="AO191" i="82"/>
  <c r="AO184" i="82"/>
  <c r="AO188" i="82"/>
  <c r="AO192" i="82"/>
  <c r="AO187" i="82"/>
  <c r="AO195" i="82"/>
  <c r="AO50" i="82"/>
  <c r="AO54" i="82"/>
  <c r="AO58" i="82"/>
  <c r="AO48" i="82"/>
  <c r="AO51" i="82"/>
  <c r="AO56" i="82"/>
  <c r="AO59" i="82"/>
  <c r="AO55" i="82"/>
  <c r="AO60" i="82"/>
  <c r="AO53" i="82"/>
  <c r="AO61" i="82"/>
  <c r="AO47" i="82"/>
  <c r="AO52" i="82"/>
  <c r="AO57" i="82"/>
  <c r="AO49" i="82"/>
  <c r="AP64" i="82"/>
  <c r="AP73" i="82"/>
  <c r="AP75" i="82"/>
  <c r="AP124" i="82"/>
  <c r="AP134" i="82"/>
  <c r="AP135" i="82"/>
  <c r="BF164" i="82"/>
  <c r="BF168" i="82"/>
  <c r="BF172" i="82"/>
  <c r="BF176" i="82"/>
  <c r="BF167" i="82"/>
  <c r="BF171" i="82"/>
  <c r="BF175" i="82"/>
  <c r="BF166" i="82"/>
  <c r="BF174" i="82"/>
  <c r="BF173" i="82"/>
  <c r="BF178" i="82"/>
  <c r="BF169" i="82"/>
  <c r="BF165" i="82"/>
  <c r="BF170" i="82"/>
  <c r="BF177" i="82"/>
  <c r="AP196" i="82"/>
  <c r="AP193" i="82"/>
  <c r="AP186" i="82"/>
  <c r="AP191" i="82"/>
  <c r="AP20" i="82"/>
  <c r="AP25" i="82"/>
  <c r="AP29" i="82"/>
  <c r="AP26" i="82"/>
  <c r="AP90" i="82"/>
  <c r="AP88" i="82"/>
  <c r="AP86" i="82"/>
  <c r="AP87" i="82"/>
  <c r="AP208" i="82"/>
  <c r="AP205" i="82"/>
  <c r="AP206" i="82"/>
  <c r="AP207" i="82"/>
  <c r="AP36" i="82"/>
  <c r="AP37" i="82"/>
  <c r="AP41" i="82"/>
  <c r="AP39" i="82"/>
  <c r="AP106" i="82"/>
  <c r="AP98" i="82"/>
  <c r="AP105" i="82"/>
  <c r="AP103" i="82"/>
  <c r="AP164" i="82"/>
  <c r="AP165" i="82"/>
  <c r="AP166" i="82"/>
  <c r="AP163" i="82"/>
  <c r="BF206" i="82"/>
  <c r="BF196" i="82"/>
  <c r="BF200" i="82"/>
  <c r="BF204" i="82"/>
  <c r="BF195" i="82"/>
  <c r="BF199" i="82"/>
  <c r="BF203" i="82"/>
  <c r="BF198" i="82"/>
  <c r="BF208" i="82"/>
  <c r="BF205" i="82"/>
  <c r="BF207" i="82"/>
  <c r="BF201" i="82"/>
  <c r="BF197" i="82"/>
  <c r="BF202" i="82"/>
  <c r="BF194" i="82"/>
  <c r="AP221" i="82"/>
  <c r="AP216" i="82"/>
  <c r="AP140" i="82"/>
  <c r="AP137" i="82"/>
  <c r="AP142" i="82"/>
  <c r="AP139" i="82"/>
  <c r="AX43" i="82"/>
  <c r="AX42" i="82"/>
  <c r="AX40" i="82"/>
  <c r="AX38" i="82"/>
  <c r="AX44" i="82"/>
  <c r="AX46" i="82"/>
  <c r="AX35" i="82"/>
  <c r="AX37" i="82"/>
  <c r="AX41" i="82"/>
  <c r="AX45" i="82"/>
  <c r="AX39" i="82"/>
  <c r="AX36" i="82"/>
  <c r="AP52" i="82"/>
  <c r="AP48" i="82"/>
  <c r="AP54" i="82"/>
  <c r="AP51" i="82"/>
  <c r="AX105" i="82"/>
  <c r="AX92" i="82"/>
  <c r="AX97" i="82"/>
  <c r="AX103" i="82"/>
  <c r="AX102" i="82"/>
  <c r="AX101" i="82"/>
  <c r="AX96" i="82"/>
  <c r="AX95" i="82"/>
  <c r="AX94" i="82"/>
  <c r="AX104" i="82"/>
  <c r="AX106" i="82"/>
  <c r="AX100" i="82"/>
  <c r="AX99" i="82"/>
  <c r="AX98" i="82"/>
  <c r="AX93" i="82"/>
  <c r="AP116" i="82"/>
  <c r="AP117" i="82"/>
  <c r="AP114" i="82"/>
  <c r="AP111" i="82"/>
  <c r="AX165" i="82"/>
  <c r="AX163" i="82"/>
  <c r="AX162" i="82"/>
  <c r="AX155" i="82"/>
  <c r="AX160" i="82"/>
  <c r="AX161" i="82"/>
  <c r="AX164" i="82"/>
  <c r="AX153" i="82"/>
  <c r="AX166" i="82"/>
  <c r="AX157" i="82"/>
  <c r="AX152" i="82"/>
  <c r="AX159" i="82"/>
  <c r="AX158" i="82"/>
  <c r="AX156" i="82"/>
  <c r="AX154" i="82"/>
  <c r="AP176" i="82"/>
  <c r="AP177" i="82"/>
  <c r="AP178" i="82"/>
  <c r="AP171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0" i="82"/>
  <c r="AO174" i="82"/>
  <c r="AO178" i="82"/>
  <c r="AO173" i="82"/>
  <c r="AO181" i="82"/>
  <c r="AO169" i="82"/>
  <c r="AO177" i="82"/>
  <c r="AO167" i="82"/>
  <c r="AO175" i="82"/>
  <c r="AO168" i="82"/>
  <c r="AO172" i="82"/>
  <c r="AO176" i="82"/>
  <c r="AO180" i="82"/>
  <c r="AO171" i="82"/>
  <c r="AO179" i="82"/>
  <c r="AX53" i="82"/>
  <c r="AX58" i="82"/>
  <c r="AX52" i="82"/>
  <c r="AX54" i="82"/>
  <c r="AX57" i="82"/>
  <c r="AX47" i="82"/>
  <c r="AX49" i="82"/>
  <c r="AX56" i="82"/>
  <c r="AX59" i="82"/>
  <c r="AX61" i="82"/>
  <c r="AX55" i="82"/>
  <c r="AX48" i="82"/>
  <c r="AX51" i="82"/>
  <c r="AX50" i="82"/>
  <c r="AX60" i="82"/>
  <c r="AP68" i="82"/>
  <c r="AP74" i="82"/>
  <c r="AP70" i="82"/>
  <c r="AP71" i="82"/>
  <c r="AX112" i="82"/>
  <c r="AX115" i="82"/>
  <c r="AX114" i="82"/>
  <c r="AX118" i="82"/>
  <c r="AX121" i="82"/>
  <c r="AX108" i="82"/>
  <c r="AX111" i="82"/>
  <c r="AX110" i="82"/>
  <c r="AX109" i="82"/>
  <c r="AX120" i="82"/>
  <c r="AX117" i="82"/>
  <c r="AX119" i="82"/>
  <c r="AX107" i="82"/>
  <c r="AX113" i="82"/>
  <c r="AX116" i="82"/>
  <c r="AP136" i="82"/>
  <c r="AP133" i="82"/>
  <c r="AP130" i="82"/>
  <c r="AP131" i="82"/>
  <c r="AX175" i="82"/>
  <c r="AX181" i="82"/>
  <c r="AX176" i="82"/>
  <c r="AX179" i="82"/>
  <c r="AX167" i="82"/>
  <c r="AX172" i="82"/>
  <c r="AX177" i="82"/>
  <c r="AX169" i="82"/>
  <c r="AX171" i="82"/>
  <c r="AX174" i="82"/>
  <c r="AX180" i="82"/>
  <c r="AX178" i="82"/>
  <c r="AX173" i="82"/>
  <c r="AX168" i="82"/>
  <c r="AX170" i="82"/>
  <c r="AP192" i="82"/>
  <c r="AP189" i="82"/>
  <c r="AP182" i="82"/>
  <c r="AP187" i="82"/>
  <c r="AX16" i="82"/>
  <c r="AX18" i="82"/>
  <c r="AX14" i="82"/>
  <c r="AX19" i="82"/>
  <c r="AX17" i="82"/>
  <c r="AX20" i="82"/>
  <c r="AX22" i="82"/>
  <c r="AX15" i="82"/>
  <c r="AX21" i="82"/>
  <c r="AP28" i="82"/>
  <c r="AP23" i="82"/>
  <c r="AP24" i="82"/>
  <c r="AP22" i="82"/>
  <c r="AX73" i="82"/>
  <c r="AX68" i="82"/>
  <c r="AX69" i="82"/>
  <c r="AX75" i="82"/>
  <c r="AX64" i="82"/>
  <c r="AX67" i="82"/>
  <c r="AX70" i="82"/>
  <c r="AX62" i="82"/>
  <c r="AX76" i="82"/>
  <c r="AX72" i="82"/>
  <c r="AX71" i="82"/>
  <c r="AX74" i="82"/>
  <c r="AX63" i="82"/>
  <c r="AX66" i="82"/>
  <c r="AX65" i="82"/>
  <c r="AP85" i="82"/>
  <c r="AP80" i="82"/>
  <c r="AP81" i="82"/>
  <c r="AP83" i="82"/>
  <c r="AX182" i="82"/>
  <c r="AX183" i="82"/>
  <c r="AX196" i="82"/>
  <c r="AX184" i="82"/>
  <c r="AP204" i="82"/>
  <c r="AP201" i="82"/>
  <c r="AP198" i="82"/>
  <c r="AP203" i="82"/>
  <c r="AX27" i="82"/>
  <c r="AX29" i="82"/>
  <c r="AX23" i="82"/>
  <c r="AX24" i="82"/>
  <c r="AX31" i="82"/>
  <c r="AX25" i="82"/>
  <c r="AX30" i="82"/>
  <c r="AX32" i="82"/>
  <c r="AX33" i="82"/>
  <c r="AX28" i="82"/>
  <c r="AX26" i="82"/>
  <c r="AX34" i="82"/>
  <c r="AP44" i="82"/>
  <c r="AP40" i="82"/>
  <c r="AP38" i="82"/>
  <c r="AP35" i="82"/>
  <c r="AX91" i="82"/>
  <c r="AX90" i="82"/>
  <c r="AX80" i="82"/>
  <c r="AX79" i="82"/>
  <c r="AX82" i="82"/>
  <c r="AX78" i="82"/>
  <c r="AX89" i="82"/>
  <c r="AX84" i="82"/>
  <c r="AX83" i="82"/>
  <c r="AX85" i="82"/>
  <c r="AX77" i="82"/>
  <c r="AX81" i="82"/>
  <c r="AX88" i="82"/>
  <c r="AX87" i="82"/>
  <c r="AX86" i="82"/>
  <c r="AP101" i="82"/>
  <c r="AP93" i="82"/>
  <c r="AP102" i="82"/>
  <c r="AP99" i="82"/>
  <c r="AX149" i="82"/>
  <c r="AX150" i="82"/>
  <c r="AX137" i="82"/>
  <c r="AX139" i="82"/>
  <c r="AX144" i="82"/>
  <c r="AX142" i="82"/>
  <c r="AX140" i="82"/>
  <c r="AX138" i="82"/>
  <c r="AX148" i="82"/>
  <c r="AX151" i="82"/>
  <c r="AX146" i="82"/>
  <c r="AX141" i="82"/>
  <c r="AX145" i="82"/>
  <c r="AX143" i="82"/>
  <c r="AX147" i="82"/>
  <c r="AP160" i="82"/>
  <c r="AP161" i="82"/>
  <c r="AP162" i="82"/>
  <c r="AP159" i="82"/>
  <c r="BF120" i="82"/>
  <c r="BF124" i="82"/>
  <c r="BF128" i="82"/>
  <c r="BF132" i="82"/>
  <c r="BF119" i="82"/>
  <c r="BF123" i="82"/>
  <c r="BF127" i="82"/>
  <c r="BF131" i="82"/>
  <c r="BF126" i="82"/>
  <c r="BF125" i="82"/>
  <c r="BF133" i="82"/>
  <c r="BF122" i="82"/>
  <c r="BF121" i="82"/>
  <c r="BF130" i="82"/>
  <c r="BF129" i="82"/>
  <c r="AP149" i="82"/>
  <c r="AP146" i="82"/>
  <c r="AP151" i="82"/>
  <c r="AP61" i="82"/>
  <c r="AP53" i="82"/>
  <c r="AP49" i="82"/>
  <c r="AP47" i="82"/>
  <c r="AP112" i="82"/>
  <c r="AP113" i="82"/>
  <c r="AP110" i="82"/>
  <c r="AP107" i="82"/>
  <c r="AP172" i="82"/>
  <c r="AP173" i="82"/>
  <c r="AP170" i="82"/>
  <c r="AP167" i="82"/>
  <c r="AP11" i="82"/>
  <c r="AP14" i="82"/>
  <c r="AP76" i="82"/>
  <c r="AP69" i="82"/>
  <c r="AP65" i="82"/>
  <c r="AP132" i="82"/>
  <c r="AP129" i="82"/>
  <c r="AP126" i="82"/>
  <c r="AP188" i="82"/>
  <c r="AP185" i="82"/>
  <c r="AP190" i="82"/>
  <c r="AP31" i="82"/>
  <c r="AP19" i="82"/>
  <c r="AP21" i="82"/>
  <c r="AP84" i="82"/>
  <c r="AP77" i="82"/>
  <c r="AP78" i="82"/>
  <c r="AP200" i="82"/>
  <c r="AP197" i="82"/>
  <c r="AP202" i="82"/>
  <c r="AP45" i="82"/>
  <c r="AP34" i="82"/>
  <c r="AP33" i="82"/>
  <c r="AP92" i="82"/>
  <c r="AP104" i="82"/>
  <c r="AP97" i="82"/>
  <c r="AP156" i="82"/>
  <c r="AP157" i="82"/>
  <c r="AP158" i="82"/>
  <c r="AX208" i="82"/>
  <c r="AX206" i="82"/>
  <c r="AX198" i="82"/>
  <c r="AX205" i="82"/>
  <c r="AX204" i="82"/>
  <c r="AX199" i="82"/>
  <c r="AX209" i="82"/>
  <c r="AX210" i="82"/>
  <c r="AX197" i="82"/>
  <c r="AX202" i="82"/>
  <c r="AX211" i="82"/>
  <c r="AX201" i="82"/>
  <c r="AX200" i="82"/>
  <c r="AX203" i="82"/>
  <c r="AX207" i="82"/>
  <c r="AP148" i="82"/>
  <c r="AP145" i="82"/>
  <c r="AP138" i="82"/>
  <c r="BF36" i="82"/>
  <c r="BF40" i="82"/>
  <c r="BF35" i="82"/>
  <c r="BF39" i="82"/>
  <c r="BF43" i="82"/>
  <c r="BF38" i="82"/>
  <c r="BF37" i="82"/>
  <c r="BF42" i="82"/>
  <c r="BF41" i="82"/>
  <c r="AP58" i="82"/>
  <c r="AP50" i="82"/>
  <c r="BF92" i="82"/>
  <c r="BF96" i="82"/>
  <c r="BF100" i="82"/>
  <c r="BF91" i="82"/>
  <c r="BF95" i="82"/>
  <c r="BF99" i="82"/>
  <c r="BF103" i="82"/>
  <c r="BF94" i="82"/>
  <c r="BF102" i="82"/>
  <c r="BF93" i="82"/>
  <c r="BF101" i="82"/>
  <c r="BF90" i="82"/>
  <c r="BF89" i="82"/>
  <c r="BF98" i="82"/>
  <c r="BF97" i="82"/>
  <c r="AP108" i="82"/>
  <c r="AP109" i="82"/>
  <c r="BF152" i="82"/>
  <c r="BF156" i="82"/>
  <c r="BF160" i="82"/>
  <c r="BF151" i="82"/>
  <c r="BF155" i="82"/>
  <c r="BF159" i="82"/>
  <c r="BF163" i="82"/>
  <c r="BF150" i="82"/>
  <c r="BF158" i="82"/>
  <c r="BF149" i="82"/>
  <c r="BF157" i="82"/>
  <c r="BF154" i="82"/>
  <c r="BF153" i="82"/>
  <c r="BF162" i="82"/>
  <c r="BF161" i="82"/>
  <c r="AP168" i="82"/>
  <c r="AP169" i="82"/>
  <c r="AP9" i="82"/>
  <c r="R37" i="89"/>
  <c r="N52" i="81"/>
  <c r="O51" i="81" s="1"/>
  <c r="N188" i="81"/>
  <c r="T184" i="81" s="1"/>
  <c r="N160" i="81"/>
  <c r="T156" i="81" s="1"/>
  <c r="N119" i="81"/>
  <c r="T118" i="81" s="1"/>
  <c r="N93" i="81"/>
  <c r="T91" i="81" s="1"/>
  <c r="T210" i="81"/>
  <c r="T211" i="81"/>
  <c r="T213" i="81"/>
  <c r="T217" i="81"/>
  <c r="T218" i="81"/>
  <c r="T212" i="81"/>
  <c r="T209" i="81"/>
  <c r="O216" i="81"/>
  <c r="T215" i="81"/>
  <c r="T216" i="81"/>
  <c r="T214" i="81"/>
  <c r="N106" i="81"/>
  <c r="T99" i="81" s="1"/>
  <c r="N132" i="81"/>
  <c r="T125" i="81" s="1"/>
  <c r="AX8" i="82"/>
  <c r="AX6" i="82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T226" i="81" l="1"/>
  <c r="O230" i="81"/>
  <c r="T147" i="81"/>
  <c r="T141" i="81"/>
  <c r="T142" i="81"/>
  <c r="T224" i="81"/>
  <c r="T232" i="81"/>
  <c r="T228" i="81"/>
  <c r="T230" i="81"/>
  <c r="T225" i="81"/>
  <c r="T223" i="81"/>
  <c r="T231" i="81"/>
  <c r="T229" i="81"/>
  <c r="T166" i="81"/>
  <c r="T170" i="81"/>
  <c r="T196" i="81"/>
  <c r="T173" i="81"/>
  <c r="T168" i="81"/>
  <c r="T197" i="81"/>
  <c r="T169" i="81"/>
  <c r="O173" i="81"/>
  <c r="T174" i="81"/>
  <c r="T167" i="81"/>
  <c r="T172" i="81"/>
  <c r="T171" i="8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BD14" i="90"/>
  <c r="BB6" i="90"/>
  <c r="BB13" i="90"/>
  <c r="BB16" i="90"/>
  <c r="BB12" i="90"/>
  <c r="BD10" i="90"/>
  <c r="BD13" i="90"/>
  <c r="BD15" i="90"/>
  <c r="BB11" i="90"/>
  <c r="BB7" i="90"/>
  <c r="BB17" i="90"/>
  <c r="BL164" i="90"/>
  <c r="BD16" i="90"/>
  <c r="BD8" i="90"/>
  <c r="BD19" i="90"/>
  <c r="BD9" i="90"/>
  <c r="BB19" i="90"/>
  <c r="BB15" i="90"/>
  <c r="BB10" i="90"/>
  <c r="BB9" i="90"/>
  <c r="BD18" i="90"/>
  <c r="BD17" i="90"/>
  <c r="BB18" i="90"/>
  <c r="BB8" i="90"/>
  <c r="BB14" i="90"/>
  <c r="BD12" i="90"/>
  <c r="BD11" i="90"/>
  <c r="BD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BB5" i="90"/>
  <c r="BE5" i="90" s="1"/>
  <c r="BD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BL194" i="90" l="1"/>
  <c r="BP199" i="90" s="1"/>
  <c r="BL184" i="90"/>
  <c r="BP190" i="90" s="1"/>
  <c r="BE9" i="90"/>
  <c r="BG9" i="90" s="1"/>
  <c r="BL54" i="90" s="1"/>
  <c r="BL204" i="90"/>
  <c r="BP209" i="90" s="1"/>
  <c r="BL174" i="90"/>
  <c r="BP175" i="90" s="1"/>
  <c r="BE16" i="90"/>
  <c r="BG16" i="90" s="1"/>
  <c r="BL124" i="90" s="1"/>
  <c r="BE18" i="90"/>
  <c r="BG18" i="90" s="1"/>
  <c r="BL144" i="90" s="1"/>
  <c r="BP172" i="90"/>
  <c r="BP167" i="90"/>
  <c r="BP170" i="90"/>
  <c r="BP166" i="90"/>
  <c r="BP168" i="90"/>
  <c r="BP171" i="90"/>
  <c r="BP163" i="90"/>
  <c r="BP164" i="90"/>
  <c r="BP165" i="90"/>
  <c r="BP169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U10" i="85"/>
  <c r="E14" i="89" s="1"/>
  <c r="S11" i="85"/>
  <c r="S8" i="85"/>
  <c r="W17" i="85"/>
  <c r="W13" i="85"/>
  <c r="AI56" i="85" s="1"/>
  <c r="U16" i="85"/>
  <c r="W11" i="85"/>
  <c r="U12" i="85"/>
  <c r="E16" i="89" s="1"/>
  <c r="S13" i="85"/>
  <c r="S15" i="85"/>
  <c r="AI64" i="85" s="1"/>
  <c r="W9" i="85"/>
  <c r="U11" i="85"/>
  <c r="E15" i="89" s="1"/>
  <c r="S12" i="85"/>
  <c r="U17" i="85"/>
  <c r="S16" i="85"/>
  <c r="W10" i="85"/>
  <c r="AI41" i="85" s="1"/>
  <c r="W18" i="85"/>
  <c r="AI81" i="85" s="1"/>
  <c r="W19" i="85"/>
  <c r="W14" i="85"/>
  <c r="U4" i="85"/>
  <c r="U6" i="85"/>
  <c r="U7" i="85"/>
  <c r="S9" i="85"/>
  <c r="AI34" i="85" s="1"/>
  <c r="U18" i="85"/>
  <c r="E22" i="89" s="1"/>
  <c r="U19" i="85"/>
  <c r="E23" i="89" s="1"/>
  <c r="S17" i="85"/>
  <c r="AI74" i="85" s="1"/>
  <c r="W15" i="85"/>
  <c r="AI66" i="85" s="1"/>
  <c r="U14" i="85"/>
  <c r="E18" i="89" s="1"/>
  <c r="W8" i="85"/>
  <c r="AI31" i="85" s="1"/>
  <c r="S6" i="85"/>
  <c r="U8" i="85"/>
  <c r="S7" i="85"/>
  <c r="W5" i="85"/>
  <c r="AI16" i="85" s="1"/>
  <c r="U9" i="85"/>
  <c r="E13" i="89" s="1"/>
  <c r="S10" i="85"/>
  <c r="AI39" i="85" s="1"/>
  <c r="W12" i="85"/>
  <c r="AI51" i="85" s="1"/>
  <c r="U13" i="85"/>
  <c r="S18" i="85"/>
  <c r="AI79" i="85" s="1"/>
  <c r="S19" i="85"/>
  <c r="W16" i="85"/>
  <c r="U15" i="85"/>
  <c r="S14" i="85"/>
  <c r="AI59" i="85" s="1"/>
  <c r="BG5" i="90"/>
  <c r="BL6" i="90" s="1"/>
  <c r="BE6" i="90"/>
  <c r="BE17" i="90"/>
  <c r="BE11" i="90"/>
  <c r="BE8" i="90"/>
  <c r="BE12" i="90"/>
  <c r="BE7" i="90"/>
  <c r="BE13" i="90"/>
  <c r="BE19" i="90"/>
  <c r="BE10" i="90"/>
  <c r="BE14" i="90"/>
  <c r="BE15" i="90"/>
  <c r="BP198" i="90" l="1"/>
  <c r="BP195" i="90"/>
  <c r="BP194" i="90"/>
  <c r="BP197" i="90"/>
  <c r="BP196" i="90"/>
  <c r="BP200" i="90"/>
  <c r="BP202" i="90"/>
  <c r="BP201" i="90"/>
  <c r="BP193" i="90"/>
  <c r="BP187" i="90"/>
  <c r="BP178" i="90"/>
  <c r="BP186" i="90"/>
  <c r="BP182" i="90"/>
  <c r="BP176" i="90"/>
  <c r="BP184" i="90"/>
  <c r="BP180" i="90"/>
  <c r="BP177" i="90"/>
  <c r="BP188" i="90"/>
  <c r="BP189" i="90"/>
  <c r="BP179" i="90"/>
  <c r="BP173" i="90"/>
  <c r="BP181" i="90"/>
  <c r="BP192" i="90"/>
  <c r="BP191" i="90"/>
  <c r="BP185" i="90"/>
  <c r="BP174" i="90"/>
  <c r="BP204" i="90"/>
  <c r="BP183" i="90"/>
  <c r="AI55" i="85"/>
  <c r="AI75" i="85"/>
  <c r="AI15" i="85"/>
  <c r="E9" i="89"/>
  <c r="AI25" i="85"/>
  <c r="E11" i="89"/>
  <c r="AI20" i="85"/>
  <c r="E10" i="89"/>
  <c r="AI30" i="85"/>
  <c r="AI5" i="85"/>
  <c r="AI65" i="85"/>
  <c r="E19" i="89"/>
  <c r="AI70" i="85"/>
  <c r="BP212" i="90"/>
  <c r="BP206" i="90"/>
  <c r="BP210" i="90"/>
  <c r="BP205" i="90"/>
  <c r="BP203" i="90"/>
  <c r="BP208" i="90"/>
  <c r="BP207" i="90"/>
  <c r="BP211" i="90"/>
  <c r="AI85" i="85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26" i="85"/>
  <c r="F30" i="89" s="1"/>
  <c r="Z32" i="85"/>
  <c r="F36" i="89" s="1"/>
  <c r="Z28" i="85"/>
  <c r="F32" i="89" s="1"/>
  <c r="Z27" i="85"/>
  <c r="F31" i="89" s="1"/>
  <c r="Z31" i="85"/>
  <c r="F35" i="89" s="1"/>
  <c r="Z29" i="85"/>
  <c r="F33" i="89" s="1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Z21" i="85"/>
  <c r="F25" i="89" s="1"/>
  <c r="Z19" i="85"/>
  <c r="F23" i="89" s="1"/>
  <c r="Z22" i="85"/>
  <c r="F26" i="89" s="1"/>
  <c r="Z20" i="85"/>
  <c r="F24" i="89" s="1"/>
  <c r="BP124" i="90"/>
  <c r="BP129" i="90"/>
  <c r="BP127" i="90"/>
  <c r="BP125" i="90"/>
  <c r="BP128" i="90"/>
  <c r="BP123" i="90"/>
  <c r="BP131" i="90"/>
  <c r="BP132" i="90"/>
  <c r="BP126" i="90"/>
  <c r="BP130" i="90"/>
  <c r="BP56" i="90"/>
  <c r="BP59" i="90"/>
  <c r="BP53" i="90"/>
  <c r="BP61" i="90"/>
  <c r="BP60" i="90"/>
  <c r="BP54" i="90"/>
  <c r="BP58" i="90"/>
  <c r="BP57" i="90"/>
  <c r="BP62" i="90"/>
  <c r="BP55" i="90"/>
  <c r="BP152" i="90"/>
  <c r="BP146" i="90"/>
  <c r="BP148" i="90"/>
  <c r="BP151" i="90"/>
  <c r="BP145" i="90"/>
  <c r="BP150" i="90"/>
  <c r="BP144" i="90"/>
  <c r="BP149" i="90"/>
  <c r="BP147" i="90"/>
  <c r="BP143" i="90"/>
  <c r="BP9" i="90"/>
  <c r="BP14" i="90"/>
  <c r="BP12" i="90"/>
  <c r="BP10" i="90"/>
  <c r="BP13" i="90"/>
  <c r="BP7" i="90"/>
  <c r="BP8" i="90"/>
  <c r="BP11" i="90"/>
  <c r="BP5" i="90"/>
  <c r="BQ5" i="90" s="1"/>
  <c r="BP6" i="90"/>
  <c r="BG8" i="90"/>
  <c r="BL44" i="90" s="1"/>
  <c r="BG11" i="90"/>
  <c r="BL74" i="90" s="1"/>
  <c r="BG14" i="90"/>
  <c r="BL104" i="90" s="1"/>
  <c r="BG7" i="90"/>
  <c r="BL26" i="90" s="1"/>
  <c r="BG17" i="90"/>
  <c r="BL134" i="90" s="1"/>
  <c r="BG19" i="90"/>
  <c r="BL154" i="90" s="1"/>
  <c r="BG15" i="90"/>
  <c r="BL114" i="90" s="1"/>
  <c r="BG13" i="90"/>
  <c r="BL94" i="90" s="1"/>
  <c r="BG10" i="90"/>
  <c r="BL64" i="90" s="1"/>
  <c r="BG12" i="90"/>
  <c r="BL84" i="90" s="1"/>
  <c r="BG6" i="90"/>
  <c r="BL16" i="90" s="1"/>
  <c r="C7" i="97"/>
  <c r="C5" i="97"/>
  <c r="C8" i="97"/>
  <c r="C6" i="97"/>
  <c r="Z17" i="85"/>
  <c r="F21" i="89" s="1"/>
  <c r="B15" i="88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O29" i="88"/>
  <c r="B7" i="88"/>
  <c r="B16" i="88"/>
  <c r="B12" i="88"/>
  <c r="B14" i="88"/>
  <c r="B9" i="88"/>
  <c r="B18" i="88"/>
  <c r="B6" i="88"/>
  <c r="S6" i="88" s="1"/>
  <c r="T6" i="88" s="1"/>
  <c r="B11" i="88"/>
  <c r="B13" i="88"/>
  <c r="B17" i="88"/>
  <c r="B10" i="88"/>
  <c r="B8" i="88"/>
  <c r="E12" i="89" l="1"/>
  <c r="Z24" i="85"/>
  <c r="F28" i="89" s="1"/>
  <c r="E20" i="89"/>
  <c r="AK47" i="85"/>
  <c r="Z23" i="85"/>
  <c r="F27" i="89" s="1"/>
  <c r="AK45" i="85"/>
  <c r="Z30" i="85"/>
  <c r="F34" i="89" s="1"/>
  <c r="E21" i="89"/>
  <c r="AK44" i="85"/>
  <c r="AK48" i="85"/>
  <c r="AK86" i="85"/>
  <c r="E8" i="89"/>
  <c r="Z4" i="85"/>
  <c r="F8" i="89" s="1"/>
  <c r="E17" i="89"/>
  <c r="Z25" i="85"/>
  <c r="F29" i="89" s="1"/>
  <c r="AO87" i="85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N65" i="81"/>
  <c r="O64" i="81" s="1"/>
  <c r="BQ6" i="90"/>
  <c r="BP16" i="90"/>
  <c r="BP17" i="90"/>
  <c r="BP18" i="90"/>
  <c r="BP72" i="90"/>
  <c r="BP71" i="90"/>
  <c r="BP65" i="90"/>
  <c r="BP66" i="90"/>
  <c r="BP70" i="90"/>
  <c r="BP64" i="90"/>
  <c r="BP69" i="90"/>
  <c r="BP67" i="90"/>
  <c r="BP68" i="90"/>
  <c r="BP63" i="90"/>
  <c r="BQ12" i="90"/>
  <c r="BP23" i="90"/>
  <c r="BP24" i="90"/>
  <c r="BQ9" i="90"/>
  <c r="BQ14" i="90"/>
  <c r="BP22" i="90"/>
  <c r="BP15" i="90"/>
  <c r="BQ15" i="90" s="1"/>
  <c r="BP20" i="90"/>
  <c r="BQ7" i="90"/>
  <c r="BP19" i="90"/>
  <c r="BP21" i="90"/>
  <c r="BP95" i="90"/>
  <c r="BP93" i="90"/>
  <c r="BP97" i="90"/>
  <c r="BP96" i="90"/>
  <c r="BP100" i="90"/>
  <c r="BP94" i="90"/>
  <c r="BP99" i="90"/>
  <c r="BP101" i="90"/>
  <c r="BP98" i="90"/>
  <c r="BP92" i="90"/>
  <c r="BP121" i="90"/>
  <c r="BP118" i="90"/>
  <c r="BP120" i="90"/>
  <c r="BP115" i="90"/>
  <c r="BP122" i="90"/>
  <c r="BP116" i="90"/>
  <c r="BP114" i="90"/>
  <c r="BP119" i="90"/>
  <c r="BP117" i="90"/>
  <c r="BP113" i="90"/>
  <c r="BP107" i="90"/>
  <c r="BP112" i="90"/>
  <c r="BP106" i="90"/>
  <c r="BP104" i="90"/>
  <c r="BP105" i="90"/>
  <c r="BP103" i="90"/>
  <c r="BP108" i="90"/>
  <c r="BP111" i="90"/>
  <c r="BP110" i="90"/>
  <c r="BP109" i="90"/>
  <c r="BP102" i="90"/>
  <c r="BP161" i="90"/>
  <c r="BP153" i="90"/>
  <c r="BP158" i="90"/>
  <c r="BP157" i="90"/>
  <c r="BP156" i="90"/>
  <c r="BP154" i="90"/>
  <c r="BP155" i="90"/>
  <c r="BP160" i="90"/>
  <c r="BP159" i="90"/>
  <c r="BP162" i="90"/>
  <c r="BP75" i="90"/>
  <c r="BP91" i="90"/>
  <c r="BP74" i="90"/>
  <c r="BP89" i="90"/>
  <c r="BP81" i="90"/>
  <c r="BP86" i="90"/>
  <c r="BP83" i="90"/>
  <c r="BP80" i="90"/>
  <c r="BP88" i="90"/>
  <c r="BP84" i="90"/>
  <c r="BP90" i="90"/>
  <c r="BP85" i="90"/>
  <c r="BP82" i="90"/>
  <c r="BP79" i="90"/>
  <c r="BP76" i="90"/>
  <c r="BP73" i="90"/>
  <c r="BP78" i="90"/>
  <c r="BP87" i="90"/>
  <c r="BP77" i="90"/>
  <c r="BP32" i="90"/>
  <c r="BP25" i="90"/>
  <c r="BP34" i="90"/>
  <c r="BP33" i="90"/>
  <c r="BP28" i="90"/>
  <c r="BP26" i="90"/>
  <c r="BP29" i="90"/>
  <c r="BP30" i="90"/>
  <c r="BP31" i="90"/>
  <c r="BP27" i="90"/>
  <c r="BP141" i="90"/>
  <c r="BP139" i="90"/>
  <c r="BP140" i="90"/>
  <c r="BP135" i="90"/>
  <c r="BP142" i="90"/>
  <c r="BP136" i="90"/>
  <c r="BP134" i="90"/>
  <c r="BP133" i="90"/>
  <c r="BP138" i="90"/>
  <c r="BP137" i="90"/>
  <c r="BP48" i="90"/>
  <c r="BP43" i="90"/>
  <c r="BP46" i="90"/>
  <c r="BP45" i="90"/>
  <c r="BP44" i="90"/>
  <c r="BP51" i="90"/>
  <c r="BP52" i="90"/>
  <c r="BP47" i="90"/>
  <c r="BP50" i="90"/>
  <c r="BP49" i="90"/>
  <c r="BQ13" i="90"/>
  <c r="BQ8" i="90"/>
  <c r="BQ11" i="90"/>
  <c r="BQ10" i="90"/>
  <c r="N15" i="88"/>
  <c r="P15" i="88" s="1"/>
  <c r="S15" i="88" s="1"/>
  <c r="T15" i="88" s="1"/>
  <c r="O30" i="88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B37" i="89" l="1"/>
  <c r="BN3" i="89" s="1"/>
  <c r="Y37" i="89"/>
  <c r="BK3" i="89" s="1"/>
  <c r="AA37" i="89"/>
  <c r="BM3" i="89" s="1"/>
  <c r="AF37" i="89"/>
  <c r="X37" i="89"/>
  <c r="BJ3" i="89" s="1"/>
  <c r="BJ6" i="89" s="1"/>
  <c r="AC37" i="89"/>
  <c r="Z37" i="89"/>
  <c r="BL3" i="89" s="1"/>
  <c r="AD37" i="89"/>
  <c r="AE37" i="89"/>
  <c r="AP74" i="85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C9" i="98" s="1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C7" i="98" s="1"/>
  <c r="AL76" i="85"/>
  <c r="AL82" i="85"/>
  <c r="AL39" i="85"/>
  <c r="AL19" i="85"/>
  <c r="AL118" i="85"/>
  <c r="AL101" i="85"/>
  <c r="AL123" i="85"/>
  <c r="C12" i="98" s="1"/>
  <c r="AL98" i="85"/>
  <c r="C10" i="98" s="1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C14" i="98" s="1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T59" i="81"/>
  <c r="T60" i="81"/>
  <c r="T63" i="81"/>
  <c r="BQ28" i="90"/>
  <c r="BQ101" i="90"/>
  <c r="BQ209" i="90"/>
  <c r="BQ199" i="90"/>
  <c r="BQ156" i="90"/>
  <c r="BQ88" i="90"/>
  <c r="BQ30" i="90"/>
  <c r="BQ17" i="90"/>
  <c r="BQ171" i="90"/>
  <c r="BQ182" i="90"/>
  <c r="BQ141" i="90"/>
  <c r="BQ102" i="90"/>
  <c r="BQ16" i="90"/>
  <c r="BQ136" i="90"/>
  <c r="BQ60" i="90"/>
  <c r="BQ18" i="90"/>
  <c r="BQ114" i="90"/>
  <c r="BQ132" i="90"/>
  <c r="BQ135" i="90"/>
  <c r="BQ151" i="90"/>
  <c r="BQ155" i="90"/>
  <c r="BQ154" i="90"/>
  <c r="BQ82" i="90"/>
  <c r="BQ81" i="90"/>
  <c r="BQ95" i="90"/>
  <c r="BQ49" i="90"/>
  <c r="BQ27" i="90"/>
  <c r="BQ26" i="90"/>
  <c r="BQ20" i="90"/>
  <c r="BQ175" i="90"/>
  <c r="BQ201" i="90"/>
  <c r="BQ204" i="90"/>
  <c r="BQ143" i="90"/>
  <c r="BQ142" i="90"/>
  <c r="BQ159" i="90"/>
  <c r="BQ70" i="90"/>
  <c r="BQ54" i="90"/>
  <c r="BQ25" i="90"/>
  <c r="BQ29" i="90"/>
  <c r="BQ23" i="90"/>
  <c r="BQ24" i="90"/>
  <c r="BQ187" i="90"/>
  <c r="BQ185" i="90"/>
  <c r="BQ194" i="90"/>
  <c r="BQ115" i="90"/>
  <c r="BQ120" i="90"/>
  <c r="BQ153" i="90"/>
  <c r="BQ144" i="90"/>
  <c r="BQ79" i="90"/>
  <c r="BQ74" i="90"/>
  <c r="BQ80" i="90"/>
  <c r="BQ99" i="90"/>
  <c r="BQ31" i="90"/>
  <c r="BQ34" i="90"/>
  <c r="BQ21" i="90"/>
  <c r="BQ19" i="90"/>
  <c r="BQ22" i="90"/>
  <c r="BQ177" i="90"/>
  <c r="BQ169" i="90"/>
  <c r="BQ205" i="90"/>
  <c r="BQ167" i="90"/>
  <c r="BQ128" i="90"/>
  <c r="BQ103" i="90"/>
  <c r="BQ129" i="90"/>
  <c r="BQ147" i="90"/>
  <c r="BQ160" i="90"/>
  <c r="BQ130" i="90"/>
  <c r="BQ139" i="90"/>
  <c r="BQ112" i="90"/>
  <c r="BQ108" i="90"/>
  <c r="BQ126" i="90"/>
  <c r="BQ158" i="90"/>
  <c r="BQ121" i="90"/>
  <c r="BQ106" i="90"/>
  <c r="BQ162" i="90"/>
  <c r="BQ93" i="90"/>
  <c r="BQ92" i="90"/>
  <c r="BQ76" i="90"/>
  <c r="BQ100" i="90"/>
  <c r="BQ94" i="90"/>
  <c r="BQ71" i="90"/>
  <c r="BQ98" i="90"/>
  <c r="BQ97" i="90"/>
  <c r="BQ73" i="90"/>
  <c r="BQ66" i="90"/>
  <c r="BQ51" i="90"/>
  <c r="BQ59" i="90"/>
  <c r="BQ61" i="90"/>
  <c r="BQ52" i="90"/>
  <c r="BQ50" i="90"/>
  <c r="BQ45" i="90"/>
  <c r="BQ44" i="90"/>
  <c r="BQ168" i="90"/>
  <c r="BQ210" i="90"/>
  <c r="BQ191" i="90"/>
  <c r="BQ174" i="90"/>
  <c r="BQ165" i="90"/>
  <c r="BQ198" i="90"/>
  <c r="BQ186" i="90"/>
  <c r="BQ197" i="90"/>
  <c r="BQ180" i="90"/>
  <c r="BQ164" i="90"/>
  <c r="BQ193" i="90"/>
  <c r="BQ211" i="90"/>
  <c r="BQ208" i="90"/>
  <c r="BQ188" i="90"/>
  <c r="BQ137" i="90"/>
  <c r="BQ149" i="90"/>
  <c r="BQ122" i="90"/>
  <c r="BQ125" i="90"/>
  <c r="BQ146" i="90"/>
  <c r="BQ111" i="90"/>
  <c r="BQ104" i="90"/>
  <c r="BQ145" i="90"/>
  <c r="BQ119" i="90"/>
  <c r="BQ150" i="90"/>
  <c r="BQ127" i="90"/>
  <c r="BQ134" i="90"/>
  <c r="BQ131" i="90"/>
  <c r="BQ140" i="90"/>
  <c r="BQ78" i="90"/>
  <c r="BQ89" i="90"/>
  <c r="BQ90" i="90"/>
  <c r="BQ72" i="90"/>
  <c r="BQ87" i="90"/>
  <c r="BQ96" i="90"/>
  <c r="BQ85" i="90"/>
  <c r="BQ86" i="90"/>
  <c r="BQ64" i="90"/>
  <c r="BQ48" i="90"/>
  <c r="BQ58" i="90"/>
  <c r="BQ65" i="90"/>
  <c r="BQ53" i="90"/>
  <c r="BQ57" i="90"/>
  <c r="BQ33" i="90"/>
  <c r="BQ43" i="90"/>
  <c r="BQ206" i="90"/>
  <c r="BQ184" i="90"/>
  <c r="BQ172" i="90"/>
  <c r="BQ203" i="90"/>
  <c r="BQ202" i="90"/>
  <c r="BQ189" i="90"/>
  <c r="BQ166" i="90"/>
  <c r="BQ192" i="90"/>
  <c r="BQ163" i="90"/>
  <c r="BQ195" i="90"/>
  <c r="BQ179" i="90"/>
  <c r="BQ207" i="90"/>
  <c r="BQ117" i="90"/>
  <c r="BQ138" i="90"/>
  <c r="BQ124" i="90"/>
  <c r="BQ107" i="90"/>
  <c r="BQ118" i="90"/>
  <c r="BQ105" i="90"/>
  <c r="BQ152" i="90"/>
  <c r="BQ110" i="90"/>
  <c r="BQ157" i="90"/>
  <c r="BQ109" i="90"/>
  <c r="BQ161" i="90"/>
  <c r="BQ113" i="90"/>
  <c r="BQ133" i="90"/>
  <c r="BQ148" i="90"/>
  <c r="BQ116" i="90"/>
  <c r="BQ77" i="90"/>
  <c r="BQ91" i="90"/>
  <c r="BQ83" i="90"/>
  <c r="BQ123" i="90"/>
  <c r="BQ67" i="90"/>
  <c r="BQ75" i="90"/>
  <c r="BQ69" i="90"/>
  <c r="BQ84" i="90"/>
  <c r="BQ68" i="90"/>
  <c r="BQ62" i="90"/>
  <c r="BQ55" i="90"/>
  <c r="BQ46" i="90"/>
  <c r="BQ56" i="90"/>
  <c r="BQ32" i="90"/>
  <c r="BQ47" i="90"/>
  <c r="BQ63" i="90"/>
  <c r="BQ190" i="90"/>
  <c r="BQ173" i="90"/>
  <c r="BQ176" i="90"/>
  <c r="BQ200" i="90"/>
  <c r="BQ183" i="90"/>
  <c r="BQ170" i="90"/>
  <c r="BQ181" i="90"/>
  <c r="BQ212" i="90"/>
  <c r="BQ196" i="90"/>
  <c r="BQ178" i="90"/>
  <c r="T57" i="81"/>
  <c r="T66" i="81"/>
  <c r="T58" i="81"/>
  <c r="T62" i="81"/>
  <c r="T61" i="81"/>
  <c r="T65" i="81"/>
  <c r="T64" i="81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AB1305" i="90" l="1"/>
  <c r="AB473" i="90"/>
  <c r="AB681" i="90"/>
  <c r="AB889" i="90"/>
  <c r="AB1045" i="90"/>
  <c r="AB1097" i="90"/>
  <c r="AB1149" i="90"/>
  <c r="AB941" i="90"/>
  <c r="AB837" i="90"/>
  <c r="AB1409" i="90"/>
  <c r="AB525" i="90"/>
  <c r="AB317" i="90"/>
  <c r="AB785" i="90"/>
  <c r="AB213" i="90"/>
  <c r="AB421" i="90"/>
  <c r="AB265" i="90"/>
  <c r="AB733" i="90"/>
  <c r="AB57" i="90"/>
  <c r="AB993" i="90"/>
  <c r="AB629" i="90"/>
  <c r="AB109" i="90"/>
  <c r="AB577" i="90"/>
  <c r="AB1201" i="90"/>
  <c r="AB161" i="90"/>
  <c r="AB1357" i="90"/>
  <c r="AB5" i="90"/>
  <c r="AB369" i="90"/>
  <c r="AB1253" i="90"/>
  <c r="BP3" i="89"/>
  <c r="BP14" i="89" s="1"/>
  <c r="CG6" i="89"/>
  <c r="CI6" i="89"/>
  <c r="BR3" i="89"/>
  <c r="BO3" i="89"/>
  <c r="BO17" i="89" s="1"/>
  <c r="CF6" i="89"/>
  <c r="BQ3" i="89"/>
  <c r="BQ20" i="89" s="1"/>
  <c r="CH6" i="89"/>
  <c r="N10" i="98"/>
  <c r="P10" i="98"/>
  <c r="Q10" i="98"/>
  <c r="O10" i="98"/>
  <c r="P12" i="98"/>
  <c r="N12" i="98"/>
  <c r="O12" i="98"/>
  <c r="Q12" i="98"/>
  <c r="N14" i="98"/>
  <c r="O14" i="98"/>
  <c r="P14" i="98"/>
  <c r="Q14" i="98"/>
  <c r="P7" i="98"/>
  <c r="N7" i="98"/>
  <c r="O7" i="98"/>
  <c r="Q7" i="98"/>
  <c r="N9" i="98"/>
  <c r="O9" i="98"/>
  <c r="P9" i="98"/>
  <c r="Q9" i="98"/>
  <c r="C13" i="98"/>
  <c r="BJ8" i="89"/>
  <c r="BJ13" i="89"/>
  <c r="BJ16" i="89"/>
  <c r="BJ19" i="89"/>
  <c r="BJ22" i="89"/>
  <c r="BJ25" i="89"/>
  <c r="BJ28" i="89"/>
  <c r="BJ31" i="89"/>
  <c r="BJ34" i="89"/>
  <c r="BJ37" i="89"/>
  <c r="BJ40" i="89"/>
  <c r="BJ43" i="89"/>
  <c r="BJ46" i="89"/>
  <c r="BJ49" i="89"/>
  <c r="BJ52" i="89"/>
  <c r="BJ55" i="89"/>
  <c r="BJ9" i="89"/>
  <c r="BJ10" i="89"/>
  <c r="BJ12" i="89"/>
  <c r="BJ15" i="89"/>
  <c r="BJ18" i="89"/>
  <c r="BJ21" i="89"/>
  <c r="BJ24" i="89"/>
  <c r="BJ27" i="89"/>
  <c r="BJ30" i="89"/>
  <c r="BJ33" i="89"/>
  <c r="BJ36" i="89"/>
  <c r="BJ39" i="89"/>
  <c r="BJ42" i="89"/>
  <c r="BJ45" i="89"/>
  <c r="BJ48" i="89"/>
  <c r="BJ51" i="89"/>
  <c r="BJ54" i="89"/>
  <c r="BJ57" i="89"/>
  <c r="BJ7" i="89"/>
  <c r="BJ11" i="89"/>
  <c r="BJ14" i="89"/>
  <c r="BJ17" i="89"/>
  <c r="BJ20" i="89"/>
  <c r="BJ23" i="89"/>
  <c r="BJ26" i="89"/>
  <c r="BJ29" i="89"/>
  <c r="BJ32" i="89"/>
  <c r="BJ35" i="89"/>
  <c r="BJ38" i="89"/>
  <c r="BJ41" i="89"/>
  <c r="BJ44" i="89"/>
  <c r="BJ47" i="89"/>
  <c r="BJ50" i="89"/>
  <c r="BJ53" i="89"/>
  <c r="BJ56" i="89"/>
  <c r="C15" i="98"/>
  <c r="BM6" i="89"/>
  <c r="BM8" i="89"/>
  <c r="BM10" i="89"/>
  <c r="BM13" i="89"/>
  <c r="BM16" i="89"/>
  <c r="BM19" i="89"/>
  <c r="BM22" i="89"/>
  <c r="BM25" i="89"/>
  <c r="BM28" i="89"/>
  <c r="BM31" i="89"/>
  <c r="BM34" i="89"/>
  <c r="BM37" i="89"/>
  <c r="BM40" i="89"/>
  <c r="BM43" i="89"/>
  <c r="BM46" i="89"/>
  <c r="BM49" i="89"/>
  <c r="BM52" i="89"/>
  <c r="BM55" i="89"/>
  <c r="BM7" i="89"/>
  <c r="BM12" i="89"/>
  <c r="BM15" i="89"/>
  <c r="BM18" i="89"/>
  <c r="BM21" i="89"/>
  <c r="BM24" i="89"/>
  <c r="BM27" i="89"/>
  <c r="BM30" i="89"/>
  <c r="BM33" i="89"/>
  <c r="BM36" i="89"/>
  <c r="BM39" i="89"/>
  <c r="BM42" i="89"/>
  <c r="BM45" i="89"/>
  <c r="BM48" i="89"/>
  <c r="BM51" i="89"/>
  <c r="BM54" i="89"/>
  <c r="BM57" i="89"/>
  <c r="BM9" i="89"/>
  <c r="BM11" i="89"/>
  <c r="BM14" i="89"/>
  <c r="BM17" i="89"/>
  <c r="BM20" i="89"/>
  <c r="BM23" i="89"/>
  <c r="BM26" i="89"/>
  <c r="BM29" i="89"/>
  <c r="BM32" i="89"/>
  <c r="BM35" i="89"/>
  <c r="BM38" i="89"/>
  <c r="BM41" i="89"/>
  <c r="BM44" i="89"/>
  <c r="BM47" i="89"/>
  <c r="BM50" i="89"/>
  <c r="BM53" i="89"/>
  <c r="BM56" i="89"/>
  <c r="BK12" i="89"/>
  <c r="BK24" i="89"/>
  <c r="BK36" i="89"/>
  <c r="BK48" i="89"/>
  <c r="BK11" i="89"/>
  <c r="BK13" i="89"/>
  <c r="BK25" i="89"/>
  <c r="BK37" i="89"/>
  <c r="BK49" i="89"/>
  <c r="BK10" i="89"/>
  <c r="BK6" i="89"/>
  <c r="BK14" i="89"/>
  <c r="BK26" i="89"/>
  <c r="BK38" i="89"/>
  <c r="BK50" i="89"/>
  <c r="BK15" i="89"/>
  <c r="BK27" i="89"/>
  <c r="BK39" i="89"/>
  <c r="BK51" i="89"/>
  <c r="BK46" i="89"/>
  <c r="BK16" i="89"/>
  <c r="BK28" i="89"/>
  <c r="BK40" i="89"/>
  <c r="BK52" i="89"/>
  <c r="BK17" i="89"/>
  <c r="BK29" i="89"/>
  <c r="BK41" i="89"/>
  <c r="BK53" i="89"/>
  <c r="BK18" i="89"/>
  <c r="BK30" i="89"/>
  <c r="BK42" i="89"/>
  <c r="BK54" i="89"/>
  <c r="BK7" i="89"/>
  <c r="BK19" i="89"/>
  <c r="BK31" i="89"/>
  <c r="BK43" i="89"/>
  <c r="BK55" i="89"/>
  <c r="BK34" i="89"/>
  <c r="BK23" i="89"/>
  <c r="BK47" i="89"/>
  <c r="BK8" i="89"/>
  <c r="BK20" i="89"/>
  <c r="BK32" i="89"/>
  <c r="BK44" i="89"/>
  <c r="BK56" i="89"/>
  <c r="BK22" i="89"/>
  <c r="BK35" i="89"/>
  <c r="BK9" i="89"/>
  <c r="BK21" i="89"/>
  <c r="BK33" i="89"/>
  <c r="BK45" i="89"/>
  <c r="BK57" i="89"/>
  <c r="BN8" i="89"/>
  <c r="BN44" i="89"/>
  <c r="BN6" i="89"/>
  <c r="BN20" i="89"/>
  <c r="BN10" i="89"/>
  <c r="BN13" i="89"/>
  <c r="BN16" i="89"/>
  <c r="BN19" i="89"/>
  <c r="BN22" i="89"/>
  <c r="BN25" i="89"/>
  <c r="BN28" i="89"/>
  <c r="BN31" i="89"/>
  <c r="BN34" i="89"/>
  <c r="BN37" i="89"/>
  <c r="BN40" i="89"/>
  <c r="BN43" i="89"/>
  <c r="BN46" i="89"/>
  <c r="BN49" i="89"/>
  <c r="BN52" i="89"/>
  <c r="BN55" i="89"/>
  <c r="BN29" i="89"/>
  <c r="BN41" i="89"/>
  <c r="BN11" i="89"/>
  <c r="BN26" i="89"/>
  <c r="BN56" i="89"/>
  <c r="BN7" i="89"/>
  <c r="BN17" i="89"/>
  <c r="BN32" i="89"/>
  <c r="BN47" i="89"/>
  <c r="BN12" i="89"/>
  <c r="BN15" i="89"/>
  <c r="BN18" i="89"/>
  <c r="BN21" i="89"/>
  <c r="BN24" i="89"/>
  <c r="BN27" i="89"/>
  <c r="BN30" i="89"/>
  <c r="BN33" i="89"/>
  <c r="BN36" i="89"/>
  <c r="BN39" i="89"/>
  <c r="BN42" i="89"/>
  <c r="BN45" i="89"/>
  <c r="BN48" i="89"/>
  <c r="BN51" i="89"/>
  <c r="BN54" i="89"/>
  <c r="BN57" i="89"/>
  <c r="BN9" i="89"/>
  <c r="BN50" i="89"/>
  <c r="BN23" i="89"/>
  <c r="BN38" i="89"/>
  <c r="BN14" i="89"/>
  <c r="BN35" i="89"/>
  <c r="BN53" i="89"/>
  <c r="C8" i="98"/>
  <c r="BQ47" i="89"/>
  <c r="BQ53" i="89"/>
  <c r="BQ37" i="89"/>
  <c r="BQ43" i="89"/>
  <c r="BQ36" i="89"/>
  <c r="BQ42" i="89"/>
  <c r="BP11" i="89"/>
  <c r="BP20" i="89"/>
  <c r="BP23" i="89"/>
  <c r="BP32" i="89"/>
  <c r="BP35" i="89"/>
  <c r="BP44" i="89"/>
  <c r="BP47" i="89"/>
  <c r="BP56" i="89"/>
  <c r="BP8" i="89"/>
  <c r="BP13" i="89"/>
  <c r="BP16" i="89"/>
  <c r="BP25" i="89"/>
  <c r="BP28" i="89"/>
  <c r="BP37" i="89"/>
  <c r="BP40" i="89"/>
  <c r="BP49" i="89"/>
  <c r="BP52" i="89"/>
  <c r="BP12" i="89"/>
  <c r="BP15" i="89"/>
  <c r="BP24" i="89"/>
  <c r="BP27" i="89"/>
  <c r="BP36" i="89"/>
  <c r="BP39" i="89"/>
  <c r="BP48" i="89"/>
  <c r="BP51" i="89"/>
  <c r="BP9" i="89"/>
  <c r="C11" i="98"/>
  <c r="BL16" i="89"/>
  <c r="BL28" i="89"/>
  <c r="BL40" i="89"/>
  <c r="BL52" i="89"/>
  <c r="BL17" i="89"/>
  <c r="BL29" i="89"/>
  <c r="BL41" i="89"/>
  <c r="BL53" i="89"/>
  <c r="BL51" i="89"/>
  <c r="BL18" i="89"/>
  <c r="BL30" i="89"/>
  <c r="BL42" i="89"/>
  <c r="BL54" i="89"/>
  <c r="BL26" i="89"/>
  <c r="BL7" i="89"/>
  <c r="BL19" i="89"/>
  <c r="BL31" i="89"/>
  <c r="BL43" i="89"/>
  <c r="BL55" i="89"/>
  <c r="BL50" i="89"/>
  <c r="BL8" i="89"/>
  <c r="BL20" i="89"/>
  <c r="BL32" i="89"/>
  <c r="BL44" i="89"/>
  <c r="BL56" i="89"/>
  <c r="BL38" i="89"/>
  <c r="BL9" i="89"/>
  <c r="BL21" i="89"/>
  <c r="BL33" i="89"/>
  <c r="BL45" i="89"/>
  <c r="BL57" i="89"/>
  <c r="BL14" i="89"/>
  <c r="BL27" i="89"/>
  <c r="BL10" i="89"/>
  <c r="BL22" i="89"/>
  <c r="BL34" i="89"/>
  <c r="BL46" i="89"/>
  <c r="BL6" i="89"/>
  <c r="BL39" i="89"/>
  <c r="BL11" i="89"/>
  <c r="BL23" i="89"/>
  <c r="BL35" i="89"/>
  <c r="BL47" i="89"/>
  <c r="BL12" i="89"/>
  <c r="BL24" i="89"/>
  <c r="BL36" i="89"/>
  <c r="BL48" i="89"/>
  <c r="BL13" i="89"/>
  <c r="BL25" i="89"/>
  <c r="BL37" i="89"/>
  <c r="BL49" i="89"/>
  <c r="BL15" i="89"/>
  <c r="BW7" i="85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R73" i="85"/>
  <c r="BR71" i="85"/>
  <c r="BR70" i="85"/>
  <c r="BR68" i="85"/>
  <c r="BR59" i="85"/>
  <c r="BR58" i="85"/>
  <c r="BR51" i="85"/>
  <c r="BR50" i="85"/>
  <c r="BR46" i="85"/>
  <c r="BR18" i="85"/>
  <c r="BR17" i="85"/>
  <c r="BR16" i="85"/>
  <c r="BR15" i="85"/>
  <c r="BR9" i="85"/>
  <c r="BR8" i="85"/>
  <c r="BR83" i="85"/>
  <c r="BR82" i="85"/>
  <c r="BR80" i="85"/>
  <c r="BR69" i="85"/>
  <c r="BR67" i="85"/>
  <c r="BR66" i="85"/>
  <c r="BR64" i="85"/>
  <c r="BR57" i="85"/>
  <c r="BR56" i="85"/>
  <c r="BR49" i="85"/>
  <c r="BR48" i="85"/>
  <c r="BR47" i="85"/>
  <c r="BR45" i="85"/>
  <c r="BR44" i="85"/>
  <c r="BR42" i="85"/>
  <c r="BR22" i="85"/>
  <c r="BR21" i="85"/>
  <c r="BR20" i="85"/>
  <c r="BR19" i="85"/>
  <c r="BR76" i="85"/>
  <c r="BR75" i="85"/>
  <c r="BR63" i="85"/>
  <c r="BR54" i="85"/>
  <c r="BR43" i="85"/>
  <c r="BR41" i="85"/>
  <c r="BR39" i="85"/>
  <c r="BR37" i="85"/>
  <c r="BR25" i="85"/>
  <c r="BR23" i="85"/>
  <c r="BR81" i="85"/>
  <c r="BR61" i="85"/>
  <c r="BR52" i="85"/>
  <c r="BR35" i="85"/>
  <c r="BR33" i="85"/>
  <c r="BR31" i="85"/>
  <c r="BR29" i="85"/>
  <c r="BR27" i="85"/>
  <c r="BR14" i="85"/>
  <c r="BR12" i="85"/>
  <c r="BR10" i="85"/>
  <c r="BR7" i="85"/>
  <c r="BR6" i="85"/>
  <c r="BR79" i="85"/>
  <c r="BR65" i="85"/>
  <c r="BR62" i="85"/>
  <c r="BR55" i="85"/>
  <c r="BR40" i="85"/>
  <c r="BR36" i="85"/>
  <c r="BR24" i="85"/>
  <c r="BR4" i="85"/>
  <c r="BR77" i="85"/>
  <c r="BR72" i="85"/>
  <c r="BR32" i="85"/>
  <c r="BR28" i="85"/>
  <c r="BR11" i="85"/>
  <c r="BR78" i="85"/>
  <c r="BR74" i="85"/>
  <c r="BR38" i="85"/>
  <c r="BR34" i="85"/>
  <c r="BR26" i="85"/>
  <c r="BR5" i="85"/>
  <c r="BR60" i="85"/>
  <c r="BR53" i="85"/>
  <c r="BR30" i="85"/>
  <c r="BR13" i="85"/>
  <c r="BM111" i="85"/>
  <c r="BM105" i="85"/>
  <c r="BM104" i="85"/>
  <c r="BM97" i="85"/>
  <c r="BM96" i="85"/>
  <c r="BM89" i="85"/>
  <c r="BM88" i="85"/>
  <c r="BM79" i="85"/>
  <c r="BM78" i="85"/>
  <c r="BM77" i="85"/>
  <c r="BM76" i="85"/>
  <c r="BM62" i="85"/>
  <c r="BM61" i="85"/>
  <c r="BM54" i="85"/>
  <c r="BM53" i="85"/>
  <c r="BM38" i="85"/>
  <c r="BM36" i="85"/>
  <c r="BM35" i="85"/>
  <c r="BM34" i="85"/>
  <c r="BM33" i="85"/>
  <c r="BM32" i="85"/>
  <c r="BM31" i="85"/>
  <c r="BM29" i="85"/>
  <c r="BM28" i="85"/>
  <c r="BM27" i="85"/>
  <c r="BM26" i="85"/>
  <c r="BM13" i="85"/>
  <c r="BM12" i="85"/>
  <c r="BM11" i="85"/>
  <c r="BM107" i="85"/>
  <c r="BM106" i="85"/>
  <c r="BM99" i="85"/>
  <c r="BM98" i="85"/>
  <c r="BM91" i="85"/>
  <c r="BM90" i="85"/>
  <c r="BM75" i="85"/>
  <c r="BM74" i="85"/>
  <c r="BM73" i="85"/>
  <c r="BM72" i="85"/>
  <c r="BM60" i="85"/>
  <c r="BM59" i="85"/>
  <c r="BM52" i="85"/>
  <c r="BM51" i="85"/>
  <c r="BM30" i="85"/>
  <c r="BM17" i="85"/>
  <c r="BM16" i="85"/>
  <c r="BM15" i="85"/>
  <c r="BM14" i="85"/>
  <c r="BM10" i="85"/>
  <c r="BM9" i="85"/>
  <c r="BM108" i="85"/>
  <c r="BM103" i="85"/>
  <c r="BM102" i="85"/>
  <c r="BM92" i="85"/>
  <c r="BM87" i="85"/>
  <c r="BM86" i="85"/>
  <c r="BM83" i="85"/>
  <c r="BM65" i="85"/>
  <c r="BM58" i="85"/>
  <c r="BM49" i="85"/>
  <c r="BM47" i="85"/>
  <c r="BM45" i="85"/>
  <c r="BM21" i="85"/>
  <c r="BM19" i="85"/>
  <c r="BM4" i="85"/>
  <c r="BM110" i="85"/>
  <c r="BM109" i="85"/>
  <c r="BM93" i="85"/>
  <c r="BM84" i="85"/>
  <c r="BM80" i="85"/>
  <c r="BM71" i="85"/>
  <c r="BM69" i="85"/>
  <c r="BM66" i="85"/>
  <c r="BM63" i="85"/>
  <c r="BM56" i="85"/>
  <c r="BM43" i="85"/>
  <c r="BM41" i="85"/>
  <c r="BM39" i="85"/>
  <c r="BM37" i="85"/>
  <c r="BM25" i="85"/>
  <c r="BM23" i="85"/>
  <c r="BM100" i="85"/>
  <c r="BM101" i="85"/>
  <c r="BM70" i="85"/>
  <c r="BM48" i="85"/>
  <c r="BM20" i="85"/>
  <c r="BM8" i="85"/>
  <c r="BM94" i="85"/>
  <c r="BM85" i="85"/>
  <c r="BM81" i="85"/>
  <c r="BM67" i="85"/>
  <c r="BM55" i="85"/>
  <c r="BM44" i="85"/>
  <c r="BM40" i="85"/>
  <c r="BM24" i="85"/>
  <c r="BM6" i="85"/>
  <c r="BM95" i="85"/>
  <c r="BM57" i="85"/>
  <c r="BM50" i="85"/>
  <c r="BM18" i="85"/>
  <c r="BM7" i="85"/>
  <c r="BM82" i="85"/>
  <c r="BM68" i="85"/>
  <c r="BM64" i="85"/>
  <c r="BM46" i="85"/>
  <c r="BM42" i="85"/>
  <c r="BM22" i="85"/>
  <c r="BM5" i="85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W29" i="88"/>
  <c r="V29" i="88"/>
  <c r="R29" i="88"/>
  <c r="U29" i="88"/>
  <c r="C33" i="88"/>
  <c r="W33" i="88" s="1"/>
  <c r="D24" i="88"/>
  <c r="O32" i="88"/>
  <c r="S7" i="88"/>
  <c r="T7" i="88" s="1"/>
  <c r="S29" i="88"/>
  <c r="T29" i="88"/>
  <c r="Q29" i="88"/>
  <c r="P29" i="88"/>
  <c r="CM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BO18" i="89" l="1"/>
  <c r="BO7" i="89"/>
  <c r="BQ18" i="89"/>
  <c r="BQ19" i="89"/>
  <c r="BQ29" i="89"/>
  <c r="BQ12" i="89"/>
  <c r="BQ13" i="89"/>
  <c r="BQ23" i="89"/>
  <c r="AB388" i="90"/>
  <c r="AB1324" i="90"/>
  <c r="AB128" i="90"/>
  <c r="AB1272" i="90"/>
  <c r="AB440" i="90"/>
  <c r="AB752" i="90"/>
  <c r="AB232" i="90"/>
  <c r="AB1376" i="90"/>
  <c r="AB544" i="90"/>
  <c r="AB492" i="90"/>
  <c r="AB1064" i="90"/>
  <c r="AB1428" i="90"/>
  <c r="AB856" i="90"/>
  <c r="AB700" i="90"/>
  <c r="AB76" i="90"/>
  <c r="AB1168" i="90"/>
  <c r="AB336" i="90"/>
  <c r="AB284" i="90"/>
  <c r="AB24" i="90"/>
  <c r="AB804" i="90"/>
  <c r="AB180" i="90"/>
  <c r="AB596" i="90"/>
  <c r="AB908" i="90"/>
  <c r="AB1116" i="90"/>
  <c r="AB1220" i="90"/>
  <c r="AB1012" i="90"/>
  <c r="AB648" i="90"/>
  <c r="AB960" i="90"/>
  <c r="AB627" i="90"/>
  <c r="AB211" i="90"/>
  <c r="AB1251" i="90"/>
  <c r="AB1095" i="90"/>
  <c r="AB1043" i="90"/>
  <c r="AB159" i="90"/>
  <c r="AB107" i="90"/>
  <c r="AB1303" i="90"/>
  <c r="AB471" i="90"/>
  <c r="AB783" i="90"/>
  <c r="AB523" i="90"/>
  <c r="AB1199" i="90"/>
  <c r="AB1355" i="90"/>
  <c r="AB835" i="90"/>
  <c r="AB575" i="90"/>
  <c r="AB1407" i="90"/>
  <c r="AB315" i="90"/>
  <c r="AB263" i="90"/>
  <c r="AB1147" i="90"/>
  <c r="AB367" i="90"/>
  <c r="AB887" i="90"/>
  <c r="AB731" i="90"/>
  <c r="AB55" i="90"/>
  <c r="AB991" i="90"/>
  <c r="AB679" i="90"/>
  <c r="AB419" i="90"/>
  <c r="AB939" i="90"/>
  <c r="AB1459" i="90"/>
  <c r="AB1161" i="90"/>
  <c r="AB1369" i="90"/>
  <c r="AB745" i="90"/>
  <c r="AB537" i="90"/>
  <c r="AB1213" i="90"/>
  <c r="AB953" i="90"/>
  <c r="AB849" i="90"/>
  <c r="AB17" i="90"/>
  <c r="AB277" i="90"/>
  <c r="AB693" i="90"/>
  <c r="AB1265" i="90"/>
  <c r="AB1005" i="90"/>
  <c r="AB797" i="90"/>
  <c r="AB329" i="90"/>
  <c r="AB173" i="90"/>
  <c r="AB433" i="90"/>
  <c r="AB121" i="90"/>
  <c r="AB1057" i="90"/>
  <c r="AB1421" i="90"/>
  <c r="AB589" i="90"/>
  <c r="AB69" i="90"/>
  <c r="AB381" i="90"/>
  <c r="AB901" i="90"/>
  <c r="AB641" i="90"/>
  <c r="AB1109" i="90"/>
  <c r="AB225" i="90"/>
  <c r="AB1317" i="90"/>
  <c r="AB485" i="90"/>
  <c r="AB1442" i="90"/>
  <c r="AB1026" i="90"/>
  <c r="AB610" i="90"/>
  <c r="AB558" i="90"/>
  <c r="AB38" i="90"/>
  <c r="AB1182" i="90"/>
  <c r="AB922" i="90"/>
  <c r="AB1234" i="90"/>
  <c r="AB1078" i="90"/>
  <c r="AB1390" i="90"/>
  <c r="AB1338" i="90"/>
  <c r="AB506" i="90"/>
  <c r="AB350" i="90"/>
  <c r="AB298" i="90"/>
  <c r="AB662" i="90"/>
  <c r="AB1130" i="90"/>
  <c r="AB974" i="90"/>
  <c r="AB142" i="90"/>
  <c r="AB454" i="90"/>
  <c r="AB1286" i="90"/>
  <c r="AB90" i="90"/>
  <c r="AB246" i="90"/>
  <c r="AB194" i="90"/>
  <c r="AB402" i="90"/>
  <c r="AB870" i="90"/>
  <c r="AB818" i="90"/>
  <c r="AB766" i="90"/>
  <c r="AB714" i="90"/>
  <c r="AB403" i="90"/>
  <c r="AB1235" i="90"/>
  <c r="AB923" i="90"/>
  <c r="AB611" i="90"/>
  <c r="AB299" i="90"/>
  <c r="AB663" i="90"/>
  <c r="AB1443" i="90"/>
  <c r="AB247" i="90"/>
  <c r="AB195" i="90"/>
  <c r="AB715" i="90"/>
  <c r="AB351" i="90"/>
  <c r="AB143" i="90"/>
  <c r="AB1079" i="90"/>
  <c r="AB559" i="90"/>
  <c r="AB1287" i="90"/>
  <c r="AB455" i="90"/>
  <c r="AB767" i="90"/>
  <c r="AB975" i="90"/>
  <c r="AB91" i="90"/>
  <c r="AB1027" i="90"/>
  <c r="AB1391" i="90"/>
  <c r="AB1339" i="90"/>
  <c r="AB819" i="90"/>
  <c r="AB507" i="90"/>
  <c r="AB1183" i="90"/>
  <c r="AB871" i="90"/>
  <c r="AB39" i="90"/>
  <c r="AB1131" i="90"/>
  <c r="AB547" i="90"/>
  <c r="AB755" i="90"/>
  <c r="AB1379" i="90"/>
  <c r="AB963" i="90"/>
  <c r="AB1171" i="90"/>
  <c r="AB339" i="90"/>
  <c r="AB911" i="90"/>
  <c r="AB1431" i="90"/>
  <c r="AB287" i="90"/>
  <c r="AB1015" i="90"/>
  <c r="AB183" i="90"/>
  <c r="AB79" i="90"/>
  <c r="AB131" i="90"/>
  <c r="AB1223" i="90"/>
  <c r="AB391" i="90"/>
  <c r="AB703" i="90"/>
  <c r="AB27" i="90"/>
  <c r="AB1327" i="90"/>
  <c r="AB807" i="90"/>
  <c r="AB651" i="90"/>
  <c r="AB495" i="90"/>
  <c r="AB1275" i="90"/>
  <c r="AB599" i="90"/>
  <c r="AB859" i="90"/>
  <c r="AB1067" i="90"/>
  <c r="AB443" i="90"/>
  <c r="AB235" i="90"/>
  <c r="AB1119" i="90"/>
  <c r="AB1203" i="90"/>
  <c r="AB995" i="90"/>
  <c r="AB1411" i="90"/>
  <c r="AB579" i="90"/>
  <c r="AB735" i="90"/>
  <c r="AB787" i="90"/>
  <c r="AB683" i="90"/>
  <c r="AB475" i="90"/>
  <c r="AB1359" i="90"/>
  <c r="AB1099" i="90"/>
  <c r="AB943" i="90"/>
  <c r="AB527" i="90"/>
  <c r="AB371" i="90"/>
  <c r="AB839" i="90"/>
  <c r="AB319" i="90"/>
  <c r="AB111" i="90"/>
  <c r="AB891" i="90"/>
  <c r="AB59" i="90"/>
  <c r="AB1047" i="90"/>
  <c r="AB1255" i="90"/>
  <c r="AB1151" i="90"/>
  <c r="AB215" i="90"/>
  <c r="AB7" i="90"/>
  <c r="AB267" i="90"/>
  <c r="AB631" i="90"/>
  <c r="AB1307" i="90"/>
  <c r="AB423" i="90"/>
  <c r="AB163" i="90"/>
  <c r="AB754" i="90"/>
  <c r="AB962" i="90"/>
  <c r="AB338" i="90"/>
  <c r="AB1378" i="90"/>
  <c r="AB1274" i="90"/>
  <c r="AB442" i="90"/>
  <c r="AB1118" i="90"/>
  <c r="AB858" i="90"/>
  <c r="AB1014" i="90"/>
  <c r="AB182" i="90"/>
  <c r="AB1326" i="90"/>
  <c r="AB494" i="90"/>
  <c r="AB286" i="90"/>
  <c r="AB234" i="90"/>
  <c r="AB1170" i="90"/>
  <c r="AB1066" i="90"/>
  <c r="AB390" i="90"/>
  <c r="AB78" i="90"/>
  <c r="AB26" i="90"/>
  <c r="AB546" i="90"/>
  <c r="AB910" i="90"/>
  <c r="AB806" i="90"/>
  <c r="AB1430" i="90"/>
  <c r="AB598" i="90"/>
  <c r="AB702" i="90"/>
  <c r="AB650" i="90"/>
  <c r="AB130" i="90"/>
  <c r="AB1222" i="90"/>
  <c r="AB420" i="90"/>
  <c r="AB1408" i="90"/>
  <c r="AB316" i="90"/>
  <c r="AB576" i="90"/>
  <c r="AB56" i="90"/>
  <c r="AB992" i="90"/>
  <c r="AB680" i="90"/>
  <c r="AB108" i="90"/>
  <c r="AB160" i="90"/>
  <c r="AB940" i="90"/>
  <c r="AB1200" i="90"/>
  <c r="AB1044" i="90"/>
  <c r="AB1356" i="90"/>
  <c r="AB524" i="90"/>
  <c r="AB1148" i="90"/>
  <c r="AB628" i="90"/>
  <c r="AB784" i="90"/>
  <c r="AB472" i="90"/>
  <c r="AB368" i="90"/>
  <c r="AB1304" i="90"/>
  <c r="AB212" i="90"/>
  <c r="AB1252" i="90"/>
  <c r="AB732" i="90"/>
  <c r="AB836" i="90"/>
  <c r="AB1460" i="90"/>
  <c r="AB264" i="90"/>
  <c r="AB888" i="90"/>
  <c r="AB1096" i="90"/>
  <c r="AB825" i="90"/>
  <c r="AB617" i="90"/>
  <c r="AB1241" i="90"/>
  <c r="AB1449" i="90"/>
  <c r="AB1033" i="90"/>
  <c r="AB981" i="90"/>
  <c r="AB1085" i="90"/>
  <c r="AB773" i="90"/>
  <c r="AB149" i="90"/>
  <c r="AB721" i="90"/>
  <c r="AB357" i="90"/>
  <c r="AB305" i="90"/>
  <c r="AB201" i="90"/>
  <c r="AB461" i="90"/>
  <c r="AB409" i="90"/>
  <c r="AB1293" i="90"/>
  <c r="AB97" i="90"/>
  <c r="AB565" i="90"/>
  <c r="AB513" i="90"/>
  <c r="AB253" i="90"/>
  <c r="AB1345" i="90"/>
  <c r="AB1189" i="90"/>
  <c r="AB877" i="90"/>
  <c r="AB669" i="90"/>
  <c r="AB45" i="90"/>
  <c r="AB929" i="90"/>
  <c r="AB1137" i="90"/>
  <c r="AB1397" i="90"/>
  <c r="AB1362" i="90"/>
  <c r="AB62" i="90"/>
  <c r="AB686" i="90"/>
  <c r="AB10" i="90"/>
  <c r="AB1154" i="90"/>
  <c r="AB998" i="90"/>
  <c r="AB946" i="90"/>
  <c r="AB478" i="90"/>
  <c r="AB1206" i="90"/>
  <c r="AB166" i="90"/>
  <c r="AB634" i="90"/>
  <c r="AB738" i="90"/>
  <c r="AB426" i="90"/>
  <c r="AB790" i="90"/>
  <c r="AB114" i="90"/>
  <c r="AB1102" i="90"/>
  <c r="AB374" i="90"/>
  <c r="AB1414" i="90"/>
  <c r="AB322" i="90"/>
  <c r="AB270" i="90"/>
  <c r="AB1258" i="90"/>
  <c r="AB218" i="90"/>
  <c r="AB530" i="90"/>
  <c r="AB1310" i="90"/>
  <c r="AB894" i="90"/>
  <c r="AB1050" i="90"/>
  <c r="AB842" i="90"/>
  <c r="AB582" i="90"/>
  <c r="AB1282" i="90"/>
  <c r="AB34" i="90"/>
  <c r="AB190" i="90"/>
  <c r="AB138" i="90"/>
  <c r="AB814" i="90"/>
  <c r="AB970" i="90"/>
  <c r="AB1126" i="90"/>
  <c r="AB1022" i="90"/>
  <c r="AB1334" i="90"/>
  <c r="AB502" i="90"/>
  <c r="AB762" i="90"/>
  <c r="AB1074" i="90"/>
  <c r="AB606" i="90"/>
  <c r="AB918" i="90"/>
  <c r="AB554" i="90"/>
  <c r="AB346" i="90"/>
  <c r="AB1230" i="90"/>
  <c r="AB1178" i="90"/>
  <c r="AB866" i="90"/>
  <c r="AB294" i="90"/>
  <c r="AB242" i="90"/>
  <c r="AB398" i="90"/>
  <c r="AB1386" i="90"/>
  <c r="AB710" i="90"/>
  <c r="AB658" i="90"/>
  <c r="AB450" i="90"/>
  <c r="AB1438" i="90"/>
  <c r="AB86" i="90"/>
  <c r="AB228" i="90"/>
  <c r="AB1164" i="90"/>
  <c r="AB800" i="90"/>
  <c r="AB124" i="90"/>
  <c r="AB20" i="90"/>
  <c r="AB176" i="90"/>
  <c r="AB1008" i="90"/>
  <c r="AB280" i="90"/>
  <c r="AB748" i="90"/>
  <c r="AB1112" i="90"/>
  <c r="AB956" i="90"/>
  <c r="AB1320" i="90"/>
  <c r="AB488" i="90"/>
  <c r="AB644" i="90"/>
  <c r="AB436" i="90"/>
  <c r="AB852" i="90"/>
  <c r="AB1424" i="90"/>
  <c r="AB332" i="90"/>
  <c r="AB1060" i="90"/>
  <c r="AB1372" i="90"/>
  <c r="AB1268" i="90"/>
  <c r="AB384" i="90"/>
  <c r="AB72" i="90"/>
  <c r="AB1216" i="90"/>
  <c r="AB592" i="90"/>
  <c r="AB540" i="90"/>
  <c r="AB696" i="90"/>
  <c r="AB904" i="90"/>
  <c r="AB226" i="90"/>
  <c r="AB850" i="90"/>
  <c r="AB1266" i="90"/>
  <c r="AB1162" i="90"/>
  <c r="AB1214" i="90"/>
  <c r="AB174" i="90"/>
  <c r="AB122" i="90"/>
  <c r="AB486" i="90"/>
  <c r="AB1006" i="90"/>
  <c r="AB1318" i="90"/>
  <c r="AB798" i="90"/>
  <c r="AB746" i="90"/>
  <c r="AB278" i="90"/>
  <c r="AB954" i="90"/>
  <c r="AB902" i="90"/>
  <c r="AB1422" i="90"/>
  <c r="AB590" i="90"/>
  <c r="AB1370" i="90"/>
  <c r="AB642" i="90"/>
  <c r="AB538" i="90"/>
  <c r="AB694" i="90"/>
  <c r="AB434" i="90"/>
  <c r="AB18" i="90"/>
  <c r="AB70" i="90"/>
  <c r="AB1058" i="90"/>
  <c r="AB330" i="90"/>
  <c r="AB1110" i="90"/>
  <c r="AB382" i="90"/>
  <c r="AB624" i="90"/>
  <c r="AB416" i="90"/>
  <c r="AB1404" i="90"/>
  <c r="AB1196" i="90"/>
  <c r="AB364" i="90"/>
  <c r="AB728" i="90"/>
  <c r="AB52" i="90"/>
  <c r="AB936" i="90"/>
  <c r="AB1300" i="90"/>
  <c r="AB884" i="90"/>
  <c r="AB260" i="90"/>
  <c r="AB572" i="90"/>
  <c r="AB1248" i="90"/>
  <c r="AB1040" i="90"/>
  <c r="AB208" i="90"/>
  <c r="AB104" i="90"/>
  <c r="AB156" i="90"/>
  <c r="AB832" i="90"/>
  <c r="AB520" i="90"/>
  <c r="AB1456" i="90"/>
  <c r="AB1092" i="90"/>
  <c r="AB780" i="90"/>
  <c r="AB1352" i="90"/>
  <c r="AB468" i="90"/>
  <c r="AB312" i="90"/>
  <c r="AB676" i="90"/>
  <c r="AB1144" i="90"/>
  <c r="AB988" i="90"/>
  <c r="AB1353" i="90"/>
  <c r="AB937" i="90"/>
  <c r="AB729" i="90"/>
  <c r="AB1145" i="90"/>
  <c r="AB1301" i="90"/>
  <c r="AB521" i="90"/>
  <c r="AB469" i="90"/>
  <c r="AB1197" i="90"/>
  <c r="AB833" i="90"/>
  <c r="AB365" i="90"/>
  <c r="AB261" i="90"/>
  <c r="AB1405" i="90"/>
  <c r="AB1041" i="90"/>
  <c r="AB573" i="90"/>
  <c r="AB157" i="90"/>
  <c r="AB989" i="90"/>
  <c r="AB105" i="90"/>
  <c r="AB53" i="90"/>
  <c r="AB1457" i="90"/>
  <c r="AB417" i="90"/>
  <c r="AB209" i="90"/>
  <c r="AB781" i="90"/>
  <c r="AB625" i="90"/>
  <c r="AB1093" i="90"/>
  <c r="AB677" i="90"/>
  <c r="AB1249" i="90"/>
  <c r="AB885" i="90"/>
  <c r="AB313" i="90"/>
  <c r="AB1458" i="90"/>
  <c r="AB210" i="90"/>
  <c r="AB1250" i="90"/>
  <c r="AB574" i="90"/>
  <c r="AB1354" i="90"/>
  <c r="AB834" i="90"/>
  <c r="AB522" i="90"/>
  <c r="AB1406" i="90"/>
  <c r="AB678" i="90"/>
  <c r="AB418" i="90"/>
  <c r="AB1146" i="90"/>
  <c r="AB990" i="90"/>
  <c r="AB158" i="90"/>
  <c r="AB730" i="90"/>
  <c r="AB54" i="90"/>
  <c r="AB626" i="90"/>
  <c r="AB1198" i="90"/>
  <c r="AB938" i="90"/>
  <c r="AB262" i="90"/>
  <c r="AB886" i="90"/>
  <c r="AB1042" i="90"/>
  <c r="AB1094" i="90"/>
  <c r="AB366" i="90"/>
  <c r="AB782" i="90"/>
  <c r="AB314" i="90"/>
  <c r="AB106" i="90"/>
  <c r="AB1302" i="90"/>
  <c r="AB470" i="90"/>
  <c r="AB770" i="90"/>
  <c r="AB1394" i="90"/>
  <c r="AB354" i="90"/>
  <c r="AB302" i="90"/>
  <c r="AB1342" i="90"/>
  <c r="AB1290" i="90"/>
  <c r="AB458" i="90"/>
  <c r="AB510" i="90"/>
  <c r="AB1082" i="90"/>
  <c r="AB1446" i="90"/>
  <c r="AB666" i="90"/>
  <c r="AB146" i="90"/>
  <c r="AB1134" i="90"/>
  <c r="AB562" i="90"/>
  <c r="AB94" i="90"/>
  <c r="AB926" i="90"/>
  <c r="AB874" i="90"/>
  <c r="AB406" i="90"/>
  <c r="AB822" i="90"/>
  <c r="AB978" i="90"/>
  <c r="AB614" i="90"/>
  <c r="AB718" i="90"/>
  <c r="AB1238" i="90"/>
  <c r="AB198" i="90"/>
  <c r="AB1186" i="90"/>
  <c r="AB250" i="90"/>
  <c r="AB42" i="90"/>
  <c r="AB1030" i="90"/>
  <c r="AB898" i="90"/>
  <c r="AB1106" i="90"/>
  <c r="AB690" i="90"/>
  <c r="AB430" i="90"/>
  <c r="AB1418" i="90"/>
  <c r="AB586" i="90"/>
  <c r="AB1054" i="90"/>
  <c r="AB794" i="90"/>
  <c r="AB950" i="90"/>
  <c r="AB1262" i="90"/>
  <c r="AB1210" i="90"/>
  <c r="AB118" i="90"/>
  <c r="AB222" i="90"/>
  <c r="AB1314" i="90"/>
  <c r="AB1002" i="90"/>
  <c r="AB14" i="90"/>
  <c r="AB1366" i="90"/>
  <c r="AB274" i="90"/>
  <c r="AB846" i="90"/>
  <c r="AB326" i="90"/>
  <c r="AB482" i="90"/>
  <c r="AB1158" i="90"/>
  <c r="AB170" i="90"/>
  <c r="AB378" i="90"/>
  <c r="AB742" i="90"/>
  <c r="AB534" i="90"/>
  <c r="AB66" i="90"/>
  <c r="AB638" i="90"/>
  <c r="AB1001" i="90"/>
  <c r="AB1209" i="90"/>
  <c r="AB1417" i="90"/>
  <c r="AB793" i="90"/>
  <c r="AB585" i="90"/>
  <c r="AB481" i="90"/>
  <c r="AB65" i="90"/>
  <c r="AB1261" i="90"/>
  <c r="AB1053" i="90"/>
  <c r="AB429" i="90"/>
  <c r="AB325" i="90"/>
  <c r="AB377" i="90"/>
  <c r="AB221" i="90"/>
  <c r="AB169" i="90"/>
  <c r="AB1157" i="90"/>
  <c r="AB117" i="90"/>
  <c r="AB897" i="90"/>
  <c r="AB1365" i="90"/>
  <c r="AB637" i="90"/>
  <c r="AB949" i="90"/>
  <c r="AB273" i="90"/>
  <c r="AB533" i="90"/>
  <c r="AB1313" i="90"/>
  <c r="AB1105" i="90"/>
  <c r="AB845" i="90"/>
  <c r="AB741" i="90"/>
  <c r="AB689" i="90"/>
  <c r="AB13" i="90"/>
  <c r="AB83" i="90"/>
  <c r="AB1331" i="90"/>
  <c r="AB967" i="90"/>
  <c r="AB863" i="90"/>
  <c r="AB343" i="90"/>
  <c r="AB1123" i="90"/>
  <c r="AB915" i="90"/>
  <c r="AB811" i="90"/>
  <c r="AB31" i="90"/>
  <c r="AB1071" i="90"/>
  <c r="AB239" i="90"/>
  <c r="AB395" i="90"/>
  <c r="AB655" i="90"/>
  <c r="AB1435" i="90"/>
  <c r="AB499" i="90"/>
  <c r="AB1175" i="90"/>
  <c r="AB1383" i="90"/>
  <c r="AB1279" i="90"/>
  <c r="AB447" i="90"/>
  <c r="AB1019" i="90"/>
  <c r="AB551" i="90"/>
  <c r="AB707" i="90"/>
  <c r="AB291" i="90"/>
  <c r="AB135" i="90"/>
  <c r="AB603" i="90"/>
  <c r="AB187" i="90"/>
  <c r="AB1227" i="90"/>
  <c r="AB759" i="90"/>
  <c r="AB243" i="90"/>
  <c r="AB1179" i="90"/>
  <c r="AB35" i="90"/>
  <c r="AB1439" i="90"/>
  <c r="AB1387" i="90"/>
  <c r="AB867" i="90"/>
  <c r="AB555" i="90"/>
  <c r="AB451" i="90"/>
  <c r="AB607" i="90"/>
  <c r="AB87" i="90"/>
  <c r="AB399" i="90"/>
  <c r="AB971" i="90"/>
  <c r="AB1231" i="90"/>
  <c r="AB659" i="90"/>
  <c r="AB191" i="90"/>
  <c r="AB347" i="90"/>
  <c r="AB1075" i="90"/>
  <c r="AB815" i="90"/>
  <c r="AB763" i="90"/>
  <c r="AB919" i="90"/>
  <c r="AB1023" i="90"/>
  <c r="AB503" i="90"/>
  <c r="AB139" i="90"/>
  <c r="AB1127" i="90"/>
  <c r="AB711" i="90"/>
  <c r="AB1335" i="90"/>
  <c r="AB295" i="90"/>
  <c r="AB1283" i="90"/>
  <c r="AB868" i="90"/>
  <c r="AB244" i="90"/>
  <c r="AB972" i="90"/>
  <c r="AB1388" i="90"/>
  <c r="AB608" i="90"/>
  <c r="AB816" i="90"/>
  <c r="AB1336" i="90"/>
  <c r="AB504" i="90"/>
  <c r="AB192" i="90"/>
  <c r="AB296" i="90"/>
  <c r="AB1440" i="90"/>
  <c r="AB556" i="90"/>
  <c r="AB1128" i="90"/>
  <c r="AB920" i="90"/>
  <c r="AB1024" i="90"/>
  <c r="AB764" i="90"/>
  <c r="AB36" i="90"/>
  <c r="AB348" i="90"/>
  <c r="AB88" i="90"/>
  <c r="AB1284" i="90"/>
  <c r="AB1232" i="90"/>
  <c r="AB140" i="90"/>
  <c r="AB1076" i="90"/>
  <c r="AB660" i="90"/>
  <c r="AB400" i="90"/>
  <c r="AB712" i="90"/>
  <c r="AB1180" i="90"/>
  <c r="AB452" i="90"/>
  <c r="AB1010" i="90"/>
  <c r="AB750" i="90"/>
  <c r="AB594" i="90"/>
  <c r="AB126" i="90"/>
  <c r="AB74" i="90"/>
  <c r="AB542" i="90"/>
  <c r="AB1270" i="90"/>
  <c r="AB438" i="90"/>
  <c r="AB1062" i="90"/>
  <c r="AB698" i="90"/>
  <c r="AB854" i="90"/>
  <c r="AB490" i="90"/>
  <c r="AB282" i="90"/>
  <c r="AB1166" i="90"/>
  <c r="AB1114" i="90"/>
  <c r="AB802" i="90"/>
  <c r="AB1426" i="90"/>
  <c r="AB230" i="90"/>
  <c r="AB334" i="90"/>
  <c r="AB1322" i="90"/>
  <c r="AB646" i="90"/>
  <c r="AB178" i="90"/>
  <c r="AB386" i="90"/>
  <c r="AB1218" i="90"/>
  <c r="AB1374" i="90"/>
  <c r="AB22" i="90"/>
  <c r="AB906" i="90"/>
  <c r="AB958" i="90"/>
  <c r="AB1346" i="90"/>
  <c r="AB878" i="90"/>
  <c r="AB1086" i="90"/>
  <c r="AB1034" i="90"/>
  <c r="AB202" i="90"/>
  <c r="AB1190" i="90"/>
  <c r="AB410" i="90"/>
  <c r="AB1398" i="90"/>
  <c r="AB566" i="90"/>
  <c r="AB46" i="90"/>
  <c r="AB670" i="90"/>
  <c r="AB618" i="90"/>
  <c r="AB722" i="90"/>
  <c r="AB774" i="90"/>
  <c r="AB514" i="90"/>
  <c r="AB1294" i="90"/>
  <c r="AB462" i="90"/>
  <c r="AB1242" i="90"/>
  <c r="AB982" i="90"/>
  <c r="AB254" i="90"/>
  <c r="AB1450" i="90"/>
  <c r="AB150" i="90"/>
  <c r="AB826" i="90"/>
  <c r="AB358" i="90"/>
  <c r="AB930" i="90"/>
  <c r="AB1138" i="90"/>
  <c r="AB306" i="90"/>
  <c r="AB98" i="90"/>
  <c r="AB275" i="90"/>
  <c r="AB1107" i="90"/>
  <c r="AB483" i="90"/>
  <c r="AB1315" i="90"/>
  <c r="AB171" i="90"/>
  <c r="AB1367" i="90"/>
  <c r="AB535" i="90"/>
  <c r="AB691" i="90"/>
  <c r="AB67" i="90"/>
  <c r="AB847" i="90"/>
  <c r="AB15" i="90"/>
  <c r="AB1419" i="90"/>
  <c r="AB1159" i="90"/>
  <c r="AB951" i="90"/>
  <c r="AB327" i="90"/>
  <c r="AB899" i="90"/>
  <c r="AB639" i="90"/>
  <c r="AB1211" i="90"/>
  <c r="AB587" i="90"/>
  <c r="AB1263" i="90"/>
  <c r="AB431" i="90"/>
  <c r="AB379" i="90"/>
  <c r="AB743" i="90"/>
  <c r="AB119" i="90"/>
  <c r="AB1055" i="90"/>
  <c r="AB223" i="90"/>
  <c r="AB1003" i="90"/>
  <c r="AB795" i="90"/>
  <c r="AB112" i="90"/>
  <c r="AB1100" i="90"/>
  <c r="AB788" i="90"/>
  <c r="AB736" i="90"/>
  <c r="AB892" i="90"/>
  <c r="AB944" i="90"/>
  <c r="AB164" i="90"/>
  <c r="AB1152" i="90"/>
  <c r="AB684" i="90"/>
  <c r="AB216" i="90"/>
  <c r="AB996" i="90"/>
  <c r="AB424" i="90"/>
  <c r="AB1048" i="90"/>
  <c r="AB580" i="90"/>
  <c r="AB1308" i="90"/>
  <c r="AB60" i="90"/>
  <c r="AB1256" i="90"/>
  <c r="AB1360" i="90"/>
  <c r="AB320" i="90"/>
  <c r="AB268" i="90"/>
  <c r="AB1412" i="90"/>
  <c r="AB8" i="90"/>
  <c r="AB372" i="90"/>
  <c r="AB840" i="90"/>
  <c r="AB1204" i="90"/>
  <c r="AB528" i="90"/>
  <c r="AB476" i="90"/>
  <c r="AB632" i="90"/>
  <c r="AB489" i="90"/>
  <c r="AB905" i="90"/>
  <c r="AB697" i="90"/>
  <c r="AB1321" i="90"/>
  <c r="AB1113" i="90"/>
  <c r="AB125" i="90"/>
  <c r="AB21" i="90"/>
  <c r="AB437" i="90"/>
  <c r="AB1373" i="90"/>
  <c r="AB957" i="90"/>
  <c r="AB801" i="90"/>
  <c r="AB281" i="90"/>
  <c r="AB1009" i="90"/>
  <c r="AB749" i="90"/>
  <c r="AB385" i="90"/>
  <c r="AB1061" i="90"/>
  <c r="AB229" i="90"/>
  <c r="AB593" i="90"/>
  <c r="AB853" i="90"/>
  <c r="AB1165" i="90"/>
  <c r="AB1217" i="90"/>
  <c r="AB1269" i="90"/>
  <c r="AB541" i="90"/>
  <c r="AB73" i="90"/>
  <c r="AB1425" i="90"/>
  <c r="AB333" i="90"/>
  <c r="AB645" i="90"/>
  <c r="AB177" i="90"/>
  <c r="AB1401" i="90"/>
  <c r="AB1193" i="90"/>
  <c r="AB985" i="90"/>
  <c r="AB777" i="90"/>
  <c r="AB569" i="90"/>
  <c r="AB1349" i="90"/>
  <c r="AB309" i="90"/>
  <c r="AB1141" i="90"/>
  <c r="AB1089" i="90"/>
  <c r="AB205" i="90"/>
  <c r="AB673" i="90"/>
  <c r="AB1453" i="90"/>
  <c r="AB1245" i="90"/>
  <c r="AB413" i="90"/>
  <c r="AB517" i="90"/>
  <c r="AB257" i="90"/>
  <c r="AB465" i="90"/>
  <c r="AB49" i="90"/>
  <c r="AB621" i="90"/>
  <c r="AB1297" i="90"/>
  <c r="AB933" i="90"/>
  <c r="AB153" i="90"/>
  <c r="AB881" i="90"/>
  <c r="AB725" i="90"/>
  <c r="AB829" i="90"/>
  <c r="AB361" i="90"/>
  <c r="AB101" i="90"/>
  <c r="AB1037" i="90"/>
  <c r="AB882" i="90"/>
  <c r="AB1090" i="90"/>
  <c r="AB622" i="90"/>
  <c r="AB1402" i="90"/>
  <c r="AB934" i="90"/>
  <c r="AB102" i="90"/>
  <c r="AB1246" i="90"/>
  <c r="AB1142" i="90"/>
  <c r="AB570" i="90"/>
  <c r="AB50" i="90"/>
  <c r="AB674" i="90"/>
  <c r="AB414" i="90"/>
  <c r="AB362" i="90"/>
  <c r="AB726" i="90"/>
  <c r="AB466" i="90"/>
  <c r="AB1194" i="90"/>
  <c r="AB1038" i="90"/>
  <c r="AB154" i="90"/>
  <c r="AB518" i="90"/>
  <c r="AB206" i="90"/>
  <c r="AB310" i="90"/>
  <c r="AB1298" i="90"/>
  <c r="AB1350" i="90"/>
  <c r="AB1454" i="90"/>
  <c r="AB258" i="90"/>
  <c r="AB830" i="90"/>
  <c r="AB986" i="90"/>
  <c r="AB778" i="90"/>
  <c r="AB1091" i="90"/>
  <c r="AB467" i="90"/>
  <c r="AB883" i="90"/>
  <c r="AB1247" i="90"/>
  <c r="AB987" i="90"/>
  <c r="AB1039" i="90"/>
  <c r="AB259" i="90"/>
  <c r="AB1299" i="90"/>
  <c r="AB207" i="90"/>
  <c r="AB363" i="90"/>
  <c r="AB727" i="90"/>
  <c r="AB1143" i="90"/>
  <c r="AB519" i="90"/>
  <c r="AB831" i="90"/>
  <c r="AB155" i="90"/>
  <c r="AB935" i="90"/>
  <c r="AB623" i="90"/>
  <c r="AB1403" i="90"/>
  <c r="AB1195" i="90"/>
  <c r="AB1455" i="90"/>
  <c r="AB571" i="90"/>
  <c r="AB103" i="90"/>
  <c r="AB1351" i="90"/>
  <c r="AB779" i="90"/>
  <c r="AB311" i="90"/>
  <c r="AB415" i="90"/>
  <c r="AB675" i="90"/>
  <c r="AB51" i="90"/>
  <c r="AB404" i="90"/>
  <c r="AB1340" i="90"/>
  <c r="AB352" i="90"/>
  <c r="AB872" i="90"/>
  <c r="AB300" i="90"/>
  <c r="AB664" i="90"/>
  <c r="AB1028" i="90"/>
  <c r="AB976" i="90"/>
  <c r="AB560" i="90"/>
  <c r="AB1184" i="90"/>
  <c r="AB508" i="90"/>
  <c r="AB40" i="90"/>
  <c r="AB924" i="90"/>
  <c r="AB456" i="90"/>
  <c r="AB1392" i="90"/>
  <c r="AB196" i="90"/>
  <c r="AB768" i="90"/>
  <c r="AB716" i="90"/>
  <c r="AB1288" i="90"/>
  <c r="AB1236" i="90"/>
  <c r="AB820" i="90"/>
  <c r="AB248" i="90"/>
  <c r="AB1132" i="90"/>
  <c r="AB92" i="90"/>
  <c r="AB1080" i="90"/>
  <c r="AB612" i="90"/>
  <c r="AB1444" i="90"/>
  <c r="AB144" i="90"/>
  <c r="AB756" i="90"/>
  <c r="AB1120" i="90"/>
  <c r="AB288" i="90"/>
  <c r="AB184" i="90"/>
  <c r="AB808" i="90"/>
  <c r="AB236" i="90"/>
  <c r="AB1172" i="90"/>
  <c r="AB340" i="90"/>
  <c r="AB496" i="90"/>
  <c r="AB132" i="90"/>
  <c r="AB548" i="90"/>
  <c r="AB912" i="90"/>
  <c r="AB1276" i="90"/>
  <c r="AB444" i="90"/>
  <c r="AB860" i="90"/>
  <c r="AB600" i="90"/>
  <c r="AB704" i="90"/>
  <c r="AB652" i="90"/>
  <c r="AB1328" i="90"/>
  <c r="AB1432" i="90"/>
  <c r="AB964" i="90"/>
  <c r="AB1380" i="90"/>
  <c r="AB1224" i="90"/>
  <c r="AB392" i="90"/>
  <c r="AB80" i="90"/>
  <c r="AB28" i="90"/>
  <c r="AB1016" i="90"/>
  <c r="AB1068" i="90"/>
  <c r="AB84" i="90"/>
  <c r="AB1124" i="90"/>
  <c r="AB292" i="90"/>
  <c r="AB448" i="90"/>
  <c r="AB1228" i="90"/>
  <c r="AB1280" i="90"/>
  <c r="AB1072" i="90"/>
  <c r="AB240" i="90"/>
  <c r="AB812" i="90"/>
  <c r="AB344" i="90"/>
  <c r="AB32" i="90"/>
  <c r="AB916" i="90"/>
  <c r="AB1176" i="90"/>
  <c r="AB1436" i="90"/>
  <c r="AB1020" i="90"/>
  <c r="AB188" i="90"/>
  <c r="AB1384" i="90"/>
  <c r="AB656" i="90"/>
  <c r="AB552" i="90"/>
  <c r="AB396" i="90"/>
  <c r="AB708" i="90"/>
  <c r="AB968" i="90"/>
  <c r="AB1332" i="90"/>
  <c r="AB500" i="90"/>
  <c r="AB136" i="90"/>
  <c r="AB760" i="90"/>
  <c r="AB604" i="90"/>
  <c r="AB864" i="90"/>
  <c r="AB1385" i="90"/>
  <c r="AB1021" i="90"/>
  <c r="AB969" i="90"/>
  <c r="AB553" i="90"/>
  <c r="AB761" i="90"/>
  <c r="AB1177" i="90"/>
  <c r="AB917" i="90"/>
  <c r="AB605" i="90"/>
  <c r="AB449" i="90"/>
  <c r="AB397" i="90"/>
  <c r="AB189" i="90"/>
  <c r="AB813" i="90"/>
  <c r="AB85" i="90"/>
  <c r="AB293" i="90"/>
  <c r="AB1229" i="90"/>
  <c r="AB1281" i="90"/>
  <c r="AB137" i="90"/>
  <c r="AB1333" i="90"/>
  <c r="AB657" i="90"/>
  <c r="AB345" i="90"/>
  <c r="AB33" i="90"/>
  <c r="AB501" i="90"/>
  <c r="AB1437" i="90"/>
  <c r="AB241" i="90"/>
  <c r="AB1073" i="90"/>
  <c r="AB865" i="90"/>
  <c r="AB709" i="90"/>
  <c r="AB1125" i="90"/>
  <c r="AB786" i="90"/>
  <c r="AB1410" i="90"/>
  <c r="AB1098" i="90"/>
  <c r="AB994" i="90"/>
  <c r="AB110" i="90"/>
  <c r="AB58" i="90"/>
  <c r="AB1254" i="90"/>
  <c r="AB1150" i="90"/>
  <c r="AB942" i="90"/>
  <c r="AB162" i="90"/>
  <c r="AB734" i="90"/>
  <c r="AB682" i="90"/>
  <c r="AB214" i="90"/>
  <c r="AB838" i="90"/>
  <c r="AB1358" i="90"/>
  <c r="AB526" i="90"/>
  <c r="AB1306" i="90"/>
  <c r="AB474" i="90"/>
  <c r="AB630" i="90"/>
  <c r="AB6" i="90"/>
  <c r="AB578" i="90"/>
  <c r="AB1202" i="90"/>
  <c r="AB890" i="90"/>
  <c r="AB422" i="90"/>
  <c r="AB370" i="90"/>
  <c r="AB1046" i="90"/>
  <c r="AB318" i="90"/>
  <c r="AB266" i="90"/>
  <c r="AB1427" i="90"/>
  <c r="AB1115" i="90"/>
  <c r="AB179" i="90"/>
  <c r="AB1375" i="90"/>
  <c r="AB543" i="90"/>
  <c r="AB387" i="90"/>
  <c r="AB1323" i="90"/>
  <c r="AB855" i="90"/>
  <c r="AB335" i="90"/>
  <c r="AB1167" i="90"/>
  <c r="AB595" i="90"/>
  <c r="AB959" i="90"/>
  <c r="AB283" i="90"/>
  <c r="AB127" i="90"/>
  <c r="AB1063" i="90"/>
  <c r="AB231" i="90"/>
  <c r="AB751" i="90"/>
  <c r="AB647" i="90"/>
  <c r="AB1219" i="90"/>
  <c r="AB1011" i="90"/>
  <c r="AB75" i="90"/>
  <c r="AB699" i="90"/>
  <c r="AB907" i="90"/>
  <c r="AB1271" i="90"/>
  <c r="AB23" i="90"/>
  <c r="AB439" i="90"/>
  <c r="AB491" i="90"/>
  <c r="AB803" i="90"/>
  <c r="AB148" i="90"/>
  <c r="AB356" i="90"/>
  <c r="AB1136" i="90"/>
  <c r="AB304" i="90"/>
  <c r="AB512" i="90"/>
  <c r="AB928" i="90"/>
  <c r="AB616" i="90"/>
  <c r="AB408" i="90"/>
  <c r="AB96" i="90"/>
  <c r="AB44" i="90"/>
  <c r="AB252" i="90"/>
  <c r="AB564" i="90"/>
  <c r="AB876" i="90"/>
  <c r="AB1344" i="90"/>
  <c r="AB1084" i="90"/>
  <c r="AB1448" i="90"/>
  <c r="AB1396" i="90"/>
  <c r="AB980" i="90"/>
  <c r="AB720" i="90"/>
  <c r="AB200" i="90"/>
  <c r="AB668" i="90"/>
  <c r="AB460" i="90"/>
  <c r="AB1292" i="90"/>
  <c r="AB1240" i="90"/>
  <c r="AB1188" i="90"/>
  <c r="AB1032" i="90"/>
  <c r="AB772" i="90"/>
  <c r="AB824" i="90"/>
  <c r="AB848" i="90"/>
  <c r="AB224" i="90"/>
  <c r="AB1212" i="90"/>
  <c r="AB380" i="90"/>
  <c r="AB1056" i="90"/>
  <c r="AB120" i="90"/>
  <c r="AB744" i="90"/>
  <c r="AB172" i="90"/>
  <c r="AB432" i="90"/>
  <c r="AB276" i="90"/>
  <c r="AB588" i="90"/>
  <c r="AB796" i="90"/>
  <c r="AB536" i="90"/>
  <c r="AB640" i="90"/>
  <c r="AB900" i="90"/>
  <c r="AB1004" i="90"/>
  <c r="AB1160" i="90"/>
  <c r="AB1264" i="90"/>
  <c r="AB1368" i="90"/>
  <c r="AB1108" i="90"/>
  <c r="AB692" i="90"/>
  <c r="AB68" i="90"/>
  <c r="AB1420" i="90"/>
  <c r="AB328" i="90"/>
  <c r="AB484" i="90"/>
  <c r="AB16" i="90"/>
  <c r="AB952" i="90"/>
  <c r="AB1316" i="90"/>
  <c r="AB947" i="90"/>
  <c r="AB739" i="90"/>
  <c r="AB1051" i="90"/>
  <c r="AB219" i="90"/>
  <c r="AB583" i="90"/>
  <c r="AB1311" i="90"/>
  <c r="AB1103" i="90"/>
  <c r="AB791" i="90"/>
  <c r="AB1259" i="90"/>
  <c r="AB427" i="90"/>
  <c r="AB479" i="90"/>
  <c r="AB271" i="90"/>
  <c r="AB843" i="90"/>
  <c r="AB11" i="90"/>
  <c r="AB1207" i="90"/>
  <c r="AB323" i="90"/>
  <c r="AB895" i="90"/>
  <c r="AB999" i="90"/>
  <c r="AB531" i="90"/>
  <c r="AB687" i="90"/>
  <c r="AB635" i="90"/>
  <c r="AB167" i="90"/>
  <c r="AB1415" i="90"/>
  <c r="AB1155" i="90"/>
  <c r="AB115" i="90"/>
  <c r="AB1363" i="90"/>
  <c r="AB63" i="90"/>
  <c r="AB375" i="90"/>
  <c r="AB1059" i="90"/>
  <c r="AB227" i="90"/>
  <c r="AB435" i="90"/>
  <c r="AB851" i="90"/>
  <c r="AB591" i="90"/>
  <c r="AB539" i="90"/>
  <c r="AB643" i="90"/>
  <c r="AB747" i="90"/>
  <c r="AB279" i="90"/>
  <c r="AB331" i="90"/>
  <c r="AB799" i="90"/>
  <c r="AB1423" i="90"/>
  <c r="AB1163" i="90"/>
  <c r="AB1007" i="90"/>
  <c r="AB1371" i="90"/>
  <c r="AB903" i="90"/>
  <c r="AB175" i="90"/>
  <c r="AB123" i="90"/>
  <c r="AB1267" i="90"/>
  <c r="AB19" i="90"/>
  <c r="AB71" i="90"/>
  <c r="AB695" i="90"/>
  <c r="AB1215" i="90"/>
  <c r="AB383" i="90"/>
  <c r="AB955" i="90"/>
  <c r="AB1111" i="90"/>
  <c r="AB487" i="90"/>
  <c r="AB1319" i="90"/>
  <c r="AB1065" i="90"/>
  <c r="AB857" i="90"/>
  <c r="AB649" i="90"/>
  <c r="AB1273" i="90"/>
  <c r="AB701" i="90"/>
  <c r="AB1221" i="90"/>
  <c r="AB181" i="90"/>
  <c r="AB285" i="90"/>
  <c r="AB389" i="90"/>
  <c r="AB233" i="90"/>
  <c r="AB493" i="90"/>
  <c r="AB1325" i="90"/>
  <c r="AB337" i="90"/>
  <c r="AB753" i="90"/>
  <c r="AB545" i="90"/>
  <c r="AB597" i="90"/>
  <c r="AB25" i="90"/>
  <c r="AB441" i="90"/>
  <c r="AB909" i="90"/>
  <c r="AB1169" i="90"/>
  <c r="AB129" i="90"/>
  <c r="AB961" i="90"/>
  <c r="AB1013" i="90"/>
  <c r="AB1429" i="90"/>
  <c r="AB805" i="90"/>
  <c r="AB1117" i="90"/>
  <c r="AB1377" i="90"/>
  <c r="AB77" i="90"/>
  <c r="AB931" i="90"/>
  <c r="AB99" i="90"/>
  <c r="AB1347" i="90"/>
  <c r="AB515" i="90"/>
  <c r="AB671" i="90"/>
  <c r="AB1451" i="90"/>
  <c r="AB619" i="90"/>
  <c r="AB151" i="90"/>
  <c r="AB1295" i="90"/>
  <c r="AB463" i="90"/>
  <c r="AB1035" i="90"/>
  <c r="AB203" i="90"/>
  <c r="AB567" i="90"/>
  <c r="AB723" i="90"/>
  <c r="AB1087" i="90"/>
  <c r="AB411" i="90"/>
  <c r="AB775" i="90"/>
  <c r="AB255" i="90"/>
  <c r="AB1191" i="90"/>
  <c r="AB879" i="90"/>
  <c r="AB47" i="90"/>
  <c r="AB307" i="90"/>
  <c r="AB1399" i="90"/>
  <c r="AB359" i="90"/>
  <c r="AB827" i="90"/>
  <c r="AB983" i="90"/>
  <c r="AB1139" i="90"/>
  <c r="AB1243" i="90"/>
  <c r="AB308" i="90"/>
  <c r="AB48" i="90"/>
  <c r="AB1036" i="90"/>
  <c r="AB672" i="90"/>
  <c r="AB1452" i="90"/>
  <c r="AB828" i="90"/>
  <c r="AB1400" i="90"/>
  <c r="AB568" i="90"/>
  <c r="AB620" i="90"/>
  <c r="AB516" i="90"/>
  <c r="AB360" i="90"/>
  <c r="AB984" i="90"/>
  <c r="AB1192" i="90"/>
  <c r="AB100" i="90"/>
  <c r="AB412" i="90"/>
  <c r="AB152" i="90"/>
  <c r="AB1140" i="90"/>
  <c r="AB724" i="90"/>
  <c r="AB1296" i="90"/>
  <c r="AB1088" i="90"/>
  <c r="AB256" i="90"/>
  <c r="AB204" i="90"/>
  <c r="AB776" i="90"/>
  <c r="AB880" i="90"/>
  <c r="AB1244" i="90"/>
  <c r="AB1348" i="90"/>
  <c r="AB932" i="90"/>
  <c r="AB464" i="90"/>
  <c r="AB355" i="90"/>
  <c r="AB1395" i="90"/>
  <c r="AB1187" i="90"/>
  <c r="AB979" i="90"/>
  <c r="AB199" i="90"/>
  <c r="AB95" i="90"/>
  <c r="AB875" i="90"/>
  <c r="AB43" i="90"/>
  <c r="AB1239" i="90"/>
  <c r="AB407" i="90"/>
  <c r="AB1031" i="90"/>
  <c r="AB719" i="90"/>
  <c r="AB459" i="90"/>
  <c r="AB771" i="90"/>
  <c r="AB1135" i="90"/>
  <c r="AB1343" i="90"/>
  <c r="AB147" i="90"/>
  <c r="AB303" i="90"/>
  <c r="AB615" i="90"/>
  <c r="AB251" i="90"/>
  <c r="AB823" i="90"/>
  <c r="AB511" i="90"/>
  <c r="AB1083" i="90"/>
  <c r="AB563" i="90"/>
  <c r="AB1291" i="90"/>
  <c r="AB1447" i="90"/>
  <c r="AB667" i="90"/>
  <c r="AB927" i="90"/>
  <c r="AB740" i="90"/>
  <c r="AB324" i="90"/>
  <c r="AB636" i="90"/>
  <c r="AB688" i="90"/>
  <c r="AB428" i="90"/>
  <c r="AB532" i="90"/>
  <c r="AB1312" i="90"/>
  <c r="AB480" i="90"/>
  <c r="AB1000" i="90"/>
  <c r="AB792" i="90"/>
  <c r="AB12" i="90"/>
  <c r="AB1104" i="90"/>
  <c r="AB272" i="90"/>
  <c r="AB64" i="90"/>
  <c r="AB220" i="90"/>
  <c r="AB584" i="90"/>
  <c r="AB1156" i="90"/>
  <c r="AB376" i="90"/>
  <c r="AB1052" i="90"/>
  <c r="AB168" i="90"/>
  <c r="AB1364" i="90"/>
  <c r="AB844" i="90"/>
  <c r="AB1416" i="90"/>
  <c r="AB116" i="90"/>
  <c r="AB896" i="90"/>
  <c r="AB1208" i="90"/>
  <c r="AB948" i="90"/>
  <c r="AB1260" i="90"/>
  <c r="AB713" i="90"/>
  <c r="AB505" i="90"/>
  <c r="AB1129" i="90"/>
  <c r="AB1337" i="90"/>
  <c r="AB921" i="90"/>
  <c r="AB557" i="90"/>
  <c r="AB869" i="90"/>
  <c r="AB765" i="90"/>
  <c r="AB1285" i="90"/>
  <c r="AB349" i="90"/>
  <c r="AB453" i="90"/>
  <c r="AB661" i="90"/>
  <c r="AB973" i="90"/>
  <c r="AB1025" i="90"/>
  <c r="AB1233" i="90"/>
  <c r="AB245" i="90"/>
  <c r="AB1077" i="90"/>
  <c r="AB193" i="90"/>
  <c r="AB297" i="90"/>
  <c r="AB37" i="90"/>
  <c r="AB89" i="90"/>
  <c r="AB401" i="90"/>
  <c r="AB141" i="90"/>
  <c r="AB609" i="90"/>
  <c r="AB1389" i="90"/>
  <c r="AB1181" i="90"/>
  <c r="AB1441" i="90"/>
  <c r="AB817" i="90"/>
  <c r="AB1289" i="90"/>
  <c r="AB1081" i="90"/>
  <c r="AB665" i="90"/>
  <c r="AB873" i="90"/>
  <c r="AB977" i="90"/>
  <c r="AB1029" i="90"/>
  <c r="AB405" i="90"/>
  <c r="AB301" i="90"/>
  <c r="AB509" i="90"/>
  <c r="AB1237" i="90"/>
  <c r="AB93" i="90"/>
  <c r="AB41" i="90"/>
  <c r="AB1341" i="90"/>
  <c r="AB613" i="90"/>
  <c r="AB769" i="90"/>
  <c r="AB717" i="90"/>
  <c r="AB197" i="90"/>
  <c r="AB821" i="90"/>
  <c r="AB1185" i="90"/>
  <c r="AB1133" i="90"/>
  <c r="AB457" i="90"/>
  <c r="AB1445" i="90"/>
  <c r="AB145" i="90"/>
  <c r="AB925" i="90"/>
  <c r="AB1393" i="90"/>
  <c r="AB249" i="90"/>
  <c r="AB353" i="90"/>
  <c r="AB561" i="90"/>
  <c r="AB601" i="90"/>
  <c r="AB1225" i="90"/>
  <c r="AB1433" i="90"/>
  <c r="AB393" i="90"/>
  <c r="AB809" i="90"/>
  <c r="AB1121" i="90"/>
  <c r="AB1017" i="90"/>
  <c r="AB1173" i="90"/>
  <c r="AB965" i="90"/>
  <c r="AB133" i="90"/>
  <c r="AB1381" i="90"/>
  <c r="AB1329" i="90"/>
  <c r="AB445" i="90"/>
  <c r="AB29" i="90"/>
  <c r="AB497" i="90"/>
  <c r="AB1277" i="90"/>
  <c r="AB861" i="90"/>
  <c r="AB237" i="90"/>
  <c r="AB549" i="90"/>
  <c r="AB913" i="90"/>
  <c r="AB81" i="90"/>
  <c r="AB341" i="90"/>
  <c r="AB705" i="90"/>
  <c r="AB653" i="90"/>
  <c r="AB757" i="90"/>
  <c r="AB289" i="90"/>
  <c r="AB185" i="90"/>
  <c r="AB1069" i="90"/>
  <c r="AB914" i="90"/>
  <c r="AB706" i="90"/>
  <c r="AB82" i="90"/>
  <c r="AB1122" i="90"/>
  <c r="AB290" i="90"/>
  <c r="AB446" i="90"/>
  <c r="AB238" i="90"/>
  <c r="AB1226" i="90"/>
  <c r="AB186" i="90"/>
  <c r="AB550" i="90"/>
  <c r="AB1070" i="90"/>
  <c r="AB1382" i="90"/>
  <c r="AB30" i="90"/>
  <c r="AB1278" i="90"/>
  <c r="AB862" i="90"/>
  <c r="AB1018" i="90"/>
  <c r="AB810" i="90"/>
  <c r="AB342" i="90"/>
  <c r="AB654" i="90"/>
  <c r="AB1434" i="90"/>
  <c r="AB602" i="90"/>
  <c r="AB758" i="90"/>
  <c r="AB966" i="90"/>
  <c r="AB1330" i="90"/>
  <c r="AB498" i="90"/>
  <c r="AB1174" i="90"/>
  <c r="AB394" i="90"/>
  <c r="AB134" i="90"/>
  <c r="AB841" i="90"/>
  <c r="AB1257" i="90"/>
  <c r="AB633" i="90"/>
  <c r="AB373" i="90"/>
  <c r="AB1049" i="90"/>
  <c r="AB789" i="90"/>
  <c r="AB113" i="90"/>
  <c r="AB581" i="90"/>
  <c r="AB1361" i="90"/>
  <c r="AB477" i="90"/>
  <c r="AB61" i="90"/>
  <c r="AB529" i="90"/>
  <c r="AB165" i="90"/>
  <c r="AB425" i="90"/>
  <c r="AB9" i="90"/>
  <c r="AB997" i="90"/>
  <c r="AB685" i="90"/>
  <c r="AB737" i="90"/>
  <c r="AB1309" i="90"/>
  <c r="AB893" i="90"/>
  <c r="AB945" i="90"/>
  <c r="AB217" i="90"/>
  <c r="AB1101" i="90"/>
  <c r="AB269" i="90"/>
  <c r="AB321" i="90"/>
  <c r="AB1153" i="90"/>
  <c r="AB1413" i="90"/>
  <c r="AB1205" i="90"/>
  <c r="BO26" i="89"/>
  <c r="BO34" i="89"/>
  <c r="BO54" i="89"/>
  <c r="BO22" i="89"/>
  <c r="BQ54" i="89"/>
  <c r="BQ30" i="89"/>
  <c r="BQ55" i="89"/>
  <c r="BQ31" i="89"/>
  <c r="BQ6" i="89"/>
  <c r="BQ41" i="89"/>
  <c r="BQ17" i="89"/>
  <c r="BQ48" i="89"/>
  <c r="BQ24" i="89"/>
  <c r="BQ49" i="89"/>
  <c r="BQ25" i="89"/>
  <c r="BQ9" i="89"/>
  <c r="BQ35" i="89"/>
  <c r="BQ11" i="89"/>
  <c r="BP57" i="89"/>
  <c r="BP45" i="89"/>
  <c r="BP33" i="89"/>
  <c r="BP21" i="89"/>
  <c r="BP7" i="89"/>
  <c r="BP46" i="89"/>
  <c r="BP34" i="89"/>
  <c r="BP22" i="89"/>
  <c r="BP10" i="89"/>
  <c r="BP53" i="89"/>
  <c r="BP41" i="89"/>
  <c r="BP29" i="89"/>
  <c r="BP17" i="89"/>
  <c r="BO42" i="89"/>
  <c r="BO41" i="89"/>
  <c r="BO10" i="89"/>
  <c r="BP54" i="89"/>
  <c r="BP42" i="89"/>
  <c r="BP30" i="89"/>
  <c r="BP18" i="89"/>
  <c r="BP55" i="89"/>
  <c r="BP43" i="89"/>
  <c r="BP31" i="89"/>
  <c r="BP19" i="89"/>
  <c r="BP6" i="89"/>
  <c r="BP50" i="89"/>
  <c r="BP38" i="89"/>
  <c r="BP26" i="89"/>
  <c r="BO30" i="89"/>
  <c r="BO46" i="89"/>
  <c r="BO11" i="89"/>
  <c r="BQ51" i="89"/>
  <c r="BQ39" i="89"/>
  <c r="BQ27" i="89"/>
  <c r="BQ15" i="89"/>
  <c r="BQ52" i="89"/>
  <c r="BQ40" i="89"/>
  <c r="BQ28" i="89"/>
  <c r="BQ16" i="89"/>
  <c r="BQ8" i="89"/>
  <c r="BQ50" i="89"/>
  <c r="BQ38" i="89"/>
  <c r="BQ26" i="89"/>
  <c r="BQ14" i="89"/>
  <c r="BO20" i="89"/>
  <c r="BO39" i="89"/>
  <c r="BO15" i="89"/>
  <c r="BO55" i="89"/>
  <c r="BO31" i="89"/>
  <c r="BO6" i="89"/>
  <c r="BQ57" i="89"/>
  <c r="BQ45" i="89"/>
  <c r="BQ33" i="89"/>
  <c r="BQ21" i="89"/>
  <c r="BQ7" i="89"/>
  <c r="BQ46" i="89"/>
  <c r="BQ34" i="89"/>
  <c r="BQ22" i="89"/>
  <c r="BQ10" i="89"/>
  <c r="BQ56" i="89"/>
  <c r="BQ44" i="89"/>
  <c r="BQ32" i="89"/>
  <c r="BO51" i="89"/>
  <c r="BO27" i="89"/>
  <c r="BO53" i="89"/>
  <c r="BO43" i="89"/>
  <c r="BO19" i="89"/>
  <c r="BO35" i="89"/>
  <c r="BO8" i="89"/>
  <c r="BO9" i="89"/>
  <c r="BO14" i="89"/>
  <c r="BO48" i="89"/>
  <c r="BO36" i="89"/>
  <c r="BO24" i="89"/>
  <c r="BO12" i="89"/>
  <c r="BO32" i="89"/>
  <c r="BO52" i="89"/>
  <c r="BO40" i="89"/>
  <c r="BO28" i="89"/>
  <c r="BO16" i="89"/>
  <c r="BO50" i="89"/>
  <c r="BO56" i="89"/>
  <c r="BO38" i="89"/>
  <c r="BO57" i="89"/>
  <c r="BO45" i="89"/>
  <c r="BO33" i="89"/>
  <c r="BO21" i="89"/>
  <c r="BO47" i="89"/>
  <c r="BO29" i="89"/>
  <c r="BO49" i="89"/>
  <c r="BO37" i="89"/>
  <c r="BO25" i="89"/>
  <c r="BO13" i="89"/>
  <c r="BO23" i="89"/>
  <c r="BO44" i="89"/>
  <c r="CH8" i="89"/>
  <c r="CH9" i="89"/>
  <c r="CH10" i="89"/>
  <c r="CH11" i="89"/>
  <c r="CH12" i="89"/>
  <c r="CH13" i="89"/>
  <c r="CH14" i="89"/>
  <c r="CH15" i="89"/>
  <c r="CH16" i="89"/>
  <c r="CH17" i="89"/>
  <c r="CH18" i="89"/>
  <c r="CH19" i="89"/>
  <c r="CH20" i="89"/>
  <c r="CH21" i="89"/>
  <c r="CH22" i="89"/>
  <c r="CH23" i="89"/>
  <c r="CH24" i="89"/>
  <c r="CH25" i="89"/>
  <c r="CH26" i="89"/>
  <c r="CH7" i="89"/>
  <c r="BR10" i="89"/>
  <c r="BR14" i="89"/>
  <c r="BR18" i="89"/>
  <c r="BR22" i="89"/>
  <c r="BR26" i="89"/>
  <c r="BR30" i="89"/>
  <c r="BR34" i="89"/>
  <c r="BR38" i="89"/>
  <c r="BR42" i="89"/>
  <c r="BR46" i="89"/>
  <c r="BR50" i="89"/>
  <c r="BR54" i="89"/>
  <c r="BR6" i="89"/>
  <c r="BR40" i="89"/>
  <c r="BR56" i="89"/>
  <c r="BR17" i="89"/>
  <c r="BR33" i="89"/>
  <c r="BR49" i="89"/>
  <c r="BR7" i="89"/>
  <c r="BR11" i="89"/>
  <c r="BR15" i="89"/>
  <c r="BR19" i="89"/>
  <c r="BR23" i="89"/>
  <c r="BR27" i="89"/>
  <c r="BR31" i="89"/>
  <c r="BR35" i="89"/>
  <c r="BR39" i="89"/>
  <c r="BR43" i="89"/>
  <c r="BR47" i="89"/>
  <c r="BR51" i="89"/>
  <c r="BR55" i="89"/>
  <c r="BR8" i="89"/>
  <c r="BR12" i="89"/>
  <c r="BR20" i="89"/>
  <c r="BR24" i="89"/>
  <c r="BR28" i="89"/>
  <c r="BR32" i="89"/>
  <c r="BR44" i="89"/>
  <c r="BR48" i="89"/>
  <c r="BR52" i="89"/>
  <c r="BR9" i="89"/>
  <c r="BR13" i="89"/>
  <c r="BR21" i="89"/>
  <c r="BR29" i="89"/>
  <c r="BR41" i="89"/>
  <c r="BR53" i="89"/>
  <c r="BR16" i="89"/>
  <c r="BR36" i="89"/>
  <c r="BR25" i="89"/>
  <c r="BR37" i="89"/>
  <c r="BR45" i="89"/>
  <c r="BR57" i="89"/>
  <c r="CI7" i="89"/>
  <c r="CI8" i="89"/>
  <c r="CI9" i="89"/>
  <c r="CI10" i="89"/>
  <c r="CI11" i="89"/>
  <c r="CI12" i="89"/>
  <c r="CI13" i="89"/>
  <c r="CI14" i="89"/>
  <c r="CI15" i="89"/>
  <c r="CI16" i="89"/>
  <c r="CI17" i="89"/>
  <c r="CI18" i="89"/>
  <c r="CI19" i="89"/>
  <c r="CI20" i="89"/>
  <c r="CI21" i="89"/>
  <c r="CI22" i="89"/>
  <c r="CI23" i="89"/>
  <c r="CI24" i="89"/>
  <c r="CI25" i="89"/>
  <c r="CI26" i="89"/>
  <c r="CF10" i="89"/>
  <c r="CF12" i="89"/>
  <c r="CF14" i="89"/>
  <c r="CF16" i="89"/>
  <c r="CF18" i="89"/>
  <c r="CF20" i="89"/>
  <c r="CF23" i="89"/>
  <c r="CF25" i="89"/>
  <c r="CF7" i="89"/>
  <c r="CF9" i="89"/>
  <c r="CF11" i="89"/>
  <c r="CF13" i="89"/>
  <c r="CF17" i="89"/>
  <c r="CF19" i="89"/>
  <c r="CF22" i="89"/>
  <c r="CF24" i="89"/>
  <c r="CF8" i="89"/>
  <c r="CF15" i="89"/>
  <c r="CF21" i="89"/>
  <c r="CF26" i="89"/>
  <c r="CG9" i="89"/>
  <c r="CG7" i="89"/>
  <c r="CG8" i="89"/>
  <c r="CG10" i="89"/>
  <c r="CG13" i="89"/>
  <c r="CG17" i="89"/>
  <c r="CG21" i="89"/>
  <c r="CG25" i="89"/>
  <c r="CG15" i="89"/>
  <c r="CG23" i="89"/>
  <c r="CG12" i="89"/>
  <c r="CG24" i="89"/>
  <c r="CG14" i="89"/>
  <c r="CG18" i="89"/>
  <c r="CG22" i="89"/>
  <c r="CG26" i="89"/>
  <c r="CG19" i="89"/>
  <c r="CG20" i="89"/>
  <c r="CG11" i="89"/>
  <c r="CG16" i="89"/>
  <c r="Z16" i="98"/>
  <c r="X16" i="98"/>
  <c r="AA16" i="98"/>
  <c r="Y16" i="98"/>
  <c r="N8" i="98"/>
  <c r="O8" i="98"/>
  <c r="P8" i="98"/>
  <c r="Q8" i="98"/>
  <c r="N11" i="98"/>
  <c r="O11" i="98"/>
  <c r="P11" i="98"/>
  <c r="Q11" i="98"/>
  <c r="N13" i="98"/>
  <c r="O13" i="98"/>
  <c r="P13" i="98"/>
  <c r="Q13" i="98"/>
  <c r="N15" i="98"/>
  <c r="P15" i="98"/>
  <c r="O15" i="98"/>
  <c r="Q15" i="98"/>
  <c r="BO50" i="85"/>
  <c r="BP50" i="85" s="1"/>
  <c r="BQ50" i="85" s="1"/>
  <c r="BN50" i="85"/>
  <c r="BO8" i="85"/>
  <c r="BP8" i="85" s="1"/>
  <c r="BQ8" i="85" s="1"/>
  <c r="BN8" i="85"/>
  <c r="BO56" i="85"/>
  <c r="BP56" i="85" s="1"/>
  <c r="BQ56" i="85" s="1"/>
  <c r="BN56" i="85"/>
  <c r="BO21" i="85"/>
  <c r="BP21" i="85" s="1"/>
  <c r="BQ21" i="85" s="1"/>
  <c r="BN21" i="85"/>
  <c r="BO108" i="85"/>
  <c r="BP108" i="85" s="1"/>
  <c r="BQ108" i="85" s="1"/>
  <c r="BN108" i="85"/>
  <c r="BO72" i="85"/>
  <c r="BP72" i="85" s="1"/>
  <c r="BQ72" i="85" s="1"/>
  <c r="BN72" i="85"/>
  <c r="BO13" i="85"/>
  <c r="BP13" i="85" s="1"/>
  <c r="BQ13" i="85" s="1"/>
  <c r="BN13" i="85"/>
  <c r="BO53" i="85"/>
  <c r="BP53" i="85" s="1"/>
  <c r="BQ53" i="85" s="1"/>
  <c r="BN53" i="85"/>
  <c r="BO104" i="85"/>
  <c r="BP104" i="85" s="1"/>
  <c r="BQ104" i="85" s="1"/>
  <c r="BN104" i="85"/>
  <c r="BT78" i="85"/>
  <c r="BU78" i="85" s="1"/>
  <c r="BV78" i="85" s="1"/>
  <c r="BS78" i="85"/>
  <c r="BT65" i="85"/>
  <c r="BU65" i="85" s="1"/>
  <c r="BV65" i="85" s="1"/>
  <c r="BS65" i="85"/>
  <c r="BT52" i="85"/>
  <c r="BU52" i="85" s="1"/>
  <c r="BV52" i="85" s="1"/>
  <c r="BS52" i="85"/>
  <c r="BT76" i="85"/>
  <c r="BU76" i="85" s="1"/>
  <c r="BV76" i="85" s="1"/>
  <c r="BS76" i="85"/>
  <c r="BT57" i="85"/>
  <c r="BU57" i="85" s="1"/>
  <c r="BV57" i="85" s="1"/>
  <c r="BS57" i="85"/>
  <c r="BT17" i="85"/>
  <c r="BU17" i="85" s="1"/>
  <c r="BV17" i="85" s="1"/>
  <c r="BS17" i="85"/>
  <c r="BO57" i="85"/>
  <c r="BP57" i="85" s="1"/>
  <c r="BQ57" i="85" s="1"/>
  <c r="BN57" i="85"/>
  <c r="BO20" i="85"/>
  <c r="BP20" i="85" s="1"/>
  <c r="BQ20" i="85" s="1"/>
  <c r="BN20" i="85"/>
  <c r="BO63" i="85"/>
  <c r="BP63" i="85" s="1"/>
  <c r="BQ63" i="85" s="1"/>
  <c r="BN63" i="85"/>
  <c r="BO45" i="85"/>
  <c r="BP45" i="85" s="1"/>
  <c r="BQ45" i="85" s="1"/>
  <c r="BN45" i="85"/>
  <c r="BO9" i="85"/>
  <c r="BP9" i="85" s="1"/>
  <c r="BQ9" i="85" s="1"/>
  <c r="BN9" i="85"/>
  <c r="BO73" i="85"/>
  <c r="BP73" i="85" s="1"/>
  <c r="BQ73" i="85" s="1"/>
  <c r="BN73" i="85"/>
  <c r="BO26" i="85"/>
  <c r="BP26" i="85" s="1"/>
  <c r="BQ26" i="85" s="1"/>
  <c r="BN26" i="85"/>
  <c r="BO54" i="85"/>
  <c r="BP54" i="85" s="1"/>
  <c r="BQ54" i="85" s="1"/>
  <c r="BN54" i="85"/>
  <c r="BO105" i="85"/>
  <c r="BP105" i="85" s="1"/>
  <c r="BQ105" i="85" s="1"/>
  <c r="BN105" i="85"/>
  <c r="BT11" i="85"/>
  <c r="BU11" i="85" s="1"/>
  <c r="BV11" i="85" s="1"/>
  <c r="BS11" i="85"/>
  <c r="BT79" i="85"/>
  <c r="BU79" i="85" s="1"/>
  <c r="BV79" i="85" s="1"/>
  <c r="BS79" i="85"/>
  <c r="BT61" i="85"/>
  <c r="BU61" i="85" s="1"/>
  <c r="BV61" i="85" s="1"/>
  <c r="BS61" i="85"/>
  <c r="BT19" i="85"/>
  <c r="BU19" i="85" s="1"/>
  <c r="BV19" i="85" s="1"/>
  <c r="BS19" i="85"/>
  <c r="BT64" i="85"/>
  <c r="BU64" i="85" s="1"/>
  <c r="BV64" i="85" s="1"/>
  <c r="BS64" i="85"/>
  <c r="BT18" i="85"/>
  <c r="BU18" i="85" s="1"/>
  <c r="BV18" i="85" s="1"/>
  <c r="BS18" i="85"/>
  <c r="BO95" i="85"/>
  <c r="BP95" i="85" s="1"/>
  <c r="BQ95" i="85" s="1"/>
  <c r="BN95" i="85"/>
  <c r="BO48" i="85"/>
  <c r="BP48" i="85" s="1"/>
  <c r="BQ48" i="85" s="1"/>
  <c r="BN48" i="85"/>
  <c r="BO66" i="85"/>
  <c r="BP66" i="85" s="1"/>
  <c r="BQ66" i="85" s="1"/>
  <c r="BN66" i="85"/>
  <c r="BO47" i="85"/>
  <c r="BP47" i="85" s="1"/>
  <c r="BQ47" i="85" s="1"/>
  <c r="BN47" i="85"/>
  <c r="BO10" i="85"/>
  <c r="BP10" i="85" s="1"/>
  <c r="BQ10" i="85" s="1"/>
  <c r="BN10" i="85"/>
  <c r="BO74" i="85"/>
  <c r="BP74" i="85" s="1"/>
  <c r="BQ74" i="85" s="1"/>
  <c r="BN74" i="85"/>
  <c r="BO27" i="85"/>
  <c r="BP27" i="85" s="1"/>
  <c r="BQ27" i="85" s="1"/>
  <c r="BN27" i="85"/>
  <c r="BO61" i="85"/>
  <c r="BP61" i="85" s="1"/>
  <c r="BQ61" i="85" s="1"/>
  <c r="BN61" i="85"/>
  <c r="BO111" i="85"/>
  <c r="BP111" i="85" s="1"/>
  <c r="BQ111" i="85" s="1"/>
  <c r="BN111" i="85"/>
  <c r="BT28" i="85"/>
  <c r="BU28" i="85" s="1"/>
  <c r="BV28" i="85" s="1"/>
  <c r="BS28" i="85"/>
  <c r="BT6" i="85"/>
  <c r="BU6" i="85" s="1"/>
  <c r="BV6" i="85" s="1"/>
  <c r="BS6" i="85"/>
  <c r="BT81" i="85"/>
  <c r="BU81" i="85" s="1"/>
  <c r="BV81" i="85" s="1"/>
  <c r="BS81" i="85"/>
  <c r="BT20" i="85"/>
  <c r="BU20" i="85" s="1"/>
  <c r="BV20" i="85" s="1"/>
  <c r="BS20" i="85"/>
  <c r="BT66" i="85"/>
  <c r="BU66" i="85" s="1"/>
  <c r="BV66" i="85" s="1"/>
  <c r="BS66" i="85"/>
  <c r="BT46" i="85"/>
  <c r="BU46" i="85" s="1"/>
  <c r="BV46" i="85" s="1"/>
  <c r="BS46" i="85"/>
  <c r="BO5" i="85"/>
  <c r="BP5" i="85" s="1"/>
  <c r="BQ5" i="85" s="1"/>
  <c r="BN5" i="85"/>
  <c r="BO6" i="85"/>
  <c r="BP6" i="85" s="1"/>
  <c r="BQ6" i="85" s="1"/>
  <c r="BN6" i="85"/>
  <c r="BO70" i="85"/>
  <c r="BP70" i="85" s="1"/>
  <c r="BQ70" i="85" s="1"/>
  <c r="BN70" i="85"/>
  <c r="BO69" i="85"/>
  <c r="BP69" i="85" s="1"/>
  <c r="BQ69" i="85" s="1"/>
  <c r="BN69" i="85"/>
  <c r="BO49" i="85"/>
  <c r="BP49" i="85" s="1"/>
  <c r="BQ49" i="85" s="1"/>
  <c r="BN49" i="85"/>
  <c r="BO14" i="85"/>
  <c r="BP14" i="85" s="1"/>
  <c r="BQ14" i="85" s="1"/>
  <c r="BN14" i="85"/>
  <c r="BO75" i="85"/>
  <c r="BP75" i="85" s="1"/>
  <c r="BQ75" i="85" s="1"/>
  <c r="BN75" i="85"/>
  <c r="BO28" i="85"/>
  <c r="BP28" i="85" s="1"/>
  <c r="BQ28" i="85" s="1"/>
  <c r="BN28" i="85"/>
  <c r="BO62" i="85"/>
  <c r="BP62" i="85" s="1"/>
  <c r="BQ62" i="85" s="1"/>
  <c r="BN62" i="85"/>
  <c r="BT13" i="85"/>
  <c r="BU13" i="85" s="1"/>
  <c r="BV13" i="85" s="1"/>
  <c r="BS13" i="85"/>
  <c r="BT32" i="85"/>
  <c r="BU32" i="85" s="1"/>
  <c r="BV32" i="85" s="1"/>
  <c r="BS32" i="85"/>
  <c r="BT7" i="85"/>
  <c r="BU7" i="85" s="1"/>
  <c r="BV7" i="85" s="1"/>
  <c r="BS7" i="85"/>
  <c r="BT23" i="85"/>
  <c r="BU23" i="85" s="1"/>
  <c r="BV23" i="85" s="1"/>
  <c r="BS23" i="85"/>
  <c r="BT21" i="85"/>
  <c r="BU21" i="85" s="1"/>
  <c r="BV21" i="85" s="1"/>
  <c r="BS21" i="85"/>
  <c r="BT67" i="85"/>
  <c r="BU67" i="85" s="1"/>
  <c r="BV67" i="85" s="1"/>
  <c r="BS67" i="85"/>
  <c r="BT50" i="85"/>
  <c r="BU50" i="85" s="1"/>
  <c r="BV50" i="85" s="1"/>
  <c r="BS50" i="85"/>
  <c r="BO22" i="85"/>
  <c r="BP22" i="85" s="1"/>
  <c r="BQ22" i="85" s="1"/>
  <c r="BN22" i="85"/>
  <c r="BO24" i="85"/>
  <c r="BP24" i="85" s="1"/>
  <c r="BQ24" i="85" s="1"/>
  <c r="BN24" i="85"/>
  <c r="BO101" i="85"/>
  <c r="BP101" i="85" s="1"/>
  <c r="BQ101" i="85" s="1"/>
  <c r="BN101" i="85"/>
  <c r="BO71" i="85"/>
  <c r="BP71" i="85" s="1"/>
  <c r="BQ71" i="85" s="1"/>
  <c r="BN71" i="85"/>
  <c r="BO58" i="85"/>
  <c r="BP58" i="85" s="1"/>
  <c r="BQ58" i="85" s="1"/>
  <c r="BN58" i="85"/>
  <c r="BO15" i="85"/>
  <c r="BP15" i="85" s="1"/>
  <c r="BQ15" i="85" s="1"/>
  <c r="BN15" i="85"/>
  <c r="BO90" i="85"/>
  <c r="BP90" i="85" s="1"/>
  <c r="BQ90" i="85" s="1"/>
  <c r="BN90" i="85"/>
  <c r="BO29" i="85"/>
  <c r="BP29" i="85" s="1"/>
  <c r="BQ29" i="85" s="1"/>
  <c r="BN29" i="85"/>
  <c r="BO76" i="85"/>
  <c r="BP76" i="85" s="1"/>
  <c r="BQ76" i="85" s="1"/>
  <c r="BN76" i="85"/>
  <c r="BT30" i="85"/>
  <c r="BU30" i="85" s="1"/>
  <c r="BV30" i="85" s="1"/>
  <c r="BS30" i="85"/>
  <c r="BT72" i="85"/>
  <c r="BU72" i="85" s="1"/>
  <c r="BV72" i="85" s="1"/>
  <c r="BS72" i="85"/>
  <c r="BT10" i="85"/>
  <c r="BU10" i="85" s="1"/>
  <c r="BV10" i="85" s="1"/>
  <c r="BS10" i="85"/>
  <c r="BT25" i="85"/>
  <c r="BU25" i="85" s="1"/>
  <c r="BV25" i="85" s="1"/>
  <c r="BS25" i="85"/>
  <c r="BT22" i="85"/>
  <c r="BU22" i="85" s="1"/>
  <c r="BV22" i="85" s="1"/>
  <c r="BS22" i="85"/>
  <c r="BT69" i="85"/>
  <c r="BU69" i="85" s="1"/>
  <c r="BV69" i="85" s="1"/>
  <c r="BS69" i="85"/>
  <c r="BT51" i="85"/>
  <c r="BU51" i="85" s="1"/>
  <c r="BV51" i="85" s="1"/>
  <c r="BS51" i="85"/>
  <c r="BO42" i="85"/>
  <c r="BP42" i="85" s="1"/>
  <c r="BQ42" i="85" s="1"/>
  <c r="BN42" i="85"/>
  <c r="BO40" i="85"/>
  <c r="BP40" i="85" s="1"/>
  <c r="BQ40" i="85" s="1"/>
  <c r="BN40" i="85"/>
  <c r="BO100" i="85"/>
  <c r="BP100" i="85" s="1"/>
  <c r="BQ100" i="85" s="1"/>
  <c r="BN100" i="85"/>
  <c r="BO80" i="85"/>
  <c r="BP80" i="85" s="1"/>
  <c r="BQ80" i="85" s="1"/>
  <c r="BN80" i="85"/>
  <c r="BO65" i="85"/>
  <c r="BP65" i="85" s="1"/>
  <c r="BQ65" i="85" s="1"/>
  <c r="BN65" i="85"/>
  <c r="BO16" i="85"/>
  <c r="BP16" i="85" s="1"/>
  <c r="BQ16" i="85" s="1"/>
  <c r="BN16" i="85"/>
  <c r="BO91" i="85"/>
  <c r="BP91" i="85" s="1"/>
  <c r="BQ91" i="85" s="1"/>
  <c r="BN91" i="85"/>
  <c r="BO31" i="85"/>
  <c r="BP31" i="85" s="1"/>
  <c r="BQ31" i="85" s="1"/>
  <c r="BN31" i="85"/>
  <c r="BO77" i="85"/>
  <c r="BP77" i="85" s="1"/>
  <c r="BQ77" i="85" s="1"/>
  <c r="BN77" i="85"/>
  <c r="BT53" i="85"/>
  <c r="BU53" i="85" s="1"/>
  <c r="BV53" i="85" s="1"/>
  <c r="BS53" i="85"/>
  <c r="BT77" i="85"/>
  <c r="BU77" i="85" s="1"/>
  <c r="BV77" i="85" s="1"/>
  <c r="BS77" i="85"/>
  <c r="BT12" i="85"/>
  <c r="BU12" i="85" s="1"/>
  <c r="BV12" i="85" s="1"/>
  <c r="BS12" i="85"/>
  <c r="BT37" i="85"/>
  <c r="BU37" i="85" s="1"/>
  <c r="BV37" i="85" s="1"/>
  <c r="BS37" i="85"/>
  <c r="BT42" i="85"/>
  <c r="BU42" i="85" s="1"/>
  <c r="BV42" i="85" s="1"/>
  <c r="BS42" i="85"/>
  <c r="BT80" i="85"/>
  <c r="BU80" i="85" s="1"/>
  <c r="BV80" i="85" s="1"/>
  <c r="BS80" i="85"/>
  <c r="BT58" i="85"/>
  <c r="BU58" i="85" s="1"/>
  <c r="BV58" i="85" s="1"/>
  <c r="BS58" i="85"/>
  <c r="BO46" i="85"/>
  <c r="BP46" i="85" s="1"/>
  <c r="BQ46" i="85" s="1"/>
  <c r="BN46" i="85"/>
  <c r="BO44" i="85"/>
  <c r="BP44" i="85" s="1"/>
  <c r="BQ44" i="85" s="1"/>
  <c r="BN44" i="85"/>
  <c r="BO23" i="85"/>
  <c r="BP23" i="85" s="1"/>
  <c r="BQ23" i="85" s="1"/>
  <c r="BN23" i="85"/>
  <c r="BO84" i="85"/>
  <c r="BP84" i="85" s="1"/>
  <c r="BQ84" i="85" s="1"/>
  <c r="BN84" i="85"/>
  <c r="BO83" i="85"/>
  <c r="BP83" i="85" s="1"/>
  <c r="BQ83" i="85" s="1"/>
  <c r="BN83" i="85"/>
  <c r="BO17" i="85"/>
  <c r="BP17" i="85" s="1"/>
  <c r="BQ17" i="85" s="1"/>
  <c r="BN17" i="85"/>
  <c r="BO98" i="85"/>
  <c r="BP98" i="85" s="1"/>
  <c r="BQ98" i="85" s="1"/>
  <c r="BN98" i="85"/>
  <c r="BO32" i="85"/>
  <c r="BP32" i="85" s="1"/>
  <c r="BQ32" i="85" s="1"/>
  <c r="BN32" i="85"/>
  <c r="BO78" i="85"/>
  <c r="BP78" i="85" s="1"/>
  <c r="BQ78" i="85" s="1"/>
  <c r="BN78" i="85"/>
  <c r="BT60" i="85"/>
  <c r="BU60" i="85" s="1"/>
  <c r="BV60" i="85" s="1"/>
  <c r="BS60" i="85"/>
  <c r="BT4" i="85"/>
  <c r="BU4" i="85" s="1"/>
  <c r="BV4" i="85" s="1"/>
  <c r="BS4" i="85"/>
  <c r="BT14" i="85"/>
  <c r="BU14" i="85" s="1"/>
  <c r="BV14" i="85" s="1"/>
  <c r="BS14" i="85"/>
  <c r="BT39" i="85"/>
  <c r="BU39" i="85" s="1"/>
  <c r="BV39" i="85" s="1"/>
  <c r="BS39" i="85"/>
  <c r="BT44" i="85"/>
  <c r="BU44" i="85" s="1"/>
  <c r="BV44" i="85" s="1"/>
  <c r="BS44" i="85"/>
  <c r="BT82" i="85"/>
  <c r="BU82" i="85" s="1"/>
  <c r="BV82" i="85" s="1"/>
  <c r="BS82" i="85"/>
  <c r="BT59" i="85"/>
  <c r="BU59" i="85" s="1"/>
  <c r="BV59" i="85" s="1"/>
  <c r="BS59" i="85"/>
  <c r="BO64" i="85"/>
  <c r="BP64" i="85" s="1"/>
  <c r="BQ64" i="85" s="1"/>
  <c r="BN64" i="85"/>
  <c r="BO55" i="85"/>
  <c r="BP55" i="85" s="1"/>
  <c r="BQ55" i="85" s="1"/>
  <c r="BN55" i="85"/>
  <c r="BO25" i="85"/>
  <c r="BP25" i="85" s="1"/>
  <c r="BQ25" i="85" s="1"/>
  <c r="BN25" i="85"/>
  <c r="BO93" i="85"/>
  <c r="BP93" i="85" s="1"/>
  <c r="BQ93" i="85" s="1"/>
  <c r="BN93" i="85"/>
  <c r="BO86" i="85"/>
  <c r="BP86" i="85" s="1"/>
  <c r="BQ86" i="85" s="1"/>
  <c r="BN86" i="85"/>
  <c r="BO30" i="85"/>
  <c r="BP30" i="85" s="1"/>
  <c r="BQ30" i="85" s="1"/>
  <c r="BN30" i="85"/>
  <c r="BO99" i="85"/>
  <c r="BP99" i="85" s="1"/>
  <c r="BQ99" i="85" s="1"/>
  <c r="BN99" i="85"/>
  <c r="BO33" i="85"/>
  <c r="BP33" i="85" s="1"/>
  <c r="BQ33" i="85" s="1"/>
  <c r="BN33" i="85"/>
  <c r="BO79" i="85"/>
  <c r="BP79" i="85" s="1"/>
  <c r="BQ79" i="85" s="1"/>
  <c r="BN79" i="85"/>
  <c r="BT5" i="85"/>
  <c r="BU5" i="85" s="1"/>
  <c r="BV5" i="85" s="1"/>
  <c r="BS5" i="85"/>
  <c r="BT24" i="85"/>
  <c r="BU24" i="85" s="1"/>
  <c r="BV24" i="85" s="1"/>
  <c r="BS24" i="85"/>
  <c r="BT27" i="85"/>
  <c r="BU27" i="85" s="1"/>
  <c r="BV27" i="85" s="1"/>
  <c r="BS27" i="85"/>
  <c r="BT41" i="85"/>
  <c r="BU41" i="85" s="1"/>
  <c r="BV41" i="85" s="1"/>
  <c r="BS41" i="85"/>
  <c r="BT45" i="85"/>
  <c r="BU45" i="85" s="1"/>
  <c r="BV45" i="85" s="1"/>
  <c r="BS45" i="85"/>
  <c r="BT83" i="85"/>
  <c r="BU83" i="85" s="1"/>
  <c r="BV83" i="85" s="1"/>
  <c r="BS83" i="85"/>
  <c r="BT68" i="85"/>
  <c r="BU68" i="85" s="1"/>
  <c r="BV68" i="85" s="1"/>
  <c r="BS68" i="85"/>
  <c r="BO68" i="85"/>
  <c r="BP68" i="85" s="1"/>
  <c r="BQ68" i="85" s="1"/>
  <c r="BN68" i="85"/>
  <c r="BO67" i="85"/>
  <c r="BP67" i="85" s="1"/>
  <c r="BQ67" i="85" s="1"/>
  <c r="BN67" i="85"/>
  <c r="BO37" i="85"/>
  <c r="BP37" i="85" s="1"/>
  <c r="BQ37" i="85" s="1"/>
  <c r="BN37" i="85"/>
  <c r="BO109" i="85"/>
  <c r="BP109" i="85" s="1"/>
  <c r="BQ109" i="85" s="1"/>
  <c r="BN109" i="85"/>
  <c r="BO87" i="85"/>
  <c r="BP87" i="85" s="1"/>
  <c r="BQ87" i="85" s="1"/>
  <c r="BN87" i="85"/>
  <c r="BO51" i="85"/>
  <c r="BP51" i="85" s="1"/>
  <c r="BQ51" i="85" s="1"/>
  <c r="BN51" i="85"/>
  <c r="BO106" i="85"/>
  <c r="BP106" i="85" s="1"/>
  <c r="BQ106" i="85" s="1"/>
  <c r="BN106" i="85"/>
  <c r="BO34" i="85"/>
  <c r="BP34" i="85" s="1"/>
  <c r="BQ34" i="85" s="1"/>
  <c r="BN34" i="85"/>
  <c r="BO88" i="85"/>
  <c r="BP88" i="85" s="1"/>
  <c r="BQ88" i="85" s="1"/>
  <c r="BN88" i="85"/>
  <c r="BT26" i="85"/>
  <c r="BU26" i="85" s="1"/>
  <c r="BV26" i="85" s="1"/>
  <c r="BS26" i="85"/>
  <c r="BT36" i="85"/>
  <c r="BU36" i="85" s="1"/>
  <c r="BV36" i="85" s="1"/>
  <c r="BS36" i="85"/>
  <c r="BT29" i="85"/>
  <c r="BU29" i="85" s="1"/>
  <c r="BV29" i="85" s="1"/>
  <c r="BS29" i="85"/>
  <c r="BT43" i="85"/>
  <c r="BU43" i="85" s="1"/>
  <c r="BV43" i="85" s="1"/>
  <c r="BS43" i="85"/>
  <c r="BT47" i="85"/>
  <c r="BU47" i="85" s="1"/>
  <c r="BV47" i="85" s="1"/>
  <c r="BS47" i="85"/>
  <c r="BT8" i="85"/>
  <c r="BU8" i="85" s="1"/>
  <c r="BV8" i="85" s="1"/>
  <c r="BS8" i="85"/>
  <c r="BT70" i="85"/>
  <c r="BU70" i="85" s="1"/>
  <c r="BV70" i="85" s="1"/>
  <c r="BS70" i="85"/>
  <c r="BO82" i="85"/>
  <c r="BP82" i="85" s="1"/>
  <c r="BQ82" i="85" s="1"/>
  <c r="BN82" i="85"/>
  <c r="BO81" i="85"/>
  <c r="BP81" i="85" s="1"/>
  <c r="BQ81" i="85" s="1"/>
  <c r="BN81" i="85"/>
  <c r="BO39" i="85"/>
  <c r="BP39" i="85" s="1"/>
  <c r="BQ39" i="85" s="1"/>
  <c r="BN39" i="85"/>
  <c r="BO110" i="85"/>
  <c r="BP110" i="85" s="1"/>
  <c r="BQ110" i="85" s="1"/>
  <c r="BN110" i="85"/>
  <c r="BO92" i="85"/>
  <c r="BP92" i="85" s="1"/>
  <c r="BQ92" i="85" s="1"/>
  <c r="BN92" i="85"/>
  <c r="BO52" i="85"/>
  <c r="BP52" i="85" s="1"/>
  <c r="BQ52" i="85" s="1"/>
  <c r="BN52" i="85"/>
  <c r="BO107" i="85"/>
  <c r="BP107" i="85" s="1"/>
  <c r="BQ107" i="85" s="1"/>
  <c r="BN107" i="85"/>
  <c r="BO35" i="85"/>
  <c r="BP35" i="85" s="1"/>
  <c r="BQ35" i="85" s="1"/>
  <c r="BN35" i="85"/>
  <c r="BO89" i="85"/>
  <c r="BP89" i="85" s="1"/>
  <c r="BQ89" i="85" s="1"/>
  <c r="BN89" i="85"/>
  <c r="BT34" i="85"/>
  <c r="BU34" i="85" s="1"/>
  <c r="BV34" i="85" s="1"/>
  <c r="BS34" i="85"/>
  <c r="BT40" i="85"/>
  <c r="BU40" i="85" s="1"/>
  <c r="BV40" i="85" s="1"/>
  <c r="BS40" i="85"/>
  <c r="BT31" i="85"/>
  <c r="BU31" i="85" s="1"/>
  <c r="BV31" i="85" s="1"/>
  <c r="BS31" i="85"/>
  <c r="BT54" i="85"/>
  <c r="BU54" i="85" s="1"/>
  <c r="BV54" i="85" s="1"/>
  <c r="BS54" i="85"/>
  <c r="BT48" i="85"/>
  <c r="BU48" i="85" s="1"/>
  <c r="BV48" i="85" s="1"/>
  <c r="BS48" i="85"/>
  <c r="BT9" i="85"/>
  <c r="BU9" i="85" s="1"/>
  <c r="BV9" i="85" s="1"/>
  <c r="BS9" i="85"/>
  <c r="BT71" i="85"/>
  <c r="BU71" i="85" s="1"/>
  <c r="BV71" i="85" s="1"/>
  <c r="BS71" i="85"/>
  <c r="BO7" i="85"/>
  <c r="BP7" i="85" s="1"/>
  <c r="BQ7" i="85" s="1"/>
  <c r="BN7" i="85"/>
  <c r="BO85" i="85"/>
  <c r="BP85" i="85" s="1"/>
  <c r="BQ85" i="85" s="1"/>
  <c r="BN85" i="85"/>
  <c r="BO41" i="85"/>
  <c r="BP41" i="85" s="1"/>
  <c r="BQ41" i="85" s="1"/>
  <c r="BN41" i="85"/>
  <c r="BO4" i="85"/>
  <c r="BP4" i="85" s="1"/>
  <c r="BQ4" i="85" s="1"/>
  <c r="BN4" i="85"/>
  <c r="BO102" i="85"/>
  <c r="BP102" i="85" s="1"/>
  <c r="BQ102" i="85" s="1"/>
  <c r="BN102" i="85"/>
  <c r="BO59" i="85"/>
  <c r="BP59" i="85" s="1"/>
  <c r="BQ59" i="85" s="1"/>
  <c r="BN59" i="85"/>
  <c r="BO11" i="85"/>
  <c r="BP11" i="85" s="1"/>
  <c r="BQ11" i="85" s="1"/>
  <c r="BN11" i="85"/>
  <c r="BO36" i="85"/>
  <c r="BP36" i="85" s="1"/>
  <c r="BQ36" i="85" s="1"/>
  <c r="BN36" i="85"/>
  <c r="BO96" i="85"/>
  <c r="BP96" i="85" s="1"/>
  <c r="BQ96" i="85" s="1"/>
  <c r="BN96" i="85"/>
  <c r="BT38" i="85"/>
  <c r="BU38" i="85" s="1"/>
  <c r="BV38" i="85" s="1"/>
  <c r="BS38" i="85"/>
  <c r="BT55" i="85"/>
  <c r="BU55" i="85" s="1"/>
  <c r="BV55" i="85" s="1"/>
  <c r="BS55" i="85"/>
  <c r="BT33" i="85"/>
  <c r="BU33" i="85" s="1"/>
  <c r="BV33" i="85" s="1"/>
  <c r="BS33" i="85"/>
  <c r="BT63" i="85"/>
  <c r="BU63" i="85" s="1"/>
  <c r="BV63" i="85" s="1"/>
  <c r="BS63" i="85"/>
  <c r="BT49" i="85"/>
  <c r="BU49" i="85" s="1"/>
  <c r="BV49" i="85" s="1"/>
  <c r="BS49" i="85"/>
  <c r="BT15" i="85"/>
  <c r="BU15" i="85" s="1"/>
  <c r="BV15" i="85" s="1"/>
  <c r="BS15" i="85"/>
  <c r="BT73" i="85"/>
  <c r="BU73" i="85" s="1"/>
  <c r="BV73" i="85" s="1"/>
  <c r="BS73" i="85"/>
  <c r="BO18" i="85"/>
  <c r="BP18" i="85" s="1"/>
  <c r="BQ18" i="85" s="1"/>
  <c r="BN18" i="85"/>
  <c r="BO94" i="85"/>
  <c r="BP94" i="85" s="1"/>
  <c r="BQ94" i="85" s="1"/>
  <c r="BN94" i="85"/>
  <c r="BO43" i="85"/>
  <c r="BP43" i="85" s="1"/>
  <c r="BQ43" i="85" s="1"/>
  <c r="BN43" i="85"/>
  <c r="BO19" i="85"/>
  <c r="BP19" i="85" s="1"/>
  <c r="BQ19" i="85" s="1"/>
  <c r="BN19" i="85"/>
  <c r="BO103" i="85"/>
  <c r="BP103" i="85" s="1"/>
  <c r="BQ103" i="85" s="1"/>
  <c r="BN103" i="85"/>
  <c r="BO60" i="85"/>
  <c r="BP60" i="85" s="1"/>
  <c r="BQ60" i="85" s="1"/>
  <c r="BN60" i="85"/>
  <c r="BO12" i="85"/>
  <c r="BP12" i="85" s="1"/>
  <c r="BQ12" i="85" s="1"/>
  <c r="BN12" i="85"/>
  <c r="BO38" i="85"/>
  <c r="BP38" i="85" s="1"/>
  <c r="BQ38" i="85" s="1"/>
  <c r="BN38" i="85"/>
  <c r="BO97" i="85"/>
  <c r="BP97" i="85" s="1"/>
  <c r="BQ97" i="85" s="1"/>
  <c r="BN97" i="85"/>
  <c r="BT74" i="85"/>
  <c r="BU74" i="85" s="1"/>
  <c r="BV74" i="85" s="1"/>
  <c r="BS74" i="85"/>
  <c r="BT62" i="85"/>
  <c r="BU62" i="85" s="1"/>
  <c r="BV62" i="85" s="1"/>
  <c r="BS62" i="85"/>
  <c r="BT35" i="85"/>
  <c r="BU35" i="85" s="1"/>
  <c r="BV35" i="85" s="1"/>
  <c r="BS35" i="85"/>
  <c r="BT75" i="85"/>
  <c r="BU75" i="85" s="1"/>
  <c r="BV75" i="85" s="1"/>
  <c r="BS75" i="85"/>
  <c r="BT56" i="85"/>
  <c r="BU56" i="85" s="1"/>
  <c r="BV56" i="85" s="1"/>
  <c r="BS56" i="85"/>
  <c r="BT16" i="85"/>
  <c r="BU16" i="85" s="1"/>
  <c r="BV16" i="85" s="1"/>
  <c r="BS16" i="85"/>
  <c r="BT84" i="85"/>
  <c r="BU84" i="85" s="1"/>
  <c r="BV84" i="85" s="1"/>
  <c r="BS84" i="85"/>
  <c r="BY45" i="85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U31" i="88"/>
  <c r="V31" i="88"/>
  <c r="U30" i="88"/>
  <c r="V30" i="88"/>
  <c r="U32" i="88"/>
  <c r="V32" i="88"/>
  <c r="V33" i="88"/>
  <c r="S33" i="88"/>
  <c r="U33" i="88"/>
  <c r="T33" i="88"/>
  <c r="Q33" i="88"/>
  <c r="R33" i="88"/>
  <c r="P33" i="88"/>
  <c r="CM20" i="89" s="1"/>
  <c r="CO20" i="89" s="1"/>
  <c r="CQ20" i="89" s="1"/>
  <c r="Q30" i="88"/>
  <c r="R30" i="88"/>
  <c r="S30" i="88"/>
  <c r="P30" i="88"/>
  <c r="CM8" i="89" s="1"/>
  <c r="CO8" i="89" s="1"/>
  <c r="CQ8" i="89" s="1"/>
  <c r="T30" i="88"/>
  <c r="P31" i="88"/>
  <c r="CM12" i="89" s="1"/>
  <c r="CO13" i="89" s="1"/>
  <c r="CQ13" i="89" s="1"/>
  <c r="T31" i="88"/>
  <c r="Q31" i="88"/>
  <c r="R31" i="88"/>
  <c r="S31" i="88"/>
  <c r="S32" i="88"/>
  <c r="P32" i="88"/>
  <c r="CM16" i="89" s="1"/>
  <c r="CO17" i="89" s="1"/>
  <c r="CQ17" i="89" s="1"/>
  <c r="T32" i="88"/>
  <c r="Q32" i="88"/>
  <c r="R32" i="88"/>
  <c r="CO7" i="89"/>
  <c r="CQ7" i="89" s="1"/>
  <c r="CO5" i="89"/>
  <c r="CQ5" i="89" s="1"/>
  <c r="CO6" i="89"/>
  <c r="CQ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O12" i="98" l="1"/>
  <c r="BO7" i="98"/>
  <c r="BO8" i="98"/>
  <c r="BO11" i="98"/>
  <c r="BO9" i="98"/>
  <c r="BO13" i="98"/>
  <c r="BO10" i="98"/>
  <c r="BO6" i="98"/>
  <c r="BQ7" i="98"/>
  <c r="BQ8" i="98"/>
  <c r="BQ9" i="98"/>
  <c r="BQ10" i="98"/>
  <c r="BQ11" i="98"/>
  <c r="BQ12" i="98"/>
  <c r="BQ13" i="98"/>
  <c r="BQ6" i="98"/>
  <c r="BP11" i="98"/>
  <c r="BP12" i="98"/>
  <c r="BP13" i="98"/>
  <c r="BP8" i="98"/>
  <c r="BP6" i="98"/>
  <c r="BP9" i="98"/>
  <c r="BP7" i="98"/>
  <c r="BP10" i="98"/>
  <c r="BN7" i="98"/>
  <c r="BN8" i="98"/>
  <c r="BN9" i="98"/>
  <c r="BN10" i="98"/>
  <c r="BN11" i="98"/>
  <c r="BN12" i="98"/>
  <c r="BN13" i="98"/>
  <c r="BN6" i="98"/>
  <c r="N16" i="98"/>
  <c r="P16" i="98"/>
  <c r="O16" i="98"/>
  <c r="Q16" i="98"/>
  <c r="B6" i="97"/>
  <c r="E6" i="97" s="1"/>
  <c r="B5" i="97"/>
  <c r="D5" i="97" s="1"/>
  <c r="D6" i="97"/>
  <c r="B7" i="97"/>
  <c r="B8" i="97"/>
  <c r="CO21" i="89"/>
  <c r="CQ21" i="89" s="1"/>
  <c r="CO22" i="89"/>
  <c r="CQ22" i="89" s="1"/>
  <c r="CO37" i="89"/>
  <c r="CQ37" i="89" s="1"/>
  <c r="CO38" i="89"/>
  <c r="CQ38" i="89" s="1"/>
  <c r="CO15" i="89"/>
  <c r="CQ15" i="89" s="1"/>
  <c r="CO12" i="89"/>
  <c r="CQ12" i="89" s="1"/>
  <c r="CO16" i="89"/>
  <c r="CQ16" i="89" s="1"/>
  <c r="CO14" i="89"/>
  <c r="CQ14" i="89" s="1"/>
  <c r="CO19" i="89"/>
  <c r="CQ19" i="89" s="1"/>
  <c r="CO18" i="89"/>
  <c r="CQ18" i="89" s="1"/>
  <c r="CO9" i="89"/>
  <c r="CQ9" i="89" s="1"/>
  <c r="CO11" i="89"/>
  <c r="CQ11" i="89" s="1"/>
  <c r="CO10" i="89"/>
  <c r="CQ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M8" i="98" l="1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Y12" i="98" s="1"/>
  <c r="BL13" i="98"/>
  <c r="BY13" i="98" s="1"/>
  <c r="BL6" i="98"/>
  <c r="BY6" i="98" s="1"/>
  <c r="BL7" i="98"/>
  <c r="BY7" i="98" s="1"/>
  <c r="BL11" i="98"/>
  <c r="BY11" i="98" s="1"/>
  <c r="BL8" i="98"/>
  <c r="BY8" i="98" s="1"/>
  <c r="BL9" i="98"/>
  <c r="BY9" i="98" s="1"/>
  <c r="BL10" i="98"/>
  <c r="BY10" i="98" s="1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AC23" i="98" l="1"/>
  <c r="AC24" i="98"/>
  <c r="AC25" i="98"/>
  <c r="AC28" i="98"/>
  <c r="DV48" i="98" s="1"/>
  <c r="AC29" i="98"/>
  <c r="DV49" i="98" s="1"/>
  <c r="AC30" i="98"/>
  <c r="DV50" i="98" s="1"/>
  <c r="AC26" i="98"/>
  <c r="DV46" i="98" s="1"/>
  <c r="AC27" i="98"/>
  <c r="DV47" i="98" s="1"/>
  <c r="AC22" i="98"/>
  <c r="Q23" i="98"/>
  <c r="Q24" i="98"/>
  <c r="Q25" i="98"/>
  <c r="Q26" i="98"/>
  <c r="Q27" i="98"/>
  <c r="Q28" i="98"/>
  <c r="Q22" i="98"/>
  <c r="Q29" i="98"/>
  <c r="DV22" i="98" s="1"/>
  <c r="Q30" i="98"/>
  <c r="DV23" i="98" s="1"/>
  <c r="Y23" i="98"/>
  <c r="Y24" i="98"/>
  <c r="Y25" i="98"/>
  <c r="Y26" i="98"/>
  <c r="DV37" i="98" s="1"/>
  <c r="Y27" i="98"/>
  <c r="DV38" i="98" s="1"/>
  <c r="Y28" i="98"/>
  <c r="DV39" i="98" s="1"/>
  <c r="Y30" i="98"/>
  <c r="DV41" i="98" s="1"/>
  <c r="Y22" i="98"/>
  <c r="Y29" i="98"/>
  <c r="DV40" i="98" s="1"/>
  <c r="M23" i="98"/>
  <c r="M24" i="98"/>
  <c r="M25" i="98"/>
  <c r="M29" i="98"/>
  <c r="DV13" i="98" s="1"/>
  <c r="M30" i="98"/>
  <c r="DV14" i="98" s="1"/>
  <c r="M28" i="98"/>
  <c r="M22" i="98"/>
  <c r="M26" i="98"/>
  <c r="M27" i="98"/>
  <c r="U25" i="98"/>
  <c r="U23" i="98"/>
  <c r="U24" i="98"/>
  <c r="U29" i="98"/>
  <c r="DV31" i="98" s="1"/>
  <c r="U30" i="98"/>
  <c r="DV32" i="98" s="1"/>
  <c r="U27" i="98"/>
  <c r="DV29" i="98" s="1"/>
  <c r="U28" i="98"/>
  <c r="DV30" i="98" s="1"/>
  <c r="U26" i="98"/>
  <c r="U22" i="98"/>
  <c r="AO23" i="98"/>
  <c r="AO24" i="98"/>
  <c r="AO25" i="98"/>
  <c r="DV72" i="98" s="1"/>
  <c r="AO26" i="98"/>
  <c r="DV73" i="98" s="1"/>
  <c r="AO27" i="98"/>
  <c r="DV74" i="98" s="1"/>
  <c r="AO22" i="98"/>
  <c r="AO28" i="98"/>
  <c r="DV75" i="98" s="1"/>
  <c r="AO30" i="98"/>
  <c r="DV77" i="98" s="1"/>
  <c r="AO29" i="98"/>
  <c r="DV76" i="98" s="1"/>
  <c r="AG23" i="98"/>
  <c r="AG24" i="98"/>
  <c r="AG25" i="98"/>
  <c r="AG26" i="98"/>
  <c r="DV55" i="98" s="1"/>
  <c r="EG55" i="98" s="1"/>
  <c r="AG27" i="98"/>
  <c r="DV56" i="98" s="1"/>
  <c r="EG56" i="98" s="1"/>
  <c r="AG22" i="98"/>
  <c r="AG29" i="98"/>
  <c r="DV58" i="98" s="1"/>
  <c r="EG58" i="98" s="1"/>
  <c r="AG28" i="98"/>
  <c r="DV57" i="98" s="1"/>
  <c r="EG57" i="98" s="1"/>
  <c r="AG30" i="98"/>
  <c r="DV59" i="98" s="1"/>
  <c r="EG59" i="98" s="1"/>
  <c r="AK24" i="98"/>
  <c r="AK23" i="98"/>
  <c r="AK28" i="98"/>
  <c r="DV66" i="98" s="1"/>
  <c r="EG66" i="98" s="1"/>
  <c r="AK29" i="98"/>
  <c r="DV67" i="98" s="1"/>
  <c r="EG67" i="98" s="1"/>
  <c r="AK30" i="98"/>
  <c r="DV68" i="98" s="1"/>
  <c r="EG68" i="98" s="1"/>
  <c r="AK25" i="98"/>
  <c r="AK26" i="98"/>
  <c r="DV64" i="98" s="1"/>
  <c r="EG64" i="98" s="1"/>
  <c r="AK27" i="98"/>
  <c r="DV65" i="98" s="1"/>
  <c r="EG65" i="98" s="1"/>
  <c r="AK22" i="98"/>
  <c r="K17" i="90"/>
  <c r="J17" i="90"/>
  <c r="L17" i="90"/>
  <c r="M17" i="90"/>
  <c r="K14" i="90"/>
  <c r="M14" i="90"/>
  <c r="L14" i="90"/>
  <c r="J14" i="90"/>
  <c r="K15" i="90"/>
  <c r="J15" i="90"/>
  <c r="L15" i="90"/>
  <c r="M15" i="90"/>
  <c r="K16" i="90"/>
  <c r="M16" i="90"/>
  <c r="L16" i="90"/>
  <c r="J16" i="90"/>
  <c r="L13" i="90"/>
  <c r="J13" i="90"/>
  <c r="K13" i="90"/>
  <c r="EN48" i="98" l="1"/>
  <c r="EG48" i="98"/>
  <c r="EN46" i="98"/>
  <c r="EG46" i="98"/>
  <c r="EN47" i="98"/>
  <c r="EG47" i="98"/>
  <c r="EN50" i="98"/>
  <c r="EG50" i="98"/>
  <c r="EN49" i="98"/>
  <c r="EG49" i="98"/>
  <c r="EN40" i="98"/>
  <c r="EJ40" i="98" s="1"/>
  <c r="FT44" i="98" s="1"/>
  <c r="EG40" i="98"/>
  <c r="EN38" i="98"/>
  <c r="EJ38" i="98" s="1"/>
  <c r="FT42" i="98" s="1"/>
  <c r="EG38" i="98"/>
  <c r="EN39" i="98"/>
  <c r="EJ39" i="98" s="1"/>
  <c r="FT43" i="98" s="1"/>
  <c r="EG39" i="98"/>
  <c r="EN37" i="98"/>
  <c r="EJ37" i="98" s="1"/>
  <c r="FT41" i="98" s="1"/>
  <c r="EG37" i="98"/>
  <c r="EN41" i="98"/>
  <c r="EJ41" i="98" s="1"/>
  <c r="FT45" i="98" s="1"/>
  <c r="EG41" i="98"/>
  <c r="DE50" i="98"/>
  <c r="DV60" i="98"/>
  <c r="EG60" i="98" s="1"/>
  <c r="DE60" i="98"/>
  <c r="DV62" i="98"/>
  <c r="EG62" i="98" s="1"/>
  <c r="DE43" i="98"/>
  <c r="DV51" i="98"/>
  <c r="EG51" i="98" s="1"/>
  <c r="DE51" i="98"/>
  <c r="DV53" i="98"/>
  <c r="EG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EG52" i="98" s="1"/>
  <c r="DE59" i="98"/>
  <c r="DV69" i="98"/>
  <c r="DE75" i="98"/>
  <c r="DV71" i="98"/>
  <c r="DE21" i="98"/>
  <c r="DV26" i="98"/>
  <c r="DE11" i="98"/>
  <c r="DV10" i="98"/>
  <c r="DE30" i="98"/>
  <c r="DV34" i="98"/>
  <c r="DE35" i="98"/>
  <c r="DV21" i="98"/>
  <c r="DE14" i="98"/>
  <c r="DV17" i="98"/>
  <c r="DE55" i="98"/>
  <c r="DV45" i="98"/>
  <c r="DE65" i="98"/>
  <c r="DV70" i="98"/>
  <c r="DE20" i="98"/>
  <c r="DV25" i="98"/>
  <c r="DE7" i="98"/>
  <c r="DV6" i="98"/>
  <c r="DE10" i="98"/>
  <c r="DV9" i="98"/>
  <c r="DE29" i="98"/>
  <c r="DV33" i="98"/>
  <c r="DE28" i="98"/>
  <c r="DV20" i="98"/>
  <c r="DE13" i="98"/>
  <c r="DV16" i="98"/>
  <c r="DE44" i="98"/>
  <c r="DV44" i="98"/>
  <c r="DE67" i="98"/>
  <c r="DV63" i="98"/>
  <c r="EG63" i="98" s="1"/>
  <c r="DE53" i="98"/>
  <c r="DV61" i="98"/>
  <c r="EG61" i="98" s="1"/>
  <c r="DE72" i="98"/>
  <c r="DV54" i="98"/>
  <c r="EG54" i="98" s="1"/>
  <c r="DE19" i="98"/>
  <c r="DV24" i="98"/>
  <c r="DE23" i="98"/>
  <c r="DV27" i="98"/>
  <c r="DE26" i="98"/>
  <c r="DV12" i="98"/>
  <c r="DE9" i="98"/>
  <c r="DV8" i="98"/>
  <c r="DE34" i="98"/>
  <c r="DV36" i="98"/>
  <c r="DE18" i="98"/>
  <c r="DV19" i="98"/>
  <c r="DE36" i="98"/>
  <c r="DV42" i="98"/>
  <c r="DE38" i="98"/>
  <c r="DV43" i="98"/>
  <c r="DE40" i="98"/>
  <c r="DE46" i="98"/>
  <c r="DM7" i="98"/>
  <c r="R42" i="81"/>
  <c r="S47" i="81" s="1"/>
  <c r="T47" i="81" s="1"/>
  <c r="EJ50" i="98" l="1"/>
  <c r="FT55" i="98" s="1"/>
  <c r="EV50" i="98"/>
  <c r="GC55" i="98" s="1"/>
  <c r="EX50" i="98"/>
  <c r="ER50" i="98"/>
  <c r="FY55" i="98" s="1"/>
  <c r="ES50" i="98"/>
  <c r="FZ55" i="98" s="1"/>
  <c r="EU50" i="98"/>
  <c r="GB55" i="98" s="1"/>
  <c r="EJ46" i="98"/>
  <c r="FT51" i="98" s="1"/>
  <c r="EV46" i="98"/>
  <c r="GC51" i="98" s="1"/>
  <c r="EU46" i="98"/>
  <c r="GB51" i="98" s="1"/>
  <c r="EX46" i="98"/>
  <c r="ER46" i="98"/>
  <c r="FY51" i="98" s="1"/>
  <c r="ES46" i="98"/>
  <c r="FZ51" i="98" s="1"/>
  <c r="EN42" i="98"/>
  <c r="EG42" i="98"/>
  <c r="EN44" i="98"/>
  <c r="EG44" i="98"/>
  <c r="EN45" i="98"/>
  <c r="EG45" i="98"/>
  <c r="EN43" i="98"/>
  <c r="EG43" i="98"/>
  <c r="DM8" i="98"/>
  <c r="EJ49" i="98"/>
  <c r="FT54" i="98" s="1"/>
  <c r="ER49" i="98"/>
  <c r="FY54" i="98" s="1"/>
  <c r="EX49" i="98"/>
  <c r="EV49" i="98"/>
  <c r="GC54" i="98" s="1"/>
  <c r="EU49" i="98"/>
  <c r="GB54" i="98" s="1"/>
  <c r="ES49" i="98"/>
  <c r="FZ54" i="98" s="1"/>
  <c r="EJ47" i="98"/>
  <c r="FT52" i="98" s="1"/>
  <c r="EU47" i="98"/>
  <c r="GB52" i="98" s="1"/>
  <c r="EV47" i="98"/>
  <c r="GC52" i="98" s="1"/>
  <c r="ER47" i="98"/>
  <c r="FY52" i="98" s="1"/>
  <c r="ES47" i="98"/>
  <c r="FZ52" i="98" s="1"/>
  <c r="EX47" i="98"/>
  <c r="EJ48" i="98"/>
  <c r="FT53" i="98" s="1"/>
  <c r="ES48" i="98"/>
  <c r="FZ53" i="98" s="1"/>
  <c r="EV48" i="98"/>
  <c r="GC53" i="98" s="1"/>
  <c r="ER48" i="98"/>
  <c r="FY53" i="98" s="1"/>
  <c r="EU48" i="98"/>
  <c r="GB53" i="98" s="1"/>
  <c r="EX48" i="98"/>
  <c r="EU38" i="98"/>
  <c r="GB42" i="98" s="1"/>
  <c r="EV38" i="98"/>
  <c r="GC42" i="98" s="1"/>
  <c r="ER38" i="98"/>
  <c r="FY42" i="98" s="1"/>
  <c r="EX38" i="98"/>
  <c r="ES38" i="98"/>
  <c r="FZ42" i="98" s="1"/>
  <c r="EN33" i="98"/>
  <c r="EJ33" i="98" s="1"/>
  <c r="FT37" i="98" s="1"/>
  <c r="EG33" i="98"/>
  <c r="EN34" i="98"/>
  <c r="EJ34" i="98" s="1"/>
  <c r="FT38" i="98" s="1"/>
  <c r="EG34" i="98"/>
  <c r="EN35" i="98"/>
  <c r="EJ35" i="98" s="1"/>
  <c r="FT39" i="98" s="1"/>
  <c r="EG35" i="98"/>
  <c r="EN36" i="98"/>
  <c r="EJ36" i="98" s="1"/>
  <c r="FT40" i="98" s="1"/>
  <c r="EG36" i="98"/>
  <c r="EV37" i="98"/>
  <c r="GC41" i="98" s="1"/>
  <c r="ER37" i="98"/>
  <c r="FY41" i="98" s="1"/>
  <c r="EX37" i="98"/>
  <c r="EU37" i="98"/>
  <c r="GB41" i="98" s="1"/>
  <c r="ES37" i="98"/>
  <c r="FZ41" i="98" s="1"/>
  <c r="EV41" i="98"/>
  <c r="GC45" i="98" s="1"/>
  <c r="EU41" i="98"/>
  <c r="GB45" i="98" s="1"/>
  <c r="ER41" i="98"/>
  <c r="FY45" i="98" s="1"/>
  <c r="EX41" i="98"/>
  <c r="ES41" i="98"/>
  <c r="FZ45" i="98" s="1"/>
  <c r="ES39" i="98"/>
  <c r="FZ43" i="98" s="1"/>
  <c r="ER39" i="98"/>
  <c r="FY43" i="98" s="1"/>
  <c r="EU39" i="98"/>
  <c r="GB43" i="98" s="1"/>
  <c r="EX39" i="98"/>
  <c r="EV39" i="98"/>
  <c r="GC43" i="98" s="1"/>
  <c r="ER40" i="98"/>
  <c r="FY44" i="98" s="1"/>
  <c r="EX40" i="98"/>
  <c r="ES40" i="98"/>
  <c r="FZ44" i="98" s="1"/>
  <c r="EU40" i="98"/>
  <c r="GB44" i="98" s="1"/>
  <c r="EV40" i="98"/>
  <c r="GC44" i="98" s="1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K408" i="83" s="1"/>
  <c r="BL408" i="83" s="1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K430" i="83" s="1"/>
  <c r="BL430" i="83" s="1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O76" i="81" s="1"/>
  <c r="N79" i="81" s="1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EL49" i="98" l="1"/>
  <c r="FV54" i="98" s="1"/>
  <c r="GE54" i="98"/>
  <c r="EL37" i="98"/>
  <c r="FV41" i="98" s="1"/>
  <c r="GE41" i="98"/>
  <c r="EL38" i="98"/>
  <c r="FV42" i="98" s="1"/>
  <c r="GE42" i="98"/>
  <c r="EL48" i="98"/>
  <c r="FV53" i="98" s="1"/>
  <c r="GE53" i="98"/>
  <c r="EL50" i="98"/>
  <c r="FV55" i="98" s="1"/>
  <c r="GE55" i="98"/>
  <c r="EL39" i="98"/>
  <c r="FV43" i="98" s="1"/>
  <c r="GE43" i="98"/>
  <c r="EL46" i="98"/>
  <c r="FV51" i="98" s="1"/>
  <c r="GE51" i="98"/>
  <c r="EL40" i="98"/>
  <c r="FV44" i="98" s="1"/>
  <c r="GE44" i="98"/>
  <c r="EL41" i="98"/>
  <c r="FV45" i="98" s="1"/>
  <c r="GE45" i="98"/>
  <c r="EL47" i="98"/>
  <c r="FV52" i="98" s="1"/>
  <c r="GE52" i="98"/>
  <c r="EJ43" i="98"/>
  <c r="FT48" i="98" s="1"/>
  <c r="EU43" i="98"/>
  <c r="GB48" i="98" s="1"/>
  <c r="ES43" i="98"/>
  <c r="FZ48" i="98" s="1"/>
  <c r="EX43" i="98"/>
  <c r="ER43" i="98"/>
  <c r="FY48" i="98" s="1"/>
  <c r="EV43" i="98"/>
  <c r="GC48" i="98" s="1"/>
  <c r="ES44" i="98"/>
  <c r="FZ49" i="98" s="1"/>
  <c r="EU44" i="98"/>
  <c r="GB49" i="98" s="1"/>
  <c r="EJ44" i="98"/>
  <c r="FT49" i="98" s="1"/>
  <c r="ER44" i="98"/>
  <c r="FY49" i="98" s="1"/>
  <c r="EV44" i="98"/>
  <c r="GC49" i="98" s="1"/>
  <c r="EX44" i="98"/>
  <c r="ER45" i="98"/>
  <c r="FY50" i="98" s="1"/>
  <c r="EX45" i="98"/>
  <c r="EU45" i="98"/>
  <c r="GB50" i="98" s="1"/>
  <c r="ES45" i="98"/>
  <c r="FZ50" i="98" s="1"/>
  <c r="EJ45" i="98"/>
  <c r="FT50" i="98" s="1"/>
  <c r="EV45" i="98"/>
  <c r="GC50" i="98" s="1"/>
  <c r="EJ42" i="98"/>
  <c r="FT47" i="98" s="1"/>
  <c r="EV42" i="98"/>
  <c r="GC47" i="98" s="1"/>
  <c r="ES42" i="98"/>
  <c r="FZ47" i="98" s="1"/>
  <c r="EU42" i="98"/>
  <c r="GB47" i="98" s="1"/>
  <c r="EX42" i="98"/>
  <c r="ER42" i="98"/>
  <c r="FY47" i="98" s="1"/>
  <c r="ER36" i="98"/>
  <c r="FY40" i="98" s="1"/>
  <c r="EX36" i="98"/>
  <c r="EV36" i="98"/>
  <c r="GC40" i="98" s="1"/>
  <c r="ES36" i="98"/>
  <c r="FZ40" i="98" s="1"/>
  <c r="EU36" i="98"/>
  <c r="GB40" i="98" s="1"/>
  <c r="EU34" i="98"/>
  <c r="GB38" i="98" s="1"/>
  <c r="ES34" i="98"/>
  <c r="FZ38" i="98" s="1"/>
  <c r="EV34" i="98"/>
  <c r="GC38" i="98" s="1"/>
  <c r="ER34" i="98"/>
  <c r="FY38" i="98" s="1"/>
  <c r="EX34" i="98"/>
  <c r="ES35" i="98"/>
  <c r="FZ39" i="98" s="1"/>
  <c r="EU35" i="98"/>
  <c r="GB39" i="98" s="1"/>
  <c r="ER35" i="98"/>
  <c r="FY39" i="98" s="1"/>
  <c r="EV35" i="98"/>
  <c r="GC39" i="98" s="1"/>
  <c r="EX35" i="98"/>
  <c r="EV33" i="98"/>
  <c r="GC37" i="98" s="1"/>
  <c r="ER33" i="98"/>
  <c r="FY37" i="98" s="1"/>
  <c r="EX33" i="98"/>
  <c r="ES33" i="98"/>
  <c r="FZ37" i="98" s="1"/>
  <c r="EU33" i="98"/>
  <c r="GB37" i="98" s="1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8" i="81"/>
  <c r="T73" i="81"/>
  <c r="T71" i="81"/>
  <c r="T79" i="81"/>
  <c r="O78" i="81"/>
  <c r="T76" i="81"/>
  <c r="T75" i="81"/>
  <c r="T74" i="81"/>
  <c r="T80" i="81"/>
  <c r="T77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147" i="83"/>
  <c r="BL147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EL44" i="98" l="1"/>
  <c r="FV49" i="98" s="1"/>
  <c r="GE49" i="98"/>
  <c r="EL43" i="98"/>
  <c r="FV48" i="98" s="1"/>
  <c r="GE48" i="98"/>
  <c r="EL35" i="98"/>
  <c r="FV39" i="98" s="1"/>
  <c r="GE39" i="98"/>
  <c r="EL42" i="98"/>
  <c r="FV47" i="98" s="1"/>
  <c r="GE47" i="98"/>
  <c r="EL33" i="98"/>
  <c r="FV37" i="98" s="1"/>
  <c r="GE37" i="98"/>
  <c r="EL34" i="98"/>
  <c r="FV38" i="98" s="1"/>
  <c r="GE38" i="98"/>
  <c r="EL36" i="98"/>
  <c r="FV40" i="98" s="1"/>
  <c r="GE40" i="98"/>
  <c r="EL45" i="98"/>
  <c r="FV50" i="98" s="1"/>
  <c r="GE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<sst xmlns="http://schemas.openxmlformats.org/spreadsheetml/2006/main" count="5739" uniqueCount="1096">
  <si>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</si>
  <si>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</si>
  <si>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</si>
  <si>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</si>
  <si>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</si>
  <si>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</si>
  <si>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</si>
  <si>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</si>
  <si>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</si>
  <si>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</si>
  <si>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</si>
  <si>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</si>
  <si>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</si>
  <si>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</si>
  <si>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</si>
  <si>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</si>
  <si>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</si>
  <si>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</si>
  <si>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</si>
  <si>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</si>
  <si>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</si>
  <si>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</si>
  <si>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</si>
  <si>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</si>
  <si>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</si>
  <si>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</si>
  <si>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</si>
  <si>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</si>
  <si>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</si>
  <si>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</si>
  <si>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</si>
  <si>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</si>
  <si>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</si>
  <si>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</si>
  <si>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</si>
  <si>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</si>
  <si>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</si>
  <si>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</si>
  <si>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</si>
  <si>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</si>
  <si>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</si>
  <si>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</si>
  <si>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</si>
  <si>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</si>
  <si>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</si>
  <si>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</si>
  <si>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</si>
  <si>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</si>
  <si>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</si>
  <si>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</si>
  <si>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</si>
  <si>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</si>
  <si>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</si>
  <si>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</si>
  <si>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</si>
  <si>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</si>
  <si>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</si>
  <si>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</si>
  <si>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</si>
  <si>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</si>
  <si>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</si>
  <si>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</si>
  <si>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</si>
  <si>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</si>
  <si>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</si>
  <si>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</si>
  <si>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</si>
  <si>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</si>
  <si>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</si>
  <si>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</si>
  <si>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</si>
  <si>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</si>
  <si>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</si>
  <si>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</si>
  <si>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</si>
  <si>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</si>
  <si>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</si>
  <si>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</si>
  <si>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</si>
  <si>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</si>
  <si>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</si>
  <si>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</si>
  <si>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</si>
  <si>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</si>
  <si>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</si>
  <si>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</si>
  <si>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</si>
  <si>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</si>
  <si>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</si>
  <si>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</si>
  <si>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</si>
  <si>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</si>
  <si>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</si>
  <si>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</si>
  <si>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</si>
  <si>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</si>
  <si>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</si>
  <si>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</si>
  <si>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</si>
  <si>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</si>
  <si>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</si>
  <si>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</si>
  <si>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</si>
  <si>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</si>
  <si>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</si>
  <si>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</si>
  <si>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</si>
  <si>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</si>
  <si>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</si>
  <si>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</si>
  <si>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</si>
  <si>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</si>
  <si>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</si>
  <si>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</si>
  <si>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</si>
  <si>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</si>
  <si>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</si>
  <si>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</si>
  <si>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</si>
  <si>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</si>
  <si>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</si>
  <si>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</si>
  <si>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</si>
  <si>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</si>
  <si>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</si>
  <si>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</si>
  <si>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</si>
  <si>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</si>
  <si>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</si>
  <si>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</si>
  <si>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</si>
  <si>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</si>
  <si>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</si>
  <si>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</si>
  <si>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</si>
  <si>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</si>
  <si>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</si>
  <si>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</si>
  <si>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</si>
  <si>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</si>
  <si>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</si>
  <si>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</si>
  <si>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</si>
  <si>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</si>
  <si>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</si>
  <si>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</si>
  <si>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</si>
  <si>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</si>
  <si>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</si>
  <si>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</si>
  <si>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</si>
  <si>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</si>
  <si>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</si>
  <si>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</si>
  <si>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</si>
  <si>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</si>
  <si>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</si>
  <si>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</si>
  <si>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</si>
  <si>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</si>
  <si>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</si>
  <si>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</si>
  <si>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</si>
  <si>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</si>
  <si>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</si>
  <si>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</si>
  <si>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</si>
  <si>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</si>
  <si>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</si>
  <si>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</si>
  <si>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</si>
  <si>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</si>
  <si>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</si>
  <si>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</si>
  <si>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</si>
  <si>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</si>
  <si>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</si>
  <si>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</si>
  <si>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</si>
  <si>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</si>
  <si>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</si>
  <si>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</si>
  <si>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</si>
  <si>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</si>
  <si>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</si>
  <si>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</si>
  <si>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</si>
  <si>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</si>
  <si>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</si>
  <si>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</si>
  <si>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</si>
  <si>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</si>
  <si>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</si>
  <si>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</si>
  <si>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</si>
  <si>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</si>
  <si>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</si>
  <si>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</si>
  <si>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</si>
  <si>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</si>
  <si>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</si>
  <si>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</si>
  <si>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</si>
  <si>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</si>
  <si>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</si>
  <si>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</si>
  <si>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</si>
  <si>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</si>
  <si>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</si>
  <si>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</si>
  <si>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</si>
  <si>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</si>
  <si>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</si>
  <si>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</si>
  <si>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</si>
  <si>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</si>
  <si>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</si>
  <si>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</si>
  <si>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</si>
  <si>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</si>
  <si>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</si>
  <si>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</si>
  <si>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</si>
  <si>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</si>
  <si>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</si>
  <si>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</si>
  <si>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</si>
  <si>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</si>
  <si>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</si>
  <si>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</si>
  <si>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</si>
  <si>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</si>
  <si>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</si>
  <si>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</si>
  <si>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</si>
  <si>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</si>
  <si>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</si>
  <si>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</si>
  <si>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</si>
  <si>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</si>
  <si>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</si>
  <si>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</si>
  <si>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</si>
  <si>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</si>
  <si>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</si>
  <si>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</si>
  <si>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</si>
  <si>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</si>
  <si>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</si>
  <si>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</si>
  <si>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</si>
  <si>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</si>
  <si>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</si>
  <si>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</si>
  <si>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</si>
  <si>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</si>
  <si>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</si>
  <si>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</si>
  <si>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</si>
  <si>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</si>
  <si>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</si>
  <si>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</si>
  <si>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</si>
  <si>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</si>
  <si>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</si>
  <si>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</si>
  <si>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</si>
  <si>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</si>
  <si>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</si>
  <si>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</si>
  <si>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</si>
  <si>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</si>
  <si>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</si>
  <si>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</si>
  <si>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</si>
  <si>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</si>
  <si>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</si>
  <si>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</si>
  <si>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</si>
  <si>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</si>
  <si>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</si>
  <si>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</si>
  <si>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</si>
  <si>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</si>
  <si>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</si>
  <si>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</si>
  <si>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</si>
  <si>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</si>
  <si>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</si>
  <si>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</si>
  <si>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</si>
  <si>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</si>
  <si>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</si>
  <si>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</si>
  <si>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</si>
  <si>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</si>
  <si>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</si>
  <si>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</si>
  <si>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</si>
  <si>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</si>
  <si>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</si>
  <si>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</si>
  <si>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</si>
  <si>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</si>
  <si>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</si>
  <si>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</si>
  <si>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</si>
  <si>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</si>
  <si>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</si>
  <si>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</si>
  <si>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</si>
  <si>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</si>
  <si>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</si>
  <si>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</si>
  <si>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</si>
  <si>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</si>
  <si>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</si>
  <si>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</si>
  <si>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</si>
  <si>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</si>
  <si>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</si>
  <si>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</si>
  <si>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</si>
  <si>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</si>
  <si>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</si>
  <si>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</si>
  <si>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</si>
  <si>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</si>
  <si>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</si>
  <si>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</si>
  <si>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</si>
  <si>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</si>
  <si>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</si>
  <si>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</si>
  <si>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</si>
  <si>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</si>
  <si>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</si>
  <si>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</si>
  <si>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</si>
  <si>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</si>
  <si>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</si>
  <si>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</si>
  <si>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</si>
  <si>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</si>
  <si>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</si>
  <si>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</si>
  <si>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</si>
  <si>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</si>
  <si>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</si>
  <si>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</si>
  <si>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</si>
  <si>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</si>
  <si>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</si>
  <si>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</si>
  <si>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</si>
  <si>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</si>
  <si>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</si>
  <si>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</si>
  <si>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</si>
  <si>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</si>
  <si>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</si>
  <si>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</si>
  <si>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</si>
  <si>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</si>
  <si>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</si>
  <si>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</si>
  <si>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</si>
  <si>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</si>
  <si>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</si>
  <si>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</si>
  <si>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</si>
  <si>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</si>
  <si>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</si>
  <si>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</si>
  <si>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</si>
  <si>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</si>
  <si>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</si>
  <si>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</si>
  <si>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</si>
  <si>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</si>
  <si>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</si>
  <si>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</si>
  <si>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</si>
  <si>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</si>
  <si>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</si>
  <si>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</si>
  <si>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</si>
  <si>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</si>
  <si>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</si>
  <si>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</si>
  <si>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</si>
  <si>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</si>
  <si>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</si>
  <si>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</si>
  <si>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</si>
  <si>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</si>
  <si>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</si>
  <si>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</si>
  <si>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</si>
  <si>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</si>
  <si>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</si>
  <si>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</si>
  <si>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</si>
  <si>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</si>
  <si>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</si>
  <si>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</si>
  <si>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</si>
  <si>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</si>
  <si>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</si>
  <si>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</si>
  <si>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</si>
  <si>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</si>
  <si>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</si>
  <si>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</si>
  <si>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</si>
  <si>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</si>
  <si>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</si>
  <si>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</si>
  <si>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</si>
  <si>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</si>
  <si>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</si>
  <si>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</si>
  <si>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</si>
  <si>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</si>
  <si>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</si>
  <si>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</si>
  <si>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</si>
  <si>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</si>
  <si>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</si>
  <si>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</si>
  <si>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</si>
  <si>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</si>
  <si>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</si>
  <si>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</si>
  <si>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</si>
  <si>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</si>
  <si>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</si>
  <si>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</si>
  <si>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</si>
  <si>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</si>
  <si>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</si>
  <si>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</si>
  <si>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</si>
  <si>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</si>
  <si>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</si>
  <si>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</si>
  <si>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</si>
  <si>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</si>
  <si>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</si>
  <si>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</si>
  <si>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</si>
  <si>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</si>
  <si>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</si>
  <si>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</si>
  <si>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</si>
  <si>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</si>
  <si>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</si>
  <si>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</si>
  <si>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</si>
  <si>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</si>
  <si>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</si>
  <si>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</si>
  <si>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</si>
  <si>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</si>
  <si>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</t>
    <phoneticPr fontId="2" type="noConversion"/>
  </si>
  <si>
    <t>绿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</si>
  <si>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</si>
  <si>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</si>
  <si>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</si>
  <si>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</si>
  <si>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</si>
  <si>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</si>
  <si>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</si>
  <si>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</si>
  <si>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</si>
  <si>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</si>
  <si>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</si>
  <si>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</si>
  <si>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</si>
  <si>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</si>
  <si>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</si>
  <si>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</si>
  <si>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</si>
  <si>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</si>
  <si>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</si>
  <si>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</si>
  <si>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</si>
  <si>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</si>
  <si>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</si>
  <si>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</si>
  <si>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</si>
  <si>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</si>
  <si>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</si>
  <si>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</si>
  <si>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</si>
  <si>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</si>
  <si>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</si>
  <si>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</si>
  <si>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</si>
  <si>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</si>
  <si>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</si>
  <si>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</si>
  <si>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</si>
  <si>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</si>
  <si>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</si>
  <si>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</si>
  <si>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</si>
  <si>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</si>
  <si>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</si>
  <si>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</si>
  <si>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</si>
  <si>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</si>
  <si>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</si>
  <si>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</si>
  <si>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</si>
  <si>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</si>
  <si>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</si>
  <si>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</si>
  <si>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</si>
  <si>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</si>
  <si>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</si>
  <si>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</si>
  <si>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</si>
  <si>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</si>
  <si>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</si>
  <si>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</si>
  <si>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</si>
  <si>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</si>
  <si>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</si>
  <si>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</si>
  <si>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</si>
  <si>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</si>
  <si>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</si>
  <si>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</si>
  <si>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</si>
  <si>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</si>
  <si>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</si>
  <si>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</si>
  <si>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</si>
  <si>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</si>
  <si>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</si>
  <si>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</si>
  <si>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</si>
  <si>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</si>
  <si>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</si>
  <si>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</si>
  <si>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</si>
  <si>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</si>
  <si>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</si>
  <si>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</si>
  <si>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</si>
  <si>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</si>
  <si>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</si>
  <si>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</si>
  <si>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</si>
  <si>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</si>
  <si>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</si>
  <si>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</si>
  <si>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</si>
  <si>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</si>
  <si>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</si>
  <si>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</si>
  <si>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</si>
  <si>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</si>
  <si>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</si>
  <si>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</si>
  <si>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</si>
  <si>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</si>
  <si>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</si>
  <si>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</si>
  <si>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</si>
  <si>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</si>
  <si>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</si>
  <si>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</si>
  <si>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</si>
  <si>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</si>
  <si>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</si>
  <si>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</si>
  <si>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</si>
  <si>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</si>
  <si>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</si>
  <si>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</si>
  <si>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</si>
  <si>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</si>
  <si>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</si>
  <si>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</si>
  <si>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</si>
  <si>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</si>
  <si>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</si>
  <si>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</si>
  <si>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</si>
  <si>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</si>
  <si>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</si>
  <si>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</si>
  <si>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</si>
  <si>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</si>
  <si>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</si>
  <si>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</si>
  <si>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</si>
  <si>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</si>
  <si>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</si>
  <si>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</si>
  <si>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</si>
  <si>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</si>
  <si>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</si>
  <si>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</si>
  <si>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</si>
  <si>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</si>
  <si>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</si>
  <si>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</si>
  <si>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</si>
  <si>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</si>
  <si>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</si>
  <si>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</si>
  <si>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</si>
  <si>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</si>
  <si>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</si>
  <si>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</si>
  <si>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</si>
  <si>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</si>
  <si>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</si>
  <si>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</si>
  <si>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</si>
  <si>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</si>
  <si>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</si>
  <si>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</si>
  <si>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</si>
  <si>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</si>
  <si>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</si>
  <si>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</si>
  <si>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</si>
  <si>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</si>
  <si>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</si>
  <si>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</si>
  <si>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</si>
  <si>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</si>
  <si>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</si>
  <si>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</si>
  <si>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</si>
  <si>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</si>
  <si>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</si>
  <si>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</si>
  <si>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</si>
  <si>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</si>
  <si>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</si>
  <si>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</si>
  <si>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</si>
  <si>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</si>
  <si>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</si>
  <si>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</si>
  <si>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</si>
  <si>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</si>
  <si>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</si>
  <si>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</si>
  <si>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</si>
  <si>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</si>
  <si>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</si>
  <si>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</si>
  <si>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</si>
  <si>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</si>
  <si>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</si>
  <si>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</si>
  <si>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</si>
  <si>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</si>
  <si>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</si>
  <si>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</si>
  <si>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</si>
  <si>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</si>
  <si>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</si>
  <si>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</si>
  <si>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</si>
  <si>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</si>
  <si>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</si>
  <si>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</si>
  <si>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</si>
  <si>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</si>
  <si>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</si>
  <si>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</si>
  <si>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</si>
  <si>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</si>
  <si>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</si>
  <si>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</si>
  <si>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</si>
  <si>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</si>
  <si>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</si>
  <si>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</si>
  <si>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</si>
  <si>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</si>
  <si>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</si>
  <si>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</si>
  <si>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</si>
  <si>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</si>
  <si>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</si>
  <si>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</si>
  <si>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</si>
  <si>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</si>
  <si>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</si>
  <si>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</si>
  <si>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</si>
  <si>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</si>
  <si>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</si>
  <si>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</si>
  <si>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</si>
  <si>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</si>
  <si>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</si>
  <si>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</si>
  <si>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</si>
  <si>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</si>
  <si>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</si>
  <si>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</si>
  <si>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</si>
  <si>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</si>
  <si>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</si>
  <si>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</si>
  <si>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</si>
  <si>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</si>
  <si>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</si>
  <si>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</si>
  <si>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</si>
  <si>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</si>
  <si>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</si>
  <si>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</si>
  <si>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</si>
  <si>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</si>
  <si>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</si>
  <si>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</si>
  <si>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</si>
  <si>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</si>
  <si>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</si>
  <si>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</si>
  <si>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</si>
  <si>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</si>
  <si>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</si>
  <si>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</si>
  <si>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</si>
  <si>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</si>
  <si>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</si>
  <si>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</si>
  <si>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</si>
  <si>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</si>
  <si>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</si>
  <si>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</si>
  <si>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</si>
  <si>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</si>
  <si>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</si>
  <si>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</si>
  <si>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</si>
  <si>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</si>
  <si>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</si>
  <si>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</si>
  <si>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</si>
  <si>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</si>
  <si>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</si>
  <si>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</si>
  <si>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</si>
  <si>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</si>
  <si>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</si>
  <si>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</si>
  <si>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</si>
  <si>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</si>
  <si>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</si>
  <si>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</si>
  <si>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</si>
  <si>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</si>
  <si>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</si>
  <si>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</si>
  <si>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</si>
  <si>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</si>
  <si>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</si>
  <si>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</si>
  <si>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</si>
  <si>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</si>
  <si>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</si>
  <si>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</si>
  <si>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</si>
  <si>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</si>
  <si>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</si>
  <si>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</si>
  <si>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</si>
  <si>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</si>
  <si>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</si>
  <si>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</si>
  <si>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</si>
  <si>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</si>
  <si>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</si>
  <si>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</si>
  <si>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</si>
  <si>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</si>
  <si>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</si>
  <si>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</si>
  <si>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</si>
  <si>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</si>
  <si>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</si>
  <si>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</si>
  <si>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</si>
  <si>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</si>
  <si>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</si>
  <si>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</si>
  <si>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</si>
  <si>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</si>
  <si>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</si>
  <si>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</si>
  <si>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</si>
  <si>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</si>
  <si>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</si>
  <si>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</si>
  <si>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</si>
  <si>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</si>
  <si>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</si>
  <si>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</si>
  <si>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</si>
  <si>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</si>
  <si>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</si>
  <si>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</si>
  <si>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</si>
  <si>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</si>
  <si>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</si>
  <si>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</si>
  <si>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</si>
  <si>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</si>
  <si>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</si>
  <si>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</si>
  <si>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</si>
  <si>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</si>
  <si>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</si>
  <si>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</si>
  <si>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</si>
  <si>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</si>
  <si>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</si>
  <si>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</si>
  <si>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</si>
  <si>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</si>
  <si>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</si>
  <si>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</si>
  <si>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</si>
  <si>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</si>
  <si>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</si>
  <si>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</si>
  <si>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</si>
  <si>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</si>
  <si>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</si>
  <si>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</si>
  <si>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</si>
  <si>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</si>
  <si>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</si>
  <si>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</si>
  <si>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</si>
  <si>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</si>
  <si>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</si>
  <si>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</si>
  <si>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</si>
  <si>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</si>
  <si>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</si>
  <si>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</si>
  <si>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</si>
  <si>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</si>
  <si>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</si>
  <si>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</si>
  <si>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</si>
  <si>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</si>
  <si>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</si>
  <si>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</si>
  <si>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</si>
  <si>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</si>
  <si>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</si>
  <si>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</si>
  <si>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</si>
  <si>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</si>
  <si>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</si>
  <si>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</si>
  <si>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</si>
  <si>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</si>
  <si>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</si>
  <si>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</si>
  <si>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</si>
  <si>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</si>
  <si>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</si>
  <si>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</si>
  <si>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</si>
  <si>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</si>
  <si>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</si>
  <si>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</si>
  <si>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</si>
  <si>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</si>
  <si>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</si>
  <si>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</si>
  <si>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</si>
  <si>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</si>
  <si>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</si>
  <si>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</si>
  <si>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</si>
  <si>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</si>
  <si>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</si>
  <si>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</si>
  <si>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</si>
  <si>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</si>
  <si>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</si>
  <si>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</si>
  <si>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</si>
  <si>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</si>
  <si>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</si>
  <si>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</si>
  <si>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</si>
  <si>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</si>
  <si>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</si>
  <si>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</si>
  <si>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</si>
  <si>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</si>
  <si>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</si>
  <si>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</si>
  <si>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</si>
  <si>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</si>
  <si>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</si>
  <si>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</si>
  <si>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</si>
  <si>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</si>
  <si>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</si>
  <si>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</si>
  <si>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</si>
  <si>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</si>
  <si>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</si>
  <si>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</si>
  <si>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</si>
  <si>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</si>
  <si>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</si>
  <si>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</si>
  <si>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</si>
  <si>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</si>
  <si>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</si>
  <si>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</si>
  <si>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</si>
  <si>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</si>
  <si>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</si>
  <si>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</si>
  <si>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</si>
  <si>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</si>
  <si>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</si>
  <si>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</si>
  <si>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</si>
  <si>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</si>
  <si>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</si>
  <si>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</si>
  <si>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</si>
  <si>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</si>
  <si>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</si>
  <si>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</si>
  <si>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</si>
  <si>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</si>
  <si>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</si>
  <si>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</si>
  <si>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</si>
  <si>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</si>
  <si>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</si>
  <si>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</si>
  <si>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</si>
  <si>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</si>
  <si>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</si>
  <si>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</si>
  <si>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</si>
  <si>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</si>
  <si>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</si>
  <si>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</si>
  <si>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</si>
  <si>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</si>
  <si>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</si>
  <si>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</si>
  <si>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</si>
  <si>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</si>
  <si>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</si>
  <si>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</si>
  <si>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</si>
  <si>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</si>
  <si>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</si>
  <si>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</si>
  <si>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</si>
  <si>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</si>
  <si>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</si>
  <si>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</si>
  <si>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</si>
  <si>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</si>
  <si>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</si>
  <si>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</si>
  <si>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</si>
  <si>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</si>
  <si>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</si>
  <si>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</si>
  <si>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</si>
  <si>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</si>
  <si>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</si>
  <si>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</si>
  <si>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</si>
  <si>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</si>
  <si>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</si>
  <si>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</si>
  <si>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</si>
  <si>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</si>
  <si>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</si>
  <si>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</si>
  <si>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</si>
  <si>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</si>
  <si>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</si>
  <si>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</si>
  <si>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</si>
  <si>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</si>
  <si>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</si>
  <si>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</si>
  <si>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</si>
  <si>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</si>
  <si>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</si>
  <si>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</si>
  <si>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</si>
  <si>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</si>
  <si>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</si>
  <si>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</si>
  <si>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</si>
  <si>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</si>
  <si>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</si>
  <si>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</si>
  <si>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</si>
  <si>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</si>
  <si>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</si>
  <si>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</si>
  <si>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</si>
  <si>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</si>
  <si>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</si>
  <si>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</si>
  <si>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</si>
  <si>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</si>
  <si>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</si>
  <si>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</si>
  <si>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</si>
  <si>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</si>
  <si>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</si>
  <si>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</si>
  <si>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</si>
  <si>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</si>
  <si>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</si>
  <si>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</si>
  <si>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</si>
  <si>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</si>
  <si>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</si>
  <si>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</si>
  <si>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</si>
  <si>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</si>
  <si>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</si>
  <si>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</si>
  <si>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</si>
  <si>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</si>
  <si>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</si>
  <si>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</si>
  <si>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</si>
  <si>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</si>
  <si>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</si>
  <si>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</si>
  <si>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</si>
  <si>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</si>
  <si>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</si>
  <si>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</si>
  <si>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</si>
  <si>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</si>
  <si>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</si>
  <si>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</si>
  <si>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</si>
  <si>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</si>
  <si>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</si>
  <si>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</si>
  <si>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</si>
  <si>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</si>
  <si>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</si>
  <si>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</si>
  <si>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</si>
  <si>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</si>
  <si>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</si>
  <si>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</si>
  <si>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</si>
  <si>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</si>
  <si>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</si>
  <si>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</si>
  <si>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对应章节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</si>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</sst>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25" t="s">
        <v>13</v>
      </c>
      <c r="C2" s="126"/>
      <c r="D2" s="126"/>
      <c r="E2" s="127"/>
    </row>
    <row r="3" spans="2:5" ht="35.1" customHeight="1" x14ac:dyDescent="0.2">
      <c r="B3" s="2" t="s">
        <v>0</v>
      </c>
      <c r="C3" s="3" t="s">
        <v>11</v>
      </c>
      <c r="D3" s="128" t="s">
        <v>1</v>
      </c>
      <c r="E3" s="130" t="s">
        <v>14</v>
      </c>
    </row>
    <row r="4" spans="2:5" ht="35.1" customHeight="1" x14ac:dyDescent="0.2">
      <c r="B4" s="2" t="s">
        <v>2</v>
      </c>
      <c r="C4" s="3" t="s">
        <v>12</v>
      </c>
      <c r="D4" s="129"/>
      <c r="E4" s="131"/>
    </row>
    <row r="5" spans="2:5" ht="35.1" customHeight="1" x14ac:dyDescent="0.2">
      <c r="B5" s="4" t="s">
        <v>3</v>
      </c>
      <c r="C5" s="132" t="s">
        <v>15</v>
      </c>
      <c r="D5" s="133"/>
      <c r="E5" s="134"/>
    </row>
    <row r="6" spans="2:5" ht="18" x14ac:dyDescent="0.2">
      <c r="B6" s="135" t="s">
        <v>4</v>
      </c>
      <c r="C6" s="136"/>
      <c r="D6" s="136"/>
      <c r="E6" s="137"/>
    </row>
    <row r="7" spans="2:5" ht="18" x14ac:dyDescent="0.2">
      <c r="B7" s="5" t="s">
        <v>5</v>
      </c>
      <c r="C7" s="6" t="s">
        <v>6</v>
      </c>
      <c r="D7" s="123" t="s">
        <v>7</v>
      </c>
      <c r="E7" s="124"/>
    </row>
    <row r="8" spans="2:5" x14ac:dyDescent="0.2">
      <c r="B8" s="7">
        <v>43490</v>
      </c>
      <c r="C8" s="8" t="s">
        <v>10</v>
      </c>
      <c r="D8" s="138" t="s">
        <v>8</v>
      </c>
      <c r="E8" s="139"/>
    </row>
    <row r="9" spans="2:5" x14ac:dyDescent="0.2">
      <c r="B9" s="7"/>
      <c r="C9" s="8"/>
      <c r="D9" s="138"/>
      <c r="E9" s="139"/>
    </row>
    <row r="10" spans="2:5" x14ac:dyDescent="0.2">
      <c r="B10" s="9"/>
      <c r="C10" s="8"/>
      <c r="D10" s="138"/>
      <c r="E10" s="139"/>
    </row>
    <row r="11" spans="2:5" x14ac:dyDescent="0.2">
      <c r="B11" s="9"/>
      <c r="C11" s="8"/>
      <c r="D11" s="138"/>
      <c r="E11" s="139"/>
    </row>
    <row r="12" spans="2:5" x14ac:dyDescent="0.2">
      <c r="B12" s="9"/>
      <c r="C12" s="8"/>
      <c r="D12" s="138"/>
      <c r="E12" s="139"/>
    </row>
    <row r="13" spans="2:5" x14ac:dyDescent="0.2">
      <c r="B13" s="9"/>
      <c r="C13" s="8"/>
      <c r="D13" s="138"/>
      <c r="E13" s="139"/>
    </row>
    <row r="14" spans="2:5" x14ac:dyDescent="0.2">
      <c r="B14" s="9"/>
      <c r="C14" s="8"/>
      <c r="D14" s="138"/>
      <c r="E14" s="139"/>
    </row>
    <row r="15" spans="2:5" x14ac:dyDescent="0.2">
      <c r="B15" s="9"/>
      <c r="C15" s="8"/>
      <c r="D15" s="138"/>
      <c r="E15" s="139"/>
    </row>
    <row r="16" spans="2:5" x14ac:dyDescent="0.2">
      <c r="B16" s="9"/>
      <c r="C16" s="8"/>
      <c r="D16" s="138"/>
      <c r="E16" s="139"/>
    </row>
    <row r="17" spans="2:5" x14ac:dyDescent="0.2">
      <c r="B17" s="9"/>
      <c r="C17" s="8"/>
      <c r="D17" s="138"/>
      <c r="E17" s="139"/>
    </row>
    <row r="18" spans="2:5" x14ac:dyDescent="0.2">
      <c r="B18" s="9"/>
      <c r="C18" s="8"/>
      <c r="D18" s="138"/>
      <c r="E18" s="139"/>
    </row>
    <row r="19" spans="2:5" x14ac:dyDescent="0.2">
      <c r="B19" s="9"/>
      <c r="C19" s="8"/>
      <c r="D19" s="138"/>
      <c r="E19" s="139"/>
    </row>
    <row r="20" spans="2:5" x14ac:dyDescent="0.2">
      <c r="B20" s="9"/>
      <c r="C20" s="8"/>
      <c r="D20" s="138"/>
      <c r="E20" s="139"/>
    </row>
    <row r="21" spans="2:5" x14ac:dyDescent="0.2">
      <c r="B21" s="9"/>
      <c r="C21" s="8"/>
      <c r="D21" s="138"/>
      <c r="E21" s="139"/>
    </row>
    <row r="22" spans="2:5" x14ac:dyDescent="0.2">
      <c r="B22" s="9"/>
      <c r="C22" s="8"/>
      <c r="D22" s="138"/>
      <c r="E22" s="139"/>
    </row>
    <row r="23" spans="2:5" x14ac:dyDescent="0.2">
      <c r="B23" s="9"/>
      <c r="C23" s="8"/>
      <c r="D23" s="138"/>
      <c r="E23" s="139"/>
    </row>
    <row r="24" spans="2:5" x14ac:dyDescent="0.2">
      <c r="B24" s="9"/>
      <c r="C24" s="8"/>
      <c r="D24" s="138"/>
      <c r="E24" s="139"/>
    </row>
    <row r="25" spans="2:5" x14ac:dyDescent="0.2">
      <c r="B25" s="9"/>
      <c r="C25" s="8"/>
      <c r="D25" s="138"/>
      <c r="E25" s="139"/>
    </row>
    <row r="26" spans="2:5" x14ac:dyDescent="0.2">
      <c r="B26" s="9"/>
      <c r="C26" s="8"/>
      <c r="D26" s="138"/>
      <c r="E26" s="139"/>
    </row>
    <row r="27" spans="2:5" x14ac:dyDescent="0.2">
      <c r="B27" s="9"/>
      <c r="C27" s="8"/>
      <c r="D27" s="138"/>
      <c r="E27" s="139"/>
    </row>
    <row r="28" spans="2:5" ht="18" thickBot="1" x14ac:dyDescent="0.25">
      <c r="B28" s="10"/>
      <c r="C28" s="11"/>
      <c r="D28" s="140"/>
      <c r="E28" s="141"/>
    </row>
    <row r="30" spans="2:5" x14ac:dyDescent="0.2">
      <c r="B30" s="142" t="s">
        <v>9</v>
      </c>
      <c r="C30" s="142"/>
      <c r="D30" s="142"/>
      <c r="E30" s="142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34" workbookViewId="0">
      <selection activeCell="D67" sqref="D67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244</v>
      </c>
      <c r="E2" s="12" t="s">
        <v>353</v>
      </c>
    </row>
    <row r="3" spans="1:7" ht="16.5" x14ac:dyDescent="0.2">
      <c r="A3" s="13" t="s">
        <v>22</v>
      </c>
      <c r="B3" s="13">
        <v>1000</v>
      </c>
      <c r="C3" s="13"/>
      <c r="D3" s="39">
        <v>0.1</v>
      </c>
      <c r="E3" s="54"/>
    </row>
    <row r="4" spans="1:7" ht="16.5" x14ac:dyDescent="0.2">
      <c r="A4" s="32" t="s">
        <v>222</v>
      </c>
      <c r="B4" s="32">
        <v>200</v>
      </c>
      <c r="C4" s="32">
        <v>0.2</v>
      </c>
      <c r="D4" s="39"/>
      <c r="E4" s="54"/>
    </row>
    <row r="5" spans="1:7" ht="16.5" x14ac:dyDescent="0.2">
      <c r="A5" s="32" t="s">
        <v>223</v>
      </c>
      <c r="B5" s="32">
        <v>500</v>
      </c>
      <c r="C5" s="32">
        <v>0.5</v>
      </c>
      <c r="D5" s="39"/>
      <c r="E5" s="54"/>
    </row>
    <row r="6" spans="1:7" ht="16.5" x14ac:dyDescent="0.2">
      <c r="A6" s="32" t="s">
        <v>224</v>
      </c>
      <c r="B6" s="32">
        <v>1000</v>
      </c>
      <c r="C6" s="32">
        <v>1</v>
      </c>
      <c r="D6" s="39"/>
      <c r="E6" s="54"/>
    </row>
    <row r="7" spans="1:7" ht="16.5" x14ac:dyDescent="0.2">
      <c r="A7" s="32" t="s">
        <v>225</v>
      </c>
      <c r="B7" s="32">
        <v>2500</v>
      </c>
      <c r="C7" s="32">
        <v>2.5</v>
      </c>
      <c r="D7" s="39"/>
      <c r="E7" s="54"/>
    </row>
    <row r="8" spans="1:7" ht="16.5" x14ac:dyDescent="0.2">
      <c r="A8" s="32" t="s">
        <v>221</v>
      </c>
      <c r="B8" s="32">
        <v>10000</v>
      </c>
      <c r="C8" s="32">
        <v>10</v>
      </c>
      <c r="D8" s="39"/>
      <c r="E8" s="54"/>
    </row>
    <row r="9" spans="1:7" ht="16.5" x14ac:dyDescent="0.2">
      <c r="A9" s="13" t="s">
        <v>17</v>
      </c>
      <c r="B9" s="13">
        <v>5000</v>
      </c>
      <c r="C9" s="13"/>
      <c r="D9" s="39"/>
      <c r="E9" s="54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9"/>
      <c r="E10" s="54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9"/>
      <c r="E11" s="54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9"/>
      <c r="E12" s="54"/>
    </row>
    <row r="13" spans="1:7" ht="16.5" x14ac:dyDescent="0.2">
      <c r="A13" s="13" t="s">
        <v>24</v>
      </c>
      <c r="B13" s="13"/>
      <c r="C13" s="13">
        <v>1</v>
      </c>
      <c r="D13" s="39"/>
      <c r="E13" s="54"/>
    </row>
    <row r="14" spans="1:7" ht="16.5" x14ac:dyDescent="0.2">
      <c r="A14" s="13" t="s">
        <v>363</v>
      </c>
      <c r="B14" s="13"/>
      <c r="C14" s="13">
        <v>40</v>
      </c>
      <c r="D14" s="39"/>
      <c r="E14" s="54">
        <v>1</v>
      </c>
    </row>
    <row r="15" spans="1:7" ht="16.5" x14ac:dyDescent="0.2">
      <c r="A15" s="36" t="s">
        <v>364</v>
      </c>
      <c r="B15" s="13"/>
      <c r="C15" s="36">
        <v>40</v>
      </c>
      <c r="D15" s="39"/>
      <c r="E15" s="54">
        <v>1</v>
      </c>
    </row>
    <row r="16" spans="1:7" ht="16.5" x14ac:dyDescent="0.2">
      <c r="A16" s="36" t="s">
        <v>365</v>
      </c>
      <c r="B16" s="13"/>
      <c r="C16" s="13">
        <v>120</v>
      </c>
      <c r="D16" s="39"/>
      <c r="E16" s="54">
        <v>2</v>
      </c>
    </row>
    <row r="17" spans="1:5" ht="16.5" x14ac:dyDescent="0.2">
      <c r="A17" s="36" t="s">
        <v>366</v>
      </c>
      <c r="B17" s="36"/>
      <c r="C17" s="36">
        <v>40</v>
      </c>
      <c r="D17" s="39"/>
      <c r="E17" s="54">
        <v>1</v>
      </c>
    </row>
    <row r="18" spans="1:5" ht="16.5" x14ac:dyDescent="0.2">
      <c r="A18" s="36" t="s">
        <v>367</v>
      </c>
      <c r="B18" s="36"/>
      <c r="C18" s="36">
        <v>40</v>
      </c>
      <c r="D18" s="39"/>
      <c r="E18" s="54">
        <v>1</v>
      </c>
    </row>
    <row r="19" spans="1:5" ht="18" customHeight="1" x14ac:dyDescent="0.2">
      <c r="A19" s="36" t="s">
        <v>368</v>
      </c>
      <c r="B19" s="36"/>
      <c r="C19" s="51">
        <v>40</v>
      </c>
      <c r="D19" s="39"/>
      <c r="E19" s="54">
        <v>1</v>
      </c>
    </row>
    <row r="20" spans="1:5" ht="19.5" customHeight="1" x14ac:dyDescent="0.2">
      <c r="A20" s="36" t="s">
        <v>369</v>
      </c>
      <c r="B20" s="36"/>
      <c r="C20" s="51">
        <v>120</v>
      </c>
      <c r="D20" s="39"/>
      <c r="E20" s="54">
        <v>2</v>
      </c>
    </row>
    <row r="21" spans="1:5" ht="16.5" x14ac:dyDescent="0.2">
      <c r="A21" s="36" t="s">
        <v>370</v>
      </c>
      <c r="B21" s="36"/>
      <c r="C21" s="51">
        <v>280</v>
      </c>
      <c r="D21" s="39"/>
      <c r="E21" s="54">
        <v>3</v>
      </c>
    </row>
    <row r="22" spans="1:5" ht="16.5" x14ac:dyDescent="0.2">
      <c r="A22" s="36" t="s">
        <v>371</v>
      </c>
      <c r="B22" s="36"/>
      <c r="C22" s="36">
        <v>40</v>
      </c>
      <c r="D22" s="39"/>
      <c r="E22" s="54">
        <v>1</v>
      </c>
    </row>
    <row r="23" spans="1:5" ht="16.5" x14ac:dyDescent="0.2">
      <c r="A23" s="36" t="s">
        <v>372</v>
      </c>
      <c r="B23" s="36"/>
      <c r="C23" s="51">
        <v>120</v>
      </c>
      <c r="D23" s="39"/>
      <c r="E23" s="54">
        <v>2</v>
      </c>
    </row>
    <row r="24" spans="1:5" ht="16.5" x14ac:dyDescent="0.2">
      <c r="A24" s="36" t="s">
        <v>373</v>
      </c>
      <c r="B24" s="36"/>
      <c r="C24" s="51">
        <v>120</v>
      </c>
      <c r="D24" s="39"/>
      <c r="E24" s="54">
        <v>2</v>
      </c>
    </row>
    <row r="25" spans="1:5" ht="16.5" x14ac:dyDescent="0.2">
      <c r="A25" s="36" t="s">
        <v>374</v>
      </c>
      <c r="B25" s="36"/>
      <c r="C25" s="51">
        <v>280</v>
      </c>
      <c r="D25" s="39"/>
      <c r="E25" s="54">
        <v>3</v>
      </c>
    </row>
    <row r="26" spans="1:5" ht="16.5" x14ac:dyDescent="0.2">
      <c r="A26" s="36" t="s">
        <v>375</v>
      </c>
      <c r="B26" s="36"/>
      <c r="C26" s="36">
        <v>280</v>
      </c>
      <c r="D26" s="39"/>
      <c r="E26" s="54">
        <v>3</v>
      </c>
    </row>
    <row r="27" spans="1:5" ht="16.5" x14ac:dyDescent="0.2">
      <c r="A27" s="36" t="s">
        <v>376</v>
      </c>
      <c r="B27" s="36"/>
      <c r="C27" s="51">
        <v>600</v>
      </c>
      <c r="D27" s="39"/>
      <c r="E27" s="54">
        <v>4</v>
      </c>
    </row>
    <row r="28" spans="1:5" ht="16.5" x14ac:dyDescent="0.2">
      <c r="A28" s="36" t="s">
        <v>377</v>
      </c>
      <c r="B28" s="36"/>
      <c r="C28" s="51">
        <v>40</v>
      </c>
      <c r="D28" s="39"/>
      <c r="E28" s="54">
        <v>1</v>
      </c>
    </row>
    <row r="29" spans="1:5" ht="16.5" x14ac:dyDescent="0.2">
      <c r="A29" s="36" t="s">
        <v>378</v>
      </c>
      <c r="B29" s="36"/>
      <c r="C29" s="51">
        <v>120</v>
      </c>
      <c r="D29" s="39"/>
      <c r="E29" s="54">
        <v>2</v>
      </c>
    </row>
    <row r="30" spans="1:5" ht="16.5" x14ac:dyDescent="0.2">
      <c r="A30" s="36" t="s">
        <v>379</v>
      </c>
      <c r="B30" s="36"/>
      <c r="C30" s="36">
        <v>120</v>
      </c>
      <c r="D30" s="39"/>
      <c r="E30" s="54">
        <v>2</v>
      </c>
    </row>
    <row r="31" spans="1:5" ht="16.5" x14ac:dyDescent="0.2">
      <c r="A31" s="36" t="s">
        <v>380</v>
      </c>
      <c r="B31" s="36"/>
      <c r="C31" s="51">
        <v>280</v>
      </c>
      <c r="D31" s="39"/>
      <c r="E31" s="54">
        <v>3</v>
      </c>
    </row>
    <row r="32" spans="1:5" ht="16.5" x14ac:dyDescent="0.2">
      <c r="A32" s="36" t="s">
        <v>381</v>
      </c>
      <c r="B32" s="36"/>
      <c r="C32" s="51">
        <v>280</v>
      </c>
      <c r="D32" s="39"/>
      <c r="E32" s="54">
        <v>3</v>
      </c>
    </row>
    <row r="33" spans="1:5" ht="16.5" x14ac:dyDescent="0.2">
      <c r="A33" s="36" t="s">
        <v>382</v>
      </c>
      <c r="B33" s="36"/>
      <c r="C33" s="51">
        <v>600</v>
      </c>
      <c r="D33" s="39"/>
      <c r="E33" s="54">
        <v>4</v>
      </c>
    </row>
    <row r="34" spans="1:5" ht="16.5" x14ac:dyDescent="0.2">
      <c r="A34" s="36" t="s">
        <v>383</v>
      </c>
      <c r="B34" s="36"/>
      <c r="C34" s="51">
        <v>40</v>
      </c>
      <c r="D34" s="39"/>
      <c r="E34" s="54">
        <v>1</v>
      </c>
    </row>
    <row r="35" spans="1:5" ht="16.5" x14ac:dyDescent="0.2">
      <c r="A35" s="36" t="s">
        <v>384</v>
      </c>
      <c r="B35" s="36"/>
      <c r="C35" s="51">
        <v>120</v>
      </c>
      <c r="D35" s="39"/>
      <c r="E35" s="54">
        <v>2</v>
      </c>
    </row>
    <row r="36" spans="1:5" ht="16.5" x14ac:dyDescent="0.2">
      <c r="A36" s="36" t="s">
        <v>385</v>
      </c>
      <c r="B36" s="36"/>
      <c r="C36" s="51">
        <v>120</v>
      </c>
      <c r="D36" s="39"/>
      <c r="E36" s="54">
        <v>2</v>
      </c>
    </row>
    <row r="37" spans="1:5" ht="16.5" x14ac:dyDescent="0.2">
      <c r="A37" s="36" t="s">
        <v>386</v>
      </c>
      <c r="B37" s="36"/>
      <c r="C37" s="51">
        <v>280</v>
      </c>
      <c r="D37" s="39"/>
      <c r="E37" s="54">
        <v>3</v>
      </c>
    </row>
    <row r="38" spans="1:5" ht="16.5" x14ac:dyDescent="0.2">
      <c r="A38" s="36" t="s">
        <v>387</v>
      </c>
      <c r="B38" s="36"/>
      <c r="C38" s="51">
        <v>280</v>
      </c>
      <c r="D38" s="39"/>
      <c r="E38" s="54">
        <v>3</v>
      </c>
    </row>
    <row r="39" spans="1:5" ht="16.5" x14ac:dyDescent="0.2">
      <c r="A39" s="36" t="s">
        <v>388</v>
      </c>
      <c r="B39" s="36"/>
      <c r="C39" s="51">
        <v>600</v>
      </c>
      <c r="D39" s="39"/>
      <c r="E39" s="54">
        <v>4</v>
      </c>
    </row>
    <row r="40" spans="1:5" ht="16.5" x14ac:dyDescent="0.2">
      <c r="A40" s="36" t="s">
        <v>389</v>
      </c>
      <c r="B40" s="36"/>
      <c r="C40" s="51">
        <v>120</v>
      </c>
      <c r="D40" s="39"/>
      <c r="E40" s="54">
        <v>2</v>
      </c>
    </row>
    <row r="41" spans="1:5" ht="16.5" x14ac:dyDescent="0.2">
      <c r="A41" s="36" t="s">
        <v>390</v>
      </c>
      <c r="B41" s="36"/>
      <c r="C41" s="51">
        <v>120</v>
      </c>
      <c r="D41" s="39"/>
      <c r="E41" s="54">
        <v>2</v>
      </c>
    </row>
    <row r="42" spans="1:5" ht="16.5" x14ac:dyDescent="0.2">
      <c r="A42" s="36" t="s">
        <v>391</v>
      </c>
      <c r="B42" s="36"/>
      <c r="C42" s="51">
        <v>120</v>
      </c>
      <c r="D42" s="39"/>
      <c r="E42" s="54">
        <v>2</v>
      </c>
    </row>
    <row r="43" spans="1:5" ht="16.5" x14ac:dyDescent="0.2">
      <c r="A43" s="36" t="s">
        <v>392</v>
      </c>
      <c r="B43" s="36"/>
      <c r="C43" s="51">
        <v>280</v>
      </c>
      <c r="D43" s="39"/>
      <c r="E43" s="54">
        <v>3</v>
      </c>
    </row>
    <row r="44" spans="1:5" ht="16.5" x14ac:dyDescent="0.2">
      <c r="A44" s="56" t="s">
        <v>393</v>
      </c>
      <c r="B44" s="56"/>
      <c r="C44" s="56">
        <v>280</v>
      </c>
      <c r="D44" s="56"/>
      <c r="E44" s="56">
        <v>3</v>
      </c>
    </row>
    <row r="45" spans="1:5" ht="16.5" x14ac:dyDescent="0.2">
      <c r="A45" s="56" t="s">
        <v>394</v>
      </c>
      <c r="B45" s="56"/>
      <c r="C45" s="56">
        <v>280</v>
      </c>
      <c r="D45" s="56"/>
      <c r="E45" s="56">
        <v>3</v>
      </c>
    </row>
    <row r="46" spans="1:5" ht="16.5" x14ac:dyDescent="0.2">
      <c r="A46" s="56" t="s">
        <v>395</v>
      </c>
      <c r="B46" s="56"/>
      <c r="C46" s="56">
        <v>600</v>
      </c>
      <c r="D46" s="56"/>
      <c r="E46" s="56">
        <v>4</v>
      </c>
    </row>
    <row r="47" spans="1:5" ht="16.5" x14ac:dyDescent="0.2">
      <c r="A47" s="56" t="s">
        <v>396</v>
      </c>
      <c r="B47" s="56"/>
      <c r="C47" s="56">
        <v>600</v>
      </c>
      <c r="D47" s="56"/>
      <c r="E47" s="56">
        <v>4</v>
      </c>
    </row>
    <row r="48" spans="1:5" ht="16.5" x14ac:dyDescent="0.2">
      <c r="A48" s="56" t="s">
        <v>397</v>
      </c>
      <c r="B48" s="56"/>
      <c r="C48" s="56">
        <v>120</v>
      </c>
      <c r="D48" s="56"/>
      <c r="E48" s="56">
        <v>2</v>
      </c>
    </row>
    <row r="49" spans="1:5" ht="16.5" x14ac:dyDescent="0.2">
      <c r="A49" s="56" t="s">
        <v>398</v>
      </c>
      <c r="B49" s="56"/>
      <c r="C49" s="56">
        <v>120</v>
      </c>
      <c r="D49" s="56"/>
      <c r="E49" s="56">
        <v>2</v>
      </c>
    </row>
    <row r="50" spans="1:5" ht="16.5" x14ac:dyDescent="0.2">
      <c r="A50" s="56" t="s">
        <v>399</v>
      </c>
      <c r="B50" s="56"/>
      <c r="C50" s="56">
        <v>120</v>
      </c>
      <c r="D50" s="56"/>
      <c r="E50" s="56">
        <v>2</v>
      </c>
    </row>
    <row r="51" spans="1:5" ht="16.5" x14ac:dyDescent="0.2">
      <c r="A51" s="56" t="s">
        <v>400</v>
      </c>
      <c r="B51" s="56"/>
      <c r="C51" s="56">
        <v>280</v>
      </c>
      <c r="D51" s="56"/>
      <c r="E51" s="56">
        <v>3</v>
      </c>
    </row>
    <row r="52" spans="1:5" ht="16.5" x14ac:dyDescent="0.2">
      <c r="A52" s="56" t="s">
        <v>401</v>
      </c>
      <c r="B52" s="56"/>
      <c r="C52" s="56">
        <v>280</v>
      </c>
      <c r="D52" s="56"/>
      <c r="E52" s="56">
        <v>3</v>
      </c>
    </row>
    <row r="53" spans="1:5" ht="16.5" x14ac:dyDescent="0.2">
      <c r="A53" s="56" t="s">
        <v>402</v>
      </c>
      <c r="B53" s="56"/>
      <c r="C53" s="56">
        <v>280</v>
      </c>
      <c r="D53" s="56"/>
      <c r="E53" s="56">
        <v>3</v>
      </c>
    </row>
    <row r="54" spans="1:5" ht="16.5" x14ac:dyDescent="0.2">
      <c r="A54" s="56" t="s">
        <v>403</v>
      </c>
      <c r="B54" s="56"/>
      <c r="C54" s="56">
        <v>600</v>
      </c>
      <c r="D54" s="56"/>
      <c r="E54" s="56">
        <v>4</v>
      </c>
    </row>
    <row r="55" spans="1:5" ht="16.5" x14ac:dyDescent="0.2">
      <c r="A55" s="56" t="s">
        <v>404</v>
      </c>
      <c r="B55" s="56"/>
      <c r="C55" s="56">
        <v>600</v>
      </c>
      <c r="D55" s="56"/>
      <c r="E55" s="56">
        <v>4</v>
      </c>
    </row>
    <row r="56" spans="1:5" ht="15.75" customHeight="1" x14ac:dyDescent="0.2">
      <c r="A56" s="49" t="s">
        <v>318</v>
      </c>
      <c r="B56" s="49"/>
      <c r="C56" s="49">
        <v>150</v>
      </c>
      <c r="D56" s="49"/>
      <c r="E56" s="54"/>
    </row>
    <row r="57" spans="1:5" ht="16.5" x14ac:dyDescent="0.2">
      <c r="A57" s="16" t="s">
        <v>27</v>
      </c>
      <c r="B57" s="16"/>
      <c r="C57" s="16">
        <v>7</v>
      </c>
      <c r="D57" s="39"/>
      <c r="E57" s="54"/>
    </row>
    <row r="58" spans="1:5" ht="16.5" x14ac:dyDescent="0.2">
      <c r="A58" s="16" t="s">
        <v>28</v>
      </c>
      <c r="B58" s="16"/>
      <c r="C58" s="16">
        <v>35</v>
      </c>
      <c r="D58" s="39"/>
      <c r="E58" s="54"/>
    </row>
    <row r="59" spans="1:5" ht="16.5" x14ac:dyDescent="0.2">
      <c r="A59" s="16" t="s">
        <v>29</v>
      </c>
      <c r="B59" s="16"/>
      <c r="C59" s="16">
        <v>100</v>
      </c>
      <c r="D59" s="39"/>
      <c r="E59" s="54"/>
    </row>
    <row r="60" spans="1:5" ht="16.5" x14ac:dyDescent="0.2">
      <c r="A60" s="13" t="s">
        <v>30</v>
      </c>
      <c r="B60" s="13"/>
      <c r="C60" s="13">
        <v>10</v>
      </c>
      <c r="D60" s="39"/>
      <c r="E60" s="54"/>
    </row>
    <row r="61" spans="1:5" ht="16.5" x14ac:dyDescent="0.2">
      <c r="A61" s="13" t="s">
        <v>31</v>
      </c>
      <c r="B61" s="13"/>
      <c r="C61" s="13">
        <v>50</v>
      </c>
      <c r="D61" s="39"/>
      <c r="E61" s="54"/>
    </row>
    <row r="62" spans="1:5" ht="16.5" x14ac:dyDescent="0.2">
      <c r="A62" s="13" t="s">
        <v>32</v>
      </c>
      <c r="B62" s="13"/>
      <c r="C62" s="13">
        <v>200</v>
      </c>
      <c r="D62" s="39"/>
      <c r="E62" s="54"/>
    </row>
    <row r="63" spans="1:5" ht="16.5" x14ac:dyDescent="0.2">
      <c r="A63" s="13" t="s">
        <v>25</v>
      </c>
      <c r="B63" s="13"/>
      <c r="C63" s="13">
        <v>350</v>
      </c>
      <c r="D63" s="39"/>
      <c r="E63" s="54"/>
    </row>
    <row r="64" spans="1:5" ht="16.5" x14ac:dyDescent="0.2">
      <c r="A64" s="13" t="s">
        <v>26</v>
      </c>
      <c r="B64" s="13"/>
      <c r="C64" s="13">
        <v>75</v>
      </c>
      <c r="D64" s="39"/>
      <c r="E64" s="54"/>
    </row>
    <row r="65" spans="1:5" ht="16.5" x14ac:dyDescent="0.2">
      <c r="A65" s="13" t="s">
        <v>232</v>
      </c>
      <c r="B65" s="13">
        <v>5000</v>
      </c>
      <c r="C65" s="13">
        <v>5</v>
      </c>
      <c r="D65" s="39"/>
      <c r="E65" s="54"/>
    </row>
    <row r="66" spans="1:5" ht="16.5" x14ac:dyDescent="0.2">
      <c r="A66" s="13" t="s">
        <v>233</v>
      </c>
      <c r="B66" s="13">
        <v>10000</v>
      </c>
      <c r="C66" s="13">
        <v>10</v>
      </c>
      <c r="D66" s="39"/>
      <c r="E66" s="54"/>
    </row>
    <row r="67" spans="1:5" ht="16.5" x14ac:dyDescent="0.2">
      <c r="A67" s="13" t="s">
        <v>234</v>
      </c>
      <c r="B67" s="13">
        <v>50000</v>
      </c>
      <c r="C67" s="13">
        <v>50</v>
      </c>
      <c r="D67" s="39"/>
      <c r="E67" s="54"/>
    </row>
    <row r="68" spans="1:5" ht="16.5" x14ac:dyDescent="0.2">
      <c r="A68" s="25" t="s">
        <v>135</v>
      </c>
      <c r="B68" s="25"/>
      <c r="C68" s="25">
        <v>1</v>
      </c>
      <c r="D68" s="39"/>
      <c r="E68" s="54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abSelected="1" topLeftCell="I1" zoomScaleNormal="100" workbookViewId="0">
      <selection activeCell="V26" sqref="V26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3" t="s">
        <v>610</v>
      </c>
      <c r="BN2" s="143"/>
      <c r="BO2" s="143"/>
      <c r="BP2" s="143"/>
      <c r="BQ2" s="143"/>
      <c r="BR2" s="143" t="s">
        <v>611</v>
      </c>
      <c r="BS2" s="143"/>
      <c r="BT2" s="143"/>
      <c r="BU2" s="143"/>
      <c r="BV2" s="143"/>
      <c r="BW2" s="143" t="s">
        <v>612</v>
      </c>
      <c r="BX2" s="143"/>
      <c r="BY2" s="143"/>
      <c r="BZ2" s="143"/>
      <c r="CA2" s="143"/>
    </row>
    <row r="3" spans="1:91" ht="17.25" x14ac:dyDescent="0.2">
      <c r="A3" s="12" t="s">
        <v>85</v>
      </c>
      <c r="B3" s="12" t="s">
        <v>86</v>
      </c>
      <c r="C3" s="12" t="s">
        <v>89</v>
      </c>
      <c r="D3" s="12" t="s">
        <v>90</v>
      </c>
      <c r="F3" s="29" t="s">
        <v>87</v>
      </c>
      <c r="G3" s="25">
        <v>100</v>
      </c>
      <c r="I3" s="12" t="s">
        <v>95</v>
      </c>
      <c r="J3" s="12" t="s">
        <v>82</v>
      </c>
      <c r="K3" s="12" t="s">
        <v>242</v>
      </c>
      <c r="L3" s="12" t="s">
        <v>84</v>
      </c>
      <c r="M3" s="12" t="s">
        <v>93</v>
      </c>
      <c r="N3" s="12" t="s">
        <v>546</v>
      </c>
      <c r="O3" s="12" t="s">
        <v>546</v>
      </c>
      <c r="P3" s="12" t="s">
        <v>546</v>
      </c>
      <c r="Q3" s="12" t="s">
        <v>448</v>
      </c>
      <c r="R3" s="12" t="s">
        <v>504</v>
      </c>
      <c r="S3" s="12" t="s">
        <v>507</v>
      </c>
      <c r="T3" s="12" t="s">
        <v>94</v>
      </c>
      <c r="U3" s="12" t="s">
        <v>507</v>
      </c>
      <c r="V3" s="12" t="s">
        <v>503</v>
      </c>
      <c r="W3" s="12" t="s">
        <v>507</v>
      </c>
      <c r="X3" s="12" t="s">
        <v>92</v>
      </c>
      <c r="Y3" s="12" t="s">
        <v>580</v>
      </c>
      <c r="Z3" s="12" t="s">
        <v>581</v>
      </c>
      <c r="AB3" s="47" t="s">
        <v>311</v>
      </c>
      <c r="AC3" s="47" t="s">
        <v>312</v>
      </c>
      <c r="AD3" s="47" t="s">
        <v>313</v>
      </c>
      <c r="AE3" s="47" t="s">
        <v>314</v>
      </c>
      <c r="AH3" s="12" t="s">
        <v>505</v>
      </c>
      <c r="AI3" s="12" t="s">
        <v>508</v>
      </c>
      <c r="AJ3" s="12" t="s">
        <v>506</v>
      </c>
      <c r="AK3" s="12" t="s">
        <v>509</v>
      </c>
      <c r="AL3" s="12" t="s">
        <v>512</v>
      </c>
      <c r="AM3" s="12" t="s">
        <v>510</v>
      </c>
      <c r="AN3" s="12" t="s">
        <v>513</v>
      </c>
      <c r="AO3" s="12" t="s">
        <v>511</v>
      </c>
      <c r="AP3" s="12" t="s">
        <v>514</v>
      </c>
      <c r="AR3" s="12" t="s">
        <v>515</v>
      </c>
      <c r="AS3" s="12" t="s">
        <v>516</v>
      </c>
      <c r="AT3" s="12" t="s">
        <v>557</v>
      </c>
      <c r="AU3" s="12" t="s">
        <v>571</v>
      </c>
      <c r="AV3" s="12" t="s">
        <v>517</v>
      </c>
      <c r="AW3" s="12" t="s">
        <v>557</v>
      </c>
      <c r="AX3" s="12" t="s">
        <v>571</v>
      </c>
      <c r="AY3" s="12" t="s">
        <v>518</v>
      </c>
      <c r="AZ3" s="12" t="s">
        <v>557</v>
      </c>
      <c r="BA3" s="12" t="s">
        <v>571</v>
      </c>
      <c r="BC3" s="12" t="s">
        <v>558</v>
      </c>
      <c r="BD3" s="12" t="s">
        <v>567</v>
      </c>
      <c r="BE3" s="12" t="s">
        <v>557</v>
      </c>
      <c r="BF3" s="12" t="s">
        <v>568</v>
      </c>
      <c r="BH3" s="47" t="s">
        <v>573</v>
      </c>
      <c r="BI3" s="47" t="s">
        <v>557</v>
      </c>
      <c r="BJ3" s="23" t="s">
        <v>572</v>
      </c>
      <c r="BL3" s="12" t="s">
        <v>515</v>
      </c>
      <c r="BM3" s="12" t="s">
        <v>516</v>
      </c>
      <c r="BN3" s="12" t="s">
        <v>609</v>
      </c>
      <c r="BO3" s="12" t="s">
        <v>557</v>
      </c>
      <c r="BP3" s="12" t="s">
        <v>571</v>
      </c>
      <c r="BQ3" s="12" t="s">
        <v>590</v>
      </c>
      <c r="BR3" s="12" t="s">
        <v>517</v>
      </c>
      <c r="BS3" s="12" t="s">
        <v>609</v>
      </c>
      <c r="BT3" s="12" t="s">
        <v>557</v>
      </c>
      <c r="BU3" s="12" t="s">
        <v>571</v>
      </c>
      <c r="BV3" s="12" t="s">
        <v>590</v>
      </c>
      <c r="BW3" s="12" t="s">
        <v>518</v>
      </c>
      <c r="BX3" s="12" t="s">
        <v>609</v>
      </c>
      <c r="BY3" s="12" t="s">
        <v>557</v>
      </c>
      <c r="BZ3" s="12" t="s">
        <v>571</v>
      </c>
      <c r="CA3" s="12" t="s">
        <v>590</v>
      </c>
      <c r="CC3" s="12" t="s">
        <v>558</v>
      </c>
      <c r="CD3" s="12" t="s">
        <v>589</v>
      </c>
      <c r="CE3" s="12" t="s">
        <v>588</v>
      </c>
      <c r="CF3" s="12" t="s">
        <v>557</v>
      </c>
      <c r="CG3" s="12" t="s">
        <v>568</v>
      </c>
      <c r="CH3" s="12" t="s">
        <v>582</v>
      </c>
      <c r="CJ3" s="12" t="s">
        <v>583</v>
      </c>
      <c r="CK3" s="12" t="s">
        <v>591</v>
      </c>
      <c r="CL3" s="12" t="s">
        <v>613</v>
      </c>
      <c r="CM3" s="12" t="s">
        <v>584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88</v>
      </c>
      <c r="G4" s="25">
        <v>400</v>
      </c>
      <c r="I4" s="25">
        <v>1</v>
      </c>
      <c r="J4" s="25" t="s">
        <v>83</v>
      </c>
      <c r="K4" s="39">
        <v>1</v>
      </c>
      <c r="L4" s="25">
        <v>4</v>
      </c>
      <c r="M4" s="25">
        <v>2</v>
      </c>
      <c r="N4" s="84"/>
      <c r="O4" s="84"/>
      <c r="P4" s="84"/>
      <c r="Q4" s="61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W4</f>
        <v>0.04</v>
      </c>
      <c r="Z4" s="14">
        <f>SUM(Y$4:Y4)</f>
        <v>0.04</v>
      </c>
      <c r="AB4" s="78">
        <v>0</v>
      </c>
      <c r="AC4" s="78"/>
      <c r="AD4" s="78"/>
      <c r="AE4" s="78"/>
      <c r="AH4" s="80">
        <v>1</v>
      </c>
      <c r="AI4" s="80">
        <f>INDEX($S$4:$S$23,INT(AH4/10)+1)</f>
        <v>7.0000000000000007E-2</v>
      </c>
      <c r="AJ4" s="80">
        <v>5.128205128205128E-2</v>
      </c>
      <c r="AK4" s="82">
        <f>AI$4*$AJ4</f>
        <v>3.5897435897435902E-3</v>
      </c>
      <c r="AL4" s="82">
        <f>ROUND(SUM(AK$4:AK4),2)</f>
        <v>0</v>
      </c>
      <c r="AM4" s="82">
        <f>AI$5*$AJ4</f>
        <v>2.5641025641025641E-3</v>
      </c>
      <c r="AN4" s="82">
        <f>ROUND(SUM(AM$4:AM4),2)</f>
        <v>0</v>
      </c>
      <c r="AO4" s="82">
        <f>AI$6*$AJ4</f>
        <v>2.0512820512820513E-3</v>
      </c>
      <c r="AP4" s="82">
        <f>ROUND(SUM(AO$4:AO4),2)</f>
        <v>0</v>
      </c>
      <c r="AR4" s="81">
        <v>1</v>
      </c>
      <c r="AS4" s="81">
        <f>MATCH(AR4,$AL$4:$AL$153,1)</f>
        <v>24</v>
      </c>
      <c r="AT4" s="85">
        <f>INT(AS4/5)</f>
        <v>4</v>
      </c>
      <c r="AU4" s="85">
        <f>MATCH(AT4,$BF$4:$BF$11)</f>
        <v>1</v>
      </c>
      <c r="AV4" s="81">
        <f>MATCH(AR4,$AN$4:$AN$153,1)</f>
        <v>26</v>
      </c>
      <c r="AW4" s="85">
        <f>INT(AV4/5)</f>
        <v>5</v>
      </c>
      <c r="AX4" s="85">
        <f>MATCH(AW4,$BF$4:$BF$11)</f>
        <v>2</v>
      </c>
      <c r="AY4" s="81">
        <f>MATCH(AR4,$AP$4:$AP$153,1)</f>
        <v>32</v>
      </c>
      <c r="AZ4" s="85">
        <f>INT(AY4/5)</f>
        <v>6</v>
      </c>
      <c r="BA4" s="85">
        <f>MATCH(AZ4,$BF$4:$BF$11)</f>
        <v>2</v>
      </c>
      <c r="BC4" s="85">
        <v>1</v>
      </c>
      <c r="BD4" s="85" t="s">
        <v>559</v>
      </c>
      <c r="BE4" s="85">
        <v>2</v>
      </c>
      <c r="BF4" s="85">
        <f>SUM(BE$4:BE4)</f>
        <v>2</v>
      </c>
      <c r="BG4" s="83"/>
      <c r="BH4" s="85">
        <v>1</v>
      </c>
      <c r="BI4" s="85">
        <v>5</v>
      </c>
      <c r="BJ4" s="85">
        <f>SUM(BI$4:BI4)</f>
        <v>5</v>
      </c>
      <c r="BK4" s="83"/>
      <c r="BL4" s="85">
        <v>1</v>
      </c>
      <c r="BM4" s="85">
        <f>MATCH(BL4,$AL$4:$AL$153,1)</f>
        <v>24</v>
      </c>
      <c r="BN4" s="89" t="str">
        <f>INDEX($CJ$4:$CJ$11,MATCH(BM4,$CL$4:$CL$11,1))</f>
        <v>黑绳</v>
      </c>
      <c r="BO4" s="86">
        <f t="shared" ref="BO4:BO68" si="0">MATCH(BM4,$BJ$4:$BJ$55,1)</f>
        <v>4</v>
      </c>
      <c r="BP4" s="85">
        <f>MATCH(BO4,$CG$4:$CG$23,1)</f>
        <v>2</v>
      </c>
      <c r="BQ4" s="88" t="str">
        <f>INDEX($CD$4:$CD$23,BP4)</f>
        <v>黑绳</v>
      </c>
      <c r="BR4" s="85">
        <f>MATCH(BL4,$AN$4:$AN$153,1)</f>
        <v>26</v>
      </c>
      <c r="BS4" s="89" t="str">
        <f>INDEX($CJ$4:$CJ$11,MATCH(BR4,$CL$4:$CL$11,1))</f>
        <v>黑绳</v>
      </c>
      <c r="BT4" s="85">
        <f>MATCH(BR4,$BJ$4:$BJ$55,1)</f>
        <v>5</v>
      </c>
      <c r="BU4" s="86">
        <f>MATCH(BT4,$CG$4:$CG$23,1)</f>
        <v>3</v>
      </c>
      <c r="BV4" s="88" t="str">
        <f>INDEX($CD$4:$CD$23,BU4)</f>
        <v>黑绳+1</v>
      </c>
      <c r="BW4" s="85">
        <f>MATCH(BL4,$AP$4:$AP$153,1)</f>
        <v>32</v>
      </c>
      <c r="BX4" s="89" t="str">
        <f>INDEX($CJ$4:$CJ$11,MATCH(BW4,$CL$4:$CL$11,1))</f>
        <v>众合</v>
      </c>
      <c r="BY4" s="85">
        <f>MATCH(BW4,$BJ$4:$BJ$55,1)</f>
        <v>6</v>
      </c>
      <c r="BZ4" s="86">
        <f>MATCH(BY4,$CG$4:$CG$23,1)</f>
        <v>3</v>
      </c>
      <c r="CA4" s="88" t="str">
        <f>INDEX($CD$4:$CD$23,BZ4)</f>
        <v>黑绳+1</v>
      </c>
      <c r="CC4" s="85">
        <v>1</v>
      </c>
      <c r="CD4" s="85" t="s">
        <v>559</v>
      </c>
      <c r="CE4" s="88" t="s">
        <v>559</v>
      </c>
      <c r="CF4" s="85">
        <v>1</v>
      </c>
      <c r="CG4" s="85">
        <f>SUM(CF$4:CF4)</f>
        <v>1</v>
      </c>
      <c r="CH4" s="87">
        <f>INDEX($BJ$4:$BJ$55,CG4)</f>
        <v>5</v>
      </c>
      <c r="CJ4" s="87" t="s">
        <v>559</v>
      </c>
      <c r="CK4" s="88" t="s">
        <v>592</v>
      </c>
      <c r="CL4" s="89">
        <v>1</v>
      </c>
      <c r="CM4" s="87">
        <v>10</v>
      </c>
    </row>
    <row r="5" spans="1:91" ht="16.5" x14ac:dyDescent="0.2">
      <c r="I5" s="25">
        <v>2</v>
      </c>
      <c r="J5" s="25" t="s">
        <v>528</v>
      </c>
      <c r="K5" s="39">
        <v>10</v>
      </c>
      <c r="L5" s="25">
        <v>6</v>
      </c>
      <c r="M5" s="25">
        <v>4</v>
      </c>
      <c r="N5" s="84"/>
      <c r="O5" s="84"/>
      <c r="P5" s="84"/>
      <c r="Q5" s="84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W5</f>
        <v>3.0000000000000006E-2</v>
      </c>
      <c r="Z5" s="14">
        <f>SUM(Y$4:Y5)</f>
        <v>7.0000000000000007E-2</v>
      </c>
      <c r="AB5" s="78">
        <v>0</v>
      </c>
      <c r="AC5" s="78"/>
      <c r="AD5" s="78"/>
      <c r="AE5" s="78"/>
      <c r="AH5" s="80">
        <v>2</v>
      </c>
      <c r="AI5" s="80">
        <f>INDEX($U$4:$U$23,INT(AH4/10)+1)</f>
        <v>0.05</v>
      </c>
      <c r="AJ5" s="80">
        <v>6.1538461538461535E-2</v>
      </c>
      <c r="AK5" s="82">
        <f t="shared" ref="AK5:AK13" si="5">AI$4*$AJ5</f>
        <v>4.3076923076923075E-3</v>
      </c>
      <c r="AL5" s="82">
        <f>ROUND(SUM(AK$4:AK5),2)</f>
        <v>0.01</v>
      </c>
      <c r="AM5" s="82">
        <f t="shared" ref="AM5:AM13" si="6">AI$5*$AJ5</f>
        <v>3.0769230769230769E-3</v>
      </c>
      <c r="AN5" s="82">
        <f>ROUND(SUM(AM$4:AM5),2)</f>
        <v>0.01</v>
      </c>
      <c r="AO5" s="82">
        <f t="shared" ref="AO5:AO13" si="7">AI$6*$AJ5</f>
        <v>2.4615384615384616E-3</v>
      </c>
      <c r="AP5" s="82">
        <f>ROUND(SUM(AO$4:AO5),2)</f>
        <v>0</v>
      </c>
      <c r="AR5" s="81">
        <v>2</v>
      </c>
      <c r="AS5" s="84">
        <f t="shared" ref="AS5:AS68" si="8">MATCH(AR5,$AL$4:$AL$153,1)</f>
        <v>32</v>
      </c>
      <c r="AT5" s="85">
        <f t="shared" ref="AT5:AT68" si="9">INT(AS5/5)</f>
        <v>6</v>
      </c>
      <c r="AU5" s="85">
        <f t="shared" ref="AU5:AU68" si="10">MATCH(AT5,$BF$4:$BF$11)</f>
        <v>2</v>
      </c>
      <c r="AV5" s="84">
        <f t="shared" ref="AV5:AV68" si="11">MATCH(AR5,$AN$4:$AN$153,1)</f>
        <v>35</v>
      </c>
      <c r="AW5" s="85">
        <f t="shared" ref="AW5:AW68" si="12">INT(AV5/5)</f>
        <v>7</v>
      </c>
      <c r="AX5" s="85">
        <f t="shared" ref="AX5:AX68" si="13">MATCH(AW5,$BF$4:$BF$11)</f>
        <v>2</v>
      </c>
      <c r="AY5" s="84">
        <f t="shared" ref="AY5:AY63" si="14">MATCH(AR5,$AP$4:$AP$153,1)</f>
        <v>42</v>
      </c>
      <c r="AZ5" s="85">
        <f t="shared" ref="AZ5:AZ68" si="15">INT(AY5/5)</f>
        <v>8</v>
      </c>
      <c r="BA5" s="85">
        <f t="shared" ref="BA5:BA63" si="16">MATCH(AZ5,$BF$4:$BF$11)</f>
        <v>3</v>
      </c>
      <c r="BC5" s="85">
        <v>2</v>
      </c>
      <c r="BD5" s="85" t="s">
        <v>560</v>
      </c>
      <c r="BE5" s="85">
        <v>3</v>
      </c>
      <c r="BF5" s="85">
        <f>SUM(BE$4:BE5)</f>
        <v>5</v>
      </c>
      <c r="BG5" s="83"/>
      <c r="BH5" s="85">
        <v>2</v>
      </c>
      <c r="BI5" s="85">
        <v>5</v>
      </c>
      <c r="BJ5" s="85">
        <f>SUM(BI$4:BI5)</f>
        <v>10</v>
      </c>
      <c r="BK5" s="83"/>
      <c r="BL5" s="85">
        <v>2</v>
      </c>
      <c r="BM5" s="85">
        <f t="shared" ref="BM5:BM68" si="17">MATCH(BL5,$AL$4:$AL$153,1)</f>
        <v>32</v>
      </c>
      <c r="BN5" s="89" t="str">
        <f t="shared" ref="BN5:BN68" si="18">INDEX($CJ$4:$CJ$11,MATCH(BM5,$CL$4:$CL$11,1))</f>
        <v>众合</v>
      </c>
      <c r="BO5" s="85">
        <f t="shared" si="0"/>
        <v>6</v>
      </c>
      <c r="BP5" s="86">
        <f t="shared" ref="BP5:BP68" si="19">MATCH(BO5,$CG$4:$CG$23,1)</f>
        <v>3</v>
      </c>
      <c r="BQ5" s="88" t="str">
        <f t="shared" ref="BQ5:BQ68" si="20">INDEX($CD$4:$CD$23,BP5)</f>
        <v>黑绳+1</v>
      </c>
      <c r="BR5" s="85">
        <f t="shared" ref="BR5:BR68" si="21">MATCH(BL5,$AN$4:$AN$153,1)</f>
        <v>35</v>
      </c>
      <c r="BS5" s="89" t="str">
        <f t="shared" ref="BS5:BS68" si="22">INDEX($CJ$4:$CJ$11,MATCH(BR5,$CL$4:$CL$11,1))</f>
        <v>众合</v>
      </c>
      <c r="BT5" s="85">
        <f t="shared" ref="BT5:BT68" si="23">MATCH(BR5,$BJ$4:$BJ$55,1)</f>
        <v>7</v>
      </c>
      <c r="BU5" s="86">
        <f t="shared" ref="BU5:BU68" si="24">MATCH(BT5,$CG$4:$CG$23,1)</f>
        <v>4</v>
      </c>
      <c r="BV5" s="88" t="str">
        <f t="shared" ref="BV5:BV68" si="25">INDEX($CD$4:$CD$23,BU5)</f>
        <v>众合</v>
      </c>
      <c r="BW5" s="85">
        <f t="shared" ref="BW5:BW63" si="26">MATCH(BL5,$AP$4:$AP$153,1)</f>
        <v>42</v>
      </c>
      <c r="BX5" s="89" t="str">
        <f t="shared" ref="BX5:BX63" si="27">INDEX($CJ$4:$CJ$11,MATCH(BW5,$CL$4:$CL$11,1))</f>
        <v>众合</v>
      </c>
      <c r="BY5" s="85">
        <f t="shared" ref="BY5:BY63" si="28">MATCH(BW5,$BJ$4:$BJ$55,1)</f>
        <v>9</v>
      </c>
      <c r="BZ5" s="86">
        <f t="shared" ref="BZ5:BZ63" si="29">MATCH(BY5,$CG$4:$CG$23,1)</f>
        <v>5</v>
      </c>
      <c r="CA5" s="88" t="str">
        <f t="shared" ref="CA5:CA63" si="30">INDEX($CD$4:$CD$23,BZ5)</f>
        <v>众合+1</v>
      </c>
      <c r="CC5" s="85">
        <v>2</v>
      </c>
      <c r="CD5" s="85" t="s">
        <v>560</v>
      </c>
      <c r="CE5" s="88" t="s">
        <v>560</v>
      </c>
      <c r="CF5" s="85">
        <v>2</v>
      </c>
      <c r="CG5" s="85">
        <f>SUM(CF$4:CF5)</f>
        <v>3</v>
      </c>
      <c r="CH5" s="87">
        <f t="shared" ref="CH5:CH23" si="31">INDEX($BJ$4:$BJ$55,CG5)</f>
        <v>15</v>
      </c>
      <c r="CJ5" s="87" t="s">
        <v>560</v>
      </c>
      <c r="CK5" s="88" t="s">
        <v>593</v>
      </c>
      <c r="CL5" s="89">
        <v>10</v>
      </c>
      <c r="CM5" s="87">
        <v>30</v>
      </c>
    </row>
    <row r="6" spans="1:91" ht="17.25" x14ac:dyDescent="0.2">
      <c r="A6" s="12" t="s">
        <v>91</v>
      </c>
      <c r="E6" t="s">
        <v>471</v>
      </c>
      <c r="I6" s="25">
        <v>3</v>
      </c>
      <c r="J6" s="84" t="s">
        <v>529</v>
      </c>
      <c r="K6" s="39">
        <v>15</v>
      </c>
      <c r="L6" s="25">
        <v>12</v>
      </c>
      <c r="M6" s="25">
        <v>6</v>
      </c>
      <c r="N6" s="84"/>
      <c r="O6" s="84"/>
      <c r="P6" s="84"/>
      <c r="Q6" s="84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0.12</v>
      </c>
      <c r="Z6" s="14">
        <f>SUM(Y$4:Y6)</f>
        <v>0.19</v>
      </c>
      <c r="AB6" s="78">
        <v>5</v>
      </c>
      <c r="AC6" s="78"/>
      <c r="AD6" s="78"/>
      <c r="AE6" s="78"/>
      <c r="AH6" s="84">
        <v>3</v>
      </c>
      <c r="AI6" s="80">
        <f>INDEX($W$4:$W$23,INT(AH4/10)+1)</f>
        <v>0.04</v>
      </c>
      <c r="AJ6" s="80">
        <v>7.179487179487179E-2</v>
      </c>
      <c r="AK6" s="82">
        <f t="shared" si="5"/>
        <v>5.0256410256410257E-3</v>
      </c>
      <c r="AL6" s="82">
        <f>ROUND(SUM(AK$4:AK6),2)</f>
        <v>0.01</v>
      </c>
      <c r="AM6" s="82">
        <f t="shared" si="6"/>
        <v>3.5897435897435897E-3</v>
      </c>
      <c r="AN6" s="82">
        <f>ROUND(SUM(AM$4:AM6),2)</f>
        <v>0.01</v>
      </c>
      <c r="AO6" s="82">
        <f t="shared" si="7"/>
        <v>2.8717948717948715E-3</v>
      </c>
      <c r="AP6" s="82">
        <f>ROUND(SUM(AO$4:AO6),2)</f>
        <v>0.01</v>
      </c>
      <c r="AR6" s="84">
        <v>3</v>
      </c>
      <c r="AS6" s="84">
        <f t="shared" si="8"/>
        <v>37</v>
      </c>
      <c r="AT6" s="85">
        <f t="shared" si="9"/>
        <v>7</v>
      </c>
      <c r="AU6" s="85">
        <f t="shared" si="10"/>
        <v>2</v>
      </c>
      <c r="AV6" s="84">
        <f t="shared" si="11"/>
        <v>42</v>
      </c>
      <c r="AW6" s="85">
        <f t="shared" si="12"/>
        <v>8</v>
      </c>
      <c r="AX6" s="85">
        <f t="shared" si="13"/>
        <v>3</v>
      </c>
      <c r="AY6" s="84">
        <f t="shared" si="14"/>
        <v>49</v>
      </c>
      <c r="AZ6" s="85">
        <f t="shared" si="15"/>
        <v>9</v>
      </c>
      <c r="BA6" s="85">
        <f t="shared" si="16"/>
        <v>3</v>
      </c>
      <c r="BC6" s="85">
        <v>3</v>
      </c>
      <c r="BD6" s="85" t="s">
        <v>561</v>
      </c>
      <c r="BE6" s="85">
        <v>3</v>
      </c>
      <c r="BF6" s="85">
        <f>SUM(BE$4:BE6)</f>
        <v>8</v>
      </c>
      <c r="BG6" s="83"/>
      <c r="BH6" s="85">
        <v>3</v>
      </c>
      <c r="BI6" s="85">
        <v>5</v>
      </c>
      <c r="BJ6" s="85">
        <f>SUM(BI$4:BI6)</f>
        <v>15</v>
      </c>
      <c r="BK6" s="83"/>
      <c r="BL6" s="85">
        <v>3</v>
      </c>
      <c r="BM6" s="85">
        <f t="shared" si="17"/>
        <v>37</v>
      </c>
      <c r="BN6" s="89" t="str">
        <f t="shared" si="18"/>
        <v>众合</v>
      </c>
      <c r="BO6" s="85">
        <f t="shared" si="0"/>
        <v>7</v>
      </c>
      <c r="BP6" s="86">
        <f t="shared" si="19"/>
        <v>4</v>
      </c>
      <c r="BQ6" s="88" t="str">
        <f t="shared" si="20"/>
        <v>众合</v>
      </c>
      <c r="BR6" s="85">
        <f t="shared" si="21"/>
        <v>42</v>
      </c>
      <c r="BS6" s="89" t="str">
        <f t="shared" si="22"/>
        <v>众合</v>
      </c>
      <c r="BT6" s="85">
        <f t="shared" si="23"/>
        <v>9</v>
      </c>
      <c r="BU6" s="86">
        <f t="shared" si="24"/>
        <v>5</v>
      </c>
      <c r="BV6" s="88" t="str">
        <f t="shared" si="25"/>
        <v>众合+1</v>
      </c>
      <c r="BW6" s="85">
        <f t="shared" si="26"/>
        <v>49</v>
      </c>
      <c r="BX6" s="89" t="str">
        <f t="shared" si="27"/>
        <v>众合</v>
      </c>
      <c r="BY6" s="85">
        <f t="shared" si="28"/>
        <v>11</v>
      </c>
      <c r="BZ6" s="86">
        <f t="shared" si="29"/>
        <v>6</v>
      </c>
      <c r="CA6" s="88" t="str">
        <f t="shared" si="30"/>
        <v>众合+2</v>
      </c>
      <c r="CC6" s="85">
        <v>3</v>
      </c>
      <c r="CD6" s="85" t="s">
        <v>574</v>
      </c>
      <c r="CE6" s="88" t="s">
        <v>560</v>
      </c>
      <c r="CF6" s="85">
        <v>2</v>
      </c>
      <c r="CG6" s="85">
        <f>SUM(CF$4:CF6)</f>
        <v>5</v>
      </c>
      <c r="CH6" s="87">
        <f t="shared" si="31"/>
        <v>25</v>
      </c>
      <c r="CJ6" s="87" t="s">
        <v>561</v>
      </c>
      <c r="CK6" s="88" t="s">
        <v>594</v>
      </c>
      <c r="CL6" s="89">
        <v>30</v>
      </c>
      <c r="CM6" s="87">
        <v>50</v>
      </c>
    </row>
    <row r="7" spans="1:91" ht="18" customHeight="1" x14ac:dyDescent="0.2">
      <c r="A7" s="25">
        <v>20</v>
      </c>
      <c r="E7" t="s">
        <v>470</v>
      </c>
      <c r="I7" s="25">
        <v>4</v>
      </c>
      <c r="J7" s="84" t="s">
        <v>530</v>
      </c>
      <c r="K7" s="84">
        <v>20</v>
      </c>
      <c r="L7" s="25">
        <v>20</v>
      </c>
      <c r="M7" s="84">
        <v>6</v>
      </c>
      <c r="N7" s="84">
        <v>12</v>
      </c>
      <c r="O7" s="84">
        <v>12</v>
      </c>
      <c r="P7" s="84"/>
      <c r="Q7" s="84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7.4999999999999997E-2</v>
      </c>
      <c r="Z7" s="14">
        <f>SUM(Y$4:Y7)</f>
        <v>0.26500000000000001</v>
      </c>
      <c r="AB7" s="78">
        <v>10</v>
      </c>
      <c r="AC7" s="78">
        <v>5</v>
      </c>
      <c r="AD7" s="78"/>
      <c r="AE7" s="78"/>
      <c r="AH7" s="84">
        <v>4</v>
      </c>
      <c r="AI7" s="80"/>
      <c r="AJ7" s="80">
        <v>8.2051282051282051E-2</v>
      </c>
      <c r="AK7" s="82">
        <f t="shared" si="5"/>
        <v>5.7435897435897439E-3</v>
      </c>
      <c r="AL7" s="82">
        <f>ROUND(SUM(AK$4:AK7),2)</f>
        <v>0.02</v>
      </c>
      <c r="AM7" s="82">
        <f t="shared" si="6"/>
        <v>4.1025641025641026E-3</v>
      </c>
      <c r="AN7" s="82">
        <f>ROUND(SUM(AM$4:AM7),2)</f>
        <v>0.01</v>
      </c>
      <c r="AO7" s="82">
        <f t="shared" si="7"/>
        <v>3.2820512820512823E-3</v>
      </c>
      <c r="AP7" s="82">
        <f>ROUND(SUM(AO$4:AO7),2)</f>
        <v>0.01</v>
      </c>
      <c r="AR7" s="84">
        <v>4</v>
      </c>
      <c r="AS7" s="84">
        <f t="shared" si="8"/>
        <v>42</v>
      </c>
      <c r="AT7" s="85">
        <f t="shared" si="9"/>
        <v>8</v>
      </c>
      <c r="AU7" s="85">
        <f t="shared" si="10"/>
        <v>3</v>
      </c>
      <c r="AV7" s="84">
        <f t="shared" si="11"/>
        <v>48</v>
      </c>
      <c r="AW7" s="85">
        <f t="shared" si="12"/>
        <v>9</v>
      </c>
      <c r="AX7" s="85">
        <f t="shared" si="13"/>
        <v>3</v>
      </c>
      <c r="AY7" s="84">
        <f t="shared" si="14"/>
        <v>56</v>
      </c>
      <c r="AZ7" s="85">
        <f t="shared" si="15"/>
        <v>11</v>
      </c>
      <c r="BA7" s="85">
        <f t="shared" si="16"/>
        <v>3</v>
      </c>
      <c r="BC7" s="85">
        <v>4</v>
      </c>
      <c r="BD7" s="85" t="s">
        <v>565</v>
      </c>
      <c r="BE7" s="85">
        <v>4</v>
      </c>
      <c r="BF7" s="85">
        <f>SUM(BE$4:BE7)</f>
        <v>12</v>
      </c>
      <c r="BG7" s="83"/>
      <c r="BH7" s="85">
        <v>4</v>
      </c>
      <c r="BI7" s="85">
        <v>5</v>
      </c>
      <c r="BJ7" s="85">
        <f>SUM(BI$4:BI7)</f>
        <v>20</v>
      </c>
      <c r="BK7" s="83"/>
      <c r="BL7" s="85">
        <v>4</v>
      </c>
      <c r="BM7" s="85">
        <f t="shared" si="17"/>
        <v>42</v>
      </c>
      <c r="BN7" s="89" t="str">
        <f t="shared" si="18"/>
        <v>众合</v>
      </c>
      <c r="BO7" s="85">
        <f t="shared" si="0"/>
        <v>9</v>
      </c>
      <c r="BP7" s="86">
        <f t="shared" si="19"/>
        <v>5</v>
      </c>
      <c r="BQ7" s="88" t="str">
        <f t="shared" si="20"/>
        <v>众合+1</v>
      </c>
      <c r="BR7" s="85">
        <f t="shared" si="21"/>
        <v>48</v>
      </c>
      <c r="BS7" s="89" t="str">
        <f t="shared" si="22"/>
        <v>众合</v>
      </c>
      <c r="BT7" s="85">
        <f t="shared" si="23"/>
        <v>11</v>
      </c>
      <c r="BU7" s="86">
        <f t="shared" si="24"/>
        <v>6</v>
      </c>
      <c r="BV7" s="88" t="str">
        <f t="shared" si="25"/>
        <v>众合+2</v>
      </c>
      <c r="BW7" s="85">
        <f t="shared" si="26"/>
        <v>56</v>
      </c>
      <c r="BX7" s="89" t="str">
        <f t="shared" si="27"/>
        <v>叫唤</v>
      </c>
      <c r="BY7" s="85">
        <f t="shared" si="28"/>
        <v>14</v>
      </c>
      <c r="BZ7" s="86">
        <f t="shared" si="29"/>
        <v>7</v>
      </c>
      <c r="CA7" s="88" t="str">
        <f t="shared" si="30"/>
        <v>叫唤</v>
      </c>
      <c r="CC7" s="85">
        <v>4</v>
      </c>
      <c r="CD7" s="85" t="s">
        <v>561</v>
      </c>
      <c r="CE7" s="88" t="s">
        <v>561</v>
      </c>
      <c r="CF7" s="85">
        <v>2</v>
      </c>
      <c r="CG7" s="85">
        <f>SUM(CF$4:CF7)</f>
        <v>7</v>
      </c>
      <c r="CH7" s="87">
        <f t="shared" si="31"/>
        <v>35</v>
      </c>
      <c r="CJ7" s="87" t="s">
        <v>565</v>
      </c>
      <c r="CK7" s="88" t="s">
        <v>595</v>
      </c>
      <c r="CL7" s="89">
        <v>50</v>
      </c>
      <c r="CM7" s="87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84" t="s">
        <v>531</v>
      </c>
      <c r="K8" s="84">
        <v>25</v>
      </c>
      <c r="L8" s="84">
        <v>24</v>
      </c>
      <c r="M8" s="84">
        <v>6</v>
      </c>
      <c r="N8" s="84"/>
      <c r="O8" s="84"/>
      <c r="P8" s="84">
        <v>12</v>
      </c>
      <c r="Q8" s="84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0.56000000000000005</v>
      </c>
      <c r="Z8" s="14">
        <f>SUM(Y$4:Y8)</f>
        <v>0.82500000000000007</v>
      </c>
      <c r="AB8" s="78">
        <v>20</v>
      </c>
      <c r="AC8" s="78">
        <v>10</v>
      </c>
      <c r="AD8" s="78">
        <v>5</v>
      </c>
      <c r="AE8" s="78"/>
      <c r="AH8" s="84">
        <v>5</v>
      </c>
      <c r="AI8" s="80"/>
      <c r="AJ8" s="80">
        <v>9.2307692307692313E-2</v>
      </c>
      <c r="AK8" s="82">
        <f t="shared" si="5"/>
        <v>6.4615384615384621E-3</v>
      </c>
      <c r="AL8" s="82">
        <f>ROUND(SUM(AK$4:AK8),2)</f>
        <v>0.03</v>
      </c>
      <c r="AM8" s="82">
        <f t="shared" si="6"/>
        <v>4.6153846153846158E-3</v>
      </c>
      <c r="AN8" s="82">
        <f>ROUND(SUM(AM$4:AM8),2)</f>
        <v>0.02</v>
      </c>
      <c r="AO8" s="82">
        <f t="shared" si="7"/>
        <v>3.6923076923076927E-3</v>
      </c>
      <c r="AP8" s="82">
        <f>ROUND(SUM(AO$4:AO8),2)</f>
        <v>0.01</v>
      </c>
      <c r="AR8" s="84">
        <v>5</v>
      </c>
      <c r="AS8" s="84">
        <f t="shared" si="8"/>
        <v>46</v>
      </c>
      <c r="AT8" s="85">
        <f t="shared" si="9"/>
        <v>9</v>
      </c>
      <c r="AU8" s="85">
        <f t="shared" si="10"/>
        <v>3</v>
      </c>
      <c r="AV8" s="84">
        <f t="shared" si="11"/>
        <v>53</v>
      </c>
      <c r="AW8" s="85">
        <f t="shared" si="12"/>
        <v>10</v>
      </c>
      <c r="AX8" s="85">
        <f t="shared" si="13"/>
        <v>3</v>
      </c>
      <c r="AY8" s="84">
        <f t="shared" si="14"/>
        <v>62</v>
      </c>
      <c r="AZ8" s="85">
        <f t="shared" si="15"/>
        <v>12</v>
      </c>
      <c r="BA8" s="85">
        <f t="shared" si="16"/>
        <v>4</v>
      </c>
      <c r="BC8" s="85">
        <v>5</v>
      </c>
      <c r="BD8" s="85" t="s">
        <v>562</v>
      </c>
      <c r="BE8" s="85">
        <v>4</v>
      </c>
      <c r="BF8" s="85">
        <f>SUM(BE$4:BE8)</f>
        <v>16</v>
      </c>
      <c r="BG8" s="83"/>
      <c r="BH8" s="85">
        <v>5</v>
      </c>
      <c r="BI8" s="85">
        <v>5</v>
      </c>
      <c r="BJ8" s="85">
        <f>SUM(BI$4:BI8)</f>
        <v>25</v>
      </c>
      <c r="BK8" s="83"/>
      <c r="BL8" s="85">
        <v>5</v>
      </c>
      <c r="BM8" s="85">
        <f t="shared" si="17"/>
        <v>46</v>
      </c>
      <c r="BN8" s="89" t="str">
        <f t="shared" si="18"/>
        <v>众合</v>
      </c>
      <c r="BO8" s="85">
        <f t="shared" si="0"/>
        <v>10</v>
      </c>
      <c r="BP8" s="86">
        <f t="shared" si="19"/>
        <v>5</v>
      </c>
      <c r="BQ8" s="88" t="str">
        <f t="shared" si="20"/>
        <v>众合+1</v>
      </c>
      <c r="BR8" s="85">
        <f t="shared" si="21"/>
        <v>53</v>
      </c>
      <c r="BS8" s="89" t="str">
        <f t="shared" si="22"/>
        <v>叫唤</v>
      </c>
      <c r="BT8" s="85">
        <f t="shared" si="23"/>
        <v>13</v>
      </c>
      <c r="BU8" s="86">
        <f t="shared" si="24"/>
        <v>7</v>
      </c>
      <c r="BV8" s="88" t="str">
        <f t="shared" si="25"/>
        <v>叫唤</v>
      </c>
      <c r="BW8" s="85">
        <f t="shared" si="26"/>
        <v>62</v>
      </c>
      <c r="BX8" s="89" t="str">
        <f t="shared" si="27"/>
        <v>叫唤</v>
      </c>
      <c r="BY8" s="85">
        <f t="shared" si="28"/>
        <v>17</v>
      </c>
      <c r="BZ8" s="86">
        <f t="shared" si="29"/>
        <v>8</v>
      </c>
      <c r="CA8" s="88" t="str">
        <f t="shared" si="30"/>
        <v>叫唤+1</v>
      </c>
      <c r="CC8" s="85">
        <v>5</v>
      </c>
      <c r="CD8" s="85" t="s">
        <v>564</v>
      </c>
      <c r="CE8" s="88" t="s">
        <v>561</v>
      </c>
      <c r="CF8" s="85">
        <v>2</v>
      </c>
      <c r="CG8" s="85">
        <f>SUM(CF$4:CF8)</f>
        <v>9</v>
      </c>
      <c r="CH8" s="87">
        <f t="shared" si="31"/>
        <v>42</v>
      </c>
      <c r="CJ8" s="87" t="s">
        <v>562</v>
      </c>
      <c r="CK8" s="88" t="s">
        <v>596</v>
      </c>
      <c r="CL8" s="89">
        <v>70</v>
      </c>
      <c r="CM8" s="87">
        <v>90</v>
      </c>
    </row>
    <row r="9" spans="1:91" ht="16.5" x14ac:dyDescent="0.2">
      <c r="A9" s="25">
        <v>50</v>
      </c>
      <c r="I9" s="25">
        <v>6</v>
      </c>
      <c r="J9" s="84" t="s">
        <v>532</v>
      </c>
      <c r="K9" s="84">
        <v>30</v>
      </c>
      <c r="L9" s="84">
        <v>30</v>
      </c>
      <c r="M9" s="84">
        <v>6</v>
      </c>
      <c r="N9" s="84"/>
      <c r="O9" s="84"/>
      <c r="P9" s="84"/>
      <c r="Q9" s="84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0.43999999999999995</v>
      </c>
      <c r="Z9" s="14">
        <f>SUM(Y$4:Y9)</f>
        <v>1.2650000000000001</v>
      </c>
      <c r="AB9" s="78">
        <v>30</v>
      </c>
      <c r="AC9" s="78">
        <v>15</v>
      </c>
      <c r="AD9" s="78">
        <v>10</v>
      </c>
      <c r="AE9" s="78">
        <v>5</v>
      </c>
      <c r="AH9" s="84">
        <v>6</v>
      </c>
      <c r="AI9" s="84"/>
      <c r="AJ9" s="84">
        <v>0.10256410256410256</v>
      </c>
      <c r="AK9" s="82">
        <f t="shared" si="5"/>
        <v>7.1794871794871803E-3</v>
      </c>
      <c r="AL9" s="82">
        <f>ROUND(SUM(AK$4:AK9),2)</f>
        <v>0.03</v>
      </c>
      <c r="AM9" s="82">
        <f t="shared" si="6"/>
        <v>5.1282051282051282E-3</v>
      </c>
      <c r="AN9" s="82">
        <f>ROUND(SUM(AM$4:AM9),2)</f>
        <v>0.02</v>
      </c>
      <c r="AO9" s="82">
        <f t="shared" si="7"/>
        <v>4.1025641025641026E-3</v>
      </c>
      <c r="AP9" s="82">
        <f>ROUND(SUM(AO$4:AO9),2)</f>
        <v>0.02</v>
      </c>
      <c r="AR9" s="84">
        <v>6</v>
      </c>
      <c r="AS9" s="84">
        <f t="shared" si="8"/>
        <v>50</v>
      </c>
      <c r="AT9" s="85">
        <f t="shared" si="9"/>
        <v>10</v>
      </c>
      <c r="AU9" s="85">
        <f t="shared" si="10"/>
        <v>3</v>
      </c>
      <c r="AV9" s="84">
        <f t="shared" si="11"/>
        <v>58</v>
      </c>
      <c r="AW9" s="85">
        <f t="shared" si="12"/>
        <v>11</v>
      </c>
      <c r="AX9" s="85">
        <f t="shared" si="13"/>
        <v>3</v>
      </c>
      <c r="AY9" s="84">
        <f t="shared" si="14"/>
        <v>67</v>
      </c>
      <c r="AZ9" s="85">
        <f t="shared" si="15"/>
        <v>13</v>
      </c>
      <c r="BA9" s="85">
        <f t="shared" si="16"/>
        <v>4</v>
      </c>
      <c r="BC9" s="85">
        <v>6</v>
      </c>
      <c r="BD9" s="85" t="s">
        <v>563</v>
      </c>
      <c r="BE9" s="85">
        <v>4</v>
      </c>
      <c r="BF9" s="85">
        <f>SUM(BE$4:BE9)</f>
        <v>20</v>
      </c>
      <c r="BG9" s="83"/>
      <c r="BH9" s="85">
        <v>6</v>
      </c>
      <c r="BI9" s="85">
        <v>5</v>
      </c>
      <c r="BJ9" s="85">
        <f>SUM(BI$4:BI9)</f>
        <v>30</v>
      </c>
      <c r="BK9" s="83"/>
      <c r="BL9" s="85">
        <v>6</v>
      </c>
      <c r="BM9" s="85">
        <f t="shared" si="17"/>
        <v>50</v>
      </c>
      <c r="BN9" s="89" t="str">
        <f t="shared" si="18"/>
        <v>叫唤</v>
      </c>
      <c r="BO9" s="85">
        <f t="shared" si="0"/>
        <v>12</v>
      </c>
      <c r="BP9" s="86">
        <f t="shared" si="19"/>
        <v>6</v>
      </c>
      <c r="BQ9" s="88" t="str">
        <f t="shared" si="20"/>
        <v>众合+2</v>
      </c>
      <c r="BR9" s="85">
        <f t="shared" si="21"/>
        <v>58</v>
      </c>
      <c r="BS9" s="89" t="str">
        <f t="shared" si="22"/>
        <v>叫唤</v>
      </c>
      <c r="BT9" s="85">
        <f t="shared" si="23"/>
        <v>15</v>
      </c>
      <c r="BU9" s="86">
        <f t="shared" si="24"/>
        <v>8</v>
      </c>
      <c r="BV9" s="88" t="str">
        <f t="shared" si="25"/>
        <v>叫唤+1</v>
      </c>
      <c r="BW9" s="85">
        <f t="shared" si="26"/>
        <v>67</v>
      </c>
      <c r="BX9" s="89" t="str">
        <f t="shared" si="27"/>
        <v>叫唤</v>
      </c>
      <c r="BY9" s="85">
        <f t="shared" si="28"/>
        <v>19</v>
      </c>
      <c r="BZ9" s="86">
        <f t="shared" si="29"/>
        <v>9</v>
      </c>
      <c r="CA9" s="88" t="str">
        <f t="shared" si="30"/>
        <v>叫唤+2</v>
      </c>
      <c r="CC9" s="85">
        <v>6</v>
      </c>
      <c r="CD9" s="88" t="s">
        <v>600</v>
      </c>
      <c r="CE9" s="88" t="s">
        <v>561</v>
      </c>
      <c r="CF9" s="85">
        <v>2</v>
      </c>
      <c r="CG9" s="85">
        <f>SUM(CF$4:CF9)</f>
        <v>11</v>
      </c>
      <c r="CH9" s="87">
        <f t="shared" si="31"/>
        <v>47</v>
      </c>
      <c r="CJ9" s="87" t="s">
        <v>563</v>
      </c>
      <c r="CK9" s="88" t="s">
        <v>597</v>
      </c>
      <c r="CL9" s="89">
        <v>90</v>
      </c>
      <c r="CM9" s="87">
        <v>110</v>
      </c>
    </row>
    <row r="10" spans="1:91" ht="16.5" x14ac:dyDescent="0.2">
      <c r="A10" s="64">
        <v>50</v>
      </c>
      <c r="H10">
        <v>2</v>
      </c>
      <c r="I10" s="25">
        <v>7</v>
      </c>
      <c r="J10" s="84" t="s">
        <v>533</v>
      </c>
      <c r="K10" s="84">
        <v>35</v>
      </c>
      <c r="L10" s="84">
        <v>36</v>
      </c>
      <c r="M10" s="84">
        <v>6</v>
      </c>
      <c r="N10" s="84"/>
      <c r="O10" s="84"/>
      <c r="P10" s="84"/>
      <c r="Q10" s="84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0.56000000000000005</v>
      </c>
      <c r="Z10" s="14">
        <f>SUM(Y$4:Y10)</f>
        <v>1.8250000000000002</v>
      </c>
      <c r="AB10" s="78">
        <v>40</v>
      </c>
      <c r="AC10" s="78">
        <v>20</v>
      </c>
      <c r="AD10" s="78">
        <v>15</v>
      </c>
      <c r="AE10" s="78">
        <v>10</v>
      </c>
      <c r="AH10" s="84">
        <v>7</v>
      </c>
      <c r="AI10" s="84"/>
      <c r="AJ10" s="84">
        <v>0.11538461538461539</v>
      </c>
      <c r="AK10" s="82">
        <f t="shared" si="5"/>
        <v>8.0769230769230788E-3</v>
      </c>
      <c r="AL10" s="82">
        <f>ROUND(SUM(AK$4:AK10),2)</f>
        <v>0.04</v>
      </c>
      <c r="AM10" s="82">
        <f t="shared" si="6"/>
        <v>5.7692307692307696E-3</v>
      </c>
      <c r="AN10" s="82">
        <f>ROUND(SUM(AM$4:AM10),2)</f>
        <v>0.03</v>
      </c>
      <c r="AO10" s="82">
        <f t="shared" si="7"/>
        <v>4.6153846153846158E-3</v>
      </c>
      <c r="AP10" s="82">
        <f>ROUND(SUM(AO$4:AO10),2)</f>
        <v>0.02</v>
      </c>
      <c r="AR10" s="84">
        <v>7</v>
      </c>
      <c r="AS10" s="84">
        <f t="shared" si="8"/>
        <v>54</v>
      </c>
      <c r="AT10" s="85">
        <f t="shared" si="9"/>
        <v>10</v>
      </c>
      <c r="AU10" s="85">
        <f t="shared" si="10"/>
        <v>3</v>
      </c>
      <c r="AV10" s="84">
        <f t="shared" si="11"/>
        <v>62</v>
      </c>
      <c r="AW10" s="85">
        <f t="shared" si="12"/>
        <v>12</v>
      </c>
      <c r="AX10" s="85">
        <f t="shared" si="13"/>
        <v>4</v>
      </c>
      <c r="AY10" s="84">
        <f t="shared" si="14"/>
        <v>71</v>
      </c>
      <c r="AZ10" s="85">
        <f t="shared" si="15"/>
        <v>14</v>
      </c>
      <c r="BA10" s="85">
        <f t="shared" si="16"/>
        <v>4</v>
      </c>
      <c r="BC10" s="85">
        <v>7</v>
      </c>
      <c r="BD10" s="85" t="s">
        <v>569</v>
      </c>
      <c r="BE10" s="85">
        <v>5</v>
      </c>
      <c r="BF10" s="85">
        <f>SUM(BE$4:BE10)</f>
        <v>25</v>
      </c>
      <c r="BG10" s="83"/>
      <c r="BH10" s="85">
        <v>7</v>
      </c>
      <c r="BI10" s="85">
        <v>5</v>
      </c>
      <c r="BJ10" s="85">
        <f>SUM(BI$4:BI10)</f>
        <v>35</v>
      </c>
      <c r="BK10" s="83"/>
      <c r="BL10" s="85">
        <v>7</v>
      </c>
      <c r="BM10" s="85">
        <f t="shared" si="17"/>
        <v>54</v>
      </c>
      <c r="BN10" s="89" t="str">
        <f t="shared" si="18"/>
        <v>叫唤</v>
      </c>
      <c r="BO10" s="85">
        <f t="shared" si="0"/>
        <v>13</v>
      </c>
      <c r="BP10" s="86">
        <f t="shared" si="19"/>
        <v>7</v>
      </c>
      <c r="BQ10" s="88" t="str">
        <f t="shared" si="20"/>
        <v>叫唤</v>
      </c>
      <c r="BR10" s="85">
        <f t="shared" si="21"/>
        <v>62</v>
      </c>
      <c r="BS10" s="89" t="str">
        <f t="shared" si="22"/>
        <v>叫唤</v>
      </c>
      <c r="BT10" s="85">
        <f t="shared" si="23"/>
        <v>17</v>
      </c>
      <c r="BU10" s="86">
        <f t="shared" si="24"/>
        <v>8</v>
      </c>
      <c r="BV10" s="88" t="str">
        <f t="shared" si="25"/>
        <v>叫唤+1</v>
      </c>
      <c r="BW10" s="85">
        <f t="shared" si="26"/>
        <v>71</v>
      </c>
      <c r="BX10" s="89" t="str">
        <f t="shared" si="27"/>
        <v>大叫唤</v>
      </c>
      <c r="BY10" s="85">
        <f t="shared" si="28"/>
        <v>20</v>
      </c>
      <c r="BZ10" s="86">
        <f t="shared" si="29"/>
        <v>9</v>
      </c>
      <c r="CA10" s="88" t="str">
        <f t="shared" si="30"/>
        <v>叫唤+2</v>
      </c>
      <c r="CC10" s="85">
        <v>7</v>
      </c>
      <c r="CD10" s="85" t="s">
        <v>565</v>
      </c>
      <c r="CE10" s="88" t="s">
        <v>565</v>
      </c>
      <c r="CF10" s="85">
        <v>2</v>
      </c>
      <c r="CG10" s="85">
        <f>SUM(CF$4:CF10)</f>
        <v>13</v>
      </c>
      <c r="CH10" s="87">
        <f t="shared" si="31"/>
        <v>52</v>
      </c>
      <c r="CJ10" s="87" t="s">
        <v>569</v>
      </c>
      <c r="CK10" s="88" t="s">
        <v>598</v>
      </c>
      <c r="CL10" s="89">
        <v>110</v>
      </c>
      <c r="CM10" s="87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84" t="s">
        <v>534</v>
      </c>
      <c r="K11" s="84">
        <v>40</v>
      </c>
      <c r="L11" s="84">
        <v>40</v>
      </c>
      <c r="M11" s="84">
        <v>6</v>
      </c>
      <c r="N11" s="84"/>
      <c r="O11" s="84"/>
      <c r="P11" s="84"/>
      <c r="Q11" s="84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0.62999999999999989</v>
      </c>
      <c r="Z11" s="14">
        <f>SUM(Y$4:Y11)</f>
        <v>2.4550000000000001</v>
      </c>
      <c r="AB11" s="78">
        <v>50</v>
      </c>
      <c r="AC11" s="78">
        <v>30</v>
      </c>
      <c r="AD11" s="78">
        <v>20</v>
      </c>
      <c r="AE11" s="78">
        <v>15</v>
      </c>
      <c r="AH11" s="84">
        <v>8</v>
      </c>
      <c r="AI11" s="84"/>
      <c r="AJ11" s="84">
        <v>0.12820512820512819</v>
      </c>
      <c r="AK11" s="82">
        <f t="shared" si="5"/>
        <v>8.9743589743589737E-3</v>
      </c>
      <c r="AL11" s="82">
        <f>ROUND(SUM(AK$4:AK11),2)</f>
        <v>0.05</v>
      </c>
      <c r="AM11" s="82">
        <f t="shared" si="6"/>
        <v>6.41025641025641E-3</v>
      </c>
      <c r="AN11" s="82">
        <f>ROUND(SUM(AM$4:AM11),2)</f>
        <v>0.04</v>
      </c>
      <c r="AO11" s="82">
        <f t="shared" si="7"/>
        <v>5.1282051282051282E-3</v>
      </c>
      <c r="AP11" s="82">
        <f>ROUND(SUM(AO$4:AO11),2)</f>
        <v>0.03</v>
      </c>
      <c r="AR11" s="84">
        <v>8</v>
      </c>
      <c r="AS11" s="84">
        <f t="shared" si="8"/>
        <v>58</v>
      </c>
      <c r="AT11" s="85">
        <f t="shared" si="9"/>
        <v>11</v>
      </c>
      <c r="AU11" s="85">
        <f t="shared" si="10"/>
        <v>3</v>
      </c>
      <c r="AV11" s="84">
        <f t="shared" si="11"/>
        <v>65</v>
      </c>
      <c r="AW11" s="85">
        <f t="shared" si="12"/>
        <v>13</v>
      </c>
      <c r="AX11" s="85">
        <f t="shared" si="13"/>
        <v>4</v>
      </c>
      <c r="AY11" s="84">
        <f t="shared" si="14"/>
        <v>74</v>
      </c>
      <c r="AZ11" s="85">
        <f t="shared" si="15"/>
        <v>14</v>
      </c>
      <c r="BA11" s="85">
        <f t="shared" si="16"/>
        <v>4</v>
      </c>
      <c r="BC11" s="85">
        <v>8</v>
      </c>
      <c r="BD11" s="85" t="s">
        <v>570</v>
      </c>
      <c r="BE11" s="85">
        <v>5</v>
      </c>
      <c r="BF11" s="85">
        <f>SUM(BE$4:BE11)</f>
        <v>30</v>
      </c>
      <c r="BG11" s="83"/>
      <c r="BH11" s="85">
        <v>8</v>
      </c>
      <c r="BI11" s="85">
        <v>5</v>
      </c>
      <c r="BJ11" s="85">
        <f>SUM(BI$4:BI11)</f>
        <v>40</v>
      </c>
      <c r="BK11" s="83"/>
      <c r="BL11" s="85">
        <v>8</v>
      </c>
      <c r="BM11" s="85">
        <f t="shared" si="17"/>
        <v>58</v>
      </c>
      <c r="BN11" s="89" t="str">
        <f t="shared" si="18"/>
        <v>叫唤</v>
      </c>
      <c r="BO11" s="85">
        <f t="shared" si="0"/>
        <v>15</v>
      </c>
      <c r="BP11" s="86">
        <f t="shared" si="19"/>
        <v>8</v>
      </c>
      <c r="BQ11" s="88" t="str">
        <f t="shared" si="20"/>
        <v>叫唤+1</v>
      </c>
      <c r="BR11" s="85">
        <f t="shared" si="21"/>
        <v>65</v>
      </c>
      <c r="BS11" s="89" t="str">
        <f t="shared" si="22"/>
        <v>叫唤</v>
      </c>
      <c r="BT11" s="85">
        <f t="shared" si="23"/>
        <v>18</v>
      </c>
      <c r="BU11" s="86">
        <f t="shared" si="24"/>
        <v>9</v>
      </c>
      <c r="BV11" s="88" t="str">
        <f t="shared" si="25"/>
        <v>叫唤+2</v>
      </c>
      <c r="BW11" s="85">
        <f t="shared" si="26"/>
        <v>74</v>
      </c>
      <c r="BX11" s="89" t="str">
        <f t="shared" si="27"/>
        <v>大叫唤</v>
      </c>
      <c r="BY11" s="85">
        <f t="shared" si="28"/>
        <v>21</v>
      </c>
      <c r="BZ11" s="86">
        <f t="shared" si="29"/>
        <v>10</v>
      </c>
      <c r="CA11" s="88" t="str">
        <f t="shared" si="30"/>
        <v>大叫唤</v>
      </c>
      <c r="CC11" s="85">
        <v>8</v>
      </c>
      <c r="CD11" s="85" t="s">
        <v>601</v>
      </c>
      <c r="CE11" s="88" t="s">
        <v>565</v>
      </c>
      <c r="CF11" s="85">
        <v>2</v>
      </c>
      <c r="CG11" s="85">
        <f>SUM(CF$4:CF11)</f>
        <v>15</v>
      </c>
      <c r="CH11" s="87">
        <f t="shared" si="31"/>
        <v>57</v>
      </c>
      <c r="CJ11" s="87" t="s">
        <v>570</v>
      </c>
      <c r="CK11" s="88" t="s">
        <v>599</v>
      </c>
      <c r="CL11" s="89">
        <v>135</v>
      </c>
      <c r="CM11" s="87">
        <v>150</v>
      </c>
    </row>
    <row r="12" spans="1:91" ht="16.5" x14ac:dyDescent="0.2">
      <c r="A12" s="64">
        <v>80</v>
      </c>
      <c r="I12" s="25">
        <v>9</v>
      </c>
      <c r="J12" s="84" t="s">
        <v>535</v>
      </c>
      <c r="K12" s="84">
        <v>45</v>
      </c>
      <c r="L12" s="84">
        <v>42</v>
      </c>
      <c r="M12" s="84">
        <v>6</v>
      </c>
      <c r="N12" s="84"/>
      <c r="O12" s="84"/>
      <c r="P12" s="84"/>
      <c r="Q12" s="84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0.66999999999999993</v>
      </c>
      <c r="Z12" s="14">
        <f>SUM(Y$4:Y12)</f>
        <v>3.125</v>
      </c>
      <c r="AB12" s="78">
        <v>60</v>
      </c>
      <c r="AC12" s="78">
        <v>40</v>
      </c>
      <c r="AD12" s="78">
        <v>25</v>
      </c>
      <c r="AE12" s="78">
        <v>20</v>
      </c>
      <c r="AH12" s="84">
        <v>9</v>
      </c>
      <c r="AI12" s="84"/>
      <c r="AJ12" s="84">
        <v>0.14102564102564102</v>
      </c>
      <c r="AK12" s="82">
        <f t="shared" si="5"/>
        <v>9.8717948717948721E-3</v>
      </c>
      <c r="AL12" s="82">
        <f>ROUND(SUM(AK$4:AK12),2)</f>
        <v>0.06</v>
      </c>
      <c r="AM12" s="82">
        <f t="shared" si="6"/>
        <v>7.0512820512820514E-3</v>
      </c>
      <c r="AN12" s="82">
        <f>ROUND(SUM(AM$4:AM12),2)</f>
        <v>0.04</v>
      </c>
      <c r="AO12" s="82">
        <f t="shared" si="7"/>
        <v>5.6410256410256415E-3</v>
      </c>
      <c r="AP12" s="82">
        <f>ROUND(SUM(AO$4:AO12),2)</f>
        <v>0.03</v>
      </c>
      <c r="AR12" s="84">
        <v>9</v>
      </c>
      <c r="AS12" s="84">
        <f t="shared" si="8"/>
        <v>61</v>
      </c>
      <c r="AT12" s="85">
        <f t="shared" si="9"/>
        <v>12</v>
      </c>
      <c r="AU12" s="85">
        <f t="shared" si="10"/>
        <v>4</v>
      </c>
      <c r="AV12" s="84">
        <f t="shared" si="11"/>
        <v>69</v>
      </c>
      <c r="AW12" s="85">
        <f t="shared" si="12"/>
        <v>13</v>
      </c>
      <c r="AX12" s="85">
        <f t="shared" si="13"/>
        <v>4</v>
      </c>
      <c r="AY12" s="84">
        <f t="shared" si="14"/>
        <v>78</v>
      </c>
      <c r="AZ12" s="85">
        <f t="shared" si="15"/>
        <v>15</v>
      </c>
      <c r="BA12" s="85">
        <f t="shared" si="16"/>
        <v>4</v>
      </c>
      <c r="BG12" s="83"/>
      <c r="BH12" s="85">
        <v>9</v>
      </c>
      <c r="BI12" s="85">
        <v>2</v>
      </c>
      <c r="BJ12" s="85">
        <f>SUM(BI$4:BI12)</f>
        <v>42</v>
      </c>
      <c r="BK12" s="83"/>
      <c r="BL12" s="85">
        <v>9</v>
      </c>
      <c r="BM12" s="85">
        <f t="shared" si="17"/>
        <v>61</v>
      </c>
      <c r="BN12" s="89" t="str">
        <f t="shared" si="18"/>
        <v>叫唤</v>
      </c>
      <c r="BO12" s="85">
        <f t="shared" si="0"/>
        <v>16</v>
      </c>
      <c r="BP12" s="86">
        <f t="shared" si="19"/>
        <v>8</v>
      </c>
      <c r="BQ12" s="88" t="str">
        <f t="shared" si="20"/>
        <v>叫唤+1</v>
      </c>
      <c r="BR12" s="85">
        <f t="shared" si="21"/>
        <v>69</v>
      </c>
      <c r="BS12" s="89" t="str">
        <f t="shared" si="22"/>
        <v>叫唤</v>
      </c>
      <c r="BT12" s="85">
        <f t="shared" si="23"/>
        <v>19</v>
      </c>
      <c r="BU12" s="86">
        <f t="shared" si="24"/>
        <v>9</v>
      </c>
      <c r="BV12" s="88" t="str">
        <f t="shared" si="25"/>
        <v>叫唤+2</v>
      </c>
      <c r="BW12" s="85">
        <f t="shared" si="26"/>
        <v>78</v>
      </c>
      <c r="BX12" s="89" t="str">
        <f t="shared" si="27"/>
        <v>大叫唤</v>
      </c>
      <c r="BY12" s="85">
        <f t="shared" si="28"/>
        <v>23</v>
      </c>
      <c r="BZ12" s="86">
        <f t="shared" si="29"/>
        <v>10</v>
      </c>
      <c r="CA12" s="88" t="str">
        <f t="shared" si="30"/>
        <v>大叫唤</v>
      </c>
      <c r="CC12" s="85">
        <v>9</v>
      </c>
      <c r="CD12" s="88" t="s">
        <v>575</v>
      </c>
      <c r="CE12" s="88" t="s">
        <v>565</v>
      </c>
      <c r="CF12" s="85">
        <v>3</v>
      </c>
      <c r="CG12" s="85">
        <f>SUM(CF$4:CF12)</f>
        <v>18</v>
      </c>
      <c r="CH12" s="87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84" t="s">
        <v>536</v>
      </c>
      <c r="K13" s="84">
        <v>50</v>
      </c>
      <c r="L13" s="84">
        <v>44</v>
      </c>
      <c r="M13" s="84">
        <v>6</v>
      </c>
      <c r="N13" s="84"/>
      <c r="O13" s="84"/>
      <c r="P13" s="84"/>
      <c r="Q13" s="84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0.70000000000000018</v>
      </c>
      <c r="Z13" s="14">
        <f>SUM(Y$4:Y13)</f>
        <v>3.8250000000000002</v>
      </c>
      <c r="AB13" s="78">
        <v>70</v>
      </c>
      <c r="AC13" s="78">
        <v>50</v>
      </c>
      <c r="AD13" s="78">
        <v>30</v>
      </c>
      <c r="AE13" s="78">
        <v>25</v>
      </c>
      <c r="AH13" s="84">
        <v>10</v>
      </c>
      <c r="AI13" s="84"/>
      <c r="AJ13" s="84">
        <v>0.15384615384615385</v>
      </c>
      <c r="AK13" s="82">
        <f t="shared" si="5"/>
        <v>1.0769230769230771E-2</v>
      </c>
      <c r="AL13" s="82">
        <f>ROUND(SUM(AK$4:AK13),2)</f>
        <v>7.0000000000000007E-2</v>
      </c>
      <c r="AM13" s="82">
        <f t="shared" si="6"/>
        <v>7.6923076923076927E-3</v>
      </c>
      <c r="AN13" s="82">
        <f>ROUND(SUM(AM$4:AM13),2)</f>
        <v>0.05</v>
      </c>
      <c r="AO13" s="82">
        <f t="shared" si="7"/>
        <v>6.1538461538461547E-3</v>
      </c>
      <c r="AP13" s="82">
        <f>ROUND(SUM(AO$4:AO13),2)</f>
        <v>0.04</v>
      </c>
      <c r="AR13" s="84">
        <v>10</v>
      </c>
      <c r="AS13" s="84">
        <f t="shared" si="8"/>
        <v>64</v>
      </c>
      <c r="AT13" s="85">
        <f t="shared" si="9"/>
        <v>12</v>
      </c>
      <c r="AU13" s="85">
        <f t="shared" si="10"/>
        <v>4</v>
      </c>
      <c r="AV13" s="84">
        <f t="shared" si="11"/>
        <v>72</v>
      </c>
      <c r="AW13" s="85">
        <f t="shared" si="12"/>
        <v>14</v>
      </c>
      <c r="AX13" s="85">
        <f t="shared" si="13"/>
        <v>4</v>
      </c>
      <c r="AY13" s="84">
        <f t="shared" si="14"/>
        <v>81</v>
      </c>
      <c r="AZ13" s="85">
        <f t="shared" si="15"/>
        <v>16</v>
      </c>
      <c r="BA13" s="85">
        <f t="shared" si="16"/>
        <v>5</v>
      </c>
      <c r="BG13" s="83"/>
      <c r="BH13" s="85">
        <v>10</v>
      </c>
      <c r="BI13" s="85">
        <v>3</v>
      </c>
      <c r="BJ13" s="85">
        <f>SUM(BI$4:BI13)</f>
        <v>45</v>
      </c>
      <c r="BK13" s="83"/>
      <c r="BL13" s="85">
        <v>10</v>
      </c>
      <c r="BM13" s="85">
        <f t="shared" si="17"/>
        <v>64</v>
      </c>
      <c r="BN13" s="89" t="str">
        <f t="shared" si="18"/>
        <v>叫唤</v>
      </c>
      <c r="BO13" s="85">
        <f t="shared" si="0"/>
        <v>17</v>
      </c>
      <c r="BP13" s="86">
        <f t="shared" si="19"/>
        <v>8</v>
      </c>
      <c r="BQ13" s="88" t="str">
        <f t="shared" si="20"/>
        <v>叫唤+1</v>
      </c>
      <c r="BR13" s="85">
        <f t="shared" si="21"/>
        <v>72</v>
      </c>
      <c r="BS13" s="89" t="str">
        <f t="shared" si="22"/>
        <v>大叫唤</v>
      </c>
      <c r="BT13" s="85">
        <f t="shared" si="23"/>
        <v>21</v>
      </c>
      <c r="BU13" s="86">
        <f t="shared" si="24"/>
        <v>10</v>
      </c>
      <c r="BV13" s="88" t="str">
        <f t="shared" si="25"/>
        <v>大叫唤</v>
      </c>
      <c r="BW13" s="85">
        <f t="shared" si="26"/>
        <v>81</v>
      </c>
      <c r="BX13" s="89" t="str">
        <f t="shared" si="27"/>
        <v>大叫唤</v>
      </c>
      <c r="BY13" s="85">
        <f t="shared" si="28"/>
        <v>24</v>
      </c>
      <c r="BZ13" s="86">
        <f t="shared" si="29"/>
        <v>11</v>
      </c>
      <c r="CA13" s="88" t="str">
        <f t="shared" si="30"/>
        <v>大叫唤+1</v>
      </c>
      <c r="CC13" s="85">
        <v>10</v>
      </c>
      <c r="CD13" s="85" t="s">
        <v>602</v>
      </c>
      <c r="CE13" s="88" t="s">
        <v>562</v>
      </c>
      <c r="CF13" s="85">
        <v>3</v>
      </c>
      <c r="CG13" s="85">
        <f>SUM(CF$4:CF13)</f>
        <v>21</v>
      </c>
      <c r="CH13" s="87">
        <f t="shared" si="31"/>
        <v>72</v>
      </c>
    </row>
    <row r="14" spans="1:91" ht="16.5" x14ac:dyDescent="0.2">
      <c r="A14" s="64">
        <v>120</v>
      </c>
      <c r="I14" s="25">
        <v>11</v>
      </c>
      <c r="J14" s="84" t="s">
        <v>537</v>
      </c>
      <c r="K14" s="84">
        <v>55</v>
      </c>
      <c r="L14" s="84">
        <v>52</v>
      </c>
      <c r="M14" s="84">
        <v>6</v>
      </c>
      <c r="N14" s="84"/>
      <c r="O14" s="84"/>
      <c r="P14" s="84"/>
      <c r="Q14" s="84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0.84999999999999964</v>
      </c>
      <c r="Z14" s="14">
        <f>SUM(Y$4:Y14)</f>
        <v>4.6749999999999998</v>
      </c>
      <c r="AB14" s="78">
        <v>80</v>
      </c>
      <c r="AC14" s="78">
        <v>60</v>
      </c>
      <c r="AD14" s="78">
        <v>40</v>
      </c>
      <c r="AE14" s="78">
        <v>30</v>
      </c>
      <c r="AH14" s="84">
        <v>11</v>
      </c>
      <c r="AI14" s="84">
        <f>INDEX($S$4:$S$32,INT((AH14-5)/5)+1)</f>
        <v>0.06</v>
      </c>
      <c r="AJ14" s="80">
        <v>0.1</v>
      </c>
      <c r="AK14" s="82">
        <f>AI14*$AJ14</f>
        <v>6.0000000000000001E-3</v>
      </c>
      <c r="AL14" s="82">
        <f>ROUND(SUM(AK$4:AK14),2)</f>
        <v>0.08</v>
      </c>
      <c r="AM14" s="82">
        <f>AI15*$AJ14</f>
        <v>5.000000000000001E-3</v>
      </c>
      <c r="AN14" s="82">
        <f>ROUND(SUM(AM$4:AM14),2)</f>
        <v>0.06</v>
      </c>
      <c r="AO14" s="82">
        <f>AI16*$AJ14</f>
        <v>3.0000000000000009E-3</v>
      </c>
      <c r="AP14" s="82">
        <f>ROUND(SUM(AO$4:AO14),2)</f>
        <v>0.04</v>
      </c>
      <c r="AR14" s="84">
        <v>11</v>
      </c>
      <c r="AS14" s="84">
        <f t="shared" si="8"/>
        <v>66</v>
      </c>
      <c r="AT14" s="85">
        <f t="shared" si="9"/>
        <v>13</v>
      </c>
      <c r="AU14" s="85">
        <f t="shared" si="10"/>
        <v>4</v>
      </c>
      <c r="AV14" s="84">
        <f t="shared" si="11"/>
        <v>74</v>
      </c>
      <c r="AW14" s="85">
        <f t="shared" si="12"/>
        <v>14</v>
      </c>
      <c r="AX14" s="85">
        <f t="shared" si="13"/>
        <v>4</v>
      </c>
      <c r="AY14" s="84">
        <f t="shared" si="14"/>
        <v>83</v>
      </c>
      <c r="AZ14" s="85">
        <f t="shared" si="15"/>
        <v>16</v>
      </c>
      <c r="BA14" s="85">
        <f t="shared" si="16"/>
        <v>5</v>
      </c>
      <c r="BG14" s="83"/>
      <c r="BH14" s="85">
        <v>11</v>
      </c>
      <c r="BI14" s="85">
        <v>2</v>
      </c>
      <c r="BJ14" s="85">
        <f>SUM(BI$4:BI14)</f>
        <v>47</v>
      </c>
      <c r="BK14" s="83"/>
      <c r="BL14" s="85">
        <v>11</v>
      </c>
      <c r="BM14" s="85">
        <f t="shared" si="17"/>
        <v>66</v>
      </c>
      <c r="BN14" s="89" t="str">
        <f t="shared" si="18"/>
        <v>叫唤</v>
      </c>
      <c r="BO14" s="85">
        <f t="shared" si="0"/>
        <v>18</v>
      </c>
      <c r="BP14" s="86">
        <f t="shared" si="19"/>
        <v>9</v>
      </c>
      <c r="BQ14" s="88" t="str">
        <f t="shared" si="20"/>
        <v>叫唤+2</v>
      </c>
      <c r="BR14" s="85">
        <f t="shared" si="21"/>
        <v>74</v>
      </c>
      <c r="BS14" s="89" t="str">
        <f t="shared" si="22"/>
        <v>大叫唤</v>
      </c>
      <c r="BT14" s="85">
        <f t="shared" si="23"/>
        <v>21</v>
      </c>
      <c r="BU14" s="86">
        <f t="shared" si="24"/>
        <v>10</v>
      </c>
      <c r="BV14" s="88" t="str">
        <f t="shared" si="25"/>
        <v>大叫唤</v>
      </c>
      <c r="BW14" s="85">
        <f t="shared" si="26"/>
        <v>83</v>
      </c>
      <c r="BX14" s="89" t="str">
        <f t="shared" si="27"/>
        <v>大叫唤</v>
      </c>
      <c r="BY14" s="85">
        <f t="shared" si="28"/>
        <v>25</v>
      </c>
      <c r="BZ14" s="86">
        <f t="shared" si="29"/>
        <v>11</v>
      </c>
      <c r="CA14" s="88" t="str">
        <f t="shared" si="30"/>
        <v>大叫唤+1</v>
      </c>
      <c r="CC14" s="85">
        <v>11</v>
      </c>
      <c r="CD14" s="85" t="s">
        <v>603</v>
      </c>
      <c r="CE14" s="88" t="s">
        <v>562</v>
      </c>
      <c r="CF14" s="85">
        <v>3</v>
      </c>
      <c r="CG14" s="85">
        <f>SUM(CF$4:CF14)</f>
        <v>24</v>
      </c>
      <c r="CH14" s="87">
        <f t="shared" si="31"/>
        <v>80</v>
      </c>
    </row>
    <row r="15" spans="1:91" ht="16.5" x14ac:dyDescent="0.2">
      <c r="A15" s="25">
        <v>150</v>
      </c>
      <c r="I15" s="25">
        <v>12</v>
      </c>
      <c r="J15" s="84" t="s">
        <v>538</v>
      </c>
      <c r="K15" s="84">
        <v>60</v>
      </c>
      <c r="L15" s="65">
        <v>60</v>
      </c>
      <c r="M15" s="84">
        <v>6</v>
      </c>
      <c r="N15" s="84"/>
      <c r="O15" s="84"/>
      <c r="P15" s="84"/>
      <c r="Q15" s="84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</v>
      </c>
      <c r="Z15" s="14">
        <f>SUM(Y$4:Y15)</f>
        <v>5.6749999999999998</v>
      </c>
      <c r="AB15" s="78">
        <v>90</v>
      </c>
      <c r="AC15" s="78">
        <v>70</v>
      </c>
      <c r="AD15" s="78">
        <v>50</v>
      </c>
      <c r="AE15" s="78">
        <v>40</v>
      </c>
      <c r="AH15" s="84">
        <v>12</v>
      </c>
      <c r="AI15" s="84">
        <f>INDEX($U$4:$U$32,INT((AH14-5)/5)+1)</f>
        <v>0.05</v>
      </c>
      <c r="AJ15" s="80">
        <v>0.15</v>
      </c>
      <c r="AK15" s="82">
        <f>AI14*$AJ15</f>
        <v>8.9999999999999993E-3</v>
      </c>
      <c r="AL15" s="82">
        <f>ROUND(SUM(AK$4:AK15),2)</f>
        <v>0.09</v>
      </c>
      <c r="AM15" s="82">
        <f>AI15*$AJ15</f>
        <v>7.4999999999999997E-3</v>
      </c>
      <c r="AN15" s="82">
        <f>ROUND(SUM(AM$4:AM15),2)</f>
        <v>0.06</v>
      </c>
      <c r="AO15" s="82">
        <f>AI16*$AJ15</f>
        <v>4.5000000000000005E-3</v>
      </c>
      <c r="AP15" s="82">
        <f>ROUND(SUM(AO$4:AO15),2)</f>
        <v>0.05</v>
      </c>
      <c r="AR15" s="84">
        <v>12</v>
      </c>
      <c r="AS15" s="84">
        <f t="shared" si="8"/>
        <v>69</v>
      </c>
      <c r="AT15" s="85">
        <f t="shared" si="9"/>
        <v>13</v>
      </c>
      <c r="AU15" s="85">
        <f t="shared" si="10"/>
        <v>4</v>
      </c>
      <c r="AV15" s="84">
        <f t="shared" si="11"/>
        <v>77</v>
      </c>
      <c r="AW15" s="85">
        <f t="shared" si="12"/>
        <v>15</v>
      </c>
      <c r="AX15" s="85">
        <f t="shared" si="13"/>
        <v>4</v>
      </c>
      <c r="AY15" s="84">
        <f t="shared" si="14"/>
        <v>86</v>
      </c>
      <c r="AZ15" s="85">
        <f t="shared" si="15"/>
        <v>17</v>
      </c>
      <c r="BA15" s="85">
        <f t="shared" si="16"/>
        <v>5</v>
      </c>
      <c r="BH15" s="85">
        <v>12</v>
      </c>
      <c r="BI15" s="85">
        <v>3</v>
      </c>
      <c r="BJ15" s="85">
        <f>SUM(BI$4:BI15)</f>
        <v>50</v>
      </c>
      <c r="BL15" s="85">
        <v>12</v>
      </c>
      <c r="BM15" s="85">
        <f t="shared" si="17"/>
        <v>69</v>
      </c>
      <c r="BN15" s="89" t="str">
        <f t="shared" si="18"/>
        <v>叫唤</v>
      </c>
      <c r="BO15" s="85">
        <f t="shared" si="0"/>
        <v>19</v>
      </c>
      <c r="BP15" s="86">
        <f t="shared" si="19"/>
        <v>9</v>
      </c>
      <c r="BQ15" s="88" t="str">
        <f t="shared" si="20"/>
        <v>叫唤+2</v>
      </c>
      <c r="BR15" s="85">
        <f t="shared" si="21"/>
        <v>77</v>
      </c>
      <c r="BS15" s="89" t="str">
        <f t="shared" si="22"/>
        <v>大叫唤</v>
      </c>
      <c r="BT15" s="85">
        <f t="shared" si="23"/>
        <v>23</v>
      </c>
      <c r="BU15" s="86">
        <f t="shared" si="24"/>
        <v>10</v>
      </c>
      <c r="BV15" s="88" t="str">
        <f t="shared" si="25"/>
        <v>大叫唤</v>
      </c>
      <c r="BW15" s="85">
        <f t="shared" si="26"/>
        <v>86</v>
      </c>
      <c r="BX15" s="89" t="str">
        <f t="shared" si="27"/>
        <v>大叫唤</v>
      </c>
      <c r="BY15" s="85">
        <f t="shared" si="28"/>
        <v>26</v>
      </c>
      <c r="BZ15" s="86">
        <f t="shared" si="29"/>
        <v>11</v>
      </c>
      <c r="CA15" s="88" t="str">
        <f t="shared" si="30"/>
        <v>大叫唤+1</v>
      </c>
      <c r="CC15" s="85">
        <v>12</v>
      </c>
      <c r="CD15" s="88" t="s">
        <v>576</v>
      </c>
      <c r="CE15" s="88" t="s">
        <v>562</v>
      </c>
      <c r="CF15" s="85">
        <v>3</v>
      </c>
      <c r="CG15" s="85">
        <f>SUM(CF$4:CF15)</f>
        <v>27</v>
      </c>
      <c r="CH15" s="87">
        <f t="shared" si="31"/>
        <v>87</v>
      </c>
    </row>
    <row r="16" spans="1:91" ht="16.5" x14ac:dyDescent="0.2">
      <c r="A16" s="25">
        <v>150</v>
      </c>
      <c r="I16" s="25">
        <v>13</v>
      </c>
      <c r="J16" s="84" t="s">
        <v>539</v>
      </c>
      <c r="K16" s="84">
        <v>65</v>
      </c>
      <c r="L16" s="25">
        <v>68</v>
      </c>
      <c r="M16" s="84">
        <v>6</v>
      </c>
      <c r="N16" s="84"/>
      <c r="O16" s="84"/>
      <c r="P16" s="84"/>
      <c r="Q16" s="84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1.1500000000000004</v>
      </c>
      <c r="Z16" s="14">
        <f>SUM(Y$4:Y16)</f>
        <v>6.8250000000000002</v>
      </c>
      <c r="AB16" s="78">
        <v>100</v>
      </c>
      <c r="AC16" s="78">
        <v>80</v>
      </c>
      <c r="AD16" s="78">
        <v>60</v>
      </c>
      <c r="AE16" s="78">
        <v>50</v>
      </c>
      <c r="AH16" s="84">
        <v>13</v>
      </c>
      <c r="AI16" s="84">
        <f>INDEX($W$4:$W$32,INT((AH14-5)/5)+1)</f>
        <v>3.0000000000000006E-2</v>
      </c>
      <c r="AJ16" s="80">
        <v>0.2</v>
      </c>
      <c r="AK16" s="82">
        <f>AI14*$AJ16</f>
        <v>1.2E-2</v>
      </c>
      <c r="AL16" s="82">
        <f>ROUND(SUM(AK$4:AK16),2)</f>
        <v>0.1</v>
      </c>
      <c r="AM16" s="82">
        <f>AI15*$AJ16</f>
        <v>1.0000000000000002E-2</v>
      </c>
      <c r="AN16" s="82">
        <f>ROUND(SUM(AM$4:AM16),2)</f>
        <v>7.0000000000000007E-2</v>
      </c>
      <c r="AO16" s="82">
        <f>AI16*$AJ16</f>
        <v>6.0000000000000019E-3</v>
      </c>
      <c r="AP16" s="82">
        <f>ROUND(SUM(AO$4:AO16),2)</f>
        <v>0.05</v>
      </c>
      <c r="AR16" s="84">
        <v>13</v>
      </c>
      <c r="AS16" s="84">
        <f t="shared" si="8"/>
        <v>71</v>
      </c>
      <c r="AT16" s="85">
        <f t="shared" si="9"/>
        <v>14</v>
      </c>
      <c r="AU16" s="85">
        <f t="shared" si="10"/>
        <v>4</v>
      </c>
      <c r="AV16" s="84">
        <f t="shared" si="11"/>
        <v>79</v>
      </c>
      <c r="AW16" s="85">
        <f t="shared" si="12"/>
        <v>15</v>
      </c>
      <c r="AX16" s="85">
        <f t="shared" si="13"/>
        <v>4</v>
      </c>
      <c r="AY16" s="84">
        <f t="shared" si="14"/>
        <v>88</v>
      </c>
      <c r="AZ16" s="85">
        <f t="shared" si="15"/>
        <v>17</v>
      </c>
      <c r="BA16" s="85">
        <f t="shared" si="16"/>
        <v>5</v>
      </c>
      <c r="BH16" s="85">
        <v>13</v>
      </c>
      <c r="BI16" s="85">
        <v>2</v>
      </c>
      <c r="BJ16" s="85">
        <f>SUM(BI$4:BI16)</f>
        <v>52</v>
      </c>
      <c r="BL16" s="85">
        <v>13</v>
      </c>
      <c r="BM16" s="85">
        <f t="shared" si="17"/>
        <v>71</v>
      </c>
      <c r="BN16" s="89" t="str">
        <f t="shared" si="18"/>
        <v>大叫唤</v>
      </c>
      <c r="BO16" s="85">
        <f t="shared" si="0"/>
        <v>20</v>
      </c>
      <c r="BP16" s="86">
        <f t="shared" si="19"/>
        <v>9</v>
      </c>
      <c r="BQ16" s="88" t="str">
        <f t="shared" si="20"/>
        <v>叫唤+2</v>
      </c>
      <c r="BR16" s="85">
        <f t="shared" si="21"/>
        <v>79</v>
      </c>
      <c r="BS16" s="89" t="str">
        <f t="shared" si="22"/>
        <v>大叫唤</v>
      </c>
      <c r="BT16" s="85">
        <f t="shared" si="23"/>
        <v>23</v>
      </c>
      <c r="BU16" s="86">
        <f t="shared" si="24"/>
        <v>10</v>
      </c>
      <c r="BV16" s="88" t="str">
        <f t="shared" si="25"/>
        <v>大叫唤</v>
      </c>
      <c r="BW16" s="85">
        <f t="shared" si="26"/>
        <v>88</v>
      </c>
      <c r="BX16" s="89" t="str">
        <f t="shared" si="27"/>
        <v>大叫唤</v>
      </c>
      <c r="BY16" s="85">
        <f t="shared" si="28"/>
        <v>27</v>
      </c>
      <c r="BZ16" s="86">
        <f t="shared" si="29"/>
        <v>12</v>
      </c>
      <c r="CA16" s="88" t="str">
        <f t="shared" si="30"/>
        <v>大叫唤+2</v>
      </c>
      <c r="CC16" s="85">
        <v>13</v>
      </c>
      <c r="CD16" s="85" t="s">
        <v>604</v>
      </c>
      <c r="CE16" s="88" t="s">
        <v>563</v>
      </c>
      <c r="CF16" s="85">
        <v>3</v>
      </c>
      <c r="CG16" s="85">
        <f>SUM(CF$4:CF16)</f>
        <v>30</v>
      </c>
      <c r="CH16" s="87">
        <f t="shared" si="31"/>
        <v>95</v>
      </c>
    </row>
    <row r="17" spans="1:86" ht="16.5" x14ac:dyDescent="0.2">
      <c r="A17" s="25">
        <v>200</v>
      </c>
      <c r="I17" s="25">
        <v>14</v>
      </c>
      <c r="J17" s="84" t="s">
        <v>540</v>
      </c>
      <c r="K17" s="84">
        <v>70</v>
      </c>
      <c r="L17" s="68">
        <v>78</v>
      </c>
      <c r="M17" s="84">
        <v>6</v>
      </c>
      <c r="N17" s="84"/>
      <c r="O17" s="84"/>
      <c r="P17" s="84"/>
      <c r="Q17" s="84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1.33</v>
      </c>
      <c r="Z17" s="14">
        <f>SUM(Y$4:Y17)</f>
        <v>8.1550000000000011</v>
      </c>
      <c r="AB17" s="78"/>
      <c r="AC17" s="78">
        <v>90</v>
      </c>
      <c r="AD17" s="78">
        <v>70</v>
      </c>
      <c r="AE17" s="78">
        <v>60</v>
      </c>
      <c r="AH17" s="84">
        <v>14</v>
      </c>
      <c r="AI17" s="84"/>
      <c r="AJ17" s="80">
        <v>0.25</v>
      </c>
      <c r="AK17" s="82">
        <f>AI14*$AJ17</f>
        <v>1.4999999999999999E-2</v>
      </c>
      <c r="AL17" s="82">
        <f>ROUND(SUM(AK$4:AK17),2)</f>
        <v>0.11</v>
      </c>
      <c r="AM17" s="82">
        <f>AI15*$AJ17</f>
        <v>1.2500000000000001E-2</v>
      </c>
      <c r="AN17" s="82">
        <f>ROUND(SUM(AM$4:AM17),2)</f>
        <v>0.09</v>
      </c>
      <c r="AO17" s="82">
        <f>AI16*$AJ17</f>
        <v>7.5000000000000015E-3</v>
      </c>
      <c r="AP17" s="82">
        <f>ROUND(SUM(AO$4:AO17),2)</f>
        <v>0.06</v>
      </c>
      <c r="AR17" s="84">
        <v>14</v>
      </c>
      <c r="AS17" s="84">
        <f t="shared" si="8"/>
        <v>73</v>
      </c>
      <c r="AT17" s="85">
        <f t="shared" si="9"/>
        <v>14</v>
      </c>
      <c r="AU17" s="85">
        <f t="shared" si="10"/>
        <v>4</v>
      </c>
      <c r="AV17" s="84">
        <f t="shared" si="11"/>
        <v>82</v>
      </c>
      <c r="AW17" s="85">
        <f t="shared" si="12"/>
        <v>16</v>
      </c>
      <c r="AX17" s="85">
        <f t="shared" si="13"/>
        <v>5</v>
      </c>
      <c r="AY17" s="84">
        <f t="shared" si="14"/>
        <v>90</v>
      </c>
      <c r="AZ17" s="85">
        <f t="shared" si="15"/>
        <v>18</v>
      </c>
      <c r="BA17" s="85">
        <f t="shared" si="16"/>
        <v>5</v>
      </c>
      <c r="BH17" s="85">
        <v>14</v>
      </c>
      <c r="BI17" s="85">
        <v>3</v>
      </c>
      <c r="BJ17" s="85">
        <f>SUM(BI$4:BI17)</f>
        <v>55</v>
      </c>
      <c r="BL17" s="85">
        <v>14</v>
      </c>
      <c r="BM17" s="85">
        <f t="shared" si="17"/>
        <v>73</v>
      </c>
      <c r="BN17" s="89" t="str">
        <f t="shared" si="18"/>
        <v>大叫唤</v>
      </c>
      <c r="BO17" s="85">
        <f t="shared" si="0"/>
        <v>21</v>
      </c>
      <c r="BP17" s="86">
        <f t="shared" si="19"/>
        <v>10</v>
      </c>
      <c r="BQ17" s="88" t="str">
        <f t="shared" si="20"/>
        <v>大叫唤</v>
      </c>
      <c r="BR17" s="85">
        <f t="shared" si="21"/>
        <v>82</v>
      </c>
      <c r="BS17" s="89" t="str">
        <f t="shared" si="22"/>
        <v>大叫唤</v>
      </c>
      <c r="BT17" s="85">
        <f t="shared" si="23"/>
        <v>25</v>
      </c>
      <c r="BU17" s="86">
        <f t="shared" si="24"/>
        <v>11</v>
      </c>
      <c r="BV17" s="88" t="str">
        <f t="shared" si="25"/>
        <v>大叫唤+1</v>
      </c>
      <c r="BW17" s="85">
        <f t="shared" si="26"/>
        <v>90</v>
      </c>
      <c r="BX17" s="89" t="str">
        <f t="shared" si="27"/>
        <v>焦热</v>
      </c>
      <c r="BY17" s="85">
        <f t="shared" si="28"/>
        <v>28</v>
      </c>
      <c r="BZ17" s="86">
        <f t="shared" si="29"/>
        <v>12</v>
      </c>
      <c r="CA17" s="88" t="str">
        <f t="shared" si="30"/>
        <v>大叫唤+2</v>
      </c>
      <c r="CC17" s="85">
        <v>14</v>
      </c>
      <c r="CD17" s="85" t="s">
        <v>605</v>
      </c>
      <c r="CE17" s="88" t="s">
        <v>563</v>
      </c>
      <c r="CF17" s="85">
        <v>3</v>
      </c>
      <c r="CG17" s="85">
        <f>SUM(CF$4:CF17)</f>
        <v>33</v>
      </c>
      <c r="CH17" s="87">
        <f t="shared" si="31"/>
        <v>102</v>
      </c>
    </row>
    <row r="18" spans="1:86" ht="16.5" x14ac:dyDescent="0.2">
      <c r="A18" s="84">
        <v>200</v>
      </c>
      <c r="I18" s="25">
        <v>15</v>
      </c>
      <c r="J18" s="84" t="s">
        <v>541</v>
      </c>
      <c r="K18" s="84">
        <v>75</v>
      </c>
      <c r="L18" s="84">
        <v>90</v>
      </c>
      <c r="M18" s="84">
        <v>6</v>
      </c>
      <c r="N18" s="84"/>
      <c r="O18" s="84"/>
      <c r="P18" s="84"/>
      <c r="Q18" s="84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1.5600000000000005</v>
      </c>
      <c r="Z18" s="14">
        <f>SUM(Y$4:Y18)</f>
        <v>9.7150000000000016</v>
      </c>
      <c r="AB18" s="78"/>
      <c r="AC18" s="78">
        <v>100</v>
      </c>
      <c r="AD18" s="78">
        <v>80</v>
      </c>
      <c r="AE18" s="78">
        <v>70</v>
      </c>
      <c r="AH18" s="84">
        <v>15</v>
      </c>
      <c r="AI18" s="84"/>
      <c r="AJ18" s="80">
        <v>0.3</v>
      </c>
      <c r="AK18" s="82">
        <f>AI14*$AJ18</f>
        <v>1.7999999999999999E-2</v>
      </c>
      <c r="AL18" s="82">
        <f>ROUND(SUM(AK$4:AK18),2)</f>
        <v>0.13</v>
      </c>
      <c r="AM18" s="82">
        <f>AI15*$AJ18</f>
        <v>1.4999999999999999E-2</v>
      </c>
      <c r="AN18" s="82">
        <f>ROUND(SUM(AM$4:AM18),2)</f>
        <v>0.1</v>
      </c>
      <c r="AO18" s="82">
        <f>AI16*$AJ18</f>
        <v>9.0000000000000011E-3</v>
      </c>
      <c r="AP18" s="82">
        <f>ROUND(SUM(AO$4:AO18),2)</f>
        <v>7.0000000000000007E-2</v>
      </c>
      <c r="AR18" s="84">
        <v>15</v>
      </c>
      <c r="AS18" s="84">
        <f t="shared" si="8"/>
        <v>75</v>
      </c>
      <c r="AT18" s="85">
        <f t="shared" si="9"/>
        <v>15</v>
      </c>
      <c r="AU18" s="85">
        <f t="shared" si="10"/>
        <v>4</v>
      </c>
      <c r="AV18" s="84">
        <f t="shared" si="11"/>
        <v>83</v>
      </c>
      <c r="AW18" s="85">
        <f t="shared" si="12"/>
        <v>16</v>
      </c>
      <c r="AX18" s="85">
        <f t="shared" si="13"/>
        <v>5</v>
      </c>
      <c r="AY18" s="84">
        <f t="shared" si="14"/>
        <v>93</v>
      </c>
      <c r="AZ18" s="85">
        <f t="shared" si="15"/>
        <v>18</v>
      </c>
      <c r="BA18" s="85">
        <f t="shared" si="16"/>
        <v>5</v>
      </c>
      <c r="BH18" s="85">
        <v>15</v>
      </c>
      <c r="BI18" s="85">
        <v>2</v>
      </c>
      <c r="BJ18" s="85">
        <f>SUM(BI$4:BI18)</f>
        <v>57</v>
      </c>
      <c r="BL18" s="85">
        <v>15</v>
      </c>
      <c r="BM18" s="85">
        <f t="shared" si="17"/>
        <v>75</v>
      </c>
      <c r="BN18" s="89" t="str">
        <f t="shared" si="18"/>
        <v>大叫唤</v>
      </c>
      <c r="BO18" s="85">
        <f t="shared" si="0"/>
        <v>22</v>
      </c>
      <c r="BP18" s="86">
        <f t="shared" si="19"/>
        <v>10</v>
      </c>
      <c r="BQ18" s="88" t="str">
        <f t="shared" si="20"/>
        <v>大叫唤</v>
      </c>
      <c r="BR18" s="85">
        <f t="shared" si="21"/>
        <v>83</v>
      </c>
      <c r="BS18" s="89" t="str">
        <f t="shared" si="22"/>
        <v>大叫唤</v>
      </c>
      <c r="BT18" s="85">
        <f t="shared" si="23"/>
        <v>25</v>
      </c>
      <c r="BU18" s="86">
        <f t="shared" si="24"/>
        <v>11</v>
      </c>
      <c r="BV18" s="88" t="str">
        <f t="shared" si="25"/>
        <v>大叫唤+1</v>
      </c>
      <c r="BW18" s="85">
        <f t="shared" si="26"/>
        <v>93</v>
      </c>
      <c r="BX18" s="89" t="str">
        <f t="shared" si="27"/>
        <v>焦热</v>
      </c>
      <c r="BY18" s="85">
        <f t="shared" si="28"/>
        <v>29</v>
      </c>
      <c r="BZ18" s="86">
        <f t="shared" si="29"/>
        <v>12</v>
      </c>
      <c r="CA18" s="88" t="str">
        <f t="shared" si="30"/>
        <v>大叫唤+2</v>
      </c>
      <c r="CC18" s="85">
        <v>15</v>
      </c>
      <c r="CD18" s="88" t="s">
        <v>566</v>
      </c>
      <c r="CE18" s="88" t="s">
        <v>563</v>
      </c>
      <c r="CF18" s="85">
        <v>3</v>
      </c>
      <c r="CG18" s="85">
        <f>SUM(CF$4:CF18)</f>
        <v>36</v>
      </c>
      <c r="CH18" s="87">
        <f t="shared" si="31"/>
        <v>110</v>
      </c>
    </row>
    <row r="19" spans="1:86" ht="16.5" x14ac:dyDescent="0.2">
      <c r="I19" s="67">
        <v>16</v>
      </c>
      <c r="J19" s="84" t="s">
        <v>542</v>
      </c>
      <c r="K19" s="84">
        <v>80</v>
      </c>
      <c r="L19" s="84">
        <v>110</v>
      </c>
      <c r="M19" s="84">
        <v>6</v>
      </c>
      <c r="N19" s="84"/>
      <c r="O19" s="84"/>
      <c r="P19" s="84"/>
      <c r="Q19" s="84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67"/>
      <c r="Y19" s="14">
        <f t="shared" si="4"/>
        <v>1.92</v>
      </c>
      <c r="Z19" s="14">
        <f>SUM(Y$4:Y19)</f>
        <v>11.635000000000002</v>
      </c>
      <c r="AB19" s="78"/>
      <c r="AC19" s="78"/>
      <c r="AD19" s="78">
        <v>90</v>
      </c>
      <c r="AE19" s="78">
        <v>80</v>
      </c>
      <c r="AH19" s="84">
        <v>16</v>
      </c>
      <c r="AI19" s="84">
        <f>INDEX($S$4:$S$32,INT((AH19-5)/5)+1)</f>
        <v>0.2</v>
      </c>
      <c r="AJ19" s="84">
        <v>0.1</v>
      </c>
      <c r="AK19" s="82">
        <f t="shared" ref="AK19" si="32">AI19*$AJ19</f>
        <v>2.0000000000000004E-2</v>
      </c>
      <c r="AL19" s="82">
        <f>ROUND(SUM(AK$4:AK19),2)</f>
        <v>0.15</v>
      </c>
      <c r="AM19" s="82">
        <f t="shared" ref="AM19" si="33">AI20*$AJ19</f>
        <v>1.4999999999999999E-2</v>
      </c>
      <c r="AN19" s="82">
        <f>ROUND(SUM(AM$4:AM19),2)</f>
        <v>0.12</v>
      </c>
      <c r="AO19" s="82">
        <f t="shared" ref="AO19" si="34">AI21*$AJ19</f>
        <v>1.2E-2</v>
      </c>
      <c r="AP19" s="82">
        <f>ROUND(SUM(AO$4:AO19),2)</f>
        <v>0.08</v>
      </c>
      <c r="AR19" s="84">
        <v>16</v>
      </c>
      <c r="AS19" s="84">
        <f t="shared" si="8"/>
        <v>77</v>
      </c>
      <c r="AT19" s="85">
        <f t="shared" si="9"/>
        <v>15</v>
      </c>
      <c r="AU19" s="85">
        <f t="shared" si="10"/>
        <v>4</v>
      </c>
      <c r="AV19" s="84">
        <f t="shared" si="11"/>
        <v>85</v>
      </c>
      <c r="AW19" s="85">
        <f t="shared" si="12"/>
        <v>17</v>
      </c>
      <c r="AX19" s="85">
        <f t="shared" si="13"/>
        <v>5</v>
      </c>
      <c r="AY19" s="84">
        <f t="shared" si="14"/>
        <v>94</v>
      </c>
      <c r="AZ19" s="85">
        <f t="shared" si="15"/>
        <v>18</v>
      </c>
      <c r="BA19" s="85">
        <f t="shared" si="16"/>
        <v>5</v>
      </c>
      <c r="BH19" s="85">
        <v>16</v>
      </c>
      <c r="BI19" s="85">
        <v>3</v>
      </c>
      <c r="BJ19" s="85">
        <f>SUM(BI$4:BI19)</f>
        <v>60</v>
      </c>
      <c r="BL19" s="85">
        <v>16</v>
      </c>
      <c r="BM19" s="85">
        <f t="shared" si="17"/>
        <v>77</v>
      </c>
      <c r="BN19" s="89" t="str">
        <f t="shared" si="18"/>
        <v>大叫唤</v>
      </c>
      <c r="BO19" s="85">
        <f t="shared" si="0"/>
        <v>23</v>
      </c>
      <c r="BP19" s="86">
        <f t="shared" si="19"/>
        <v>10</v>
      </c>
      <c r="BQ19" s="88" t="str">
        <f t="shared" si="20"/>
        <v>大叫唤</v>
      </c>
      <c r="BR19" s="85">
        <f t="shared" si="21"/>
        <v>85</v>
      </c>
      <c r="BS19" s="89" t="str">
        <f t="shared" si="22"/>
        <v>大叫唤</v>
      </c>
      <c r="BT19" s="85">
        <f t="shared" si="23"/>
        <v>26</v>
      </c>
      <c r="BU19" s="86">
        <f t="shared" si="24"/>
        <v>11</v>
      </c>
      <c r="BV19" s="88" t="str">
        <f t="shared" si="25"/>
        <v>大叫唤+1</v>
      </c>
      <c r="BW19" s="85">
        <f t="shared" si="26"/>
        <v>94</v>
      </c>
      <c r="BX19" s="89" t="str">
        <f t="shared" si="27"/>
        <v>焦热</v>
      </c>
      <c r="BY19" s="85">
        <f t="shared" si="28"/>
        <v>29</v>
      </c>
      <c r="BZ19" s="86">
        <f t="shared" si="29"/>
        <v>12</v>
      </c>
      <c r="CA19" s="88" t="str">
        <f t="shared" si="30"/>
        <v>大叫唤+2</v>
      </c>
      <c r="CC19" s="85">
        <v>16</v>
      </c>
      <c r="CD19" s="85" t="s">
        <v>569</v>
      </c>
      <c r="CE19" s="88" t="s">
        <v>569</v>
      </c>
      <c r="CF19" s="85">
        <v>3</v>
      </c>
      <c r="CG19" s="85">
        <f>SUM(CF$4:CF19)</f>
        <v>39</v>
      </c>
      <c r="CH19" s="87">
        <f t="shared" si="31"/>
        <v>117</v>
      </c>
    </row>
    <row r="20" spans="1:86" ht="16.5" x14ac:dyDescent="0.2">
      <c r="H20">
        <f t="shared" ref="H20:H26" si="35">L20-L19</f>
        <v>14</v>
      </c>
      <c r="I20" s="67">
        <v>17</v>
      </c>
      <c r="J20" s="84" t="s">
        <v>543</v>
      </c>
      <c r="K20" s="84">
        <v>85</v>
      </c>
      <c r="L20" s="84">
        <v>124</v>
      </c>
      <c r="M20" s="84">
        <v>6</v>
      </c>
      <c r="N20" s="84"/>
      <c r="O20" s="84"/>
      <c r="P20" s="84"/>
      <c r="Q20" s="84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67"/>
      <c r="Y20" s="14">
        <f t="shared" si="4"/>
        <v>2.1899999999999995</v>
      </c>
      <c r="Z20" s="14">
        <f>SUM(Y$4:Y20)</f>
        <v>13.825000000000001</v>
      </c>
      <c r="AB20" s="78"/>
      <c r="AC20" s="78"/>
      <c r="AD20" s="78">
        <v>100</v>
      </c>
      <c r="AE20" s="78">
        <v>90</v>
      </c>
      <c r="AH20" s="84">
        <v>17</v>
      </c>
      <c r="AI20" s="84">
        <f>INDEX($U$4:$U$32,INT((AH19-5)/5)+1)</f>
        <v>0.15</v>
      </c>
      <c r="AJ20" s="84">
        <v>0.15</v>
      </c>
      <c r="AK20" s="82">
        <f t="shared" ref="AK20" si="36">AI19*$AJ20</f>
        <v>0.03</v>
      </c>
      <c r="AL20" s="82">
        <f>ROUND(SUM(AK$4:AK20),2)</f>
        <v>0.18</v>
      </c>
      <c r="AM20" s="82">
        <f t="shared" ref="AM20" si="37">AI20*$AJ20</f>
        <v>2.2499999999999999E-2</v>
      </c>
      <c r="AN20" s="82">
        <f>ROUND(SUM(AM$4:AM20),2)</f>
        <v>0.14000000000000001</v>
      </c>
      <c r="AO20" s="82">
        <f t="shared" ref="AO20" si="38">AI21*$AJ20</f>
        <v>1.7999999999999999E-2</v>
      </c>
      <c r="AP20" s="82">
        <f>ROUND(SUM(AO$4:AO20),2)</f>
        <v>0.1</v>
      </c>
      <c r="AR20" s="84">
        <v>17</v>
      </c>
      <c r="AS20" s="84">
        <f t="shared" si="8"/>
        <v>79</v>
      </c>
      <c r="AT20" s="85">
        <f t="shared" si="9"/>
        <v>15</v>
      </c>
      <c r="AU20" s="85">
        <f t="shared" si="10"/>
        <v>4</v>
      </c>
      <c r="AV20" s="84">
        <f t="shared" si="11"/>
        <v>87</v>
      </c>
      <c r="AW20" s="85">
        <f t="shared" si="12"/>
        <v>17</v>
      </c>
      <c r="AX20" s="85">
        <f t="shared" si="13"/>
        <v>5</v>
      </c>
      <c r="AY20" s="84">
        <f t="shared" si="14"/>
        <v>97</v>
      </c>
      <c r="AZ20" s="85">
        <f t="shared" si="15"/>
        <v>19</v>
      </c>
      <c r="BA20" s="85">
        <f t="shared" si="16"/>
        <v>5</v>
      </c>
      <c r="BH20" s="85">
        <v>17</v>
      </c>
      <c r="BI20" s="85">
        <v>2</v>
      </c>
      <c r="BJ20" s="85">
        <f>SUM(BI$4:BI20)</f>
        <v>62</v>
      </c>
      <c r="BL20" s="85">
        <v>17</v>
      </c>
      <c r="BM20" s="85">
        <f t="shared" si="17"/>
        <v>79</v>
      </c>
      <c r="BN20" s="89" t="str">
        <f t="shared" si="18"/>
        <v>大叫唤</v>
      </c>
      <c r="BO20" s="85">
        <f t="shared" si="0"/>
        <v>23</v>
      </c>
      <c r="BP20" s="86">
        <f t="shared" si="19"/>
        <v>10</v>
      </c>
      <c r="BQ20" s="88" t="str">
        <f t="shared" si="20"/>
        <v>大叫唤</v>
      </c>
      <c r="BR20" s="85">
        <f t="shared" si="21"/>
        <v>87</v>
      </c>
      <c r="BS20" s="89" t="str">
        <f t="shared" si="22"/>
        <v>大叫唤</v>
      </c>
      <c r="BT20" s="85">
        <f t="shared" si="23"/>
        <v>27</v>
      </c>
      <c r="BU20" s="86">
        <f t="shared" si="24"/>
        <v>12</v>
      </c>
      <c r="BV20" s="88" t="str">
        <f t="shared" si="25"/>
        <v>大叫唤+2</v>
      </c>
      <c r="BW20" s="85">
        <f t="shared" si="26"/>
        <v>97</v>
      </c>
      <c r="BX20" s="89" t="str">
        <f t="shared" si="27"/>
        <v>焦热</v>
      </c>
      <c r="BY20" s="85">
        <f t="shared" si="28"/>
        <v>31</v>
      </c>
      <c r="BZ20" s="86">
        <f t="shared" si="29"/>
        <v>13</v>
      </c>
      <c r="CA20" s="88" t="str">
        <f t="shared" si="30"/>
        <v>焦热</v>
      </c>
      <c r="CC20" s="85">
        <v>17</v>
      </c>
      <c r="CD20" s="85" t="s">
        <v>606</v>
      </c>
      <c r="CE20" s="88" t="s">
        <v>569</v>
      </c>
      <c r="CF20" s="85">
        <v>3</v>
      </c>
      <c r="CG20" s="85">
        <f>SUM(CF$4:CF20)</f>
        <v>42</v>
      </c>
      <c r="CH20" s="87">
        <f t="shared" si="31"/>
        <v>125</v>
      </c>
    </row>
    <row r="21" spans="1:86" ht="16.5" x14ac:dyDescent="0.2">
      <c r="H21">
        <f t="shared" si="35"/>
        <v>6</v>
      </c>
      <c r="I21" s="67">
        <v>18</v>
      </c>
      <c r="J21" s="84" t="s">
        <v>544</v>
      </c>
      <c r="K21" s="84">
        <v>90</v>
      </c>
      <c r="L21" s="84">
        <v>130</v>
      </c>
      <c r="M21" s="84">
        <v>6</v>
      </c>
      <c r="N21" s="84"/>
      <c r="O21" s="84"/>
      <c r="P21" s="84"/>
      <c r="Q21" s="84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67"/>
      <c r="Y21" s="14">
        <f t="shared" si="4"/>
        <v>2.3000000000000007</v>
      </c>
      <c r="Z21" s="14">
        <f>SUM(Y$4:Y21)</f>
        <v>16.125</v>
      </c>
      <c r="AB21" s="78"/>
      <c r="AC21" s="78"/>
      <c r="AD21" s="78"/>
      <c r="AE21" s="78">
        <v>100</v>
      </c>
      <c r="AH21" s="84">
        <v>18</v>
      </c>
      <c r="AI21" s="84">
        <f>INDEX($W$4:$W$32,INT((AH19-5)/5)+1)</f>
        <v>0.12</v>
      </c>
      <c r="AJ21" s="84">
        <v>0.2</v>
      </c>
      <c r="AK21" s="82">
        <f t="shared" ref="AK21" si="39">AI19*$AJ21</f>
        <v>4.0000000000000008E-2</v>
      </c>
      <c r="AL21" s="82">
        <f>ROUND(SUM(AK$4:AK21),2)</f>
        <v>0.22</v>
      </c>
      <c r="AM21" s="82">
        <f t="shared" ref="AM21" si="40">AI20*$AJ21</f>
        <v>0.03</v>
      </c>
      <c r="AN21" s="82">
        <f>ROUND(SUM(AM$4:AM21),2)</f>
        <v>0.17</v>
      </c>
      <c r="AO21" s="82">
        <f t="shared" ref="AO21" si="41">AI21*$AJ21</f>
        <v>2.4E-2</v>
      </c>
      <c r="AP21" s="82">
        <f>ROUND(SUM(AO$4:AO21),2)</f>
        <v>0.12</v>
      </c>
      <c r="AR21" s="84">
        <v>18</v>
      </c>
      <c r="AS21" s="84">
        <f t="shared" si="8"/>
        <v>80</v>
      </c>
      <c r="AT21" s="85">
        <f t="shared" si="9"/>
        <v>16</v>
      </c>
      <c r="AU21" s="85">
        <f t="shared" si="10"/>
        <v>5</v>
      </c>
      <c r="AV21" s="84">
        <f t="shared" si="11"/>
        <v>88</v>
      </c>
      <c r="AW21" s="85">
        <f t="shared" si="12"/>
        <v>17</v>
      </c>
      <c r="AX21" s="85">
        <f t="shared" si="13"/>
        <v>5</v>
      </c>
      <c r="AY21" s="84">
        <f t="shared" si="14"/>
        <v>99</v>
      </c>
      <c r="AZ21" s="85">
        <f t="shared" si="15"/>
        <v>19</v>
      </c>
      <c r="BA21" s="85">
        <f t="shared" si="16"/>
        <v>5</v>
      </c>
      <c r="BH21" s="85">
        <v>18</v>
      </c>
      <c r="BI21" s="85">
        <v>3</v>
      </c>
      <c r="BJ21" s="85">
        <f>SUM(BI$4:BI21)</f>
        <v>65</v>
      </c>
      <c r="BL21" s="85">
        <v>18</v>
      </c>
      <c r="BM21" s="85">
        <f t="shared" si="17"/>
        <v>80</v>
      </c>
      <c r="BN21" s="89" t="str">
        <f t="shared" si="18"/>
        <v>大叫唤</v>
      </c>
      <c r="BO21" s="85">
        <f t="shared" si="0"/>
        <v>24</v>
      </c>
      <c r="BP21" s="86">
        <f t="shared" si="19"/>
        <v>11</v>
      </c>
      <c r="BQ21" s="88" t="str">
        <f t="shared" si="20"/>
        <v>大叫唤+1</v>
      </c>
      <c r="BR21" s="85">
        <f t="shared" si="21"/>
        <v>88</v>
      </c>
      <c r="BS21" s="89" t="str">
        <f t="shared" si="22"/>
        <v>大叫唤</v>
      </c>
      <c r="BT21" s="85">
        <f t="shared" si="23"/>
        <v>27</v>
      </c>
      <c r="BU21" s="86">
        <f t="shared" si="24"/>
        <v>12</v>
      </c>
      <c r="BV21" s="88" t="str">
        <f t="shared" si="25"/>
        <v>大叫唤+2</v>
      </c>
      <c r="BW21" s="85">
        <f t="shared" si="26"/>
        <v>99</v>
      </c>
      <c r="BX21" s="89" t="str">
        <f t="shared" si="27"/>
        <v>焦热</v>
      </c>
      <c r="BY21" s="85">
        <f t="shared" si="28"/>
        <v>31</v>
      </c>
      <c r="BZ21" s="86">
        <f t="shared" si="29"/>
        <v>13</v>
      </c>
      <c r="CA21" s="88" t="str">
        <f t="shared" si="30"/>
        <v>焦热</v>
      </c>
      <c r="CC21" s="85">
        <v>18</v>
      </c>
      <c r="CD21" s="85" t="s">
        <v>577</v>
      </c>
      <c r="CE21" s="88" t="s">
        <v>569</v>
      </c>
      <c r="CF21" s="85">
        <v>3</v>
      </c>
      <c r="CG21" s="85">
        <f>SUM(CF$4:CF21)</f>
        <v>45</v>
      </c>
      <c r="CH21" s="87">
        <f t="shared" si="31"/>
        <v>132</v>
      </c>
    </row>
    <row r="22" spans="1:86" ht="16.5" x14ac:dyDescent="0.2">
      <c r="H22">
        <f t="shared" si="35"/>
        <v>8</v>
      </c>
      <c r="I22" s="67">
        <v>19</v>
      </c>
      <c r="J22" s="84" t="s">
        <v>545</v>
      </c>
      <c r="K22" s="84">
        <v>95</v>
      </c>
      <c r="L22" s="84">
        <v>138</v>
      </c>
      <c r="M22" s="84">
        <v>6</v>
      </c>
      <c r="N22" s="84"/>
      <c r="O22" s="84"/>
      <c r="P22" s="84"/>
      <c r="Q22" s="84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67"/>
      <c r="Y22" s="14">
        <f t="shared" si="4"/>
        <v>2.4399999999999977</v>
      </c>
      <c r="Z22" s="14">
        <f>SUM(Y$4:Y22)</f>
        <v>18.564999999999998</v>
      </c>
      <c r="AB22" s="78"/>
      <c r="AC22" s="78"/>
      <c r="AD22" s="78"/>
      <c r="AE22" s="78"/>
      <c r="AH22" s="84">
        <v>19</v>
      </c>
      <c r="AI22" s="84"/>
      <c r="AJ22" s="84">
        <v>0.25</v>
      </c>
      <c r="AK22" s="82">
        <f t="shared" ref="AK22" si="42">AI19*$AJ22</f>
        <v>0.05</v>
      </c>
      <c r="AL22" s="82">
        <f>ROUND(SUM(AK$4:AK22),2)</f>
        <v>0.27</v>
      </c>
      <c r="AM22" s="82">
        <f t="shared" ref="AM22" si="43">AI20*$AJ22</f>
        <v>3.7499999999999999E-2</v>
      </c>
      <c r="AN22" s="82">
        <f>ROUND(SUM(AM$4:AM22),2)</f>
        <v>0.21</v>
      </c>
      <c r="AO22" s="82">
        <f t="shared" ref="AO22" si="44">AI21*$AJ22</f>
        <v>0.03</v>
      </c>
      <c r="AP22" s="82">
        <f>ROUND(SUM(AO$4:AO22),2)</f>
        <v>0.15</v>
      </c>
      <c r="AR22" s="84">
        <v>19</v>
      </c>
      <c r="AS22" s="84">
        <f t="shared" si="8"/>
        <v>82</v>
      </c>
      <c r="AT22" s="85">
        <f t="shared" si="9"/>
        <v>16</v>
      </c>
      <c r="AU22" s="85">
        <f t="shared" si="10"/>
        <v>5</v>
      </c>
      <c r="AV22" s="84">
        <f t="shared" si="11"/>
        <v>90</v>
      </c>
      <c r="AW22" s="85">
        <f t="shared" si="12"/>
        <v>18</v>
      </c>
      <c r="AX22" s="85">
        <f t="shared" si="13"/>
        <v>5</v>
      </c>
      <c r="AY22" s="84">
        <f t="shared" si="14"/>
        <v>101</v>
      </c>
      <c r="AZ22" s="85">
        <f t="shared" si="15"/>
        <v>20</v>
      </c>
      <c r="BA22" s="85">
        <f t="shared" si="16"/>
        <v>6</v>
      </c>
      <c r="BH22" s="85">
        <v>19</v>
      </c>
      <c r="BI22" s="85">
        <v>2</v>
      </c>
      <c r="BJ22" s="85">
        <f>SUM(BI$4:BI22)</f>
        <v>67</v>
      </c>
      <c r="BL22" s="85">
        <v>19</v>
      </c>
      <c r="BM22" s="85">
        <f t="shared" si="17"/>
        <v>82</v>
      </c>
      <c r="BN22" s="89" t="str">
        <f t="shared" si="18"/>
        <v>大叫唤</v>
      </c>
      <c r="BO22" s="85">
        <f t="shared" si="0"/>
        <v>25</v>
      </c>
      <c r="BP22" s="86">
        <f t="shared" si="19"/>
        <v>11</v>
      </c>
      <c r="BQ22" s="88" t="str">
        <f t="shared" si="20"/>
        <v>大叫唤+1</v>
      </c>
      <c r="BR22" s="85">
        <f t="shared" si="21"/>
        <v>90</v>
      </c>
      <c r="BS22" s="89" t="str">
        <f t="shared" si="22"/>
        <v>焦热</v>
      </c>
      <c r="BT22" s="85">
        <f t="shared" si="23"/>
        <v>28</v>
      </c>
      <c r="BU22" s="86">
        <f t="shared" si="24"/>
        <v>12</v>
      </c>
      <c r="BV22" s="88" t="str">
        <f t="shared" si="25"/>
        <v>大叫唤+2</v>
      </c>
      <c r="BW22" s="85">
        <f t="shared" si="26"/>
        <v>101</v>
      </c>
      <c r="BX22" s="89" t="str">
        <f t="shared" si="27"/>
        <v>焦热</v>
      </c>
      <c r="BY22" s="85">
        <f t="shared" si="28"/>
        <v>32</v>
      </c>
      <c r="BZ22" s="86">
        <f t="shared" si="29"/>
        <v>13</v>
      </c>
      <c r="CA22" s="88" t="str">
        <f t="shared" si="30"/>
        <v>焦热</v>
      </c>
      <c r="CC22" s="85">
        <v>19</v>
      </c>
      <c r="CD22" s="85" t="s">
        <v>607</v>
      </c>
      <c r="CE22" s="88" t="s">
        <v>570</v>
      </c>
      <c r="CF22" s="85">
        <v>3</v>
      </c>
      <c r="CG22" s="85">
        <f>SUM(CF$4:CF22)</f>
        <v>48</v>
      </c>
      <c r="CH22" s="87">
        <f t="shared" si="31"/>
        <v>140</v>
      </c>
    </row>
    <row r="23" spans="1:86" ht="16.5" x14ac:dyDescent="0.2">
      <c r="H23">
        <f t="shared" si="35"/>
        <v>8</v>
      </c>
      <c r="I23" s="84">
        <v>20</v>
      </c>
      <c r="J23" s="67" t="s">
        <v>547</v>
      </c>
      <c r="K23" s="84">
        <v>100</v>
      </c>
      <c r="L23" s="84">
        <v>146</v>
      </c>
      <c r="M23" s="84">
        <v>6</v>
      </c>
      <c r="N23" s="84"/>
      <c r="O23" s="84"/>
      <c r="P23" s="84"/>
      <c r="Q23" s="84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67"/>
      <c r="Y23" s="14">
        <f t="shared" si="4"/>
        <v>2.59</v>
      </c>
      <c r="Z23" s="14">
        <f>SUM(Y$4:Y23)</f>
        <v>21.154999999999998</v>
      </c>
      <c r="AB23" s="78"/>
      <c r="AC23" s="78"/>
      <c r="AD23" s="78"/>
      <c r="AE23" s="78"/>
      <c r="AH23" s="84">
        <v>20</v>
      </c>
      <c r="AI23" s="84"/>
      <c r="AJ23" s="84">
        <v>0.3</v>
      </c>
      <c r="AK23" s="82">
        <f t="shared" ref="AK23" si="45">AI19*$AJ23</f>
        <v>0.06</v>
      </c>
      <c r="AL23" s="82">
        <f>ROUND(SUM(AK$4:AK23),2)</f>
        <v>0.33</v>
      </c>
      <c r="AM23" s="82">
        <f t="shared" ref="AM23" si="46">AI20*$AJ23</f>
        <v>4.4999999999999998E-2</v>
      </c>
      <c r="AN23" s="82">
        <f>ROUND(SUM(AM$4:AM23),2)</f>
        <v>0.25</v>
      </c>
      <c r="AO23" s="82">
        <f t="shared" ref="AO23" si="47">AI21*$AJ23</f>
        <v>3.5999999999999997E-2</v>
      </c>
      <c r="AP23" s="82">
        <f>ROUND(SUM(AO$4:AO23),2)</f>
        <v>0.19</v>
      </c>
      <c r="AR23" s="84">
        <v>20</v>
      </c>
      <c r="AS23" s="84">
        <f t="shared" si="8"/>
        <v>83</v>
      </c>
      <c r="AT23" s="85">
        <f t="shared" si="9"/>
        <v>16</v>
      </c>
      <c r="AU23" s="85">
        <f t="shared" si="10"/>
        <v>5</v>
      </c>
      <c r="AV23" s="84">
        <f t="shared" si="11"/>
        <v>92</v>
      </c>
      <c r="AW23" s="85">
        <f t="shared" si="12"/>
        <v>18</v>
      </c>
      <c r="AX23" s="85">
        <f t="shared" si="13"/>
        <v>5</v>
      </c>
      <c r="AY23" s="84">
        <f t="shared" si="14"/>
        <v>103</v>
      </c>
      <c r="AZ23" s="85">
        <f t="shared" si="15"/>
        <v>20</v>
      </c>
      <c r="BA23" s="85">
        <f t="shared" si="16"/>
        <v>6</v>
      </c>
      <c r="BH23" s="85">
        <v>20</v>
      </c>
      <c r="BI23" s="85">
        <v>3</v>
      </c>
      <c r="BJ23" s="85">
        <f>SUM(BI$4:BI23)</f>
        <v>70</v>
      </c>
      <c r="BL23" s="85">
        <v>20</v>
      </c>
      <c r="BM23" s="85">
        <f t="shared" si="17"/>
        <v>83</v>
      </c>
      <c r="BN23" s="89" t="str">
        <f t="shared" si="18"/>
        <v>大叫唤</v>
      </c>
      <c r="BO23" s="85">
        <f t="shared" si="0"/>
        <v>25</v>
      </c>
      <c r="BP23" s="86">
        <f t="shared" si="19"/>
        <v>11</v>
      </c>
      <c r="BQ23" s="88" t="str">
        <f t="shared" si="20"/>
        <v>大叫唤+1</v>
      </c>
      <c r="BR23" s="85">
        <f t="shared" si="21"/>
        <v>92</v>
      </c>
      <c r="BS23" s="89" t="str">
        <f t="shared" si="22"/>
        <v>焦热</v>
      </c>
      <c r="BT23" s="85">
        <f t="shared" si="23"/>
        <v>29</v>
      </c>
      <c r="BU23" s="86">
        <f t="shared" si="24"/>
        <v>12</v>
      </c>
      <c r="BV23" s="88" t="str">
        <f t="shared" si="25"/>
        <v>大叫唤+2</v>
      </c>
      <c r="BW23" s="85">
        <f t="shared" si="26"/>
        <v>103</v>
      </c>
      <c r="BX23" s="89" t="str">
        <f t="shared" si="27"/>
        <v>焦热</v>
      </c>
      <c r="BY23" s="85">
        <f t="shared" si="28"/>
        <v>33</v>
      </c>
      <c r="BZ23" s="86">
        <f t="shared" si="29"/>
        <v>14</v>
      </c>
      <c r="CA23" s="88" t="str">
        <f t="shared" si="30"/>
        <v>焦热+1</v>
      </c>
      <c r="CC23" s="85">
        <v>20</v>
      </c>
      <c r="CD23" s="85" t="s">
        <v>608</v>
      </c>
      <c r="CE23" s="88" t="s">
        <v>570</v>
      </c>
      <c r="CF23" s="85">
        <v>4</v>
      </c>
      <c r="CG23" s="85">
        <f>SUM(CF$4:CF23)</f>
        <v>52</v>
      </c>
      <c r="CH23" s="87">
        <f t="shared" si="31"/>
        <v>150</v>
      </c>
    </row>
    <row r="24" spans="1:86" ht="16.5" x14ac:dyDescent="0.2">
      <c r="H24">
        <f t="shared" si="35"/>
        <v>8</v>
      </c>
      <c r="I24" s="84">
        <v>21</v>
      </c>
      <c r="J24" s="67" t="s">
        <v>548</v>
      </c>
      <c r="K24" s="84">
        <v>105</v>
      </c>
      <c r="L24" s="84">
        <v>154</v>
      </c>
      <c r="M24" s="84">
        <v>6</v>
      </c>
      <c r="N24" s="84"/>
      <c r="O24" s="84"/>
      <c r="P24" s="84"/>
      <c r="Q24" s="84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67"/>
      <c r="Y24" s="14">
        <f t="shared" si="4"/>
        <v>2.740000000000002</v>
      </c>
      <c r="Z24" s="14">
        <f>SUM(Y$4:Y24)</f>
        <v>23.895</v>
      </c>
      <c r="AH24" s="84">
        <v>21</v>
      </c>
      <c r="AI24" s="84">
        <f>INDEX($S$4:$S$32,INT((AH24-5)/5)+1)</f>
        <v>0.86999999999999988</v>
      </c>
      <c r="AJ24" s="84">
        <v>0.1</v>
      </c>
      <c r="AK24" s="82">
        <f t="shared" ref="AK24" si="48">AI24*$AJ24</f>
        <v>8.6999999999999994E-2</v>
      </c>
      <c r="AL24" s="82">
        <f>ROUND(SUM(AK$4:AK24),2)</f>
        <v>0.42</v>
      </c>
      <c r="AM24" s="82">
        <f t="shared" ref="AM24" si="49">AI25*$AJ24</f>
        <v>6.5000000000000002E-2</v>
      </c>
      <c r="AN24" s="82">
        <f>ROUND(SUM(AM$4:AM24),2)</f>
        <v>0.32</v>
      </c>
      <c r="AO24" s="82">
        <f t="shared" ref="AO24" si="50">AI26*$AJ24</f>
        <v>7.4999999999999997E-3</v>
      </c>
      <c r="AP24" s="82">
        <f>ROUND(SUM(AO$4:AO24),2)</f>
        <v>0.2</v>
      </c>
      <c r="AR24" s="84">
        <v>21</v>
      </c>
      <c r="AS24" s="84">
        <f t="shared" si="8"/>
        <v>84</v>
      </c>
      <c r="AT24" s="85">
        <f t="shared" si="9"/>
        <v>16</v>
      </c>
      <c r="AU24" s="85">
        <f t="shared" si="10"/>
        <v>5</v>
      </c>
      <c r="AV24" s="84">
        <f t="shared" si="11"/>
        <v>93</v>
      </c>
      <c r="AW24" s="85">
        <f t="shared" si="12"/>
        <v>18</v>
      </c>
      <c r="AX24" s="85">
        <f t="shared" si="13"/>
        <v>5</v>
      </c>
      <c r="AY24" s="84">
        <f t="shared" si="14"/>
        <v>104</v>
      </c>
      <c r="AZ24" s="85">
        <f t="shared" si="15"/>
        <v>20</v>
      </c>
      <c r="BA24" s="85">
        <f t="shared" si="16"/>
        <v>6</v>
      </c>
      <c r="BH24" s="85">
        <v>21</v>
      </c>
      <c r="BI24" s="85">
        <v>2</v>
      </c>
      <c r="BJ24" s="85">
        <f>SUM(BI$4:BI24)</f>
        <v>72</v>
      </c>
      <c r="BL24" s="85">
        <v>21</v>
      </c>
      <c r="BM24" s="85">
        <f t="shared" si="17"/>
        <v>84</v>
      </c>
      <c r="BN24" s="89" t="str">
        <f t="shared" si="18"/>
        <v>大叫唤</v>
      </c>
      <c r="BO24" s="85">
        <f t="shared" si="0"/>
        <v>25</v>
      </c>
      <c r="BP24" s="86">
        <f t="shared" si="19"/>
        <v>11</v>
      </c>
      <c r="BQ24" s="88" t="str">
        <f t="shared" si="20"/>
        <v>大叫唤+1</v>
      </c>
      <c r="BR24" s="85">
        <f t="shared" si="21"/>
        <v>93</v>
      </c>
      <c r="BS24" s="89" t="str">
        <f t="shared" si="22"/>
        <v>焦热</v>
      </c>
      <c r="BT24" s="85">
        <f t="shared" si="23"/>
        <v>29</v>
      </c>
      <c r="BU24" s="86">
        <f t="shared" si="24"/>
        <v>12</v>
      </c>
      <c r="BV24" s="88" t="str">
        <f t="shared" si="25"/>
        <v>大叫唤+2</v>
      </c>
      <c r="BW24" s="85">
        <f t="shared" si="26"/>
        <v>104</v>
      </c>
      <c r="BX24" s="89" t="str">
        <f t="shared" si="27"/>
        <v>焦热</v>
      </c>
      <c r="BY24" s="85">
        <f t="shared" si="28"/>
        <v>33</v>
      </c>
      <c r="BZ24" s="86">
        <f t="shared" si="29"/>
        <v>14</v>
      </c>
      <c r="CA24" s="88" t="str">
        <f t="shared" si="30"/>
        <v>焦热+1</v>
      </c>
    </row>
    <row r="25" spans="1:86" ht="16.5" x14ac:dyDescent="0.2">
      <c r="H25">
        <f t="shared" si="35"/>
        <v>8</v>
      </c>
      <c r="I25" s="84">
        <v>22</v>
      </c>
      <c r="J25" s="84" t="s">
        <v>549</v>
      </c>
      <c r="K25" s="84">
        <v>110</v>
      </c>
      <c r="L25" s="84">
        <v>162</v>
      </c>
      <c r="M25" s="84">
        <v>6</v>
      </c>
      <c r="N25" s="84"/>
      <c r="O25" s="84"/>
      <c r="P25" s="84"/>
      <c r="Q25" s="84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67"/>
      <c r="Y25" s="14">
        <f t="shared" si="4"/>
        <v>2.8900000000000006</v>
      </c>
      <c r="Z25" s="14">
        <f>SUM(Y$4:Y25)</f>
        <v>26.785</v>
      </c>
      <c r="AH25" s="84">
        <v>22</v>
      </c>
      <c r="AI25" s="84">
        <f>INDEX($U$4:$U$32,INT((AH24-5)/5)+1)</f>
        <v>0.65</v>
      </c>
      <c r="AJ25" s="84">
        <v>0.15</v>
      </c>
      <c r="AK25" s="82">
        <f t="shared" ref="AK25" si="51">AI24*$AJ25</f>
        <v>0.13049999999999998</v>
      </c>
      <c r="AL25" s="82">
        <f>ROUND(SUM(AK$4:AK25),2)</f>
        <v>0.55000000000000004</v>
      </c>
      <c r="AM25" s="82">
        <f t="shared" ref="AM25" si="52">AI25*$AJ25</f>
        <v>9.7500000000000003E-2</v>
      </c>
      <c r="AN25" s="82">
        <f>ROUND(SUM(AM$4:AM25),2)</f>
        <v>0.41</v>
      </c>
      <c r="AO25" s="82">
        <f t="shared" ref="AO25" si="53">AI26*$AJ25</f>
        <v>1.125E-2</v>
      </c>
      <c r="AP25" s="82">
        <f>ROUND(SUM(AO$4:AO25),2)</f>
        <v>0.21</v>
      </c>
      <c r="AR25" s="84">
        <v>22</v>
      </c>
      <c r="AS25" s="84">
        <f t="shared" si="8"/>
        <v>86</v>
      </c>
      <c r="AT25" s="85">
        <f t="shared" si="9"/>
        <v>17</v>
      </c>
      <c r="AU25" s="85">
        <f t="shared" si="10"/>
        <v>5</v>
      </c>
      <c r="AV25" s="84">
        <f t="shared" si="11"/>
        <v>95</v>
      </c>
      <c r="AW25" s="85">
        <f t="shared" si="12"/>
        <v>19</v>
      </c>
      <c r="AX25" s="85">
        <f t="shared" si="13"/>
        <v>5</v>
      </c>
      <c r="AY25" s="84">
        <f t="shared" si="14"/>
        <v>107</v>
      </c>
      <c r="AZ25" s="85">
        <f t="shared" si="15"/>
        <v>21</v>
      </c>
      <c r="BA25" s="85">
        <f t="shared" si="16"/>
        <v>6</v>
      </c>
      <c r="BH25" s="85">
        <v>22</v>
      </c>
      <c r="BI25" s="85">
        <v>3</v>
      </c>
      <c r="BJ25" s="85">
        <f>SUM(BI$4:BI25)</f>
        <v>75</v>
      </c>
      <c r="BL25" s="85">
        <v>22</v>
      </c>
      <c r="BM25" s="85">
        <f t="shared" si="17"/>
        <v>86</v>
      </c>
      <c r="BN25" s="89" t="str">
        <f t="shared" si="18"/>
        <v>大叫唤</v>
      </c>
      <c r="BO25" s="85">
        <f t="shared" si="0"/>
        <v>26</v>
      </c>
      <c r="BP25" s="86">
        <f t="shared" si="19"/>
        <v>11</v>
      </c>
      <c r="BQ25" s="88" t="str">
        <f t="shared" si="20"/>
        <v>大叫唤+1</v>
      </c>
      <c r="BR25" s="85">
        <f t="shared" si="21"/>
        <v>95</v>
      </c>
      <c r="BS25" s="89" t="str">
        <f t="shared" si="22"/>
        <v>焦热</v>
      </c>
      <c r="BT25" s="85">
        <f t="shared" si="23"/>
        <v>30</v>
      </c>
      <c r="BU25" s="86">
        <f t="shared" si="24"/>
        <v>13</v>
      </c>
      <c r="BV25" s="88" t="str">
        <f t="shared" si="25"/>
        <v>焦热</v>
      </c>
      <c r="BW25" s="85">
        <f t="shared" si="26"/>
        <v>107</v>
      </c>
      <c r="BX25" s="89" t="str">
        <f t="shared" si="27"/>
        <v>焦热</v>
      </c>
      <c r="BY25" s="85">
        <f t="shared" si="28"/>
        <v>35</v>
      </c>
      <c r="BZ25" s="86">
        <f t="shared" si="29"/>
        <v>14</v>
      </c>
      <c r="CA25" s="88" t="str">
        <f t="shared" si="30"/>
        <v>焦热+1</v>
      </c>
    </row>
    <row r="26" spans="1:86" ht="16.5" x14ac:dyDescent="0.2">
      <c r="H26">
        <f t="shared" si="35"/>
        <v>8</v>
      </c>
      <c r="I26" s="84">
        <v>23</v>
      </c>
      <c r="J26" s="84" t="s">
        <v>550</v>
      </c>
      <c r="K26" s="84">
        <v>115</v>
      </c>
      <c r="L26" s="84">
        <v>170</v>
      </c>
      <c r="M26" s="84">
        <v>6</v>
      </c>
      <c r="N26" s="84"/>
      <c r="O26" s="84"/>
      <c r="P26" s="84"/>
      <c r="Q26" s="84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67"/>
      <c r="Y26" s="14">
        <f t="shared" si="4"/>
        <v>3.0399999999999991</v>
      </c>
      <c r="Z26" s="14">
        <f>SUM(Y$4:Y26)</f>
        <v>29.824999999999999</v>
      </c>
      <c r="AH26" s="84">
        <v>23</v>
      </c>
      <c r="AI26" s="84">
        <f>INDEX($W$4:$W$32,INT((AH24-5)/5)+1)</f>
        <v>7.4999999999999997E-2</v>
      </c>
      <c r="AJ26" s="84">
        <v>0.2</v>
      </c>
      <c r="AK26" s="82">
        <f t="shared" ref="AK26" si="54">AI24*$AJ26</f>
        <v>0.17399999999999999</v>
      </c>
      <c r="AL26" s="82">
        <f>ROUND(SUM(AK$4:AK26),2)</f>
        <v>0.72</v>
      </c>
      <c r="AM26" s="82">
        <f t="shared" ref="AM26" si="55">AI25*$AJ26</f>
        <v>0.13</v>
      </c>
      <c r="AN26" s="82">
        <f>ROUND(SUM(AM$4:AM26),2)</f>
        <v>0.54</v>
      </c>
      <c r="AO26" s="82">
        <f t="shared" ref="AO26" si="56">AI26*$AJ26</f>
        <v>1.4999999999999999E-2</v>
      </c>
      <c r="AP26" s="82">
        <f>ROUND(SUM(AO$4:AO26),2)</f>
        <v>0.22</v>
      </c>
      <c r="AR26" s="84">
        <v>23</v>
      </c>
      <c r="AS26" s="84">
        <f t="shared" si="8"/>
        <v>87</v>
      </c>
      <c r="AT26" s="85">
        <f t="shared" si="9"/>
        <v>17</v>
      </c>
      <c r="AU26" s="85">
        <f t="shared" si="10"/>
        <v>5</v>
      </c>
      <c r="AV26" s="84">
        <f t="shared" si="11"/>
        <v>97</v>
      </c>
      <c r="AW26" s="85">
        <f t="shared" si="12"/>
        <v>19</v>
      </c>
      <c r="AX26" s="85">
        <f t="shared" si="13"/>
        <v>5</v>
      </c>
      <c r="AY26" s="84">
        <f t="shared" si="14"/>
        <v>108</v>
      </c>
      <c r="AZ26" s="85">
        <f t="shared" si="15"/>
        <v>21</v>
      </c>
      <c r="BA26" s="85">
        <f t="shared" si="16"/>
        <v>6</v>
      </c>
      <c r="BH26" s="85">
        <v>23</v>
      </c>
      <c r="BI26" s="85">
        <v>2</v>
      </c>
      <c r="BJ26" s="85">
        <f>SUM(BI$4:BI26)</f>
        <v>77</v>
      </c>
      <c r="BL26" s="85">
        <v>23</v>
      </c>
      <c r="BM26" s="85">
        <f t="shared" si="17"/>
        <v>87</v>
      </c>
      <c r="BN26" s="89" t="str">
        <f t="shared" si="18"/>
        <v>大叫唤</v>
      </c>
      <c r="BO26" s="85">
        <f t="shared" si="0"/>
        <v>27</v>
      </c>
      <c r="BP26" s="86">
        <f t="shared" si="19"/>
        <v>12</v>
      </c>
      <c r="BQ26" s="88" t="str">
        <f t="shared" si="20"/>
        <v>大叫唤+2</v>
      </c>
      <c r="BR26" s="85">
        <f t="shared" si="21"/>
        <v>97</v>
      </c>
      <c r="BS26" s="89" t="str">
        <f t="shared" si="22"/>
        <v>焦热</v>
      </c>
      <c r="BT26" s="85">
        <f t="shared" si="23"/>
        <v>31</v>
      </c>
      <c r="BU26" s="86">
        <f t="shared" si="24"/>
        <v>13</v>
      </c>
      <c r="BV26" s="88" t="str">
        <f t="shared" si="25"/>
        <v>焦热</v>
      </c>
      <c r="BW26" s="85">
        <f t="shared" si="26"/>
        <v>108</v>
      </c>
      <c r="BX26" s="89" t="str">
        <f t="shared" si="27"/>
        <v>焦热</v>
      </c>
      <c r="BY26" s="85">
        <f t="shared" si="28"/>
        <v>35</v>
      </c>
      <c r="BZ26" s="86">
        <f t="shared" si="29"/>
        <v>14</v>
      </c>
      <c r="CA26" s="88" t="str">
        <f t="shared" si="30"/>
        <v>焦热+1</v>
      </c>
    </row>
    <row r="27" spans="1:86" ht="16.5" x14ac:dyDescent="0.2">
      <c r="I27" s="84">
        <v>24</v>
      </c>
      <c r="J27" s="84" t="s">
        <v>551</v>
      </c>
      <c r="K27" s="84">
        <v>120</v>
      </c>
      <c r="L27" s="67">
        <v>200</v>
      </c>
      <c r="M27" s="84">
        <v>6</v>
      </c>
      <c r="N27" s="84"/>
      <c r="O27" s="84"/>
      <c r="P27" s="84"/>
      <c r="Q27" s="84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67"/>
      <c r="Y27" s="14">
        <f t="shared" si="4"/>
        <v>3.5900000000000034</v>
      </c>
      <c r="Z27" s="14">
        <f>SUM(Y$4:Y27)</f>
        <v>33.415000000000006</v>
      </c>
      <c r="AH27" s="84">
        <v>24</v>
      </c>
      <c r="AI27" s="84"/>
      <c r="AJ27" s="84">
        <v>0.25</v>
      </c>
      <c r="AK27" s="82">
        <f t="shared" ref="AK27" si="57">AI24*$AJ27</f>
        <v>0.21749999999999997</v>
      </c>
      <c r="AL27" s="82">
        <f>ROUND(SUM(AK$4:AK27),2)</f>
        <v>0.94</v>
      </c>
      <c r="AM27" s="82">
        <f t="shared" ref="AM27" si="58">AI25*$AJ27</f>
        <v>0.16250000000000001</v>
      </c>
      <c r="AN27" s="82">
        <f>ROUND(SUM(AM$4:AM27),2)</f>
        <v>0.71</v>
      </c>
      <c r="AO27" s="82">
        <f t="shared" ref="AO27" si="59">AI26*$AJ27</f>
        <v>1.8749999999999999E-2</v>
      </c>
      <c r="AP27" s="82">
        <f>ROUND(SUM(AO$4:AO27),2)</f>
        <v>0.24</v>
      </c>
      <c r="AR27" s="84">
        <v>24</v>
      </c>
      <c r="AS27" s="84">
        <f t="shared" si="8"/>
        <v>88</v>
      </c>
      <c r="AT27" s="85">
        <f t="shared" si="9"/>
        <v>17</v>
      </c>
      <c r="AU27" s="85">
        <f t="shared" si="10"/>
        <v>5</v>
      </c>
      <c r="AV27" s="84">
        <f t="shared" si="11"/>
        <v>98</v>
      </c>
      <c r="AW27" s="85">
        <f t="shared" si="12"/>
        <v>19</v>
      </c>
      <c r="AX27" s="85">
        <f t="shared" si="13"/>
        <v>5</v>
      </c>
      <c r="AY27" s="84">
        <f t="shared" si="14"/>
        <v>110</v>
      </c>
      <c r="AZ27" s="85">
        <f t="shared" si="15"/>
        <v>22</v>
      </c>
      <c r="BA27" s="85">
        <f t="shared" si="16"/>
        <v>6</v>
      </c>
      <c r="BH27" s="85">
        <v>24</v>
      </c>
      <c r="BI27" s="85">
        <v>3</v>
      </c>
      <c r="BJ27" s="85">
        <f>SUM(BI$4:BI27)</f>
        <v>80</v>
      </c>
      <c r="BL27" s="85">
        <v>24</v>
      </c>
      <c r="BM27" s="85">
        <f t="shared" si="17"/>
        <v>88</v>
      </c>
      <c r="BN27" s="89" t="str">
        <f t="shared" si="18"/>
        <v>大叫唤</v>
      </c>
      <c r="BO27" s="85">
        <f t="shared" si="0"/>
        <v>27</v>
      </c>
      <c r="BP27" s="86">
        <f t="shared" si="19"/>
        <v>12</v>
      </c>
      <c r="BQ27" s="88" t="str">
        <f t="shared" si="20"/>
        <v>大叫唤+2</v>
      </c>
      <c r="BR27" s="85">
        <f t="shared" si="21"/>
        <v>98</v>
      </c>
      <c r="BS27" s="89" t="str">
        <f t="shared" si="22"/>
        <v>焦热</v>
      </c>
      <c r="BT27" s="85">
        <f t="shared" si="23"/>
        <v>31</v>
      </c>
      <c r="BU27" s="86">
        <f t="shared" si="24"/>
        <v>13</v>
      </c>
      <c r="BV27" s="88" t="str">
        <f t="shared" si="25"/>
        <v>焦热</v>
      </c>
      <c r="BW27" s="85">
        <f t="shared" si="26"/>
        <v>110</v>
      </c>
      <c r="BX27" s="89" t="str">
        <f t="shared" si="27"/>
        <v>大焦热</v>
      </c>
      <c r="BY27" s="85">
        <f t="shared" si="28"/>
        <v>36</v>
      </c>
      <c r="BZ27" s="86">
        <f t="shared" si="29"/>
        <v>15</v>
      </c>
      <c r="CA27" s="88" t="str">
        <f t="shared" si="30"/>
        <v>焦热+2</v>
      </c>
    </row>
    <row r="28" spans="1:86" ht="16.5" x14ac:dyDescent="0.2">
      <c r="I28" s="84">
        <v>25</v>
      </c>
      <c r="J28" s="84" t="s">
        <v>552</v>
      </c>
      <c r="K28" s="84">
        <v>125</v>
      </c>
      <c r="L28" s="84">
        <v>225</v>
      </c>
      <c r="M28" s="84">
        <v>6</v>
      </c>
      <c r="N28" s="84"/>
      <c r="O28" s="84"/>
      <c r="P28" s="84"/>
      <c r="Q28" s="84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67"/>
      <c r="Y28" s="14">
        <f t="shared" si="4"/>
        <v>4.0599999999999952</v>
      </c>
      <c r="Z28" s="14">
        <f>SUM(Y$4:Y28)</f>
        <v>37.475000000000001</v>
      </c>
      <c r="AH28" s="84">
        <v>25</v>
      </c>
      <c r="AI28" s="84"/>
      <c r="AJ28" s="84">
        <v>0.3</v>
      </c>
      <c r="AK28" s="82">
        <f t="shared" ref="AK28" si="60">AI24*$AJ28</f>
        <v>0.26099999999999995</v>
      </c>
      <c r="AL28" s="82">
        <f>ROUND(SUM(AK$4:AK28),2)</f>
        <v>1.2</v>
      </c>
      <c r="AM28" s="82">
        <f t="shared" ref="AM28" si="61">AI25*$AJ28</f>
        <v>0.19500000000000001</v>
      </c>
      <c r="AN28" s="82">
        <f>ROUND(SUM(AM$4:AM28),2)</f>
        <v>0.9</v>
      </c>
      <c r="AO28" s="82">
        <f t="shared" ref="AO28" si="62">AI26*$AJ28</f>
        <v>2.2499999999999999E-2</v>
      </c>
      <c r="AP28" s="82">
        <f>ROUND(SUM(AO$4:AO28),2)</f>
        <v>0.27</v>
      </c>
      <c r="AR28" s="84">
        <v>25</v>
      </c>
      <c r="AS28" s="84">
        <f t="shared" si="8"/>
        <v>89</v>
      </c>
      <c r="AT28" s="85">
        <f t="shared" si="9"/>
        <v>17</v>
      </c>
      <c r="AU28" s="85">
        <f t="shared" si="10"/>
        <v>5</v>
      </c>
      <c r="AV28" s="84">
        <f t="shared" si="11"/>
        <v>99</v>
      </c>
      <c r="AW28" s="85">
        <f t="shared" si="12"/>
        <v>19</v>
      </c>
      <c r="AX28" s="85">
        <f t="shared" si="13"/>
        <v>5</v>
      </c>
      <c r="AY28" s="84">
        <f t="shared" si="14"/>
        <v>112</v>
      </c>
      <c r="AZ28" s="85">
        <f t="shared" si="15"/>
        <v>22</v>
      </c>
      <c r="BA28" s="85">
        <f t="shared" si="16"/>
        <v>6</v>
      </c>
      <c r="BH28" s="85">
        <v>25</v>
      </c>
      <c r="BI28" s="85">
        <v>2</v>
      </c>
      <c r="BJ28" s="85">
        <f>SUM(BI$4:BI28)</f>
        <v>82</v>
      </c>
      <c r="BL28" s="85">
        <v>25</v>
      </c>
      <c r="BM28" s="85">
        <f t="shared" si="17"/>
        <v>89</v>
      </c>
      <c r="BN28" s="89" t="str">
        <f t="shared" si="18"/>
        <v>大叫唤</v>
      </c>
      <c r="BO28" s="85">
        <f t="shared" si="0"/>
        <v>27</v>
      </c>
      <c r="BP28" s="86">
        <f t="shared" si="19"/>
        <v>12</v>
      </c>
      <c r="BQ28" s="88" t="str">
        <f t="shared" si="20"/>
        <v>大叫唤+2</v>
      </c>
      <c r="BR28" s="85">
        <f t="shared" si="21"/>
        <v>99</v>
      </c>
      <c r="BS28" s="89" t="str">
        <f t="shared" si="22"/>
        <v>焦热</v>
      </c>
      <c r="BT28" s="85">
        <f t="shared" si="23"/>
        <v>31</v>
      </c>
      <c r="BU28" s="86">
        <f t="shared" si="24"/>
        <v>13</v>
      </c>
      <c r="BV28" s="88" t="str">
        <f t="shared" si="25"/>
        <v>焦热</v>
      </c>
      <c r="BW28" s="85">
        <f t="shared" si="26"/>
        <v>112</v>
      </c>
      <c r="BX28" s="89" t="str">
        <f t="shared" si="27"/>
        <v>大焦热</v>
      </c>
      <c r="BY28" s="85">
        <f t="shared" si="28"/>
        <v>37</v>
      </c>
      <c r="BZ28" s="86">
        <f t="shared" si="29"/>
        <v>15</v>
      </c>
      <c r="CA28" s="88" t="str">
        <f t="shared" si="30"/>
        <v>焦热+2</v>
      </c>
    </row>
    <row r="29" spans="1:86" ht="16.5" x14ac:dyDescent="0.2">
      <c r="I29" s="84">
        <v>26</v>
      </c>
      <c r="J29" s="84" t="s">
        <v>553</v>
      </c>
      <c r="K29" s="84">
        <v>130</v>
      </c>
      <c r="L29" s="84">
        <v>257</v>
      </c>
      <c r="M29" s="84">
        <v>6</v>
      </c>
      <c r="N29" s="84"/>
      <c r="O29" s="84"/>
      <c r="P29" s="84"/>
      <c r="Q29" s="84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67"/>
      <c r="Y29" s="14">
        <f t="shared" si="4"/>
        <v>4.6499999999999986</v>
      </c>
      <c r="Z29" s="14">
        <f>SUM(Y$4:Y29)</f>
        <v>42.125</v>
      </c>
      <c r="AH29" s="84">
        <v>26</v>
      </c>
      <c r="AI29" s="84">
        <f>INDEX($S$4:$S$32,INT((AH29-5)/5)+1)</f>
        <v>0.60000000000000009</v>
      </c>
      <c r="AJ29" s="84">
        <v>0.1</v>
      </c>
      <c r="AK29" s="82">
        <f t="shared" ref="AK29" si="63">AI29*$AJ29</f>
        <v>6.0000000000000012E-2</v>
      </c>
      <c r="AL29" s="82">
        <f>ROUND(SUM(AK$4:AK29),2)</f>
        <v>1.26</v>
      </c>
      <c r="AM29" s="82">
        <f t="shared" ref="AM29" si="64">AI30*$AJ29</f>
        <v>4.5000000000000012E-2</v>
      </c>
      <c r="AN29" s="82">
        <f>ROUND(SUM(AM$4:AM29),2)</f>
        <v>0.95</v>
      </c>
      <c r="AO29" s="82">
        <f t="shared" ref="AO29" si="65">AI31*$AJ29</f>
        <v>5.6000000000000008E-2</v>
      </c>
      <c r="AP29" s="82">
        <f>ROUND(SUM(AO$4:AO29),2)</f>
        <v>0.32</v>
      </c>
      <c r="AR29" s="84">
        <v>26</v>
      </c>
      <c r="AS29" s="84">
        <f t="shared" si="8"/>
        <v>91</v>
      </c>
      <c r="AT29" s="85">
        <f t="shared" si="9"/>
        <v>18</v>
      </c>
      <c r="AU29" s="85">
        <f t="shared" si="10"/>
        <v>5</v>
      </c>
      <c r="AV29" s="84">
        <f t="shared" si="11"/>
        <v>101</v>
      </c>
      <c r="AW29" s="85">
        <f t="shared" si="12"/>
        <v>20</v>
      </c>
      <c r="AX29" s="85">
        <f t="shared" si="13"/>
        <v>6</v>
      </c>
      <c r="AY29" s="84">
        <f t="shared" si="14"/>
        <v>114</v>
      </c>
      <c r="AZ29" s="85">
        <f t="shared" si="15"/>
        <v>22</v>
      </c>
      <c r="BA29" s="85">
        <f t="shared" si="16"/>
        <v>6</v>
      </c>
      <c r="BH29" s="85">
        <v>26</v>
      </c>
      <c r="BI29" s="85">
        <v>3</v>
      </c>
      <c r="BJ29" s="85">
        <f>SUM(BI$4:BI29)</f>
        <v>85</v>
      </c>
      <c r="BL29" s="85">
        <v>26</v>
      </c>
      <c r="BM29" s="85">
        <f t="shared" si="17"/>
        <v>91</v>
      </c>
      <c r="BN29" s="89" t="str">
        <f t="shared" si="18"/>
        <v>焦热</v>
      </c>
      <c r="BO29" s="85">
        <f t="shared" si="0"/>
        <v>28</v>
      </c>
      <c r="BP29" s="86">
        <f t="shared" si="19"/>
        <v>12</v>
      </c>
      <c r="BQ29" s="88" t="str">
        <f t="shared" si="20"/>
        <v>大叫唤+2</v>
      </c>
      <c r="BR29" s="85">
        <f t="shared" si="21"/>
        <v>101</v>
      </c>
      <c r="BS29" s="89" t="str">
        <f t="shared" si="22"/>
        <v>焦热</v>
      </c>
      <c r="BT29" s="85">
        <f t="shared" si="23"/>
        <v>32</v>
      </c>
      <c r="BU29" s="86">
        <f t="shared" si="24"/>
        <v>13</v>
      </c>
      <c r="BV29" s="88" t="str">
        <f t="shared" si="25"/>
        <v>焦热</v>
      </c>
      <c r="BW29" s="85">
        <f t="shared" si="26"/>
        <v>114</v>
      </c>
      <c r="BX29" s="89" t="str">
        <f t="shared" si="27"/>
        <v>大焦热</v>
      </c>
      <c r="BY29" s="85">
        <f t="shared" si="28"/>
        <v>37</v>
      </c>
      <c r="BZ29" s="86">
        <f t="shared" si="29"/>
        <v>15</v>
      </c>
      <c r="CA29" s="88" t="str">
        <f t="shared" si="30"/>
        <v>焦热+2</v>
      </c>
    </row>
    <row r="30" spans="1:86" ht="16.5" x14ac:dyDescent="0.2">
      <c r="I30" s="84">
        <v>27</v>
      </c>
      <c r="J30" s="84" t="s">
        <v>554</v>
      </c>
      <c r="K30" s="84">
        <v>135</v>
      </c>
      <c r="L30" s="84">
        <v>290</v>
      </c>
      <c r="M30" s="84">
        <v>6</v>
      </c>
      <c r="N30" s="84"/>
      <c r="O30" s="84"/>
      <c r="P30" s="84"/>
      <c r="Q30" s="84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67"/>
      <c r="Y30" s="14">
        <f t="shared" si="4"/>
        <v>5.2600000000000051</v>
      </c>
      <c r="Z30" s="14">
        <f>SUM(Y$4:Y30)</f>
        <v>47.385000000000005</v>
      </c>
      <c r="AH30" s="84">
        <v>27</v>
      </c>
      <c r="AI30" s="84">
        <f>INDEX($U$4:$U$32,INT((AH29-5)/5)+1)</f>
        <v>0.45000000000000007</v>
      </c>
      <c r="AJ30" s="84">
        <v>0.15</v>
      </c>
      <c r="AK30" s="82">
        <f t="shared" ref="AK30" si="66">AI29*$AJ30</f>
        <v>9.0000000000000011E-2</v>
      </c>
      <c r="AL30" s="82">
        <f>ROUND(SUM(AK$4:AK30),2)</f>
        <v>1.35</v>
      </c>
      <c r="AM30" s="82">
        <f t="shared" ref="AM30" si="67">AI30*$AJ30</f>
        <v>6.7500000000000004E-2</v>
      </c>
      <c r="AN30" s="82">
        <f>ROUND(SUM(AM$4:AM30),2)</f>
        <v>1.01</v>
      </c>
      <c r="AO30" s="82">
        <f t="shared" ref="AO30" si="68">AI31*$AJ30</f>
        <v>8.4000000000000005E-2</v>
      </c>
      <c r="AP30" s="82">
        <f>ROUND(SUM(AO$4:AO30),2)</f>
        <v>0.41</v>
      </c>
      <c r="AR30" s="84">
        <v>27</v>
      </c>
      <c r="AS30" s="84">
        <f t="shared" si="8"/>
        <v>92</v>
      </c>
      <c r="AT30" s="85">
        <f t="shared" si="9"/>
        <v>18</v>
      </c>
      <c r="AU30" s="85">
        <f t="shared" si="10"/>
        <v>5</v>
      </c>
      <c r="AV30" s="84">
        <f t="shared" si="11"/>
        <v>103</v>
      </c>
      <c r="AW30" s="85">
        <f t="shared" si="12"/>
        <v>20</v>
      </c>
      <c r="AX30" s="85">
        <f t="shared" si="13"/>
        <v>6</v>
      </c>
      <c r="AY30" s="84">
        <f t="shared" si="14"/>
        <v>115</v>
      </c>
      <c r="AZ30" s="85">
        <f t="shared" si="15"/>
        <v>23</v>
      </c>
      <c r="BA30" s="85">
        <f t="shared" si="16"/>
        <v>6</v>
      </c>
      <c r="BH30" s="85">
        <v>27</v>
      </c>
      <c r="BI30" s="85">
        <v>2</v>
      </c>
      <c r="BJ30" s="85">
        <f>SUM(BI$4:BI30)</f>
        <v>87</v>
      </c>
      <c r="BL30" s="85">
        <v>27</v>
      </c>
      <c r="BM30" s="85">
        <f t="shared" si="17"/>
        <v>92</v>
      </c>
      <c r="BN30" s="89" t="str">
        <f t="shared" si="18"/>
        <v>焦热</v>
      </c>
      <c r="BO30" s="85">
        <f t="shared" si="0"/>
        <v>29</v>
      </c>
      <c r="BP30" s="86">
        <f t="shared" si="19"/>
        <v>12</v>
      </c>
      <c r="BQ30" s="88" t="str">
        <f t="shared" si="20"/>
        <v>大叫唤+2</v>
      </c>
      <c r="BR30" s="85">
        <f t="shared" si="21"/>
        <v>103</v>
      </c>
      <c r="BS30" s="89" t="str">
        <f t="shared" si="22"/>
        <v>焦热</v>
      </c>
      <c r="BT30" s="85">
        <f t="shared" si="23"/>
        <v>33</v>
      </c>
      <c r="BU30" s="86">
        <f t="shared" si="24"/>
        <v>14</v>
      </c>
      <c r="BV30" s="88" t="str">
        <f t="shared" si="25"/>
        <v>焦热+1</v>
      </c>
      <c r="BW30" s="85">
        <f t="shared" si="26"/>
        <v>115</v>
      </c>
      <c r="BX30" s="89" t="str">
        <f t="shared" si="27"/>
        <v>大焦热</v>
      </c>
      <c r="BY30" s="85">
        <f t="shared" si="28"/>
        <v>38</v>
      </c>
      <c r="BZ30" s="86">
        <f t="shared" si="29"/>
        <v>15</v>
      </c>
      <c r="CA30" s="88" t="str">
        <f t="shared" si="30"/>
        <v>焦热+2</v>
      </c>
    </row>
    <row r="31" spans="1:86" ht="16.5" x14ac:dyDescent="0.2">
      <c r="I31" s="84">
        <v>28</v>
      </c>
      <c r="J31" s="84" t="s">
        <v>555</v>
      </c>
      <c r="K31" s="84">
        <v>140</v>
      </c>
      <c r="L31" s="84">
        <v>324</v>
      </c>
      <c r="M31" s="84">
        <v>6</v>
      </c>
      <c r="N31" s="84"/>
      <c r="O31" s="84"/>
      <c r="P31" s="84"/>
      <c r="Q31" s="84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67"/>
      <c r="Y31" s="14">
        <f t="shared" si="4"/>
        <v>5.8799999999999955</v>
      </c>
      <c r="Z31" s="14">
        <f>SUM(Y$4:Y31)</f>
        <v>53.265000000000001</v>
      </c>
      <c r="AH31" s="84">
        <v>28</v>
      </c>
      <c r="AI31" s="84">
        <f>INDEX($W$4:$W$32,INT((AH29-5)/5)+1)</f>
        <v>0.56000000000000005</v>
      </c>
      <c r="AJ31" s="84">
        <v>0.2</v>
      </c>
      <c r="AK31" s="82">
        <f t="shared" ref="AK31" si="69">AI29*$AJ31</f>
        <v>0.12000000000000002</v>
      </c>
      <c r="AL31" s="82">
        <f>ROUND(SUM(AK$4:AK31),2)</f>
        <v>1.47</v>
      </c>
      <c r="AM31" s="82">
        <f t="shared" ref="AM31" si="70">AI30*$AJ31</f>
        <v>9.0000000000000024E-2</v>
      </c>
      <c r="AN31" s="82">
        <f>ROUND(SUM(AM$4:AM31),2)</f>
        <v>1.1000000000000001</v>
      </c>
      <c r="AO31" s="82">
        <f t="shared" ref="AO31" si="71">AI31*$AJ31</f>
        <v>0.11200000000000002</v>
      </c>
      <c r="AP31" s="82">
        <f>ROUND(SUM(AO$4:AO31),2)</f>
        <v>0.52</v>
      </c>
      <c r="AR31" s="84">
        <v>28</v>
      </c>
      <c r="AS31" s="84">
        <f t="shared" si="8"/>
        <v>93</v>
      </c>
      <c r="AT31" s="85">
        <f t="shared" si="9"/>
        <v>18</v>
      </c>
      <c r="AU31" s="85">
        <f t="shared" si="10"/>
        <v>5</v>
      </c>
      <c r="AV31" s="84">
        <f t="shared" si="11"/>
        <v>104</v>
      </c>
      <c r="AW31" s="85">
        <f t="shared" si="12"/>
        <v>20</v>
      </c>
      <c r="AX31" s="85">
        <f t="shared" si="13"/>
        <v>6</v>
      </c>
      <c r="AY31" s="84">
        <f t="shared" si="14"/>
        <v>117</v>
      </c>
      <c r="AZ31" s="85">
        <f t="shared" si="15"/>
        <v>23</v>
      </c>
      <c r="BA31" s="85">
        <f t="shared" si="16"/>
        <v>6</v>
      </c>
      <c r="BH31" s="85">
        <v>28</v>
      </c>
      <c r="BI31" s="85">
        <v>3</v>
      </c>
      <c r="BJ31" s="85">
        <f>SUM(BI$4:BI31)</f>
        <v>90</v>
      </c>
      <c r="BL31" s="85">
        <v>28</v>
      </c>
      <c r="BM31" s="85">
        <f t="shared" si="17"/>
        <v>93</v>
      </c>
      <c r="BN31" s="89" t="str">
        <f t="shared" si="18"/>
        <v>焦热</v>
      </c>
      <c r="BO31" s="85">
        <f t="shared" si="0"/>
        <v>29</v>
      </c>
      <c r="BP31" s="86">
        <f t="shared" si="19"/>
        <v>12</v>
      </c>
      <c r="BQ31" s="88" t="str">
        <f t="shared" si="20"/>
        <v>大叫唤+2</v>
      </c>
      <c r="BR31" s="85">
        <f t="shared" si="21"/>
        <v>104</v>
      </c>
      <c r="BS31" s="89" t="str">
        <f t="shared" si="22"/>
        <v>焦热</v>
      </c>
      <c r="BT31" s="85">
        <f t="shared" si="23"/>
        <v>33</v>
      </c>
      <c r="BU31" s="86">
        <f t="shared" si="24"/>
        <v>14</v>
      </c>
      <c r="BV31" s="88" t="str">
        <f t="shared" si="25"/>
        <v>焦热+1</v>
      </c>
      <c r="BW31" s="85">
        <f t="shared" si="26"/>
        <v>117</v>
      </c>
      <c r="BX31" s="89" t="str">
        <f t="shared" si="27"/>
        <v>大焦热</v>
      </c>
      <c r="BY31" s="85">
        <f t="shared" si="28"/>
        <v>39</v>
      </c>
      <c r="BZ31" s="86">
        <f t="shared" si="29"/>
        <v>16</v>
      </c>
      <c r="CA31" s="88" t="str">
        <f t="shared" si="30"/>
        <v>大焦热</v>
      </c>
    </row>
    <row r="32" spans="1:86" ht="16.5" x14ac:dyDescent="0.2">
      <c r="I32" s="84">
        <v>29</v>
      </c>
      <c r="J32" s="84" t="s">
        <v>556</v>
      </c>
      <c r="K32" s="84">
        <v>145</v>
      </c>
      <c r="L32" s="84">
        <v>360</v>
      </c>
      <c r="M32" s="84">
        <v>6</v>
      </c>
      <c r="N32" s="84"/>
      <c r="O32" s="84"/>
      <c r="P32" s="84"/>
      <c r="Q32" s="84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67"/>
      <c r="Y32" s="14">
        <f t="shared" si="4"/>
        <v>6.5600000000000023</v>
      </c>
      <c r="Z32" s="14">
        <f>SUM(Y$4:Y32)</f>
        <v>59.825000000000003</v>
      </c>
      <c r="AH32" s="84">
        <v>29</v>
      </c>
      <c r="AI32" s="84"/>
      <c r="AJ32" s="84">
        <v>0.25</v>
      </c>
      <c r="AK32" s="82">
        <f t="shared" ref="AK32" si="72">AI29*$AJ32</f>
        <v>0.15000000000000002</v>
      </c>
      <c r="AL32" s="82">
        <f>ROUND(SUM(AK$4:AK32),2)</f>
        <v>1.62</v>
      </c>
      <c r="AM32" s="82">
        <f t="shared" ref="AM32" si="73">AI30*$AJ32</f>
        <v>0.11250000000000002</v>
      </c>
      <c r="AN32" s="82">
        <f>ROUND(SUM(AM$4:AM32),2)</f>
        <v>1.22</v>
      </c>
      <c r="AO32" s="82">
        <f t="shared" ref="AO32" si="74">AI31*$AJ32</f>
        <v>0.14000000000000001</v>
      </c>
      <c r="AP32" s="82">
        <f>ROUND(SUM(AO$4:AO32),2)</f>
        <v>0.66</v>
      </c>
      <c r="AR32" s="84">
        <v>29</v>
      </c>
      <c r="AS32" s="84">
        <f t="shared" si="8"/>
        <v>94</v>
      </c>
      <c r="AT32" s="85">
        <f t="shared" si="9"/>
        <v>18</v>
      </c>
      <c r="AU32" s="85">
        <f t="shared" si="10"/>
        <v>5</v>
      </c>
      <c r="AV32" s="84">
        <f t="shared" si="11"/>
        <v>105</v>
      </c>
      <c r="AW32" s="85">
        <f t="shared" si="12"/>
        <v>21</v>
      </c>
      <c r="AX32" s="85">
        <f t="shared" si="13"/>
        <v>6</v>
      </c>
      <c r="AY32" s="84">
        <f t="shared" si="14"/>
        <v>119</v>
      </c>
      <c r="AZ32" s="85">
        <f t="shared" si="15"/>
        <v>23</v>
      </c>
      <c r="BA32" s="85">
        <f t="shared" si="16"/>
        <v>6</v>
      </c>
      <c r="BH32" s="85">
        <v>29</v>
      </c>
      <c r="BI32" s="85">
        <v>2</v>
      </c>
      <c r="BJ32" s="85">
        <f>SUM(BI$4:BI32)</f>
        <v>92</v>
      </c>
      <c r="BL32" s="85">
        <v>29</v>
      </c>
      <c r="BM32" s="85">
        <f t="shared" si="17"/>
        <v>94</v>
      </c>
      <c r="BN32" s="89" t="str">
        <f t="shared" si="18"/>
        <v>焦热</v>
      </c>
      <c r="BO32" s="85">
        <f t="shared" si="0"/>
        <v>29</v>
      </c>
      <c r="BP32" s="86">
        <f t="shared" si="19"/>
        <v>12</v>
      </c>
      <c r="BQ32" s="88" t="str">
        <f t="shared" si="20"/>
        <v>大叫唤+2</v>
      </c>
      <c r="BR32" s="85">
        <f t="shared" si="21"/>
        <v>105</v>
      </c>
      <c r="BS32" s="89" t="str">
        <f t="shared" si="22"/>
        <v>焦热</v>
      </c>
      <c r="BT32" s="85">
        <f t="shared" si="23"/>
        <v>34</v>
      </c>
      <c r="BU32" s="86">
        <f t="shared" si="24"/>
        <v>14</v>
      </c>
      <c r="BV32" s="88" t="str">
        <f t="shared" si="25"/>
        <v>焦热+1</v>
      </c>
      <c r="BW32" s="85">
        <f t="shared" si="26"/>
        <v>119</v>
      </c>
      <c r="BX32" s="89" t="str">
        <f t="shared" si="27"/>
        <v>大焦热</v>
      </c>
      <c r="BY32" s="85">
        <f t="shared" si="28"/>
        <v>39</v>
      </c>
      <c r="BZ32" s="86">
        <f t="shared" si="29"/>
        <v>16</v>
      </c>
      <c r="CA32" s="88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84">
        <v>30</v>
      </c>
      <c r="AI33" s="84"/>
      <c r="AJ33" s="84">
        <v>0.3</v>
      </c>
      <c r="AK33" s="82">
        <f t="shared" ref="AK33" si="75">AI29*$AJ33</f>
        <v>0.18000000000000002</v>
      </c>
      <c r="AL33" s="82">
        <f>ROUND(SUM(AK$4:AK33),2)</f>
        <v>1.8</v>
      </c>
      <c r="AM33" s="82">
        <f t="shared" ref="AM33" si="76">AI30*$AJ33</f>
        <v>0.13500000000000001</v>
      </c>
      <c r="AN33" s="82">
        <f>ROUND(SUM(AM$4:AM33),2)</f>
        <v>1.35</v>
      </c>
      <c r="AO33" s="82">
        <f t="shared" ref="AO33" si="77">AI31*$AJ33</f>
        <v>0.16800000000000001</v>
      </c>
      <c r="AP33" s="82">
        <f>ROUND(SUM(AO$4:AO33),2)</f>
        <v>0.83</v>
      </c>
      <c r="AR33" s="84">
        <v>30</v>
      </c>
      <c r="AS33" s="84">
        <f t="shared" si="8"/>
        <v>96</v>
      </c>
      <c r="AT33" s="85">
        <f t="shared" si="9"/>
        <v>19</v>
      </c>
      <c r="AU33" s="85">
        <f t="shared" si="10"/>
        <v>5</v>
      </c>
      <c r="AV33" s="84">
        <f t="shared" si="11"/>
        <v>107</v>
      </c>
      <c r="AW33" s="85">
        <f t="shared" si="12"/>
        <v>21</v>
      </c>
      <c r="AX33" s="85">
        <f t="shared" si="13"/>
        <v>6</v>
      </c>
      <c r="AY33" s="84">
        <f t="shared" si="14"/>
        <v>120</v>
      </c>
      <c r="AZ33" s="85">
        <f t="shared" si="15"/>
        <v>24</v>
      </c>
      <c r="BA33" s="85">
        <f t="shared" si="16"/>
        <v>6</v>
      </c>
      <c r="BH33" s="85">
        <v>30</v>
      </c>
      <c r="BI33" s="85">
        <v>3</v>
      </c>
      <c r="BJ33" s="85">
        <f>SUM(BI$4:BI33)</f>
        <v>95</v>
      </c>
      <c r="BL33" s="85">
        <v>30</v>
      </c>
      <c r="BM33" s="85">
        <f t="shared" si="17"/>
        <v>96</v>
      </c>
      <c r="BN33" s="89" t="str">
        <f t="shared" si="18"/>
        <v>焦热</v>
      </c>
      <c r="BO33" s="85">
        <f t="shared" si="0"/>
        <v>30</v>
      </c>
      <c r="BP33" s="86">
        <f t="shared" si="19"/>
        <v>13</v>
      </c>
      <c r="BQ33" s="88" t="str">
        <f t="shared" si="20"/>
        <v>焦热</v>
      </c>
      <c r="BR33" s="85">
        <f t="shared" si="21"/>
        <v>107</v>
      </c>
      <c r="BS33" s="89" t="str">
        <f t="shared" si="22"/>
        <v>焦热</v>
      </c>
      <c r="BT33" s="85">
        <f t="shared" si="23"/>
        <v>35</v>
      </c>
      <c r="BU33" s="86">
        <f t="shared" si="24"/>
        <v>14</v>
      </c>
      <c r="BV33" s="88" t="str">
        <f t="shared" si="25"/>
        <v>焦热+1</v>
      </c>
      <c r="BW33" s="85">
        <f t="shared" si="26"/>
        <v>120</v>
      </c>
      <c r="BX33" s="89" t="str">
        <f t="shared" si="27"/>
        <v>大焦热</v>
      </c>
      <c r="BY33" s="85">
        <f t="shared" si="28"/>
        <v>40</v>
      </c>
      <c r="BZ33" s="86">
        <f t="shared" si="29"/>
        <v>16</v>
      </c>
      <c r="CA33" s="88" t="str">
        <f t="shared" si="30"/>
        <v>大焦热</v>
      </c>
    </row>
    <row r="34" spans="9:79" ht="16.5" x14ac:dyDescent="0.2">
      <c r="AH34" s="84">
        <v>31</v>
      </c>
      <c r="AI34" s="84">
        <f>INDEX($S$4:$S$32,INT((AH34-5)/5)+1)</f>
        <v>0.8</v>
      </c>
      <c r="AJ34" s="84">
        <v>0.1</v>
      </c>
      <c r="AK34" s="82">
        <f t="shared" ref="AK34" si="78">AI34*$AJ34</f>
        <v>8.0000000000000016E-2</v>
      </c>
      <c r="AL34" s="82">
        <f>ROUND(SUM(AK$4:AK34),2)</f>
        <v>1.88</v>
      </c>
      <c r="AM34" s="82">
        <f t="shared" ref="AM34" si="79">AI35*$AJ34</f>
        <v>5.9999999999999991E-2</v>
      </c>
      <c r="AN34" s="82">
        <f>ROUND(SUM(AM$4:AM34),2)</f>
        <v>1.41</v>
      </c>
      <c r="AO34" s="82">
        <f t="shared" ref="AO34" si="80">AI36*$AJ34</f>
        <v>4.3999999999999997E-2</v>
      </c>
      <c r="AP34" s="82">
        <f>ROUND(SUM(AO$4:AO34),2)</f>
        <v>0.87</v>
      </c>
      <c r="AR34" s="84">
        <v>31</v>
      </c>
      <c r="AS34" s="84">
        <f t="shared" si="8"/>
        <v>97</v>
      </c>
      <c r="AT34" s="85">
        <f t="shared" si="9"/>
        <v>19</v>
      </c>
      <c r="AU34" s="85">
        <f t="shared" si="10"/>
        <v>5</v>
      </c>
      <c r="AV34" s="84">
        <f t="shared" si="11"/>
        <v>108</v>
      </c>
      <c r="AW34" s="85">
        <f t="shared" si="12"/>
        <v>21</v>
      </c>
      <c r="AX34" s="85">
        <f t="shared" si="13"/>
        <v>6</v>
      </c>
      <c r="AY34" s="84">
        <f t="shared" si="14"/>
        <v>122</v>
      </c>
      <c r="AZ34" s="85">
        <f t="shared" si="15"/>
        <v>24</v>
      </c>
      <c r="BA34" s="85">
        <f t="shared" si="16"/>
        <v>6</v>
      </c>
      <c r="BH34" s="85">
        <v>31</v>
      </c>
      <c r="BI34" s="85">
        <v>2</v>
      </c>
      <c r="BJ34" s="85">
        <f>SUM(BI$4:BI34)</f>
        <v>97</v>
      </c>
      <c r="BL34" s="85">
        <v>31</v>
      </c>
      <c r="BM34" s="85">
        <f t="shared" si="17"/>
        <v>97</v>
      </c>
      <c r="BN34" s="89" t="str">
        <f t="shared" si="18"/>
        <v>焦热</v>
      </c>
      <c r="BO34" s="85">
        <f t="shared" si="0"/>
        <v>31</v>
      </c>
      <c r="BP34" s="86">
        <f t="shared" si="19"/>
        <v>13</v>
      </c>
      <c r="BQ34" s="88" t="str">
        <f t="shared" si="20"/>
        <v>焦热</v>
      </c>
      <c r="BR34" s="85">
        <f t="shared" si="21"/>
        <v>108</v>
      </c>
      <c r="BS34" s="89" t="str">
        <f t="shared" si="22"/>
        <v>焦热</v>
      </c>
      <c r="BT34" s="85">
        <f t="shared" si="23"/>
        <v>35</v>
      </c>
      <c r="BU34" s="86">
        <f t="shared" si="24"/>
        <v>14</v>
      </c>
      <c r="BV34" s="88" t="str">
        <f t="shared" si="25"/>
        <v>焦热+1</v>
      </c>
      <c r="BW34" s="85">
        <f t="shared" si="26"/>
        <v>122</v>
      </c>
      <c r="BX34" s="89" t="str">
        <f t="shared" si="27"/>
        <v>大焦热</v>
      </c>
      <c r="BY34" s="85">
        <f t="shared" si="28"/>
        <v>41</v>
      </c>
      <c r="BZ34" s="86">
        <f t="shared" si="29"/>
        <v>16</v>
      </c>
      <c r="CA34" s="88" t="str">
        <f t="shared" si="30"/>
        <v>大焦热</v>
      </c>
    </row>
    <row r="35" spans="9:79" ht="16.5" x14ac:dyDescent="0.2">
      <c r="AH35" s="84">
        <v>32</v>
      </c>
      <c r="AI35" s="84">
        <f>INDEX($U$4:$U$32,INT((AH34-5)/5)+1)</f>
        <v>0.59999999999999987</v>
      </c>
      <c r="AJ35" s="84">
        <v>0.15</v>
      </c>
      <c r="AK35" s="82">
        <f t="shared" ref="AK35" si="81">AI34*$AJ35</f>
        <v>0.12</v>
      </c>
      <c r="AL35" s="82">
        <f>ROUND(SUM(AK$4:AK35),2)</f>
        <v>2</v>
      </c>
      <c r="AM35" s="82">
        <f t="shared" ref="AM35" si="82">AI35*$AJ35</f>
        <v>8.9999999999999983E-2</v>
      </c>
      <c r="AN35" s="82">
        <f>ROUND(SUM(AM$4:AM35),2)</f>
        <v>1.5</v>
      </c>
      <c r="AO35" s="82">
        <f t="shared" ref="AO35" si="83">AI36*$AJ35</f>
        <v>6.5999999999999989E-2</v>
      </c>
      <c r="AP35" s="82">
        <f>ROUND(SUM(AO$4:AO35),2)</f>
        <v>0.94</v>
      </c>
      <c r="AR35" s="84">
        <v>32</v>
      </c>
      <c r="AS35" s="84">
        <f t="shared" si="8"/>
        <v>98</v>
      </c>
      <c r="AT35" s="85">
        <f t="shared" si="9"/>
        <v>19</v>
      </c>
      <c r="AU35" s="85">
        <f t="shared" si="10"/>
        <v>5</v>
      </c>
      <c r="AV35" s="84">
        <f t="shared" si="11"/>
        <v>109</v>
      </c>
      <c r="AW35" s="85">
        <f t="shared" si="12"/>
        <v>21</v>
      </c>
      <c r="AX35" s="85">
        <f t="shared" si="13"/>
        <v>6</v>
      </c>
      <c r="AY35" s="84">
        <f t="shared" si="14"/>
        <v>123</v>
      </c>
      <c r="AZ35" s="85">
        <f t="shared" si="15"/>
        <v>24</v>
      </c>
      <c r="BA35" s="85">
        <f t="shared" si="16"/>
        <v>6</v>
      </c>
      <c r="BH35" s="85">
        <v>32</v>
      </c>
      <c r="BI35" s="85">
        <v>3</v>
      </c>
      <c r="BJ35" s="85">
        <f>SUM(BI$4:BI35)</f>
        <v>100</v>
      </c>
      <c r="BL35" s="85">
        <v>32</v>
      </c>
      <c r="BM35" s="85">
        <f t="shared" si="17"/>
        <v>98</v>
      </c>
      <c r="BN35" s="89" t="str">
        <f t="shared" si="18"/>
        <v>焦热</v>
      </c>
      <c r="BO35" s="85">
        <f t="shared" si="0"/>
        <v>31</v>
      </c>
      <c r="BP35" s="86">
        <f t="shared" si="19"/>
        <v>13</v>
      </c>
      <c r="BQ35" s="88" t="str">
        <f t="shared" si="20"/>
        <v>焦热</v>
      </c>
      <c r="BR35" s="85">
        <f t="shared" si="21"/>
        <v>109</v>
      </c>
      <c r="BS35" s="89" t="str">
        <f t="shared" si="22"/>
        <v>焦热</v>
      </c>
      <c r="BT35" s="85">
        <f t="shared" si="23"/>
        <v>35</v>
      </c>
      <c r="BU35" s="86">
        <f t="shared" si="24"/>
        <v>14</v>
      </c>
      <c r="BV35" s="88" t="str">
        <f t="shared" si="25"/>
        <v>焦热+1</v>
      </c>
      <c r="BW35" s="85">
        <f t="shared" si="26"/>
        <v>123</v>
      </c>
      <c r="BX35" s="89" t="str">
        <f t="shared" si="27"/>
        <v>大焦热</v>
      </c>
      <c r="BY35" s="85">
        <f t="shared" si="28"/>
        <v>41</v>
      </c>
      <c r="BZ35" s="86">
        <f t="shared" si="29"/>
        <v>16</v>
      </c>
      <c r="CA35" s="88" t="str">
        <f t="shared" si="30"/>
        <v>大焦热</v>
      </c>
    </row>
    <row r="36" spans="9:79" ht="16.5" x14ac:dyDescent="0.2">
      <c r="AH36" s="84">
        <v>33</v>
      </c>
      <c r="AI36" s="84">
        <f>INDEX($W$4:$W$32,INT((AH34-5)/5)+1)</f>
        <v>0.43999999999999995</v>
      </c>
      <c r="AJ36" s="84">
        <v>0.2</v>
      </c>
      <c r="AK36" s="82">
        <f t="shared" ref="AK36" si="84">AI34*$AJ36</f>
        <v>0.16000000000000003</v>
      </c>
      <c r="AL36" s="82">
        <f>ROUND(SUM(AK$4:AK36),2)</f>
        <v>2.16</v>
      </c>
      <c r="AM36" s="82">
        <f t="shared" ref="AM36" si="85">AI35*$AJ36</f>
        <v>0.11999999999999998</v>
      </c>
      <c r="AN36" s="82">
        <f>ROUND(SUM(AM$4:AM36),2)</f>
        <v>1.62</v>
      </c>
      <c r="AO36" s="82">
        <f t="shared" ref="AO36" si="86">AI36*$AJ36</f>
        <v>8.7999999999999995E-2</v>
      </c>
      <c r="AP36" s="82">
        <f>ROUND(SUM(AO$4:AO36),2)</f>
        <v>1.02</v>
      </c>
      <c r="AR36" s="84">
        <v>33</v>
      </c>
      <c r="AS36" s="84">
        <f t="shared" si="8"/>
        <v>99</v>
      </c>
      <c r="AT36" s="85">
        <f t="shared" si="9"/>
        <v>19</v>
      </c>
      <c r="AU36" s="85">
        <f t="shared" si="10"/>
        <v>5</v>
      </c>
      <c r="AV36" s="84">
        <f t="shared" si="11"/>
        <v>111</v>
      </c>
      <c r="AW36" s="85">
        <f t="shared" si="12"/>
        <v>22</v>
      </c>
      <c r="AX36" s="85">
        <f t="shared" si="13"/>
        <v>6</v>
      </c>
      <c r="AY36" s="84">
        <f t="shared" si="14"/>
        <v>124</v>
      </c>
      <c r="AZ36" s="85">
        <f t="shared" si="15"/>
        <v>24</v>
      </c>
      <c r="BA36" s="85">
        <f t="shared" si="16"/>
        <v>6</v>
      </c>
      <c r="BH36" s="85">
        <v>33</v>
      </c>
      <c r="BI36" s="85">
        <v>2</v>
      </c>
      <c r="BJ36" s="85">
        <f>SUM(BI$4:BI36)</f>
        <v>102</v>
      </c>
      <c r="BL36" s="85">
        <v>33</v>
      </c>
      <c r="BM36" s="85">
        <f t="shared" si="17"/>
        <v>99</v>
      </c>
      <c r="BN36" s="89" t="str">
        <f t="shared" si="18"/>
        <v>焦热</v>
      </c>
      <c r="BO36" s="85">
        <f t="shared" si="0"/>
        <v>31</v>
      </c>
      <c r="BP36" s="86">
        <f t="shared" si="19"/>
        <v>13</v>
      </c>
      <c r="BQ36" s="88" t="str">
        <f t="shared" si="20"/>
        <v>焦热</v>
      </c>
      <c r="BR36" s="85">
        <f t="shared" si="21"/>
        <v>111</v>
      </c>
      <c r="BS36" s="89" t="str">
        <f t="shared" si="22"/>
        <v>大焦热</v>
      </c>
      <c r="BT36" s="85">
        <f t="shared" si="23"/>
        <v>36</v>
      </c>
      <c r="BU36" s="86">
        <f t="shared" si="24"/>
        <v>15</v>
      </c>
      <c r="BV36" s="88" t="str">
        <f t="shared" si="25"/>
        <v>焦热+2</v>
      </c>
      <c r="BW36" s="85">
        <f t="shared" si="26"/>
        <v>124</v>
      </c>
      <c r="BX36" s="89" t="str">
        <f t="shared" si="27"/>
        <v>大焦热</v>
      </c>
      <c r="BY36" s="85">
        <f t="shared" si="28"/>
        <v>41</v>
      </c>
      <c r="BZ36" s="86">
        <f t="shared" si="29"/>
        <v>16</v>
      </c>
      <c r="CA36" s="88" t="str">
        <f t="shared" si="30"/>
        <v>大焦热</v>
      </c>
    </row>
    <row r="37" spans="9:79" ht="16.5" x14ac:dyDescent="0.2">
      <c r="AH37" s="84">
        <v>34</v>
      </c>
      <c r="AI37" s="84"/>
      <c r="AJ37" s="84">
        <v>0.25</v>
      </c>
      <c r="AK37" s="82">
        <f t="shared" ref="AK37" si="87">AI34*$AJ37</f>
        <v>0.2</v>
      </c>
      <c r="AL37" s="82">
        <f>ROUND(SUM(AK$4:AK37),2)</f>
        <v>2.36</v>
      </c>
      <c r="AM37" s="82">
        <f t="shared" ref="AM37" si="88">AI35*$AJ37</f>
        <v>0.14999999999999997</v>
      </c>
      <c r="AN37" s="82">
        <f>ROUND(SUM(AM$4:AM37),2)</f>
        <v>1.77</v>
      </c>
      <c r="AO37" s="82">
        <f t="shared" ref="AO37" si="89">AI36*$AJ37</f>
        <v>0.10999999999999999</v>
      </c>
      <c r="AP37" s="82">
        <f>ROUND(SUM(AO$4:AO37),2)</f>
        <v>1.1299999999999999</v>
      </c>
      <c r="AR37" s="84">
        <v>34</v>
      </c>
      <c r="AS37" s="84">
        <f t="shared" si="8"/>
        <v>100</v>
      </c>
      <c r="AT37" s="85">
        <f t="shared" si="9"/>
        <v>20</v>
      </c>
      <c r="AU37" s="85">
        <f t="shared" si="10"/>
        <v>6</v>
      </c>
      <c r="AV37" s="84">
        <f t="shared" si="11"/>
        <v>112</v>
      </c>
      <c r="AW37" s="85">
        <f t="shared" si="12"/>
        <v>22</v>
      </c>
      <c r="AX37" s="85">
        <f t="shared" si="13"/>
        <v>6</v>
      </c>
      <c r="AY37" s="84">
        <f t="shared" si="14"/>
        <v>126</v>
      </c>
      <c r="AZ37" s="85">
        <f t="shared" si="15"/>
        <v>25</v>
      </c>
      <c r="BA37" s="85">
        <f t="shared" si="16"/>
        <v>7</v>
      </c>
      <c r="BH37" s="85">
        <v>34</v>
      </c>
      <c r="BI37" s="85">
        <v>3</v>
      </c>
      <c r="BJ37" s="85">
        <f>SUM(BI$4:BI37)</f>
        <v>105</v>
      </c>
      <c r="BL37" s="85">
        <v>34</v>
      </c>
      <c r="BM37" s="85">
        <f t="shared" si="17"/>
        <v>100</v>
      </c>
      <c r="BN37" s="89" t="str">
        <f t="shared" si="18"/>
        <v>焦热</v>
      </c>
      <c r="BO37" s="85">
        <f t="shared" si="0"/>
        <v>32</v>
      </c>
      <c r="BP37" s="86">
        <f t="shared" si="19"/>
        <v>13</v>
      </c>
      <c r="BQ37" s="88" t="str">
        <f t="shared" si="20"/>
        <v>焦热</v>
      </c>
      <c r="BR37" s="85">
        <f t="shared" si="21"/>
        <v>112</v>
      </c>
      <c r="BS37" s="89" t="str">
        <f t="shared" si="22"/>
        <v>大焦热</v>
      </c>
      <c r="BT37" s="85">
        <f t="shared" si="23"/>
        <v>37</v>
      </c>
      <c r="BU37" s="86">
        <f t="shared" si="24"/>
        <v>15</v>
      </c>
      <c r="BV37" s="88" t="str">
        <f t="shared" si="25"/>
        <v>焦热+2</v>
      </c>
      <c r="BW37" s="85">
        <f t="shared" si="26"/>
        <v>126</v>
      </c>
      <c r="BX37" s="89" t="str">
        <f t="shared" si="27"/>
        <v>大焦热</v>
      </c>
      <c r="BY37" s="85">
        <f t="shared" si="28"/>
        <v>42</v>
      </c>
      <c r="BZ37" s="86">
        <f t="shared" si="29"/>
        <v>17</v>
      </c>
      <c r="CA37" s="88" t="str">
        <f t="shared" si="30"/>
        <v>大焦热+1</v>
      </c>
    </row>
    <row r="38" spans="9:79" ht="16.5" x14ac:dyDescent="0.2">
      <c r="AH38" s="84">
        <v>35</v>
      </c>
      <c r="AI38" s="84"/>
      <c r="AJ38" s="84">
        <v>0.3</v>
      </c>
      <c r="AK38" s="82">
        <f t="shared" ref="AK38" si="90">AI34*$AJ38</f>
        <v>0.24</v>
      </c>
      <c r="AL38" s="82">
        <f>ROUND(SUM(AK$4:AK38),2)</f>
        <v>2.6</v>
      </c>
      <c r="AM38" s="82">
        <f t="shared" ref="AM38" si="91">AI35*$AJ38</f>
        <v>0.17999999999999997</v>
      </c>
      <c r="AN38" s="82">
        <f>ROUND(SUM(AM$4:AM38),2)</f>
        <v>1.95</v>
      </c>
      <c r="AO38" s="82">
        <f t="shared" ref="AO38" si="92">AI36*$AJ38</f>
        <v>0.13199999999999998</v>
      </c>
      <c r="AP38" s="82">
        <f>ROUND(SUM(AO$4:AO38),2)</f>
        <v>1.27</v>
      </c>
      <c r="AR38" s="84">
        <v>35</v>
      </c>
      <c r="AS38" s="84">
        <f t="shared" si="8"/>
        <v>102</v>
      </c>
      <c r="AT38" s="85">
        <f t="shared" si="9"/>
        <v>20</v>
      </c>
      <c r="AU38" s="85">
        <f t="shared" si="10"/>
        <v>6</v>
      </c>
      <c r="AV38" s="84">
        <f t="shared" si="11"/>
        <v>113</v>
      </c>
      <c r="AW38" s="85">
        <f t="shared" si="12"/>
        <v>22</v>
      </c>
      <c r="AX38" s="85">
        <f t="shared" si="13"/>
        <v>6</v>
      </c>
      <c r="AY38" s="84">
        <f t="shared" si="14"/>
        <v>127</v>
      </c>
      <c r="AZ38" s="85">
        <f t="shared" si="15"/>
        <v>25</v>
      </c>
      <c r="BA38" s="85">
        <f t="shared" si="16"/>
        <v>7</v>
      </c>
      <c r="BH38" s="85">
        <v>35</v>
      </c>
      <c r="BI38" s="85">
        <v>2</v>
      </c>
      <c r="BJ38" s="85">
        <f>SUM(BI$4:BI38)</f>
        <v>107</v>
      </c>
      <c r="BL38" s="85">
        <v>35</v>
      </c>
      <c r="BM38" s="85">
        <f t="shared" si="17"/>
        <v>102</v>
      </c>
      <c r="BN38" s="89" t="str">
        <f t="shared" si="18"/>
        <v>焦热</v>
      </c>
      <c r="BO38" s="85">
        <f t="shared" si="0"/>
        <v>33</v>
      </c>
      <c r="BP38" s="86">
        <f t="shared" si="19"/>
        <v>14</v>
      </c>
      <c r="BQ38" s="88" t="str">
        <f t="shared" si="20"/>
        <v>焦热+1</v>
      </c>
      <c r="BR38" s="85">
        <f t="shared" si="21"/>
        <v>113</v>
      </c>
      <c r="BS38" s="89" t="str">
        <f t="shared" si="22"/>
        <v>大焦热</v>
      </c>
      <c r="BT38" s="85">
        <f t="shared" si="23"/>
        <v>37</v>
      </c>
      <c r="BU38" s="86">
        <f t="shared" si="24"/>
        <v>15</v>
      </c>
      <c r="BV38" s="88" t="str">
        <f t="shared" si="25"/>
        <v>焦热+2</v>
      </c>
      <c r="BW38" s="85">
        <f t="shared" si="26"/>
        <v>127</v>
      </c>
      <c r="BX38" s="89" t="str">
        <f t="shared" si="27"/>
        <v>大焦热</v>
      </c>
      <c r="BY38" s="85">
        <f t="shared" si="28"/>
        <v>43</v>
      </c>
      <c r="BZ38" s="86">
        <f t="shared" si="29"/>
        <v>17</v>
      </c>
      <c r="CA38" s="88" t="str">
        <f t="shared" si="30"/>
        <v>大焦热+1</v>
      </c>
    </row>
    <row r="39" spans="9:79" ht="16.5" x14ac:dyDescent="0.2">
      <c r="AH39" s="84">
        <v>36</v>
      </c>
      <c r="AI39" s="84">
        <f>INDEX($S$4:$S$32,INT((AH39-5)/5)+1)</f>
        <v>1</v>
      </c>
      <c r="AJ39" s="84">
        <v>0.1</v>
      </c>
      <c r="AK39" s="82">
        <f t="shared" ref="AK39" si="93">AI39*$AJ39</f>
        <v>0.1</v>
      </c>
      <c r="AL39" s="82">
        <f>ROUND(SUM(AK$4:AK39),2)</f>
        <v>2.7</v>
      </c>
      <c r="AM39" s="82">
        <f t="shared" ref="AM39" si="94">AI40*$AJ39</f>
        <v>7.5000000000000025E-2</v>
      </c>
      <c r="AN39" s="82">
        <f>ROUND(SUM(AM$4:AM39),2)</f>
        <v>2.0299999999999998</v>
      </c>
      <c r="AO39" s="82">
        <f t="shared" ref="AO39" si="95">AI41*$AJ39</f>
        <v>5.6000000000000008E-2</v>
      </c>
      <c r="AP39" s="82">
        <f>ROUND(SUM(AO$4:AO39),2)</f>
        <v>1.32</v>
      </c>
      <c r="AR39" s="84">
        <v>36</v>
      </c>
      <c r="AS39" s="84">
        <f t="shared" si="8"/>
        <v>103</v>
      </c>
      <c r="AT39" s="85">
        <f t="shared" si="9"/>
        <v>20</v>
      </c>
      <c r="AU39" s="85">
        <f t="shared" si="10"/>
        <v>6</v>
      </c>
      <c r="AV39" s="84">
        <f t="shared" si="11"/>
        <v>114</v>
      </c>
      <c r="AW39" s="85">
        <f t="shared" si="12"/>
        <v>22</v>
      </c>
      <c r="AX39" s="85">
        <f t="shared" si="13"/>
        <v>6</v>
      </c>
      <c r="AY39" s="84">
        <f t="shared" si="14"/>
        <v>128</v>
      </c>
      <c r="AZ39" s="85">
        <f t="shared" si="15"/>
        <v>25</v>
      </c>
      <c r="BA39" s="85">
        <f t="shared" si="16"/>
        <v>7</v>
      </c>
      <c r="BH39" s="85">
        <v>36</v>
      </c>
      <c r="BI39" s="85">
        <v>3</v>
      </c>
      <c r="BJ39" s="85">
        <f>SUM(BI$4:BI39)</f>
        <v>110</v>
      </c>
      <c r="BL39" s="85">
        <v>36</v>
      </c>
      <c r="BM39" s="85">
        <f t="shared" si="17"/>
        <v>103</v>
      </c>
      <c r="BN39" s="89" t="str">
        <f t="shared" si="18"/>
        <v>焦热</v>
      </c>
      <c r="BO39" s="85">
        <f t="shared" si="0"/>
        <v>33</v>
      </c>
      <c r="BP39" s="86">
        <f t="shared" si="19"/>
        <v>14</v>
      </c>
      <c r="BQ39" s="88" t="str">
        <f t="shared" si="20"/>
        <v>焦热+1</v>
      </c>
      <c r="BR39" s="85">
        <f t="shared" si="21"/>
        <v>114</v>
      </c>
      <c r="BS39" s="89" t="str">
        <f t="shared" si="22"/>
        <v>大焦热</v>
      </c>
      <c r="BT39" s="85">
        <f t="shared" si="23"/>
        <v>37</v>
      </c>
      <c r="BU39" s="86">
        <f t="shared" si="24"/>
        <v>15</v>
      </c>
      <c r="BV39" s="88" t="str">
        <f t="shared" si="25"/>
        <v>焦热+2</v>
      </c>
      <c r="BW39" s="85">
        <f t="shared" si="26"/>
        <v>128</v>
      </c>
      <c r="BX39" s="89" t="str">
        <f t="shared" si="27"/>
        <v>大焦热</v>
      </c>
      <c r="BY39" s="85">
        <f t="shared" si="28"/>
        <v>43</v>
      </c>
      <c r="BZ39" s="86">
        <f t="shared" si="29"/>
        <v>17</v>
      </c>
      <c r="CA39" s="88" t="str">
        <f t="shared" si="30"/>
        <v>大焦热+1</v>
      </c>
    </row>
    <row r="40" spans="9:79" ht="16.5" x14ac:dyDescent="0.2">
      <c r="AH40" s="84">
        <v>37</v>
      </c>
      <c r="AI40" s="84">
        <f>INDEX($U$4:$U$32,INT((AH39-5)/5)+1)</f>
        <v>0.75000000000000022</v>
      </c>
      <c r="AJ40" s="84">
        <v>0.15</v>
      </c>
      <c r="AK40" s="82">
        <f t="shared" ref="AK40" si="96">AI39*$AJ40</f>
        <v>0.15</v>
      </c>
      <c r="AL40" s="82">
        <f>ROUND(SUM(AK$4:AK40),2)</f>
        <v>2.85</v>
      </c>
      <c r="AM40" s="82">
        <f t="shared" ref="AM40" si="97">AI40*$AJ40</f>
        <v>0.11250000000000003</v>
      </c>
      <c r="AN40" s="82">
        <f>ROUND(SUM(AM$4:AM40),2)</f>
        <v>2.14</v>
      </c>
      <c r="AO40" s="82">
        <f t="shared" ref="AO40" si="98">AI41*$AJ40</f>
        <v>8.4000000000000005E-2</v>
      </c>
      <c r="AP40" s="82">
        <f>ROUND(SUM(AO$4:AO40),2)</f>
        <v>1.41</v>
      </c>
      <c r="AR40" s="84">
        <v>37</v>
      </c>
      <c r="AS40" s="84">
        <f t="shared" si="8"/>
        <v>104</v>
      </c>
      <c r="AT40" s="85">
        <f t="shared" si="9"/>
        <v>20</v>
      </c>
      <c r="AU40" s="85">
        <f t="shared" si="10"/>
        <v>6</v>
      </c>
      <c r="AV40" s="84">
        <f t="shared" si="11"/>
        <v>116</v>
      </c>
      <c r="AW40" s="85">
        <f t="shared" si="12"/>
        <v>23</v>
      </c>
      <c r="AX40" s="85">
        <f t="shared" si="13"/>
        <v>6</v>
      </c>
      <c r="AY40" s="84">
        <f t="shared" si="14"/>
        <v>129</v>
      </c>
      <c r="AZ40" s="85">
        <f t="shared" si="15"/>
        <v>25</v>
      </c>
      <c r="BA40" s="85">
        <f t="shared" si="16"/>
        <v>7</v>
      </c>
      <c r="BH40" s="85">
        <v>37</v>
      </c>
      <c r="BI40" s="85">
        <v>2</v>
      </c>
      <c r="BJ40" s="85">
        <f>SUM(BI$4:BI40)</f>
        <v>112</v>
      </c>
      <c r="BL40" s="85">
        <v>37</v>
      </c>
      <c r="BM40" s="85">
        <f t="shared" si="17"/>
        <v>104</v>
      </c>
      <c r="BN40" s="89" t="str">
        <f t="shared" si="18"/>
        <v>焦热</v>
      </c>
      <c r="BO40" s="85">
        <f t="shared" si="0"/>
        <v>33</v>
      </c>
      <c r="BP40" s="86">
        <f t="shared" si="19"/>
        <v>14</v>
      </c>
      <c r="BQ40" s="88" t="str">
        <f t="shared" si="20"/>
        <v>焦热+1</v>
      </c>
      <c r="BR40" s="85">
        <f t="shared" si="21"/>
        <v>116</v>
      </c>
      <c r="BS40" s="89" t="str">
        <f t="shared" si="22"/>
        <v>大焦热</v>
      </c>
      <c r="BT40" s="85">
        <f t="shared" si="23"/>
        <v>38</v>
      </c>
      <c r="BU40" s="86">
        <f t="shared" si="24"/>
        <v>15</v>
      </c>
      <c r="BV40" s="88" t="str">
        <f t="shared" si="25"/>
        <v>焦热+2</v>
      </c>
      <c r="BW40" s="85">
        <f t="shared" si="26"/>
        <v>129</v>
      </c>
      <c r="BX40" s="89" t="str">
        <f t="shared" si="27"/>
        <v>大焦热</v>
      </c>
      <c r="BY40" s="85">
        <f t="shared" si="28"/>
        <v>43</v>
      </c>
      <c r="BZ40" s="86">
        <f t="shared" si="29"/>
        <v>17</v>
      </c>
      <c r="CA40" s="88" t="str">
        <f t="shared" si="30"/>
        <v>大焦热+1</v>
      </c>
    </row>
    <row r="41" spans="9:79" ht="16.5" x14ac:dyDescent="0.2">
      <c r="AH41" s="84">
        <v>38</v>
      </c>
      <c r="AI41" s="84">
        <f>INDEX($W$4:$W$32,INT((AH39-5)/5)+1)</f>
        <v>0.56000000000000005</v>
      </c>
      <c r="AJ41" s="84">
        <v>0.2</v>
      </c>
      <c r="AK41" s="82">
        <f t="shared" ref="AK41" si="99">AI39*$AJ41</f>
        <v>0.2</v>
      </c>
      <c r="AL41" s="82">
        <f>ROUND(SUM(AK$4:AK41),2)</f>
        <v>3.05</v>
      </c>
      <c r="AM41" s="82">
        <f t="shared" ref="AM41" si="100">AI40*$AJ41</f>
        <v>0.15000000000000005</v>
      </c>
      <c r="AN41" s="82">
        <f>ROUND(SUM(AM$4:AM41),2)</f>
        <v>2.29</v>
      </c>
      <c r="AO41" s="82">
        <f t="shared" ref="AO41" si="101">AI41*$AJ41</f>
        <v>0.11200000000000002</v>
      </c>
      <c r="AP41" s="82">
        <f>ROUND(SUM(AO$4:AO41),2)</f>
        <v>1.52</v>
      </c>
      <c r="AR41" s="84">
        <v>38</v>
      </c>
      <c r="AS41" s="84">
        <f t="shared" si="8"/>
        <v>104</v>
      </c>
      <c r="AT41" s="85">
        <f t="shared" si="9"/>
        <v>20</v>
      </c>
      <c r="AU41" s="85">
        <f t="shared" si="10"/>
        <v>6</v>
      </c>
      <c r="AV41" s="84">
        <f t="shared" si="11"/>
        <v>117</v>
      </c>
      <c r="AW41" s="85">
        <f t="shared" si="12"/>
        <v>23</v>
      </c>
      <c r="AX41" s="85">
        <f t="shared" si="13"/>
        <v>6</v>
      </c>
      <c r="AY41" s="84">
        <f t="shared" si="14"/>
        <v>131</v>
      </c>
      <c r="AZ41" s="85">
        <f t="shared" si="15"/>
        <v>26</v>
      </c>
      <c r="BA41" s="85">
        <f t="shared" si="16"/>
        <v>7</v>
      </c>
      <c r="BH41" s="85">
        <v>38</v>
      </c>
      <c r="BI41" s="85">
        <v>3</v>
      </c>
      <c r="BJ41" s="85">
        <f>SUM(BI$4:BI41)</f>
        <v>115</v>
      </c>
      <c r="BL41" s="85">
        <v>38</v>
      </c>
      <c r="BM41" s="85">
        <f t="shared" si="17"/>
        <v>104</v>
      </c>
      <c r="BN41" s="89" t="str">
        <f t="shared" si="18"/>
        <v>焦热</v>
      </c>
      <c r="BO41" s="85">
        <f t="shared" si="0"/>
        <v>33</v>
      </c>
      <c r="BP41" s="86">
        <f t="shared" si="19"/>
        <v>14</v>
      </c>
      <c r="BQ41" s="88" t="str">
        <f t="shared" si="20"/>
        <v>焦热+1</v>
      </c>
      <c r="BR41" s="85">
        <f t="shared" si="21"/>
        <v>117</v>
      </c>
      <c r="BS41" s="89" t="str">
        <f t="shared" si="22"/>
        <v>大焦热</v>
      </c>
      <c r="BT41" s="85">
        <f t="shared" si="23"/>
        <v>39</v>
      </c>
      <c r="BU41" s="86">
        <f t="shared" si="24"/>
        <v>16</v>
      </c>
      <c r="BV41" s="88" t="str">
        <f t="shared" si="25"/>
        <v>大焦热</v>
      </c>
      <c r="BW41" s="85">
        <f t="shared" si="26"/>
        <v>131</v>
      </c>
      <c r="BX41" s="89" t="str">
        <f t="shared" si="27"/>
        <v>大焦热</v>
      </c>
      <c r="BY41" s="85">
        <f t="shared" si="28"/>
        <v>44</v>
      </c>
      <c r="BZ41" s="86">
        <f t="shared" si="29"/>
        <v>17</v>
      </c>
      <c r="CA41" s="88" t="str">
        <f t="shared" si="30"/>
        <v>大焦热+1</v>
      </c>
    </row>
    <row r="42" spans="9:79" ht="16.5" x14ac:dyDescent="0.2">
      <c r="AH42" s="84">
        <v>39</v>
      </c>
      <c r="AI42" s="84"/>
      <c r="AJ42" s="84">
        <v>0.25</v>
      </c>
      <c r="AK42" s="82">
        <f t="shared" ref="AK42" si="102">AI39*$AJ42</f>
        <v>0.25</v>
      </c>
      <c r="AL42" s="82">
        <f>ROUND(SUM(AK$4:AK42),2)</f>
        <v>3.3</v>
      </c>
      <c r="AM42" s="82">
        <f t="shared" ref="AM42" si="103">AI40*$AJ42</f>
        <v>0.18750000000000006</v>
      </c>
      <c r="AN42" s="82">
        <f>ROUND(SUM(AM$4:AM42),2)</f>
        <v>2.48</v>
      </c>
      <c r="AO42" s="82">
        <f t="shared" ref="AO42" si="104">AI41*$AJ42</f>
        <v>0.14000000000000001</v>
      </c>
      <c r="AP42" s="82">
        <f>ROUND(SUM(AO$4:AO42),2)</f>
        <v>1.66</v>
      </c>
      <c r="AR42" s="84">
        <v>39</v>
      </c>
      <c r="AS42" s="84">
        <f t="shared" si="8"/>
        <v>106</v>
      </c>
      <c r="AT42" s="85">
        <f t="shared" si="9"/>
        <v>21</v>
      </c>
      <c r="AU42" s="85">
        <f t="shared" si="10"/>
        <v>6</v>
      </c>
      <c r="AV42" s="84">
        <f t="shared" si="11"/>
        <v>118</v>
      </c>
      <c r="AW42" s="85">
        <f t="shared" si="12"/>
        <v>23</v>
      </c>
      <c r="AX42" s="85">
        <f t="shared" si="13"/>
        <v>6</v>
      </c>
      <c r="AY42" s="84">
        <f t="shared" si="14"/>
        <v>132</v>
      </c>
      <c r="AZ42" s="85">
        <f t="shared" si="15"/>
        <v>26</v>
      </c>
      <c r="BA42" s="85">
        <f t="shared" si="16"/>
        <v>7</v>
      </c>
      <c r="BH42" s="85">
        <v>39</v>
      </c>
      <c r="BI42" s="85">
        <v>2</v>
      </c>
      <c r="BJ42" s="85">
        <f>SUM(BI$4:BI42)</f>
        <v>117</v>
      </c>
      <c r="BL42" s="85">
        <v>39</v>
      </c>
      <c r="BM42" s="85">
        <f t="shared" si="17"/>
        <v>106</v>
      </c>
      <c r="BN42" s="89" t="str">
        <f t="shared" si="18"/>
        <v>焦热</v>
      </c>
      <c r="BO42" s="85">
        <f t="shared" si="0"/>
        <v>34</v>
      </c>
      <c r="BP42" s="86">
        <f t="shared" si="19"/>
        <v>14</v>
      </c>
      <c r="BQ42" s="88" t="str">
        <f t="shared" si="20"/>
        <v>焦热+1</v>
      </c>
      <c r="BR42" s="85">
        <f t="shared" si="21"/>
        <v>118</v>
      </c>
      <c r="BS42" s="89" t="str">
        <f t="shared" si="22"/>
        <v>大焦热</v>
      </c>
      <c r="BT42" s="85">
        <f t="shared" si="23"/>
        <v>39</v>
      </c>
      <c r="BU42" s="86">
        <f t="shared" si="24"/>
        <v>16</v>
      </c>
      <c r="BV42" s="88" t="str">
        <f t="shared" si="25"/>
        <v>大焦热</v>
      </c>
      <c r="BW42" s="85">
        <f t="shared" si="26"/>
        <v>132</v>
      </c>
      <c r="BX42" s="89" t="str">
        <f t="shared" si="27"/>
        <v>大焦热</v>
      </c>
      <c r="BY42" s="85">
        <f t="shared" si="28"/>
        <v>45</v>
      </c>
      <c r="BZ42" s="86">
        <f t="shared" si="29"/>
        <v>18</v>
      </c>
      <c r="CA42" s="88" t="str">
        <f t="shared" si="30"/>
        <v>大焦热+2</v>
      </c>
    </row>
    <row r="43" spans="9:79" ht="16.5" x14ac:dyDescent="0.2">
      <c r="AH43" s="84">
        <v>40</v>
      </c>
      <c r="AI43" s="84"/>
      <c r="AJ43" s="84">
        <v>0.3</v>
      </c>
      <c r="AK43" s="82">
        <f t="shared" ref="AK43" si="105">AI39*$AJ43</f>
        <v>0.3</v>
      </c>
      <c r="AL43" s="82">
        <f>ROUND(SUM(AK$4:AK43),2)</f>
        <v>3.6</v>
      </c>
      <c r="AM43" s="82">
        <f t="shared" ref="AM43" si="106">AI40*$AJ43</f>
        <v>0.22500000000000006</v>
      </c>
      <c r="AN43" s="82">
        <f>ROUND(SUM(AM$4:AM43),2)</f>
        <v>2.7</v>
      </c>
      <c r="AO43" s="82">
        <f t="shared" ref="AO43" si="107">AI41*$AJ43</f>
        <v>0.16800000000000001</v>
      </c>
      <c r="AP43" s="82">
        <f>ROUND(SUM(AO$4:AO43),2)</f>
        <v>1.83</v>
      </c>
      <c r="AR43" s="84">
        <v>40</v>
      </c>
      <c r="AS43" s="84">
        <f t="shared" si="8"/>
        <v>107</v>
      </c>
      <c r="AT43" s="85">
        <f t="shared" si="9"/>
        <v>21</v>
      </c>
      <c r="AU43" s="85">
        <f t="shared" si="10"/>
        <v>6</v>
      </c>
      <c r="AV43" s="84">
        <f t="shared" si="11"/>
        <v>119</v>
      </c>
      <c r="AW43" s="85">
        <f t="shared" si="12"/>
        <v>23</v>
      </c>
      <c r="AX43" s="85">
        <f t="shared" si="13"/>
        <v>6</v>
      </c>
      <c r="AY43" s="84">
        <f t="shared" si="14"/>
        <v>133</v>
      </c>
      <c r="AZ43" s="85">
        <f t="shared" si="15"/>
        <v>26</v>
      </c>
      <c r="BA43" s="85">
        <f t="shared" si="16"/>
        <v>7</v>
      </c>
      <c r="BH43" s="85">
        <v>40</v>
      </c>
      <c r="BI43" s="85">
        <v>3</v>
      </c>
      <c r="BJ43" s="85">
        <f>SUM(BI$4:BI43)</f>
        <v>120</v>
      </c>
      <c r="BL43" s="85">
        <v>40</v>
      </c>
      <c r="BM43" s="85">
        <f t="shared" si="17"/>
        <v>107</v>
      </c>
      <c r="BN43" s="89" t="str">
        <f t="shared" si="18"/>
        <v>焦热</v>
      </c>
      <c r="BO43" s="85">
        <f t="shared" si="0"/>
        <v>35</v>
      </c>
      <c r="BP43" s="86">
        <f t="shared" si="19"/>
        <v>14</v>
      </c>
      <c r="BQ43" s="88" t="str">
        <f t="shared" si="20"/>
        <v>焦热+1</v>
      </c>
      <c r="BR43" s="85">
        <f t="shared" si="21"/>
        <v>119</v>
      </c>
      <c r="BS43" s="89" t="str">
        <f t="shared" si="22"/>
        <v>大焦热</v>
      </c>
      <c r="BT43" s="85">
        <f t="shared" si="23"/>
        <v>39</v>
      </c>
      <c r="BU43" s="86">
        <f t="shared" si="24"/>
        <v>16</v>
      </c>
      <c r="BV43" s="88" t="str">
        <f t="shared" si="25"/>
        <v>大焦热</v>
      </c>
      <c r="BW43" s="85">
        <f t="shared" si="26"/>
        <v>133</v>
      </c>
      <c r="BX43" s="89" t="str">
        <f t="shared" si="27"/>
        <v>大焦热</v>
      </c>
      <c r="BY43" s="85">
        <f t="shared" si="28"/>
        <v>45</v>
      </c>
      <c r="BZ43" s="86">
        <f t="shared" si="29"/>
        <v>18</v>
      </c>
      <c r="CA43" s="88" t="str">
        <f t="shared" si="30"/>
        <v>大焦热+2</v>
      </c>
    </row>
    <row r="44" spans="9:79" ht="16.5" x14ac:dyDescent="0.2">
      <c r="AH44" s="84">
        <v>41</v>
      </c>
      <c r="AI44" s="84">
        <f>INDEX($S$4:$S$32,INT((AH44-5)/5)+1)</f>
        <v>1.1300000000000003</v>
      </c>
      <c r="AJ44" s="84">
        <v>0.1</v>
      </c>
      <c r="AK44" s="82">
        <f t="shared" ref="AK44" si="108">AI44*$AJ44</f>
        <v>0.11300000000000004</v>
      </c>
      <c r="AL44" s="82">
        <f>ROUND(SUM(AK$4:AK44),2)</f>
        <v>3.71</v>
      </c>
      <c r="AM44" s="82">
        <f t="shared" ref="AM44" si="109">AI45*$AJ44</f>
        <v>8.4999999999999964E-2</v>
      </c>
      <c r="AN44" s="82">
        <f>ROUND(SUM(AM$4:AM44),2)</f>
        <v>2.79</v>
      </c>
      <c r="AO44" s="82">
        <f t="shared" ref="AO44" si="110">AI46*$AJ44</f>
        <v>6.2999999999999987E-2</v>
      </c>
      <c r="AP44" s="82">
        <f>ROUND(SUM(AO$4:AO44),2)</f>
        <v>1.89</v>
      </c>
      <c r="AR44" s="84">
        <v>41</v>
      </c>
      <c r="AS44" s="84">
        <f t="shared" si="8"/>
        <v>108</v>
      </c>
      <c r="AT44" s="85">
        <f t="shared" si="9"/>
        <v>21</v>
      </c>
      <c r="AU44" s="85">
        <f t="shared" si="10"/>
        <v>6</v>
      </c>
      <c r="AV44" s="84">
        <f t="shared" si="11"/>
        <v>121</v>
      </c>
      <c r="AW44" s="85">
        <f t="shared" si="12"/>
        <v>24</v>
      </c>
      <c r="AX44" s="85">
        <f t="shared" si="13"/>
        <v>6</v>
      </c>
      <c r="AY44" s="84">
        <f t="shared" si="14"/>
        <v>134</v>
      </c>
      <c r="AZ44" s="85">
        <f t="shared" si="15"/>
        <v>26</v>
      </c>
      <c r="BA44" s="85">
        <f t="shared" si="16"/>
        <v>7</v>
      </c>
      <c r="BH44" s="85">
        <v>41</v>
      </c>
      <c r="BI44" s="85">
        <v>2</v>
      </c>
      <c r="BJ44" s="85">
        <f>SUM(BI$4:BI44)</f>
        <v>122</v>
      </c>
      <c r="BL44" s="85">
        <v>41</v>
      </c>
      <c r="BM44" s="85">
        <f t="shared" si="17"/>
        <v>108</v>
      </c>
      <c r="BN44" s="89" t="str">
        <f t="shared" si="18"/>
        <v>焦热</v>
      </c>
      <c r="BO44" s="85">
        <f t="shared" si="0"/>
        <v>35</v>
      </c>
      <c r="BP44" s="86">
        <f t="shared" si="19"/>
        <v>14</v>
      </c>
      <c r="BQ44" s="88" t="str">
        <f t="shared" si="20"/>
        <v>焦热+1</v>
      </c>
      <c r="BR44" s="85">
        <f t="shared" si="21"/>
        <v>121</v>
      </c>
      <c r="BS44" s="89" t="str">
        <f t="shared" si="22"/>
        <v>大焦热</v>
      </c>
      <c r="BT44" s="85">
        <f t="shared" si="23"/>
        <v>40</v>
      </c>
      <c r="BU44" s="86">
        <f t="shared" si="24"/>
        <v>16</v>
      </c>
      <c r="BV44" s="88" t="str">
        <f t="shared" si="25"/>
        <v>大焦热</v>
      </c>
      <c r="BW44" s="85">
        <f t="shared" si="26"/>
        <v>134</v>
      </c>
      <c r="BX44" s="89" t="str">
        <f t="shared" si="27"/>
        <v>大焦热</v>
      </c>
      <c r="BY44" s="85">
        <f t="shared" si="28"/>
        <v>45</v>
      </c>
      <c r="BZ44" s="86">
        <f t="shared" si="29"/>
        <v>18</v>
      </c>
      <c r="CA44" s="88" t="str">
        <f t="shared" si="30"/>
        <v>大焦热+2</v>
      </c>
    </row>
    <row r="45" spans="9:79" ht="16.5" x14ac:dyDescent="0.2">
      <c r="AH45" s="84">
        <v>42</v>
      </c>
      <c r="AI45" s="84">
        <f>INDEX($U$4:$U$32,INT((AH44-5)/5)+1)</f>
        <v>0.84999999999999964</v>
      </c>
      <c r="AJ45" s="84">
        <v>0.15</v>
      </c>
      <c r="AK45" s="82">
        <f t="shared" ref="AK45" si="111">AI44*$AJ45</f>
        <v>0.16950000000000004</v>
      </c>
      <c r="AL45" s="82">
        <f>ROUND(SUM(AK$4:AK45),2)</f>
        <v>3.88</v>
      </c>
      <c r="AM45" s="82">
        <f t="shared" ref="AM45" si="112">AI45*$AJ45</f>
        <v>0.12749999999999995</v>
      </c>
      <c r="AN45" s="82">
        <f>ROUND(SUM(AM$4:AM45),2)</f>
        <v>2.91</v>
      </c>
      <c r="AO45" s="82">
        <f t="shared" ref="AO45" si="113">AI46*$AJ45</f>
        <v>9.4499999999999987E-2</v>
      </c>
      <c r="AP45" s="82">
        <f>ROUND(SUM(AO$4:AO45),2)</f>
        <v>1.98</v>
      </c>
      <c r="AR45" s="84">
        <v>42</v>
      </c>
      <c r="AS45" s="84">
        <f t="shared" si="8"/>
        <v>109</v>
      </c>
      <c r="AT45" s="85">
        <f t="shared" si="9"/>
        <v>21</v>
      </c>
      <c r="AU45" s="85">
        <f t="shared" si="10"/>
        <v>6</v>
      </c>
      <c r="AV45" s="84">
        <f t="shared" si="11"/>
        <v>122</v>
      </c>
      <c r="AW45" s="85">
        <f t="shared" si="12"/>
        <v>24</v>
      </c>
      <c r="AX45" s="85">
        <f t="shared" si="13"/>
        <v>6</v>
      </c>
      <c r="AY45" s="84">
        <f t="shared" si="14"/>
        <v>134</v>
      </c>
      <c r="AZ45" s="85">
        <f t="shared" si="15"/>
        <v>26</v>
      </c>
      <c r="BA45" s="85">
        <f t="shared" si="16"/>
        <v>7</v>
      </c>
      <c r="BH45" s="85">
        <v>42</v>
      </c>
      <c r="BI45" s="85">
        <v>3</v>
      </c>
      <c r="BJ45" s="85">
        <f>SUM(BI$4:BI45)</f>
        <v>125</v>
      </c>
      <c r="BL45" s="85">
        <v>42</v>
      </c>
      <c r="BM45" s="85">
        <f t="shared" si="17"/>
        <v>109</v>
      </c>
      <c r="BN45" s="89" t="str">
        <f t="shared" si="18"/>
        <v>焦热</v>
      </c>
      <c r="BO45" s="85">
        <f t="shared" si="0"/>
        <v>35</v>
      </c>
      <c r="BP45" s="86">
        <f t="shared" si="19"/>
        <v>14</v>
      </c>
      <c r="BQ45" s="88" t="str">
        <f t="shared" si="20"/>
        <v>焦热+1</v>
      </c>
      <c r="BR45" s="85">
        <f t="shared" si="21"/>
        <v>122</v>
      </c>
      <c r="BS45" s="89" t="str">
        <f t="shared" si="22"/>
        <v>大焦热</v>
      </c>
      <c r="BT45" s="85">
        <f t="shared" si="23"/>
        <v>41</v>
      </c>
      <c r="BU45" s="86">
        <f t="shared" si="24"/>
        <v>16</v>
      </c>
      <c r="BV45" s="88" t="str">
        <f t="shared" si="25"/>
        <v>大焦热</v>
      </c>
      <c r="BW45" s="85">
        <f t="shared" si="26"/>
        <v>134</v>
      </c>
      <c r="BX45" s="89" t="str">
        <f t="shared" si="27"/>
        <v>大焦热</v>
      </c>
      <c r="BY45" s="85">
        <f t="shared" si="28"/>
        <v>45</v>
      </c>
      <c r="BZ45" s="86">
        <f t="shared" si="29"/>
        <v>18</v>
      </c>
      <c r="CA45" s="88" t="str">
        <f t="shared" si="30"/>
        <v>大焦热+2</v>
      </c>
    </row>
    <row r="46" spans="9:79" ht="16.5" x14ac:dyDescent="0.2">
      <c r="AH46" s="84">
        <v>43</v>
      </c>
      <c r="AI46" s="84">
        <f>INDEX($W$4:$W$32,INT((AH44-5)/5)+1)</f>
        <v>0.62999999999999989</v>
      </c>
      <c r="AJ46" s="84">
        <v>0.2</v>
      </c>
      <c r="AK46" s="82">
        <f t="shared" ref="AK46" si="114">AI44*$AJ46</f>
        <v>0.22600000000000009</v>
      </c>
      <c r="AL46" s="82">
        <f>ROUND(SUM(AK$4:AK46),2)</f>
        <v>4.1100000000000003</v>
      </c>
      <c r="AM46" s="82">
        <f t="shared" ref="AM46" si="115">AI45*$AJ46</f>
        <v>0.16999999999999993</v>
      </c>
      <c r="AN46" s="82">
        <f>ROUND(SUM(AM$4:AM46),2)</f>
        <v>3.08</v>
      </c>
      <c r="AO46" s="82">
        <f t="shared" ref="AO46" si="116">AI46*$AJ46</f>
        <v>0.12599999999999997</v>
      </c>
      <c r="AP46" s="82">
        <f>ROUND(SUM(AO$4:AO46),2)</f>
        <v>2.11</v>
      </c>
      <c r="AR46" s="84">
        <v>43</v>
      </c>
      <c r="AS46" s="84">
        <f t="shared" si="8"/>
        <v>109</v>
      </c>
      <c r="AT46" s="85">
        <f t="shared" si="9"/>
        <v>21</v>
      </c>
      <c r="AU46" s="85">
        <f t="shared" si="10"/>
        <v>6</v>
      </c>
      <c r="AV46" s="84">
        <f t="shared" si="11"/>
        <v>123</v>
      </c>
      <c r="AW46" s="85">
        <f t="shared" si="12"/>
        <v>24</v>
      </c>
      <c r="AX46" s="85">
        <f t="shared" si="13"/>
        <v>6</v>
      </c>
      <c r="AY46" s="84">
        <f t="shared" si="14"/>
        <v>136</v>
      </c>
      <c r="AZ46" s="85">
        <f t="shared" si="15"/>
        <v>27</v>
      </c>
      <c r="BA46" s="85">
        <f t="shared" si="16"/>
        <v>7</v>
      </c>
      <c r="BH46" s="85">
        <v>43</v>
      </c>
      <c r="BI46" s="85">
        <v>2</v>
      </c>
      <c r="BJ46" s="85">
        <f>SUM(BI$4:BI46)</f>
        <v>127</v>
      </c>
      <c r="BL46" s="85">
        <v>43</v>
      </c>
      <c r="BM46" s="85">
        <f t="shared" si="17"/>
        <v>109</v>
      </c>
      <c r="BN46" s="89" t="str">
        <f t="shared" si="18"/>
        <v>焦热</v>
      </c>
      <c r="BO46" s="85">
        <f t="shared" si="0"/>
        <v>35</v>
      </c>
      <c r="BP46" s="86">
        <f t="shared" si="19"/>
        <v>14</v>
      </c>
      <c r="BQ46" s="88" t="str">
        <f t="shared" si="20"/>
        <v>焦热+1</v>
      </c>
      <c r="BR46" s="85">
        <f t="shared" si="21"/>
        <v>123</v>
      </c>
      <c r="BS46" s="89" t="str">
        <f t="shared" si="22"/>
        <v>大焦热</v>
      </c>
      <c r="BT46" s="85">
        <f t="shared" si="23"/>
        <v>41</v>
      </c>
      <c r="BU46" s="86">
        <f t="shared" si="24"/>
        <v>16</v>
      </c>
      <c r="BV46" s="88" t="str">
        <f t="shared" si="25"/>
        <v>大焦热</v>
      </c>
      <c r="BW46" s="85">
        <f t="shared" si="26"/>
        <v>136</v>
      </c>
      <c r="BX46" s="89" t="str">
        <f t="shared" si="27"/>
        <v>无间</v>
      </c>
      <c r="BY46" s="85">
        <f t="shared" si="28"/>
        <v>46</v>
      </c>
      <c r="BZ46" s="86">
        <f t="shared" si="29"/>
        <v>18</v>
      </c>
      <c r="CA46" s="88" t="str">
        <f t="shared" si="30"/>
        <v>大焦热+2</v>
      </c>
    </row>
    <row r="47" spans="9:79" ht="16.5" x14ac:dyDescent="0.2">
      <c r="AH47" s="84">
        <v>44</v>
      </c>
      <c r="AI47" s="84"/>
      <c r="AJ47" s="84">
        <v>0.25</v>
      </c>
      <c r="AK47" s="82">
        <f t="shared" ref="AK47" si="117">AI44*$AJ47</f>
        <v>0.28250000000000008</v>
      </c>
      <c r="AL47" s="82">
        <f>ROUND(SUM(AK$4:AK47),2)</f>
        <v>4.3899999999999997</v>
      </c>
      <c r="AM47" s="82">
        <f t="shared" ref="AM47" si="118">AI45*$AJ47</f>
        <v>0.21249999999999991</v>
      </c>
      <c r="AN47" s="82">
        <f>ROUND(SUM(AM$4:AM47),2)</f>
        <v>3.3</v>
      </c>
      <c r="AO47" s="82">
        <f t="shared" ref="AO47" si="119">AI46*$AJ47</f>
        <v>0.15749999999999997</v>
      </c>
      <c r="AP47" s="82">
        <f>ROUND(SUM(AO$4:AO47),2)</f>
        <v>2.27</v>
      </c>
      <c r="AR47" s="84">
        <v>44</v>
      </c>
      <c r="AS47" s="84">
        <f t="shared" si="8"/>
        <v>111</v>
      </c>
      <c r="AT47" s="85">
        <f t="shared" si="9"/>
        <v>22</v>
      </c>
      <c r="AU47" s="85">
        <f t="shared" si="10"/>
        <v>6</v>
      </c>
      <c r="AV47" s="84">
        <f t="shared" si="11"/>
        <v>124</v>
      </c>
      <c r="AW47" s="85">
        <f t="shared" si="12"/>
        <v>24</v>
      </c>
      <c r="AX47" s="85">
        <f t="shared" si="13"/>
        <v>6</v>
      </c>
      <c r="AY47" s="84">
        <f t="shared" si="14"/>
        <v>137</v>
      </c>
      <c r="AZ47" s="85">
        <f t="shared" si="15"/>
        <v>27</v>
      </c>
      <c r="BA47" s="85">
        <f t="shared" si="16"/>
        <v>7</v>
      </c>
      <c r="BH47" s="85">
        <v>44</v>
      </c>
      <c r="BI47" s="85">
        <v>3</v>
      </c>
      <c r="BJ47" s="85">
        <f>SUM(BI$4:BI47)</f>
        <v>130</v>
      </c>
      <c r="BL47" s="85">
        <v>44</v>
      </c>
      <c r="BM47" s="85">
        <f t="shared" si="17"/>
        <v>111</v>
      </c>
      <c r="BN47" s="89" t="str">
        <f t="shared" si="18"/>
        <v>大焦热</v>
      </c>
      <c r="BO47" s="85">
        <f t="shared" si="0"/>
        <v>36</v>
      </c>
      <c r="BP47" s="86">
        <f t="shared" si="19"/>
        <v>15</v>
      </c>
      <c r="BQ47" s="88" t="str">
        <f t="shared" si="20"/>
        <v>焦热+2</v>
      </c>
      <c r="BR47" s="85">
        <f t="shared" si="21"/>
        <v>124</v>
      </c>
      <c r="BS47" s="89" t="str">
        <f t="shared" si="22"/>
        <v>大焦热</v>
      </c>
      <c r="BT47" s="85">
        <f t="shared" si="23"/>
        <v>41</v>
      </c>
      <c r="BU47" s="86">
        <f t="shared" si="24"/>
        <v>16</v>
      </c>
      <c r="BV47" s="88" t="str">
        <f t="shared" si="25"/>
        <v>大焦热</v>
      </c>
      <c r="BW47" s="85">
        <f t="shared" si="26"/>
        <v>137</v>
      </c>
      <c r="BX47" s="89" t="str">
        <f t="shared" si="27"/>
        <v>无间</v>
      </c>
      <c r="BY47" s="85">
        <f t="shared" si="28"/>
        <v>47</v>
      </c>
      <c r="BZ47" s="86">
        <f t="shared" si="29"/>
        <v>18</v>
      </c>
      <c r="CA47" s="88" t="str">
        <f t="shared" si="30"/>
        <v>大焦热+2</v>
      </c>
    </row>
    <row r="48" spans="9:79" ht="16.5" x14ac:dyDescent="0.2">
      <c r="AH48" s="84">
        <v>45</v>
      </c>
      <c r="AI48" s="84"/>
      <c r="AJ48" s="84">
        <v>0.3</v>
      </c>
      <c r="AK48" s="82">
        <f t="shared" ref="AK48" si="120">AI44*$AJ48</f>
        <v>0.33900000000000008</v>
      </c>
      <c r="AL48" s="82">
        <f>ROUND(SUM(AK$4:AK48),2)</f>
        <v>4.7300000000000004</v>
      </c>
      <c r="AM48" s="82">
        <f t="shared" ref="AM48" si="121">AI45*$AJ48</f>
        <v>0.25499999999999989</v>
      </c>
      <c r="AN48" s="82">
        <f>ROUND(SUM(AM$4:AM48),2)</f>
        <v>3.55</v>
      </c>
      <c r="AO48" s="82">
        <f t="shared" ref="AO48" si="122">AI46*$AJ48</f>
        <v>0.18899999999999997</v>
      </c>
      <c r="AP48" s="82">
        <f>ROUND(SUM(AO$4:AO48),2)</f>
        <v>2.46</v>
      </c>
      <c r="AR48" s="84">
        <v>45</v>
      </c>
      <c r="AS48" s="84">
        <f t="shared" si="8"/>
        <v>112</v>
      </c>
      <c r="AT48" s="85">
        <f t="shared" si="9"/>
        <v>22</v>
      </c>
      <c r="AU48" s="85">
        <f t="shared" si="10"/>
        <v>6</v>
      </c>
      <c r="AV48" s="84">
        <f t="shared" si="11"/>
        <v>124</v>
      </c>
      <c r="AW48" s="85">
        <f t="shared" si="12"/>
        <v>24</v>
      </c>
      <c r="AX48" s="85">
        <f t="shared" si="13"/>
        <v>6</v>
      </c>
      <c r="AY48" s="84">
        <f t="shared" si="14"/>
        <v>138</v>
      </c>
      <c r="AZ48" s="85">
        <f t="shared" si="15"/>
        <v>27</v>
      </c>
      <c r="BA48" s="85">
        <f t="shared" si="16"/>
        <v>7</v>
      </c>
      <c r="BH48" s="85">
        <v>45</v>
      </c>
      <c r="BI48" s="85">
        <v>2</v>
      </c>
      <c r="BJ48" s="85">
        <f>SUM(BI$4:BI48)</f>
        <v>132</v>
      </c>
      <c r="BL48" s="85">
        <v>45</v>
      </c>
      <c r="BM48" s="85">
        <f t="shared" si="17"/>
        <v>112</v>
      </c>
      <c r="BN48" s="89" t="str">
        <f t="shared" si="18"/>
        <v>大焦热</v>
      </c>
      <c r="BO48" s="85">
        <f t="shared" si="0"/>
        <v>37</v>
      </c>
      <c r="BP48" s="86">
        <f t="shared" si="19"/>
        <v>15</v>
      </c>
      <c r="BQ48" s="88" t="str">
        <f t="shared" si="20"/>
        <v>焦热+2</v>
      </c>
      <c r="BR48" s="85">
        <f t="shared" si="21"/>
        <v>124</v>
      </c>
      <c r="BS48" s="89" t="str">
        <f t="shared" si="22"/>
        <v>大焦热</v>
      </c>
      <c r="BT48" s="85">
        <f t="shared" si="23"/>
        <v>41</v>
      </c>
      <c r="BU48" s="86">
        <f t="shared" si="24"/>
        <v>16</v>
      </c>
      <c r="BV48" s="88" t="str">
        <f t="shared" si="25"/>
        <v>大焦热</v>
      </c>
      <c r="BW48" s="85">
        <f t="shared" si="26"/>
        <v>138</v>
      </c>
      <c r="BX48" s="89" t="str">
        <f t="shared" si="27"/>
        <v>无间</v>
      </c>
      <c r="BY48" s="85">
        <f t="shared" si="28"/>
        <v>47</v>
      </c>
      <c r="BZ48" s="86">
        <f t="shared" si="29"/>
        <v>18</v>
      </c>
      <c r="CA48" s="88" t="str">
        <f t="shared" si="30"/>
        <v>大焦热+2</v>
      </c>
    </row>
    <row r="49" spans="34:79" ht="16.5" x14ac:dyDescent="0.2">
      <c r="AH49" s="84">
        <v>46</v>
      </c>
      <c r="AI49" s="84">
        <f>INDEX($S$4:$S$32,INT((AH49-5)/5)+1)</f>
        <v>1.1999999999999993</v>
      </c>
      <c r="AJ49" s="84">
        <v>0.1</v>
      </c>
      <c r="AK49" s="82">
        <f t="shared" ref="AK49" si="123">AI49*$AJ49</f>
        <v>0.11999999999999994</v>
      </c>
      <c r="AL49" s="82">
        <f>ROUND(SUM(AK$4:AK49),2)</f>
        <v>4.8499999999999996</v>
      </c>
      <c r="AM49" s="82">
        <f t="shared" ref="AM49" si="124">AI50*$AJ49</f>
        <v>9.0000000000000038E-2</v>
      </c>
      <c r="AN49" s="82">
        <f>ROUND(SUM(AM$4:AM49),2)</f>
        <v>3.64</v>
      </c>
      <c r="AO49" s="82">
        <f t="shared" ref="AO49" si="125">AI51*$AJ49</f>
        <v>6.699999999999999E-2</v>
      </c>
      <c r="AP49" s="82">
        <f>ROUND(SUM(AO$4:AO49),2)</f>
        <v>2.52</v>
      </c>
      <c r="AR49" s="84">
        <v>46</v>
      </c>
      <c r="AS49" s="84">
        <f t="shared" si="8"/>
        <v>113</v>
      </c>
      <c r="AT49" s="85">
        <f t="shared" si="9"/>
        <v>22</v>
      </c>
      <c r="AU49" s="85">
        <f t="shared" si="10"/>
        <v>6</v>
      </c>
      <c r="AV49" s="84">
        <f t="shared" si="11"/>
        <v>126</v>
      </c>
      <c r="AW49" s="85">
        <f t="shared" si="12"/>
        <v>25</v>
      </c>
      <c r="AX49" s="85">
        <f t="shared" si="13"/>
        <v>7</v>
      </c>
      <c r="AY49" s="84">
        <f t="shared" si="14"/>
        <v>139</v>
      </c>
      <c r="AZ49" s="85">
        <f t="shared" si="15"/>
        <v>27</v>
      </c>
      <c r="BA49" s="85">
        <f t="shared" si="16"/>
        <v>7</v>
      </c>
      <c r="BH49" s="85">
        <v>46</v>
      </c>
      <c r="BI49" s="85">
        <v>3</v>
      </c>
      <c r="BJ49" s="85">
        <f>SUM(BI$4:BI49)</f>
        <v>135</v>
      </c>
      <c r="BL49" s="85">
        <v>46</v>
      </c>
      <c r="BM49" s="85">
        <f t="shared" si="17"/>
        <v>113</v>
      </c>
      <c r="BN49" s="89" t="str">
        <f t="shared" si="18"/>
        <v>大焦热</v>
      </c>
      <c r="BO49" s="85">
        <f t="shared" si="0"/>
        <v>37</v>
      </c>
      <c r="BP49" s="86">
        <f t="shared" si="19"/>
        <v>15</v>
      </c>
      <c r="BQ49" s="88" t="str">
        <f t="shared" si="20"/>
        <v>焦热+2</v>
      </c>
      <c r="BR49" s="85">
        <f t="shared" si="21"/>
        <v>126</v>
      </c>
      <c r="BS49" s="89" t="str">
        <f t="shared" si="22"/>
        <v>大焦热</v>
      </c>
      <c r="BT49" s="85">
        <f t="shared" si="23"/>
        <v>42</v>
      </c>
      <c r="BU49" s="86">
        <f t="shared" si="24"/>
        <v>17</v>
      </c>
      <c r="BV49" s="88" t="str">
        <f t="shared" si="25"/>
        <v>大焦热+1</v>
      </c>
      <c r="BW49" s="85">
        <f t="shared" si="26"/>
        <v>139</v>
      </c>
      <c r="BX49" s="89" t="str">
        <f t="shared" si="27"/>
        <v>无间</v>
      </c>
      <c r="BY49" s="85">
        <f t="shared" si="28"/>
        <v>47</v>
      </c>
      <c r="BZ49" s="86">
        <f t="shared" si="29"/>
        <v>18</v>
      </c>
      <c r="CA49" s="88" t="str">
        <f t="shared" si="30"/>
        <v>大焦热+2</v>
      </c>
    </row>
    <row r="50" spans="34:79" ht="16.5" x14ac:dyDescent="0.2">
      <c r="AH50" s="84">
        <v>47</v>
      </c>
      <c r="AI50" s="84">
        <f>INDEX($U$4:$U$32,INT((AH49-5)/5)+1)</f>
        <v>0.90000000000000036</v>
      </c>
      <c r="AJ50" s="84">
        <v>0.15</v>
      </c>
      <c r="AK50" s="82">
        <f t="shared" ref="AK50" si="126">AI49*$AJ50</f>
        <v>0.17999999999999988</v>
      </c>
      <c r="AL50" s="82">
        <f>ROUND(SUM(AK$4:AK50),2)</f>
        <v>5.03</v>
      </c>
      <c r="AM50" s="82">
        <f t="shared" ref="AM50" si="127">AI50*$AJ50</f>
        <v>0.13500000000000004</v>
      </c>
      <c r="AN50" s="82">
        <f>ROUND(SUM(AM$4:AM50),2)</f>
        <v>3.78</v>
      </c>
      <c r="AO50" s="82">
        <f t="shared" ref="AO50" si="128">AI51*$AJ50</f>
        <v>0.10049999999999999</v>
      </c>
      <c r="AP50" s="82">
        <f>ROUND(SUM(AO$4:AO50),2)</f>
        <v>2.62</v>
      </c>
      <c r="AR50" s="84">
        <v>47</v>
      </c>
      <c r="AS50" s="84">
        <f t="shared" si="8"/>
        <v>114</v>
      </c>
      <c r="AT50" s="85">
        <f t="shared" si="9"/>
        <v>22</v>
      </c>
      <c r="AU50" s="85">
        <f t="shared" si="10"/>
        <v>6</v>
      </c>
      <c r="AV50" s="84">
        <f t="shared" si="11"/>
        <v>127</v>
      </c>
      <c r="AW50" s="85">
        <f t="shared" si="12"/>
        <v>25</v>
      </c>
      <c r="AX50" s="85">
        <f t="shared" si="13"/>
        <v>7</v>
      </c>
      <c r="AY50" s="84">
        <f t="shared" si="14"/>
        <v>139</v>
      </c>
      <c r="AZ50" s="85">
        <f t="shared" si="15"/>
        <v>27</v>
      </c>
      <c r="BA50" s="85">
        <f t="shared" si="16"/>
        <v>7</v>
      </c>
      <c r="BH50" s="85">
        <v>47</v>
      </c>
      <c r="BI50" s="85">
        <v>2</v>
      </c>
      <c r="BJ50" s="85">
        <f>SUM(BI$4:BI50)</f>
        <v>137</v>
      </c>
      <c r="BL50" s="85">
        <v>47</v>
      </c>
      <c r="BM50" s="85">
        <f t="shared" si="17"/>
        <v>114</v>
      </c>
      <c r="BN50" s="89" t="str">
        <f t="shared" si="18"/>
        <v>大焦热</v>
      </c>
      <c r="BO50" s="85">
        <f t="shared" si="0"/>
        <v>37</v>
      </c>
      <c r="BP50" s="86">
        <f t="shared" si="19"/>
        <v>15</v>
      </c>
      <c r="BQ50" s="88" t="str">
        <f t="shared" si="20"/>
        <v>焦热+2</v>
      </c>
      <c r="BR50" s="85">
        <f t="shared" si="21"/>
        <v>127</v>
      </c>
      <c r="BS50" s="89" t="str">
        <f t="shared" si="22"/>
        <v>大焦热</v>
      </c>
      <c r="BT50" s="85">
        <f t="shared" si="23"/>
        <v>43</v>
      </c>
      <c r="BU50" s="86">
        <f t="shared" si="24"/>
        <v>17</v>
      </c>
      <c r="BV50" s="88" t="str">
        <f t="shared" si="25"/>
        <v>大焦热+1</v>
      </c>
      <c r="BW50" s="85">
        <f t="shared" si="26"/>
        <v>139</v>
      </c>
      <c r="BX50" s="89" t="str">
        <f t="shared" si="27"/>
        <v>无间</v>
      </c>
      <c r="BY50" s="85">
        <f t="shared" si="28"/>
        <v>47</v>
      </c>
      <c r="BZ50" s="86">
        <f t="shared" si="29"/>
        <v>18</v>
      </c>
      <c r="CA50" s="88" t="str">
        <f t="shared" si="30"/>
        <v>大焦热+2</v>
      </c>
    </row>
    <row r="51" spans="34:79" ht="16.5" x14ac:dyDescent="0.2">
      <c r="AH51" s="84">
        <v>48</v>
      </c>
      <c r="AI51" s="84">
        <f>INDEX($W$4:$W$32,INT((AH49-5)/5)+1)</f>
        <v>0.66999999999999993</v>
      </c>
      <c r="AJ51" s="84">
        <v>0.2</v>
      </c>
      <c r="AK51" s="82">
        <f t="shared" ref="AK51" si="129">AI49*$AJ51</f>
        <v>0.23999999999999988</v>
      </c>
      <c r="AL51" s="82">
        <f>ROUND(SUM(AK$4:AK51),2)</f>
        <v>5.27</v>
      </c>
      <c r="AM51" s="82">
        <f t="shared" ref="AM51" si="130">AI50*$AJ51</f>
        <v>0.18000000000000008</v>
      </c>
      <c r="AN51" s="82">
        <f>ROUND(SUM(AM$4:AM51),2)</f>
        <v>3.96</v>
      </c>
      <c r="AO51" s="82">
        <f t="shared" ref="AO51" si="131">AI51*$AJ51</f>
        <v>0.13399999999999998</v>
      </c>
      <c r="AP51" s="82">
        <f>ROUND(SUM(AO$4:AO51),2)</f>
        <v>2.76</v>
      </c>
      <c r="AR51" s="84">
        <v>48</v>
      </c>
      <c r="AS51" s="84">
        <f t="shared" si="8"/>
        <v>114</v>
      </c>
      <c r="AT51" s="85">
        <f t="shared" si="9"/>
        <v>22</v>
      </c>
      <c r="AU51" s="85">
        <f t="shared" si="10"/>
        <v>6</v>
      </c>
      <c r="AV51" s="84">
        <f t="shared" si="11"/>
        <v>128</v>
      </c>
      <c r="AW51" s="85">
        <f t="shared" si="12"/>
        <v>25</v>
      </c>
      <c r="AX51" s="85">
        <f t="shared" si="13"/>
        <v>7</v>
      </c>
      <c r="AY51" s="84">
        <f t="shared" si="14"/>
        <v>141</v>
      </c>
      <c r="AZ51" s="85">
        <f t="shared" si="15"/>
        <v>28</v>
      </c>
      <c r="BA51" s="85">
        <f t="shared" si="16"/>
        <v>7</v>
      </c>
      <c r="BH51" s="85">
        <v>48</v>
      </c>
      <c r="BI51" s="85">
        <v>3</v>
      </c>
      <c r="BJ51" s="85">
        <f>SUM(BI$4:BI51)</f>
        <v>140</v>
      </c>
      <c r="BL51" s="85">
        <v>48</v>
      </c>
      <c r="BM51" s="85">
        <f t="shared" si="17"/>
        <v>114</v>
      </c>
      <c r="BN51" s="89" t="str">
        <f t="shared" si="18"/>
        <v>大焦热</v>
      </c>
      <c r="BO51" s="85">
        <f t="shared" si="0"/>
        <v>37</v>
      </c>
      <c r="BP51" s="86">
        <f t="shared" si="19"/>
        <v>15</v>
      </c>
      <c r="BQ51" s="88" t="str">
        <f t="shared" si="20"/>
        <v>焦热+2</v>
      </c>
      <c r="BR51" s="85">
        <f t="shared" si="21"/>
        <v>128</v>
      </c>
      <c r="BS51" s="89" t="str">
        <f t="shared" si="22"/>
        <v>大焦热</v>
      </c>
      <c r="BT51" s="85">
        <f t="shared" si="23"/>
        <v>43</v>
      </c>
      <c r="BU51" s="86">
        <f t="shared" si="24"/>
        <v>17</v>
      </c>
      <c r="BV51" s="88" t="str">
        <f t="shared" si="25"/>
        <v>大焦热+1</v>
      </c>
      <c r="BW51" s="85">
        <f t="shared" si="26"/>
        <v>141</v>
      </c>
      <c r="BX51" s="89" t="str">
        <f t="shared" si="27"/>
        <v>无间</v>
      </c>
      <c r="BY51" s="85">
        <f t="shared" si="28"/>
        <v>48</v>
      </c>
      <c r="BZ51" s="86">
        <f t="shared" si="29"/>
        <v>19</v>
      </c>
      <c r="CA51" s="88" t="str">
        <f t="shared" si="30"/>
        <v>无间</v>
      </c>
    </row>
    <row r="52" spans="34:79" ht="16.5" x14ac:dyDescent="0.2">
      <c r="AH52" s="84">
        <v>49</v>
      </c>
      <c r="AI52" s="84"/>
      <c r="AJ52" s="84">
        <v>0.25</v>
      </c>
      <c r="AK52" s="82">
        <f t="shared" ref="AK52" si="132">AI49*$AJ52</f>
        <v>0.29999999999999982</v>
      </c>
      <c r="AL52" s="82">
        <f>ROUND(SUM(AK$4:AK52),2)</f>
        <v>5.57</v>
      </c>
      <c r="AM52" s="82">
        <f t="shared" ref="AM52" si="133">AI50*$AJ52</f>
        <v>0.22500000000000009</v>
      </c>
      <c r="AN52" s="82">
        <f>ROUND(SUM(AM$4:AM52),2)</f>
        <v>4.18</v>
      </c>
      <c r="AO52" s="82">
        <f t="shared" ref="AO52" si="134">AI51*$AJ52</f>
        <v>0.16749999999999998</v>
      </c>
      <c r="AP52" s="82">
        <f>ROUND(SUM(AO$4:AO52),2)</f>
        <v>2.92</v>
      </c>
      <c r="AR52" s="84">
        <v>49</v>
      </c>
      <c r="AS52" s="84">
        <f t="shared" si="8"/>
        <v>115</v>
      </c>
      <c r="AT52" s="85">
        <f t="shared" si="9"/>
        <v>23</v>
      </c>
      <c r="AU52" s="85">
        <f t="shared" si="10"/>
        <v>6</v>
      </c>
      <c r="AV52" s="84">
        <f t="shared" si="11"/>
        <v>128</v>
      </c>
      <c r="AW52" s="85">
        <f t="shared" si="12"/>
        <v>25</v>
      </c>
      <c r="AX52" s="85">
        <f t="shared" si="13"/>
        <v>7</v>
      </c>
      <c r="AY52" s="84">
        <f t="shared" si="14"/>
        <v>142</v>
      </c>
      <c r="AZ52" s="85">
        <f t="shared" si="15"/>
        <v>28</v>
      </c>
      <c r="BA52" s="85">
        <f t="shared" si="16"/>
        <v>7</v>
      </c>
      <c r="BH52" s="85">
        <v>49</v>
      </c>
      <c r="BI52" s="85">
        <v>2</v>
      </c>
      <c r="BJ52" s="85">
        <f>SUM(BI$4:BI52)</f>
        <v>142</v>
      </c>
      <c r="BL52" s="85">
        <v>49</v>
      </c>
      <c r="BM52" s="85">
        <f t="shared" si="17"/>
        <v>115</v>
      </c>
      <c r="BN52" s="89" t="str">
        <f t="shared" si="18"/>
        <v>大焦热</v>
      </c>
      <c r="BO52" s="85">
        <f t="shared" si="0"/>
        <v>38</v>
      </c>
      <c r="BP52" s="86">
        <f t="shared" si="19"/>
        <v>15</v>
      </c>
      <c r="BQ52" s="88" t="str">
        <f t="shared" si="20"/>
        <v>焦热+2</v>
      </c>
      <c r="BR52" s="85">
        <f t="shared" si="21"/>
        <v>128</v>
      </c>
      <c r="BS52" s="89" t="str">
        <f t="shared" si="22"/>
        <v>大焦热</v>
      </c>
      <c r="BT52" s="85">
        <f t="shared" si="23"/>
        <v>43</v>
      </c>
      <c r="BU52" s="86">
        <f t="shared" si="24"/>
        <v>17</v>
      </c>
      <c r="BV52" s="88" t="str">
        <f t="shared" si="25"/>
        <v>大焦热+1</v>
      </c>
      <c r="BW52" s="85">
        <f t="shared" si="26"/>
        <v>142</v>
      </c>
      <c r="BX52" s="89" t="str">
        <f t="shared" si="27"/>
        <v>无间</v>
      </c>
      <c r="BY52" s="85">
        <f t="shared" si="28"/>
        <v>49</v>
      </c>
      <c r="BZ52" s="86">
        <f t="shared" si="29"/>
        <v>19</v>
      </c>
      <c r="CA52" s="88" t="str">
        <f t="shared" si="30"/>
        <v>无间</v>
      </c>
    </row>
    <row r="53" spans="34:79" ht="16.5" x14ac:dyDescent="0.2">
      <c r="AH53" s="84">
        <v>50</v>
      </c>
      <c r="AI53" s="84"/>
      <c r="AJ53" s="84">
        <v>0.3</v>
      </c>
      <c r="AK53" s="82">
        <f t="shared" ref="AK53" si="135">AI49*$AJ53</f>
        <v>0.35999999999999976</v>
      </c>
      <c r="AL53" s="82">
        <f>ROUND(SUM(AK$4:AK53),2)</f>
        <v>5.93</v>
      </c>
      <c r="AM53" s="82">
        <f t="shared" ref="AM53" si="136">AI50*$AJ53</f>
        <v>0.27000000000000007</v>
      </c>
      <c r="AN53" s="82">
        <f>ROUND(SUM(AM$4:AM53),2)</f>
        <v>4.45</v>
      </c>
      <c r="AO53" s="82">
        <f t="shared" ref="AO53" si="137">AI51*$AJ53</f>
        <v>0.20099999999999998</v>
      </c>
      <c r="AP53" s="82">
        <f>ROUND(SUM(AO$4:AO53),2)</f>
        <v>3.13</v>
      </c>
      <c r="AR53" s="84">
        <v>50</v>
      </c>
      <c r="AS53" s="84">
        <f t="shared" si="8"/>
        <v>117</v>
      </c>
      <c r="AT53" s="85">
        <f t="shared" si="9"/>
        <v>23</v>
      </c>
      <c r="AU53" s="85">
        <f t="shared" si="10"/>
        <v>6</v>
      </c>
      <c r="AV53" s="84">
        <f t="shared" si="11"/>
        <v>129</v>
      </c>
      <c r="AW53" s="85">
        <f t="shared" si="12"/>
        <v>25</v>
      </c>
      <c r="AX53" s="85">
        <f t="shared" si="13"/>
        <v>7</v>
      </c>
      <c r="AY53" s="84">
        <f t="shared" si="14"/>
        <v>142</v>
      </c>
      <c r="AZ53" s="85">
        <f t="shared" si="15"/>
        <v>28</v>
      </c>
      <c r="BA53" s="85">
        <f t="shared" si="16"/>
        <v>7</v>
      </c>
      <c r="BH53" s="85">
        <v>50</v>
      </c>
      <c r="BI53" s="85">
        <v>3</v>
      </c>
      <c r="BJ53" s="85">
        <f>SUM(BI$4:BI53)</f>
        <v>145</v>
      </c>
      <c r="BL53" s="85">
        <v>50</v>
      </c>
      <c r="BM53" s="85">
        <f t="shared" si="17"/>
        <v>117</v>
      </c>
      <c r="BN53" s="89" t="str">
        <f t="shared" si="18"/>
        <v>大焦热</v>
      </c>
      <c r="BO53" s="85">
        <f t="shared" si="0"/>
        <v>39</v>
      </c>
      <c r="BP53" s="86">
        <f t="shared" si="19"/>
        <v>16</v>
      </c>
      <c r="BQ53" s="88" t="str">
        <f t="shared" si="20"/>
        <v>大焦热</v>
      </c>
      <c r="BR53" s="85">
        <f t="shared" si="21"/>
        <v>129</v>
      </c>
      <c r="BS53" s="89" t="str">
        <f t="shared" si="22"/>
        <v>大焦热</v>
      </c>
      <c r="BT53" s="85">
        <f t="shared" si="23"/>
        <v>43</v>
      </c>
      <c r="BU53" s="86">
        <f t="shared" si="24"/>
        <v>17</v>
      </c>
      <c r="BV53" s="88" t="str">
        <f t="shared" si="25"/>
        <v>大焦热+1</v>
      </c>
      <c r="BW53" s="85">
        <f t="shared" si="26"/>
        <v>142</v>
      </c>
      <c r="BX53" s="89" t="str">
        <f t="shared" si="27"/>
        <v>无间</v>
      </c>
      <c r="BY53" s="85">
        <f t="shared" si="28"/>
        <v>49</v>
      </c>
      <c r="BZ53" s="86">
        <f t="shared" si="29"/>
        <v>19</v>
      </c>
      <c r="CA53" s="88" t="str">
        <f t="shared" si="30"/>
        <v>无间</v>
      </c>
    </row>
    <row r="54" spans="34:79" ht="16.5" x14ac:dyDescent="0.2">
      <c r="AH54" s="84">
        <v>51</v>
      </c>
      <c r="AI54" s="84">
        <f>INDEX($S$4:$S$32,INT((AH54-5)/5)+1)</f>
        <v>1.2700000000000005</v>
      </c>
      <c r="AJ54" s="84">
        <v>0.1</v>
      </c>
      <c r="AK54" s="82">
        <f t="shared" ref="AK54" si="138">AI54*$AJ54</f>
        <v>0.12700000000000006</v>
      </c>
      <c r="AL54" s="82">
        <f>ROUND(SUM(AK$4:AK54),2)</f>
        <v>6.06</v>
      </c>
      <c r="AM54" s="82">
        <f t="shared" ref="AM54" si="139">AI55*$AJ54</f>
        <v>9.5000000000000029E-2</v>
      </c>
      <c r="AN54" s="82">
        <f>ROUND(SUM(AM$4:AM54),2)</f>
        <v>4.55</v>
      </c>
      <c r="AO54" s="82">
        <f t="shared" ref="AO54" si="140">AI56*$AJ54</f>
        <v>7.0000000000000021E-2</v>
      </c>
      <c r="AP54" s="82">
        <f>ROUND(SUM(AO$4:AO54),2)</f>
        <v>3.2</v>
      </c>
      <c r="AR54" s="84">
        <v>51</v>
      </c>
      <c r="AS54" s="84">
        <f t="shared" si="8"/>
        <v>118</v>
      </c>
      <c r="AT54" s="85">
        <f t="shared" si="9"/>
        <v>23</v>
      </c>
      <c r="AU54" s="85">
        <f t="shared" si="10"/>
        <v>6</v>
      </c>
      <c r="AV54" s="84">
        <f t="shared" si="11"/>
        <v>130</v>
      </c>
      <c r="AW54" s="85">
        <f t="shared" si="12"/>
        <v>26</v>
      </c>
      <c r="AX54" s="85">
        <f t="shared" si="13"/>
        <v>7</v>
      </c>
      <c r="AY54" s="84">
        <f t="shared" si="14"/>
        <v>143</v>
      </c>
      <c r="AZ54" s="85">
        <f t="shared" si="15"/>
        <v>28</v>
      </c>
      <c r="BA54" s="85">
        <f t="shared" si="16"/>
        <v>7</v>
      </c>
      <c r="BH54" s="85">
        <v>51</v>
      </c>
      <c r="BI54" s="85">
        <v>2</v>
      </c>
      <c r="BJ54" s="85">
        <f>SUM(BI$4:BI54)</f>
        <v>147</v>
      </c>
      <c r="BL54" s="85">
        <v>51</v>
      </c>
      <c r="BM54" s="85">
        <f t="shared" si="17"/>
        <v>118</v>
      </c>
      <c r="BN54" s="89" t="str">
        <f t="shared" si="18"/>
        <v>大焦热</v>
      </c>
      <c r="BO54" s="85">
        <f t="shared" si="0"/>
        <v>39</v>
      </c>
      <c r="BP54" s="86">
        <f t="shared" si="19"/>
        <v>16</v>
      </c>
      <c r="BQ54" s="88" t="str">
        <f t="shared" si="20"/>
        <v>大焦热</v>
      </c>
      <c r="BR54" s="85">
        <f t="shared" si="21"/>
        <v>130</v>
      </c>
      <c r="BS54" s="89" t="str">
        <f t="shared" si="22"/>
        <v>大焦热</v>
      </c>
      <c r="BT54" s="85">
        <f t="shared" si="23"/>
        <v>44</v>
      </c>
      <c r="BU54" s="86">
        <f t="shared" si="24"/>
        <v>17</v>
      </c>
      <c r="BV54" s="88" t="str">
        <f t="shared" si="25"/>
        <v>大焦热+1</v>
      </c>
      <c r="BW54" s="85">
        <f t="shared" si="26"/>
        <v>143</v>
      </c>
      <c r="BX54" s="89" t="str">
        <f t="shared" si="27"/>
        <v>无间</v>
      </c>
      <c r="BY54" s="85">
        <f t="shared" si="28"/>
        <v>49</v>
      </c>
      <c r="BZ54" s="86">
        <f t="shared" si="29"/>
        <v>19</v>
      </c>
      <c r="CA54" s="88" t="str">
        <f t="shared" si="30"/>
        <v>无间</v>
      </c>
    </row>
    <row r="55" spans="34:79" ht="16.5" x14ac:dyDescent="0.2">
      <c r="AH55" s="84">
        <v>52</v>
      </c>
      <c r="AI55" s="84">
        <f>INDEX($U$4:$U$32,INT((AH54-5)/5)+1)</f>
        <v>0.95000000000000018</v>
      </c>
      <c r="AJ55" s="84">
        <v>0.15</v>
      </c>
      <c r="AK55" s="82">
        <f t="shared" ref="AK55" si="141">AI54*$AJ55</f>
        <v>0.19050000000000006</v>
      </c>
      <c r="AL55" s="82">
        <f>ROUND(SUM(AK$4:AK55),2)</f>
        <v>6.25</v>
      </c>
      <c r="AM55" s="82">
        <f t="shared" ref="AM55" si="142">AI55*$AJ55</f>
        <v>0.14250000000000002</v>
      </c>
      <c r="AN55" s="82">
        <f>ROUND(SUM(AM$4:AM55),2)</f>
        <v>4.6900000000000004</v>
      </c>
      <c r="AO55" s="82">
        <f t="shared" ref="AO55" si="143">AI56*$AJ55</f>
        <v>0.10500000000000002</v>
      </c>
      <c r="AP55" s="82">
        <f>ROUND(SUM(AO$4:AO55),2)</f>
        <v>3.3</v>
      </c>
      <c r="AR55" s="84">
        <v>52</v>
      </c>
      <c r="AS55" s="84">
        <f t="shared" si="8"/>
        <v>118</v>
      </c>
      <c r="AT55" s="85">
        <f t="shared" si="9"/>
        <v>23</v>
      </c>
      <c r="AU55" s="85">
        <f t="shared" si="10"/>
        <v>6</v>
      </c>
      <c r="AV55" s="84">
        <f t="shared" si="11"/>
        <v>131</v>
      </c>
      <c r="AW55" s="85">
        <f t="shared" si="12"/>
        <v>26</v>
      </c>
      <c r="AX55" s="85">
        <f t="shared" si="13"/>
        <v>7</v>
      </c>
      <c r="AY55" s="84">
        <f t="shared" si="14"/>
        <v>144</v>
      </c>
      <c r="AZ55" s="85">
        <f t="shared" si="15"/>
        <v>28</v>
      </c>
      <c r="BA55" s="85">
        <f t="shared" si="16"/>
        <v>7</v>
      </c>
      <c r="BH55" s="85">
        <v>52</v>
      </c>
      <c r="BI55" s="85">
        <v>3</v>
      </c>
      <c r="BJ55" s="85">
        <f>SUM(BI$4:BI55)</f>
        <v>150</v>
      </c>
      <c r="BL55" s="85">
        <v>52</v>
      </c>
      <c r="BM55" s="85">
        <f t="shared" si="17"/>
        <v>118</v>
      </c>
      <c r="BN55" s="89" t="str">
        <f t="shared" si="18"/>
        <v>大焦热</v>
      </c>
      <c r="BO55" s="85">
        <f t="shared" si="0"/>
        <v>39</v>
      </c>
      <c r="BP55" s="86">
        <f t="shared" si="19"/>
        <v>16</v>
      </c>
      <c r="BQ55" s="88" t="str">
        <f t="shared" si="20"/>
        <v>大焦热</v>
      </c>
      <c r="BR55" s="85">
        <f t="shared" si="21"/>
        <v>131</v>
      </c>
      <c r="BS55" s="89" t="str">
        <f t="shared" si="22"/>
        <v>大焦热</v>
      </c>
      <c r="BT55" s="85">
        <f t="shared" si="23"/>
        <v>44</v>
      </c>
      <c r="BU55" s="86">
        <f t="shared" si="24"/>
        <v>17</v>
      </c>
      <c r="BV55" s="88" t="str">
        <f t="shared" si="25"/>
        <v>大焦热+1</v>
      </c>
      <c r="BW55" s="85">
        <f t="shared" si="26"/>
        <v>144</v>
      </c>
      <c r="BX55" s="89" t="str">
        <f t="shared" si="27"/>
        <v>无间</v>
      </c>
      <c r="BY55" s="85">
        <f t="shared" si="28"/>
        <v>49</v>
      </c>
      <c r="BZ55" s="86">
        <f t="shared" si="29"/>
        <v>19</v>
      </c>
      <c r="CA55" s="88" t="str">
        <f t="shared" si="30"/>
        <v>无间</v>
      </c>
    </row>
    <row r="56" spans="34:79" ht="16.5" x14ac:dyDescent="0.2">
      <c r="AH56" s="84">
        <v>53</v>
      </c>
      <c r="AI56" s="84">
        <f>INDEX($W$4:$W$32,INT((AH54-5)/5)+1)</f>
        <v>0.70000000000000018</v>
      </c>
      <c r="AJ56" s="84">
        <v>0.2</v>
      </c>
      <c r="AK56" s="82">
        <f t="shared" ref="AK56" si="144">AI54*$AJ56</f>
        <v>0.25400000000000011</v>
      </c>
      <c r="AL56" s="82">
        <f>ROUND(SUM(AK$4:AK56),2)</f>
        <v>6.5</v>
      </c>
      <c r="AM56" s="82">
        <f t="shared" ref="AM56" si="145">AI55*$AJ56</f>
        <v>0.19000000000000006</v>
      </c>
      <c r="AN56" s="82">
        <f>ROUND(SUM(AM$4:AM56),2)</f>
        <v>4.88</v>
      </c>
      <c r="AO56" s="82">
        <f t="shared" ref="AO56" si="146">AI56*$AJ56</f>
        <v>0.14000000000000004</v>
      </c>
      <c r="AP56" s="82">
        <f>ROUND(SUM(AO$4:AO56),2)</f>
        <v>3.44</v>
      </c>
      <c r="AR56" s="84">
        <v>53</v>
      </c>
      <c r="AS56" s="84">
        <f t="shared" si="8"/>
        <v>119</v>
      </c>
      <c r="AT56" s="85">
        <f t="shared" si="9"/>
        <v>23</v>
      </c>
      <c r="AU56" s="85">
        <f t="shared" si="10"/>
        <v>6</v>
      </c>
      <c r="AV56" s="84">
        <f t="shared" si="11"/>
        <v>132</v>
      </c>
      <c r="AW56" s="85">
        <f t="shared" si="12"/>
        <v>26</v>
      </c>
      <c r="AX56" s="85">
        <f t="shared" si="13"/>
        <v>7</v>
      </c>
      <c r="AY56" s="84">
        <f t="shared" si="14"/>
        <v>144</v>
      </c>
      <c r="AZ56" s="85">
        <f t="shared" si="15"/>
        <v>28</v>
      </c>
      <c r="BA56" s="85">
        <f t="shared" si="16"/>
        <v>7</v>
      </c>
      <c r="BH56" s="83"/>
      <c r="BI56" s="83"/>
      <c r="BJ56" s="83"/>
      <c r="BL56" s="85">
        <v>53</v>
      </c>
      <c r="BM56" s="85">
        <f t="shared" si="17"/>
        <v>119</v>
      </c>
      <c r="BN56" s="89" t="str">
        <f t="shared" si="18"/>
        <v>大焦热</v>
      </c>
      <c r="BO56" s="85">
        <f t="shared" si="0"/>
        <v>39</v>
      </c>
      <c r="BP56" s="86">
        <f t="shared" si="19"/>
        <v>16</v>
      </c>
      <c r="BQ56" s="88" t="str">
        <f t="shared" si="20"/>
        <v>大焦热</v>
      </c>
      <c r="BR56" s="85">
        <f t="shared" si="21"/>
        <v>132</v>
      </c>
      <c r="BS56" s="89" t="str">
        <f t="shared" si="22"/>
        <v>大焦热</v>
      </c>
      <c r="BT56" s="85">
        <f t="shared" si="23"/>
        <v>45</v>
      </c>
      <c r="BU56" s="86">
        <f t="shared" si="24"/>
        <v>18</v>
      </c>
      <c r="BV56" s="88" t="str">
        <f t="shared" si="25"/>
        <v>大焦热+2</v>
      </c>
      <c r="BW56" s="85">
        <f t="shared" si="26"/>
        <v>144</v>
      </c>
      <c r="BX56" s="89" t="str">
        <f t="shared" si="27"/>
        <v>无间</v>
      </c>
      <c r="BY56" s="85">
        <f t="shared" si="28"/>
        <v>49</v>
      </c>
      <c r="BZ56" s="86">
        <f t="shared" si="29"/>
        <v>19</v>
      </c>
      <c r="CA56" s="88" t="str">
        <f t="shared" si="30"/>
        <v>无间</v>
      </c>
    </row>
    <row r="57" spans="34:79" ht="16.5" x14ac:dyDescent="0.2">
      <c r="AH57" s="84">
        <v>54</v>
      </c>
      <c r="AI57" s="84"/>
      <c r="AJ57" s="84">
        <v>0.25</v>
      </c>
      <c r="AK57" s="82">
        <f t="shared" ref="AK57" si="147">AI54*$AJ57</f>
        <v>0.31750000000000012</v>
      </c>
      <c r="AL57" s="82">
        <f>ROUND(SUM(AK$4:AK57),2)</f>
        <v>6.82</v>
      </c>
      <c r="AM57" s="82">
        <f t="shared" ref="AM57" si="148">AI55*$AJ57</f>
        <v>0.23750000000000004</v>
      </c>
      <c r="AN57" s="82">
        <f>ROUND(SUM(AM$4:AM57),2)</f>
        <v>5.12</v>
      </c>
      <c r="AO57" s="82">
        <f t="shared" ref="AO57" si="149">AI56*$AJ57</f>
        <v>0.17500000000000004</v>
      </c>
      <c r="AP57" s="82">
        <f>ROUND(SUM(AO$4:AO57),2)</f>
        <v>3.62</v>
      </c>
      <c r="AR57" s="84">
        <v>54</v>
      </c>
      <c r="AS57" s="84">
        <f t="shared" si="8"/>
        <v>120</v>
      </c>
      <c r="AT57" s="85">
        <f t="shared" si="9"/>
        <v>24</v>
      </c>
      <c r="AU57" s="85">
        <f t="shared" si="10"/>
        <v>6</v>
      </c>
      <c r="AV57" s="84">
        <f t="shared" si="11"/>
        <v>133</v>
      </c>
      <c r="AW57" s="85">
        <f t="shared" si="12"/>
        <v>26</v>
      </c>
      <c r="AX57" s="85">
        <f t="shared" si="13"/>
        <v>7</v>
      </c>
      <c r="AY57" s="84">
        <f t="shared" si="14"/>
        <v>146</v>
      </c>
      <c r="AZ57" s="85">
        <f t="shared" si="15"/>
        <v>29</v>
      </c>
      <c r="BA57" s="85">
        <f t="shared" si="16"/>
        <v>7</v>
      </c>
      <c r="BH57" s="83"/>
      <c r="BI57" s="83"/>
      <c r="BJ57" s="83"/>
      <c r="BL57" s="85">
        <v>54</v>
      </c>
      <c r="BM57" s="85">
        <f t="shared" si="17"/>
        <v>120</v>
      </c>
      <c r="BN57" s="89" t="str">
        <f t="shared" si="18"/>
        <v>大焦热</v>
      </c>
      <c r="BO57" s="85">
        <f t="shared" si="0"/>
        <v>40</v>
      </c>
      <c r="BP57" s="86">
        <f t="shared" si="19"/>
        <v>16</v>
      </c>
      <c r="BQ57" s="88" t="str">
        <f t="shared" si="20"/>
        <v>大焦热</v>
      </c>
      <c r="BR57" s="85">
        <f t="shared" si="21"/>
        <v>133</v>
      </c>
      <c r="BS57" s="89" t="str">
        <f t="shared" si="22"/>
        <v>大焦热</v>
      </c>
      <c r="BT57" s="85">
        <f t="shared" si="23"/>
        <v>45</v>
      </c>
      <c r="BU57" s="86">
        <f t="shared" si="24"/>
        <v>18</v>
      </c>
      <c r="BV57" s="88" t="str">
        <f t="shared" si="25"/>
        <v>大焦热+2</v>
      </c>
      <c r="BW57" s="85">
        <f t="shared" si="26"/>
        <v>146</v>
      </c>
      <c r="BX57" s="89" t="str">
        <f t="shared" si="27"/>
        <v>无间</v>
      </c>
      <c r="BY57" s="85">
        <f t="shared" si="28"/>
        <v>50</v>
      </c>
      <c r="BZ57" s="86">
        <f t="shared" si="29"/>
        <v>19</v>
      </c>
      <c r="CA57" s="88" t="str">
        <f t="shared" si="30"/>
        <v>无间</v>
      </c>
    </row>
    <row r="58" spans="34:79" ht="16.5" x14ac:dyDescent="0.2">
      <c r="AH58" s="84">
        <v>55</v>
      </c>
      <c r="AI58" s="84"/>
      <c r="AJ58" s="84">
        <v>0.3</v>
      </c>
      <c r="AK58" s="82">
        <f t="shared" ref="AK58" si="150">AI54*$AJ58</f>
        <v>0.38100000000000012</v>
      </c>
      <c r="AL58" s="82">
        <f>ROUND(SUM(AK$4:AK58),2)</f>
        <v>7.2</v>
      </c>
      <c r="AM58" s="82">
        <f t="shared" ref="AM58" si="151">AI55*$AJ58</f>
        <v>0.28500000000000003</v>
      </c>
      <c r="AN58" s="82">
        <f>ROUND(SUM(AM$4:AM58),2)</f>
        <v>5.4</v>
      </c>
      <c r="AO58" s="82">
        <f t="shared" ref="AO58" si="152">AI56*$AJ58</f>
        <v>0.21000000000000005</v>
      </c>
      <c r="AP58" s="82">
        <f>ROUND(SUM(AO$4:AO58),2)</f>
        <v>3.83</v>
      </c>
      <c r="AR58" s="84">
        <v>55</v>
      </c>
      <c r="AS58" s="84">
        <f t="shared" si="8"/>
        <v>121</v>
      </c>
      <c r="AT58" s="85">
        <f t="shared" si="9"/>
        <v>24</v>
      </c>
      <c r="AU58" s="85">
        <f t="shared" si="10"/>
        <v>6</v>
      </c>
      <c r="AV58" s="84">
        <f t="shared" si="11"/>
        <v>133</v>
      </c>
      <c r="AW58" s="85">
        <f t="shared" si="12"/>
        <v>26</v>
      </c>
      <c r="AX58" s="85">
        <f t="shared" si="13"/>
        <v>7</v>
      </c>
      <c r="AY58" s="84">
        <f t="shared" si="14"/>
        <v>147</v>
      </c>
      <c r="AZ58" s="85">
        <f t="shared" si="15"/>
        <v>29</v>
      </c>
      <c r="BA58" s="85">
        <f t="shared" si="16"/>
        <v>7</v>
      </c>
      <c r="BH58" s="83"/>
      <c r="BI58" s="83"/>
      <c r="BJ58" s="83"/>
      <c r="BL58" s="85">
        <v>55</v>
      </c>
      <c r="BM58" s="85">
        <f t="shared" si="17"/>
        <v>121</v>
      </c>
      <c r="BN58" s="89" t="str">
        <f t="shared" si="18"/>
        <v>大焦热</v>
      </c>
      <c r="BO58" s="85">
        <f t="shared" si="0"/>
        <v>40</v>
      </c>
      <c r="BP58" s="86">
        <f t="shared" si="19"/>
        <v>16</v>
      </c>
      <c r="BQ58" s="88" t="str">
        <f t="shared" si="20"/>
        <v>大焦热</v>
      </c>
      <c r="BR58" s="85">
        <f t="shared" si="21"/>
        <v>133</v>
      </c>
      <c r="BS58" s="89" t="str">
        <f t="shared" si="22"/>
        <v>大焦热</v>
      </c>
      <c r="BT58" s="85">
        <f t="shared" si="23"/>
        <v>45</v>
      </c>
      <c r="BU58" s="86">
        <f t="shared" si="24"/>
        <v>18</v>
      </c>
      <c r="BV58" s="88" t="str">
        <f t="shared" si="25"/>
        <v>大焦热+2</v>
      </c>
      <c r="BW58" s="85">
        <f t="shared" si="26"/>
        <v>147</v>
      </c>
      <c r="BX58" s="89" t="str">
        <f t="shared" si="27"/>
        <v>无间</v>
      </c>
      <c r="BY58" s="85">
        <f t="shared" si="28"/>
        <v>51</v>
      </c>
      <c r="BZ58" s="86">
        <f t="shared" si="29"/>
        <v>19</v>
      </c>
      <c r="CA58" s="88" t="str">
        <f t="shared" si="30"/>
        <v>无间</v>
      </c>
    </row>
    <row r="59" spans="34:79" ht="16.5" x14ac:dyDescent="0.2">
      <c r="AH59" s="84">
        <v>56</v>
      </c>
      <c r="AI59" s="84">
        <f>INDEX($S$4:$S$32,INT((AH59-5)/5)+1)</f>
        <v>1.5300000000000002</v>
      </c>
      <c r="AJ59" s="84">
        <v>0.1</v>
      </c>
      <c r="AK59" s="82">
        <f t="shared" ref="AK59" si="153">AI59*$AJ59</f>
        <v>0.15300000000000002</v>
      </c>
      <c r="AL59" s="82">
        <f>ROUND(SUM(AK$4:AK59),2)</f>
        <v>7.35</v>
      </c>
      <c r="AM59" s="82">
        <f t="shared" ref="AM59" si="154">AI60*$AJ59</f>
        <v>0.11499999999999995</v>
      </c>
      <c r="AN59" s="82">
        <f>ROUND(SUM(AM$4:AM59),2)</f>
        <v>5.52</v>
      </c>
      <c r="AO59" s="82">
        <f t="shared" ref="AO59" si="155">AI61*$AJ59</f>
        <v>8.4999999999999964E-2</v>
      </c>
      <c r="AP59" s="82">
        <f>ROUND(SUM(AO$4:AO59),2)</f>
        <v>3.91</v>
      </c>
      <c r="AR59" s="84">
        <v>56</v>
      </c>
      <c r="AS59" s="84">
        <f t="shared" si="8"/>
        <v>122</v>
      </c>
      <c r="AT59" s="85">
        <f t="shared" si="9"/>
        <v>24</v>
      </c>
      <c r="AU59" s="85">
        <f t="shared" si="10"/>
        <v>6</v>
      </c>
      <c r="AV59" s="84">
        <f t="shared" si="11"/>
        <v>134</v>
      </c>
      <c r="AW59" s="85">
        <f t="shared" si="12"/>
        <v>26</v>
      </c>
      <c r="AX59" s="85">
        <f t="shared" si="13"/>
        <v>7</v>
      </c>
      <c r="AY59" s="84">
        <f t="shared" si="14"/>
        <v>147</v>
      </c>
      <c r="AZ59" s="85">
        <f t="shared" si="15"/>
        <v>29</v>
      </c>
      <c r="BA59" s="85">
        <f t="shared" si="16"/>
        <v>7</v>
      </c>
      <c r="BH59" s="83"/>
      <c r="BI59" s="83"/>
      <c r="BJ59" s="83"/>
      <c r="BL59" s="85">
        <v>56</v>
      </c>
      <c r="BM59" s="85">
        <f t="shared" si="17"/>
        <v>122</v>
      </c>
      <c r="BN59" s="89" t="str">
        <f t="shared" si="18"/>
        <v>大焦热</v>
      </c>
      <c r="BO59" s="85">
        <f t="shared" si="0"/>
        <v>41</v>
      </c>
      <c r="BP59" s="86">
        <f t="shared" si="19"/>
        <v>16</v>
      </c>
      <c r="BQ59" s="88" t="str">
        <f t="shared" si="20"/>
        <v>大焦热</v>
      </c>
      <c r="BR59" s="85">
        <f t="shared" si="21"/>
        <v>134</v>
      </c>
      <c r="BS59" s="89" t="str">
        <f t="shared" si="22"/>
        <v>大焦热</v>
      </c>
      <c r="BT59" s="85">
        <f t="shared" si="23"/>
        <v>45</v>
      </c>
      <c r="BU59" s="86">
        <f t="shared" si="24"/>
        <v>18</v>
      </c>
      <c r="BV59" s="88" t="str">
        <f t="shared" si="25"/>
        <v>大焦热+2</v>
      </c>
      <c r="BW59" s="85">
        <f t="shared" si="26"/>
        <v>147</v>
      </c>
      <c r="BX59" s="89" t="str">
        <f t="shared" si="27"/>
        <v>无间</v>
      </c>
      <c r="BY59" s="85">
        <f t="shared" si="28"/>
        <v>51</v>
      </c>
      <c r="BZ59" s="86">
        <f t="shared" si="29"/>
        <v>19</v>
      </c>
      <c r="CA59" s="88" t="str">
        <f t="shared" si="30"/>
        <v>无间</v>
      </c>
    </row>
    <row r="60" spans="34:79" ht="16.5" x14ac:dyDescent="0.2">
      <c r="AH60" s="84">
        <v>57</v>
      </c>
      <c r="AI60" s="84">
        <f>INDEX($U$4:$U$32,INT((AH59-5)/5)+1)</f>
        <v>1.1499999999999995</v>
      </c>
      <c r="AJ60" s="84">
        <v>0.15</v>
      </c>
      <c r="AK60" s="82">
        <f t="shared" ref="AK60" si="156">AI59*$AJ60</f>
        <v>0.22950000000000004</v>
      </c>
      <c r="AL60" s="82">
        <f>ROUND(SUM(AK$4:AK60),2)</f>
        <v>7.58</v>
      </c>
      <c r="AM60" s="82">
        <f t="shared" ref="AM60" si="157">AI60*$AJ60</f>
        <v>0.1724999999999999</v>
      </c>
      <c r="AN60" s="82">
        <f>ROUND(SUM(AM$4:AM60),2)</f>
        <v>5.69</v>
      </c>
      <c r="AO60" s="82">
        <f t="shared" ref="AO60" si="158">AI61*$AJ60</f>
        <v>0.12749999999999995</v>
      </c>
      <c r="AP60" s="82">
        <f>ROUND(SUM(AO$4:AO60),2)</f>
        <v>4.04</v>
      </c>
      <c r="AR60" s="84">
        <v>57</v>
      </c>
      <c r="AS60" s="84">
        <f t="shared" si="8"/>
        <v>123</v>
      </c>
      <c r="AT60" s="85">
        <f t="shared" si="9"/>
        <v>24</v>
      </c>
      <c r="AU60" s="85">
        <f t="shared" si="10"/>
        <v>6</v>
      </c>
      <c r="AV60" s="84">
        <f t="shared" si="11"/>
        <v>134</v>
      </c>
      <c r="AW60" s="85">
        <f t="shared" si="12"/>
        <v>26</v>
      </c>
      <c r="AX60" s="85">
        <f t="shared" si="13"/>
        <v>7</v>
      </c>
      <c r="AY60" s="84">
        <f t="shared" si="14"/>
        <v>148</v>
      </c>
      <c r="AZ60" s="85">
        <f t="shared" si="15"/>
        <v>29</v>
      </c>
      <c r="BA60" s="85">
        <f t="shared" si="16"/>
        <v>7</v>
      </c>
      <c r="BH60" s="83"/>
      <c r="BI60" s="83"/>
      <c r="BJ60" s="83"/>
      <c r="BL60" s="85">
        <v>57</v>
      </c>
      <c r="BM60" s="85">
        <f t="shared" si="17"/>
        <v>123</v>
      </c>
      <c r="BN60" s="89" t="str">
        <f t="shared" si="18"/>
        <v>大焦热</v>
      </c>
      <c r="BO60" s="85">
        <f t="shared" si="0"/>
        <v>41</v>
      </c>
      <c r="BP60" s="86">
        <f t="shared" si="19"/>
        <v>16</v>
      </c>
      <c r="BQ60" s="88" t="str">
        <f t="shared" si="20"/>
        <v>大焦热</v>
      </c>
      <c r="BR60" s="85">
        <f t="shared" si="21"/>
        <v>134</v>
      </c>
      <c r="BS60" s="89" t="str">
        <f t="shared" si="22"/>
        <v>大焦热</v>
      </c>
      <c r="BT60" s="85">
        <f t="shared" si="23"/>
        <v>45</v>
      </c>
      <c r="BU60" s="86">
        <f t="shared" si="24"/>
        <v>18</v>
      </c>
      <c r="BV60" s="88" t="str">
        <f t="shared" si="25"/>
        <v>大焦热+2</v>
      </c>
      <c r="BW60" s="85">
        <f t="shared" si="26"/>
        <v>148</v>
      </c>
      <c r="BX60" s="89" t="str">
        <f t="shared" si="27"/>
        <v>无间</v>
      </c>
      <c r="BY60" s="85">
        <f t="shared" si="28"/>
        <v>51</v>
      </c>
      <c r="BZ60" s="86">
        <f t="shared" si="29"/>
        <v>19</v>
      </c>
      <c r="CA60" s="88" t="str">
        <f t="shared" si="30"/>
        <v>无间</v>
      </c>
    </row>
    <row r="61" spans="34:79" ht="16.5" x14ac:dyDescent="0.2">
      <c r="AH61" s="84">
        <v>58</v>
      </c>
      <c r="AI61" s="84">
        <f>INDEX($W$4:$W$32,INT((AH59-5)/5)+1)</f>
        <v>0.84999999999999964</v>
      </c>
      <c r="AJ61" s="84">
        <v>0.2</v>
      </c>
      <c r="AK61" s="82">
        <f t="shared" ref="AK61" si="159">AI59*$AJ61</f>
        <v>0.30600000000000005</v>
      </c>
      <c r="AL61" s="82">
        <f>ROUND(SUM(AK$4:AK61),2)</f>
        <v>7.89</v>
      </c>
      <c r="AM61" s="82">
        <f t="shared" ref="AM61" si="160">AI60*$AJ61</f>
        <v>0.2299999999999999</v>
      </c>
      <c r="AN61" s="82">
        <f>ROUND(SUM(AM$4:AM61),2)</f>
        <v>5.92</v>
      </c>
      <c r="AO61" s="82">
        <f t="shared" ref="AO61" si="161">AI61*$AJ61</f>
        <v>0.16999999999999993</v>
      </c>
      <c r="AP61" s="82">
        <f>ROUND(SUM(AO$4:AO61),2)</f>
        <v>4.21</v>
      </c>
      <c r="AR61" s="84">
        <v>58</v>
      </c>
      <c r="AS61" s="84">
        <f t="shared" si="8"/>
        <v>123</v>
      </c>
      <c r="AT61" s="85">
        <f t="shared" si="9"/>
        <v>24</v>
      </c>
      <c r="AU61" s="85">
        <f t="shared" si="10"/>
        <v>6</v>
      </c>
      <c r="AV61" s="84">
        <f t="shared" si="11"/>
        <v>136</v>
      </c>
      <c r="AW61" s="85">
        <f t="shared" si="12"/>
        <v>27</v>
      </c>
      <c r="AX61" s="85">
        <f t="shared" si="13"/>
        <v>7</v>
      </c>
      <c r="AY61" s="84">
        <f t="shared" si="14"/>
        <v>149</v>
      </c>
      <c r="AZ61" s="85">
        <f t="shared" si="15"/>
        <v>29</v>
      </c>
      <c r="BA61" s="85">
        <f t="shared" si="16"/>
        <v>7</v>
      </c>
      <c r="BH61" s="83"/>
      <c r="BI61" s="83"/>
      <c r="BJ61" s="83"/>
      <c r="BL61" s="85">
        <v>58</v>
      </c>
      <c r="BM61" s="85">
        <f t="shared" si="17"/>
        <v>123</v>
      </c>
      <c r="BN61" s="89" t="str">
        <f t="shared" si="18"/>
        <v>大焦热</v>
      </c>
      <c r="BO61" s="85">
        <f t="shared" si="0"/>
        <v>41</v>
      </c>
      <c r="BP61" s="86">
        <f t="shared" si="19"/>
        <v>16</v>
      </c>
      <c r="BQ61" s="88" t="str">
        <f t="shared" si="20"/>
        <v>大焦热</v>
      </c>
      <c r="BR61" s="85">
        <f t="shared" si="21"/>
        <v>136</v>
      </c>
      <c r="BS61" s="89" t="str">
        <f t="shared" si="22"/>
        <v>无间</v>
      </c>
      <c r="BT61" s="85">
        <f t="shared" si="23"/>
        <v>46</v>
      </c>
      <c r="BU61" s="86">
        <f t="shared" si="24"/>
        <v>18</v>
      </c>
      <c r="BV61" s="88" t="str">
        <f t="shared" si="25"/>
        <v>大焦热+2</v>
      </c>
      <c r="BW61" s="85">
        <f t="shared" si="26"/>
        <v>149</v>
      </c>
      <c r="BX61" s="89" t="str">
        <f t="shared" si="27"/>
        <v>无间</v>
      </c>
      <c r="BY61" s="85">
        <f t="shared" si="28"/>
        <v>51</v>
      </c>
      <c r="BZ61" s="86">
        <f t="shared" si="29"/>
        <v>19</v>
      </c>
      <c r="CA61" s="88" t="str">
        <f t="shared" si="30"/>
        <v>无间</v>
      </c>
    </row>
    <row r="62" spans="34:79" ht="16.5" x14ac:dyDescent="0.2">
      <c r="AH62" s="84">
        <v>59</v>
      </c>
      <c r="AI62" s="84"/>
      <c r="AJ62" s="84">
        <v>0.25</v>
      </c>
      <c r="AK62" s="82">
        <f t="shared" ref="AK62" si="162">AI59*$AJ62</f>
        <v>0.38250000000000006</v>
      </c>
      <c r="AL62" s="82">
        <f>ROUND(SUM(AK$4:AK62),2)</f>
        <v>8.27</v>
      </c>
      <c r="AM62" s="82">
        <f t="shared" ref="AM62" si="163">AI60*$AJ62</f>
        <v>0.28749999999999987</v>
      </c>
      <c r="AN62" s="82">
        <f>ROUND(SUM(AM$4:AM62),2)</f>
        <v>6.21</v>
      </c>
      <c r="AO62" s="82">
        <f t="shared" ref="AO62" si="164">AI61*$AJ62</f>
        <v>0.21249999999999991</v>
      </c>
      <c r="AP62" s="82">
        <f>ROUND(SUM(AO$4:AO62),2)</f>
        <v>4.42</v>
      </c>
      <c r="AR62" s="84">
        <v>59</v>
      </c>
      <c r="AS62" s="84">
        <f t="shared" si="8"/>
        <v>124</v>
      </c>
      <c r="AT62" s="85">
        <f t="shared" si="9"/>
        <v>24</v>
      </c>
      <c r="AU62" s="85">
        <f t="shared" si="10"/>
        <v>6</v>
      </c>
      <c r="AV62" s="84">
        <f t="shared" si="11"/>
        <v>137</v>
      </c>
      <c r="AW62" s="85">
        <f t="shared" si="12"/>
        <v>27</v>
      </c>
      <c r="AX62" s="85">
        <f t="shared" si="13"/>
        <v>7</v>
      </c>
      <c r="AY62" s="84">
        <f t="shared" si="14"/>
        <v>149</v>
      </c>
      <c r="AZ62" s="85">
        <f t="shared" si="15"/>
        <v>29</v>
      </c>
      <c r="BA62" s="85">
        <f t="shared" si="16"/>
        <v>7</v>
      </c>
      <c r="BH62" s="83"/>
      <c r="BI62" s="83"/>
      <c r="BJ62" s="83"/>
      <c r="BL62" s="85">
        <v>59</v>
      </c>
      <c r="BM62" s="85">
        <f t="shared" si="17"/>
        <v>124</v>
      </c>
      <c r="BN62" s="89" t="str">
        <f t="shared" si="18"/>
        <v>大焦热</v>
      </c>
      <c r="BO62" s="85">
        <f t="shared" si="0"/>
        <v>41</v>
      </c>
      <c r="BP62" s="86">
        <f t="shared" si="19"/>
        <v>16</v>
      </c>
      <c r="BQ62" s="88" t="str">
        <f t="shared" si="20"/>
        <v>大焦热</v>
      </c>
      <c r="BR62" s="85">
        <f t="shared" si="21"/>
        <v>137</v>
      </c>
      <c r="BS62" s="89" t="str">
        <f t="shared" si="22"/>
        <v>无间</v>
      </c>
      <c r="BT62" s="85">
        <f t="shared" si="23"/>
        <v>47</v>
      </c>
      <c r="BU62" s="86">
        <f t="shared" si="24"/>
        <v>18</v>
      </c>
      <c r="BV62" s="88" t="str">
        <f t="shared" si="25"/>
        <v>大焦热+2</v>
      </c>
      <c r="BW62" s="85">
        <f t="shared" si="26"/>
        <v>149</v>
      </c>
      <c r="BX62" s="89" t="str">
        <f t="shared" si="27"/>
        <v>无间</v>
      </c>
      <c r="BY62" s="85">
        <f t="shared" si="28"/>
        <v>51</v>
      </c>
      <c r="BZ62" s="86">
        <f t="shared" si="29"/>
        <v>19</v>
      </c>
      <c r="CA62" s="88" t="str">
        <f t="shared" si="30"/>
        <v>无间</v>
      </c>
    </row>
    <row r="63" spans="34:79" ht="16.5" x14ac:dyDescent="0.2">
      <c r="AH63" s="84">
        <v>60</v>
      </c>
      <c r="AI63" s="84"/>
      <c r="AJ63" s="84">
        <v>0.3</v>
      </c>
      <c r="AK63" s="82">
        <f t="shared" ref="AK63" si="165">AI59*$AJ63</f>
        <v>0.45900000000000007</v>
      </c>
      <c r="AL63" s="82">
        <f>ROUND(SUM(AK$4:AK63),2)</f>
        <v>8.73</v>
      </c>
      <c r="AM63" s="82">
        <f t="shared" ref="AM63" si="166">AI60*$AJ63</f>
        <v>0.34499999999999981</v>
      </c>
      <c r="AN63" s="82">
        <f>ROUND(SUM(AM$4:AM63),2)</f>
        <v>6.55</v>
      </c>
      <c r="AO63" s="82">
        <f t="shared" ref="AO63" si="167">AI61*$AJ63</f>
        <v>0.25499999999999989</v>
      </c>
      <c r="AP63" s="82">
        <f>ROUND(SUM(AO$4:AO63),2)</f>
        <v>4.68</v>
      </c>
      <c r="AR63" s="84">
        <v>60</v>
      </c>
      <c r="AS63" s="84">
        <f t="shared" si="8"/>
        <v>124</v>
      </c>
      <c r="AT63" s="85">
        <f t="shared" si="9"/>
        <v>24</v>
      </c>
      <c r="AU63" s="85">
        <f t="shared" si="10"/>
        <v>6</v>
      </c>
      <c r="AV63" s="84">
        <f t="shared" si="11"/>
        <v>137</v>
      </c>
      <c r="AW63" s="85">
        <f t="shared" si="12"/>
        <v>27</v>
      </c>
      <c r="AX63" s="85">
        <f t="shared" si="13"/>
        <v>7</v>
      </c>
      <c r="AY63" s="84">
        <f t="shared" si="14"/>
        <v>150</v>
      </c>
      <c r="AZ63" s="85">
        <f t="shared" si="15"/>
        <v>30</v>
      </c>
      <c r="BA63" s="85">
        <f t="shared" si="16"/>
        <v>8</v>
      </c>
      <c r="BH63" s="83"/>
      <c r="BI63" s="83"/>
      <c r="BJ63" s="83"/>
      <c r="BL63" s="85">
        <v>60</v>
      </c>
      <c r="BM63" s="85">
        <f t="shared" si="17"/>
        <v>124</v>
      </c>
      <c r="BN63" s="89" t="str">
        <f t="shared" si="18"/>
        <v>大焦热</v>
      </c>
      <c r="BO63" s="85">
        <f t="shared" si="0"/>
        <v>41</v>
      </c>
      <c r="BP63" s="86">
        <f t="shared" si="19"/>
        <v>16</v>
      </c>
      <c r="BQ63" s="88" t="str">
        <f t="shared" si="20"/>
        <v>大焦热</v>
      </c>
      <c r="BR63" s="85">
        <f t="shared" si="21"/>
        <v>137</v>
      </c>
      <c r="BS63" s="89" t="str">
        <f t="shared" si="22"/>
        <v>无间</v>
      </c>
      <c r="BT63" s="85">
        <f t="shared" si="23"/>
        <v>47</v>
      </c>
      <c r="BU63" s="86">
        <f t="shared" si="24"/>
        <v>18</v>
      </c>
      <c r="BV63" s="88" t="str">
        <f t="shared" si="25"/>
        <v>大焦热+2</v>
      </c>
      <c r="BW63" s="85">
        <f t="shared" si="26"/>
        <v>150</v>
      </c>
      <c r="BX63" s="89" t="str">
        <f t="shared" si="27"/>
        <v>无间</v>
      </c>
      <c r="BY63" s="85">
        <f t="shared" si="28"/>
        <v>52</v>
      </c>
      <c r="BZ63" s="86">
        <f t="shared" si="29"/>
        <v>20</v>
      </c>
      <c r="CA63" s="88" t="str">
        <f t="shared" si="30"/>
        <v>无间+1</v>
      </c>
    </row>
    <row r="64" spans="34:79" ht="16.5" x14ac:dyDescent="0.2">
      <c r="AH64" s="84">
        <v>61</v>
      </c>
      <c r="AI64" s="84">
        <f>INDEX($S$4:$S$32,INT((AH64-5)/5)+1)</f>
        <v>1.7999999999999989</v>
      </c>
      <c r="AJ64" s="84">
        <v>0.1</v>
      </c>
      <c r="AK64" s="82">
        <f t="shared" ref="AK64" si="168">AI64*$AJ64</f>
        <v>0.17999999999999991</v>
      </c>
      <c r="AL64" s="82">
        <f>ROUND(SUM(AK$4:AK64),2)</f>
        <v>8.91</v>
      </c>
      <c r="AM64" s="82">
        <f t="shared" ref="AM64" si="169">AI65*$AJ64</f>
        <v>0.13500000000000006</v>
      </c>
      <c r="AN64" s="82">
        <f>ROUND(SUM(AM$4:AM64),2)</f>
        <v>6.69</v>
      </c>
      <c r="AO64" s="82">
        <f t="shared" ref="AO64" si="170">AI66*$AJ64</f>
        <v>0.1</v>
      </c>
      <c r="AP64" s="82">
        <f>ROUND(SUM(AO$4:AO64),2)</f>
        <v>4.78</v>
      </c>
      <c r="AR64" s="84">
        <v>61</v>
      </c>
      <c r="AS64" s="84">
        <f t="shared" si="8"/>
        <v>125</v>
      </c>
      <c r="AT64" s="85">
        <f t="shared" si="9"/>
        <v>25</v>
      </c>
      <c r="AU64" s="85">
        <f t="shared" si="10"/>
        <v>7</v>
      </c>
      <c r="AV64" s="84">
        <f t="shared" si="11"/>
        <v>138</v>
      </c>
      <c r="AW64" s="85">
        <f t="shared" si="12"/>
        <v>27</v>
      </c>
      <c r="AX64" s="85">
        <f t="shared" si="13"/>
        <v>7</v>
      </c>
      <c r="AY64" s="84"/>
      <c r="AZ64" s="85">
        <f t="shared" si="15"/>
        <v>0</v>
      </c>
      <c r="BA64" s="85"/>
      <c r="BI64" s="83"/>
      <c r="BJ64" s="83"/>
      <c r="BL64" s="85">
        <v>61</v>
      </c>
      <c r="BM64" s="85">
        <f t="shared" si="17"/>
        <v>125</v>
      </c>
      <c r="BN64" s="89" t="str">
        <f t="shared" si="18"/>
        <v>大焦热</v>
      </c>
      <c r="BO64" s="85">
        <f t="shared" si="0"/>
        <v>42</v>
      </c>
      <c r="BP64" s="86">
        <f t="shared" si="19"/>
        <v>17</v>
      </c>
      <c r="BQ64" s="88" t="str">
        <f t="shared" si="20"/>
        <v>大焦热+1</v>
      </c>
      <c r="BR64" s="85">
        <f t="shared" si="21"/>
        <v>138</v>
      </c>
      <c r="BS64" s="89" t="str">
        <f t="shared" si="22"/>
        <v>无间</v>
      </c>
      <c r="BT64" s="85">
        <f t="shared" si="23"/>
        <v>47</v>
      </c>
      <c r="BU64" s="86">
        <f t="shared" si="24"/>
        <v>18</v>
      </c>
      <c r="BV64" s="88" t="str">
        <f t="shared" si="25"/>
        <v>大焦热+2</v>
      </c>
      <c r="BW64" s="85"/>
      <c r="BX64" s="89"/>
      <c r="BY64" s="85"/>
      <c r="BZ64" s="86"/>
      <c r="CA64" s="88"/>
    </row>
    <row r="65" spans="34:79" ht="16.5" x14ac:dyDescent="0.2">
      <c r="AH65" s="84">
        <v>62</v>
      </c>
      <c r="AI65" s="84">
        <f>INDEX($U$4:$U$32,INT((AH64-5)/5)+1)</f>
        <v>1.3500000000000005</v>
      </c>
      <c r="AJ65" s="84">
        <v>0.15</v>
      </c>
      <c r="AK65" s="82">
        <f t="shared" ref="AK65" si="171">AI64*$AJ65</f>
        <v>0.26999999999999985</v>
      </c>
      <c r="AL65" s="82">
        <f>ROUND(SUM(AK$4:AK65),2)</f>
        <v>9.18</v>
      </c>
      <c r="AM65" s="82">
        <f t="shared" ref="AM65" si="172">AI65*$AJ65</f>
        <v>0.20250000000000007</v>
      </c>
      <c r="AN65" s="82">
        <f>ROUND(SUM(AM$4:AM65),2)</f>
        <v>6.89</v>
      </c>
      <c r="AO65" s="82">
        <f t="shared" ref="AO65" si="173">AI66*$AJ65</f>
        <v>0.15</v>
      </c>
      <c r="AP65" s="82">
        <f>ROUND(SUM(AO$4:AO65),2)</f>
        <v>4.93</v>
      </c>
      <c r="AR65" s="84">
        <v>62</v>
      </c>
      <c r="AS65" s="84">
        <f t="shared" si="8"/>
        <v>126</v>
      </c>
      <c r="AT65" s="85">
        <f t="shared" si="9"/>
        <v>25</v>
      </c>
      <c r="AU65" s="85">
        <f t="shared" si="10"/>
        <v>7</v>
      </c>
      <c r="AV65" s="84">
        <f t="shared" si="11"/>
        <v>138</v>
      </c>
      <c r="AW65" s="85">
        <f t="shared" si="12"/>
        <v>27</v>
      </c>
      <c r="AX65" s="85">
        <f t="shared" si="13"/>
        <v>7</v>
      </c>
      <c r="AY65" s="84"/>
      <c r="AZ65" s="85">
        <f t="shared" si="15"/>
        <v>0</v>
      </c>
      <c r="BA65" s="85"/>
      <c r="BI65" s="83"/>
      <c r="BJ65" s="83"/>
      <c r="BL65" s="85">
        <v>62</v>
      </c>
      <c r="BM65" s="85">
        <f t="shared" si="17"/>
        <v>126</v>
      </c>
      <c r="BN65" s="89" t="str">
        <f t="shared" si="18"/>
        <v>大焦热</v>
      </c>
      <c r="BO65" s="85">
        <f t="shared" si="0"/>
        <v>42</v>
      </c>
      <c r="BP65" s="86">
        <f t="shared" si="19"/>
        <v>17</v>
      </c>
      <c r="BQ65" s="88" t="str">
        <f t="shared" si="20"/>
        <v>大焦热+1</v>
      </c>
      <c r="BR65" s="85">
        <f t="shared" si="21"/>
        <v>138</v>
      </c>
      <c r="BS65" s="89" t="str">
        <f t="shared" si="22"/>
        <v>无间</v>
      </c>
      <c r="BT65" s="85">
        <f t="shared" si="23"/>
        <v>47</v>
      </c>
      <c r="BU65" s="86">
        <f t="shared" si="24"/>
        <v>18</v>
      </c>
      <c r="BV65" s="88" t="str">
        <f t="shared" si="25"/>
        <v>大焦热+2</v>
      </c>
      <c r="BW65" s="85"/>
      <c r="BX65" s="89"/>
      <c r="BY65" s="85"/>
      <c r="BZ65" s="86"/>
      <c r="CA65" s="88"/>
    </row>
    <row r="66" spans="34:79" ht="16.5" x14ac:dyDescent="0.2">
      <c r="AH66" s="84">
        <v>63</v>
      </c>
      <c r="AI66" s="84">
        <f>INDEX($W$4:$W$32,INT((AH64-5)/5)+1)</f>
        <v>1</v>
      </c>
      <c r="AJ66" s="84">
        <v>0.2</v>
      </c>
      <c r="AK66" s="82">
        <f t="shared" ref="AK66" si="174">AI64*$AJ66</f>
        <v>0.35999999999999982</v>
      </c>
      <c r="AL66" s="82">
        <f>ROUND(SUM(AK$4:AK66),2)</f>
        <v>9.5399999999999991</v>
      </c>
      <c r="AM66" s="82">
        <f t="shared" ref="AM66" si="175">AI65*$AJ66</f>
        <v>0.27000000000000013</v>
      </c>
      <c r="AN66" s="82">
        <f>ROUND(SUM(AM$4:AM66),2)</f>
        <v>7.16</v>
      </c>
      <c r="AO66" s="82">
        <f t="shared" ref="AO66" si="176">AI66*$AJ66</f>
        <v>0.2</v>
      </c>
      <c r="AP66" s="82">
        <f>ROUND(SUM(AO$4:AO66),2)</f>
        <v>5.13</v>
      </c>
      <c r="AR66" s="84">
        <v>63</v>
      </c>
      <c r="AS66" s="84">
        <f t="shared" si="8"/>
        <v>127</v>
      </c>
      <c r="AT66" s="85">
        <f t="shared" si="9"/>
        <v>25</v>
      </c>
      <c r="AU66" s="85">
        <f t="shared" si="10"/>
        <v>7</v>
      </c>
      <c r="AV66" s="84">
        <f t="shared" si="11"/>
        <v>139</v>
      </c>
      <c r="AW66" s="85">
        <f t="shared" si="12"/>
        <v>27</v>
      </c>
      <c r="AX66" s="85">
        <f t="shared" si="13"/>
        <v>7</v>
      </c>
      <c r="AY66" s="84"/>
      <c r="AZ66" s="85">
        <f t="shared" si="15"/>
        <v>0</v>
      </c>
      <c r="BA66" s="85"/>
      <c r="BI66" s="83"/>
      <c r="BJ66" s="83"/>
      <c r="BL66" s="85">
        <v>63</v>
      </c>
      <c r="BM66" s="85">
        <f t="shared" si="17"/>
        <v>127</v>
      </c>
      <c r="BN66" s="89" t="str">
        <f t="shared" si="18"/>
        <v>大焦热</v>
      </c>
      <c r="BO66" s="85">
        <f t="shared" si="0"/>
        <v>43</v>
      </c>
      <c r="BP66" s="86">
        <f t="shared" si="19"/>
        <v>17</v>
      </c>
      <c r="BQ66" s="88" t="str">
        <f t="shared" si="20"/>
        <v>大焦热+1</v>
      </c>
      <c r="BR66" s="85">
        <f t="shared" si="21"/>
        <v>139</v>
      </c>
      <c r="BS66" s="89" t="str">
        <f t="shared" si="22"/>
        <v>无间</v>
      </c>
      <c r="BT66" s="85">
        <f t="shared" si="23"/>
        <v>47</v>
      </c>
      <c r="BU66" s="86">
        <f t="shared" si="24"/>
        <v>18</v>
      </c>
      <c r="BV66" s="88" t="str">
        <f t="shared" si="25"/>
        <v>大焦热+2</v>
      </c>
      <c r="BW66" s="85"/>
      <c r="BX66" s="89"/>
      <c r="BY66" s="85"/>
      <c r="BZ66" s="86"/>
      <c r="CA66" s="88"/>
    </row>
    <row r="67" spans="34:79" ht="16.5" x14ac:dyDescent="0.2">
      <c r="AH67" s="84">
        <v>64</v>
      </c>
      <c r="AI67" s="84"/>
      <c r="AJ67" s="84">
        <v>0.25</v>
      </c>
      <c r="AK67" s="82">
        <f t="shared" ref="AK67" si="177">AI64*$AJ67</f>
        <v>0.44999999999999973</v>
      </c>
      <c r="AL67" s="82">
        <f>ROUND(SUM(AK$4:AK67),2)</f>
        <v>9.99</v>
      </c>
      <c r="AM67" s="82">
        <f t="shared" ref="AM67" si="178">AI65*$AJ67</f>
        <v>0.33750000000000013</v>
      </c>
      <c r="AN67" s="82">
        <f>ROUND(SUM(AM$4:AM67),2)</f>
        <v>7.5</v>
      </c>
      <c r="AO67" s="82">
        <f t="shared" ref="AO67" si="179">AI66*$AJ67</f>
        <v>0.25</v>
      </c>
      <c r="AP67" s="82">
        <f>ROUND(SUM(AO$4:AO67),2)</f>
        <v>5.38</v>
      </c>
      <c r="AR67" s="84">
        <v>64</v>
      </c>
      <c r="AS67" s="84">
        <f t="shared" si="8"/>
        <v>128</v>
      </c>
      <c r="AT67" s="85">
        <f t="shared" si="9"/>
        <v>25</v>
      </c>
      <c r="AU67" s="85">
        <f t="shared" si="10"/>
        <v>7</v>
      </c>
      <c r="AV67" s="84">
        <f t="shared" si="11"/>
        <v>139</v>
      </c>
      <c r="AW67" s="85">
        <f t="shared" si="12"/>
        <v>27</v>
      </c>
      <c r="AX67" s="85">
        <f t="shared" si="13"/>
        <v>7</v>
      </c>
      <c r="AY67" s="84"/>
      <c r="AZ67" s="85">
        <f t="shared" si="15"/>
        <v>0</v>
      </c>
      <c r="BA67" s="85"/>
      <c r="BI67" s="83"/>
      <c r="BJ67" s="83"/>
      <c r="BL67" s="85">
        <v>64</v>
      </c>
      <c r="BM67" s="85">
        <f t="shared" si="17"/>
        <v>128</v>
      </c>
      <c r="BN67" s="89" t="str">
        <f t="shared" si="18"/>
        <v>大焦热</v>
      </c>
      <c r="BO67" s="85">
        <f t="shared" si="0"/>
        <v>43</v>
      </c>
      <c r="BP67" s="86">
        <f t="shared" si="19"/>
        <v>17</v>
      </c>
      <c r="BQ67" s="88" t="str">
        <f t="shared" si="20"/>
        <v>大焦热+1</v>
      </c>
      <c r="BR67" s="85">
        <f t="shared" si="21"/>
        <v>139</v>
      </c>
      <c r="BS67" s="89" t="str">
        <f t="shared" si="22"/>
        <v>无间</v>
      </c>
      <c r="BT67" s="85">
        <f t="shared" si="23"/>
        <v>47</v>
      </c>
      <c r="BU67" s="86">
        <f t="shared" si="24"/>
        <v>18</v>
      </c>
      <c r="BV67" s="88" t="str">
        <f t="shared" si="25"/>
        <v>大焦热+2</v>
      </c>
      <c r="BW67" s="85"/>
      <c r="BX67" s="89"/>
      <c r="BY67" s="85"/>
      <c r="BZ67" s="86"/>
      <c r="CA67" s="88"/>
    </row>
    <row r="68" spans="34:79" ht="16.5" x14ac:dyDescent="0.2">
      <c r="AH68" s="84">
        <v>65</v>
      </c>
      <c r="AI68" s="84"/>
      <c r="AJ68" s="84">
        <v>0.3</v>
      </c>
      <c r="AK68" s="82">
        <f t="shared" ref="AK68" si="180">AI64*$AJ68</f>
        <v>0.5399999999999997</v>
      </c>
      <c r="AL68" s="82">
        <f>ROUND(SUM(AK$4:AK68),2)</f>
        <v>10.53</v>
      </c>
      <c r="AM68" s="82">
        <f t="shared" ref="AM68" si="181">AI65*$AJ68</f>
        <v>0.40500000000000014</v>
      </c>
      <c r="AN68" s="82">
        <f>ROUND(SUM(AM$4:AM68),2)</f>
        <v>7.9</v>
      </c>
      <c r="AO68" s="82">
        <f t="shared" ref="AO68" si="182">AI66*$AJ68</f>
        <v>0.3</v>
      </c>
      <c r="AP68" s="82">
        <f>ROUND(SUM(AO$4:AO68),2)</f>
        <v>5.68</v>
      </c>
      <c r="AR68" s="84">
        <v>65</v>
      </c>
      <c r="AS68" s="84">
        <f t="shared" si="8"/>
        <v>128</v>
      </c>
      <c r="AT68" s="85">
        <f t="shared" si="9"/>
        <v>25</v>
      </c>
      <c r="AU68" s="85">
        <f t="shared" si="10"/>
        <v>7</v>
      </c>
      <c r="AV68" s="84">
        <f t="shared" si="11"/>
        <v>141</v>
      </c>
      <c r="AW68" s="85">
        <f t="shared" si="12"/>
        <v>28</v>
      </c>
      <c r="AX68" s="85">
        <f t="shared" si="13"/>
        <v>7</v>
      </c>
      <c r="AY68" s="84"/>
      <c r="AZ68" s="85">
        <f t="shared" si="15"/>
        <v>0</v>
      </c>
      <c r="BA68" s="85"/>
      <c r="BI68" s="83"/>
      <c r="BJ68" s="83"/>
      <c r="BL68" s="85">
        <v>65</v>
      </c>
      <c r="BM68" s="85">
        <f t="shared" si="17"/>
        <v>128</v>
      </c>
      <c r="BN68" s="89" t="str">
        <f t="shared" si="18"/>
        <v>大焦热</v>
      </c>
      <c r="BO68" s="85">
        <f t="shared" si="0"/>
        <v>43</v>
      </c>
      <c r="BP68" s="86">
        <f t="shared" si="19"/>
        <v>17</v>
      </c>
      <c r="BQ68" s="88" t="str">
        <f t="shared" si="20"/>
        <v>大焦热+1</v>
      </c>
      <c r="BR68" s="85">
        <f t="shared" si="21"/>
        <v>141</v>
      </c>
      <c r="BS68" s="89" t="str">
        <f t="shared" si="22"/>
        <v>无间</v>
      </c>
      <c r="BT68" s="85">
        <f t="shared" si="23"/>
        <v>48</v>
      </c>
      <c r="BU68" s="86">
        <f t="shared" si="24"/>
        <v>19</v>
      </c>
      <c r="BV68" s="88" t="str">
        <f t="shared" si="25"/>
        <v>无间</v>
      </c>
      <c r="BW68" s="85"/>
      <c r="BX68" s="89"/>
      <c r="BY68" s="85"/>
      <c r="BZ68" s="86"/>
      <c r="CA68" s="88"/>
    </row>
    <row r="69" spans="34:79" ht="16.5" x14ac:dyDescent="0.2">
      <c r="AH69" s="84">
        <v>66</v>
      </c>
      <c r="AI69" s="84">
        <f>INDEX($S$4:$S$32,INT((AH69-5)/5)+1)</f>
        <v>2.0700000000000003</v>
      </c>
      <c r="AJ69" s="84">
        <v>0.1</v>
      </c>
      <c r="AK69" s="82">
        <f t="shared" ref="AK69" si="183">AI69*$AJ69</f>
        <v>0.20700000000000005</v>
      </c>
      <c r="AL69" s="82">
        <f>ROUND(SUM(AK$4:AK69),2)</f>
        <v>10.74</v>
      </c>
      <c r="AM69" s="82">
        <f t="shared" ref="AM69" si="184">AI70*$AJ69</f>
        <v>0.15499999999999992</v>
      </c>
      <c r="AN69" s="82">
        <f>ROUND(SUM(AM$4:AM69),2)</f>
        <v>8.06</v>
      </c>
      <c r="AO69" s="82">
        <f t="shared" ref="AO69" si="185">AI71*$AJ69</f>
        <v>0.11500000000000005</v>
      </c>
      <c r="AP69" s="82">
        <f>ROUND(SUM(AO$4:AO69),2)</f>
        <v>5.79</v>
      </c>
      <c r="AR69" s="84">
        <v>66</v>
      </c>
      <c r="AS69" s="84">
        <f t="shared" ref="AS69:AS111" si="186">MATCH(AR69,$AL$4:$AL$153,1)</f>
        <v>129</v>
      </c>
      <c r="AT69" s="85">
        <f t="shared" ref="AT69:AT111" si="187">INT(AS69/5)</f>
        <v>25</v>
      </c>
      <c r="AU69" s="85">
        <f t="shared" ref="AU69:AU111" si="188">MATCH(AT69,$BF$4:$BF$11)</f>
        <v>7</v>
      </c>
      <c r="AV69" s="84">
        <f t="shared" ref="AV69:AV84" si="189">MATCH(AR69,$AN$4:$AN$153,1)</f>
        <v>141</v>
      </c>
      <c r="AW69" s="85">
        <f t="shared" ref="AW69:AW111" si="190">INT(AV69/5)</f>
        <v>28</v>
      </c>
      <c r="AX69" s="85">
        <f t="shared" ref="AX69:AX84" si="191">MATCH(AW69,$BF$4:$BF$11)</f>
        <v>7</v>
      </c>
      <c r="AY69" s="84"/>
      <c r="AZ69" s="85">
        <f t="shared" ref="AZ69:AZ111" si="192">INT(AY69/5)</f>
        <v>0</v>
      </c>
      <c r="BA69" s="85"/>
      <c r="BI69" s="83"/>
      <c r="BJ69" s="83"/>
      <c r="BL69" s="85">
        <v>66</v>
      </c>
      <c r="BM69" s="85">
        <f t="shared" ref="BM69:BM111" si="193">MATCH(BL69,$AL$4:$AL$153,1)</f>
        <v>129</v>
      </c>
      <c r="BN69" s="89" t="str">
        <f t="shared" ref="BN69:BN111" si="194">INDEX($CJ$4:$CJ$11,MATCH(BM69,$CL$4:$CL$11,1))</f>
        <v>大焦热</v>
      </c>
      <c r="BO69" s="85">
        <f t="shared" ref="BO69:BO111" si="195">MATCH(BM69,$BJ$4:$BJ$55,1)</f>
        <v>43</v>
      </c>
      <c r="BP69" s="86">
        <f t="shared" ref="BP69:BP111" si="196">MATCH(BO69,$CG$4:$CG$23,1)</f>
        <v>17</v>
      </c>
      <c r="BQ69" s="88" t="str">
        <f t="shared" ref="BQ69:BQ111" si="197">INDEX($CD$4:$CD$23,BP69)</f>
        <v>大焦热+1</v>
      </c>
      <c r="BR69" s="85">
        <f t="shared" ref="BR69:BR84" si="198">MATCH(BL69,$AN$4:$AN$153,1)</f>
        <v>141</v>
      </c>
      <c r="BS69" s="89" t="str">
        <f t="shared" ref="BS69:BS84" si="199">INDEX($CJ$4:$CJ$11,MATCH(BR69,$CL$4:$CL$11,1))</f>
        <v>无间</v>
      </c>
      <c r="BT69" s="85">
        <f t="shared" ref="BT69:BT84" si="200">MATCH(BR69,$BJ$4:$BJ$55,1)</f>
        <v>48</v>
      </c>
      <c r="BU69" s="86">
        <f t="shared" ref="BU69:BU84" si="201">MATCH(BT69,$CG$4:$CG$23,1)</f>
        <v>19</v>
      </c>
      <c r="BV69" s="88" t="str">
        <f t="shared" ref="BV69:BV84" si="202">INDEX($CD$4:$CD$23,BU69)</f>
        <v>无间</v>
      </c>
      <c r="BW69" s="85"/>
      <c r="BX69" s="89"/>
      <c r="BY69" s="85"/>
      <c r="BZ69" s="86"/>
      <c r="CA69" s="88"/>
    </row>
    <row r="70" spans="34:79" ht="16.5" x14ac:dyDescent="0.2">
      <c r="AH70" s="84">
        <v>67</v>
      </c>
      <c r="AI70" s="84">
        <f>INDEX($U$4:$U$32,INT((AH69-5)/5)+1)</f>
        <v>1.5499999999999989</v>
      </c>
      <c r="AJ70" s="84">
        <v>0.15</v>
      </c>
      <c r="AK70" s="82">
        <f t="shared" ref="AK70" si="203">AI69*$AJ70</f>
        <v>0.31050000000000005</v>
      </c>
      <c r="AL70" s="82">
        <f>ROUND(SUM(AK$4:AK70),2)</f>
        <v>11.05</v>
      </c>
      <c r="AM70" s="82">
        <f t="shared" ref="AM70" si="204">AI70*$AJ70</f>
        <v>0.23249999999999982</v>
      </c>
      <c r="AN70" s="82">
        <f>ROUND(SUM(AM$4:AM70),2)</f>
        <v>8.2899999999999991</v>
      </c>
      <c r="AO70" s="82">
        <f t="shared" ref="AO70" si="205">AI71*$AJ70</f>
        <v>0.17250000000000004</v>
      </c>
      <c r="AP70" s="82">
        <f>ROUND(SUM(AO$4:AO70),2)</f>
        <v>5.96</v>
      </c>
      <c r="AR70" s="84">
        <v>67</v>
      </c>
      <c r="AS70" s="84">
        <f t="shared" si="186"/>
        <v>129</v>
      </c>
      <c r="AT70" s="85">
        <f t="shared" si="187"/>
        <v>25</v>
      </c>
      <c r="AU70" s="85">
        <f t="shared" si="188"/>
        <v>7</v>
      </c>
      <c r="AV70" s="84">
        <f t="shared" si="189"/>
        <v>142</v>
      </c>
      <c r="AW70" s="85">
        <f t="shared" si="190"/>
        <v>28</v>
      </c>
      <c r="AX70" s="85">
        <f t="shared" si="191"/>
        <v>7</v>
      </c>
      <c r="AY70" s="84"/>
      <c r="AZ70" s="85">
        <f t="shared" si="192"/>
        <v>0</v>
      </c>
      <c r="BA70" s="85"/>
      <c r="BI70" s="83"/>
      <c r="BJ70" s="83"/>
      <c r="BL70" s="85">
        <v>67</v>
      </c>
      <c r="BM70" s="85">
        <f t="shared" si="193"/>
        <v>129</v>
      </c>
      <c r="BN70" s="89" t="str">
        <f t="shared" si="194"/>
        <v>大焦热</v>
      </c>
      <c r="BO70" s="85">
        <f t="shared" si="195"/>
        <v>43</v>
      </c>
      <c r="BP70" s="86">
        <f t="shared" si="196"/>
        <v>17</v>
      </c>
      <c r="BQ70" s="88" t="str">
        <f t="shared" si="197"/>
        <v>大焦热+1</v>
      </c>
      <c r="BR70" s="85">
        <f t="shared" si="198"/>
        <v>142</v>
      </c>
      <c r="BS70" s="89" t="str">
        <f t="shared" si="199"/>
        <v>无间</v>
      </c>
      <c r="BT70" s="85">
        <f t="shared" si="200"/>
        <v>49</v>
      </c>
      <c r="BU70" s="86">
        <f t="shared" si="201"/>
        <v>19</v>
      </c>
      <c r="BV70" s="88" t="str">
        <f t="shared" si="202"/>
        <v>无间</v>
      </c>
      <c r="BW70" s="85"/>
      <c r="BX70" s="89"/>
      <c r="BY70" s="85"/>
      <c r="BZ70" s="86"/>
      <c r="CA70" s="88"/>
    </row>
    <row r="71" spans="34:79" ht="16.5" x14ac:dyDescent="0.2">
      <c r="AH71" s="84">
        <v>68</v>
      </c>
      <c r="AI71" s="84">
        <f>INDEX($W$4:$W$32,INT((AH69-5)/5)+1)</f>
        <v>1.1500000000000004</v>
      </c>
      <c r="AJ71" s="84">
        <v>0.2</v>
      </c>
      <c r="AK71" s="82">
        <f t="shared" ref="AK71" si="206">AI69*$AJ71</f>
        <v>0.41400000000000009</v>
      </c>
      <c r="AL71" s="82">
        <f>ROUND(SUM(AK$4:AK71),2)</f>
        <v>11.46</v>
      </c>
      <c r="AM71" s="82">
        <f t="shared" ref="AM71" si="207">AI70*$AJ71</f>
        <v>0.30999999999999983</v>
      </c>
      <c r="AN71" s="82">
        <f>ROUND(SUM(AM$4:AM71),2)</f>
        <v>8.6</v>
      </c>
      <c r="AO71" s="82">
        <f t="shared" ref="AO71" si="208">AI71*$AJ71</f>
        <v>0.23000000000000009</v>
      </c>
      <c r="AP71" s="82">
        <f>ROUND(SUM(AO$4:AO71),2)</f>
        <v>6.19</v>
      </c>
      <c r="AR71" s="84">
        <v>68</v>
      </c>
      <c r="AS71" s="84">
        <f t="shared" si="186"/>
        <v>130</v>
      </c>
      <c r="AT71" s="85">
        <f t="shared" si="187"/>
        <v>26</v>
      </c>
      <c r="AU71" s="85">
        <f t="shared" si="188"/>
        <v>7</v>
      </c>
      <c r="AV71" s="84">
        <f t="shared" si="189"/>
        <v>143</v>
      </c>
      <c r="AW71" s="85">
        <f t="shared" si="190"/>
        <v>28</v>
      </c>
      <c r="AX71" s="85">
        <f t="shared" si="191"/>
        <v>7</v>
      </c>
      <c r="AY71" s="84"/>
      <c r="AZ71" s="85">
        <f t="shared" si="192"/>
        <v>0</v>
      </c>
      <c r="BA71" s="85"/>
      <c r="BI71" s="83"/>
      <c r="BJ71" s="83"/>
      <c r="BL71" s="85">
        <v>68</v>
      </c>
      <c r="BM71" s="85">
        <f t="shared" si="193"/>
        <v>130</v>
      </c>
      <c r="BN71" s="89" t="str">
        <f t="shared" si="194"/>
        <v>大焦热</v>
      </c>
      <c r="BO71" s="85">
        <f t="shared" si="195"/>
        <v>44</v>
      </c>
      <c r="BP71" s="86">
        <f t="shared" si="196"/>
        <v>17</v>
      </c>
      <c r="BQ71" s="88" t="str">
        <f t="shared" si="197"/>
        <v>大焦热+1</v>
      </c>
      <c r="BR71" s="85">
        <f t="shared" si="198"/>
        <v>143</v>
      </c>
      <c r="BS71" s="89" t="str">
        <f t="shared" si="199"/>
        <v>无间</v>
      </c>
      <c r="BT71" s="85">
        <f t="shared" si="200"/>
        <v>49</v>
      </c>
      <c r="BU71" s="86">
        <f t="shared" si="201"/>
        <v>19</v>
      </c>
      <c r="BV71" s="88" t="str">
        <f t="shared" si="202"/>
        <v>无间</v>
      </c>
      <c r="BW71" s="85"/>
      <c r="BX71" s="89"/>
      <c r="BY71" s="85"/>
      <c r="BZ71" s="86"/>
      <c r="CA71" s="88"/>
    </row>
    <row r="72" spans="34:79" ht="16.5" x14ac:dyDescent="0.2">
      <c r="AH72" s="84">
        <v>69</v>
      </c>
      <c r="AI72" s="84"/>
      <c r="AJ72" s="84">
        <v>0.25</v>
      </c>
      <c r="AK72" s="82">
        <f t="shared" ref="AK72" si="209">AI69*$AJ72</f>
        <v>0.51750000000000007</v>
      </c>
      <c r="AL72" s="82">
        <f>ROUND(SUM(AK$4:AK72),2)</f>
        <v>11.98</v>
      </c>
      <c r="AM72" s="82">
        <f t="shared" ref="AM72" si="210">AI70*$AJ72</f>
        <v>0.38749999999999973</v>
      </c>
      <c r="AN72" s="82">
        <f>ROUND(SUM(AM$4:AM72),2)</f>
        <v>8.99</v>
      </c>
      <c r="AO72" s="82">
        <f t="shared" ref="AO72" si="211">AI71*$AJ72</f>
        <v>0.28750000000000009</v>
      </c>
      <c r="AP72" s="82">
        <f>ROUND(SUM(AO$4:AO72),2)</f>
        <v>6.48</v>
      </c>
      <c r="AR72" s="84">
        <v>69</v>
      </c>
      <c r="AS72" s="84">
        <f t="shared" si="186"/>
        <v>131</v>
      </c>
      <c r="AT72" s="85">
        <f t="shared" si="187"/>
        <v>26</v>
      </c>
      <c r="AU72" s="85">
        <f t="shared" si="188"/>
        <v>7</v>
      </c>
      <c r="AV72" s="84">
        <f t="shared" si="189"/>
        <v>143</v>
      </c>
      <c r="AW72" s="85">
        <f t="shared" si="190"/>
        <v>28</v>
      </c>
      <c r="AX72" s="85">
        <f t="shared" si="191"/>
        <v>7</v>
      </c>
      <c r="AY72" s="84"/>
      <c r="AZ72" s="85">
        <f t="shared" si="192"/>
        <v>0</v>
      </c>
      <c r="BA72" s="85"/>
      <c r="BI72" s="83"/>
      <c r="BJ72" s="83"/>
      <c r="BL72" s="85">
        <v>69</v>
      </c>
      <c r="BM72" s="85">
        <f t="shared" si="193"/>
        <v>131</v>
      </c>
      <c r="BN72" s="89" t="str">
        <f t="shared" si="194"/>
        <v>大焦热</v>
      </c>
      <c r="BO72" s="85">
        <f t="shared" si="195"/>
        <v>44</v>
      </c>
      <c r="BP72" s="86">
        <f t="shared" si="196"/>
        <v>17</v>
      </c>
      <c r="BQ72" s="88" t="str">
        <f t="shared" si="197"/>
        <v>大焦热+1</v>
      </c>
      <c r="BR72" s="85">
        <f t="shared" si="198"/>
        <v>143</v>
      </c>
      <c r="BS72" s="89" t="str">
        <f t="shared" si="199"/>
        <v>无间</v>
      </c>
      <c r="BT72" s="85">
        <f t="shared" si="200"/>
        <v>49</v>
      </c>
      <c r="BU72" s="86">
        <f t="shared" si="201"/>
        <v>19</v>
      </c>
      <c r="BV72" s="88" t="str">
        <f t="shared" si="202"/>
        <v>无间</v>
      </c>
      <c r="BW72" s="85"/>
      <c r="BX72" s="89"/>
      <c r="BY72" s="85"/>
      <c r="BZ72" s="86"/>
      <c r="CA72" s="88"/>
    </row>
    <row r="73" spans="34:79" ht="16.5" x14ac:dyDescent="0.2">
      <c r="AH73" s="84">
        <v>70</v>
      </c>
      <c r="AI73" s="84"/>
      <c r="AJ73" s="84">
        <v>0.3</v>
      </c>
      <c r="AK73" s="82">
        <f t="shared" ref="AK73" si="212">AI69*$AJ73</f>
        <v>0.62100000000000011</v>
      </c>
      <c r="AL73" s="82">
        <f>ROUND(SUM(AK$4:AK73),2)</f>
        <v>12.6</v>
      </c>
      <c r="AM73" s="82">
        <f t="shared" ref="AM73" si="213">AI70*$AJ73</f>
        <v>0.46499999999999964</v>
      </c>
      <c r="AN73" s="82">
        <f>ROUND(SUM(AM$4:AM73),2)</f>
        <v>9.4499999999999993</v>
      </c>
      <c r="AO73" s="82">
        <f t="shared" ref="AO73" si="214">AI71*$AJ73</f>
        <v>0.34500000000000008</v>
      </c>
      <c r="AP73" s="82">
        <f>ROUND(SUM(AO$4:AO73),2)</f>
        <v>6.83</v>
      </c>
      <c r="AR73" s="84">
        <v>70</v>
      </c>
      <c r="AS73" s="84">
        <f t="shared" si="186"/>
        <v>132</v>
      </c>
      <c r="AT73" s="85">
        <f t="shared" si="187"/>
        <v>26</v>
      </c>
      <c r="AU73" s="85">
        <f t="shared" si="188"/>
        <v>7</v>
      </c>
      <c r="AV73" s="84">
        <f t="shared" si="189"/>
        <v>144</v>
      </c>
      <c r="AW73" s="85">
        <f t="shared" si="190"/>
        <v>28</v>
      </c>
      <c r="AX73" s="85">
        <f t="shared" si="191"/>
        <v>7</v>
      </c>
      <c r="AY73" s="84"/>
      <c r="AZ73" s="85">
        <f t="shared" si="192"/>
        <v>0</v>
      </c>
      <c r="BA73" s="85"/>
      <c r="BI73" s="83"/>
      <c r="BJ73" s="83"/>
      <c r="BL73" s="85">
        <v>70</v>
      </c>
      <c r="BM73" s="85">
        <f t="shared" si="193"/>
        <v>132</v>
      </c>
      <c r="BN73" s="89" t="str">
        <f t="shared" si="194"/>
        <v>大焦热</v>
      </c>
      <c r="BO73" s="85">
        <f t="shared" si="195"/>
        <v>45</v>
      </c>
      <c r="BP73" s="86">
        <f t="shared" si="196"/>
        <v>18</v>
      </c>
      <c r="BQ73" s="88" t="str">
        <f t="shared" si="197"/>
        <v>大焦热+2</v>
      </c>
      <c r="BR73" s="85">
        <f t="shared" si="198"/>
        <v>144</v>
      </c>
      <c r="BS73" s="89" t="str">
        <f t="shared" si="199"/>
        <v>无间</v>
      </c>
      <c r="BT73" s="85">
        <f t="shared" si="200"/>
        <v>49</v>
      </c>
      <c r="BU73" s="86">
        <f t="shared" si="201"/>
        <v>19</v>
      </c>
      <c r="BV73" s="88" t="str">
        <f t="shared" si="202"/>
        <v>无间</v>
      </c>
      <c r="BW73" s="85"/>
      <c r="BX73" s="89"/>
      <c r="BY73" s="85"/>
      <c r="BZ73" s="86"/>
      <c r="CA73" s="88"/>
    </row>
    <row r="74" spans="34:79" ht="16.5" x14ac:dyDescent="0.2">
      <c r="AH74" s="84">
        <v>71</v>
      </c>
      <c r="AI74" s="84">
        <f>INDEX($S$4:$S$32,INT((AH74-5)/5)+1)</f>
        <v>2.4000000000000004</v>
      </c>
      <c r="AJ74" s="84">
        <v>0.1</v>
      </c>
      <c r="AK74" s="82">
        <f t="shared" ref="AK74" si="215">AI74*$AJ74</f>
        <v>0.24000000000000005</v>
      </c>
      <c r="AL74" s="82">
        <f>ROUND(SUM(AK$4:AK74),2)</f>
        <v>12.84</v>
      </c>
      <c r="AM74" s="82">
        <f t="shared" ref="AM74" si="216">AI75*$AJ74</f>
        <v>0.18000000000000008</v>
      </c>
      <c r="AN74" s="82">
        <f>ROUND(SUM(AM$4:AM74),2)</f>
        <v>9.6300000000000008</v>
      </c>
      <c r="AO74" s="82">
        <f t="shared" ref="AO74" si="217">AI76*$AJ74</f>
        <v>0.13300000000000001</v>
      </c>
      <c r="AP74" s="82">
        <f>ROUND(SUM(AO$4:AO74),2)</f>
        <v>6.96</v>
      </c>
      <c r="AR74" s="84">
        <v>71</v>
      </c>
      <c r="AS74" s="84">
        <f t="shared" si="186"/>
        <v>132</v>
      </c>
      <c r="AT74" s="85">
        <f t="shared" si="187"/>
        <v>26</v>
      </c>
      <c r="AU74" s="85">
        <f t="shared" si="188"/>
        <v>7</v>
      </c>
      <c r="AV74" s="84">
        <f t="shared" si="189"/>
        <v>144</v>
      </c>
      <c r="AW74" s="85">
        <f t="shared" si="190"/>
        <v>28</v>
      </c>
      <c r="AX74" s="85">
        <f t="shared" si="191"/>
        <v>7</v>
      </c>
      <c r="AY74" s="84"/>
      <c r="AZ74" s="85">
        <f t="shared" si="192"/>
        <v>0</v>
      </c>
      <c r="BA74" s="85"/>
      <c r="BI74" s="83"/>
      <c r="BJ74" s="83"/>
      <c r="BL74" s="85">
        <v>71</v>
      </c>
      <c r="BM74" s="85">
        <f t="shared" si="193"/>
        <v>132</v>
      </c>
      <c r="BN74" s="89" t="str">
        <f t="shared" si="194"/>
        <v>大焦热</v>
      </c>
      <c r="BO74" s="85">
        <f t="shared" si="195"/>
        <v>45</v>
      </c>
      <c r="BP74" s="86">
        <f t="shared" si="196"/>
        <v>18</v>
      </c>
      <c r="BQ74" s="88" t="str">
        <f t="shared" si="197"/>
        <v>大焦热+2</v>
      </c>
      <c r="BR74" s="85">
        <f t="shared" si="198"/>
        <v>144</v>
      </c>
      <c r="BS74" s="89" t="str">
        <f t="shared" si="199"/>
        <v>无间</v>
      </c>
      <c r="BT74" s="85">
        <f t="shared" si="200"/>
        <v>49</v>
      </c>
      <c r="BU74" s="86">
        <f t="shared" si="201"/>
        <v>19</v>
      </c>
      <c r="BV74" s="88" t="str">
        <f t="shared" si="202"/>
        <v>无间</v>
      </c>
      <c r="BW74" s="85"/>
      <c r="BX74" s="89"/>
      <c r="BY74" s="85"/>
      <c r="BZ74" s="86"/>
      <c r="CA74" s="88"/>
    </row>
    <row r="75" spans="34:79" ht="16.5" x14ac:dyDescent="0.2">
      <c r="AH75" s="84">
        <v>72</v>
      </c>
      <c r="AI75" s="84">
        <f>INDEX($U$4:$U$32,INT((AH74-5)/5)+1)</f>
        <v>1.8000000000000007</v>
      </c>
      <c r="AJ75" s="84">
        <v>0.15</v>
      </c>
      <c r="AK75" s="82">
        <f t="shared" ref="AK75" si="218">AI74*$AJ75</f>
        <v>0.36000000000000004</v>
      </c>
      <c r="AL75" s="82">
        <f>ROUND(SUM(AK$4:AK75),2)</f>
        <v>13.2</v>
      </c>
      <c r="AM75" s="82">
        <f t="shared" ref="AM75" si="219">AI75*$AJ75</f>
        <v>0.27000000000000007</v>
      </c>
      <c r="AN75" s="82">
        <f>ROUND(SUM(AM$4:AM75),2)</f>
        <v>9.9</v>
      </c>
      <c r="AO75" s="82">
        <f t="shared" ref="AO75" si="220">AI76*$AJ75</f>
        <v>0.19950000000000001</v>
      </c>
      <c r="AP75" s="82">
        <f>ROUND(SUM(AO$4:AO75),2)</f>
        <v>7.16</v>
      </c>
      <c r="AR75" s="84">
        <v>72</v>
      </c>
      <c r="AS75" s="84">
        <f t="shared" si="186"/>
        <v>133</v>
      </c>
      <c r="AT75" s="85">
        <f t="shared" si="187"/>
        <v>26</v>
      </c>
      <c r="AU75" s="85">
        <f t="shared" si="188"/>
        <v>7</v>
      </c>
      <c r="AV75" s="84">
        <f t="shared" si="189"/>
        <v>144</v>
      </c>
      <c r="AW75" s="85">
        <f t="shared" si="190"/>
        <v>28</v>
      </c>
      <c r="AX75" s="85">
        <f t="shared" si="191"/>
        <v>7</v>
      </c>
      <c r="AY75" s="84"/>
      <c r="AZ75" s="85">
        <f t="shared" si="192"/>
        <v>0</v>
      </c>
      <c r="BA75" s="85"/>
      <c r="BI75" s="83"/>
      <c r="BJ75" s="83"/>
      <c r="BL75" s="85">
        <v>72</v>
      </c>
      <c r="BM75" s="85">
        <f t="shared" si="193"/>
        <v>133</v>
      </c>
      <c r="BN75" s="89" t="str">
        <f t="shared" si="194"/>
        <v>大焦热</v>
      </c>
      <c r="BO75" s="85">
        <f t="shared" si="195"/>
        <v>45</v>
      </c>
      <c r="BP75" s="86">
        <f t="shared" si="196"/>
        <v>18</v>
      </c>
      <c r="BQ75" s="88" t="str">
        <f t="shared" si="197"/>
        <v>大焦热+2</v>
      </c>
      <c r="BR75" s="85">
        <f t="shared" si="198"/>
        <v>144</v>
      </c>
      <c r="BS75" s="89" t="str">
        <f t="shared" si="199"/>
        <v>无间</v>
      </c>
      <c r="BT75" s="85">
        <f t="shared" si="200"/>
        <v>49</v>
      </c>
      <c r="BU75" s="86">
        <f t="shared" si="201"/>
        <v>19</v>
      </c>
      <c r="BV75" s="88" t="str">
        <f t="shared" si="202"/>
        <v>无间</v>
      </c>
      <c r="BW75" s="85"/>
      <c r="BX75" s="89"/>
      <c r="BY75" s="85"/>
      <c r="BZ75" s="86"/>
      <c r="CA75" s="88"/>
    </row>
    <row r="76" spans="34:79" ht="16.5" x14ac:dyDescent="0.2">
      <c r="AH76" s="84">
        <v>73</v>
      </c>
      <c r="AI76" s="84">
        <f>INDEX($W$4:$W$32,INT((AH74-5)/5)+1)</f>
        <v>1.33</v>
      </c>
      <c r="AJ76" s="84">
        <v>0.2</v>
      </c>
      <c r="AK76" s="82">
        <f t="shared" ref="AK76" si="221">AI74*$AJ76</f>
        <v>0.48000000000000009</v>
      </c>
      <c r="AL76" s="82">
        <f>ROUND(SUM(AK$4:AK76),2)</f>
        <v>13.68</v>
      </c>
      <c r="AM76" s="82">
        <f t="shared" ref="AM76" si="222">AI75*$AJ76</f>
        <v>0.36000000000000015</v>
      </c>
      <c r="AN76" s="82">
        <f>ROUND(SUM(AM$4:AM76),2)</f>
        <v>10.26</v>
      </c>
      <c r="AO76" s="82">
        <f t="shared" ref="AO76" si="223">AI76*$AJ76</f>
        <v>0.26600000000000001</v>
      </c>
      <c r="AP76" s="82">
        <f>ROUND(SUM(AO$4:AO76),2)</f>
        <v>7.42</v>
      </c>
      <c r="AR76" s="84">
        <v>73</v>
      </c>
      <c r="AS76" s="84">
        <f t="shared" si="186"/>
        <v>133</v>
      </c>
      <c r="AT76" s="85">
        <f t="shared" si="187"/>
        <v>26</v>
      </c>
      <c r="AU76" s="85">
        <f t="shared" si="188"/>
        <v>7</v>
      </c>
      <c r="AV76" s="84">
        <f t="shared" si="189"/>
        <v>145</v>
      </c>
      <c r="AW76" s="85">
        <f t="shared" si="190"/>
        <v>29</v>
      </c>
      <c r="AX76" s="85">
        <f t="shared" si="191"/>
        <v>7</v>
      </c>
      <c r="AY76" s="84"/>
      <c r="AZ76" s="85">
        <f t="shared" si="192"/>
        <v>0</v>
      </c>
      <c r="BA76" s="85"/>
      <c r="BI76" s="83"/>
      <c r="BJ76" s="83"/>
      <c r="BL76" s="85">
        <v>73</v>
      </c>
      <c r="BM76" s="85">
        <f t="shared" si="193"/>
        <v>133</v>
      </c>
      <c r="BN76" s="89" t="str">
        <f t="shared" si="194"/>
        <v>大焦热</v>
      </c>
      <c r="BO76" s="85">
        <f t="shared" si="195"/>
        <v>45</v>
      </c>
      <c r="BP76" s="86">
        <f t="shared" si="196"/>
        <v>18</v>
      </c>
      <c r="BQ76" s="88" t="str">
        <f t="shared" si="197"/>
        <v>大焦热+2</v>
      </c>
      <c r="BR76" s="85">
        <f t="shared" si="198"/>
        <v>145</v>
      </c>
      <c r="BS76" s="89" t="str">
        <f t="shared" si="199"/>
        <v>无间</v>
      </c>
      <c r="BT76" s="85">
        <f t="shared" si="200"/>
        <v>50</v>
      </c>
      <c r="BU76" s="86">
        <f t="shared" si="201"/>
        <v>19</v>
      </c>
      <c r="BV76" s="88" t="str">
        <f t="shared" si="202"/>
        <v>无间</v>
      </c>
      <c r="BW76" s="85"/>
      <c r="BX76" s="89"/>
      <c r="BY76" s="85"/>
      <c r="BZ76" s="86"/>
      <c r="CA76" s="88"/>
    </row>
    <row r="77" spans="34:79" ht="16.5" x14ac:dyDescent="0.2">
      <c r="AH77" s="84">
        <v>74</v>
      </c>
      <c r="AI77" s="84"/>
      <c r="AJ77" s="84">
        <v>0.25</v>
      </c>
      <c r="AK77" s="82">
        <f t="shared" ref="AK77" si="224">AI74*$AJ77</f>
        <v>0.60000000000000009</v>
      </c>
      <c r="AL77" s="82">
        <f>ROUND(SUM(AK$4:AK77),2)</f>
        <v>14.28</v>
      </c>
      <c r="AM77" s="82">
        <f t="shared" ref="AM77" si="225">AI75*$AJ77</f>
        <v>0.45000000000000018</v>
      </c>
      <c r="AN77" s="82">
        <f>ROUND(SUM(AM$4:AM77),2)</f>
        <v>10.71</v>
      </c>
      <c r="AO77" s="82">
        <f t="shared" ref="AO77" si="226">AI76*$AJ77</f>
        <v>0.33250000000000002</v>
      </c>
      <c r="AP77" s="82">
        <f>ROUND(SUM(AO$4:AO77),2)</f>
        <v>7.76</v>
      </c>
      <c r="AR77" s="84">
        <v>74</v>
      </c>
      <c r="AS77" s="84">
        <f t="shared" si="186"/>
        <v>134</v>
      </c>
      <c r="AT77" s="85">
        <f t="shared" si="187"/>
        <v>26</v>
      </c>
      <c r="AU77" s="85">
        <f t="shared" si="188"/>
        <v>7</v>
      </c>
      <c r="AV77" s="84">
        <f t="shared" si="189"/>
        <v>146</v>
      </c>
      <c r="AW77" s="85">
        <f t="shared" si="190"/>
        <v>29</v>
      </c>
      <c r="AX77" s="85">
        <f t="shared" si="191"/>
        <v>7</v>
      </c>
      <c r="AY77" s="84"/>
      <c r="AZ77" s="85">
        <f t="shared" si="192"/>
        <v>0</v>
      </c>
      <c r="BA77" s="85"/>
      <c r="BI77" s="83"/>
      <c r="BJ77" s="83"/>
      <c r="BL77" s="85">
        <v>74</v>
      </c>
      <c r="BM77" s="85">
        <f t="shared" si="193"/>
        <v>134</v>
      </c>
      <c r="BN77" s="89" t="str">
        <f t="shared" si="194"/>
        <v>大焦热</v>
      </c>
      <c r="BO77" s="85">
        <f t="shared" si="195"/>
        <v>45</v>
      </c>
      <c r="BP77" s="86">
        <f t="shared" si="196"/>
        <v>18</v>
      </c>
      <c r="BQ77" s="88" t="str">
        <f t="shared" si="197"/>
        <v>大焦热+2</v>
      </c>
      <c r="BR77" s="85">
        <f t="shared" si="198"/>
        <v>146</v>
      </c>
      <c r="BS77" s="89" t="str">
        <f t="shared" si="199"/>
        <v>无间</v>
      </c>
      <c r="BT77" s="85">
        <f t="shared" si="200"/>
        <v>50</v>
      </c>
      <c r="BU77" s="86">
        <f t="shared" si="201"/>
        <v>19</v>
      </c>
      <c r="BV77" s="88" t="str">
        <f t="shared" si="202"/>
        <v>无间</v>
      </c>
      <c r="BW77" s="85"/>
      <c r="BX77" s="89"/>
      <c r="BY77" s="85"/>
      <c r="BZ77" s="86"/>
      <c r="CA77" s="88"/>
    </row>
    <row r="78" spans="34:79" ht="16.5" x14ac:dyDescent="0.2">
      <c r="AH78" s="84">
        <v>75</v>
      </c>
      <c r="AI78" s="84"/>
      <c r="AJ78" s="84">
        <v>0.3</v>
      </c>
      <c r="AK78" s="82">
        <f t="shared" ref="AK78" si="227">AI74*$AJ78</f>
        <v>0.72000000000000008</v>
      </c>
      <c r="AL78" s="82">
        <f>ROUND(SUM(AK$4:AK78),2)</f>
        <v>15</v>
      </c>
      <c r="AM78" s="82">
        <f t="shared" ref="AM78" si="228">AI75*$AJ78</f>
        <v>0.54000000000000015</v>
      </c>
      <c r="AN78" s="82">
        <f>ROUND(SUM(AM$4:AM78),2)</f>
        <v>11.25</v>
      </c>
      <c r="AO78" s="82">
        <f t="shared" ref="AO78" si="229">AI76*$AJ78</f>
        <v>0.39900000000000002</v>
      </c>
      <c r="AP78" s="82">
        <f>ROUND(SUM(AO$4:AO78),2)</f>
        <v>8.16</v>
      </c>
      <c r="AR78" s="84">
        <v>75</v>
      </c>
      <c r="AS78" s="84">
        <f t="shared" si="186"/>
        <v>134</v>
      </c>
      <c r="AT78" s="85">
        <f t="shared" si="187"/>
        <v>26</v>
      </c>
      <c r="AU78" s="85">
        <f t="shared" si="188"/>
        <v>7</v>
      </c>
      <c r="AV78" s="84">
        <f t="shared" si="189"/>
        <v>147</v>
      </c>
      <c r="AW78" s="85">
        <f t="shared" si="190"/>
        <v>29</v>
      </c>
      <c r="AX78" s="85">
        <f t="shared" si="191"/>
        <v>7</v>
      </c>
      <c r="AY78" s="84"/>
      <c r="AZ78" s="85">
        <f t="shared" si="192"/>
        <v>0</v>
      </c>
      <c r="BA78" s="85"/>
      <c r="BI78" s="83"/>
      <c r="BJ78" s="83"/>
      <c r="BL78" s="85">
        <v>75</v>
      </c>
      <c r="BM78" s="85">
        <f t="shared" si="193"/>
        <v>134</v>
      </c>
      <c r="BN78" s="89" t="str">
        <f t="shared" si="194"/>
        <v>大焦热</v>
      </c>
      <c r="BO78" s="85">
        <f t="shared" si="195"/>
        <v>45</v>
      </c>
      <c r="BP78" s="86">
        <f t="shared" si="196"/>
        <v>18</v>
      </c>
      <c r="BQ78" s="88" t="str">
        <f t="shared" si="197"/>
        <v>大焦热+2</v>
      </c>
      <c r="BR78" s="85">
        <f t="shared" si="198"/>
        <v>147</v>
      </c>
      <c r="BS78" s="89" t="str">
        <f t="shared" si="199"/>
        <v>无间</v>
      </c>
      <c r="BT78" s="85">
        <f t="shared" si="200"/>
        <v>51</v>
      </c>
      <c r="BU78" s="86">
        <f t="shared" si="201"/>
        <v>19</v>
      </c>
      <c r="BV78" s="88" t="str">
        <f t="shared" si="202"/>
        <v>无间</v>
      </c>
      <c r="BW78" s="85"/>
      <c r="BX78" s="89"/>
      <c r="BY78" s="85"/>
      <c r="BZ78" s="86"/>
      <c r="CA78" s="88"/>
    </row>
    <row r="79" spans="34:79" ht="16.5" x14ac:dyDescent="0.2">
      <c r="AH79" s="84">
        <v>76</v>
      </c>
      <c r="AI79" s="84">
        <f>INDEX($S$4:$S$32,INT((AH79-5)/5)+1)</f>
        <v>2.8000000000000007</v>
      </c>
      <c r="AJ79" s="84">
        <v>0.1</v>
      </c>
      <c r="AK79" s="82">
        <f t="shared" ref="AK79" si="230">AI79*$AJ79</f>
        <v>0.28000000000000008</v>
      </c>
      <c r="AL79" s="82">
        <f>ROUND(SUM(AK$4:AK79),2)</f>
        <v>15.28</v>
      </c>
      <c r="AM79" s="82">
        <f t="shared" ref="AM79" si="231">AI80*$AJ79</f>
        <v>0.20999999999999996</v>
      </c>
      <c r="AN79" s="82">
        <f>ROUND(SUM(AM$4:AM79),2)</f>
        <v>11.46</v>
      </c>
      <c r="AO79" s="82">
        <f t="shared" ref="AO79" si="232">AI81*$AJ79</f>
        <v>0.15600000000000006</v>
      </c>
      <c r="AP79" s="82">
        <f>ROUND(SUM(AO$4:AO79),2)</f>
        <v>8.31</v>
      </c>
      <c r="AR79" s="84">
        <v>76</v>
      </c>
      <c r="AS79" s="84">
        <f t="shared" si="186"/>
        <v>134</v>
      </c>
      <c r="AT79" s="85">
        <f t="shared" si="187"/>
        <v>26</v>
      </c>
      <c r="AU79" s="85">
        <f t="shared" si="188"/>
        <v>7</v>
      </c>
      <c r="AV79" s="84">
        <f t="shared" si="189"/>
        <v>147</v>
      </c>
      <c r="AW79" s="85">
        <f t="shared" si="190"/>
        <v>29</v>
      </c>
      <c r="AX79" s="85">
        <f t="shared" si="191"/>
        <v>7</v>
      </c>
      <c r="AY79" s="84"/>
      <c r="AZ79" s="85">
        <f t="shared" si="192"/>
        <v>0</v>
      </c>
      <c r="BA79" s="85"/>
      <c r="BI79" s="83"/>
      <c r="BJ79" s="83"/>
      <c r="BL79" s="85">
        <v>76</v>
      </c>
      <c r="BM79" s="85">
        <f t="shared" si="193"/>
        <v>134</v>
      </c>
      <c r="BN79" s="89" t="str">
        <f t="shared" si="194"/>
        <v>大焦热</v>
      </c>
      <c r="BO79" s="85">
        <f t="shared" si="195"/>
        <v>45</v>
      </c>
      <c r="BP79" s="86">
        <f t="shared" si="196"/>
        <v>18</v>
      </c>
      <c r="BQ79" s="88" t="str">
        <f t="shared" si="197"/>
        <v>大焦热+2</v>
      </c>
      <c r="BR79" s="85">
        <f t="shared" si="198"/>
        <v>147</v>
      </c>
      <c r="BS79" s="89" t="str">
        <f t="shared" si="199"/>
        <v>无间</v>
      </c>
      <c r="BT79" s="85">
        <f t="shared" si="200"/>
        <v>51</v>
      </c>
      <c r="BU79" s="86">
        <f t="shared" si="201"/>
        <v>19</v>
      </c>
      <c r="BV79" s="88" t="str">
        <f t="shared" si="202"/>
        <v>无间</v>
      </c>
      <c r="BW79" s="85"/>
      <c r="BX79" s="89"/>
      <c r="BY79" s="85"/>
      <c r="BZ79" s="86"/>
      <c r="CA79" s="88"/>
    </row>
    <row r="80" spans="34:79" ht="16.5" x14ac:dyDescent="0.2">
      <c r="AH80" s="84">
        <v>77</v>
      </c>
      <c r="AI80" s="84">
        <f>INDEX($U$4:$U$32,INT((AH79-5)/5)+1)</f>
        <v>2.0999999999999996</v>
      </c>
      <c r="AJ80" s="84">
        <v>0.15</v>
      </c>
      <c r="AK80" s="82">
        <f t="shared" ref="AK80" si="233">AI79*$AJ80</f>
        <v>0.4200000000000001</v>
      </c>
      <c r="AL80" s="82">
        <f>ROUND(SUM(AK$4:AK80),2)</f>
        <v>15.7</v>
      </c>
      <c r="AM80" s="82">
        <f t="shared" ref="AM80" si="234">AI80*$AJ80</f>
        <v>0.31499999999999995</v>
      </c>
      <c r="AN80" s="82">
        <f>ROUND(SUM(AM$4:AM80),2)</f>
        <v>11.78</v>
      </c>
      <c r="AO80" s="82">
        <f t="shared" ref="AO80" si="235">AI81*$AJ80</f>
        <v>0.23400000000000007</v>
      </c>
      <c r="AP80" s="82">
        <f>ROUND(SUM(AO$4:AO80),2)</f>
        <v>8.5500000000000007</v>
      </c>
      <c r="AR80" s="84">
        <v>77</v>
      </c>
      <c r="AS80" s="84">
        <f t="shared" si="186"/>
        <v>135</v>
      </c>
      <c r="AT80" s="85">
        <f t="shared" si="187"/>
        <v>27</v>
      </c>
      <c r="AU80" s="85">
        <f t="shared" si="188"/>
        <v>7</v>
      </c>
      <c r="AV80" s="84">
        <f t="shared" si="189"/>
        <v>148</v>
      </c>
      <c r="AW80" s="85">
        <f t="shared" si="190"/>
        <v>29</v>
      </c>
      <c r="AX80" s="85">
        <f t="shared" si="191"/>
        <v>7</v>
      </c>
      <c r="AY80" s="84"/>
      <c r="AZ80" s="85">
        <f t="shared" si="192"/>
        <v>0</v>
      </c>
      <c r="BA80" s="85"/>
      <c r="BI80" s="83"/>
      <c r="BJ80" s="83"/>
      <c r="BL80" s="85">
        <v>77</v>
      </c>
      <c r="BM80" s="85">
        <f t="shared" si="193"/>
        <v>135</v>
      </c>
      <c r="BN80" s="89" t="str">
        <f t="shared" si="194"/>
        <v>无间</v>
      </c>
      <c r="BO80" s="85">
        <f t="shared" si="195"/>
        <v>46</v>
      </c>
      <c r="BP80" s="86">
        <f t="shared" si="196"/>
        <v>18</v>
      </c>
      <c r="BQ80" s="88" t="str">
        <f t="shared" si="197"/>
        <v>大焦热+2</v>
      </c>
      <c r="BR80" s="85">
        <f t="shared" si="198"/>
        <v>148</v>
      </c>
      <c r="BS80" s="89" t="str">
        <f t="shared" si="199"/>
        <v>无间</v>
      </c>
      <c r="BT80" s="85">
        <f t="shared" si="200"/>
        <v>51</v>
      </c>
      <c r="BU80" s="86">
        <f t="shared" si="201"/>
        <v>19</v>
      </c>
      <c r="BV80" s="88" t="str">
        <f t="shared" si="202"/>
        <v>无间</v>
      </c>
      <c r="BW80" s="85"/>
      <c r="BX80" s="89"/>
      <c r="BY80" s="85"/>
      <c r="BZ80" s="86"/>
      <c r="CA80" s="88"/>
    </row>
    <row r="81" spans="34:79" ht="16.5" x14ac:dyDescent="0.2">
      <c r="AH81" s="84">
        <v>78</v>
      </c>
      <c r="AI81" s="84">
        <f>INDEX($W$4:$W$32,INT((AH79-5)/5)+1)</f>
        <v>1.5600000000000005</v>
      </c>
      <c r="AJ81" s="84">
        <v>0.2</v>
      </c>
      <c r="AK81" s="82">
        <f t="shared" ref="AK81" si="236">AI79*$AJ81</f>
        <v>0.56000000000000016</v>
      </c>
      <c r="AL81" s="82">
        <f>ROUND(SUM(AK$4:AK81),2)</f>
        <v>16.260000000000002</v>
      </c>
      <c r="AM81" s="82">
        <f t="shared" ref="AM81" si="237">AI80*$AJ81</f>
        <v>0.41999999999999993</v>
      </c>
      <c r="AN81" s="82">
        <f>ROUND(SUM(AM$4:AM81),2)</f>
        <v>12.2</v>
      </c>
      <c r="AO81" s="82">
        <f t="shared" ref="AO81" si="238">AI81*$AJ81</f>
        <v>0.31200000000000011</v>
      </c>
      <c r="AP81" s="82">
        <f>ROUND(SUM(AO$4:AO81),2)</f>
        <v>8.86</v>
      </c>
      <c r="AR81" s="84">
        <v>78</v>
      </c>
      <c r="AS81" s="84">
        <f t="shared" si="186"/>
        <v>136</v>
      </c>
      <c r="AT81" s="85">
        <f t="shared" si="187"/>
        <v>27</v>
      </c>
      <c r="AU81" s="85">
        <f t="shared" si="188"/>
        <v>7</v>
      </c>
      <c r="AV81" s="84">
        <f t="shared" si="189"/>
        <v>148</v>
      </c>
      <c r="AW81" s="85">
        <f t="shared" si="190"/>
        <v>29</v>
      </c>
      <c r="AX81" s="85">
        <f t="shared" si="191"/>
        <v>7</v>
      </c>
      <c r="AY81" s="84"/>
      <c r="AZ81" s="85">
        <f t="shared" si="192"/>
        <v>0</v>
      </c>
      <c r="BA81" s="85"/>
      <c r="BI81" s="83"/>
      <c r="BJ81" s="83"/>
      <c r="BL81" s="85">
        <v>78</v>
      </c>
      <c r="BM81" s="85">
        <f t="shared" si="193"/>
        <v>136</v>
      </c>
      <c r="BN81" s="89" t="str">
        <f t="shared" si="194"/>
        <v>无间</v>
      </c>
      <c r="BO81" s="85">
        <f t="shared" si="195"/>
        <v>46</v>
      </c>
      <c r="BP81" s="86">
        <f t="shared" si="196"/>
        <v>18</v>
      </c>
      <c r="BQ81" s="88" t="str">
        <f t="shared" si="197"/>
        <v>大焦热+2</v>
      </c>
      <c r="BR81" s="85">
        <f t="shared" si="198"/>
        <v>148</v>
      </c>
      <c r="BS81" s="89" t="str">
        <f t="shared" si="199"/>
        <v>无间</v>
      </c>
      <c r="BT81" s="85">
        <f t="shared" si="200"/>
        <v>51</v>
      </c>
      <c r="BU81" s="86">
        <f t="shared" si="201"/>
        <v>19</v>
      </c>
      <c r="BV81" s="88" t="str">
        <f t="shared" si="202"/>
        <v>无间</v>
      </c>
      <c r="BW81" s="85"/>
      <c r="BX81" s="89"/>
      <c r="BY81" s="85"/>
      <c r="BZ81" s="86"/>
      <c r="CA81" s="88"/>
    </row>
    <row r="82" spans="34:79" ht="16.5" x14ac:dyDescent="0.2">
      <c r="AH82" s="84">
        <v>79</v>
      </c>
      <c r="AI82" s="84"/>
      <c r="AJ82" s="84">
        <v>0.25</v>
      </c>
      <c r="AK82" s="82">
        <f t="shared" ref="AK82" si="239">AI79*$AJ82</f>
        <v>0.70000000000000018</v>
      </c>
      <c r="AL82" s="82">
        <f>ROUND(SUM(AK$4:AK82),2)</f>
        <v>16.96</v>
      </c>
      <c r="AM82" s="82">
        <f t="shared" ref="AM82" si="240">AI80*$AJ82</f>
        <v>0.52499999999999991</v>
      </c>
      <c r="AN82" s="82">
        <f>ROUND(SUM(AM$4:AM82),2)</f>
        <v>12.72</v>
      </c>
      <c r="AO82" s="82">
        <f t="shared" ref="AO82" si="241">AI81*$AJ82</f>
        <v>0.39000000000000012</v>
      </c>
      <c r="AP82" s="82">
        <f>ROUND(SUM(AO$4:AO82),2)</f>
        <v>9.25</v>
      </c>
      <c r="AR82" s="84">
        <v>79</v>
      </c>
      <c r="AS82" s="84">
        <f t="shared" si="186"/>
        <v>137</v>
      </c>
      <c r="AT82" s="85">
        <f t="shared" si="187"/>
        <v>27</v>
      </c>
      <c r="AU82" s="85">
        <f t="shared" si="188"/>
        <v>7</v>
      </c>
      <c r="AV82" s="84">
        <f t="shared" si="189"/>
        <v>149</v>
      </c>
      <c r="AW82" s="85">
        <f t="shared" si="190"/>
        <v>29</v>
      </c>
      <c r="AX82" s="85">
        <f t="shared" si="191"/>
        <v>7</v>
      </c>
      <c r="AY82" s="84"/>
      <c r="AZ82" s="85">
        <f t="shared" si="192"/>
        <v>0</v>
      </c>
      <c r="BA82" s="85"/>
      <c r="BI82" s="83"/>
      <c r="BJ82" s="83"/>
      <c r="BL82" s="85">
        <v>79</v>
      </c>
      <c r="BM82" s="85">
        <f t="shared" si="193"/>
        <v>137</v>
      </c>
      <c r="BN82" s="89" t="str">
        <f t="shared" si="194"/>
        <v>无间</v>
      </c>
      <c r="BO82" s="85">
        <f t="shared" si="195"/>
        <v>47</v>
      </c>
      <c r="BP82" s="86">
        <f t="shared" si="196"/>
        <v>18</v>
      </c>
      <c r="BQ82" s="88" t="str">
        <f t="shared" si="197"/>
        <v>大焦热+2</v>
      </c>
      <c r="BR82" s="85">
        <f t="shared" si="198"/>
        <v>149</v>
      </c>
      <c r="BS82" s="89" t="str">
        <f t="shared" si="199"/>
        <v>无间</v>
      </c>
      <c r="BT82" s="85">
        <f t="shared" si="200"/>
        <v>51</v>
      </c>
      <c r="BU82" s="86">
        <f t="shared" si="201"/>
        <v>19</v>
      </c>
      <c r="BV82" s="88" t="str">
        <f t="shared" si="202"/>
        <v>无间</v>
      </c>
      <c r="BW82" s="85"/>
      <c r="BX82" s="89"/>
      <c r="BY82" s="85"/>
      <c r="BZ82" s="86"/>
      <c r="CA82" s="88"/>
    </row>
    <row r="83" spans="34:79" ht="16.5" x14ac:dyDescent="0.2">
      <c r="AH83" s="84">
        <v>80</v>
      </c>
      <c r="AI83" s="84"/>
      <c r="AJ83" s="84">
        <v>0.3</v>
      </c>
      <c r="AK83" s="82">
        <f t="shared" ref="AK83" si="242">AI79*$AJ83</f>
        <v>0.84000000000000019</v>
      </c>
      <c r="AL83" s="82">
        <f>ROUND(SUM(AK$4:AK83),2)</f>
        <v>17.8</v>
      </c>
      <c r="AM83" s="82">
        <f t="shared" ref="AM83" si="243">AI80*$AJ83</f>
        <v>0.62999999999999989</v>
      </c>
      <c r="AN83" s="82">
        <f>ROUND(SUM(AM$4:AM83),2)</f>
        <v>13.35</v>
      </c>
      <c r="AO83" s="82">
        <f t="shared" ref="AO83" si="244">AI81*$AJ83</f>
        <v>0.46800000000000014</v>
      </c>
      <c r="AP83" s="82">
        <f>ROUND(SUM(AO$4:AO83),2)</f>
        <v>9.7200000000000006</v>
      </c>
      <c r="AR83" s="84">
        <v>80</v>
      </c>
      <c r="AS83" s="84">
        <f t="shared" si="186"/>
        <v>137</v>
      </c>
      <c r="AT83" s="85">
        <f t="shared" si="187"/>
        <v>27</v>
      </c>
      <c r="AU83" s="85">
        <f t="shared" si="188"/>
        <v>7</v>
      </c>
      <c r="AV83" s="84">
        <f t="shared" si="189"/>
        <v>149</v>
      </c>
      <c r="AW83" s="85">
        <f t="shared" si="190"/>
        <v>29</v>
      </c>
      <c r="AX83" s="85">
        <f t="shared" si="191"/>
        <v>7</v>
      </c>
      <c r="AY83" s="84"/>
      <c r="AZ83" s="85">
        <f t="shared" si="192"/>
        <v>0</v>
      </c>
      <c r="BA83" s="85"/>
      <c r="BI83" s="83"/>
      <c r="BJ83" s="83"/>
      <c r="BL83" s="85">
        <v>80</v>
      </c>
      <c r="BM83" s="85">
        <f t="shared" si="193"/>
        <v>137</v>
      </c>
      <c r="BN83" s="89" t="str">
        <f t="shared" si="194"/>
        <v>无间</v>
      </c>
      <c r="BO83" s="85">
        <f t="shared" si="195"/>
        <v>47</v>
      </c>
      <c r="BP83" s="86">
        <f t="shared" si="196"/>
        <v>18</v>
      </c>
      <c r="BQ83" s="88" t="str">
        <f t="shared" si="197"/>
        <v>大焦热+2</v>
      </c>
      <c r="BR83" s="85">
        <f t="shared" si="198"/>
        <v>149</v>
      </c>
      <c r="BS83" s="89" t="str">
        <f t="shared" si="199"/>
        <v>无间</v>
      </c>
      <c r="BT83" s="85">
        <f t="shared" si="200"/>
        <v>51</v>
      </c>
      <c r="BU83" s="86">
        <f t="shared" si="201"/>
        <v>19</v>
      </c>
      <c r="BV83" s="88" t="str">
        <f t="shared" si="202"/>
        <v>无间</v>
      </c>
      <c r="BW83" s="85"/>
      <c r="BX83" s="89"/>
      <c r="BY83" s="85"/>
      <c r="BZ83" s="86"/>
      <c r="CA83" s="88"/>
    </row>
    <row r="84" spans="34:79" ht="16.5" x14ac:dyDescent="0.2">
      <c r="AH84" s="84">
        <v>81</v>
      </c>
      <c r="AI84" s="84">
        <f>INDEX($S$4:$S$32,INT((AH84-5)/5)+1)</f>
        <v>3.4699999999999989</v>
      </c>
      <c r="AJ84" s="84">
        <v>0.1</v>
      </c>
      <c r="AK84" s="82">
        <f t="shared" ref="AK84" si="245">AI84*$AJ84</f>
        <v>0.34699999999999992</v>
      </c>
      <c r="AL84" s="82">
        <f>ROUND(SUM(AK$4:AK84),2)</f>
        <v>18.149999999999999</v>
      </c>
      <c r="AM84" s="82">
        <f t="shared" ref="AM84" si="246">AI85*$AJ84</f>
        <v>0.25999999999999995</v>
      </c>
      <c r="AN84" s="82">
        <f>ROUND(SUM(AM$4:AM84),2)</f>
        <v>13.61</v>
      </c>
      <c r="AO84" s="82">
        <f t="shared" ref="AO84" si="247">AI86*$AJ84</f>
        <v>0.192</v>
      </c>
      <c r="AP84" s="82">
        <f>ROUND(SUM(AO$4:AO84),2)</f>
        <v>9.91</v>
      </c>
      <c r="AR84" s="84">
        <v>81</v>
      </c>
      <c r="AS84" s="84">
        <f t="shared" si="186"/>
        <v>138</v>
      </c>
      <c r="AT84" s="85">
        <f t="shared" si="187"/>
        <v>27</v>
      </c>
      <c r="AU84" s="85">
        <f t="shared" si="188"/>
        <v>7</v>
      </c>
      <c r="AV84" s="84">
        <f t="shared" si="189"/>
        <v>150</v>
      </c>
      <c r="AW84" s="85">
        <f t="shared" si="190"/>
        <v>30</v>
      </c>
      <c r="AX84" s="85">
        <f t="shared" si="191"/>
        <v>8</v>
      </c>
      <c r="AY84" s="84"/>
      <c r="AZ84" s="85">
        <f t="shared" si="192"/>
        <v>0</v>
      </c>
      <c r="BA84" s="85"/>
      <c r="BI84" s="83"/>
      <c r="BJ84" s="83"/>
      <c r="BL84" s="85">
        <v>81</v>
      </c>
      <c r="BM84" s="85">
        <f t="shared" si="193"/>
        <v>138</v>
      </c>
      <c r="BN84" s="89" t="str">
        <f t="shared" si="194"/>
        <v>无间</v>
      </c>
      <c r="BO84" s="85">
        <f t="shared" si="195"/>
        <v>47</v>
      </c>
      <c r="BP84" s="86">
        <f t="shared" si="196"/>
        <v>18</v>
      </c>
      <c r="BQ84" s="88" t="str">
        <f t="shared" si="197"/>
        <v>大焦热+2</v>
      </c>
      <c r="BR84" s="85">
        <f t="shared" si="198"/>
        <v>150</v>
      </c>
      <c r="BS84" s="89" t="str">
        <f t="shared" si="199"/>
        <v>无间</v>
      </c>
      <c r="BT84" s="85">
        <f t="shared" si="200"/>
        <v>52</v>
      </c>
      <c r="BU84" s="86">
        <f t="shared" si="201"/>
        <v>20</v>
      </c>
      <c r="BV84" s="88" t="str">
        <f t="shared" si="202"/>
        <v>无间+1</v>
      </c>
      <c r="BW84" s="85"/>
      <c r="BX84" s="89"/>
      <c r="BY84" s="85"/>
      <c r="BZ84" s="86"/>
      <c r="CA84" s="88"/>
    </row>
    <row r="85" spans="34:79" ht="16.5" x14ac:dyDescent="0.2">
      <c r="AH85" s="84">
        <v>82</v>
      </c>
      <c r="AI85" s="84">
        <f>INDEX($U$4:$U$32,INT((AH84-5)/5)+1)</f>
        <v>2.5999999999999996</v>
      </c>
      <c r="AJ85" s="84">
        <v>0.15</v>
      </c>
      <c r="AK85" s="82">
        <f t="shared" ref="AK85" si="248">AI84*$AJ85</f>
        <v>0.52049999999999985</v>
      </c>
      <c r="AL85" s="82">
        <f>ROUND(SUM(AK$4:AK85),2)</f>
        <v>18.670000000000002</v>
      </c>
      <c r="AM85" s="82">
        <f t="shared" ref="AM85" si="249">AI85*$AJ85</f>
        <v>0.38999999999999996</v>
      </c>
      <c r="AN85" s="82">
        <f>ROUND(SUM(AM$4:AM85),2)</f>
        <v>14</v>
      </c>
      <c r="AO85" s="82">
        <f t="shared" ref="AO85" si="250">AI86*$AJ85</f>
        <v>0.28799999999999998</v>
      </c>
      <c r="AP85" s="82">
        <f>ROUND(SUM(AO$4:AO85),2)</f>
        <v>10.199999999999999</v>
      </c>
      <c r="AR85" s="84">
        <v>82</v>
      </c>
      <c r="AS85" s="84">
        <f t="shared" si="186"/>
        <v>138</v>
      </c>
      <c r="AT85" s="85">
        <f t="shared" si="187"/>
        <v>27</v>
      </c>
      <c r="AU85" s="85">
        <f t="shared" si="188"/>
        <v>7</v>
      </c>
      <c r="AV85" s="84"/>
      <c r="AW85" s="85">
        <f t="shared" si="190"/>
        <v>0</v>
      </c>
      <c r="AX85" s="85"/>
      <c r="AY85" s="84"/>
      <c r="AZ85" s="85">
        <f t="shared" si="192"/>
        <v>0</v>
      </c>
      <c r="BA85" s="85"/>
      <c r="BI85" s="83"/>
      <c r="BJ85" s="83"/>
      <c r="BL85" s="85">
        <v>82</v>
      </c>
      <c r="BM85" s="85">
        <f t="shared" si="193"/>
        <v>138</v>
      </c>
      <c r="BN85" s="89" t="str">
        <f t="shared" si="194"/>
        <v>无间</v>
      </c>
      <c r="BO85" s="85">
        <f t="shared" si="195"/>
        <v>47</v>
      </c>
      <c r="BP85" s="86">
        <f t="shared" si="196"/>
        <v>18</v>
      </c>
      <c r="BQ85" s="88" t="str">
        <f t="shared" si="197"/>
        <v>大焦热+2</v>
      </c>
      <c r="BR85" s="85"/>
      <c r="BS85" s="89"/>
      <c r="BT85" s="85"/>
      <c r="BU85" s="86"/>
      <c r="BV85" s="88"/>
      <c r="BW85" s="85"/>
      <c r="BX85" s="89"/>
      <c r="BY85" s="85"/>
      <c r="BZ85" s="86"/>
      <c r="CA85" s="88"/>
    </row>
    <row r="86" spans="34:79" ht="16.5" x14ac:dyDescent="0.2">
      <c r="AH86" s="84">
        <v>83</v>
      </c>
      <c r="AI86" s="84">
        <f>INDEX($W$4:$W$32,INT((AH84-5)/5)+1)</f>
        <v>1.92</v>
      </c>
      <c r="AJ86" s="84">
        <v>0.2</v>
      </c>
      <c r="AK86" s="82">
        <f t="shared" ref="AK86" si="251">AI84*$AJ86</f>
        <v>0.69399999999999984</v>
      </c>
      <c r="AL86" s="82">
        <f>ROUND(SUM(AK$4:AK86),2)</f>
        <v>19.36</v>
      </c>
      <c r="AM86" s="82">
        <f t="shared" ref="AM86" si="252">AI85*$AJ86</f>
        <v>0.51999999999999991</v>
      </c>
      <c r="AN86" s="82">
        <f>ROUND(SUM(AM$4:AM86),2)</f>
        <v>14.52</v>
      </c>
      <c r="AO86" s="82">
        <f t="shared" ref="AO86" si="253">AI86*$AJ86</f>
        <v>0.38400000000000001</v>
      </c>
      <c r="AP86" s="82">
        <f>ROUND(SUM(AO$4:AO86),2)</f>
        <v>10.58</v>
      </c>
      <c r="AR86" s="84">
        <v>83</v>
      </c>
      <c r="AS86" s="84">
        <f t="shared" si="186"/>
        <v>139</v>
      </c>
      <c r="AT86" s="85">
        <f t="shared" si="187"/>
        <v>27</v>
      </c>
      <c r="AU86" s="85">
        <f t="shared" si="188"/>
        <v>7</v>
      </c>
      <c r="AV86" s="84"/>
      <c r="AW86" s="85">
        <f t="shared" si="190"/>
        <v>0</v>
      </c>
      <c r="AX86" s="85"/>
      <c r="AY86" s="84"/>
      <c r="AZ86" s="85">
        <f t="shared" si="192"/>
        <v>0</v>
      </c>
      <c r="BA86" s="85"/>
      <c r="BI86" s="83"/>
      <c r="BJ86" s="83"/>
      <c r="BL86" s="85">
        <v>83</v>
      </c>
      <c r="BM86" s="85">
        <f t="shared" si="193"/>
        <v>139</v>
      </c>
      <c r="BN86" s="89" t="str">
        <f t="shared" si="194"/>
        <v>无间</v>
      </c>
      <c r="BO86" s="85">
        <f t="shared" si="195"/>
        <v>47</v>
      </c>
      <c r="BP86" s="86">
        <f t="shared" si="196"/>
        <v>18</v>
      </c>
      <c r="BQ86" s="88" t="str">
        <f t="shared" si="197"/>
        <v>大焦热+2</v>
      </c>
      <c r="BR86" s="85"/>
      <c r="BS86" s="89"/>
      <c r="BT86" s="85"/>
      <c r="BU86" s="86"/>
      <c r="BV86" s="88"/>
      <c r="BW86" s="85"/>
      <c r="BX86" s="89"/>
      <c r="BY86" s="85"/>
      <c r="BZ86" s="86"/>
      <c r="CA86" s="88"/>
    </row>
    <row r="87" spans="34:79" ht="16.5" x14ac:dyDescent="0.2">
      <c r="AH87" s="84">
        <v>84</v>
      </c>
      <c r="AI87" s="84"/>
      <c r="AJ87" s="84">
        <v>0.25</v>
      </c>
      <c r="AK87" s="82">
        <f t="shared" ref="AK87" si="254">AI84*$AJ87</f>
        <v>0.86749999999999972</v>
      </c>
      <c r="AL87" s="82">
        <f>ROUND(SUM(AK$4:AK87),2)</f>
        <v>20.23</v>
      </c>
      <c r="AM87" s="82">
        <f t="shared" ref="AM87" si="255">AI85*$AJ87</f>
        <v>0.64999999999999991</v>
      </c>
      <c r="AN87" s="82">
        <f>ROUND(SUM(AM$4:AM87),2)</f>
        <v>15.17</v>
      </c>
      <c r="AO87" s="82">
        <f t="shared" ref="AO87" si="256">AI86*$AJ87</f>
        <v>0.48</v>
      </c>
      <c r="AP87" s="82">
        <f>ROUND(SUM(AO$4:AO87),2)</f>
        <v>11.06</v>
      </c>
      <c r="AR87" s="84">
        <v>84</v>
      </c>
      <c r="AS87" s="84">
        <f t="shared" si="186"/>
        <v>139</v>
      </c>
      <c r="AT87" s="85">
        <f t="shared" si="187"/>
        <v>27</v>
      </c>
      <c r="AU87" s="85">
        <f t="shared" si="188"/>
        <v>7</v>
      </c>
      <c r="AV87" s="84"/>
      <c r="AW87" s="85">
        <f t="shared" si="190"/>
        <v>0</v>
      </c>
      <c r="AX87" s="85"/>
      <c r="AY87" s="84"/>
      <c r="AZ87" s="85">
        <f t="shared" si="192"/>
        <v>0</v>
      </c>
      <c r="BA87" s="85"/>
      <c r="BI87" s="83"/>
      <c r="BJ87" s="83"/>
      <c r="BL87" s="85">
        <v>84</v>
      </c>
      <c r="BM87" s="85">
        <f t="shared" si="193"/>
        <v>139</v>
      </c>
      <c r="BN87" s="89" t="str">
        <f t="shared" si="194"/>
        <v>无间</v>
      </c>
      <c r="BO87" s="85">
        <f t="shared" si="195"/>
        <v>47</v>
      </c>
      <c r="BP87" s="86">
        <f t="shared" si="196"/>
        <v>18</v>
      </c>
      <c r="BQ87" s="88" t="str">
        <f t="shared" si="197"/>
        <v>大焦热+2</v>
      </c>
      <c r="BR87" s="85"/>
      <c r="BS87" s="89"/>
      <c r="BT87" s="85"/>
      <c r="BU87" s="86"/>
      <c r="BV87" s="88"/>
      <c r="BW87" s="85"/>
      <c r="BX87" s="89"/>
      <c r="BY87" s="85"/>
      <c r="BZ87" s="86"/>
      <c r="CA87" s="88"/>
    </row>
    <row r="88" spans="34:79" ht="16.5" x14ac:dyDescent="0.2">
      <c r="AH88" s="84">
        <v>85</v>
      </c>
      <c r="AI88" s="84"/>
      <c r="AJ88" s="84">
        <v>0.3</v>
      </c>
      <c r="AK88" s="82">
        <f t="shared" ref="AK88" si="257">AI84*$AJ88</f>
        <v>1.0409999999999997</v>
      </c>
      <c r="AL88" s="82">
        <f>ROUND(SUM(AK$4:AK88),2)</f>
        <v>21.27</v>
      </c>
      <c r="AM88" s="82">
        <f t="shared" ref="AM88" si="258">AI85*$AJ88</f>
        <v>0.77999999999999992</v>
      </c>
      <c r="AN88" s="82">
        <f>ROUND(SUM(AM$4:AM88),2)</f>
        <v>15.95</v>
      </c>
      <c r="AO88" s="82">
        <f t="shared" ref="AO88" si="259">AI86*$AJ88</f>
        <v>0.57599999999999996</v>
      </c>
      <c r="AP88" s="82">
        <f>ROUND(SUM(AO$4:AO88),2)</f>
        <v>11.64</v>
      </c>
      <c r="AR88" s="84">
        <v>85</v>
      </c>
      <c r="AS88" s="84">
        <f t="shared" si="186"/>
        <v>139</v>
      </c>
      <c r="AT88" s="85">
        <f t="shared" si="187"/>
        <v>27</v>
      </c>
      <c r="AU88" s="85">
        <f t="shared" si="188"/>
        <v>7</v>
      </c>
      <c r="AV88" s="84"/>
      <c r="AW88" s="85">
        <f t="shared" si="190"/>
        <v>0</v>
      </c>
      <c r="AX88" s="85"/>
      <c r="AY88" s="84"/>
      <c r="AZ88" s="85">
        <f t="shared" si="192"/>
        <v>0</v>
      </c>
      <c r="BA88" s="85"/>
      <c r="BI88" s="83"/>
      <c r="BJ88" s="83"/>
      <c r="BL88" s="85">
        <v>85</v>
      </c>
      <c r="BM88" s="85">
        <f t="shared" si="193"/>
        <v>139</v>
      </c>
      <c r="BN88" s="89" t="str">
        <f t="shared" si="194"/>
        <v>无间</v>
      </c>
      <c r="BO88" s="85">
        <f t="shared" si="195"/>
        <v>47</v>
      </c>
      <c r="BP88" s="86">
        <f t="shared" si="196"/>
        <v>18</v>
      </c>
      <c r="BQ88" s="88" t="str">
        <f t="shared" si="197"/>
        <v>大焦热+2</v>
      </c>
      <c r="BR88" s="85"/>
      <c r="BS88" s="89"/>
      <c r="BT88" s="85"/>
      <c r="BU88" s="86"/>
      <c r="BV88" s="88"/>
      <c r="BW88" s="85"/>
      <c r="BX88" s="89"/>
      <c r="BY88" s="85"/>
      <c r="BZ88" s="86"/>
      <c r="CA88" s="88"/>
    </row>
    <row r="89" spans="34:79" ht="16.5" x14ac:dyDescent="0.2">
      <c r="AH89" s="84">
        <v>86</v>
      </c>
      <c r="AI89" s="84">
        <f>INDEX($S$4:$S$32,INT((AH89-5)/5)+1)</f>
        <v>3.9299999999999997</v>
      </c>
      <c r="AJ89" s="84">
        <v>0.1</v>
      </c>
      <c r="AK89" s="82">
        <f t="shared" ref="AK89" si="260">AI89*$AJ89</f>
        <v>0.39300000000000002</v>
      </c>
      <c r="AL89" s="82">
        <f>ROUND(SUM(AK$4:AK89),2)</f>
        <v>21.66</v>
      </c>
      <c r="AM89" s="82">
        <f t="shared" ref="AM89" si="261">AI90*$AJ89</f>
        <v>0.29499999999999993</v>
      </c>
      <c r="AN89" s="82">
        <f>ROUND(SUM(AM$4:AM89),2)</f>
        <v>16.25</v>
      </c>
      <c r="AO89" s="82">
        <f t="shared" ref="AO89" si="262">AI91*$AJ89</f>
        <v>0.21899999999999997</v>
      </c>
      <c r="AP89" s="82">
        <f>ROUND(SUM(AO$4:AO89),2)</f>
        <v>11.85</v>
      </c>
      <c r="AR89" s="84">
        <v>86</v>
      </c>
      <c r="AS89" s="84">
        <f t="shared" si="186"/>
        <v>140</v>
      </c>
      <c r="AT89" s="85">
        <f t="shared" si="187"/>
        <v>28</v>
      </c>
      <c r="AU89" s="85">
        <f t="shared" si="188"/>
        <v>7</v>
      </c>
      <c r="AV89" s="84"/>
      <c r="AW89" s="85">
        <f t="shared" si="190"/>
        <v>0</v>
      </c>
      <c r="AX89" s="85"/>
      <c r="AY89" s="84"/>
      <c r="AZ89" s="85">
        <f t="shared" si="192"/>
        <v>0</v>
      </c>
      <c r="BA89" s="85"/>
      <c r="BI89" s="83"/>
      <c r="BJ89" s="83"/>
      <c r="BL89" s="85">
        <v>86</v>
      </c>
      <c r="BM89" s="85">
        <f t="shared" si="193"/>
        <v>140</v>
      </c>
      <c r="BN89" s="89" t="str">
        <f t="shared" si="194"/>
        <v>无间</v>
      </c>
      <c r="BO89" s="85">
        <f t="shared" si="195"/>
        <v>48</v>
      </c>
      <c r="BP89" s="86">
        <f t="shared" si="196"/>
        <v>19</v>
      </c>
      <c r="BQ89" s="88" t="str">
        <f t="shared" si="197"/>
        <v>无间</v>
      </c>
      <c r="BR89" s="85"/>
      <c r="BS89" s="89"/>
      <c r="BT89" s="85"/>
      <c r="BU89" s="86"/>
      <c r="BV89" s="88"/>
      <c r="BW89" s="85"/>
      <c r="BX89" s="89"/>
      <c r="BY89" s="85"/>
      <c r="BZ89" s="86"/>
      <c r="CA89" s="88"/>
    </row>
    <row r="90" spans="34:79" ht="16.5" x14ac:dyDescent="0.2">
      <c r="AH90" s="84">
        <v>87</v>
      </c>
      <c r="AI90" s="84">
        <f>INDEX($U$4:$U$32,INT((AH89-5)/5)+1)</f>
        <v>2.9499999999999993</v>
      </c>
      <c r="AJ90" s="84">
        <v>0.15</v>
      </c>
      <c r="AK90" s="82">
        <f t="shared" ref="AK90" si="263">AI89*$AJ90</f>
        <v>0.58949999999999991</v>
      </c>
      <c r="AL90" s="82">
        <f>ROUND(SUM(AK$4:AK90),2)</f>
        <v>22.25</v>
      </c>
      <c r="AM90" s="82">
        <f t="shared" ref="AM90" si="264">AI90*$AJ90</f>
        <v>0.44249999999999989</v>
      </c>
      <c r="AN90" s="82">
        <f>ROUND(SUM(AM$4:AM90),2)</f>
        <v>16.690000000000001</v>
      </c>
      <c r="AO90" s="82">
        <f t="shared" ref="AO90" si="265">AI91*$AJ90</f>
        <v>0.3284999999999999</v>
      </c>
      <c r="AP90" s="82">
        <f>ROUND(SUM(AO$4:AO90),2)</f>
        <v>12.18</v>
      </c>
      <c r="AR90" s="84">
        <v>87</v>
      </c>
      <c r="AS90" s="84">
        <f t="shared" si="186"/>
        <v>141</v>
      </c>
      <c r="AT90" s="85">
        <f t="shared" si="187"/>
        <v>28</v>
      </c>
      <c r="AU90" s="85">
        <f t="shared" si="188"/>
        <v>7</v>
      </c>
      <c r="AV90" s="84"/>
      <c r="AW90" s="85">
        <f t="shared" si="190"/>
        <v>0</v>
      </c>
      <c r="AX90" s="85"/>
      <c r="AY90" s="84"/>
      <c r="AZ90" s="85">
        <f t="shared" si="192"/>
        <v>0</v>
      </c>
      <c r="BA90" s="85"/>
      <c r="BI90" s="83"/>
      <c r="BJ90" s="83"/>
      <c r="BL90" s="85">
        <v>87</v>
      </c>
      <c r="BM90" s="85">
        <f t="shared" si="193"/>
        <v>141</v>
      </c>
      <c r="BN90" s="89" t="str">
        <f t="shared" si="194"/>
        <v>无间</v>
      </c>
      <c r="BO90" s="85">
        <f t="shared" si="195"/>
        <v>48</v>
      </c>
      <c r="BP90" s="86">
        <f t="shared" si="196"/>
        <v>19</v>
      </c>
      <c r="BQ90" s="88" t="str">
        <f t="shared" si="197"/>
        <v>无间</v>
      </c>
      <c r="BR90" s="85"/>
      <c r="BS90" s="89"/>
      <c r="BT90" s="85"/>
      <c r="BU90" s="86"/>
      <c r="BV90" s="88"/>
      <c r="BW90" s="85"/>
      <c r="BX90" s="89"/>
      <c r="BY90" s="85"/>
      <c r="BZ90" s="86"/>
      <c r="CA90" s="88"/>
    </row>
    <row r="91" spans="34:79" ht="16.5" x14ac:dyDescent="0.2">
      <c r="AH91" s="84">
        <v>88</v>
      </c>
      <c r="AI91" s="84">
        <f>INDEX($W$4:$W$32,INT((AH89-5)/5)+1)</f>
        <v>2.1899999999999995</v>
      </c>
      <c r="AJ91" s="84">
        <v>0.2</v>
      </c>
      <c r="AK91" s="82">
        <f t="shared" ref="AK91" si="266">AI89*$AJ91</f>
        <v>0.78600000000000003</v>
      </c>
      <c r="AL91" s="82">
        <f>ROUND(SUM(AK$4:AK91),2)</f>
        <v>23.04</v>
      </c>
      <c r="AM91" s="82">
        <f t="shared" ref="AM91" si="267">AI90*$AJ91</f>
        <v>0.58999999999999986</v>
      </c>
      <c r="AN91" s="82">
        <f>ROUND(SUM(AM$4:AM91),2)</f>
        <v>17.28</v>
      </c>
      <c r="AO91" s="82">
        <f t="shared" ref="AO91" si="268">AI91*$AJ91</f>
        <v>0.43799999999999994</v>
      </c>
      <c r="AP91" s="82">
        <f>ROUND(SUM(AO$4:AO91),2)</f>
        <v>12.62</v>
      </c>
      <c r="AR91" s="84">
        <v>88</v>
      </c>
      <c r="AS91" s="84">
        <f t="shared" si="186"/>
        <v>141</v>
      </c>
      <c r="AT91" s="85">
        <f t="shared" si="187"/>
        <v>28</v>
      </c>
      <c r="AU91" s="85">
        <f t="shared" si="188"/>
        <v>7</v>
      </c>
      <c r="AV91" s="84"/>
      <c r="AW91" s="85">
        <f t="shared" si="190"/>
        <v>0</v>
      </c>
      <c r="AX91" s="85"/>
      <c r="AY91" s="84"/>
      <c r="AZ91" s="85">
        <f t="shared" si="192"/>
        <v>0</v>
      </c>
      <c r="BA91" s="85"/>
      <c r="BI91" s="83"/>
      <c r="BJ91" s="83"/>
      <c r="BL91" s="85">
        <v>88</v>
      </c>
      <c r="BM91" s="85">
        <f t="shared" si="193"/>
        <v>141</v>
      </c>
      <c r="BN91" s="89" t="str">
        <f t="shared" si="194"/>
        <v>无间</v>
      </c>
      <c r="BO91" s="85">
        <f t="shared" si="195"/>
        <v>48</v>
      </c>
      <c r="BP91" s="86">
        <f t="shared" si="196"/>
        <v>19</v>
      </c>
      <c r="BQ91" s="88" t="str">
        <f t="shared" si="197"/>
        <v>无间</v>
      </c>
      <c r="BR91" s="85"/>
      <c r="BS91" s="89"/>
      <c r="BT91" s="85"/>
      <c r="BU91" s="86"/>
      <c r="BV91" s="88"/>
      <c r="BW91" s="85"/>
      <c r="BX91" s="89"/>
      <c r="BY91" s="85"/>
      <c r="BZ91" s="86"/>
      <c r="CA91" s="88"/>
    </row>
    <row r="92" spans="34:79" ht="16.5" x14ac:dyDescent="0.2">
      <c r="AH92" s="84">
        <v>89</v>
      </c>
      <c r="AI92" s="84"/>
      <c r="AJ92" s="84">
        <v>0.25</v>
      </c>
      <c r="AK92" s="82">
        <f t="shared" ref="AK92" si="269">AI89*$AJ92</f>
        <v>0.98249999999999993</v>
      </c>
      <c r="AL92" s="82">
        <f>ROUND(SUM(AK$4:AK92),2)</f>
        <v>24.02</v>
      </c>
      <c r="AM92" s="82">
        <f t="shared" ref="AM92" si="270">AI90*$AJ92</f>
        <v>0.73749999999999982</v>
      </c>
      <c r="AN92" s="82">
        <f>ROUND(SUM(AM$4:AM92),2)</f>
        <v>18.02</v>
      </c>
      <c r="AO92" s="82">
        <f t="shared" ref="AO92" si="271">AI91*$AJ92</f>
        <v>0.54749999999999988</v>
      </c>
      <c r="AP92" s="82">
        <f>ROUND(SUM(AO$4:AO92),2)</f>
        <v>13.17</v>
      </c>
      <c r="AR92" s="84">
        <v>89</v>
      </c>
      <c r="AS92" s="84">
        <f t="shared" si="186"/>
        <v>142</v>
      </c>
      <c r="AT92" s="85">
        <f t="shared" si="187"/>
        <v>28</v>
      </c>
      <c r="AU92" s="85">
        <f t="shared" si="188"/>
        <v>7</v>
      </c>
      <c r="AV92" s="84"/>
      <c r="AW92" s="85">
        <f t="shared" si="190"/>
        <v>0</v>
      </c>
      <c r="AX92" s="85"/>
      <c r="AY92" s="84"/>
      <c r="AZ92" s="85">
        <f t="shared" si="192"/>
        <v>0</v>
      </c>
      <c r="BA92" s="85"/>
      <c r="BL92" s="85">
        <v>89</v>
      </c>
      <c r="BM92" s="85">
        <f t="shared" si="193"/>
        <v>142</v>
      </c>
      <c r="BN92" s="89" t="str">
        <f t="shared" si="194"/>
        <v>无间</v>
      </c>
      <c r="BO92" s="85">
        <f t="shared" si="195"/>
        <v>49</v>
      </c>
      <c r="BP92" s="86">
        <f t="shared" si="196"/>
        <v>19</v>
      </c>
      <c r="BQ92" s="88" t="str">
        <f t="shared" si="197"/>
        <v>无间</v>
      </c>
      <c r="BR92" s="85"/>
      <c r="BS92" s="89"/>
      <c r="BT92" s="85"/>
      <c r="BU92" s="86"/>
      <c r="BV92" s="88"/>
      <c r="BW92" s="85"/>
      <c r="BX92" s="89"/>
      <c r="BY92" s="85"/>
      <c r="BZ92" s="86"/>
      <c r="CA92" s="88"/>
    </row>
    <row r="93" spans="34:79" ht="16.5" x14ac:dyDescent="0.2">
      <c r="AH93" s="84">
        <v>90</v>
      </c>
      <c r="AI93" s="84"/>
      <c r="AJ93" s="84">
        <v>0.3</v>
      </c>
      <c r="AK93" s="82">
        <f t="shared" ref="AK93" si="272">AI89*$AJ93</f>
        <v>1.1789999999999998</v>
      </c>
      <c r="AL93" s="82">
        <f>ROUND(SUM(AK$4:AK93),2)</f>
        <v>25.2</v>
      </c>
      <c r="AM93" s="82">
        <f t="shared" ref="AM93" si="273">AI90*$AJ93</f>
        <v>0.88499999999999979</v>
      </c>
      <c r="AN93" s="82">
        <f>ROUND(SUM(AM$4:AM93),2)</f>
        <v>18.899999999999999</v>
      </c>
      <c r="AO93" s="82">
        <f t="shared" ref="AO93" si="274">AI91*$AJ93</f>
        <v>0.65699999999999981</v>
      </c>
      <c r="AP93" s="82">
        <f>ROUND(SUM(AO$4:AO93),2)</f>
        <v>13.83</v>
      </c>
      <c r="AR93" s="84">
        <v>90</v>
      </c>
      <c r="AS93" s="84">
        <f t="shared" si="186"/>
        <v>142</v>
      </c>
      <c r="AT93" s="85">
        <f t="shared" si="187"/>
        <v>28</v>
      </c>
      <c r="AU93" s="85">
        <f t="shared" si="188"/>
        <v>7</v>
      </c>
      <c r="AV93" s="84"/>
      <c r="AW93" s="85">
        <f t="shared" si="190"/>
        <v>0</v>
      </c>
      <c r="AX93" s="85"/>
      <c r="AY93" s="84"/>
      <c r="AZ93" s="85">
        <f t="shared" si="192"/>
        <v>0</v>
      </c>
      <c r="BA93" s="85"/>
      <c r="BL93" s="85">
        <v>90</v>
      </c>
      <c r="BM93" s="85">
        <f t="shared" si="193"/>
        <v>142</v>
      </c>
      <c r="BN93" s="89" t="str">
        <f t="shared" si="194"/>
        <v>无间</v>
      </c>
      <c r="BO93" s="85">
        <f t="shared" si="195"/>
        <v>49</v>
      </c>
      <c r="BP93" s="86">
        <f t="shared" si="196"/>
        <v>19</v>
      </c>
      <c r="BQ93" s="88" t="str">
        <f t="shared" si="197"/>
        <v>无间</v>
      </c>
      <c r="BR93" s="85"/>
      <c r="BS93" s="89"/>
      <c r="BT93" s="85"/>
      <c r="BU93" s="86"/>
      <c r="BV93" s="88"/>
      <c r="BW93" s="85"/>
      <c r="BX93" s="89"/>
      <c r="BY93" s="85"/>
      <c r="BZ93" s="86"/>
      <c r="CA93" s="88"/>
    </row>
    <row r="94" spans="34:79" ht="16.5" x14ac:dyDescent="0.2">
      <c r="AH94" s="84">
        <v>91</v>
      </c>
      <c r="AI94" s="84">
        <f>INDEX($S$4:$S$32,INT((AH94-5)/5)+1)</f>
        <v>4.129999999999999</v>
      </c>
      <c r="AJ94" s="84">
        <v>0.1</v>
      </c>
      <c r="AK94" s="82">
        <f t="shared" ref="AK94" si="275">AI94*$AJ94</f>
        <v>0.41299999999999992</v>
      </c>
      <c r="AL94" s="82">
        <f>ROUND(SUM(AK$4:AK94),2)</f>
        <v>25.61</v>
      </c>
      <c r="AM94" s="82">
        <f t="shared" ref="AM94" si="276">AI95*$AJ94</f>
        <v>0.31000000000000016</v>
      </c>
      <c r="AN94" s="82">
        <f>ROUND(SUM(AM$4:AM94),2)</f>
        <v>19.21</v>
      </c>
      <c r="AO94" s="82">
        <f t="shared" ref="AO94" si="277">AI96*$AJ94</f>
        <v>0.23000000000000009</v>
      </c>
      <c r="AP94" s="82">
        <f>ROUND(SUM(AO$4:AO94),2)</f>
        <v>14.06</v>
      </c>
      <c r="AR94" s="84">
        <v>91</v>
      </c>
      <c r="AS94" s="84">
        <f t="shared" si="186"/>
        <v>143</v>
      </c>
      <c r="AT94" s="85">
        <f t="shared" si="187"/>
        <v>28</v>
      </c>
      <c r="AU94" s="85">
        <f t="shared" si="188"/>
        <v>7</v>
      </c>
      <c r="AV94" s="84"/>
      <c r="AW94" s="85">
        <f t="shared" si="190"/>
        <v>0</v>
      </c>
      <c r="AX94" s="85"/>
      <c r="AY94" s="84"/>
      <c r="AZ94" s="85">
        <f t="shared" si="192"/>
        <v>0</v>
      </c>
      <c r="BA94" s="85"/>
      <c r="BL94" s="85">
        <v>91</v>
      </c>
      <c r="BM94" s="85">
        <f t="shared" si="193"/>
        <v>143</v>
      </c>
      <c r="BN94" s="89" t="str">
        <f t="shared" si="194"/>
        <v>无间</v>
      </c>
      <c r="BO94" s="85">
        <f t="shared" si="195"/>
        <v>49</v>
      </c>
      <c r="BP94" s="86">
        <f t="shared" si="196"/>
        <v>19</v>
      </c>
      <c r="BQ94" s="88" t="str">
        <f t="shared" si="197"/>
        <v>无间</v>
      </c>
      <c r="BR94" s="85"/>
      <c r="BS94" s="89"/>
      <c r="BT94" s="85"/>
      <c r="BU94" s="86"/>
      <c r="BV94" s="88"/>
      <c r="BW94" s="85"/>
      <c r="BX94" s="89"/>
      <c r="BY94" s="85"/>
      <c r="BZ94" s="86"/>
      <c r="CA94" s="88"/>
    </row>
    <row r="95" spans="34:79" ht="16.5" x14ac:dyDescent="0.2">
      <c r="AH95" s="84">
        <v>92</v>
      </c>
      <c r="AI95" s="84">
        <f>INDEX($U$4:$U$32,INT((AH94-5)/5)+1)</f>
        <v>3.1000000000000014</v>
      </c>
      <c r="AJ95" s="84">
        <v>0.15</v>
      </c>
      <c r="AK95" s="82">
        <f t="shared" ref="AK95" si="278">AI94*$AJ95</f>
        <v>0.61949999999999983</v>
      </c>
      <c r="AL95" s="82">
        <f>ROUND(SUM(AK$4:AK95),2)</f>
        <v>26.23</v>
      </c>
      <c r="AM95" s="82">
        <f t="shared" ref="AM95" si="279">AI95*$AJ95</f>
        <v>0.46500000000000019</v>
      </c>
      <c r="AN95" s="82">
        <f>ROUND(SUM(AM$4:AM95),2)</f>
        <v>19.68</v>
      </c>
      <c r="AO95" s="82">
        <f t="shared" ref="AO95" si="280">AI96*$AJ95</f>
        <v>0.34500000000000008</v>
      </c>
      <c r="AP95" s="82">
        <f>ROUND(SUM(AO$4:AO95),2)</f>
        <v>14.4</v>
      </c>
      <c r="AR95" s="84">
        <v>92</v>
      </c>
      <c r="AS95" s="84">
        <f t="shared" si="186"/>
        <v>143</v>
      </c>
      <c r="AT95" s="85">
        <f t="shared" si="187"/>
        <v>28</v>
      </c>
      <c r="AU95" s="85">
        <f t="shared" si="188"/>
        <v>7</v>
      </c>
      <c r="AV95" s="84"/>
      <c r="AW95" s="85">
        <f t="shared" si="190"/>
        <v>0</v>
      </c>
      <c r="AX95" s="85"/>
      <c r="AY95" s="84"/>
      <c r="AZ95" s="85">
        <f t="shared" si="192"/>
        <v>0</v>
      </c>
      <c r="BA95" s="85"/>
      <c r="BL95" s="85">
        <v>92</v>
      </c>
      <c r="BM95" s="85">
        <f t="shared" si="193"/>
        <v>143</v>
      </c>
      <c r="BN95" s="89" t="str">
        <f t="shared" si="194"/>
        <v>无间</v>
      </c>
      <c r="BO95" s="85">
        <f t="shared" si="195"/>
        <v>49</v>
      </c>
      <c r="BP95" s="86">
        <f t="shared" si="196"/>
        <v>19</v>
      </c>
      <c r="BQ95" s="88" t="str">
        <f t="shared" si="197"/>
        <v>无间</v>
      </c>
      <c r="BR95" s="85"/>
      <c r="BS95" s="89"/>
      <c r="BT95" s="85"/>
      <c r="BU95" s="86"/>
      <c r="BV95" s="88"/>
      <c r="BW95" s="85"/>
      <c r="BX95" s="89"/>
      <c r="BY95" s="85"/>
      <c r="BZ95" s="86"/>
      <c r="CA95" s="88"/>
    </row>
    <row r="96" spans="34:79" ht="16.5" x14ac:dyDescent="0.2">
      <c r="AH96" s="84">
        <v>93</v>
      </c>
      <c r="AI96" s="84">
        <f>INDEX($W$4:$W$32,INT((AH94-5)/5)+1)</f>
        <v>2.3000000000000007</v>
      </c>
      <c r="AJ96" s="84">
        <v>0.2</v>
      </c>
      <c r="AK96" s="82">
        <f t="shared" ref="AK96" si="281">AI94*$AJ96</f>
        <v>0.82599999999999985</v>
      </c>
      <c r="AL96" s="82">
        <f>ROUND(SUM(AK$4:AK96),2)</f>
        <v>27.06</v>
      </c>
      <c r="AM96" s="82">
        <f t="shared" ref="AM96" si="282">AI95*$AJ96</f>
        <v>0.62000000000000033</v>
      </c>
      <c r="AN96" s="82">
        <f>ROUND(SUM(AM$4:AM96),2)</f>
        <v>20.3</v>
      </c>
      <c r="AO96" s="82">
        <f t="shared" ref="AO96" si="283">AI96*$AJ96</f>
        <v>0.46000000000000019</v>
      </c>
      <c r="AP96" s="82">
        <f>ROUND(SUM(AO$4:AO96),2)</f>
        <v>14.86</v>
      </c>
      <c r="AR96" s="84">
        <v>93</v>
      </c>
      <c r="AS96" s="84">
        <f t="shared" si="186"/>
        <v>143</v>
      </c>
      <c r="AT96" s="85">
        <f t="shared" si="187"/>
        <v>28</v>
      </c>
      <c r="AU96" s="85">
        <f t="shared" si="188"/>
        <v>7</v>
      </c>
      <c r="AV96" s="84"/>
      <c r="AW96" s="85">
        <f t="shared" si="190"/>
        <v>0</v>
      </c>
      <c r="AX96" s="85"/>
      <c r="AY96" s="84"/>
      <c r="AZ96" s="85">
        <f t="shared" si="192"/>
        <v>0</v>
      </c>
      <c r="BA96" s="85"/>
      <c r="BL96" s="85">
        <v>93</v>
      </c>
      <c r="BM96" s="85">
        <f t="shared" si="193"/>
        <v>143</v>
      </c>
      <c r="BN96" s="89" t="str">
        <f t="shared" si="194"/>
        <v>无间</v>
      </c>
      <c r="BO96" s="85">
        <f t="shared" si="195"/>
        <v>49</v>
      </c>
      <c r="BP96" s="86">
        <f t="shared" si="196"/>
        <v>19</v>
      </c>
      <c r="BQ96" s="88" t="str">
        <f t="shared" si="197"/>
        <v>无间</v>
      </c>
      <c r="BR96" s="85"/>
      <c r="BS96" s="89"/>
      <c r="BT96" s="85"/>
      <c r="BU96" s="86"/>
      <c r="BV96" s="88"/>
      <c r="BW96" s="85"/>
      <c r="BX96" s="89"/>
      <c r="BY96" s="85"/>
      <c r="BZ96" s="86"/>
      <c r="CA96" s="88"/>
    </row>
    <row r="97" spans="34:79" ht="16.5" x14ac:dyDescent="0.2">
      <c r="AH97" s="84">
        <v>94</v>
      </c>
      <c r="AI97" s="84"/>
      <c r="AJ97" s="84">
        <v>0.25</v>
      </c>
      <c r="AK97" s="82">
        <f t="shared" ref="AK97" si="284">AI94*$AJ97</f>
        <v>1.0324999999999998</v>
      </c>
      <c r="AL97" s="82">
        <f>ROUND(SUM(AK$4:AK97),2)</f>
        <v>28.09</v>
      </c>
      <c r="AM97" s="82">
        <f t="shared" ref="AM97" si="285">AI95*$AJ97</f>
        <v>0.77500000000000036</v>
      </c>
      <c r="AN97" s="82">
        <f>ROUND(SUM(AM$4:AM97),2)</f>
        <v>21.07</v>
      </c>
      <c r="AO97" s="82">
        <f t="shared" ref="AO97" si="286">AI96*$AJ97</f>
        <v>0.57500000000000018</v>
      </c>
      <c r="AP97" s="82">
        <f>ROUND(SUM(AO$4:AO97),2)</f>
        <v>15.44</v>
      </c>
      <c r="AR97" s="84">
        <v>94</v>
      </c>
      <c r="AS97" s="84">
        <f t="shared" si="186"/>
        <v>144</v>
      </c>
      <c r="AT97" s="85">
        <f t="shared" si="187"/>
        <v>28</v>
      </c>
      <c r="AU97" s="85">
        <f t="shared" si="188"/>
        <v>7</v>
      </c>
      <c r="AV97" s="84"/>
      <c r="AW97" s="85">
        <f t="shared" si="190"/>
        <v>0</v>
      </c>
      <c r="AX97" s="85"/>
      <c r="AY97" s="84"/>
      <c r="AZ97" s="85">
        <f t="shared" si="192"/>
        <v>0</v>
      </c>
      <c r="BA97" s="85"/>
      <c r="BL97" s="85">
        <v>94</v>
      </c>
      <c r="BM97" s="85">
        <f t="shared" si="193"/>
        <v>144</v>
      </c>
      <c r="BN97" s="89" t="str">
        <f t="shared" si="194"/>
        <v>无间</v>
      </c>
      <c r="BO97" s="85">
        <f t="shared" si="195"/>
        <v>49</v>
      </c>
      <c r="BP97" s="86">
        <f t="shared" si="196"/>
        <v>19</v>
      </c>
      <c r="BQ97" s="88" t="str">
        <f t="shared" si="197"/>
        <v>无间</v>
      </c>
      <c r="BR97" s="85"/>
      <c r="BS97" s="89"/>
      <c r="BT97" s="85"/>
      <c r="BU97" s="86"/>
      <c r="BV97" s="88"/>
      <c r="BW97" s="85"/>
      <c r="BX97" s="89"/>
      <c r="BY97" s="85"/>
      <c r="BZ97" s="86"/>
      <c r="CA97" s="88"/>
    </row>
    <row r="98" spans="34:79" ht="16.5" x14ac:dyDescent="0.2">
      <c r="AH98" s="84">
        <v>95</v>
      </c>
      <c r="AI98" s="84"/>
      <c r="AJ98" s="84">
        <v>0.3</v>
      </c>
      <c r="AK98" s="82">
        <f t="shared" ref="AK98" si="287">AI94*$AJ98</f>
        <v>1.2389999999999997</v>
      </c>
      <c r="AL98" s="82">
        <f>ROUND(SUM(AK$4:AK98),2)</f>
        <v>29.33</v>
      </c>
      <c r="AM98" s="82">
        <f t="shared" ref="AM98" si="288">AI95*$AJ98</f>
        <v>0.93000000000000038</v>
      </c>
      <c r="AN98" s="82">
        <f>ROUND(SUM(AM$4:AM98),2)</f>
        <v>22</v>
      </c>
      <c r="AO98" s="82">
        <f t="shared" ref="AO98" si="289">AI96*$AJ98</f>
        <v>0.69000000000000017</v>
      </c>
      <c r="AP98" s="82">
        <f>ROUND(SUM(AO$4:AO98),2)</f>
        <v>16.13</v>
      </c>
      <c r="AR98" s="84">
        <v>95</v>
      </c>
      <c r="AS98" s="84">
        <f t="shared" si="186"/>
        <v>144</v>
      </c>
      <c r="AT98" s="85">
        <f t="shared" si="187"/>
        <v>28</v>
      </c>
      <c r="AU98" s="85">
        <f t="shared" si="188"/>
        <v>7</v>
      </c>
      <c r="AV98" s="84"/>
      <c r="AW98" s="85">
        <f t="shared" si="190"/>
        <v>0</v>
      </c>
      <c r="AX98" s="85"/>
      <c r="AY98" s="84"/>
      <c r="AZ98" s="85">
        <f t="shared" si="192"/>
        <v>0</v>
      </c>
      <c r="BA98" s="85"/>
      <c r="BL98" s="85">
        <v>95</v>
      </c>
      <c r="BM98" s="85">
        <f t="shared" si="193"/>
        <v>144</v>
      </c>
      <c r="BN98" s="89" t="str">
        <f t="shared" si="194"/>
        <v>无间</v>
      </c>
      <c r="BO98" s="85">
        <f t="shared" si="195"/>
        <v>49</v>
      </c>
      <c r="BP98" s="86">
        <f t="shared" si="196"/>
        <v>19</v>
      </c>
      <c r="BQ98" s="88" t="str">
        <f t="shared" si="197"/>
        <v>无间</v>
      </c>
      <c r="BR98" s="85"/>
      <c r="BS98" s="89"/>
      <c r="BT98" s="85"/>
      <c r="BU98" s="86"/>
      <c r="BV98" s="88"/>
      <c r="BW98" s="85"/>
      <c r="BX98" s="89"/>
      <c r="BY98" s="85"/>
      <c r="BZ98" s="86"/>
      <c r="CA98" s="88"/>
    </row>
    <row r="99" spans="34:79" ht="16.5" x14ac:dyDescent="0.2">
      <c r="AH99" s="84">
        <v>96</v>
      </c>
      <c r="AI99" s="84">
        <f>INDEX($S$4:$S$32,INT((AH99-5)/5)+1)</f>
        <v>4.3999999999999986</v>
      </c>
      <c r="AJ99" s="84">
        <v>0.1</v>
      </c>
      <c r="AK99" s="82">
        <f t="shared" ref="AK99" si="290">AI99*$AJ99</f>
        <v>0.43999999999999989</v>
      </c>
      <c r="AL99" s="82">
        <f>ROUND(SUM(AK$4:AK99),2)</f>
        <v>29.77</v>
      </c>
      <c r="AM99" s="82">
        <f t="shared" ref="AM99" si="291">AI100*$AJ99</f>
        <v>0.33000000000000007</v>
      </c>
      <c r="AN99" s="82">
        <f>ROUND(SUM(AM$4:AM99),2)</f>
        <v>22.33</v>
      </c>
      <c r="AO99" s="82">
        <f t="shared" ref="AO99" si="292">AI101*$AJ99</f>
        <v>0.24399999999999977</v>
      </c>
      <c r="AP99" s="82">
        <f>ROUND(SUM(AO$4:AO99),2)</f>
        <v>16.37</v>
      </c>
      <c r="AR99" s="84">
        <v>96</v>
      </c>
      <c r="AS99" s="84">
        <f t="shared" si="186"/>
        <v>144</v>
      </c>
      <c r="AT99" s="85">
        <f t="shared" si="187"/>
        <v>28</v>
      </c>
      <c r="AU99" s="85">
        <f t="shared" si="188"/>
        <v>7</v>
      </c>
      <c r="AV99" s="84"/>
      <c r="AW99" s="85">
        <f t="shared" si="190"/>
        <v>0</v>
      </c>
      <c r="AX99" s="85"/>
      <c r="AY99" s="84"/>
      <c r="AZ99" s="85">
        <f t="shared" si="192"/>
        <v>0</v>
      </c>
      <c r="BA99" s="85"/>
      <c r="BL99" s="85">
        <v>96</v>
      </c>
      <c r="BM99" s="85">
        <f t="shared" si="193"/>
        <v>144</v>
      </c>
      <c r="BN99" s="89" t="str">
        <f t="shared" si="194"/>
        <v>无间</v>
      </c>
      <c r="BO99" s="85">
        <f t="shared" si="195"/>
        <v>49</v>
      </c>
      <c r="BP99" s="86">
        <f t="shared" si="196"/>
        <v>19</v>
      </c>
      <c r="BQ99" s="88" t="str">
        <f t="shared" si="197"/>
        <v>无间</v>
      </c>
      <c r="BR99" s="85"/>
      <c r="BS99" s="89"/>
      <c r="BT99" s="85"/>
      <c r="BU99" s="86"/>
      <c r="BV99" s="88"/>
      <c r="BW99" s="85"/>
      <c r="BX99" s="89"/>
      <c r="BY99" s="85"/>
      <c r="BZ99" s="86"/>
      <c r="CA99" s="88"/>
    </row>
    <row r="100" spans="34:79" ht="16.5" x14ac:dyDescent="0.2">
      <c r="AH100" s="84">
        <v>97</v>
      </c>
      <c r="AI100" s="84">
        <f>INDEX($U$4:$U$32,INT((AH99-5)/5)+1)</f>
        <v>3.3000000000000007</v>
      </c>
      <c r="AJ100" s="84">
        <v>0.15</v>
      </c>
      <c r="AK100" s="82">
        <f t="shared" ref="AK100" si="293">AI99*$AJ100</f>
        <v>0.65999999999999981</v>
      </c>
      <c r="AL100" s="82">
        <f>ROUND(SUM(AK$4:AK100),2)</f>
        <v>30.43</v>
      </c>
      <c r="AM100" s="82">
        <f t="shared" ref="AM100" si="294">AI100*$AJ100</f>
        <v>0.49500000000000011</v>
      </c>
      <c r="AN100" s="82">
        <f>ROUND(SUM(AM$4:AM100),2)</f>
        <v>22.83</v>
      </c>
      <c r="AO100" s="82">
        <f t="shared" ref="AO100" si="295">AI101*$AJ100</f>
        <v>0.36599999999999966</v>
      </c>
      <c r="AP100" s="82">
        <f>ROUND(SUM(AO$4:AO100),2)</f>
        <v>16.739999999999998</v>
      </c>
      <c r="AR100" s="84">
        <v>97</v>
      </c>
      <c r="AS100" s="84">
        <f t="shared" si="186"/>
        <v>145</v>
      </c>
      <c r="AT100" s="85">
        <f t="shared" si="187"/>
        <v>29</v>
      </c>
      <c r="AU100" s="85">
        <f t="shared" si="188"/>
        <v>7</v>
      </c>
      <c r="AV100" s="84"/>
      <c r="AW100" s="85">
        <f t="shared" si="190"/>
        <v>0</v>
      </c>
      <c r="AX100" s="85"/>
      <c r="AY100" s="84"/>
      <c r="AZ100" s="85">
        <f t="shared" si="192"/>
        <v>0</v>
      </c>
      <c r="BA100" s="85"/>
      <c r="BL100" s="85">
        <v>97</v>
      </c>
      <c r="BM100" s="85">
        <f t="shared" si="193"/>
        <v>145</v>
      </c>
      <c r="BN100" s="89" t="str">
        <f t="shared" si="194"/>
        <v>无间</v>
      </c>
      <c r="BO100" s="85">
        <f t="shared" si="195"/>
        <v>50</v>
      </c>
      <c r="BP100" s="86">
        <f t="shared" si="196"/>
        <v>19</v>
      </c>
      <c r="BQ100" s="88" t="str">
        <f t="shared" si="197"/>
        <v>无间</v>
      </c>
      <c r="BR100" s="85"/>
      <c r="BS100" s="89"/>
      <c r="BT100" s="85"/>
      <c r="BU100" s="86"/>
      <c r="BV100" s="88"/>
      <c r="BW100" s="85"/>
      <c r="BX100" s="89"/>
      <c r="BY100" s="85"/>
      <c r="BZ100" s="86"/>
      <c r="CA100" s="88"/>
    </row>
    <row r="101" spans="34:79" ht="16.5" x14ac:dyDescent="0.2">
      <c r="AH101" s="84">
        <v>98</v>
      </c>
      <c r="AI101" s="84">
        <f>INDEX($W$4:$W$32,INT((AH99-5)/5)+1)</f>
        <v>2.4399999999999977</v>
      </c>
      <c r="AJ101" s="84">
        <v>0.2</v>
      </c>
      <c r="AK101" s="82">
        <f t="shared" ref="AK101" si="296">AI99*$AJ101</f>
        <v>0.87999999999999978</v>
      </c>
      <c r="AL101" s="82">
        <f>ROUND(SUM(AK$4:AK101),2)</f>
        <v>31.31</v>
      </c>
      <c r="AM101" s="82">
        <f t="shared" ref="AM101" si="297">AI100*$AJ101</f>
        <v>0.66000000000000014</v>
      </c>
      <c r="AN101" s="82">
        <f>ROUND(SUM(AM$4:AM101),2)</f>
        <v>23.49</v>
      </c>
      <c r="AO101" s="82">
        <f t="shared" ref="AO101" si="298">AI101*$AJ101</f>
        <v>0.48799999999999955</v>
      </c>
      <c r="AP101" s="82">
        <f>ROUND(SUM(AO$4:AO101),2)</f>
        <v>17.22</v>
      </c>
      <c r="AR101" s="84">
        <v>98</v>
      </c>
      <c r="AS101" s="84">
        <f t="shared" si="186"/>
        <v>146</v>
      </c>
      <c r="AT101" s="85">
        <f t="shared" si="187"/>
        <v>29</v>
      </c>
      <c r="AU101" s="85">
        <f t="shared" si="188"/>
        <v>7</v>
      </c>
      <c r="AV101" s="84"/>
      <c r="AW101" s="85">
        <f t="shared" si="190"/>
        <v>0</v>
      </c>
      <c r="AX101" s="85"/>
      <c r="AY101" s="84"/>
      <c r="AZ101" s="85">
        <f t="shared" si="192"/>
        <v>0</v>
      </c>
      <c r="BA101" s="85"/>
      <c r="BL101" s="85">
        <v>98</v>
      </c>
      <c r="BM101" s="85">
        <f t="shared" si="193"/>
        <v>146</v>
      </c>
      <c r="BN101" s="89" t="str">
        <f t="shared" si="194"/>
        <v>无间</v>
      </c>
      <c r="BO101" s="85">
        <f t="shared" si="195"/>
        <v>50</v>
      </c>
      <c r="BP101" s="86">
        <f t="shared" si="196"/>
        <v>19</v>
      </c>
      <c r="BQ101" s="88" t="str">
        <f t="shared" si="197"/>
        <v>无间</v>
      </c>
      <c r="BR101" s="85"/>
      <c r="BS101" s="89"/>
      <c r="BT101" s="85"/>
      <c r="BU101" s="86"/>
      <c r="BV101" s="88"/>
      <c r="BW101" s="85"/>
      <c r="BX101" s="89"/>
      <c r="BY101" s="85"/>
      <c r="BZ101" s="86"/>
      <c r="CA101" s="88"/>
    </row>
    <row r="102" spans="34:79" ht="16.5" x14ac:dyDescent="0.2">
      <c r="AH102" s="84">
        <v>99</v>
      </c>
      <c r="AI102" s="84"/>
      <c r="AJ102" s="84">
        <v>0.25</v>
      </c>
      <c r="AK102" s="82">
        <f t="shared" ref="AK102" si="299">AI99*$AJ102</f>
        <v>1.0999999999999996</v>
      </c>
      <c r="AL102" s="82">
        <f>ROUND(SUM(AK$4:AK102),2)</f>
        <v>32.409999999999997</v>
      </c>
      <c r="AM102" s="82">
        <f t="shared" ref="AM102" si="300">AI100*$AJ102</f>
        <v>0.82500000000000018</v>
      </c>
      <c r="AN102" s="82">
        <f>ROUND(SUM(AM$4:AM102),2)</f>
        <v>24.31</v>
      </c>
      <c r="AO102" s="82">
        <f t="shared" ref="AO102" si="301">AI101*$AJ102</f>
        <v>0.60999999999999943</v>
      </c>
      <c r="AP102" s="82">
        <f>ROUND(SUM(AO$4:AO102),2)</f>
        <v>17.829999999999998</v>
      </c>
      <c r="AR102" s="84">
        <v>99</v>
      </c>
      <c r="AS102" s="84">
        <f t="shared" si="186"/>
        <v>146</v>
      </c>
      <c r="AT102" s="85">
        <f t="shared" si="187"/>
        <v>29</v>
      </c>
      <c r="AU102" s="85">
        <f t="shared" si="188"/>
        <v>7</v>
      </c>
      <c r="AV102" s="84"/>
      <c r="AW102" s="85">
        <f t="shared" si="190"/>
        <v>0</v>
      </c>
      <c r="AX102" s="85"/>
      <c r="AY102" s="84"/>
      <c r="AZ102" s="85">
        <f t="shared" si="192"/>
        <v>0</v>
      </c>
      <c r="BA102" s="85"/>
      <c r="BL102" s="85">
        <v>99</v>
      </c>
      <c r="BM102" s="85">
        <f t="shared" si="193"/>
        <v>146</v>
      </c>
      <c r="BN102" s="89" t="str">
        <f t="shared" si="194"/>
        <v>无间</v>
      </c>
      <c r="BO102" s="85">
        <f t="shared" si="195"/>
        <v>50</v>
      </c>
      <c r="BP102" s="86">
        <f t="shared" si="196"/>
        <v>19</v>
      </c>
      <c r="BQ102" s="88" t="str">
        <f t="shared" si="197"/>
        <v>无间</v>
      </c>
      <c r="BR102" s="85"/>
      <c r="BS102" s="89"/>
      <c r="BT102" s="85"/>
      <c r="BU102" s="86"/>
      <c r="BV102" s="88"/>
      <c r="BW102" s="85"/>
      <c r="BX102" s="89"/>
      <c r="BY102" s="85"/>
      <c r="BZ102" s="86"/>
      <c r="CA102" s="88"/>
    </row>
    <row r="103" spans="34:79" ht="16.5" x14ac:dyDescent="0.2">
      <c r="AH103" s="84">
        <v>100</v>
      </c>
      <c r="AI103" s="84"/>
      <c r="AJ103" s="84">
        <v>0.3</v>
      </c>
      <c r="AK103" s="82">
        <f t="shared" ref="AK103" si="302">AI99*$AJ103</f>
        <v>1.3199999999999996</v>
      </c>
      <c r="AL103" s="82">
        <f>ROUND(SUM(AK$4:AK103),2)</f>
        <v>33.729999999999997</v>
      </c>
      <c r="AM103" s="82">
        <f t="shared" ref="AM103" si="303">AI100*$AJ103</f>
        <v>0.99000000000000021</v>
      </c>
      <c r="AN103" s="82">
        <f>ROUND(SUM(AM$4:AM103),2)</f>
        <v>25.3</v>
      </c>
      <c r="AO103" s="82">
        <f t="shared" ref="AO103" si="304">AI101*$AJ103</f>
        <v>0.73199999999999932</v>
      </c>
      <c r="AP103" s="82">
        <f>ROUND(SUM(AO$4:AO103),2)</f>
        <v>18.57</v>
      </c>
      <c r="AR103" s="84">
        <v>100</v>
      </c>
      <c r="AS103" s="84">
        <f t="shared" si="186"/>
        <v>147</v>
      </c>
      <c r="AT103" s="85">
        <f t="shared" si="187"/>
        <v>29</v>
      </c>
      <c r="AU103" s="85">
        <f t="shared" si="188"/>
        <v>7</v>
      </c>
      <c r="AV103" s="84"/>
      <c r="AW103" s="85">
        <f t="shared" si="190"/>
        <v>0</v>
      </c>
      <c r="AX103" s="85"/>
      <c r="AY103" s="84"/>
      <c r="AZ103" s="85">
        <f t="shared" si="192"/>
        <v>0</v>
      </c>
      <c r="BA103" s="85"/>
      <c r="BL103" s="85">
        <v>100</v>
      </c>
      <c r="BM103" s="85">
        <f t="shared" si="193"/>
        <v>147</v>
      </c>
      <c r="BN103" s="89" t="str">
        <f t="shared" si="194"/>
        <v>无间</v>
      </c>
      <c r="BO103" s="85">
        <f t="shared" si="195"/>
        <v>51</v>
      </c>
      <c r="BP103" s="86">
        <f t="shared" si="196"/>
        <v>19</v>
      </c>
      <c r="BQ103" s="88" t="str">
        <f t="shared" si="197"/>
        <v>无间</v>
      </c>
      <c r="BR103" s="85"/>
      <c r="BS103" s="89"/>
      <c r="BT103" s="85"/>
      <c r="BU103" s="86"/>
      <c r="BV103" s="88"/>
      <c r="BW103" s="85"/>
      <c r="BX103" s="89"/>
      <c r="BY103" s="85"/>
      <c r="BZ103" s="86"/>
      <c r="CA103" s="88"/>
    </row>
    <row r="104" spans="34:79" ht="16.5" x14ac:dyDescent="0.2">
      <c r="AH104" s="84">
        <v>101</v>
      </c>
      <c r="AI104" s="84">
        <f>INDEX($S$4:$S$32,INT((AH104-5)/5)+1)</f>
        <v>4.6700000000000017</v>
      </c>
      <c r="AJ104" s="84">
        <v>0.1</v>
      </c>
      <c r="AK104" s="82">
        <f t="shared" ref="AK104" si="305">AI104*$AJ104</f>
        <v>0.46700000000000019</v>
      </c>
      <c r="AL104" s="82">
        <f>ROUND(SUM(AK$4:AK104),2)</f>
        <v>34.200000000000003</v>
      </c>
      <c r="AM104" s="82">
        <f t="shared" ref="AM104" si="306">AI105*$AJ104</f>
        <v>0.35000000000000003</v>
      </c>
      <c r="AN104" s="82">
        <f>ROUND(SUM(AM$4:AM104),2)</f>
        <v>25.65</v>
      </c>
      <c r="AO104" s="82">
        <f t="shared" ref="AO104" si="307">AI106*$AJ104</f>
        <v>0.25900000000000001</v>
      </c>
      <c r="AP104" s="82">
        <f>ROUND(SUM(AO$4:AO104),2)</f>
        <v>18.82</v>
      </c>
      <c r="AR104" s="84">
        <v>101</v>
      </c>
      <c r="AS104" s="84">
        <f t="shared" si="186"/>
        <v>147</v>
      </c>
      <c r="AT104" s="85">
        <f t="shared" si="187"/>
        <v>29</v>
      </c>
      <c r="AU104" s="85">
        <f t="shared" si="188"/>
        <v>7</v>
      </c>
      <c r="AV104" s="84"/>
      <c r="AW104" s="85">
        <f t="shared" si="190"/>
        <v>0</v>
      </c>
      <c r="AX104" s="85"/>
      <c r="AY104" s="84"/>
      <c r="AZ104" s="85">
        <f t="shared" si="192"/>
        <v>0</v>
      </c>
      <c r="BA104" s="85"/>
      <c r="BL104" s="85">
        <v>101</v>
      </c>
      <c r="BM104" s="85">
        <f t="shared" si="193"/>
        <v>147</v>
      </c>
      <c r="BN104" s="89" t="str">
        <f t="shared" si="194"/>
        <v>无间</v>
      </c>
      <c r="BO104" s="85">
        <f t="shared" si="195"/>
        <v>51</v>
      </c>
      <c r="BP104" s="86">
        <f t="shared" si="196"/>
        <v>19</v>
      </c>
      <c r="BQ104" s="88" t="str">
        <f t="shared" si="197"/>
        <v>无间</v>
      </c>
      <c r="BR104" s="85"/>
      <c r="BS104" s="89"/>
      <c r="BT104" s="85"/>
      <c r="BU104" s="86"/>
      <c r="BV104" s="88"/>
      <c r="BW104" s="85"/>
      <c r="BX104" s="89"/>
      <c r="BY104" s="85"/>
      <c r="BZ104" s="86"/>
      <c r="CA104" s="88"/>
    </row>
    <row r="105" spans="34:79" ht="16.5" x14ac:dyDescent="0.2">
      <c r="AH105" s="84">
        <v>102</v>
      </c>
      <c r="AI105" s="84">
        <f>INDEX($U$4:$U$32,INT((AH104-5)/5)+1)</f>
        <v>3.5</v>
      </c>
      <c r="AJ105" s="84">
        <v>0.15</v>
      </c>
      <c r="AK105" s="82">
        <f t="shared" ref="AK105" si="308">AI104*$AJ105</f>
        <v>0.70050000000000023</v>
      </c>
      <c r="AL105" s="82">
        <f>ROUND(SUM(AK$4:AK105),2)</f>
        <v>34.9</v>
      </c>
      <c r="AM105" s="82">
        <f t="shared" ref="AM105" si="309">AI105*$AJ105</f>
        <v>0.52500000000000002</v>
      </c>
      <c r="AN105" s="82">
        <f>ROUND(SUM(AM$4:AM105),2)</f>
        <v>26.18</v>
      </c>
      <c r="AO105" s="82">
        <f t="shared" ref="AO105" si="310">AI106*$AJ105</f>
        <v>0.38849999999999996</v>
      </c>
      <c r="AP105" s="82">
        <f>ROUND(SUM(AO$4:AO105),2)</f>
        <v>19.21</v>
      </c>
      <c r="AR105" s="84">
        <v>102</v>
      </c>
      <c r="AS105" s="84">
        <f t="shared" si="186"/>
        <v>148</v>
      </c>
      <c r="AT105" s="85">
        <f t="shared" si="187"/>
        <v>29</v>
      </c>
      <c r="AU105" s="85">
        <f t="shared" si="188"/>
        <v>7</v>
      </c>
      <c r="AV105" s="84"/>
      <c r="AW105" s="85">
        <f t="shared" si="190"/>
        <v>0</v>
      </c>
      <c r="AX105" s="85"/>
      <c r="AY105" s="84"/>
      <c r="AZ105" s="85">
        <f t="shared" si="192"/>
        <v>0</v>
      </c>
      <c r="BA105" s="85"/>
      <c r="BL105" s="85">
        <v>102</v>
      </c>
      <c r="BM105" s="85">
        <f t="shared" si="193"/>
        <v>148</v>
      </c>
      <c r="BN105" s="89" t="str">
        <f t="shared" si="194"/>
        <v>无间</v>
      </c>
      <c r="BO105" s="85">
        <f t="shared" si="195"/>
        <v>51</v>
      </c>
      <c r="BP105" s="86">
        <f t="shared" si="196"/>
        <v>19</v>
      </c>
      <c r="BQ105" s="88" t="str">
        <f t="shared" si="197"/>
        <v>无间</v>
      </c>
      <c r="BR105" s="85"/>
      <c r="BS105" s="89"/>
      <c r="BT105" s="85"/>
      <c r="BU105" s="86"/>
      <c r="BV105" s="88"/>
      <c r="BW105" s="85"/>
      <c r="BX105" s="89"/>
      <c r="BY105" s="85"/>
      <c r="BZ105" s="86"/>
      <c r="CA105" s="88"/>
    </row>
    <row r="106" spans="34:79" ht="16.5" x14ac:dyDescent="0.2">
      <c r="AH106" s="84">
        <v>103</v>
      </c>
      <c r="AI106" s="84">
        <f>INDEX($W$4:$W$32,INT((AH104-5)/5)+1)</f>
        <v>2.59</v>
      </c>
      <c r="AJ106" s="84">
        <v>0.2</v>
      </c>
      <c r="AK106" s="82">
        <f t="shared" ref="AK106" si="311">AI104*$AJ106</f>
        <v>0.93400000000000039</v>
      </c>
      <c r="AL106" s="82">
        <f>ROUND(SUM(AK$4:AK106),2)</f>
        <v>35.83</v>
      </c>
      <c r="AM106" s="82">
        <f t="shared" ref="AM106" si="312">AI105*$AJ106</f>
        <v>0.70000000000000007</v>
      </c>
      <c r="AN106" s="82">
        <f>ROUND(SUM(AM$4:AM106),2)</f>
        <v>26.88</v>
      </c>
      <c r="AO106" s="82">
        <f t="shared" ref="AO106" si="313">AI106*$AJ106</f>
        <v>0.51800000000000002</v>
      </c>
      <c r="AP106" s="82">
        <f>ROUND(SUM(AO$4:AO106),2)</f>
        <v>19.73</v>
      </c>
      <c r="AR106" s="84">
        <v>103</v>
      </c>
      <c r="AS106" s="84">
        <f t="shared" si="186"/>
        <v>148</v>
      </c>
      <c r="AT106" s="85">
        <f t="shared" si="187"/>
        <v>29</v>
      </c>
      <c r="AU106" s="85">
        <f t="shared" si="188"/>
        <v>7</v>
      </c>
      <c r="AV106" s="84"/>
      <c r="AW106" s="85">
        <f t="shared" si="190"/>
        <v>0</v>
      </c>
      <c r="AX106" s="85"/>
      <c r="AY106" s="84"/>
      <c r="AZ106" s="85">
        <f t="shared" si="192"/>
        <v>0</v>
      </c>
      <c r="BA106" s="85"/>
      <c r="BL106" s="85">
        <v>103</v>
      </c>
      <c r="BM106" s="85">
        <f t="shared" si="193"/>
        <v>148</v>
      </c>
      <c r="BN106" s="89" t="str">
        <f t="shared" si="194"/>
        <v>无间</v>
      </c>
      <c r="BO106" s="85">
        <f t="shared" si="195"/>
        <v>51</v>
      </c>
      <c r="BP106" s="86">
        <f t="shared" si="196"/>
        <v>19</v>
      </c>
      <c r="BQ106" s="88" t="str">
        <f t="shared" si="197"/>
        <v>无间</v>
      </c>
      <c r="BR106" s="85"/>
      <c r="BS106" s="89"/>
      <c r="BT106" s="85"/>
      <c r="BU106" s="86"/>
      <c r="BV106" s="88"/>
      <c r="BW106" s="85"/>
      <c r="BX106" s="89"/>
      <c r="BY106" s="85"/>
      <c r="BZ106" s="86"/>
      <c r="CA106" s="88"/>
    </row>
    <row r="107" spans="34:79" ht="16.5" x14ac:dyDescent="0.2">
      <c r="AH107" s="84">
        <v>104</v>
      </c>
      <c r="AI107" s="84"/>
      <c r="AJ107" s="84">
        <v>0.25</v>
      </c>
      <c r="AK107" s="82">
        <f t="shared" ref="AK107" si="314">AI104*$AJ107</f>
        <v>1.1675000000000004</v>
      </c>
      <c r="AL107" s="82">
        <f>ROUND(SUM(AK$4:AK107),2)</f>
        <v>37</v>
      </c>
      <c r="AM107" s="82">
        <f t="shared" ref="AM107" si="315">AI105*$AJ107</f>
        <v>0.875</v>
      </c>
      <c r="AN107" s="82">
        <f>ROUND(SUM(AM$4:AM107),2)</f>
        <v>27.75</v>
      </c>
      <c r="AO107" s="82">
        <f t="shared" ref="AO107" si="316">AI106*$AJ107</f>
        <v>0.64749999999999996</v>
      </c>
      <c r="AP107" s="82">
        <f>ROUND(SUM(AO$4:AO107),2)</f>
        <v>20.38</v>
      </c>
      <c r="AR107" s="84">
        <v>104</v>
      </c>
      <c r="AS107" s="84">
        <f t="shared" si="186"/>
        <v>148</v>
      </c>
      <c r="AT107" s="85">
        <f t="shared" si="187"/>
        <v>29</v>
      </c>
      <c r="AU107" s="85">
        <f t="shared" si="188"/>
        <v>7</v>
      </c>
      <c r="AV107" s="84"/>
      <c r="AW107" s="85">
        <f t="shared" si="190"/>
        <v>0</v>
      </c>
      <c r="AX107" s="85"/>
      <c r="AY107" s="84"/>
      <c r="AZ107" s="85">
        <f t="shared" si="192"/>
        <v>0</v>
      </c>
      <c r="BA107" s="85"/>
      <c r="BL107" s="85">
        <v>104</v>
      </c>
      <c r="BM107" s="85">
        <f t="shared" si="193"/>
        <v>148</v>
      </c>
      <c r="BN107" s="89" t="str">
        <f t="shared" si="194"/>
        <v>无间</v>
      </c>
      <c r="BO107" s="85">
        <f t="shared" si="195"/>
        <v>51</v>
      </c>
      <c r="BP107" s="86">
        <f t="shared" si="196"/>
        <v>19</v>
      </c>
      <c r="BQ107" s="88" t="str">
        <f t="shared" si="197"/>
        <v>无间</v>
      </c>
      <c r="BR107" s="85"/>
      <c r="BS107" s="89"/>
      <c r="BT107" s="85"/>
      <c r="BU107" s="86"/>
      <c r="BV107" s="88"/>
      <c r="BW107" s="85"/>
      <c r="BX107" s="89"/>
      <c r="BY107" s="85"/>
      <c r="BZ107" s="86"/>
      <c r="CA107" s="88"/>
    </row>
    <row r="108" spans="34:79" ht="16.5" x14ac:dyDescent="0.2">
      <c r="AH108" s="84">
        <v>105</v>
      </c>
      <c r="AI108" s="84"/>
      <c r="AJ108" s="84">
        <v>0.3</v>
      </c>
      <c r="AK108" s="82">
        <f t="shared" ref="AK108" si="317">AI104*$AJ108</f>
        <v>1.4010000000000005</v>
      </c>
      <c r="AL108" s="82">
        <f>ROUND(SUM(AK$4:AK108),2)</f>
        <v>38.4</v>
      </c>
      <c r="AM108" s="82">
        <f t="shared" ref="AM108" si="318">AI105*$AJ108</f>
        <v>1.05</v>
      </c>
      <c r="AN108" s="82">
        <f>ROUND(SUM(AM$4:AM108),2)</f>
        <v>28.8</v>
      </c>
      <c r="AO108" s="82">
        <f t="shared" ref="AO108" si="319">AI106*$AJ108</f>
        <v>0.77699999999999991</v>
      </c>
      <c r="AP108" s="82">
        <f>ROUND(SUM(AO$4:AO108),2)</f>
        <v>21.16</v>
      </c>
      <c r="AR108" s="84">
        <v>105</v>
      </c>
      <c r="AS108" s="84">
        <f t="shared" si="186"/>
        <v>149</v>
      </c>
      <c r="AT108" s="85">
        <f t="shared" si="187"/>
        <v>29</v>
      </c>
      <c r="AU108" s="85">
        <f t="shared" si="188"/>
        <v>7</v>
      </c>
      <c r="AV108" s="84"/>
      <c r="AW108" s="85">
        <f t="shared" si="190"/>
        <v>0</v>
      </c>
      <c r="AX108" s="85"/>
      <c r="AY108" s="84"/>
      <c r="AZ108" s="85">
        <f t="shared" si="192"/>
        <v>0</v>
      </c>
      <c r="BA108" s="85"/>
      <c r="BL108" s="85">
        <v>105</v>
      </c>
      <c r="BM108" s="85">
        <f t="shared" si="193"/>
        <v>149</v>
      </c>
      <c r="BN108" s="89" t="str">
        <f t="shared" si="194"/>
        <v>无间</v>
      </c>
      <c r="BO108" s="85">
        <f t="shared" si="195"/>
        <v>51</v>
      </c>
      <c r="BP108" s="86">
        <f t="shared" si="196"/>
        <v>19</v>
      </c>
      <c r="BQ108" s="88" t="str">
        <f t="shared" si="197"/>
        <v>无间</v>
      </c>
      <c r="BR108" s="85"/>
      <c r="BS108" s="89"/>
      <c r="BT108" s="85"/>
      <c r="BU108" s="86"/>
      <c r="BV108" s="88"/>
      <c r="BW108" s="85"/>
      <c r="BX108" s="89"/>
      <c r="BY108" s="85"/>
      <c r="BZ108" s="86"/>
      <c r="CA108" s="88"/>
    </row>
    <row r="109" spans="34:79" ht="16.5" x14ac:dyDescent="0.2">
      <c r="AH109" s="84">
        <v>106</v>
      </c>
      <c r="AI109" s="84">
        <f>INDEX($S$4:$S$32,INT((AH109-5)/5)+1)</f>
        <v>4.93</v>
      </c>
      <c r="AJ109" s="84">
        <v>0.1</v>
      </c>
      <c r="AK109" s="82">
        <f t="shared" ref="AK109" si="320">AI109*$AJ109</f>
        <v>0.49299999999999999</v>
      </c>
      <c r="AL109" s="82">
        <f>ROUND(SUM(AK$4:AK109),2)</f>
        <v>38.89</v>
      </c>
      <c r="AM109" s="82">
        <f t="shared" ref="AM109" si="321">AI110*$AJ109</f>
        <v>0.36999999999999994</v>
      </c>
      <c r="AN109" s="82">
        <f>ROUND(SUM(AM$4:AM109),2)</f>
        <v>29.17</v>
      </c>
      <c r="AO109" s="82">
        <f t="shared" ref="AO109" si="322">AI111*$AJ109</f>
        <v>0.27400000000000019</v>
      </c>
      <c r="AP109" s="82">
        <f>ROUND(SUM(AO$4:AO109),2)</f>
        <v>21.43</v>
      </c>
      <c r="AR109" s="84">
        <v>106</v>
      </c>
      <c r="AS109" s="84">
        <f t="shared" si="186"/>
        <v>149</v>
      </c>
      <c r="AT109" s="85">
        <f t="shared" si="187"/>
        <v>29</v>
      </c>
      <c r="AU109" s="85">
        <f t="shared" si="188"/>
        <v>7</v>
      </c>
      <c r="AV109" s="84"/>
      <c r="AW109" s="85">
        <f t="shared" si="190"/>
        <v>0</v>
      </c>
      <c r="AX109" s="85"/>
      <c r="AY109" s="84"/>
      <c r="AZ109" s="85">
        <f t="shared" si="192"/>
        <v>0</v>
      </c>
      <c r="BA109" s="85"/>
      <c r="BL109" s="85">
        <v>106</v>
      </c>
      <c r="BM109" s="85">
        <f t="shared" si="193"/>
        <v>149</v>
      </c>
      <c r="BN109" s="89" t="str">
        <f t="shared" si="194"/>
        <v>无间</v>
      </c>
      <c r="BO109" s="85">
        <f t="shared" si="195"/>
        <v>51</v>
      </c>
      <c r="BP109" s="86">
        <f t="shared" si="196"/>
        <v>19</v>
      </c>
      <c r="BQ109" s="88" t="str">
        <f t="shared" si="197"/>
        <v>无间</v>
      </c>
      <c r="BR109" s="85"/>
      <c r="BS109" s="89"/>
      <c r="BT109" s="85"/>
      <c r="BU109" s="86"/>
      <c r="BV109" s="88"/>
      <c r="BW109" s="85"/>
      <c r="BX109" s="89"/>
      <c r="BY109" s="85"/>
      <c r="BZ109" s="86"/>
      <c r="CA109" s="88"/>
    </row>
    <row r="110" spans="34:79" ht="16.5" x14ac:dyDescent="0.2">
      <c r="AH110" s="84">
        <v>107</v>
      </c>
      <c r="AI110" s="84">
        <f>INDEX($U$4:$U$32,INT((AH109-5)/5)+1)</f>
        <v>3.6999999999999993</v>
      </c>
      <c r="AJ110" s="84">
        <v>0.15</v>
      </c>
      <c r="AK110" s="82">
        <f t="shared" ref="AK110" si="323">AI109*$AJ110</f>
        <v>0.73949999999999994</v>
      </c>
      <c r="AL110" s="82">
        <f>ROUND(SUM(AK$4:AK110),2)</f>
        <v>39.630000000000003</v>
      </c>
      <c r="AM110" s="82">
        <f t="shared" ref="AM110" si="324">AI110*$AJ110</f>
        <v>0.55499999999999983</v>
      </c>
      <c r="AN110" s="82">
        <f>ROUND(SUM(AM$4:AM110),2)</f>
        <v>29.73</v>
      </c>
      <c r="AO110" s="82">
        <f t="shared" ref="AO110" si="325">AI111*$AJ110</f>
        <v>0.41100000000000031</v>
      </c>
      <c r="AP110" s="82">
        <f>ROUND(SUM(AO$4:AO110),2)</f>
        <v>21.84</v>
      </c>
      <c r="AR110" s="84">
        <v>107</v>
      </c>
      <c r="AS110" s="84">
        <f t="shared" si="186"/>
        <v>149</v>
      </c>
      <c r="AT110" s="85">
        <f t="shared" si="187"/>
        <v>29</v>
      </c>
      <c r="AU110" s="85">
        <f t="shared" si="188"/>
        <v>7</v>
      </c>
      <c r="AV110" s="84"/>
      <c r="AW110" s="85">
        <f t="shared" si="190"/>
        <v>0</v>
      </c>
      <c r="AX110" s="85"/>
      <c r="AY110" s="84"/>
      <c r="AZ110" s="85">
        <f t="shared" si="192"/>
        <v>0</v>
      </c>
      <c r="BA110" s="85"/>
      <c r="BL110" s="85">
        <v>107</v>
      </c>
      <c r="BM110" s="85">
        <f t="shared" si="193"/>
        <v>149</v>
      </c>
      <c r="BN110" s="89" t="str">
        <f t="shared" si="194"/>
        <v>无间</v>
      </c>
      <c r="BO110" s="85">
        <f t="shared" si="195"/>
        <v>51</v>
      </c>
      <c r="BP110" s="86">
        <f t="shared" si="196"/>
        <v>19</v>
      </c>
      <c r="BQ110" s="88" t="str">
        <f t="shared" si="197"/>
        <v>无间</v>
      </c>
      <c r="BR110" s="85"/>
      <c r="BS110" s="89"/>
      <c r="BT110" s="85"/>
      <c r="BU110" s="86"/>
      <c r="BV110" s="88"/>
      <c r="BW110" s="85"/>
      <c r="BX110" s="89"/>
      <c r="BY110" s="85"/>
      <c r="BZ110" s="86"/>
      <c r="CA110" s="88"/>
    </row>
    <row r="111" spans="34:79" ht="16.5" x14ac:dyDescent="0.2">
      <c r="AH111" s="84">
        <v>108</v>
      </c>
      <c r="AI111" s="84">
        <f>INDEX($W$4:$W$32,INT((AH109-5)/5)+1)</f>
        <v>2.740000000000002</v>
      </c>
      <c r="AJ111" s="84">
        <v>0.2</v>
      </c>
      <c r="AK111" s="82">
        <f t="shared" ref="AK111" si="326">AI109*$AJ111</f>
        <v>0.98599999999999999</v>
      </c>
      <c r="AL111" s="82">
        <f>ROUND(SUM(AK$4:AK111),2)</f>
        <v>40.619999999999997</v>
      </c>
      <c r="AM111" s="82">
        <f t="shared" ref="AM111" si="327">AI110*$AJ111</f>
        <v>0.73999999999999988</v>
      </c>
      <c r="AN111" s="82">
        <f>ROUND(SUM(AM$4:AM111),2)</f>
        <v>30.47</v>
      </c>
      <c r="AO111" s="82">
        <f t="shared" ref="AO111" si="328">AI111*$AJ111</f>
        <v>0.54800000000000038</v>
      </c>
      <c r="AP111" s="82">
        <f>ROUND(SUM(AO$4:AO111),2)</f>
        <v>22.39</v>
      </c>
      <c r="AR111" s="84">
        <v>108</v>
      </c>
      <c r="AS111" s="84">
        <f t="shared" si="186"/>
        <v>150</v>
      </c>
      <c r="AT111" s="85">
        <f t="shared" si="187"/>
        <v>30</v>
      </c>
      <c r="AU111" s="85">
        <f t="shared" si="188"/>
        <v>8</v>
      </c>
      <c r="AV111" s="84"/>
      <c r="AW111" s="85">
        <f t="shared" si="190"/>
        <v>0</v>
      </c>
      <c r="AX111" s="85"/>
      <c r="AY111" s="84"/>
      <c r="AZ111" s="85">
        <f t="shared" si="192"/>
        <v>0</v>
      </c>
      <c r="BA111" s="85"/>
      <c r="BL111" s="85">
        <v>108</v>
      </c>
      <c r="BM111" s="85">
        <f t="shared" si="193"/>
        <v>150</v>
      </c>
      <c r="BN111" s="89" t="str">
        <f t="shared" si="194"/>
        <v>无间</v>
      </c>
      <c r="BO111" s="85">
        <f t="shared" si="195"/>
        <v>52</v>
      </c>
      <c r="BP111" s="86">
        <f t="shared" si="196"/>
        <v>20</v>
      </c>
      <c r="BQ111" s="88" t="str">
        <f t="shared" si="197"/>
        <v>无间+1</v>
      </c>
      <c r="BR111" s="85"/>
      <c r="BS111" s="89"/>
      <c r="BT111" s="85"/>
      <c r="BU111" s="86"/>
      <c r="BV111" s="88"/>
      <c r="BW111" s="85"/>
      <c r="BX111" s="89"/>
      <c r="BY111" s="85"/>
      <c r="BZ111" s="86"/>
      <c r="CA111" s="88"/>
    </row>
    <row r="112" spans="34:79" ht="16.5" x14ac:dyDescent="0.2">
      <c r="AH112" s="84">
        <v>109</v>
      </c>
      <c r="AI112" s="84"/>
      <c r="AJ112" s="84">
        <v>0.25</v>
      </c>
      <c r="AK112" s="82">
        <f t="shared" ref="AK112" si="329">AI109*$AJ112</f>
        <v>1.2324999999999999</v>
      </c>
      <c r="AL112" s="82">
        <f>ROUND(SUM(AK$4:AK112),2)</f>
        <v>41.85</v>
      </c>
      <c r="AM112" s="82">
        <f t="shared" ref="AM112" si="330">AI110*$AJ112</f>
        <v>0.92499999999999982</v>
      </c>
      <c r="AN112" s="82">
        <f>ROUND(SUM(AM$4:AM112),2)</f>
        <v>31.39</v>
      </c>
      <c r="AO112" s="82">
        <f t="shared" ref="AO112" si="331">AI111*$AJ112</f>
        <v>0.6850000000000005</v>
      </c>
      <c r="AP112" s="82">
        <f>ROUND(SUM(AO$4:AO112),2)</f>
        <v>23.07</v>
      </c>
      <c r="AR112" s="84"/>
      <c r="AS112" s="84"/>
      <c r="AT112" s="85"/>
      <c r="AU112" s="85"/>
      <c r="AV112" s="84"/>
      <c r="AW112" s="85"/>
      <c r="AX112" s="85"/>
      <c r="AY112" s="84"/>
      <c r="AZ112" s="85"/>
      <c r="BA112" s="85"/>
      <c r="BL112" s="85"/>
      <c r="BM112" s="85"/>
      <c r="BN112" s="89"/>
      <c r="BO112" s="85"/>
      <c r="BP112" s="85"/>
      <c r="BQ112" s="88"/>
      <c r="BR112" s="85"/>
      <c r="BS112" s="89"/>
      <c r="BT112" s="85"/>
      <c r="BU112" s="85"/>
      <c r="BV112" s="88"/>
      <c r="BW112" s="85"/>
      <c r="BX112" s="89"/>
      <c r="BY112" s="85"/>
      <c r="BZ112" s="85"/>
      <c r="CA112" s="88"/>
    </row>
    <row r="113" spans="34:79" ht="16.5" x14ac:dyDescent="0.2">
      <c r="AH113" s="84">
        <v>110</v>
      </c>
      <c r="AI113" s="84"/>
      <c r="AJ113" s="84">
        <v>0.3</v>
      </c>
      <c r="AK113" s="82">
        <f t="shared" ref="AK113" si="332">AI109*$AJ113</f>
        <v>1.4789999999999999</v>
      </c>
      <c r="AL113" s="82">
        <f>ROUND(SUM(AK$4:AK113),2)</f>
        <v>43.33</v>
      </c>
      <c r="AM113" s="82">
        <f t="shared" ref="AM113" si="333">AI110*$AJ113</f>
        <v>1.1099999999999997</v>
      </c>
      <c r="AN113" s="82">
        <f>ROUND(SUM(AM$4:AM113),2)</f>
        <v>32.5</v>
      </c>
      <c r="AO113" s="82">
        <f t="shared" ref="AO113" si="334">AI111*$AJ113</f>
        <v>0.82200000000000062</v>
      </c>
      <c r="AP113" s="82">
        <f>ROUND(SUM(AO$4:AO113),2)</f>
        <v>23.9</v>
      </c>
      <c r="AR113" s="84"/>
      <c r="AS113" s="84"/>
      <c r="AT113" s="85"/>
      <c r="AU113" s="85"/>
      <c r="AV113" s="84"/>
      <c r="AW113" s="85"/>
      <c r="AX113" s="85"/>
      <c r="AY113" s="84"/>
      <c r="AZ113" s="85"/>
      <c r="BA113" s="85"/>
      <c r="BL113" s="85"/>
      <c r="BM113" s="85"/>
      <c r="BN113" s="89"/>
      <c r="BO113" s="85"/>
      <c r="BP113" s="85"/>
      <c r="BQ113" s="88"/>
      <c r="BR113" s="85"/>
      <c r="BS113" s="89"/>
      <c r="BT113" s="85"/>
      <c r="BU113" s="85"/>
      <c r="BV113" s="88"/>
      <c r="BW113" s="85"/>
      <c r="BX113" s="89"/>
      <c r="BY113" s="85"/>
      <c r="BZ113" s="85"/>
      <c r="CA113" s="88"/>
    </row>
    <row r="114" spans="34:79" ht="16.5" x14ac:dyDescent="0.2">
      <c r="AH114" s="84">
        <v>111</v>
      </c>
      <c r="AI114" s="84">
        <f>INDEX($S$4:$S$32,INT((AH114-5)/5)+1)</f>
        <v>5.2000000000000028</v>
      </c>
      <c r="AJ114" s="84">
        <v>0.1</v>
      </c>
      <c r="AK114" s="82">
        <f t="shared" ref="AK114" si="335">AI114*$AJ114</f>
        <v>0.52000000000000035</v>
      </c>
      <c r="AL114" s="82">
        <f>ROUND(SUM(AK$4:AK114),2)</f>
        <v>43.85</v>
      </c>
      <c r="AM114" s="82">
        <f t="shared" ref="AM114" si="336">AI115*$AJ114</f>
        <v>0.3899999999999999</v>
      </c>
      <c r="AN114" s="82">
        <f>ROUND(SUM(AM$4:AM114),2)</f>
        <v>32.89</v>
      </c>
      <c r="AO114" s="82">
        <f t="shared" ref="AO114" si="337">AI116*$AJ114</f>
        <v>0.28900000000000009</v>
      </c>
      <c r="AP114" s="82">
        <f>ROUND(SUM(AO$4:AO114),2)</f>
        <v>24.18</v>
      </c>
      <c r="AR114" s="84"/>
      <c r="AS114" s="84"/>
      <c r="AT114" s="85"/>
      <c r="AU114" s="85"/>
      <c r="AV114" s="84"/>
      <c r="AW114" s="85"/>
      <c r="AX114" s="85"/>
      <c r="AY114" s="84"/>
      <c r="AZ114" s="85"/>
      <c r="BA114" s="85"/>
      <c r="BL114" s="85"/>
      <c r="BM114" s="85"/>
      <c r="BN114" s="89"/>
      <c r="BO114" s="85"/>
      <c r="BP114" s="85"/>
      <c r="BQ114" s="88"/>
      <c r="BR114" s="85"/>
      <c r="BS114" s="89"/>
      <c r="BT114" s="85"/>
      <c r="BU114" s="85"/>
      <c r="BV114" s="88"/>
      <c r="BW114" s="85"/>
      <c r="BX114" s="89"/>
      <c r="BY114" s="85"/>
      <c r="BZ114" s="85"/>
      <c r="CA114" s="88"/>
    </row>
    <row r="115" spans="34:79" ht="16.5" x14ac:dyDescent="0.2">
      <c r="AH115" s="84">
        <v>112</v>
      </c>
      <c r="AI115" s="84">
        <f>INDEX($U$4:$U$32,INT((AH114-5)/5)+1)</f>
        <v>3.8999999999999986</v>
      </c>
      <c r="AJ115" s="84">
        <v>0.15</v>
      </c>
      <c r="AK115" s="82">
        <f t="shared" ref="AK115" si="338">AI114*$AJ115</f>
        <v>0.78000000000000036</v>
      </c>
      <c r="AL115" s="82">
        <f>ROUND(SUM(AK$4:AK115),2)</f>
        <v>44.63</v>
      </c>
      <c r="AM115" s="82">
        <f t="shared" ref="AM115" si="339">AI115*$AJ115</f>
        <v>0.58499999999999974</v>
      </c>
      <c r="AN115" s="82">
        <f>ROUND(SUM(AM$4:AM115),2)</f>
        <v>33.479999999999997</v>
      </c>
      <c r="AO115" s="82">
        <f t="shared" ref="AO115" si="340">AI116*$AJ115</f>
        <v>0.43350000000000005</v>
      </c>
      <c r="AP115" s="82">
        <f>ROUND(SUM(AO$4:AO115),2)</f>
        <v>24.62</v>
      </c>
      <c r="AR115" s="84"/>
      <c r="AS115" s="84"/>
      <c r="AT115" s="85"/>
      <c r="AU115" s="85"/>
      <c r="AV115" s="84"/>
      <c r="AW115" s="85"/>
      <c r="AX115" s="85"/>
      <c r="AY115" s="84"/>
      <c r="AZ115" s="85"/>
      <c r="BA115" s="85"/>
      <c r="BL115" s="85"/>
      <c r="BM115" s="85"/>
      <c r="BN115" s="89"/>
      <c r="BO115" s="85"/>
      <c r="BP115" s="85"/>
      <c r="BQ115" s="88"/>
      <c r="BR115" s="85"/>
      <c r="BS115" s="89"/>
      <c r="BT115" s="85"/>
      <c r="BU115" s="85"/>
      <c r="BV115" s="88"/>
      <c r="BW115" s="85"/>
      <c r="BX115" s="89"/>
      <c r="BY115" s="85"/>
      <c r="BZ115" s="85"/>
      <c r="CA115" s="88"/>
    </row>
    <row r="116" spans="34:79" ht="16.5" x14ac:dyDescent="0.2">
      <c r="AH116" s="84">
        <v>113</v>
      </c>
      <c r="AI116" s="84">
        <f>INDEX($W$4:$W$32,INT((AH114-5)/5)+1)</f>
        <v>2.8900000000000006</v>
      </c>
      <c r="AJ116" s="84">
        <v>0.2</v>
      </c>
      <c r="AK116" s="82">
        <f t="shared" ref="AK116" si="341">AI114*$AJ116</f>
        <v>1.0400000000000007</v>
      </c>
      <c r="AL116" s="82">
        <f>ROUND(SUM(AK$4:AK116),2)</f>
        <v>45.67</v>
      </c>
      <c r="AM116" s="82">
        <f t="shared" ref="AM116" si="342">AI115*$AJ116</f>
        <v>0.7799999999999998</v>
      </c>
      <c r="AN116" s="82">
        <f>ROUND(SUM(AM$4:AM116),2)</f>
        <v>34.26</v>
      </c>
      <c r="AO116" s="82">
        <f t="shared" ref="AO116" si="343">AI116*$AJ116</f>
        <v>0.57800000000000018</v>
      </c>
      <c r="AP116" s="82">
        <f>ROUND(SUM(AO$4:AO116),2)</f>
        <v>25.2</v>
      </c>
      <c r="AR116" s="84"/>
      <c r="AS116" s="84"/>
      <c r="AT116" s="85"/>
      <c r="AU116" s="85"/>
      <c r="AV116" s="84"/>
      <c r="AW116" s="85"/>
      <c r="AX116" s="85"/>
      <c r="AY116" s="84"/>
      <c r="AZ116" s="85"/>
      <c r="BA116" s="85"/>
      <c r="BL116" s="85"/>
      <c r="BM116" s="85"/>
      <c r="BN116" s="89"/>
      <c r="BO116" s="85"/>
      <c r="BP116" s="85"/>
      <c r="BQ116" s="88"/>
      <c r="BR116" s="85"/>
      <c r="BS116" s="89"/>
      <c r="BT116" s="85"/>
      <c r="BU116" s="85"/>
      <c r="BV116" s="88"/>
      <c r="BW116" s="85"/>
      <c r="BX116" s="89"/>
      <c r="BY116" s="85"/>
      <c r="BZ116" s="85"/>
      <c r="CA116" s="88"/>
    </row>
    <row r="117" spans="34:79" ht="16.5" x14ac:dyDescent="0.2">
      <c r="AH117" s="84">
        <v>114</v>
      </c>
      <c r="AI117" s="84"/>
      <c r="AJ117" s="84">
        <v>0.25</v>
      </c>
      <c r="AK117" s="82">
        <f t="shared" ref="AK117" si="344">AI114*$AJ117</f>
        <v>1.3000000000000007</v>
      </c>
      <c r="AL117" s="82">
        <f>ROUND(SUM(AK$4:AK117),2)</f>
        <v>46.97</v>
      </c>
      <c r="AM117" s="82">
        <f t="shared" ref="AM117" si="345">AI115*$AJ117</f>
        <v>0.97499999999999964</v>
      </c>
      <c r="AN117" s="82">
        <f>ROUND(SUM(AM$4:AM117),2)</f>
        <v>35.229999999999997</v>
      </c>
      <c r="AO117" s="82">
        <f t="shared" ref="AO117" si="346">AI116*$AJ117</f>
        <v>0.72250000000000014</v>
      </c>
      <c r="AP117" s="82">
        <f>ROUND(SUM(AO$4:AO117),2)</f>
        <v>25.92</v>
      </c>
      <c r="AR117" s="84"/>
      <c r="AS117" s="84"/>
      <c r="AT117" s="85"/>
      <c r="AU117" s="85"/>
      <c r="AV117" s="84"/>
      <c r="AW117" s="85"/>
      <c r="AX117" s="85"/>
      <c r="AY117" s="84"/>
      <c r="AZ117" s="85"/>
      <c r="BA117" s="85"/>
      <c r="BL117" s="85"/>
      <c r="BM117" s="85"/>
      <c r="BN117" s="89"/>
      <c r="BO117" s="85"/>
      <c r="BP117" s="85"/>
      <c r="BQ117" s="88"/>
      <c r="BR117" s="85"/>
      <c r="BS117" s="89"/>
      <c r="BT117" s="85"/>
      <c r="BU117" s="85"/>
      <c r="BV117" s="88"/>
      <c r="BW117" s="85"/>
      <c r="BX117" s="89"/>
      <c r="BY117" s="85"/>
      <c r="BZ117" s="85"/>
      <c r="CA117" s="88"/>
    </row>
    <row r="118" spans="34:79" ht="16.5" x14ac:dyDescent="0.2">
      <c r="AH118" s="84">
        <v>115</v>
      </c>
      <c r="AI118" s="84"/>
      <c r="AJ118" s="84">
        <v>0.3</v>
      </c>
      <c r="AK118" s="82">
        <f t="shared" ref="AK118" si="347">AI114*$AJ118</f>
        <v>1.5600000000000007</v>
      </c>
      <c r="AL118" s="82">
        <f>ROUND(SUM(AK$4:AK118),2)</f>
        <v>48.53</v>
      </c>
      <c r="AM118" s="82">
        <f t="shared" ref="AM118" si="348">AI115*$AJ118</f>
        <v>1.1699999999999995</v>
      </c>
      <c r="AN118" s="82">
        <f>ROUND(SUM(AM$4:AM118),2)</f>
        <v>36.4</v>
      </c>
      <c r="AO118" s="82">
        <f t="shared" ref="AO118" si="349">AI116*$AJ118</f>
        <v>0.8670000000000001</v>
      </c>
      <c r="AP118" s="82">
        <f>ROUND(SUM(AO$4:AO118),2)</f>
        <v>26.79</v>
      </c>
      <c r="AR118" s="84"/>
      <c r="AS118" s="84"/>
      <c r="AT118" s="85"/>
      <c r="AU118" s="85"/>
      <c r="AV118" s="84"/>
      <c r="AW118" s="85"/>
      <c r="AX118" s="85"/>
      <c r="AY118" s="84"/>
      <c r="AZ118" s="85"/>
      <c r="BA118" s="85"/>
      <c r="BL118" s="85"/>
      <c r="BM118" s="85"/>
      <c r="BN118" s="89"/>
      <c r="BO118" s="85"/>
      <c r="BP118" s="85"/>
      <c r="BQ118" s="88"/>
      <c r="BR118" s="85"/>
      <c r="BS118" s="89"/>
      <c r="BT118" s="85"/>
      <c r="BU118" s="85"/>
      <c r="BV118" s="88"/>
      <c r="BW118" s="85"/>
      <c r="BX118" s="89"/>
      <c r="BY118" s="85"/>
      <c r="BZ118" s="85"/>
      <c r="CA118" s="88"/>
    </row>
    <row r="119" spans="34:79" ht="16.5" x14ac:dyDescent="0.2">
      <c r="AH119" s="84">
        <v>116</v>
      </c>
      <c r="AI119" s="84">
        <f>INDEX($S$4:$S$32,INT((AH119-5)/5)+1)</f>
        <v>5.4699999999999989</v>
      </c>
      <c r="AJ119" s="84">
        <v>0.1</v>
      </c>
      <c r="AK119" s="82">
        <f t="shared" ref="AK119" si="350">AI119*$AJ119</f>
        <v>0.54699999999999993</v>
      </c>
      <c r="AL119" s="82">
        <f>ROUND(SUM(AK$4:AK119),2)</f>
        <v>49.08</v>
      </c>
      <c r="AM119" s="82">
        <f t="shared" ref="AM119" si="351">AI120*$AJ119</f>
        <v>0.41000000000000014</v>
      </c>
      <c r="AN119" s="82">
        <f>ROUND(SUM(AM$4:AM119),2)</f>
        <v>36.81</v>
      </c>
      <c r="AO119" s="82">
        <f t="shared" ref="AO119" si="352">AI121*$AJ119</f>
        <v>0.30399999999999994</v>
      </c>
      <c r="AP119" s="82">
        <f>ROUND(SUM(AO$4:AO119),2)</f>
        <v>27.09</v>
      </c>
      <c r="AR119" s="84"/>
      <c r="AS119" s="84"/>
      <c r="AT119" s="85"/>
      <c r="AU119" s="85"/>
      <c r="AV119" s="84"/>
      <c r="AW119" s="85"/>
      <c r="AX119" s="85"/>
      <c r="AY119" s="84"/>
      <c r="AZ119" s="85"/>
      <c r="BA119" s="85"/>
      <c r="BL119" s="85"/>
      <c r="BM119" s="85"/>
      <c r="BN119" s="89"/>
      <c r="BO119" s="85"/>
      <c r="BP119" s="85"/>
      <c r="BQ119" s="88"/>
      <c r="BR119" s="85"/>
      <c r="BS119" s="89"/>
      <c r="BT119" s="85"/>
      <c r="BU119" s="85"/>
      <c r="BV119" s="88"/>
      <c r="BW119" s="85"/>
      <c r="BX119" s="89"/>
      <c r="BY119" s="85"/>
      <c r="BZ119" s="85"/>
      <c r="CA119" s="88"/>
    </row>
    <row r="120" spans="34:79" ht="16.5" x14ac:dyDescent="0.2">
      <c r="AH120" s="84">
        <v>117</v>
      </c>
      <c r="AI120" s="84">
        <f>INDEX($U$4:$U$32,INT((AH119-5)/5)+1)</f>
        <v>4.1000000000000014</v>
      </c>
      <c r="AJ120" s="84">
        <v>0.15</v>
      </c>
      <c r="AK120" s="82">
        <f t="shared" ref="AK120" si="353">AI119*$AJ120</f>
        <v>0.82049999999999979</v>
      </c>
      <c r="AL120" s="82">
        <f>ROUND(SUM(AK$4:AK120),2)</f>
        <v>49.9</v>
      </c>
      <c r="AM120" s="82">
        <f t="shared" ref="AM120" si="354">AI120*$AJ120</f>
        <v>0.61500000000000021</v>
      </c>
      <c r="AN120" s="82">
        <f>ROUND(SUM(AM$4:AM120),2)</f>
        <v>37.43</v>
      </c>
      <c r="AO120" s="82">
        <f t="shared" ref="AO120" si="355">AI121*$AJ120</f>
        <v>0.45599999999999985</v>
      </c>
      <c r="AP120" s="82">
        <f>ROUND(SUM(AO$4:AO120),2)</f>
        <v>27.55</v>
      </c>
      <c r="AR120" s="84"/>
      <c r="AS120" s="84"/>
      <c r="AT120" s="85"/>
      <c r="AU120" s="85"/>
      <c r="AV120" s="84"/>
      <c r="AW120" s="85"/>
      <c r="AX120" s="85"/>
      <c r="AY120" s="84"/>
      <c r="AZ120" s="85"/>
      <c r="BA120" s="85"/>
      <c r="BL120" s="85"/>
      <c r="BM120" s="85"/>
      <c r="BN120" s="89"/>
      <c r="BO120" s="85"/>
      <c r="BP120" s="85"/>
      <c r="BQ120" s="88"/>
      <c r="BR120" s="85"/>
      <c r="BS120" s="89"/>
      <c r="BT120" s="85"/>
      <c r="BU120" s="85"/>
      <c r="BV120" s="88"/>
      <c r="BW120" s="85"/>
      <c r="BX120" s="89"/>
      <c r="BY120" s="85"/>
      <c r="BZ120" s="85"/>
      <c r="CA120" s="88"/>
    </row>
    <row r="121" spans="34:79" ht="16.5" x14ac:dyDescent="0.2">
      <c r="AH121" s="84">
        <v>118</v>
      </c>
      <c r="AI121" s="84">
        <f>INDEX($W$4:$W$32,INT((AH119-5)/5)+1)</f>
        <v>3.0399999999999991</v>
      </c>
      <c r="AJ121" s="84">
        <v>0.2</v>
      </c>
      <c r="AK121" s="82">
        <f t="shared" ref="AK121" si="356">AI119*$AJ121</f>
        <v>1.0939999999999999</v>
      </c>
      <c r="AL121" s="82">
        <f>ROUND(SUM(AK$4:AK121),2)</f>
        <v>50.99</v>
      </c>
      <c r="AM121" s="82">
        <f t="shared" ref="AM121" si="357">AI120*$AJ121</f>
        <v>0.82000000000000028</v>
      </c>
      <c r="AN121" s="82">
        <f>ROUND(SUM(AM$4:AM121),2)</f>
        <v>38.25</v>
      </c>
      <c r="AO121" s="82">
        <f t="shared" ref="AO121" si="358">AI121*$AJ121</f>
        <v>0.60799999999999987</v>
      </c>
      <c r="AP121" s="82">
        <f>ROUND(SUM(AO$4:AO121),2)</f>
        <v>28.15</v>
      </c>
      <c r="AR121" s="84"/>
      <c r="AS121" s="84"/>
      <c r="AT121" s="85"/>
      <c r="AU121" s="85"/>
      <c r="AV121" s="84"/>
      <c r="AW121" s="85"/>
      <c r="AX121" s="85"/>
      <c r="AY121" s="84"/>
      <c r="AZ121" s="85"/>
      <c r="BA121" s="85"/>
      <c r="BL121" s="85"/>
      <c r="BM121" s="85"/>
      <c r="BN121" s="89"/>
      <c r="BO121" s="85"/>
      <c r="BP121" s="85"/>
      <c r="BQ121" s="88"/>
      <c r="BR121" s="85"/>
      <c r="BS121" s="89"/>
      <c r="BT121" s="85"/>
      <c r="BU121" s="85"/>
      <c r="BV121" s="88"/>
      <c r="BW121" s="85"/>
      <c r="BX121" s="89"/>
      <c r="BY121" s="85"/>
      <c r="BZ121" s="85"/>
      <c r="CA121" s="88"/>
    </row>
    <row r="122" spans="34:79" ht="16.5" x14ac:dyDescent="0.2">
      <c r="AH122" s="84">
        <v>119</v>
      </c>
      <c r="AI122" s="84"/>
      <c r="AJ122" s="84">
        <v>0.25</v>
      </c>
      <c r="AK122" s="82">
        <f t="shared" ref="AK122" si="359">AI119*$AJ122</f>
        <v>1.3674999999999997</v>
      </c>
      <c r="AL122" s="82">
        <f>ROUND(SUM(AK$4:AK122),2)</f>
        <v>52.36</v>
      </c>
      <c r="AM122" s="82">
        <f t="shared" ref="AM122" si="360">AI120*$AJ122</f>
        <v>1.0250000000000004</v>
      </c>
      <c r="AN122" s="82">
        <f>ROUND(SUM(AM$4:AM122),2)</f>
        <v>39.270000000000003</v>
      </c>
      <c r="AO122" s="82">
        <f t="shared" ref="AO122" si="361">AI121*$AJ122</f>
        <v>0.75999999999999979</v>
      </c>
      <c r="AP122" s="82">
        <f>ROUND(SUM(AO$4:AO122),2)</f>
        <v>28.91</v>
      </c>
      <c r="AR122" s="84"/>
      <c r="AS122" s="84"/>
      <c r="AT122" s="85"/>
      <c r="AU122" s="85"/>
      <c r="AV122" s="84"/>
      <c r="AW122" s="85"/>
      <c r="AX122" s="85"/>
      <c r="AY122" s="84"/>
      <c r="AZ122" s="85"/>
      <c r="BA122" s="85"/>
      <c r="BL122" s="85"/>
      <c r="BM122" s="85"/>
      <c r="BN122" s="89"/>
      <c r="BO122" s="85"/>
      <c r="BP122" s="85"/>
      <c r="BQ122" s="88"/>
      <c r="BR122" s="85"/>
      <c r="BS122" s="89"/>
      <c r="BT122" s="85"/>
      <c r="BU122" s="85"/>
      <c r="BV122" s="88"/>
      <c r="BW122" s="85"/>
      <c r="BX122" s="89"/>
      <c r="BY122" s="85"/>
      <c r="BZ122" s="85"/>
      <c r="CA122" s="88"/>
    </row>
    <row r="123" spans="34:79" ht="16.5" x14ac:dyDescent="0.2">
      <c r="AH123" s="84">
        <v>120</v>
      </c>
      <c r="AI123" s="84"/>
      <c r="AJ123" s="84">
        <v>0.3</v>
      </c>
      <c r="AK123" s="82">
        <f t="shared" ref="AK123" si="362">AI119*$AJ123</f>
        <v>1.6409999999999996</v>
      </c>
      <c r="AL123" s="82">
        <f>ROUND(SUM(AK$4:AK123),2)</f>
        <v>54</v>
      </c>
      <c r="AM123" s="82">
        <f t="shared" ref="AM123" si="363">AI120*$AJ123</f>
        <v>1.2300000000000004</v>
      </c>
      <c r="AN123" s="82">
        <f>ROUND(SUM(AM$4:AM123),2)</f>
        <v>40.5</v>
      </c>
      <c r="AO123" s="82">
        <f t="shared" ref="AO123" si="364">AI121*$AJ123</f>
        <v>0.9119999999999997</v>
      </c>
      <c r="AP123" s="82">
        <f>ROUND(SUM(AO$4:AO123),2)</f>
        <v>29.83</v>
      </c>
      <c r="AR123" s="84"/>
      <c r="AS123" s="84"/>
      <c r="AT123" s="85"/>
      <c r="AU123" s="85"/>
      <c r="AV123" s="84"/>
      <c r="AW123" s="85"/>
      <c r="AX123" s="85"/>
      <c r="AY123" s="84"/>
      <c r="AZ123" s="85"/>
      <c r="BA123" s="85"/>
      <c r="BL123" s="85"/>
      <c r="BM123" s="85"/>
      <c r="BN123" s="89"/>
      <c r="BO123" s="85"/>
      <c r="BP123" s="85"/>
      <c r="BQ123" s="88"/>
      <c r="BR123" s="85"/>
      <c r="BS123" s="89"/>
      <c r="BT123" s="85"/>
      <c r="BU123" s="85"/>
      <c r="BV123" s="88"/>
      <c r="BW123" s="85"/>
      <c r="BX123" s="89"/>
      <c r="BY123" s="85"/>
      <c r="BZ123" s="85"/>
      <c r="CA123" s="88"/>
    </row>
    <row r="124" spans="34:79" ht="16.5" x14ac:dyDescent="0.2">
      <c r="AH124" s="84">
        <v>121</v>
      </c>
      <c r="AI124" s="84">
        <f>INDEX($S$4:$S$32,INT((AH124-5)/5)+1)</f>
        <v>6.4699999999999989</v>
      </c>
      <c r="AJ124" s="84">
        <v>0.1</v>
      </c>
      <c r="AK124" s="82">
        <f t="shared" ref="AK124" si="365">AI124*$AJ124</f>
        <v>0.64699999999999991</v>
      </c>
      <c r="AL124" s="82">
        <f>ROUND(SUM(AK$4:AK124),2)</f>
        <v>54.65</v>
      </c>
      <c r="AM124" s="82">
        <f t="shared" ref="AM124" si="366">AI125*$AJ124</f>
        <v>0.48500000000000015</v>
      </c>
      <c r="AN124" s="82">
        <f>ROUND(SUM(AM$4:AM124),2)</f>
        <v>40.99</v>
      </c>
      <c r="AO124" s="82">
        <f t="shared" ref="AO124" si="367">AI126*$AJ124</f>
        <v>0.35900000000000037</v>
      </c>
      <c r="AP124" s="82">
        <f>ROUND(SUM(AO$4:AO124),2)</f>
        <v>30.18</v>
      </c>
      <c r="AR124" s="84"/>
      <c r="AS124" s="84"/>
      <c r="AT124" s="85"/>
      <c r="AU124" s="85"/>
    </row>
    <row r="125" spans="34:79" ht="16.5" x14ac:dyDescent="0.2">
      <c r="AH125" s="84">
        <v>122</v>
      </c>
      <c r="AI125" s="84">
        <f>INDEX($U$4:$U$32,INT((AH124-5)/5)+1)</f>
        <v>4.8500000000000014</v>
      </c>
      <c r="AJ125" s="84">
        <v>0.15</v>
      </c>
      <c r="AK125" s="82">
        <f t="shared" ref="AK125" si="368">AI124*$AJ125</f>
        <v>0.97049999999999981</v>
      </c>
      <c r="AL125" s="82">
        <f>ROUND(SUM(AK$4:AK125),2)</f>
        <v>55.62</v>
      </c>
      <c r="AM125" s="82">
        <f t="shared" ref="AM125" si="369">AI125*$AJ125</f>
        <v>0.72750000000000015</v>
      </c>
      <c r="AN125" s="82">
        <f>ROUND(SUM(AM$4:AM125),2)</f>
        <v>41.71</v>
      </c>
      <c r="AO125" s="82">
        <f t="shared" ref="AO125" si="370">AI126*$AJ125</f>
        <v>0.53850000000000053</v>
      </c>
      <c r="AP125" s="82">
        <f>ROUND(SUM(AO$4:AO125),2)</f>
        <v>30.72</v>
      </c>
      <c r="AR125" s="84"/>
      <c r="AS125" s="84"/>
      <c r="AT125" s="85"/>
      <c r="AU125" s="85"/>
    </row>
    <row r="126" spans="34:79" ht="16.5" x14ac:dyDescent="0.2">
      <c r="AH126" s="84">
        <v>123</v>
      </c>
      <c r="AI126" s="84">
        <f>INDEX($W$4:$W$32,INT((AH124-5)/5)+1)</f>
        <v>3.5900000000000034</v>
      </c>
      <c r="AJ126" s="84">
        <v>0.2</v>
      </c>
      <c r="AK126" s="82">
        <f t="shared" ref="AK126" si="371">AI124*$AJ126</f>
        <v>1.2939999999999998</v>
      </c>
      <c r="AL126" s="82">
        <f>ROUND(SUM(AK$4:AK126),2)</f>
        <v>56.91</v>
      </c>
      <c r="AM126" s="82">
        <f t="shared" ref="AM126" si="372">AI125*$AJ126</f>
        <v>0.97000000000000031</v>
      </c>
      <c r="AN126" s="82">
        <f>ROUND(SUM(AM$4:AM126),2)</f>
        <v>42.68</v>
      </c>
      <c r="AO126" s="82">
        <f t="shared" ref="AO126" si="373">AI126*$AJ126</f>
        <v>0.71800000000000075</v>
      </c>
      <c r="AP126" s="82">
        <f>ROUND(SUM(AO$4:AO126),2)</f>
        <v>31.44</v>
      </c>
      <c r="AR126" s="84"/>
      <c r="AS126" s="84"/>
      <c r="AT126" s="85"/>
      <c r="AU126" s="85"/>
    </row>
    <row r="127" spans="34:79" ht="16.5" x14ac:dyDescent="0.2">
      <c r="AH127" s="84">
        <v>124</v>
      </c>
      <c r="AI127" s="84"/>
      <c r="AJ127" s="84">
        <v>0.25</v>
      </c>
      <c r="AK127" s="82">
        <f t="shared" ref="AK127" si="374">AI124*$AJ127</f>
        <v>1.6174999999999997</v>
      </c>
      <c r="AL127" s="82">
        <f>ROUND(SUM(AK$4:AK127),2)</f>
        <v>58.53</v>
      </c>
      <c r="AM127" s="82">
        <f t="shared" ref="AM127" si="375">AI125*$AJ127</f>
        <v>1.2125000000000004</v>
      </c>
      <c r="AN127" s="82">
        <f>ROUND(SUM(AM$4:AM127),2)</f>
        <v>43.9</v>
      </c>
      <c r="AO127" s="82">
        <f t="shared" ref="AO127" si="376">AI126*$AJ127</f>
        <v>0.89750000000000085</v>
      </c>
      <c r="AP127" s="82">
        <f>ROUND(SUM(AO$4:AO127),2)</f>
        <v>32.340000000000003</v>
      </c>
      <c r="AR127" s="84"/>
      <c r="AS127" s="84"/>
      <c r="AT127" s="85"/>
      <c r="AU127" s="85"/>
    </row>
    <row r="128" spans="34:79" ht="16.5" x14ac:dyDescent="0.2">
      <c r="AH128" s="84">
        <v>125</v>
      </c>
      <c r="AI128" s="84"/>
      <c r="AJ128" s="84">
        <v>0.3</v>
      </c>
      <c r="AK128" s="82">
        <f t="shared" ref="AK128" si="377">AI124*$AJ128</f>
        <v>1.9409999999999996</v>
      </c>
      <c r="AL128" s="82">
        <f>ROUND(SUM(AK$4:AK128),2)</f>
        <v>60.47</v>
      </c>
      <c r="AM128" s="82">
        <f t="shared" ref="AM128" si="378">AI125*$AJ128</f>
        <v>1.4550000000000003</v>
      </c>
      <c r="AN128" s="82">
        <f>ROUND(SUM(AM$4:AM128),2)</f>
        <v>45.35</v>
      </c>
      <c r="AO128" s="82">
        <f t="shared" ref="AO128" si="379">AI126*$AJ128</f>
        <v>1.0770000000000011</v>
      </c>
      <c r="AP128" s="82">
        <f>ROUND(SUM(AO$4:AO128),2)</f>
        <v>33.42</v>
      </c>
      <c r="AR128" s="84"/>
      <c r="AS128" s="84"/>
      <c r="AT128" s="85"/>
      <c r="AU128" s="85"/>
    </row>
    <row r="129" spans="34:47" ht="16.5" x14ac:dyDescent="0.2">
      <c r="AH129" s="84">
        <v>126</v>
      </c>
      <c r="AI129" s="84">
        <f>INDEX($S$4:$S$32,INT((AH129-5)/5)+1)</f>
        <v>7.2999999999999972</v>
      </c>
      <c r="AJ129" s="84">
        <v>0.1</v>
      </c>
      <c r="AK129" s="82">
        <f t="shared" ref="AK129" si="380">AI129*$AJ129</f>
        <v>0.72999999999999976</v>
      </c>
      <c r="AL129" s="82">
        <f>ROUND(SUM(AK$4:AK129),2)</f>
        <v>61.2</v>
      </c>
      <c r="AM129" s="82">
        <f t="shared" ref="AM129" si="381">AI130*$AJ129</f>
        <v>0.54799999999999971</v>
      </c>
      <c r="AN129" s="82">
        <f>ROUND(SUM(AM$4:AM129),2)</f>
        <v>45.9</v>
      </c>
      <c r="AO129" s="82">
        <f t="shared" ref="AO129" si="382">AI131*$AJ129</f>
        <v>0.40599999999999953</v>
      </c>
      <c r="AP129" s="82">
        <f>ROUND(SUM(AO$4:AO129),2)</f>
        <v>33.82</v>
      </c>
      <c r="AR129" s="84"/>
      <c r="AS129" s="84"/>
      <c r="AT129" s="85"/>
      <c r="AU129" s="85"/>
    </row>
    <row r="130" spans="34:47" ht="16.5" x14ac:dyDescent="0.2">
      <c r="AH130" s="84">
        <v>127</v>
      </c>
      <c r="AI130" s="84">
        <f>INDEX($U$4:$U$32,INT((AH129-5)/5)+1)</f>
        <v>5.4799999999999969</v>
      </c>
      <c r="AJ130" s="84">
        <v>0.15</v>
      </c>
      <c r="AK130" s="82">
        <f t="shared" ref="AK130" si="383">AI129*$AJ130</f>
        <v>1.0949999999999995</v>
      </c>
      <c r="AL130" s="82">
        <f>ROUND(SUM(AK$4:AK130),2)</f>
        <v>62.3</v>
      </c>
      <c r="AM130" s="82">
        <f t="shared" ref="AM130" si="384">AI130*$AJ130</f>
        <v>0.82199999999999951</v>
      </c>
      <c r="AN130" s="82">
        <f>ROUND(SUM(AM$4:AM130),2)</f>
        <v>46.72</v>
      </c>
      <c r="AO130" s="82">
        <f t="shared" ref="AO130" si="385">AI131*$AJ130</f>
        <v>0.60899999999999921</v>
      </c>
      <c r="AP130" s="82">
        <f>ROUND(SUM(AO$4:AO130),2)</f>
        <v>34.43</v>
      </c>
      <c r="AR130" s="84"/>
      <c r="AS130" s="84"/>
      <c r="AT130" s="85"/>
      <c r="AU130" s="85"/>
    </row>
    <row r="131" spans="34:47" ht="16.5" x14ac:dyDescent="0.2">
      <c r="AH131" s="84">
        <v>128</v>
      </c>
      <c r="AI131" s="84">
        <f>INDEX($W$4:$W$32,INT((AH129-5)/5)+1)</f>
        <v>4.0599999999999952</v>
      </c>
      <c r="AJ131" s="84">
        <v>0.2</v>
      </c>
      <c r="AK131" s="82">
        <f t="shared" ref="AK131" si="386">AI129*$AJ131</f>
        <v>1.4599999999999995</v>
      </c>
      <c r="AL131" s="82">
        <f>ROUND(SUM(AK$4:AK131),2)</f>
        <v>63.76</v>
      </c>
      <c r="AM131" s="82">
        <f t="shared" ref="AM131" si="387">AI130*$AJ131</f>
        <v>1.0959999999999994</v>
      </c>
      <c r="AN131" s="82">
        <f>ROUND(SUM(AM$4:AM131),2)</f>
        <v>47.82</v>
      </c>
      <c r="AO131" s="82">
        <f t="shared" ref="AO131" si="388">AI131*$AJ131</f>
        <v>0.81199999999999906</v>
      </c>
      <c r="AP131" s="82">
        <f>ROUND(SUM(AO$4:AO131),2)</f>
        <v>35.24</v>
      </c>
      <c r="AR131" s="84"/>
      <c r="AS131" s="84"/>
      <c r="AT131" s="85"/>
      <c r="AU131" s="85"/>
    </row>
    <row r="132" spans="34:47" ht="16.5" x14ac:dyDescent="0.2">
      <c r="AH132" s="84">
        <v>129</v>
      </c>
      <c r="AI132" s="84"/>
      <c r="AJ132" s="84">
        <v>0.25</v>
      </c>
      <c r="AK132" s="82">
        <f t="shared" ref="AK132" si="389">AI129*$AJ132</f>
        <v>1.8249999999999993</v>
      </c>
      <c r="AL132" s="82">
        <f>ROUND(SUM(AK$4:AK132),2)</f>
        <v>65.58</v>
      </c>
      <c r="AM132" s="82">
        <f t="shared" ref="AM132" si="390">AI130*$AJ132</f>
        <v>1.3699999999999992</v>
      </c>
      <c r="AN132" s="82">
        <f>ROUND(SUM(AM$4:AM132),2)</f>
        <v>49.19</v>
      </c>
      <c r="AO132" s="82">
        <f t="shared" ref="AO132" si="391">AI131*$AJ132</f>
        <v>1.0149999999999988</v>
      </c>
      <c r="AP132" s="82">
        <f>ROUND(SUM(AO$4:AO132),2)</f>
        <v>36.26</v>
      </c>
      <c r="AR132" s="84"/>
      <c r="AS132" s="84"/>
      <c r="AT132" s="85"/>
      <c r="AU132" s="85"/>
    </row>
    <row r="133" spans="34:47" ht="16.5" x14ac:dyDescent="0.2">
      <c r="AH133" s="84">
        <v>130</v>
      </c>
      <c r="AI133" s="84"/>
      <c r="AJ133" s="84">
        <v>0.3</v>
      </c>
      <c r="AK133" s="82">
        <f t="shared" ref="AK133" si="392">AI129*$AJ133</f>
        <v>2.1899999999999991</v>
      </c>
      <c r="AL133" s="82">
        <f>ROUND(SUM(AK$4:AK133),2)</f>
        <v>67.77</v>
      </c>
      <c r="AM133" s="82">
        <f t="shared" ref="AM133" si="393">AI130*$AJ133</f>
        <v>1.643999999999999</v>
      </c>
      <c r="AN133" s="82">
        <f>ROUND(SUM(AM$4:AM133),2)</f>
        <v>50.83</v>
      </c>
      <c r="AO133" s="82">
        <f t="shared" ref="AO133" si="394">AI131*$AJ133</f>
        <v>1.2179999999999984</v>
      </c>
      <c r="AP133" s="82">
        <f>ROUND(SUM(AO$4:AO133),2)</f>
        <v>37.479999999999997</v>
      </c>
      <c r="AR133" s="84"/>
      <c r="AS133" s="84"/>
      <c r="AT133" s="85"/>
      <c r="AU133" s="85"/>
    </row>
    <row r="134" spans="34:47" ht="16.5" x14ac:dyDescent="0.2">
      <c r="AH134" s="84">
        <v>131</v>
      </c>
      <c r="AI134" s="84">
        <f>INDEX($S$4:$S$32,INT((AH134-5)/5)+1)</f>
        <v>8.36</v>
      </c>
      <c r="AJ134" s="84">
        <v>0.1</v>
      </c>
      <c r="AK134" s="82">
        <f t="shared" ref="AK134" si="395">AI134*$AJ134</f>
        <v>0.83599999999999997</v>
      </c>
      <c r="AL134" s="82">
        <f>ROUND(SUM(AK$4:AK134),2)</f>
        <v>68.61</v>
      </c>
      <c r="AM134" s="82">
        <f t="shared" ref="AM134" si="396">AI135*$AJ134</f>
        <v>0.62700000000000033</v>
      </c>
      <c r="AN134" s="82">
        <f>ROUND(SUM(AM$4:AM134),2)</f>
        <v>51.46</v>
      </c>
      <c r="AO134" s="82">
        <f t="shared" ref="AO134" si="397">AI136*$AJ134</f>
        <v>0.46499999999999986</v>
      </c>
      <c r="AP134" s="82">
        <f>ROUND(SUM(AO$4:AO134),2)</f>
        <v>37.94</v>
      </c>
      <c r="AR134" s="84"/>
      <c r="AS134" s="84"/>
      <c r="AT134" s="85"/>
      <c r="AU134" s="85"/>
    </row>
    <row r="135" spans="34:47" ht="16.5" x14ac:dyDescent="0.2">
      <c r="AH135" s="84">
        <v>132</v>
      </c>
      <c r="AI135" s="84">
        <f>INDEX($U$4:$U$32,INT((AH134-5)/5)+1)</f>
        <v>6.2700000000000031</v>
      </c>
      <c r="AJ135" s="84">
        <v>0.15</v>
      </c>
      <c r="AK135" s="82">
        <f t="shared" ref="AK135" si="398">AI134*$AJ135</f>
        <v>1.2539999999999998</v>
      </c>
      <c r="AL135" s="82">
        <f>ROUND(SUM(AK$4:AK135),2)</f>
        <v>69.86</v>
      </c>
      <c r="AM135" s="82">
        <f t="shared" ref="AM135" si="399">AI135*$AJ135</f>
        <v>0.94050000000000045</v>
      </c>
      <c r="AN135" s="82">
        <f>ROUND(SUM(AM$4:AM135),2)</f>
        <v>52.4</v>
      </c>
      <c r="AO135" s="82">
        <f t="shared" ref="AO135" si="400">AI136*$AJ135</f>
        <v>0.69749999999999979</v>
      </c>
      <c r="AP135" s="82">
        <f>ROUND(SUM(AO$4:AO135),2)</f>
        <v>38.64</v>
      </c>
      <c r="AR135" s="84"/>
      <c r="AS135" s="84"/>
      <c r="AT135" s="85"/>
      <c r="AU135" s="85"/>
    </row>
    <row r="136" spans="34:47" ht="16.5" x14ac:dyDescent="0.2">
      <c r="AH136" s="84">
        <v>133</v>
      </c>
      <c r="AI136" s="84">
        <f>INDEX($W$4:$W$32,INT((AH134-5)/5)+1)</f>
        <v>4.6499999999999986</v>
      </c>
      <c r="AJ136" s="84">
        <v>0.2</v>
      </c>
      <c r="AK136" s="82">
        <f t="shared" ref="AK136" si="401">AI134*$AJ136</f>
        <v>1.6719999999999999</v>
      </c>
      <c r="AL136" s="82">
        <f>ROUND(SUM(AK$4:AK136),2)</f>
        <v>71.53</v>
      </c>
      <c r="AM136" s="82">
        <f t="shared" ref="AM136" si="402">AI135*$AJ136</f>
        <v>1.2540000000000007</v>
      </c>
      <c r="AN136" s="82">
        <f>ROUND(SUM(AM$4:AM136),2)</f>
        <v>53.65</v>
      </c>
      <c r="AO136" s="82">
        <f t="shared" ref="AO136" si="403">AI136*$AJ136</f>
        <v>0.92999999999999972</v>
      </c>
      <c r="AP136" s="82">
        <f>ROUND(SUM(AO$4:AO136),2)</f>
        <v>39.57</v>
      </c>
      <c r="AR136" s="84"/>
      <c r="AS136" s="84"/>
      <c r="AT136" s="85"/>
      <c r="AU136" s="85"/>
    </row>
    <row r="137" spans="34:47" ht="16.5" x14ac:dyDescent="0.2">
      <c r="AH137" s="84">
        <v>134</v>
      </c>
      <c r="AI137" s="84"/>
      <c r="AJ137" s="84">
        <v>0.25</v>
      </c>
      <c r="AK137" s="82">
        <f t="shared" ref="AK137" si="404">AI134*$AJ137</f>
        <v>2.09</v>
      </c>
      <c r="AL137" s="82">
        <f>ROUND(SUM(AK$4:AK137),2)</f>
        <v>73.62</v>
      </c>
      <c r="AM137" s="82">
        <f t="shared" ref="AM137" si="405">AI135*$AJ137</f>
        <v>1.5675000000000008</v>
      </c>
      <c r="AN137" s="82">
        <f>ROUND(SUM(AM$4:AM137),2)</f>
        <v>55.22</v>
      </c>
      <c r="AO137" s="82">
        <f t="shared" ref="AO137" si="406">AI136*$AJ137</f>
        <v>1.1624999999999996</v>
      </c>
      <c r="AP137" s="82">
        <f>ROUND(SUM(AO$4:AO137),2)</f>
        <v>40.729999999999997</v>
      </c>
      <c r="AR137" s="84"/>
      <c r="AS137" s="84"/>
      <c r="AT137" s="85"/>
      <c r="AU137" s="85"/>
    </row>
    <row r="138" spans="34:47" ht="16.5" x14ac:dyDescent="0.2">
      <c r="AH138" s="84">
        <v>135</v>
      </c>
      <c r="AI138" s="84"/>
      <c r="AJ138" s="84">
        <v>0.3</v>
      </c>
      <c r="AK138" s="82">
        <f t="shared" ref="AK138" si="407">AI134*$AJ138</f>
        <v>2.5079999999999996</v>
      </c>
      <c r="AL138" s="82">
        <f>ROUND(SUM(AK$4:AK138),2)</f>
        <v>76.13</v>
      </c>
      <c r="AM138" s="82">
        <f t="shared" ref="AM138" si="408">AI135*$AJ138</f>
        <v>1.8810000000000009</v>
      </c>
      <c r="AN138" s="82">
        <f>ROUND(SUM(AM$4:AM138),2)</f>
        <v>57.1</v>
      </c>
      <c r="AO138" s="82">
        <f t="shared" ref="AO138" si="409">AI136*$AJ138</f>
        <v>1.3949999999999996</v>
      </c>
      <c r="AP138" s="82">
        <f>ROUND(SUM(AO$4:AO138),2)</f>
        <v>42.13</v>
      </c>
      <c r="AR138" s="84"/>
      <c r="AS138" s="84"/>
      <c r="AT138" s="85"/>
      <c r="AU138" s="85"/>
    </row>
    <row r="139" spans="34:47" ht="16.5" x14ac:dyDescent="0.2">
      <c r="AH139" s="84">
        <v>136</v>
      </c>
      <c r="AI139" s="84">
        <f>INDEX($S$4:$S$32,INT((AH139-5)/5)+1)</f>
        <v>9.4699999999999989</v>
      </c>
      <c r="AJ139" s="84">
        <v>0.1</v>
      </c>
      <c r="AK139" s="82">
        <f t="shared" ref="AK139" si="410">AI139*$AJ139</f>
        <v>0.94699999999999995</v>
      </c>
      <c r="AL139" s="82">
        <f>ROUND(SUM(AK$4:AK139),2)</f>
        <v>77.08</v>
      </c>
      <c r="AM139" s="82">
        <f t="shared" ref="AM139" si="411">AI140*$AJ139</f>
        <v>0.71000000000000019</v>
      </c>
      <c r="AN139" s="82">
        <f>ROUND(SUM(AM$4:AM139),2)</f>
        <v>57.81</v>
      </c>
      <c r="AO139" s="82">
        <f t="shared" ref="AO139" si="412">AI141*$AJ139</f>
        <v>0.52600000000000058</v>
      </c>
      <c r="AP139" s="82">
        <f>ROUND(SUM(AO$4:AO139),2)</f>
        <v>42.65</v>
      </c>
      <c r="AR139" s="84"/>
      <c r="AS139" s="84"/>
      <c r="AT139" s="85"/>
      <c r="AU139" s="85"/>
    </row>
    <row r="140" spans="34:47" ht="16.5" x14ac:dyDescent="0.2">
      <c r="AH140" s="84">
        <v>137</v>
      </c>
      <c r="AI140" s="84">
        <f>INDEX($U$4:$U$32,INT((AH139-5)/5)+1)</f>
        <v>7.1000000000000014</v>
      </c>
      <c r="AJ140" s="84">
        <v>0.15</v>
      </c>
      <c r="AK140" s="82">
        <f t="shared" ref="AK140" si="413">AI139*$AJ140</f>
        <v>1.4204999999999999</v>
      </c>
      <c r="AL140" s="82">
        <f>ROUND(SUM(AK$4:AK140),2)</f>
        <v>78.5</v>
      </c>
      <c r="AM140" s="82">
        <f t="shared" ref="AM140" si="414">AI140*$AJ140</f>
        <v>1.0650000000000002</v>
      </c>
      <c r="AN140" s="82">
        <f>ROUND(SUM(AM$4:AM140),2)</f>
        <v>58.88</v>
      </c>
      <c r="AO140" s="82">
        <f t="shared" ref="AO140" si="415">AI141*$AJ140</f>
        <v>0.7890000000000007</v>
      </c>
      <c r="AP140" s="82">
        <f>ROUND(SUM(AO$4:AO140),2)</f>
        <v>43.44</v>
      </c>
      <c r="AR140" s="84"/>
      <c r="AS140" s="84"/>
      <c r="AT140" s="85"/>
      <c r="AU140" s="85"/>
    </row>
    <row r="141" spans="34:47" ht="16.5" x14ac:dyDescent="0.2">
      <c r="AH141" s="84">
        <v>138</v>
      </c>
      <c r="AI141" s="84">
        <f>INDEX($W$4:$W$32,INT((AH139-5)/5)+1)</f>
        <v>5.2600000000000051</v>
      </c>
      <c r="AJ141" s="84">
        <v>0.2</v>
      </c>
      <c r="AK141" s="82">
        <f t="shared" ref="AK141" si="416">AI139*$AJ141</f>
        <v>1.8939999999999999</v>
      </c>
      <c r="AL141" s="82">
        <f>ROUND(SUM(AK$4:AK141),2)</f>
        <v>80.39</v>
      </c>
      <c r="AM141" s="82">
        <f t="shared" ref="AM141" si="417">AI140*$AJ141</f>
        <v>1.4200000000000004</v>
      </c>
      <c r="AN141" s="82">
        <f>ROUND(SUM(AM$4:AM141),2)</f>
        <v>60.3</v>
      </c>
      <c r="AO141" s="82">
        <f t="shared" ref="AO141" si="418">AI141*$AJ141</f>
        <v>1.0520000000000012</v>
      </c>
      <c r="AP141" s="82">
        <f>ROUND(SUM(AO$4:AO141),2)</f>
        <v>44.49</v>
      </c>
      <c r="AR141" s="84"/>
      <c r="AS141" s="84"/>
      <c r="AT141" s="85"/>
      <c r="AU141" s="85"/>
    </row>
    <row r="142" spans="34:47" ht="16.5" x14ac:dyDescent="0.2">
      <c r="AH142" s="84">
        <v>139</v>
      </c>
      <c r="AI142" s="84"/>
      <c r="AJ142" s="84">
        <v>0.25</v>
      </c>
      <c r="AK142" s="82">
        <f t="shared" ref="AK142" si="419">AI139*$AJ142</f>
        <v>2.3674999999999997</v>
      </c>
      <c r="AL142" s="82">
        <f>ROUND(SUM(AK$4:AK142),2)</f>
        <v>82.76</v>
      </c>
      <c r="AM142" s="82">
        <f t="shared" ref="AM142" si="420">AI140*$AJ142</f>
        <v>1.7750000000000004</v>
      </c>
      <c r="AN142" s="82">
        <f>ROUND(SUM(AM$4:AM142),2)</f>
        <v>62.07</v>
      </c>
      <c r="AO142" s="82">
        <f t="shared" ref="AO142" si="421">AI141*$AJ142</f>
        <v>1.3150000000000013</v>
      </c>
      <c r="AP142" s="82">
        <f>ROUND(SUM(AO$4:AO142),2)</f>
        <v>45.81</v>
      </c>
      <c r="AR142" s="84"/>
      <c r="AS142" s="84"/>
      <c r="AT142" s="85"/>
      <c r="AU142" s="85"/>
    </row>
    <row r="143" spans="34:47" ht="16.5" x14ac:dyDescent="0.2">
      <c r="AH143" s="84">
        <v>140</v>
      </c>
      <c r="AI143" s="84"/>
      <c r="AJ143" s="84">
        <v>0.3</v>
      </c>
      <c r="AK143" s="82">
        <f t="shared" ref="AK143" si="422">AI139*$AJ143</f>
        <v>2.8409999999999997</v>
      </c>
      <c r="AL143" s="82">
        <f>ROUND(SUM(AK$4:AK143),2)</f>
        <v>85.6</v>
      </c>
      <c r="AM143" s="82">
        <f t="shared" ref="AM143" si="423">AI140*$AJ143</f>
        <v>2.1300000000000003</v>
      </c>
      <c r="AN143" s="82">
        <f>ROUND(SUM(AM$4:AM143),2)</f>
        <v>64.2</v>
      </c>
      <c r="AO143" s="82">
        <f t="shared" ref="AO143" si="424">AI141*$AJ143</f>
        <v>1.5780000000000014</v>
      </c>
      <c r="AP143" s="82">
        <f>ROUND(SUM(AO$4:AO143),2)</f>
        <v>47.39</v>
      </c>
      <c r="AR143" s="84"/>
      <c r="AS143" s="84"/>
      <c r="AT143" s="85"/>
      <c r="AU143" s="85"/>
    </row>
    <row r="144" spans="34:47" ht="16.5" x14ac:dyDescent="0.2">
      <c r="AH144" s="84">
        <v>141</v>
      </c>
      <c r="AI144" s="84">
        <f>INDEX($S$4:$S$32,INT((AH144-5)/5)+1)</f>
        <v>10.600000000000009</v>
      </c>
      <c r="AJ144" s="84">
        <v>0.1</v>
      </c>
      <c r="AK144" s="82">
        <f t="shared" ref="AK144" si="425">AI144*$AJ144</f>
        <v>1.0600000000000009</v>
      </c>
      <c r="AL144" s="82">
        <f>ROUND(SUM(AK$4:AK144),2)</f>
        <v>86.66</v>
      </c>
      <c r="AM144" s="82">
        <f t="shared" ref="AM144" si="426">AI145*$AJ144</f>
        <v>0.79500000000000037</v>
      </c>
      <c r="AN144" s="82">
        <f>ROUND(SUM(AM$4:AM144),2)</f>
        <v>65</v>
      </c>
      <c r="AO144" s="82">
        <f t="shared" ref="AO144" si="427">AI146*$AJ144</f>
        <v>0.58799999999999952</v>
      </c>
      <c r="AP144" s="82">
        <f>ROUND(SUM(AO$4:AO144),2)</f>
        <v>47.97</v>
      </c>
      <c r="AR144" s="84"/>
      <c r="AS144" s="84"/>
      <c r="AT144" s="85"/>
      <c r="AU144" s="85"/>
    </row>
    <row r="145" spans="34:47" ht="16.5" x14ac:dyDescent="0.2">
      <c r="AH145" s="84">
        <v>142</v>
      </c>
      <c r="AI145" s="84">
        <f>INDEX($U$4:$U$32,INT((AH144-5)/5)+1)</f>
        <v>7.9500000000000028</v>
      </c>
      <c r="AJ145" s="84">
        <v>0.15</v>
      </c>
      <c r="AK145" s="82">
        <f t="shared" ref="AK145" si="428">AI144*$AJ145</f>
        <v>1.5900000000000012</v>
      </c>
      <c r="AL145" s="82">
        <f>ROUND(SUM(AK$4:AK145),2)</f>
        <v>88.25</v>
      </c>
      <c r="AM145" s="82">
        <f t="shared" ref="AM145" si="429">AI145*$AJ145</f>
        <v>1.1925000000000003</v>
      </c>
      <c r="AN145" s="82">
        <f>ROUND(SUM(AM$4:AM145),2)</f>
        <v>66.19</v>
      </c>
      <c r="AO145" s="82">
        <f t="shared" ref="AO145" si="430">AI146*$AJ145</f>
        <v>0.88199999999999934</v>
      </c>
      <c r="AP145" s="82">
        <f>ROUND(SUM(AO$4:AO145),2)</f>
        <v>48.86</v>
      </c>
      <c r="AR145" s="84"/>
      <c r="AS145" s="84"/>
      <c r="AT145" s="85"/>
      <c r="AU145" s="85"/>
    </row>
    <row r="146" spans="34:47" ht="16.5" x14ac:dyDescent="0.2">
      <c r="AH146" s="84">
        <v>143</v>
      </c>
      <c r="AI146" s="84">
        <f>INDEX($W$4:$W$32,INT((AH144-5)/5)+1)</f>
        <v>5.8799999999999955</v>
      </c>
      <c r="AJ146" s="84">
        <v>0.2</v>
      </c>
      <c r="AK146" s="82">
        <f t="shared" ref="AK146" si="431">AI144*$AJ146</f>
        <v>2.1200000000000019</v>
      </c>
      <c r="AL146" s="82">
        <f>ROUND(SUM(AK$4:AK146),2)</f>
        <v>90.37</v>
      </c>
      <c r="AM146" s="82">
        <f t="shared" ref="AM146" si="432">AI145*$AJ146</f>
        <v>1.5900000000000007</v>
      </c>
      <c r="AN146" s="82">
        <f>ROUND(SUM(AM$4:AM146),2)</f>
        <v>67.78</v>
      </c>
      <c r="AO146" s="82">
        <f t="shared" ref="AO146" si="433">AI146*$AJ146</f>
        <v>1.175999999999999</v>
      </c>
      <c r="AP146" s="82">
        <f>ROUND(SUM(AO$4:AO146),2)</f>
        <v>50.03</v>
      </c>
      <c r="AR146" s="84"/>
      <c r="AS146" s="84"/>
      <c r="AT146" s="85"/>
      <c r="AU146" s="85"/>
    </row>
    <row r="147" spans="34:47" ht="16.5" x14ac:dyDescent="0.2">
      <c r="AH147" s="84">
        <v>144</v>
      </c>
      <c r="AI147" s="84"/>
      <c r="AJ147" s="84">
        <v>0.25</v>
      </c>
      <c r="AK147" s="82">
        <f t="shared" ref="AK147" si="434">AI144*$AJ147</f>
        <v>2.6500000000000021</v>
      </c>
      <c r="AL147" s="82">
        <f>ROUND(SUM(AK$4:AK147),2)</f>
        <v>93.02</v>
      </c>
      <c r="AM147" s="82">
        <f t="shared" ref="AM147" si="435">AI145*$AJ147</f>
        <v>1.9875000000000007</v>
      </c>
      <c r="AN147" s="82">
        <f>ROUND(SUM(AM$4:AM147),2)</f>
        <v>69.77</v>
      </c>
      <c r="AO147" s="82">
        <f t="shared" ref="AO147" si="436">AI146*$AJ147</f>
        <v>1.4699999999999989</v>
      </c>
      <c r="AP147" s="82">
        <f>ROUND(SUM(AO$4:AO147),2)</f>
        <v>51.5</v>
      </c>
      <c r="AR147" s="84"/>
      <c r="AS147" s="84"/>
      <c r="AT147" s="85"/>
      <c r="AU147" s="85"/>
    </row>
    <row r="148" spans="34:47" ht="16.5" x14ac:dyDescent="0.2">
      <c r="AH148" s="84">
        <v>145</v>
      </c>
      <c r="AI148" s="84"/>
      <c r="AJ148" s="84">
        <v>0.3</v>
      </c>
      <c r="AK148" s="82">
        <f t="shared" ref="AK148" si="437">AI144*$AJ148</f>
        <v>3.1800000000000024</v>
      </c>
      <c r="AL148" s="82">
        <f>ROUND(SUM(AK$4:AK148),2)</f>
        <v>96.2</v>
      </c>
      <c r="AM148" s="82">
        <f t="shared" ref="AM148" si="438">AI145*$AJ148</f>
        <v>2.3850000000000007</v>
      </c>
      <c r="AN148" s="82">
        <f>ROUND(SUM(AM$4:AM148),2)</f>
        <v>72.150000000000006</v>
      </c>
      <c r="AO148" s="82">
        <f t="shared" ref="AO148" si="439">AI146*$AJ148</f>
        <v>1.7639999999999987</v>
      </c>
      <c r="AP148" s="82">
        <f>ROUND(SUM(AO$4:AO148),2)</f>
        <v>53.27</v>
      </c>
      <c r="AR148" s="84"/>
      <c r="AS148" s="84"/>
      <c r="AT148" s="85"/>
      <c r="AU148" s="85"/>
    </row>
    <row r="149" spans="34:47" ht="16.5" x14ac:dyDescent="0.2">
      <c r="AH149" s="84">
        <v>146</v>
      </c>
      <c r="AI149" s="84">
        <f>INDEX($S$4:$S$32,INT((AH149-5)/5)+1)</f>
        <v>11.799999999999997</v>
      </c>
      <c r="AJ149" s="84">
        <v>0.1</v>
      </c>
      <c r="AK149" s="82">
        <f t="shared" ref="AK149" si="440">AI149*$AJ149</f>
        <v>1.1799999999999997</v>
      </c>
      <c r="AL149" s="82">
        <f>ROUND(SUM(AK$4:AK149),2)</f>
        <v>97.38</v>
      </c>
      <c r="AM149" s="82">
        <f t="shared" ref="AM149" si="441">AI150*$AJ149</f>
        <v>0.88499999999999945</v>
      </c>
      <c r="AN149" s="82">
        <f>ROUND(SUM(AM$4:AM149),2)</f>
        <v>73.040000000000006</v>
      </c>
      <c r="AO149" s="82">
        <f t="shared" ref="AO149" si="442">AI151*$AJ149</f>
        <v>0.65600000000000025</v>
      </c>
      <c r="AP149" s="82">
        <f>ROUND(SUM(AO$4:AO149),2)</f>
        <v>53.92</v>
      </c>
      <c r="AR149" s="84"/>
      <c r="AS149" s="84"/>
      <c r="AT149" s="85"/>
      <c r="AU149" s="85"/>
    </row>
    <row r="150" spans="34:47" ht="16.5" x14ac:dyDescent="0.2">
      <c r="AH150" s="84">
        <v>147</v>
      </c>
      <c r="AI150" s="84">
        <f>INDEX($U$4:$U$32,INT((AH149-5)/5)+1)</f>
        <v>8.8499999999999943</v>
      </c>
      <c r="AJ150" s="84">
        <v>0.15</v>
      </c>
      <c r="AK150" s="82">
        <f t="shared" ref="AK150" si="443">AI149*$AJ150</f>
        <v>1.7699999999999996</v>
      </c>
      <c r="AL150" s="82">
        <f>ROUND(SUM(AK$4:AK150),2)</f>
        <v>99.15</v>
      </c>
      <c r="AM150" s="82">
        <f t="shared" ref="AM150" si="444">AI150*$AJ150</f>
        <v>1.327499999999999</v>
      </c>
      <c r="AN150" s="82">
        <f>ROUND(SUM(AM$4:AM150),2)</f>
        <v>74.36</v>
      </c>
      <c r="AO150" s="82">
        <f t="shared" ref="AO150" si="445">AI151*$AJ150</f>
        <v>0.98400000000000032</v>
      </c>
      <c r="AP150" s="82">
        <f>ROUND(SUM(AO$4:AO150),2)</f>
        <v>54.91</v>
      </c>
      <c r="AR150" s="84"/>
      <c r="AS150" s="84"/>
      <c r="AT150" s="85"/>
      <c r="AU150" s="85"/>
    </row>
    <row r="151" spans="34:47" ht="16.5" x14ac:dyDescent="0.2">
      <c r="AH151" s="84">
        <v>148</v>
      </c>
      <c r="AI151" s="84">
        <f>INDEX($W$4:$W$32,INT((AH149-5)/5)+1)</f>
        <v>6.5600000000000023</v>
      </c>
      <c r="AJ151" s="84">
        <v>0.2</v>
      </c>
      <c r="AK151" s="82">
        <f t="shared" ref="AK151" si="446">AI149*$AJ151</f>
        <v>2.3599999999999994</v>
      </c>
      <c r="AL151" s="82">
        <f>ROUND(SUM(AK$4:AK151),2)</f>
        <v>101.51</v>
      </c>
      <c r="AM151" s="82">
        <f t="shared" ref="AM151" si="447">AI150*$AJ151</f>
        <v>1.7699999999999989</v>
      </c>
      <c r="AN151" s="82">
        <f>ROUND(SUM(AM$4:AM151),2)</f>
        <v>76.13</v>
      </c>
      <c r="AO151" s="82">
        <f t="shared" ref="AO151" si="448">AI151*$AJ151</f>
        <v>1.3120000000000005</v>
      </c>
      <c r="AP151" s="82">
        <f>ROUND(SUM(AO$4:AO151),2)</f>
        <v>56.22</v>
      </c>
      <c r="AR151" s="84"/>
      <c r="AS151" s="84"/>
      <c r="AT151" s="85"/>
      <c r="AU151" s="85"/>
    </row>
    <row r="152" spans="34:47" ht="16.5" x14ac:dyDescent="0.2">
      <c r="AH152" s="84">
        <v>149</v>
      </c>
      <c r="AI152" s="84"/>
      <c r="AJ152" s="84">
        <v>0.25</v>
      </c>
      <c r="AK152" s="82">
        <f t="shared" ref="AK152" si="449">AI149*$AJ152</f>
        <v>2.9499999999999993</v>
      </c>
      <c r="AL152" s="82">
        <f>ROUND(SUM(AK$4:AK152),2)</f>
        <v>104.46</v>
      </c>
      <c r="AM152" s="82">
        <f t="shared" ref="AM152" si="450">AI150*$AJ152</f>
        <v>2.2124999999999986</v>
      </c>
      <c r="AN152" s="82">
        <f>ROUND(SUM(AM$4:AM152),2)</f>
        <v>78.349999999999994</v>
      </c>
      <c r="AO152" s="82">
        <f t="shared" ref="AO152" si="451">AI151*$AJ152</f>
        <v>1.6400000000000006</v>
      </c>
      <c r="AP152" s="82">
        <f>ROUND(SUM(AO$4:AO152),2)</f>
        <v>57.86</v>
      </c>
      <c r="AR152" s="84"/>
      <c r="AS152" s="84"/>
      <c r="AT152" s="85"/>
      <c r="AU152" s="85"/>
    </row>
    <row r="153" spans="34:47" ht="16.5" x14ac:dyDescent="0.2">
      <c r="AH153" s="84">
        <v>150</v>
      </c>
      <c r="AI153" s="84"/>
      <c r="AJ153" s="84">
        <v>0.3</v>
      </c>
      <c r="AK153" s="82">
        <f t="shared" ref="AK153" si="452">AI149*$AJ153</f>
        <v>3.5399999999999991</v>
      </c>
      <c r="AL153" s="82">
        <f>ROUND(SUM(AK$4:AK153),2)</f>
        <v>108</v>
      </c>
      <c r="AM153" s="82">
        <f t="shared" ref="AM153" si="453">AI150*$AJ153</f>
        <v>2.654999999999998</v>
      </c>
      <c r="AN153" s="82">
        <f>ROUND(SUM(AM$4:AM153),2)</f>
        <v>81</v>
      </c>
      <c r="AO153" s="82">
        <f t="shared" ref="AO153" si="454">AI151*$AJ153</f>
        <v>1.9680000000000006</v>
      </c>
      <c r="AP153" s="82">
        <f>ROUND(SUM(AO$4:AO153),2)</f>
        <v>59.83</v>
      </c>
      <c r="AR153" s="84"/>
      <c r="AS153" s="84"/>
      <c r="AT153" s="85"/>
      <c r="AU153" s="85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workbookViewId="0">
      <selection activeCell="K11" sqref="K11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4" t="s">
        <v>99</v>
      </c>
      <c r="B3" s="144"/>
      <c r="C3" s="144"/>
      <c r="D3" s="144"/>
      <c r="E3" s="144"/>
      <c r="F3" s="144"/>
      <c r="G3" s="144"/>
      <c r="H3" s="144"/>
      <c r="I3" s="144"/>
      <c r="J3" s="144"/>
      <c r="L3" s="143" t="s">
        <v>108</v>
      </c>
      <c r="M3" s="143"/>
      <c r="N3" s="143"/>
      <c r="O3" s="143"/>
      <c r="P3" s="143"/>
      <c r="Q3" s="143"/>
      <c r="R3" s="143"/>
      <c r="S3" s="143"/>
      <c r="T3" s="143"/>
      <c r="U3" s="143"/>
      <c r="V3" s="143"/>
      <c r="X3" s="143" t="s">
        <v>114</v>
      </c>
      <c r="Y3" s="143"/>
      <c r="Z3" s="143"/>
      <c r="AA3" s="143"/>
      <c r="AB3" s="143"/>
      <c r="AC3" s="143"/>
      <c r="AD3" s="143"/>
      <c r="AE3" s="143"/>
      <c r="AF3" s="143"/>
      <c r="AG3" s="143"/>
      <c r="AH3" s="143"/>
      <c r="AK3" s="144" t="s">
        <v>96</v>
      </c>
      <c r="AL3" s="144"/>
      <c r="AM3" s="144"/>
      <c r="AN3" s="144"/>
      <c r="AO3" s="144"/>
      <c r="AP3" s="144"/>
      <c r="AS3" s="143" t="s">
        <v>423</v>
      </c>
      <c r="AT3" s="143"/>
      <c r="AU3" s="143"/>
      <c r="AV3" s="143"/>
      <c r="AW3" s="143"/>
      <c r="AX3" s="143"/>
      <c r="BA3" s="143" t="s">
        <v>40</v>
      </c>
      <c r="BB3" s="143"/>
      <c r="BC3" s="143"/>
      <c r="BD3" s="143"/>
      <c r="BE3" s="143"/>
      <c r="BF3" s="143"/>
    </row>
    <row r="4" spans="1:58" ht="17.25" x14ac:dyDescent="0.2">
      <c r="A4" s="12" t="s">
        <v>34</v>
      </c>
      <c r="B4" s="12" t="s">
        <v>628</v>
      </c>
      <c r="C4" s="12" t="s">
        <v>100</v>
      </c>
      <c r="D4" s="12" t="s">
        <v>36</v>
      </c>
      <c r="E4" s="12" t="s">
        <v>101</v>
      </c>
      <c r="F4" s="12" t="s">
        <v>103</v>
      </c>
      <c r="G4" s="12" t="s">
        <v>104</v>
      </c>
      <c r="H4" s="12" t="s">
        <v>102</v>
      </c>
      <c r="I4" s="12" t="s">
        <v>105</v>
      </c>
      <c r="J4" s="12" t="s">
        <v>107</v>
      </c>
      <c r="L4" s="12" t="s">
        <v>34</v>
      </c>
      <c r="M4" s="12" t="s">
        <v>113</v>
      </c>
      <c r="N4" s="12" t="s">
        <v>495</v>
      </c>
      <c r="O4" s="12" t="s">
        <v>109</v>
      </c>
      <c r="P4" s="12" t="s">
        <v>110</v>
      </c>
      <c r="Q4" s="12" t="s">
        <v>100</v>
      </c>
      <c r="R4" s="12" t="s">
        <v>111</v>
      </c>
      <c r="S4" s="12" t="s">
        <v>112</v>
      </c>
      <c r="T4" s="12" t="s">
        <v>106</v>
      </c>
      <c r="U4" s="12" t="s">
        <v>235</v>
      </c>
      <c r="V4" s="12" t="s">
        <v>236</v>
      </c>
      <c r="X4" s="12" t="s">
        <v>34</v>
      </c>
      <c r="Y4" s="12" t="s">
        <v>113</v>
      </c>
      <c r="Z4" s="12" t="s">
        <v>495</v>
      </c>
      <c r="AA4" s="12" t="s">
        <v>109</v>
      </c>
      <c r="AB4" s="12" t="s">
        <v>110</v>
      </c>
      <c r="AC4" s="12" t="s">
        <v>100</v>
      </c>
      <c r="AD4" s="12" t="s">
        <v>111</v>
      </c>
      <c r="AE4" s="12" t="s">
        <v>112</v>
      </c>
      <c r="AF4" s="12" t="s">
        <v>106</v>
      </c>
      <c r="AG4" s="12" t="s">
        <v>235</v>
      </c>
      <c r="AH4" s="12" t="s">
        <v>236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111</v>
      </c>
      <c r="AP4" s="12" t="s">
        <v>106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97</v>
      </c>
      <c r="AX4" s="12" t="s">
        <v>98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97</v>
      </c>
      <c r="BF4" s="12" t="s">
        <v>98</v>
      </c>
    </row>
    <row r="5" spans="1:58" ht="16.5" x14ac:dyDescent="0.2">
      <c r="A5" s="25">
        <v>0</v>
      </c>
      <c r="B5" s="90"/>
      <c r="C5" s="25">
        <v>0</v>
      </c>
      <c r="D5" s="25">
        <v>0</v>
      </c>
      <c r="E5" s="25">
        <v>0</v>
      </c>
      <c r="F5" s="90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76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90">
        <v>10</v>
      </c>
      <c r="C6" s="25">
        <v>5</v>
      </c>
      <c r="D6" s="25">
        <v>5</v>
      </c>
      <c r="E6" s="90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4">
        <f>SUM(Y$5:Y6)</f>
        <v>9</v>
      </c>
      <c r="AA6" s="57">
        <v>20</v>
      </c>
      <c r="AB6" s="14">
        <f>INDEX($D$6:$D$34,X6)*AA6</f>
        <v>100</v>
      </c>
      <c r="AC6" s="25">
        <v>60</v>
      </c>
      <c r="AD6" s="14">
        <f>INDEX($F$6:$F$34,X6)*AC6</f>
        <v>600</v>
      </c>
      <c r="AE6" s="25">
        <v>90</v>
      </c>
      <c r="AF6" s="14">
        <f>INDEX($I$6:$I$34,X6)*AE6</f>
        <v>2250</v>
      </c>
      <c r="AG6" s="36">
        <v>120</v>
      </c>
      <c r="AH6" s="14">
        <f>INDEX($I$6:$I$34,X6)*AG6</f>
        <v>3000</v>
      </c>
      <c r="AK6" s="25">
        <v>2</v>
      </c>
      <c r="AL6" s="25">
        <v>1</v>
      </c>
      <c r="AM6" s="25">
        <v>2</v>
      </c>
      <c r="AN6" s="69">
        <f t="shared" ref="AN6:AN25" si="6">INDEX($D$6:$D$25,AL6)</f>
        <v>5</v>
      </c>
      <c r="AO6" s="69">
        <f t="shared" ref="AO6:AO25" si="7">INT(INDEX($F$5:$F$25,AL6)+AM6*INDEX($G$6:$G$25,AL6))</f>
        <v>4</v>
      </c>
      <c r="AP6" s="69">
        <f t="shared" ref="AP6:AP25" si="8">INT(INDEX($I$5:$I$25,AL6)+AM6*INDEX($J$6:$J$25,AL6))</f>
        <v>16</v>
      </c>
      <c r="AS6" s="17">
        <v>2</v>
      </c>
      <c r="AT6" s="14">
        <f t="shared" ref="AT6:AT25" si="9">INDEX($L$5:$L$25,MATCH(AS6-1,$N$5:$N$25,1))+1</f>
        <v>1</v>
      </c>
      <c r="AU6" s="14">
        <f t="shared" ref="AU6:AU25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25" si="11">INDEX($X$5:$X$25,MATCH(BA6-1,$Z$5:$Z$25,1))+1</f>
        <v>1</v>
      </c>
      <c r="BC6" s="14">
        <f t="shared" ref="BC6:BC25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90">
        <v>15</v>
      </c>
      <c r="C7" s="90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90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90">
        <f t="shared" ref="P7:P34" si="14">INDEX($D$6:$D$34,L7)*O7</f>
        <v>120</v>
      </c>
      <c r="Q7" s="25">
        <v>30</v>
      </c>
      <c r="R7" s="90">
        <f t="shared" ref="R7:R34" si="15">INDEX($F$6:$F$34,L7)*Q7</f>
        <v>450</v>
      </c>
      <c r="S7" s="57">
        <v>45</v>
      </c>
      <c r="T7" s="90">
        <f t="shared" ref="T7:T34" si="16">INDEX($I$6:$I$36,L7)*S7</f>
        <v>1350</v>
      </c>
      <c r="U7" s="36">
        <v>90</v>
      </c>
      <c r="V7" s="90">
        <f t="shared" ref="V7:V34" si="17">INDEX($I$6:$I$34,L7)*U7</f>
        <v>2700</v>
      </c>
      <c r="X7" s="91">
        <v>2</v>
      </c>
      <c r="Y7" s="25">
        <v>9</v>
      </c>
      <c r="Z7" s="14">
        <f>SUM(Y$5:Y7)</f>
        <v>18</v>
      </c>
      <c r="AA7" s="25">
        <v>40</v>
      </c>
      <c r="AB7" s="14">
        <f t="shared" ref="AB7:AB34" si="18">INDEX($D$6:$D$34,X7)*AA7</f>
        <v>240</v>
      </c>
      <c r="AC7" s="25">
        <v>60</v>
      </c>
      <c r="AD7" s="14">
        <f t="shared" ref="AD7:AD34" si="19">INDEX($F$6:$F$34,X7)*AC7</f>
        <v>900</v>
      </c>
      <c r="AE7" s="57">
        <v>90</v>
      </c>
      <c r="AF7" s="14">
        <f t="shared" ref="AF7:AF34" si="20">INDEX($I$6:$I$34,X7)*AE7</f>
        <v>2700</v>
      </c>
      <c r="AG7" s="36">
        <v>180</v>
      </c>
      <c r="AH7" s="14">
        <f t="shared" ref="AH7:AH34" si="21">INDEX($I$6:$I$34,X7)*AG7</f>
        <v>5400</v>
      </c>
      <c r="AK7" s="25">
        <v>3</v>
      </c>
      <c r="AL7" s="25">
        <v>1</v>
      </c>
      <c r="AM7" s="25">
        <v>3</v>
      </c>
      <c r="AN7" s="69">
        <f t="shared" si="6"/>
        <v>5</v>
      </c>
      <c r="AO7" s="69">
        <f t="shared" si="7"/>
        <v>6</v>
      </c>
      <c r="AP7" s="69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90">
        <v>20</v>
      </c>
      <c r="C8" s="90">
        <v>5</v>
      </c>
      <c r="D8" s="90">
        <v>7</v>
      </c>
      <c r="E8" s="90">
        <v>5</v>
      </c>
      <c r="F8" s="25">
        <v>20</v>
      </c>
      <c r="G8" s="25">
        <f t="shared" si="4"/>
        <v>1</v>
      </c>
      <c r="H8" s="90">
        <v>5</v>
      </c>
      <c r="I8" s="25">
        <f t="shared" si="5"/>
        <v>35</v>
      </c>
      <c r="J8" s="25">
        <f t="shared" si="13"/>
        <v>1</v>
      </c>
      <c r="L8" s="25">
        <v>3</v>
      </c>
      <c r="M8" s="90">
        <v>9</v>
      </c>
      <c r="N8" s="14">
        <f>SUM(M$5:M8)</f>
        <v>27</v>
      </c>
      <c r="O8" s="25">
        <v>20</v>
      </c>
      <c r="P8" s="90">
        <f t="shared" si="14"/>
        <v>140</v>
      </c>
      <c r="Q8" s="25">
        <v>30</v>
      </c>
      <c r="R8" s="90">
        <f t="shared" si="15"/>
        <v>600</v>
      </c>
      <c r="S8" s="57">
        <v>45</v>
      </c>
      <c r="T8" s="90">
        <f t="shared" si="16"/>
        <v>1575</v>
      </c>
      <c r="U8" s="36">
        <v>120</v>
      </c>
      <c r="V8" s="90">
        <f t="shared" si="17"/>
        <v>4200</v>
      </c>
      <c r="X8" s="91">
        <v>3</v>
      </c>
      <c r="Y8" s="25">
        <v>9</v>
      </c>
      <c r="Z8" s="14">
        <f>SUM(Y$5:Y8)</f>
        <v>27</v>
      </c>
      <c r="AA8" s="25">
        <v>40</v>
      </c>
      <c r="AB8" s="14">
        <f t="shared" si="18"/>
        <v>280</v>
      </c>
      <c r="AC8" s="25">
        <v>60</v>
      </c>
      <c r="AD8" s="14">
        <f t="shared" si="19"/>
        <v>1200</v>
      </c>
      <c r="AE8" s="57">
        <v>90</v>
      </c>
      <c r="AF8" s="14">
        <f t="shared" si="20"/>
        <v>3150</v>
      </c>
      <c r="AG8" s="36">
        <v>240</v>
      </c>
      <c r="AH8" s="14">
        <f t="shared" si="21"/>
        <v>8400</v>
      </c>
      <c r="AK8" s="25">
        <v>4</v>
      </c>
      <c r="AL8" s="25">
        <v>1</v>
      </c>
      <c r="AM8" s="25">
        <v>4</v>
      </c>
      <c r="AN8" s="69">
        <f t="shared" si="6"/>
        <v>5</v>
      </c>
      <c r="AO8" s="69">
        <f t="shared" si="7"/>
        <v>8</v>
      </c>
      <c r="AP8" s="69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90">
        <v>25</v>
      </c>
      <c r="C9" s="90">
        <v>5</v>
      </c>
      <c r="D9" s="90">
        <v>8</v>
      </c>
      <c r="E9" s="90">
        <v>5</v>
      </c>
      <c r="F9" s="36">
        <v>25</v>
      </c>
      <c r="G9" s="25">
        <f t="shared" si="4"/>
        <v>1</v>
      </c>
      <c r="H9" s="90">
        <v>5</v>
      </c>
      <c r="I9" s="25">
        <f t="shared" si="5"/>
        <v>40</v>
      </c>
      <c r="J9" s="25">
        <f t="shared" si="13"/>
        <v>1</v>
      </c>
      <c r="L9" s="25">
        <v>4</v>
      </c>
      <c r="M9" s="90">
        <v>9</v>
      </c>
      <c r="N9" s="14">
        <f>SUM(M$5:M9)</f>
        <v>36</v>
      </c>
      <c r="O9" s="25">
        <v>20</v>
      </c>
      <c r="P9" s="90">
        <f t="shared" si="14"/>
        <v>160</v>
      </c>
      <c r="Q9" s="25">
        <v>30</v>
      </c>
      <c r="R9" s="90">
        <f t="shared" si="15"/>
        <v>750</v>
      </c>
      <c r="S9" s="57">
        <v>45</v>
      </c>
      <c r="T9" s="90">
        <f t="shared" si="16"/>
        <v>1800</v>
      </c>
      <c r="U9" s="36">
        <v>120</v>
      </c>
      <c r="V9" s="90">
        <f t="shared" si="17"/>
        <v>4800</v>
      </c>
      <c r="X9" s="91">
        <v>4</v>
      </c>
      <c r="Y9" s="25">
        <v>9</v>
      </c>
      <c r="Z9" s="14">
        <f>SUM(Y$5:Y9)</f>
        <v>36</v>
      </c>
      <c r="AA9" s="25">
        <v>40</v>
      </c>
      <c r="AB9" s="14">
        <f t="shared" si="18"/>
        <v>320</v>
      </c>
      <c r="AC9" s="25">
        <v>60</v>
      </c>
      <c r="AD9" s="14">
        <f t="shared" si="19"/>
        <v>1500</v>
      </c>
      <c r="AE9" s="57">
        <v>90</v>
      </c>
      <c r="AF9" s="14">
        <f t="shared" si="20"/>
        <v>3600</v>
      </c>
      <c r="AG9" s="36">
        <v>240</v>
      </c>
      <c r="AH9" s="14">
        <f t="shared" si="21"/>
        <v>9600</v>
      </c>
      <c r="AK9" s="25">
        <v>5</v>
      </c>
      <c r="AL9" s="25">
        <v>2</v>
      </c>
      <c r="AM9" s="25">
        <v>1</v>
      </c>
      <c r="AN9" s="69">
        <f t="shared" si="6"/>
        <v>6</v>
      </c>
      <c r="AO9" s="69">
        <f t="shared" si="7"/>
        <v>11</v>
      </c>
      <c r="AP9" s="69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90">
        <v>30</v>
      </c>
      <c r="C10" s="90">
        <v>5</v>
      </c>
      <c r="D10" s="90">
        <v>9</v>
      </c>
      <c r="E10" s="90">
        <v>5</v>
      </c>
      <c r="F10" s="25">
        <v>30</v>
      </c>
      <c r="G10" s="25">
        <f t="shared" si="4"/>
        <v>1</v>
      </c>
      <c r="H10" s="90">
        <v>5</v>
      </c>
      <c r="I10" s="25">
        <f t="shared" si="5"/>
        <v>45</v>
      </c>
      <c r="J10" s="25">
        <f t="shared" si="13"/>
        <v>1</v>
      </c>
      <c r="L10" s="25">
        <v>5</v>
      </c>
      <c r="M10" s="90">
        <v>9</v>
      </c>
      <c r="N10" s="14">
        <f>SUM(M$5:M10)</f>
        <v>45</v>
      </c>
      <c r="O10" s="25">
        <v>20</v>
      </c>
      <c r="P10" s="90">
        <f t="shared" si="14"/>
        <v>180</v>
      </c>
      <c r="Q10" s="25">
        <v>30</v>
      </c>
      <c r="R10" s="90">
        <f t="shared" si="15"/>
        <v>900</v>
      </c>
      <c r="S10" s="57">
        <v>45</v>
      </c>
      <c r="T10" s="90">
        <f t="shared" si="16"/>
        <v>2025</v>
      </c>
      <c r="U10" s="36">
        <v>150</v>
      </c>
      <c r="V10" s="90">
        <f t="shared" si="17"/>
        <v>6750</v>
      </c>
      <c r="X10" s="91">
        <v>5</v>
      </c>
      <c r="Y10" s="91">
        <v>9</v>
      </c>
      <c r="Z10" s="14">
        <f>SUM(Y$5:Y10)</f>
        <v>45</v>
      </c>
      <c r="AA10" s="25">
        <v>40</v>
      </c>
      <c r="AB10" s="14">
        <f t="shared" si="18"/>
        <v>360</v>
      </c>
      <c r="AC10" s="25">
        <v>60</v>
      </c>
      <c r="AD10" s="14">
        <f t="shared" si="19"/>
        <v>1800</v>
      </c>
      <c r="AE10" s="57">
        <v>90</v>
      </c>
      <c r="AF10" s="14">
        <f t="shared" si="20"/>
        <v>4050</v>
      </c>
      <c r="AG10" s="36">
        <v>300</v>
      </c>
      <c r="AH10" s="14">
        <f t="shared" si="21"/>
        <v>13500</v>
      </c>
      <c r="AK10" s="25">
        <v>6</v>
      </c>
      <c r="AL10" s="25">
        <v>2</v>
      </c>
      <c r="AM10" s="25">
        <v>2</v>
      </c>
      <c r="AN10" s="69">
        <f t="shared" si="6"/>
        <v>6</v>
      </c>
      <c r="AO10" s="69">
        <f t="shared" si="7"/>
        <v>12</v>
      </c>
      <c r="AP10" s="69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90">
        <v>35</v>
      </c>
      <c r="C11" s="90">
        <v>5</v>
      </c>
      <c r="D11" s="90">
        <v>10</v>
      </c>
      <c r="E11" s="90">
        <v>5</v>
      </c>
      <c r="F11" s="25">
        <v>35</v>
      </c>
      <c r="G11" s="25">
        <f t="shared" si="4"/>
        <v>1</v>
      </c>
      <c r="H11" s="90">
        <v>5</v>
      </c>
      <c r="I11" s="25">
        <f t="shared" si="5"/>
        <v>50</v>
      </c>
      <c r="J11" s="25">
        <f t="shared" si="13"/>
        <v>1</v>
      </c>
      <c r="L11" s="25">
        <v>6</v>
      </c>
      <c r="M11" s="90">
        <v>9</v>
      </c>
      <c r="N11" s="14">
        <f>SUM(M$5:M11)</f>
        <v>54</v>
      </c>
      <c r="O11" s="25">
        <v>20</v>
      </c>
      <c r="P11" s="90">
        <f t="shared" si="14"/>
        <v>200</v>
      </c>
      <c r="Q11" s="25">
        <v>30</v>
      </c>
      <c r="R11" s="90">
        <f t="shared" si="15"/>
        <v>1050</v>
      </c>
      <c r="S11" s="57">
        <v>45</v>
      </c>
      <c r="T11" s="90">
        <f t="shared" si="16"/>
        <v>2250</v>
      </c>
      <c r="U11" s="36">
        <v>150</v>
      </c>
      <c r="V11" s="90">
        <f t="shared" si="17"/>
        <v>7500</v>
      </c>
      <c r="X11" s="91">
        <v>6</v>
      </c>
      <c r="Y11" s="91">
        <v>9</v>
      </c>
      <c r="Z11" s="14">
        <f>SUM(Y$5:Y11)</f>
        <v>54</v>
      </c>
      <c r="AA11" s="25">
        <v>40</v>
      </c>
      <c r="AB11" s="14">
        <f t="shared" si="18"/>
        <v>400</v>
      </c>
      <c r="AC11" s="25">
        <v>60</v>
      </c>
      <c r="AD11" s="14">
        <f t="shared" si="19"/>
        <v>2100</v>
      </c>
      <c r="AE11" s="57">
        <v>90</v>
      </c>
      <c r="AF11" s="14">
        <f t="shared" si="20"/>
        <v>4500</v>
      </c>
      <c r="AG11" s="36">
        <v>300</v>
      </c>
      <c r="AH11" s="14">
        <f t="shared" si="21"/>
        <v>15000</v>
      </c>
      <c r="AK11" s="25">
        <v>7</v>
      </c>
      <c r="AL11" s="25">
        <v>2</v>
      </c>
      <c r="AM11" s="25">
        <v>3</v>
      </c>
      <c r="AN11" s="69">
        <f t="shared" si="6"/>
        <v>6</v>
      </c>
      <c r="AO11" s="69">
        <f t="shared" si="7"/>
        <v>13</v>
      </c>
      <c r="AP11" s="69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53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90">
        <v>40</v>
      </c>
      <c r="C12" s="90">
        <v>5</v>
      </c>
      <c r="D12" s="90">
        <v>12</v>
      </c>
      <c r="E12" s="90">
        <v>5</v>
      </c>
      <c r="F12" s="25">
        <v>40</v>
      </c>
      <c r="G12" s="25">
        <f t="shared" si="4"/>
        <v>1</v>
      </c>
      <c r="H12" s="90">
        <v>5</v>
      </c>
      <c r="I12" s="25">
        <f t="shared" si="5"/>
        <v>60</v>
      </c>
      <c r="J12" s="25">
        <f t="shared" si="13"/>
        <v>2</v>
      </c>
      <c r="L12" s="25">
        <v>7</v>
      </c>
      <c r="M12" s="90">
        <v>9</v>
      </c>
      <c r="N12" s="14">
        <f>SUM(M$5:M12)</f>
        <v>63</v>
      </c>
      <c r="O12" s="25">
        <v>20</v>
      </c>
      <c r="P12" s="90">
        <f t="shared" si="14"/>
        <v>240</v>
      </c>
      <c r="Q12" s="25">
        <v>30</v>
      </c>
      <c r="R12" s="90">
        <f t="shared" si="15"/>
        <v>1200</v>
      </c>
      <c r="S12" s="57">
        <v>45</v>
      </c>
      <c r="T12" s="90">
        <f t="shared" si="16"/>
        <v>2700</v>
      </c>
      <c r="U12" s="36">
        <v>150</v>
      </c>
      <c r="V12" s="90">
        <f t="shared" si="17"/>
        <v>9000</v>
      </c>
      <c r="X12" s="91">
        <v>7</v>
      </c>
      <c r="Y12" s="91">
        <v>9</v>
      </c>
      <c r="Z12" s="14">
        <f>SUM(Y$5:Y12)</f>
        <v>63</v>
      </c>
      <c r="AA12" s="25">
        <v>40</v>
      </c>
      <c r="AB12" s="14">
        <f t="shared" si="18"/>
        <v>480</v>
      </c>
      <c r="AC12" s="25">
        <v>60</v>
      </c>
      <c r="AD12" s="14">
        <f t="shared" si="19"/>
        <v>2400</v>
      </c>
      <c r="AE12" s="57">
        <v>90</v>
      </c>
      <c r="AF12" s="14">
        <f t="shared" si="20"/>
        <v>5400</v>
      </c>
      <c r="AG12" s="36">
        <v>300</v>
      </c>
      <c r="AH12" s="14">
        <f t="shared" si="21"/>
        <v>18000</v>
      </c>
      <c r="AK12" s="25">
        <v>8</v>
      </c>
      <c r="AL12" s="25">
        <v>2</v>
      </c>
      <c r="AM12" s="25">
        <v>4</v>
      </c>
      <c r="AN12" s="69">
        <f t="shared" si="6"/>
        <v>6</v>
      </c>
      <c r="AO12" s="69">
        <f t="shared" si="7"/>
        <v>14</v>
      </c>
      <c r="AP12" s="69">
        <f t="shared" si="8"/>
        <v>29</v>
      </c>
      <c r="AS12" s="53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53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90">
        <v>45</v>
      </c>
      <c r="C13" s="90">
        <v>5</v>
      </c>
      <c r="D13" s="90">
        <v>14</v>
      </c>
      <c r="E13" s="90">
        <v>5</v>
      </c>
      <c r="F13" s="25">
        <v>45</v>
      </c>
      <c r="G13" s="25">
        <f t="shared" si="4"/>
        <v>1</v>
      </c>
      <c r="H13" s="90">
        <v>5</v>
      </c>
      <c r="I13" s="25">
        <f t="shared" si="5"/>
        <v>70</v>
      </c>
      <c r="J13" s="25">
        <f t="shared" si="13"/>
        <v>2</v>
      </c>
      <c r="L13" s="25">
        <v>8</v>
      </c>
      <c r="M13" s="90">
        <v>9</v>
      </c>
      <c r="N13" s="14">
        <f>SUM(M$5:M13)</f>
        <v>72</v>
      </c>
      <c r="O13" s="25">
        <v>20</v>
      </c>
      <c r="P13" s="90">
        <f t="shared" si="14"/>
        <v>280</v>
      </c>
      <c r="Q13" s="25">
        <v>30</v>
      </c>
      <c r="R13" s="90">
        <f t="shared" si="15"/>
        <v>1350</v>
      </c>
      <c r="S13" s="57">
        <v>45</v>
      </c>
      <c r="T13" s="90">
        <f t="shared" si="16"/>
        <v>3150</v>
      </c>
      <c r="U13" s="36">
        <v>150</v>
      </c>
      <c r="V13" s="90">
        <f t="shared" si="17"/>
        <v>10500</v>
      </c>
      <c r="X13" s="91">
        <v>8</v>
      </c>
      <c r="Y13" s="91">
        <v>9</v>
      </c>
      <c r="Z13" s="14">
        <f>SUM(Y$5:Y13)</f>
        <v>72</v>
      </c>
      <c r="AA13" s="25">
        <v>40</v>
      </c>
      <c r="AB13" s="14">
        <f t="shared" si="18"/>
        <v>560</v>
      </c>
      <c r="AC13" s="25">
        <v>60</v>
      </c>
      <c r="AD13" s="14">
        <f t="shared" si="19"/>
        <v>2700</v>
      </c>
      <c r="AE13" s="57">
        <v>90</v>
      </c>
      <c r="AF13" s="14">
        <f t="shared" si="20"/>
        <v>6300</v>
      </c>
      <c r="AG13" s="36">
        <v>300</v>
      </c>
      <c r="AH13" s="14">
        <f t="shared" si="21"/>
        <v>21000</v>
      </c>
      <c r="AK13" s="25">
        <v>9</v>
      </c>
      <c r="AL13" s="25">
        <v>2</v>
      </c>
      <c r="AM13" s="25">
        <v>5</v>
      </c>
      <c r="AN13" s="69">
        <f t="shared" si="6"/>
        <v>6</v>
      </c>
      <c r="AO13" s="69">
        <f t="shared" si="7"/>
        <v>15</v>
      </c>
      <c r="AP13" s="69">
        <f t="shared" si="8"/>
        <v>30</v>
      </c>
      <c r="AS13" s="53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53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90">
        <v>50</v>
      </c>
      <c r="C14" s="90">
        <v>5</v>
      </c>
      <c r="D14" s="90">
        <v>16</v>
      </c>
      <c r="E14" s="90">
        <v>5</v>
      </c>
      <c r="F14" s="25">
        <v>50</v>
      </c>
      <c r="G14" s="25">
        <f t="shared" si="4"/>
        <v>1</v>
      </c>
      <c r="H14" s="90">
        <v>5</v>
      </c>
      <c r="I14" s="25">
        <f t="shared" si="5"/>
        <v>80</v>
      </c>
      <c r="J14" s="25">
        <f t="shared" si="13"/>
        <v>2</v>
      </c>
      <c r="L14" s="25">
        <v>9</v>
      </c>
      <c r="M14" s="90">
        <v>9</v>
      </c>
      <c r="N14" s="14">
        <f>SUM(M$5:M14)</f>
        <v>81</v>
      </c>
      <c r="O14" s="25">
        <v>20</v>
      </c>
      <c r="P14" s="90">
        <f t="shared" si="14"/>
        <v>320</v>
      </c>
      <c r="Q14" s="25">
        <v>30</v>
      </c>
      <c r="R14" s="90">
        <f t="shared" si="15"/>
        <v>1500</v>
      </c>
      <c r="S14" s="57">
        <v>45</v>
      </c>
      <c r="T14" s="90">
        <f t="shared" si="16"/>
        <v>3600</v>
      </c>
      <c r="U14" s="36">
        <v>150</v>
      </c>
      <c r="V14" s="90">
        <f t="shared" si="17"/>
        <v>12000</v>
      </c>
      <c r="X14" s="91">
        <v>9</v>
      </c>
      <c r="Y14" s="91">
        <v>9</v>
      </c>
      <c r="Z14" s="14">
        <f>SUM(Y$5:Y14)</f>
        <v>81</v>
      </c>
      <c r="AA14" s="25">
        <v>40</v>
      </c>
      <c r="AB14" s="14">
        <f t="shared" si="18"/>
        <v>640</v>
      </c>
      <c r="AC14" s="25">
        <v>60</v>
      </c>
      <c r="AD14" s="14">
        <f t="shared" si="19"/>
        <v>3000</v>
      </c>
      <c r="AE14" s="57">
        <v>90</v>
      </c>
      <c r="AF14" s="14">
        <f t="shared" si="20"/>
        <v>7200</v>
      </c>
      <c r="AG14" s="36">
        <v>300</v>
      </c>
      <c r="AH14" s="14">
        <f t="shared" si="21"/>
        <v>24000</v>
      </c>
      <c r="AK14" s="25">
        <v>10</v>
      </c>
      <c r="AL14" s="25">
        <v>2</v>
      </c>
      <c r="AM14" s="25">
        <v>6</v>
      </c>
      <c r="AN14" s="69">
        <f t="shared" si="6"/>
        <v>6</v>
      </c>
      <c r="AO14" s="69">
        <f t="shared" si="7"/>
        <v>16</v>
      </c>
      <c r="AP14" s="69">
        <f t="shared" si="8"/>
        <v>31</v>
      </c>
      <c r="AS14" s="53">
        <v>10</v>
      </c>
      <c r="AT14" s="14">
        <f t="shared" si="9"/>
        <v>2</v>
      </c>
      <c r="AU14" s="14">
        <f t="shared" si="10"/>
        <v>1</v>
      </c>
      <c r="AV14" s="14">
        <f t="shared" ref="AV14:AV25" si="22">INDEX($P$6:$P$25,AT14)</f>
        <v>120</v>
      </c>
      <c r="AW14" s="14">
        <f t="shared" ref="AW14:AW25" si="23">INDEX($R$6:$R$25,AT14)</f>
        <v>450</v>
      </c>
      <c r="AX14" s="14">
        <f t="shared" ref="AX14:AX25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90">
        <v>55</v>
      </c>
      <c r="C15" s="90">
        <v>5</v>
      </c>
      <c r="D15" s="90">
        <v>18</v>
      </c>
      <c r="E15" s="90">
        <v>5</v>
      </c>
      <c r="F15" s="25">
        <v>55</v>
      </c>
      <c r="G15" s="25">
        <f t="shared" si="4"/>
        <v>1</v>
      </c>
      <c r="H15" s="90">
        <v>5</v>
      </c>
      <c r="I15" s="25">
        <f t="shared" si="5"/>
        <v>90</v>
      </c>
      <c r="J15" s="25">
        <f t="shared" si="13"/>
        <v>2</v>
      </c>
      <c r="L15" s="25">
        <v>10</v>
      </c>
      <c r="M15" s="90">
        <v>9</v>
      </c>
      <c r="N15" s="14">
        <f>SUM(M$5:M15)</f>
        <v>90</v>
      </c>
      <c r="O15" s="25">
        <v>20</v>
      </c>
      <c r="P15" s="90">
        <f t="shared" si="14"/>
        <v>360</v>
      </c>
      <c r="Q15" s="25">
        <v>30</v>
      </c>
      <c r="R15" s="90">
        <f t="shared" si="15"/>
        <v>1650</v>
      </c>
      <c r="S15" s="57">
        <v>45</v>
      </c>
      <c r="T15" s="90">
        <f t="shared" si="16"/>
        <v>4050</v>
      </c>
      <c r="U15" s="36">
        <v>150</v>
      </c>
      <c r="V15" s="90">
        <f t="shared" si="17"/>
        <v>13500</v>
      </c>
      <c r="X15" s="91">
        <v>10</v>
      </c>
      <c r="Y15" s="91">
        <v>9</v>
      </c>
      <c r="Z15" s="14">
        <f>SUM(Y$5:Y15)</f>
        <v>90</v>
      </c>
      <c r="AA15" s="25">
        <v>40</v>
      </c>
      <c r="AB15" s="14">
        <f t="shared" si="18"/>
        <v>720</v>
      </c>
      <c r="AC15" s="25">
        <v>60</v>
      </c>
      <c r="AD15" s="14">
        <f t="shared" si="19"/>
        <v>3300</v>
      </c>
      <c r="AE15" s="57">
        <v>90</v>
      </c>
      <c r="AF15" s="14">
        <f t="shared" si="20"/>
        <v>8100</v>
      </c>
      <c r="AG15" s="36">
        <v>300</v>
      </c>
      <c r="AH15" s="14">
        <f t="shared" si="21"/>
        <v>27000</v>
      </c>
      <c r="AK15" s="25">
        <v>11</v>
      </c>
      <c r="AL15" s="25">
        <v>2</v>
      </c>
      <c r="AM15" s="25">
        <v>7</v>
      </c>
      <c r="AN15" s="69">
        <f t="shared" si="6"/>
        <v>6</v>
      </c>
      <c r="AO15" s="69">
        <f t="shared" si="7"/>
        <v>17</v>
      </c>
      <c r="AP15" s="69">
        <f t="shared" si="8"/>
        <v>32</v>
      </c>
      <c r="AS15" s="53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25" si="25">INDEX($AB$6:$AB$25,BB15)</f>
        <v>100</v>
      </c>
      <c r="BE15" s="14">
        <f t="shared" ref="BE15:BE25" si="26">INDEX($AD$6:$AD$25,BB15)</f>
        <v>600</v>
      </c>
      <c r="BF15" s="14">
        <f t="shared" ref="BF15:BF25" si="27">INDEX($AF$6:$AF$25,BB15)</f>
        <v>2250</v>
      </c>
    </row>
    <row r="16" spans="1:58" ht="16.5" x14ac:dyDescent="0.2">
      <c r="A16" s="25">
        <v>11</v>
      </c>
      <c r="B16" s="90">
        <v>60</v>
      </c>
      <c r="C16" s="90">
        <v>5</v>
      </c>
      <c r="D16" s="90">
        <v>20</v>
      </c>
      <c r="E16" s="90">
        <v>5</v>
      </c>
      <c r="F16" s="36">
        <v>60</v>
      </c>
      <c r="G16" s="25">
        <f t="shared" si="4"/>
        <v>1</v>
      </c>
      <c r="H16" s="90">
        <v>5</v>
      </c>
      <c r="I16" s="25">
        <f t="shared" si="5"/>
        <v>100</v>
      </c>
      <c r="J16" s="25">
        <f t="shared" si="13"/>
        <v>2</v>
      </c>
      <c r="L16" s="25">
        <v>11</v>
      </c>
      <c r="M16" s="90">
        <v>9</v>
      </c>
      <c r="N16" s="14">
        <f>SUM(M$5:M16)</f>
        <v>99</v>
      </c>
      <c r="O16" s="25">
        <v>20</v>
      </c>
      <c r="P16" s="90">
        <f t="shared" si="14"/>
        <v>400</v>
      </c>
      <c r="Q16" s="25">
        <v>30</v>
      </c>
      <c r="R16" s="90">
        <f t="shared" si="15"/>
        <v>1800</v>
      </c>
      <c r="S16" s="57">
        <v>45</v>
      </c>
      <c r="T16" s="90">
        <f t="shared" si="16"/>
        <v>4500</v>
      </c>
      <c r="U16" s="36">
        <v>150</v>
      </c>
      <c r="V16" s="90">
        <f t="shared" si="17"/>
        <v>15000</v>
      </c>
      <c r="X16" s="91">
        <v>11</v>
      </c>
      <c r="Y16" s="91">
        <v>9</v>
      </c>
      <c r="Z16" s="14">
        <f>SUM(Y$5:Y16)</f>
        <v>99</v>
      </c>
      <c r="AA16" s="25">
        <v>40</v>
      </c>
      <c r="AB16" s="14">
        <f t="shared" si="18"/>
        <v>800</v>
      </c>
      <c r="AC16" s="25">
        <v>60</v>
      </c>
      <c r="AD16" s="14">
        <f t="shared" si="19"/>
        <v>3600</v>
      </c>
      <c r="AE16" s="57">
        <v>90</v>
      </c>
      <c r="AF16" s="14">
        <f t="shared" si="20"/>
        <v>9000</v>
      </c>
      <c r="AG16" s="36">
        <v>300</v>
      </c>
      <c r="AH16" s="14">
        <f t="shared" si="21"/>
        <v>30000</v>
      </c>
      <c r="AK16" s="25">
        <v>12</v>
      </c>
      <c r="AL16" s="25">
        <v>2</v>
      </c>
      <c r="AM16" s="25">
        <v>8</v>
      </c>
      <c r="AN16" s="69">
        <f t="shared" si="6"/>
        <v>6</v>
      </c>
      <c r="AO16" s="69">
        <f t="shared" si="7"/>
        <v>18</v>
      </c>
      <c r="AP16" s="69">
        <f t="shared" si="8"/>
        <v>33</v>
      </c>
      <c r="AS16" s="53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90">
        <v>65</v>
      </c>
      <c r="C17" s="90">
        <v>5</v>
      </c>
      <c r="D17" s="90">
        <v>22</v>
      </c>
      <c r="E17" s="90">
        <v>5</v>
      </c>
      <c r="F17" s="25">
        <v>65</v>
      </c>
      <c r="G17" s="25">
        <f t="shared" si="4"/>
        <v>1</v>
      </c>
      <c r="H17" s="90">
        <v>5</v>
      </c>
      <c r="I17" s="25">
        <f t="shared" si="5"/>
        <v>110</v>
      </c>
      <c r="J17" s="25">
        <f t="shared" si="13"/>
        <v>2</v>
      </c>
      <c r="L17" s="25">
        <v>12</v>
      </c>
      <c r="M17" s="90">
        <v>9</v>
      </c>
      <c r="N17" s="14">
        <f>SUM(M$5:M17)</f>
        <v>108</v>
      </c>
      <c r="O17" s="25">
        <v>20</v>
      </c>
      <c r="P17" s="90">
        <f t="shared" si="14"/>
        <v>440</v>
      </c>
      <c r="Q17" s="25">
        <v>30</v>
      </c>
      <c r="R17" s="90">
        <f t="shared" si="15"/>
        <v>1950</v>
      </c>
      <c r="S17" s="57">
        <v>45</v>
      </c>
      <c r="T17" s="90">
        <f t="shared" si="16"/>
        <v>4950</v>
      </c>
      <c r="U17" s="36">
        <v>150</v>
      </c>
      <c r="V17" s="90">
        <f t="shared" si="17"/>
        <v>16500</v>
      </c>
      <c r="X17" s="91">
        <v>12</v>
      </c>
      <c r="Y17" s="91">
        <v>9</v>
      </c>
      <c r="Z17" s="14">
        <f>SUM(Y$5:Y17)</f>
        <v>108</v>
      </c>
      <c r="AA17" s="25">
        <v>40</v>
      </c>
      <c r="AB17" s="14">
        <f t="shared" si="18"/>
        <v>880</v>
      </c>
      <c r="AC17" s="25">
        <v>60</v>
      </c>
      <c r="AD17" s="14">
        <f t="shared" si="19"/>
        <v>3900</v>
      </c>
      <c r="AE17" s="57">
        <v>90</v>
      </c>
      <c r="AF17" s="14">
        <f t="shared" si="20"/>
        <v>9900</v>
      </c>
      <c r="AG17" s="36">
        <v>300</v>
      </c>
      <c r="AH17" s="14">
        <f t="shared" si="21"/>
        <v>33000</v>
      </c>
      <c r="AK17" s="25">
        <v>13</v>
      </c>
      <c r="AL17" s="25">
        <v>3</v>
      </c>
      <c r="AM17" s="25">
        <v>1</v>
      </c>
      <c r="AN17" s="69">
        <f t="shared" si="6"/>
        <v>7</v>
      </c>
      <c r="AO17" s="69">
        <f t="shared" si="7"/>
        <v>16</v>
      </c>
      <c r="AP17" s="69">
        <f t="shared" si="8"/>
        <v>31</v>
      </c>
      <c r="AS17" s="53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90">
        <v>70</v>
      </c>
      <c r="C18" s="90">
        <v>5</v>
      </c>
      <c r="D18" s="90">
        <v>25</v>
      </c>
      <c r="E18" s="90">
        <v>5</v>
      </c>
      <c r="F18" s="25">
        <v>70</v>
      </c>
      <c r="G18" s="25">
        <f t="shared" si="4"/>
        <v>1</v>
      </c>
      <c r="H18" s="90">
        <v>5</v>
      </c>
      <c r="I18" s="25">
        <f t="shared" si="5"/>
        <v>125</v>
      </c>
      <c r="J18" s="25">
        <f t="shared" si="13"/>
        <v>3</v>
      </c>
      <c r="L18" s="25">
        <v>13</v>
      </c>
      <c r="M18" s="90">
        <v>9</v>
      </c>
      <c r="N18" s="14">
        <f>SUM(M$5:M18)</f>
        <v>117</v>
      </c>
      <c r="O18" s="25">
        <v>20</v>
      </c>
      <c r="P18" s="90">
        <f t="shared" si="14"/>
        <v>500</v>
      </c>
      <c r="Q18" s="25">
        <v>30</v>
      </c>
      <c r="R18" s="90">
        <f t="shared" si="15"/>
        <v>2100</v>
      </c>
      <c r="S18" s="57">
        <v>45</v>
      </c>
      <c r="T18" s="90">
        <f t="shared" si="16"/>
        <v>5625</v>
      </c>
      <c r="U18" s="36">
        <v>150</v>
      </c>
      <c r="V18" s="90">
        <f t="shared" si="17"/>
        <v>18750</v>
      </c>
      <c r="X18" s="91">
        <v>13</v>
      </c>
      <c r="Y18" s="91">
        <v>9</v>
      </c>
      <c r="Z18" s="14">
        <f>SUM(Y$5:Y18)</f>
        <v>117</v>
      </c>
      <c r="AA18" s="25">
        <v>40</v>
      </c>
      <c r="AB18" s="14">
        <f t="shared" si="18"/>
        <v>1000</v>
      </c>
      <c r="AC18" s="25">
        <v>60</v>
      </c>
      <c r="AD18" s="14">
        <f t="shared" si="19"/>
        <v>4200</v>
      </c>
      <c r="AE18" s="57">
        <v>90</v>
      </c>
      <c r="AF18" s="14">
        <f t="shared" si="20"/>
        <v>11250</v>
      </c>
      <c r="AG18" s="36">
        <v>300</v>
      </c>
      <c r="AH18" s="14">
        <f t="shared" si="21"/>
        <v>37500</v>
      </c>
      <c r="AK18" s="25">
        <v>14</v>
      </c>
      <c r="AL18" s="25">
        <v>3</v>
      </c>
      <c r="AM18" s="25">
        <v>2</v>
      </c>
      <c r="AN18" s="69">
        <f t="shared" si="6"/>
        <v>7</v>
      </c>
      <c r="AO18" s="69">
        <f t="shared" si="7"/>
        <v>17</v>
      </c>
      <c r="AP18" s="69">
        <f t="shared" si="8"/>
        <v>32</v>
      </c>
      <c r="AS18" s="53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90">
        <v>75</v>
      </c>
      <c r="C19" s="90">
        <v>5</v>
      </c>
      <c r="D19" s="90">
        <v>27</v>
      </c>
      <c r="E19" s="90">
        <v>5</v>
      </c>
      <c r="F19" s="25">
        <v>75</v>
      </c>
      <c r="G19" s="25">
        <f t="shared" si="4"/>
        <v>1</v>
      </c>
      <c r="H19" s="90">
        <v>5</v>
      </c>
      <c r="I19" s="25">
        <f t="shared" si="5"/>
        <v>135</v>
      </c>
      <c r="J19" s="25">
        <f t="shared" si="13"/>
        <v>2</v>
      </c>
      <c r="L19" s="25">
        <v>14</v>
      </c>
      <c r="M19" s="90">
        <v>9</v>
      </c>
      <c r="N19" s="14">
        <f>SUM(M$5:M19)</f>
        <v>126</v>
      </c>
      <c r="O19" s="25">
        <v>20</v>
      </c>
      <c r="P19" s="90">
        <f t="shared" si="14"/>
        <v>540</v>
      </c>
      <c r="Q19" s="25">
        <v>30</v>
      </c>
      <c r="R19" s="90">
        <f t="shared" si="15"/>
        <v>2250</v>
      </c>
      <c r="S19" s="57">
        <v>45</v>
      </c>
      <c r="T19" s="90">
        <f t="shared" si="16"/>
        <v>6075</v>
      </c>
      <c r="U19" s="36">
        <v>150</v>
      </c>
      <c r="V19" s="90">
        <f t="shared" si="17"/>
        <v>20250</v>
      </c>
      <c r="X19" s="91">
        <v>14</v>
      </c>
      <c r="Y19" s="91">
        <v>9</v>
      </c>
      <c r="Z19" s="14">
        <f>SUM(Y$5:Y19)</f>
        <v>126</v>
      </c>
      <c r="AA19" s="25">
        <v>40</v>
      </c>
      <c r="AB19" s="14">
        <f t="shared" si="18"/>
        <v>1080</v>
      </c>
      <c r="AC19" s="25">
        <v>60</v>
      </c>
      <c r="AD19" s="14">
        <f t="shared" si="19"/>
        <v>4500</v>
      </c>
      <c r="AE19" s="57">
        <v>90</v>
      </c>
      <c r="AF19" s="14">
        <f t="shared" si="20"/>
        <v>12150</v>
      </c>
      <c r="AG19" s="36">
        <v>300</v>
      </c>
      <c r="AH19" s="14">
        <f t="shared" si="21"/>
        <v>40500</v>
      </c>
      <c r="AK19" s="25">
        <v>15</v>
      </c>
      <c r="AL19" s="25">
        <v>3</v>
      </c>
      <c r="AM19" s="25">
        <v>3</v>
      </c>
      <c r="AN19" s="69">
        <f t="shared" si="6"/>
        <v>7</v>
      </c>
      <c r="AO19" s="69">
        <f t="shared" si="7"/>
        <v>18</v>
      </c>
      <c r="AP19" s="69">
        <f t="shared" si="8"/>
        <v>33</v>
      </c>
      <c r="AS19" s="53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90">
        <v>80</v>
      </c>
      <c r="C20" s="90">
        <v>5</v>
      </c>
      <c r="D20" s="90">
        <v>30</v>
      </c>
      <c r="E20" s="90">
        <v>5</v>
      </c>
      <c r="F20" s="25">
        <v>80</v>
      </c>
      <c r="G20" s="25">
        <f t="shared" si="4"/>
        <v>1</v>
      </c>
      <c r="H20" s="90">
        <v>5</v>
      </c>
      <c r="I20" s="25">
        <f t="shared" si="5"/>
        <v>150</v>
      </c>
      <c r="J20" s="25">
        <f t="shared" si="13"/>
        <v>3</v>
      </c>
      <c r="L20" s="25">
        <v>15</v>
      </c>
      <c r="M20" s="90">
        <v>9</v>
      </c>
      <c r="N20" s="14">
        <f>SUM(M$5:M20)</f>
        <v>135</v>
      </c>
      <c r="O20" s="25">
        <v>20</v>
      </c>
      <c r="P20" s="90">
        <f t="shared" si="14"/>
        <v>600</v>
      </c>
      <c r="Q20" s="25">
        <v>30</v>
      </c>
      <c r="R20" s="90">
        <f t="shared" si="15"/>
        <v>2400</v>
      </c>
      <c r="S20" s="57">
        <v>45</v>
      </c>
      <c r="T20" s="90">
        <f t="shared" si="16"/>
        <v>6750</v>
      </c>
      <c r="U20" s="36">
        <v>150</v>
      </c>
      <c r="V20" s="90">
        <f t="shared" si="17"/>
        <v>22500</v>
      </c>
      <c r="X20" s="91">
        <v>15</v>
      </c>
      <c r="Y20" s="91">
        <v>9</v>
      </c>
      <c r="Z20" s="14">
        <f>SUM(Y$5:Y20)</f>
        <v>135</v>
      </c>
      <c r="AA20" s="25">
        <v>40</v>
      </c>
      <c r="AB20" s="14">
        <f t="shared" si="18"/>
        <v>1200</v>
      </c>
      <c r="AC20" s="25">
        <v>60</v>
      </c>
      <c r="AD20" s="14">
        <f t="shared" si="19"/>
        <v>4800</v>
      </c>
      <c r="AE20" s="57">
        <v>90</v>
      </c>
      <c r="AF20" s="14">
        <f t="shared" si="20"/>
        <v>13500</v>
      </c>
      <c r="AG20" s="36">
        <v>300</v>
      </c>
      <c r="AH20" s="14">
        <f t="shared" si="21"/>
        <v>45000</v>
      </c>
      <c r="AK20" s="25">
        <v>16</v>
      </c>
      <c r="AL20" s="25">
        <v>3</v>
      </c>
      <c r="AM20" s="25">
        <v>4</v>
      </c>
      <c r="AN20" s="69">
        <f t="shared" si="6"/>
        <v>7</v>
      </c>
      <c r="AO20" s="69">
        <f t="shared" si="7"/>
        <v>19</v>
      </c>
      <c r="AP20" s="69">
        <f t="shared" si="8"/>
        <v>34</v>
      </c>
      <c r="AS20" s="53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69">
        <v>16</v>
      </c>
      <c r="B21" s="90">
        <v>85</v>
      </c>
      <c r="C21" s="90">
        <v>5</v>
      </c>
      <c r="D21" s="90">
        <v>32</v>
      </c>
      <c r="E21" s="90">
        <v>5</v>
      </c>
      <c r="F21" s="69">
        <v>90</v>
      </c>
      <c r="G21" s="69">
        <f>(F21-F20)/$C21</f>
        <v>2</v>
      </c>
      <c r="H21" s="90">
        <v>5</v>
      </c>
      <c r="I21" s="69">
        <f>D21*H21</f>
        <v>160</v>
      </c>
      <c r="J21" s="69">
        <f>(I21-I20)/$C21</f>
        <v>2</v>
      </c>
      <c r="L21" s="69">
        <v>16</v>
      </c>
      <c r="M21" s="90">
        <v>9</v>
      </c>
      <c r="N21" s="14">
        <f>SUM(M$5:M21)</f>
        <v>144</v>
      </c>
      <c r="O21" s="69">
        <v>20</v>
      </c>
      <c r="P21" s="90">
        <f t="shared" si="14"/>
        <v>640</v>
      </c>
      <c r="Q21" s="69">
        <v>30</v>
      </c>
      <c r="R21" s="90">
        <f t="shared" si="15"/>
        <v>2700</v>
      </c>
      <c r="S21" s="69">
        <v>45</v>
      </c>
      <c r="T21" s="90">
        <f t="shared" si="16"/>
        <v>7200</v>
      </c>
      <c r="U21" s="69">
        <v>150</v>
      </c>
      <c r="V21" s="90">
        <f t="shared" si="17"/>
        <v>24000</v>
      </c>
      <c r="X21" s="91">
        <v>16</v>
      </c>
      <c r="Y21" s="91">
        <v>9</v>
      </c>
      <c r="Z21" s="14">
        <f>SUM(Y$5:Y21)</f>
        <v>144</v>
      </c>
      <c r="AA21" s="69">
        <v>40</v>
      </c>
      <c r="AB21" s="14">
        <f t="shared" si="18"/>
        <v>1280</v>
      </c>
      <c r="AC21" s="69">
        <v>60</v>
      </c>
      <c r="AD21" s="14">
        <f t="shared" si="19"/>
        <v>5400</v>
      </c>
      <c r="AE21" s="69">
        <v>90</v>
      </c>
      <c r="AF21" s="14">
        <f t="shared" si="20"/>
        <v>14400</v>
      </c>
      <c r="AG21" s="69">
        <v>300</v>
      </c>
      <c r="AH21" s="14">
        <f t="shared" si="21"/>
        <v>48000</v>
      </c>
      <c r="AK21" s="25">
        <v>17</v>
      </c>
      <c r="AL21" s="25">
        <v>3</v>
      </c>
      <c r="AM21" s="25">
        <v>5</v>
      </c>
      <c r="AN21" s="69">
        <f t="shared" si="6"/>
        <v>7</v>
      </c>
      <c r="AO21" s="69">
        <f t="shared" si="7"/>
        <v>20</v>
      </c>
      <c r="AP21" s="69">
        <f t="shared" si="8"/>
        <v>35</v>
      </c>
      <c r="AS21" s="53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69">
        <v>17</v>
      </c>
      <c r="B22" s="90">
        <v>90</v>
      </c>
      <c r="C22" s="90">
        <v>5</v>
      </c>
      <c r="D22" s="90">
        <v>35</v>
      </c>
      <c r="E22" s="90">
        <v>5</v>
      </c>
      <c r="F22" s="69">
        <v>100</v>
      </c>
      <c r="G22" s="69">
        <f>(F22-F21)/$C22</f>
        <v>2</v>
      </c>
      <c r="H22" s="90">
        <v>5</v>
      </c>
      <c r="I22" s="69">
        <f>D22*H22</f>
        <v>175</v>
      </c>
      <c r="J22" s="69">
        <f>(I22-I21)/$C22</f>
        <v>3</v>
      </c>
      <c r="L22" s="69">
        <v>17</v>
      </c>
      <c r="M22" s="90">
        <v>9</v>
      </c>
      <c r="N22" s="14">
        <f>SUM(M$5:M22)</f>
        <v>153</v>
      </c>
      <c r="O22" s="69">
        <v>20</v>
      </c>
      <c r="P22" s="90">
        <f t="shared" si="14"/>
        <v>700</v>
      </c>
      <c r="Q22" s="69">
        <v>30</v>
      </c>
      <c r="R22" s="90">
        <f t="shared" si="15"/>
        <v>3000</v>
      </c>
      <c r="S22" s="69">
        <v>45</v>
      </c>
      <c r="T22" s="90">
        <f t="shared" si="16"/>
        <v>7875</v>
      </c>
      <c r="U22" s="69">
        <v>150</v>
      </c>
      <c r="V22" s="90">
        <f t="shared" si="17"/>
        <v>26250</v>
      </c>
      <c r="X22" s="91">
        <v>17</v>
      </c>
      <c r="Y22" s="91">
        <v>9</v>
      </c>
      <c r="Z22" s="14">
        <f>SUM(Y$5:Y22)</f>
        <v>153</v>
      </c>
      <c r="AA22" s="69">
        <v>40</v>
      </c>
      <c r="AB22" s="14">
        <f t="shared" si="18"/>
        <v>1400</v>
      </c>
      <c r="AC22" s="69">
        <v>60</v>
      </c>
      <c r="AD22" s="14">
        <f t="shared" si="19"/>
        <v>6000</v>
      </c>
      <c r="AE22" s="69">
        <v>90</v>
      </c>
      <c r="AF22" s="14">
        <f t="shared" si="20"/>
        <v>15750</v>
      </c>
      <c r="AG22" s="69">
        <v>300</v>
      </c>
      <c r="AH22" s="14">
        <f t="shared" si="21"/>
        <v>52500</v>
      </c>
      <c r="AK22" s="25">
        <v>18</v>
      </c>
      <c r="AL22" s="25">
        <v>3</v>
      </c>
      <c r="AM22" s="25">
        <v>6</v>
      </c>
      <c r="AN22" s="69">
        <f t="shared" si="6"/>
        <v>7</v>
      </c>
      <c r="AO22" s="69">
        <f t="shared" si="7"/>
        <v>21</v>
      </c>
      <c r="AP22" s="69">
        <f t="shared" si="8"/>
        <v>36</v>
      </c>
      <c r="AS22" s="53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69">
        <v>18</v>
      </c>
      <c r="B23" s="90">
        <v>95</v>
      </c>
      <c r="C23" s="90">
        <v>5</v>
      </c>
      <c r="D23" s="90">
        <v>37</v>
      </c>
      <c r="E23" s="90">
        <v>5</v>
      </c>
      <c r="F23" s="90">
        <v>110</v>
      </c>
      <c r="G23" s="69">
        <f>(F23-F22)/$C23</f>
        <v>2</v>
      </c>
      <c r="H23" s="90">
        <v>5</v>
      </c>
      <c r="I23" s="69">
        <f>D23*H23</f>
        <v>185</v>
      </c>
      <c r="J23" s="69">
        <f>(I23-I22)/$C23</f>
        <v>2</v>
      </c>
      <c r="L23" s="69">
        <v>18</v>
      </c>
      <c r="M23" s="90">
        <v>9</v>
      </c>
      <c r="N23" s="14">
        <f>SUM(M$5:M23)</f>
        <v>162</v>
      </c>
      <c r="O23" s="69">
        <v>20</v>
      </c>
      <c r="P23" s="90">
        <f t="shared" si="14"/>
        <v>740</v>
      </c>
      <c r="Q23" s="69">
        <v>30</v>
      </c>
      <c r="R23" s="90">
        <f t="shared" si="15"/>
        <v>3300</v>
      </c>
      <c r="S23" s="69">
        <v>45</v>
      </c>
      <c r="T23" s="90">
        <f t="shared" si="16"/>
        <v>8325</v>
      </c>
      <c r="U23" s="69">
        <v>150</v>
      </c>
      <c r="V23" s="90">
        <f t="shared" si="17"/>
        <v>27750</v>
      </c>
      <c r="X23" s="91">
        <v>18</v>
      </c>
      <c r="Y23" s="91">
        <v>9</v>
      </c>
      <c r="Z23" s="14">
        <f>SUM(Y$5:Y23)</f>
        <v>162</v>
      </c>
      <c r="AA23" s="69">
        <v>40</v>
      </c>
      <c r="AB23" s="14">
        <f t="shared" si="18"/>
        <v>1480</v>
      </c>
      <c r="AC23" s="69">
        <v>60</v>
      </c>
      <c r="AD23" s="14">
        <f t="shared" si="19"/>
        <v>6600</v>
      </c>
      <c r="AE23" s="69">
        <v>90</v>
      </c>
      <c r="AF23" s="14">
        <f t="shared" si="20"/>
        <v>16650</v>
      </c>
      <c r="AG23" s="69">
        <v>300</v>
      </c>
      <c r="AH23" s="14">
        <f t="shared" si="21"/>
        <v>55500</v>
      </c>
      <c r="AK23" s="25">
        <v>19</v>
      </c>
      <c r="AL23" s="25">
        <v>3</v>
      </c>
      <c r="AM23" s="25">
        <v>7</v>
      </c>
      <c r="AN23" s="69">
        <f t="shared" si="6"/>
        <v>7</v>
      </c>
      <c r="AO23" s="69">
        <f t="shared" si="7"/>
        <v>22</v>
      </c>
      <c r="AP23" s="69">
        <f t="shared" si="8"/>
        <v>37</v>
      </c>
      <c r="AS23" s="53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69">
        <v>19</v>
      </c>
      <c r="B24" s="90">
        <v>100</v>
      </c>
      <c r="C24" s="90">
        <v>5</v>
      </c>
      <c r="D24" s="90">
        <v>40</v>
      </c>
      <c r="E24" s="90">
        <v>5</v>
      </c>
      <c r="F24" s="90">
        <v>120</v>
      </c>
      <c r="G24" s="69">
        <f>(F24-F23)/$C24</f>
        <v>2</v>
      </c>
      <c r="H24" s="90">
        <v>5</v>
      </c>
      <c r="I24" s="69">
        <f>D24*H24</f>
        <v>200</v>
      </c>
      <c r="J24" s="69">
        <f>(I24-I23)/$C24</f>
        <v>3</v>
      </c>
      <c r="L24" s="69">
        <v>19</v>
      </c>
      <c r="M24" s="90">
        <v>9</v>
      </c>
      <c r="N24" s="14">
        <f>SUM(M$5:M24)</f>
        <v>171</v>
      </c>
      <c r="O24" s="69">
        <v>20</v>
      </c>
      <c r="P24" s="90">
        <f t="shared" si="14"/>
        <v>800</v>
      </c>
      <c r="Q24" s="69">
        <v>30</v>
      </c>
      <c r="R24" s="90">
        <f t="shared" si="15"/>
        <v>3600</v>
      </c>
      <c r="S24" s="69">
        <v>45</v>
      </c>
      <c r="T24" s="90">
        <f t="shared" si="16"/>
        <v>9000</v>
      </c>
      <c r="U24" s="69">
        <v>150</v>
      </c>
      <c r="V24" s="90">
        <f t="shared" si="17"/>
        <v>30000</v>
      </c>
      <c r="X24" s="91">
        <v>19</v>
      </c>
      <c r="Y24" s="91">
        <v>9</v>
      </c>
      <c r="Z24" s="14">
        <f>SUM(Y$5:Y24)</f>
        <v>171</v>
      </c>
      <c r="AA24" s="69">
        <v>40</v>
      </c>
      <c r="AB24" s="14">
        <f t="shared" si="18"/>
        <v>1600</v>
      </c>
      <c r="AC24" s="69">
        <v>60</v>
      </c>
      <c r="AD24" s="14">
        <f t="shared" si="19"/>
        <v>7200</v>
      </c>
      <c r="AE24" s="69">
        <v>90</v>
      </c>
      <c r="AF24" s="14">
        <f t="shared" si="20"/>
        <v>18000</v>
      </c>
      <c r="AG24" s="69">
        <v>300</v>
      </c>
      <c r="AH24" s="14">
        <f t="shared" si="21"/>
        <v>60000</v>
      </c>
      <c r="AK24" s="25">
        <v>20</v>
      </c>
      <c r="AL24" s="25">
        <v>3</v>
      </c>
      <c r="AM24" s="25">
        <v>8</v>
      </c>
      <c r="AN24" s="69">
        <f t="shared" si="6"/>
        <v>7</v>
      </c>
      <c r="AO24" s="69">
        <f t="shared" si="7"/>
        <v>23</v>
      </c>
      <c r="AP24" s="69">
        <f t="shared" si="8"/>
        <v>38</v>
      </c>
      <c r="AS24" s="53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69">
        <v>20</v>
      </c>
      <c r="B25" s="90">
        <v>105</v>
      </c>
      <c r="C25" s="90">
        <v>5</v>
      </c>
      <c r="D25" s="90">
        <v>42</v>
      </c>
      <c r="E25" s="90">
        <v>5</v>
      </c>
      <c r="F25" s="90">
        <v>130</v>
      </c>
      <c r="G25" s="69">
        <f>(F25-F24)/$C25</f>
        <v>2</v>
      </c>
      <c r="H25" s="90">
        <v>5</v>
      </c>
      <c r="I25" s="69">
        <f>D25*H25</f>
        <v>210</v>
      </c>
      <c r="J25" s="69">
        <f>(I25-I24)/$C25</f>
        <v>2</v>
      </c>
      <c r="L25" s="69">
        <v>20</v>
      </c>
      <c r="M25" s="90">
        <v>9</v>
      </c>
      <c r="N25" s="14">
        <f>SUM(M$5:M25)</f>
        <v>180</v>
      </c>
      <c r="O25" s="69">
        <v>20</v>
      </c>
      <c r="P25" s="90">
        <f t="shared" si="14"/>
        <v>840</v>
      </c>
      <c r="Q25" s="69">
        <v>30</v>
      </c>
      <c r="R25" s="90">
        <f t="shared" si="15"/>
        <v>3900</v>
      </c>
      <c r="S25" s="69">
        <v>45</v>
      </c>
      <c r="T25" s="90">
        <f t="shared" si="16"/>
        <v>9450</v>
      </c>
      <c r="U25" s="69">
        <v>150</v>
      </c>
      <c r="V25" s="90">
        <f t="shared" si="17"/>
        <v>31500</v>
      </c>
      <c r="X25" s="91">
        <v>20</v>
      </c>
      <c r="Y25" s="91">
        <v>9</v>
      </c>
      <c r="Z25" s="14">
        <f>SUM(Y$5:Y25)</f>
        <v>180</v>
      </c>
      <c r="AA25" s="69">
        <v>40</v>
      </c>
      <c r="AB25" s="14">
        <f t="shared" si="18"/>
        <v>1680</v>
      </c>
      <c r="AC25" s="69">
        <v>60</v>
      </c>
      <c r="AD25" s="14">
        <f t="shared" si="19"/>
        <v>7800</v>
      </c>
      <c r="AE25" s="69">
        <v>90</v>
      </c>
      <c r="AF25" s="14">
        <f t="shared" si="20"/>
        <v>18900</v>
      </c>
      <c r="AG25" s="69">
        <v>300</v>
      </c>
      <c r="AH25" s="14">
        <f t="shared" si="21"/>
        <v>63000</v>
      </c>
      <c r="AK25" s="25">
        <v>21</v>
      </c>
      <c r="AL25" s="25">
        <v>3</v>
      </c>
      <c r="AM25" s="25">
        <v>9</v>
      </c>
      <c r="AN25" s="69">
        <f t="shared" si="6"/>
        <v>7</v>
      </c>
      <c r="AO25" s="69">
        <f t="shared" si="7"/>
        <v>24</v>
      </c>
      <c r="AP25" s="69">
        <f t="shared" si="8"/>
        <v>39</v>
      </c>
      <c r="AS25" s="53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90">
        <v>21</v>
      </c>
      <c r="B26" s="90">
        <v>110</v>
      </c>
      <c r="C26" s="90">
        <v>5</v>
      </c>
      <c r="D26" s="90">
        <v>45</v>
      </c>
      <c r="E26" s="90">
        <v>5</v>
      </c>
      <c r="F26" s="90">
        <v>140</v>
      </c>
      <c r="G26" s="90">
        <f t="shared" ref="G26:G34" si="28">(F26-F25)/$C26</f>
        <v>2</v>
      </c>
      <c r="H26" s="90">
        <v>5</v>
      </c>
      <c r="I26" s="90">
        <f t="shared" ref="I26:I34" si="29">D26*H26</f>
        <v>225</v>
      </c>
      <c r="J26" s="90">
        <f t="shared" ref="J26:J34" si="30">(I26-I25)/$C26</f>
        <v>3</v>
      </c>
      <c r="L26" s="90">
        <v>21</v>
      </c>
      <c r="M26" s="90">
        <v>9</v>
      </c>
      <c r="N26" s="14">
        <f>SUM(M$5:M26)</f>
        <v>189</v>
      </c>
      <c r="O26" s="90">
        <v>20</v>
      </c>
      <c r="P26" s="90">
        <f t="shared" si="14"/>
        <v>900</v>
      </c>
      <c r="Q26" s="90">
        <v>30</v>
      </c>
      <c r="R26" s="90">
        <f t="shared" si="15"/>
        <v>4200</v>
      </c>
      <c r="S26" s="90">
        <v>46</v>
      </c>
      <c r="T26" s="90">
        <f t="shared" si="16"/>
        <v>10350</v>
      </c>
      <c r="U26" s="90">
        <v>151</v>
      </c>
      <c r="V26" s="90">
        <f t="shared" si="17"/>
        <v>33975</v>
      </c>
      <c r="X26" s="91">
        <v>21</v>
      </c>
      <c r="Y26" s="91">
        <v>9</v>
      </c>
      <c r="Z26" s="14">
        <f>SUM(Y$5:Y26)</f>
        <v>189</v>
      </c>
      <c r="AA26" s="91">
        <v>40</v>
      </c>
      <c r="AB26" s="14">
        <f t="shared" si="18"/>
        <v>1800</v>
      </c>
      <c r="AC26" s="91">
        <v>61</v>
      </c>
      <c r="AD26" s="14">
        <f t="shared" si="19"/>
        <v>8540</v>
      </c>
      <c r="AE26" s="91">
        <v>91</v>
      </c>
      <c r="AF26" s="14">
        <f t="shared" si="20"/>
        <v>20475</v>
      </c>
      <c r="AG26" s="91">
        <v>301</v>
      </c>
      <c r="AH26" s="14">
        <f t="shared" si="21"/>
        <v>67725</v>
      </c>
      <c r="AK26" s="25">
        <v>22</v>
      </c>
      <c r="AL26" s="25">
        <v>3</v>
      </c>
      <c r="AM26" s="25">
        <v>10</v>
      </c>
      <c r="AN26" s="69">
        <f t="shared" ref="AN26:AN69" si="31">INDEX($D$6:$D$25,AL26)</f>
        <v>7</v>
      </c>
      <c r="AO26" s="69">
        <f t="shared" ref="AO26:AO69" si="32">INT(INDEX($F$5:$F$25,AL26)+AM26*INDEX($G$6:$G$25,AL26))</f>
        <v>25</v>
      </c>
      <c r="AP26" s="69">
        <f t="shared" ref="AP26:AP69" si="33">INT(INDEX($I$5:$I$25,AL26)+AM26*INDEX($J$6:$J$25,AL26))</f>
        <v>40</v>
      </c>
      <c r="AS26" s="53">
        <v>22</v>
      </c>
      <c r="AT26" s="14">
        <f t="shared" ref="AT26:AT69" si="34">INDEX($L$5:$L$25,MATCH(AS26-1,$N$5:$N$25,1))+1</f>
        <v>3</v>
      </c>
      <c r="AU26" s="14">
        <f t="shared" ref="AU26:AU69" si="35">AS26-INDEX($N$5:$N$25,AT26)</f>
        <v>4</v>
      </c>
      <c r="AV26" s="14">
        <f t="shared" ref="AV26:AV57" si="36">INDEX($P$6:$P$25,AT26)</f>
        <v>140</v>
      </c>
      <c r="AW26" s="14">
        <f t="shared" ref="AW26:AW57" si="37">INDEX($R$6:$R$25,AT26)</f>
        <v>600</v>
      </c>
      <c r="AX26" s="14">
        <f t="shared" ref="AX26:AX57" si="38">INDEX($T$6:$T$25,AT26)</f>
        <v>1575</v>
      </c>
      <c r="BA26" s="17">
        <v>19</v>
      </c>
      <c r="BB26" s="14">
        <f t="shared" ref="BB26:BB69" si="39">INDEX($X$5:$X$25,MATCH(BA26-1,$Z$5:$Z$25,1))+1</f>
        <v>3</v>
      </c>
      <c r="BC26" s="14">
        <f t="shared" ref="BC26:BC69" si="40">BA26-INDEX($Z$5:$Z$25,BB26)</f>
        <v>1</v>
      </c>
      <c r="BD26" s="14">
        <f t="shared" ref="BD26:BD57" si="41">INDEX($AB$6:$AB$25,BB26)</f>
        <v>280</v>
      </c>
      <c r="BE26" s="14">
        <f t="shared" ref="BE26:BE57" si="42">INDEX($AD$6:$AD$25,BB26)</f>
        <v>1200</v>
      </c>
      <c r="BF26" s="14">
        <f t="shared" ref="BF26:BF57" si="43">INDEX($AF$6:$AF$25,BB26)</f>
        <v>3150</v>
      </c>
    </row>
    <row r="27" spans="1:58" ht="16.5" x14ac:dyDescent="0.2">
      <c r="A27" s="90">
        <v>22</v>
      </c>
      <c r="B27" s="90">
        <v>115</v>
      </c>
      <c r="C27" s="90">
        <v>5</v>
      </c>
      <c r="D27" s="90">
        <v>47</v>
      </c>
      <c r="E27" s="90">
        <v>5</v>
      </c>
      <c r="F27" s="90">
        <v>150</v>
      </c>
      <c r="G27" s="90">
        <f t="shared" si="28"/>
        <v>2</v>
      </c>
      <c r="H27" s="90">
        <v>5</v>
      </c>
      <c r="I27" s="90">
        <f t="shared" si="29"/>
        <v>235</v>
      </c>
      <c r="J27" s="90">
        <f t="shared" si="30"/>
        <v>2</v>
      </c>
      <c r="L27" s="90">
        <v>22</v>
      </c>
      <c r="M27" s="90">
        <v>9</v>
      </c>
      <c r="N27" s="14">
        <f>SUM(M$5:M27)</f>
        <v>198</v>
      </c>
      <c r="O27" s="90">
        <v>20</v>
      </c>
      <c r="P27" s="90">
        <f t="shared" si="14"/>
        <v>940</v>
      </c>
      <c r="Q27" s="90">
        <v>30</v>
      </c>
      <c r="R27" s="90">
        <f t="shared" si="15"/>
        <v>4500</v>
      </c>
      <c r="S27" s="90">
        <v>47</v>
      </c>
      <c r="T27" s="90">
        <f t="shared" si="16"/>
        <v>11045</v>
      </c>
      <c r="U27" s="90">
        <v>152</v>
      </c>
      <c r="V27" s="90">
        <f t="shared" si="17"/>
        <v>35720</v>
      </c>
      <c r="X27" s="91">
        <v>22</v>
      </c>
      <c r="Y27" s="91">
        <v>9</v>
      </c>
      <c r="Z27" s="14">
        <f>SUM(Y$5:Y27)</f>
        <v>198</v>
      </c>
      <c r="AA27" s="91">
        <v>40</v>
      </c>
      <c r="AB27" s="14">
        <f t="shared" si="18"/>
        <v>1880</v>
      </c>
      <c r="AC27" s="91">
        <v>62</v>
      </c>
      <c r="AD27" s="14">
        <f t="shared" si="19"/>
        <v>9300</v>
      </c>
      <c r="AE27" s="91">
        <v>92</v>
      </c>
      <c r="AF27" s="14">
        <f t="shared" si="20"/>
        <v>21620</v>
      </c>
      <c r="AG27" s="91">
        <v>302</v>
      </c>
      <c r="AH27" s="14">
        <f t="shared" si="21"/>
        <v>70970</v>
      </c>
      <c r="AK27" s="25">
        <v>23</v>
      </c>
      <c r="AL27" s="25">
        <v>3</v>
      </c>
      <c r="AM27" s="25">
        <v>11</v>
      </c>
      <c r="AN27" s="69">
        <f t="shared" si="31"/>
        <v>7</v>
      </c>
      <c r="AO27" s="69">
        <f t="shared" si="32"/>
        <v>26</v>
      </c>
      <c r="AP27" s="69">
        <f t="shared" si="33"/>
        <v>41</v>
      </c>
      <c r="AS27" s="53">
        <v>23</v>
      </c>
      <c r="AT27" s="14">
        <f t="shared" si="34"/>
        <v>3</v>
      </c>
      <c r="AU27" s="14">
        <f t="shared" si="35"/>
        <v>5</v>
      </c>
      <c r="AV27" s="14">
        <f t="shared" si="36"/>
        <v>140</v>
      </c>
      <c r="AW27" s="14">
        <f t="shared" si="37"/>
        <v>600</v>
      </c>
      <c r="AX27" s="14">
        <f t="shared" si="38"/>
        <v>1575</v>
      </c>
      <c r="BA27" s="17">
        <v>20</v>
      </c>
      <c r="BB27" s="14">
        <f t="shared" si="39"/>
        <v>3</v>
      </c>
      <c r="BC27" s="14">
        <f t="shared" si="40"/>
        <v>2</v>
      </c>
      <c r="BD27" s="14">
        <f t="shared" si="41"/>
        <v>280</v>
      </c>
      <c r="BE27" s="14">
        <f t="shared" si="42"/>
        <v>1200</v>
      </c>
      <c r="BF27" s="14">
        <f t="shared" si="43"/>
        <v>3150</v>
      </c>
    </row>
    <row r="28" spans="1:58" ht="16.5" x14ac:dyDescent="0.2">
      <c r="A28" s="90">
        <v>23</v>
      </c>
      <c r="B28" s="90">
        <v>120</v>
      </c>
      <c r="C28" s="90">
        <v>5</v>
      </c>
      <c r="D28" s="90">
        <v>50</v>
      </c>
      <c r="E28" s="90">
        <v>5</v>
      </c>
      <c r="F28" s="90">
        <v>160</v>
      </c>
      <c r="G28" s="90">
        <f t="shared" si="28"/>
        <v>2</v>
      </c>
      <c r="H28" s="90">
        <v>5</v>
      </c>
      <c r="I28" s="90">
        <f t="shared" si="29"/>
        <v>250</v>
      </c>
      <c r="J28" s="90">
        <f t="shared" si="30"/>
        <v>3</v>
      </c>
      <c r="L28" s="90">
        <v>23</v>
      </c>
      <c r="M28" s="90">
        <v>9</v>
      </c>
      <c r="N28" s="14">
        <f>SUM(M$5:M28)</f>
        <v>207</v>
      </c>
      <c r="O28" s="90">
        <v>20</v>
      </c>
      <c r="P28" s="90">
        <f t="shared" si="14"/>
        <v>1000</v>
      </c>
      <c r="Q28" s="90">
        <v>30</v>
      </c>
      <c r="R28" s="90">
        <f t="shared" si="15"/>
        <v>4800</v>
      </c>
      <c r="S28" s="90">
        <v>48</v>
      </c>
      <c r="T28" s="90">
        <f t="shared" si="16"/>
        <v>12000</v>
      </c>
      <c r="U28" s="90">
        <v>153</v>
      </c>
      <c r="V28" s="90">
        <f t="shared" si="17"/>
        <v>38250</v>
      </c>
      <c r="X28" s="91">
        <v>23</v>
      </c>
      <c r="Y28" s="91">
        <v>9</v>
      </c>
      <c r="Z28" s="14">
        <f>SUM(Y$5:Y28)</f>
        <v>207</v>
      </c>
      <c r="AA28" s="91">
        <v>40</v>
      </c>
      <c r="AB28" s="14">
        <f t="shared" si="18"/>
        <v>2000</v>
      </c>
      <c r="AC28" s="91">
        <v>63</v>
      </c>
      <c r="AD28" s="14">
        <f t="shared" si="19"/>
        <v>10080</v>
      </c>
      <c r="AE28" s="91">
        <v>93</v>
      </c>
      <c r="AF28" s="14">
        <f t="shared" si="20"/>
        <v>23250</v>
      </c>
      <c r="AG28" s="91">
        <v>303</v>
      </c>
      <c r="AH28" s="14">
        <f t="shared" si="21"/>
        <v>75750</v>
      </c>
      <c r="AK28" s="25">
        <v>24</v>
      </c>
      <c r="AL28" s="25">
        <v>3</v>
      </c>
      <c r="AM28" s="25">
        <v>12</v>
      </c>
      <c r="AN28" s="69">
        <f t="shared" si="31"/>
        <v>7</v>
      </c>
      <c r="AO28" s="69">
        <f t="shared" si="32"/>
        <v>27</v>
      </c>
      <c r="AP28" s="69">
        <f t="shared" si="33"/>
        <v>42</v>
      </c>
      <c r="AS28" s="53">
        <v>24</v>
      </c>
      <c r="AT28" s="14">
        <f t="shared" si="34"/>
        <v>3</v>
      </c>
      <c r="AU28" s="14">
        <f t="shared" si="35"/>
        <v>6</v>
      </c>
      <c r="AV28" s="14">
        <f t="shared" si="36"/>
        <v>140</v>
      </c>
      <c r="AW28" s="14">
        <f t="shared" si="37"/>
        <v>600</v>
      </c>
      <c r="AX28" s="14">
        <f t="shared" si="38"/>
        <v>1575</v>
      </c>
      <c r="BA28" s="17">
        <v>21</v>
      </c>
      <c r="BB28" s="14">
        <f t="shared" si="39"/>
        <v>3</v>
      </c>
      <c r="BC28" s="14">
        <f t="shared" si="40"/>
        <v>3</v>
      </c>
      <c r="BD28" s="14">
        <f t="shared" si="41"/>
        <v>280</v>
      </c>
      <c r="BE28" s="14">
        <f t="shared" si="42"/>
        <v>1200</v>
      </c>
      <c r="BF28" s="14">
        <f t="shared" si="43"/>
        <v>3150</v>
      </c>
    </row>
    <row r="29" spans="1:58" ht="16.5" x14ac:dyDescent="0.2">
      <c r="A29" s="90">
        <v>24</v>
      </c>
      <c r="B29" s="90">
        <v>125</v>
      </c>
      <c r="C29" s="90">
        <v>5</v>
      </c>
      <c r="D29" s="90">
        <v>55</v>
      </c>
      <c r="E29" s="90">
        <v>5</v>
      </c>
      <c r="F29" s="90">
        <v>170</v>
      </c>
      <c r="G29" s="90">
        <f t="shared" si="28"/>
        <v>2</v>
      </c>
      <c r="H29" s="90">
        <v>5</v>
      </c>
      <c r="I29" s="90">
        <f t="shared" si="29"/>
        <v>275</v>
      </c>
      <c r="J29" s="90">
        <f t="shared" si="30"/>
        <v>5</v>
      </c>
      <c r="L29" s="90">
        <v>24</v>
      </c>
      <c r="M29" s="90">
        <v>9</v>
      </c>
      <c r="N29" s="14">
        <f>SUM(M$5:M29)</f>
        <v>216</v>
      </c>
      <c r="O29" s="90">
        <v>20</v>
      </c>
      <c r="P29" s="90">
        <f t="shared" si="14"/>
        <v>1100</v>
      </c>
      <c r="Q29" s="90">
        <v>30</v>
      </c>
      <c r="R29" s="90">
        <f t="shared" si="15"/>
        <v>5100</v>
      </c>
      <c r="S29" s="90">
        <v>49</v>
      </c>
      <c r="T29" s="90">
        <f t="shared" si="16"/>
        <v>13475</v>
      </c>
      <c r="U29" s="90">
        <v>154</v>
      </c>
      <c r="V29" s="90">
        <f t="shared" si="17"/>
        <v>42350</v>
      </c>
      <c r="X29" s="91">
        <v>24</v>
      </c>
      <c r="Y29" s="91">
        <v>9</v>
      </c>
      <c r="Z29" s="14">
        <f>SUM(Y$5:Y29)</f>
        <v>216</v>
      </c>
      <c r="AA29" s="91">
        <v>40</v>
      </c>
      <c r="AB29" s="14">
        <f t="shared" si="18"/>
        <v>2200</v>
      </c>
      <c r="AC29" s="91">
        <v>64</v>
      </c>
      <c r="AD29" s="14">
        <f t="shared" si="19"/>
        <v>10880</v>
      </c>
      <c r="AE29" s="91">
        <v>94</v>
      </c>
      <c r="AF29" s="14">
        <f t="shared" si="20"/>
        <v>25850</v>
      </c>
      <c r="AG29" s="91">
        <v>304</v>
      </c>
      <c r="AH29" s="14">
        <f t="shared" si="21"/>
        <v>83600</v>
      </c>
      <c r="AK29" s="25">
        <v>25</v>
      </c>
      <c r="AL29" s="25">
        <v>3</v>
      </c>
      <c r="AM29" s="25">
        <v>13</v>
      </c>
      <c r="AN29" s="69">
        <f t="shared" si="31"/>
        <v>7</v>
      </c>
      <c r="AO29" s="69">
        <f t="shared" si="32"/>
        <v>28</v>
      </c>
      <c r="AP29" s="69">
        <f t="shared" si="33"/>
        <v>43</v>
      </c>
      <c r="AS29" s="53">
        <v>25</v>
      </c>
      <c r="AT29" s="14">
        <f t="shared" si="34"/>
        <v>3</v>
      </c>
      <c r="AU29" s="14">
        <f t="shared" si="35"/>
        <v>7</v>
      </c>
      <c r="AV29" s="14">
        <f t="shared" si="36"/>
        <v>140</v>
      </c>
      <c r="AW29" s="14">
        <f t="shared" si="37"/>
        <v>600</v>
      </c>
      <c r="AX29" s="14">
        <f t="shared" si="38"/>
        <v>1575</v>
      </c>
      <c r="BA29" s="17">
        <v>22</v>
      </c>
      <c r="BB29" s="14">
        <f t="shared" si="39"/>
        <v>3</v>
      </c>
      <c r="BC29" s="14">
        <f t="shared" si="40"/>
        <v>4</v>
      </c>
      <c r="BD29" s="14">
        <f t="shared" si="41"/>
        <v>280</v>
      </c>
      <c r="BE29" s="14">
        <f t="shared" si="42"/>
        <v>1200</v>
      </c>
      <c r="BF29" s="14">
        <f t="shared" si="43"/>
        <v>3150</v>
      </c>
    </row>
    <row r="30" spans="1:58" ht="16.5" x14ac:dyDescent="0.2">
      <c r="A30" s="90">
        <v>25</v>
      </c>
      <c r="B30" s="90">
        <v>130</v>
      </c>
      <c r="C30" s="90">
        <v>5</v>
      </c>
      <c r="D30" s="90">
        <v>60</v>
      </c>
      <c r="E30" s="90">
        <v>5</v>
      </c>
      <c r="F30" s="90">
        <v>180</v>
      </c>
      <c r="G30" s="90">
        <f t="shared" si="28"/>
        <v>2</v>
      </c>
      <c r="H30" s="90">
        <v>5</v>
      </c>
      <c r="I30" s="90">
        <f t="shared" si="29"/>
        <v>300</v>
      </c>
      <c r="J30" s="90">
        <f t="shared" si="30"/>
        <v>5</v>
      </c>
      <c r="L30" s="90">
        <v>25</v>
      </c>
      <c r="M30" s="90">
        <v>9</v>
      </c>
      <c r="N30" s="14">
        <f>SUM(M$5:M30)</f>
        <v>225</v>
      </c>
      <c r="O30" s="90">
        <v>20</v>
      </c>
      <c r="P30" s="90">
        <f t="shared" si="14"/>
        <v>1200</v>
      </c>
      <c r="Q30" s="90">
        <v>30</v>
      </c>
      <c r="R30" s="90">
        <f t="shared" si="15"/>
        <v>5400</v>
      </c>
      <c r="S30" s="90">
        <v>50</v>
      </c>
      <c r="T30" s="90">
        <f t="shared" si="16"/>
        <v>15000</v>
      </c>
      <c r="U30" s="90">
        <v>155</v>
      </c>
      <c r="V30" s="90">
        <f t="shared" si="17"/>
        <v>46500</v>
      </c>
      <c r="X30" s="91">
        <v>25</v>
      </c>
      <c r="Y30" s="91">
        <v>9</v>
      </c>
      <c r="Z30" s="14">
        <f>SUM(Y$5:Y30)</f>
        <v>225</v>
      </c>
      <c r="AA30" s="91">
        <v>40</v>
      </c>
      <c r="AB30" s="14">
        <f t="shared" si="18"/>
        <v>2400</v>
      </c>
      <c r="AC30" s="91">
        <v>65</v>
      </c>
      <c r="AD30" s="14">
        <f t="shared" si="19"/>
        <v>11700</v>
      </c>
      <c r="AE30" s="91">
        <v>95</v>
      </c>
      <c r="AF30" s="14">
        <f t="shared" si="20"/>
        <v>28500</v>
      </c>
      <c r="AG30" s="91">
        <v>305</v>
      </c>
      <c r="AH30" s="14">
        <f t="shared" si="21"/>
        <v>91500</v>
      </c>
      <c r="AK30" s="25">
        <v>26</v>
      </c>
      <c r="AL30" s="25">
        <v>3</v>
      </c>
      <c r="AM30" s="25">
        <v>14</v>
      </c>
      <c r="AN30" s="69">
        <f t="shared" si="31"/>
        <v>7</v>
      </c>
      <c r="AO30" s="69">
        <f t="shared" si="32"/>
        <v>29</v>
      </c>
      <c r="AP30" s="69">
        <f t="shared" si="33"/>
        <v>44</v>
      </c>
      <c r="AS30" s="53">
        <v>26</v>
      </c>
      <c r="AT30" s="14">
        <f t="shared" si="34"/>
        <v>3</v>
      </c>
      <c r="AU30" s="14">
        <f t="shared" si="35"/>
        <v>8</v>
      </c>
      <c r="AV30" s="14">
        <f t="shared" si="36"/>
        <v>140</v>
      </c>
      <c r="AW30" s="14">
        <f t="shared" si="37"/>
        <v>600</v>
      </c>
      <c r="AX30" s="14">
        <f t="shared" si="38"/>
        <v>1575</v>
      </c>
      <c r="BA30" s="53">
        <v>23</v>
      </c>
      <c r="BB30" s="14">
        <f t="shared" si="39"/>
        <v>3</v>
      </c>
      <c r="BC30" s="14">
        <f t="shared" si="40"/>
        <v>5</v>
      </c>
      <c r="BD30" s="14">
        <f t="shared" si="41"/>
        <v>280</v>
      </c>
      <c r="BE30" s="14">
        <f t="shared" si="42"/>
        <v>1200</v>
      </c>
      <c r="BF30" s="14">
        <f t="shared" si="43"/>
        <v>3150</v>
      </c>
    </row>
    <row r="31" spans="1:58" ht="16.5" x14ac:dyDescent="0.2">
      <c r="A31" s="90">
        <v>26</v>
      </c>
      <c r="B31" s="90">
        <v>135</v>
      </c>
      <c r="C31" s="90">
        <v>5</v>
      </c>
      <c r="D31" s="90">
        <v>65</v>
      </c>
      <c r="E31" s="90">
        <v>5</v>
      </c>
      <c r="F31" s="90">
        <v>190</v>
      </c>
      <c r="G31" s="90">
        <f t="shared" si="28"/>
        <v>2</v>
      </c>
      <c r="H31" s="90">
        <v>5</v>
      </c>
      <c r="I31" s="90">
        <f t="shared" si="29"/>
        <v>325</v>
      </c>
      <c r="J31" s="90">
        <f t="shared" si="30"/>
        <v>5</v>
      </c>
      <c r="L31" s="90">
        <v>26</v>
      </c>
      <c r="M31" s="90">
        <v>9</v>
      </c>
      <c r="N31" s="14">
        <f>SUM(M$5:M31)</f>
        <v>234</v>
      </c>
      <c r="O31" s="90">
        <v>20</v>
      </c>
      <c r="P31" s="90">
        <f t="shared" si="14"/>
        <v>1300</v>
      </c>
      <c r="Q31" s="90">
        <v>30</v>
      </c>
      <c r="R31" s="90">
        <f t="shared" si="15"/>
        <v>5700</v>
      </c>
      <c r="S31" s="90">
        <v>51</v>
      </c>
      <c r="T31" s="90">
        <f t="shared" si="16"/>
        <v>16575</v>
      </c>
      <c r="U31" s="90">
        <v>156</v>
      </c>
      <c r="V31" s="90">
        <f t="shared" si="17"/>
        <v>50700</v>
      </c>
      <c r="X31" s="91">
        <v>26</v>
      </c>
      <c r="Y31" s="91">
        <v>9</v>
      </c>
      <c r="Z31" s="14">
        <f>SUM(Y$5:Y31)</f>
        <v>234</v>
      </c>
      <c r="AA31" s="91">
        <v>40</v>
      </c>
      <c r="AB31" s="14">
        <f t="shared" si="18"/>
        <v>2600</v>
      </c>
      <c r="AC31" s="91">
        <v>66</v>
      </c>
      <c r="AD31" s="14">
        <f t="shared" si="19"/>
        <v>12540</v>
      </c>
      <c r="AE31" s="91">
        <v>96</v>
      </c>
      <c r="AF31" s="14">
        <f t="shared" si="20"/>
        <v>31200</v>
      </c>
      <c r="AG31" s="91">
        <v>306</v>
      </c>
      <c r="AH31" s="14">
        <f t="shared" si="21"/>
        <v>99450</v>
      </c>
      <c r="AK31" s="25">
        <v>27</v>
      </c>
      <c r="AL31" s="25">
        <v>3</v>
      </c>
      <c r="AM31" s="25">
        <v>15</v>
      </c>
      <c r="AN31" s="69">
        <f t="shared" si="31"/>
        <v>7</v>
      </c>
      <c r="AO31" s="69">
        <f t="shared" si="32"/>
        <v>30</v>
      </c>
      <c r="AP31" s="69">
        <f t="shared" si="33"/>
        <v>45</v>
      </c>
      <c r="AS31" s="53">
        <v>27</v>
      </c>
      <c r="AT31" s="14">
        <f t="shared" si="34"/>
        <v>3</v>
      </c>
      <c r="AU31" s="14">
        <f t="shared" si="35"/>
        <v>9</v>
      </c>
      <c r="AV31" s="14">
        <f t="shared" si="36"/>
        <v>140</v>
      </c>
      <c r="AW31" s="14">
        <f t="shared" si="37"/>
        <v>600</v>
      </c>
      <c r="AX31" s="14">
        <f t="shared" si="38"/>
        <v>1575</v>
      </c>
      <c r="BA31" s="53">
        <v>24</v>
      </c>
      <c r="BB31" s="14">
        <f t="shared" si="39"/>
        <v>3</v>
      </c>
      <c r="BC31" s="14">
        <f t="shared" si="40"/>
        <v>6</v>
      </c>
      <c r="BD31" s="14">
        <f t="shared" si="41"/>
        <v>280</v>
      </c>
      <c r="BE31" s="14">
        <f t="shared" si="42"/>
        <v>1200</v>
      </c>
      <c r="BF31" s="14">
        <f t="shared" si="43"/>
        <v>3150</v>
      </c>
    </row>
    <row r="32" spans="1:58" ht="16.5" x14ac:dyDescent="0.2">
      <c r="A32" s="90">
        <v>27</v>
      </c>
      <c r="B32" s="90">
        <v>140</v>
      </c>
      <c r="C32" s="90">
        <v>5</v>
      </c>
      <c r="D32" s="90">
        <v>70</v>
      </c>
      <c r="E32" s="90">
        <v>5</v>
      </c>
      <c r="F32" s="90">
        <v>200</v>
      </c>
      <c r="G32" s="90">
        <f t="shared" si="28"/>
        <v>2</v>
      </c>
      <c r="H32" s="90">
        <v>5</v>
      </c>
      <c r="I32" s="90">
        <f t="shared" si="29"/>
        <v>350</v>
      </c>
      <c r="J32" s="90">
        <f t="shared" si="30"/>
        <v>5</v>
      </c>
      <c r="L32" s="90">
        <v>27</v>
      </c>
      <c r="M32" s="90">
        <v>9</v>
      </c>
      <c r="N32" s="14">
        <f>SUM(M$5:M32)</f>
        <v>243</v>
      </c>
      <c r="O32" s="90">
        <v>20</v>
      </c>
      <c r="P32" s="90">
        <f t="shared" si="14"/>
        <v>1400</v>
      </c>
      <c r="Q32" s="90">
        <v>30</v>
      </c>
      <c r="R32" s="90">
        <f t="shared" si="15"/>
        <v>6000</v>
      </c>
      <c r="S32" s="90">
        <v>52</v>
      </c>
      <c r="T32" s="90">
        <f t="shared" si="16"/>
        <v>18200</v>
      </c>
      <c r="U32" s="90">
        <v>157</v>
      </c>
      <c r="V32" s="90">
        <f t="shared" si="17"/>
        <v>54950</v>
      </c>
      <c r="X32" s="91">
        <v>27</v>
      </c>
      <c r="Y32" s="91">
        <v>9</v>
      </c>
      <c r="Z32" s="14">
        <f>SUM(Y$5:Y32)</f>
        <v>243</v>
      </c>
      <c r="AA32" s="91">
        <v>40</v>
      </c>
      <c r="AB32" s="14">
        <f t="shared" si="18"/>
        <v>2800</v>
      </c>
      <c r="AC32" s="91">
        <v>67</v>
      </c>
      <c r="AD32" s="14">
        <f t="shared" si="19"/>
        <v>13400</v>
      </c>
      <c r="AE32" s="91">
        <v>97</v>
      </c>
      <c r="AF32" s="14">
        <f t="shared" si="20"/>
        <v>33950</v>
      </c>
      <c r="AG32" s="91">
        <v>307</v>
      </c>
      <c r="AH32" s="14">
        <f t="shared" si="21"/>
        <v>107450</v>
      </c>
      <c r="AK32" s="25">
        <v>28</v>
      </c>
      <c r="AL32" s="25">
        <v>4</v>
      </c>
      <c r="AM32" s="25">
        <v>1</v>
      </c>
      <c r="AN32" s="69">
        <f t="shared" si="31"/>
        <v>8</v>
      </c>
      <c r="AO32" s="69">
        <f t="shared" si="32"/>
        <v>21</v>
      </c>
      <c r="AP32" s="69">
        <f t="shared" si="33"/>
        <v>36</v>
      </c>
      <c r="AS32" s="53">
        <v>28</v>
      </c>
      <c r="AT32" s="14">
        <f t="shared" si="34"/>
        <v>4</v>
      </c>
      <c r="AU32" s="14">
        <f t="shared" si="35"/>
        <v>1</v>
      </c>
      <c r="AV32" s="14">
        <f t="shared" si="36"/>
        <v>160</v>
      </c>
      <c r="AW32" s="14">
        <f t="shared" si="37"/>
        <v>750</v>
      </c>
      <c r="AX32" s="14">
        <f t="shared" si="38"/>
        <v>1800</v>
      </c>
      <c r="BA32" s="53">
        <v>25</v>
      </c>
      <c r="BB32" s="14">
        <f t="shared" si="39"/>
        <v>3</v>
      </c>
      <c r="BC32" s="14">
        <f t="shared" si="40"/>
        <v>7</v>
      </c>
      <c r="BD32" s="14">
        <f t="shared" si="41"/>
        <v>280</v>
      </c>
      <c r="BE32" s="14">
        <f t="shared" si="42"/>
        <v>1200</v>
      </c>
      <c r="BF32" s="14">
        <f t="shared" si="43"/>
        <v>3150</v>
      </c>
    </row>
    <row r="33" spans="1:58" ht="16.5" x14ac:dyDescent="0.2">
      <c r="A33" s="90">
        <v>28</v>
      </c>
      <c r="B33" s="90">
        <v>145</v>
      </c>
      <c r="C33" s="90">
        <v>5</v>
      </c>
      <c r="D33" s="90">
        <v>75</v>
      </c>
      <c r="E33" s="90">
        <v>5</v>
      </c>
      <c r="F33" s="90">
        <v>210</v>
      </c>
      <c r="G33" s="90">
        <f t="shared" si="28"/>
        <v>2</v>
      </c>
      <c r="H33" s="90">
        <v>5</v>
      </c>
      <c r="I33" s="90">
        <f t="shared" si="29"/>
        <v>375</v>
      </c>
      <c r="J33" s="90">
        <f t="shared" si="30"/>
        <v>5</v>
      </c>
      <c r="L33" s="90">
        <v>28</v>
      </c>
      <c r="M33" s="90">
        <v>9</v>
      </c>
      <c r="N33" s="14">
        <f>SUM(M$5:M33)</f>
        <v>252</v>
      </c>
      <c r="O33" s="90">
        <v>20</v>
      </c>
      <c r="P33" s="90">
        <f t="shared" si="14"/>
        <v>1500</v>
      </c>
      <c r="Q33" s="90">
        <v>30</v>
      </c>
      <c r="R33" s="90">
        <f t="shared" si="15"/>
        <v>6300</v>
      </c>
      <c r="S33" s="90">
        <v>53</v>
      </c>
      <c r="T33" s="90">
        <f t="shared" si="16"/>
        <v>19875</v>
      </c>
      <c r="U33" s="90">
        <v>158</v>
      </c>
      <c r="V33" s="90">
        <f t="shared" si="17"/>
        <v>59250</v>
      </c>
      <c r="X33" s="91">
        <v>28</v>
      </c>
      <c r="Y33" s="91">
        <v>9</v>
      </c>
      <c r="Z33" s="14">
        <f>SUM(Y$5:Y33)</f>
        <v>252</v>
      </c>
      <c r="AA33" s="91">
        <v>40</v>
      </c>
      <c r="AB33" s="14">
        <f t="shared" si="18"/>
        <v>3000</v>
      </c>
      <c r="AC33" s="91">
        <v>68</v>
      </c>
      <c r="AD33" s="14">
        <f t="shared" si="19"/>
        <v>14280</v>
      </c>
      <c r="AE33" s="91">
        <v>98</v>
      </c>
      <c r="AF33" s="14">
        <f t="shared" si="20"/>
        <v>36750</v>
      </c>
      <c r="AG33" s="91">
        <v>308</v>
      </c>
      <c r="AH33" s="14">
        <f t="shared" si="21"/>
        <v>115500</v>
      </c>
      <c r="AK33" s="25">
        <v>29</v>
      </c>
      <c r="AL33" s="25">
        <v>4</v>
      </c>
      <c r="AM33" s="25">
        <v>2</v>
      </c>
      <c r="AN33" s="69">
        <f t="shared" si="31"/>
        <v>8</v>
      </c>
      <c r="AO33" s="69">
        <f t="shared" si="32"/>
        <v>22</v>
      </c>
      <c r="AP33" s="69">
        <f t="shared" si="33"/>
        <v>37</v>
      </c>
      <c r="AS33" s="53">
        <v>29</v>
      </c>
      <c r="AT33" s="14">
        <f t="shared" si="34"/>
        <v>4</v>
      </c>
      <c r="AU33" s="14">
        <f t="shared" si="35"/>
        <v>2</v>
      </c>
      <c r="AV33" s="14">
        <f t="shared" si="36"/>
        <v>160</v>
      </c>
      <c r="AW33" s="14">
        <f t="shared" si="37"/>
        <v>750</v>
      </c>
      <c r="AX33" s="14">
        <f t="shared" si="38"/>
        <v>1800</v>
      </c>
      <c r="BA33" s="53">
        <v>26</v>
      </c>
      <c r="BB33" s="14">
        <f t="shared" si="39"/>
        <v>3</v>
      </c>
      <c r="BC33" s="14">
        <f t="shared" si="40"/>
        <v>8</v>
      </c>
      <c r="BD33" s="14">
        <f t="shared" si="41"/>
        <v>280</v>
      </c>
      <c r="BE33" s="14">
        <f t="shared" si="42"/>
        <v>1200</v>
      </c>
      <c r="BF33" s="14">
        <f t="shared" si="43"/>
        <v>3150</v>
      </c>
    </row>
    <row r="34" spans="1:58" ht="16.5" x14ac:dyDescent="0.2">
      <c r="A34" s="90">
        <v>29</v>
      </c>
      <c r="B34" s="90">
        <v>150</v>
      </c>
      <c r="C34" s="90">
        <v>5</v>
      </c>
      <c r="D34" s="90">
        <v>80</v>
      </c>
      <c r="E34" s="90">
        <v>5</v>
      </c>
      <c r="F34" s="90">
        <v>220</v>
      </c>
      <c r="G34" s="90">
        <f t="shared" si="28"/>
        <v>2</v>
      </c>
      <c r="H34" s="90">
        <v>5</v>
      </c>
      <c r="I34" s="90">
        <f t="shared" si="29"/>
        <v>400</v>
      </c>
      <c r="J34" s="90">
        <f t="shared" si="30"/>
        <v>5</v>
      </c>
      <c r="L34" s="90">
        <v>29</v>
      </c>
      <c r="M34" s="90">
        <v>9</v>
      </c>
      <c r="N34" s="14">
        <f>SUM(M$5:M34)</f>
        <v>261</v>
      </c>
      <c r="O34" s="90">
        <v>20</v>
      </c>
      <c r="P34" s="90">
        <f t="shared" si="14"/>
        <v>1600</v>
      </c>
      <c r="Q34" s="90">
        <v>30</v>
      </c>
      <c r="R34" s="90">
        <f t="shared" si="15"/>
        <v>6600</v>
      </c>
      <c r="S34" s="90">
        <v>54</v>
      </c>
      <c r="T34" s="90">
        <f t="shared" si="16"/>
        <v>21600</v>
      </c>
      <c r="U34" s="90">
        <v>159</v>
      </c>
      <c r="V34" s="90">
        <f t="shared" si="17"/>
        <v>63600</v>
      </c>
      <c r="X34" s="91">
        <v>29</v>
      </c>
      <c r="Y34" s="91">
        <v>9</v>
      </c>
      <c r="Z34" s="14">
        <f>SUM(Y$5:Y34)</f>
        <v>261</v>
      </c>
      <c r="AA34" s="91">
        <v>40</v>
      </c>
      <c r="AB34" s="14">
        <f t="shared" si="18"/>
        <v>3200</v>
      </c>
      <c r="AC34" s="91">
        <v>69</v>
      </c>
      <c r="AD34" s="14">
        <f t="shared" si="19"/>
        <v>15180</v>
      </c>
      <c r="AE34" s="91">
        <v>99</v>
      </c>
      <c r="AF34" s="14">
        <f t="shared" si="20"/>
        <v>39600</v>
      </c>
      <c r="AG34" s="91">
        <v>309</v>
      </c>
      <c r="AH34" s="14">
        <f t="shared" si="21"/>
        <v>123600</v>
      </c>
      <c r="AK34" s="25">
        <v>30</v>
      </c>
      <c r="AL34" s="25">
        <v>4</v>
      </c>
      <c r="AM34" s="25">
        <v>3</v>
      </c>
      <c r="AN34" s="69">
        <f t="shared" si="31"/>
        <v>8</v>
      </c>
      <c r="AO34" s="69">
        <f t="shared" si="32"/>
        <v>23</v>
      </c>
      <c r="AP34" s="69">
        <f t="shared" si="33"/>
        <v>38</v>
      </c>
      <c r="AS34" s="53">
        <v>30</v>
      </c>
      <c r="AT34" s="14">
        <f t="shared" si="34"/>
        <v>4</v>
      </c>
      <c r="AU34" s="14">
        <f t="shared" si="35"/>
        <v>3</v>
      </c>
      <c r="AV34" s="14">
        <f t="shared" si="36"/>
        <v>160</v>
      </c>
      <c r="AW34" s="14">
        <f t="shared" si="37"/>
        <v>750</v>
      </c>
      <c r="AX34" s="14">
        <f t="shared" si="38"/>
        <v>1800</v>
      </c>
      <c r="BA34" s="53">
        <v>27</v>
      </c>
      <c r="BB34" s="14">
        <f t="shared" si="39"/>
        <v>3</v>
      </c>
      <c r="BC34" s="14">
        <f t="shared" si="40"/>
        <v>9</v>
      </c>
      <c r="BD34" s="14">
        <f t="shared" si="41"/>
        <v>280</v>
      </c>
      <c r="BE34" s="14">
        <f t="shared" si="42"/>
        <v>1200</v>
      </c>
      <c r="BF34" s="14">
        <f t="shared" si="43"/>
        <v>3150</v>
      </c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31</v>
      </c>
      <c r="AL35" s="25">
        <v>4</v>
      </c>
      <c r="AM35" s="25">
        <v>4</v>
      </c>
      <c r="AN35" s="69">
        <f t="shared" si="31"/>
        <v>8</v>
      </c>
      <c r="AO35" s="69">
        <f t="shared" si="32"/>
        <v>24</v>
      </c>
      <c r="AP35" s="69">
        <f t="shared" si="33"/>
        <v>39</v>
      </c>
      <c r="AS35" s="53">
        <v>31</v>
      </c>
      <c r="AT35" s="14">
        <f t="shared" si="34"/>
        <v>4</v>
      </c>
      <c r="AU35" s="14">
        <f t="shared" si="35"/>
        <v>4</v>
      </c>
      <c r="AV35" s="14">
        <f t="shared" si="36"/>
        <v>160</v>
      </c>
      <c r="AW35" s="14">
        <f t="shared" si="37"/>
        <v>750</v>
      </c>
      <c r="AX35" s="14">
        <f t="shared" si="38"/>
        <v>1800</v>
      </c>
      <c r="BA35" s="53">
        <v>28</v>
      </c>
      <c r="BB35" s="14">
        <f t="shared" si="39"/>
        <v>4</v>
      </c>
      <c r="BC35" s="14">
        <f t="shared" si="40"/>
        <v>1</v>
      </c>
      <c r="BD35" s="14">
        <f t="shared" si="41"/>
        <v>320</v>
      </c>
      <c r="BE35" s="14">
        <f t="shared" si="42"/>
        <v>1500</v>
      </c>
      <c r="BF35" s="14">
        <f t="shared" si="43"/>
        <v>3600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46">
        <v>1.5</v>
      </c>
      <c r="O36" s="46">
        <v>1.5</v>
      </c>
      <c r="AK36" s="25">
        <v>32</v>
      </c>
      <c r="AL36" s="25">
        <v>4</v>
      </c>
      <c r="AM36" s="25">
        <v>5</v>
      </c>
      <c r="AN36" s="69">
        <f t="shared" si="31"/>
        <v>8</v>
      </c>
      <c r="AO36" s="69">
        <f t="shared" si="32"/>
        <v>25</v>
      </c>
      <c r="AP36" s="69">
        <f t="shared" si="33"/>
        <v>40</v>
      </c>
      <c r="AS36" s="53">
        <v>32</v>
      </c>
      <c r="AT36" s="14">
        <f t="shared" si="34"/>
        <v>4</v>
      </c>
      <c r="AU36" s="14">
        <f t="shared" si="35"/>
        <v>5</v>
      </c>
      <c r="AV36" s="14">
        <f t="shared" si="36"/>
        <v>160</v>
      </c>
      <c r="AW36" s="14">
        <f t="shared" si="37"/>
        <v>750</v>
      </c>
      <c r="AX36" s="14">
        <f t="shared" si="38"/>
        <v>1800</v>
      </c>
      <c r="BA36" s="53">
        <v>29</v>
      </c>
      <c r="BB36" s="14">
        <f t="shared" si="39"/>
        <v>4</v>
      </c>
      <c r="BC36" s="14">
        <f t="shared" si="40"/>
        <v>2</v>
      </c>
      <c r="BD36" s="14">
        <f t="shared" si="41"/>
        <v>320</v>
      </c>
      <c r="BE36" s="14">
        <f t="shared" si="42"/>
        <v>1500</v>
      </c>
      <c r="BF36" s="14">
        <f t="shared" si="43"/>
        <v>3600</v>
      </c>
    </row>
    <row r="37" spans="1:58" ht="20.25" x14ac:dyDescent="0.2">
      <c r="A37" s="143" t="s">
        <v>294</v>
      </c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45"/>
      <c r="N37" s="143" t="s">
        <v>295</v>
      </c>
      <c r="O37" s="143"/>
      <c r="P37" s="143"/>
      <c r="Q37" s="143"/>
      <c r="R37" s="143"/>
      <c r="S37" s="143"/>
      <c r="T37" s="143"/>
      <c r="U37" s="143"/>
      <c r="V37" s="143"/>
      <c r="AK37" s="25">
        <v>33</v>
      </c>
      <c r="AL37" s="25">
        <v>4</v>
      </c>
      <c r="AM37" s="25">
        <v>6</v>
      </c>
      <c r="AN37" s="69">
        <f t="shared" si="31"/>
        <v>8</v>
      </c>
      <c r="AO37" s="69">
        <f t="shared" si="32"/>
        <v>26</v>
      </c>
      <c r="AP37" s="69">
        <f t="shared" si="33"/>
        <v>41</v>
      </c>
      <c r="AS37" s="53">
        <v>33</v>
      </c>
      <c r="AT37" s="14">
        <f t="shared" si="34"/>
        <v>4</v>
      </c>
      <c r="AU37" s="14">
        <f t="shared" si="35"/>
        <v>6</v>
      </c>
      <c r="AV37" s="14">
        <f t="shared" si="36"/>
        <v>160</v>
      </c>
      <c r="AW37" s="14">
        <f t="shared" si="37"/>
        <v>750</v>
      </c>
      <c r="AX37" s="14">
        <f t="shared" si="38"/>
        <v>1800</v>
      </c>
      <c r="BA37" s="53">
        <v>30</v>
      </c>
      <c r="BB37" s="14">
        <f t="shared" si="39"/>
        <v>4</v>
      </c>
      <c r="BC37" s="14">
        <f t="shared" si="40"/>
        <v>3</v>
      </c>
      <c r="BD37" s="14">
        <f t="shared" si="41"/>
        <v>320</v>
      </c>
      <c r="BE37" s="14">
        <f t="shared" si="42"/>
        <v>1500</v>
      </c>
      <c r="BF37" s="14">
        <f t="shared" si="43"/>
        <v>3600</v>
      </c>
    </row>
    <row r="38" spans="1:58" ht="17.25" x14ac:dyDescent="0.2">
      <c r="A38" s="12" t="s">
        <v>277</v>
      </c>
      <c r="B38" s="12"/>
      <c r="C38" s="12" t="s">
        <v>278</v>
      </c>
      <c r="D38" s="12" t="s">
        <v>279</v>
      </c>
      <c r="E38" s="33" t="s">
        <v>286</v>
      </c>
      <c r="F38" s="33" t="s">
        <v>287</v>
      </c>
      <c r="G38" s="12" t="s">
        <v>280</v>
      </c>
      <c r="H38" s="12" t="s">
        <v>281</v>
      </c>
      <c r="I38" s="12" t="s">
        <v>282</v>
      </c>
      <c r="J38" s="12" t="s">
        <v>283</v>
      </c>
      <c r="K38" s="12" t="s">
        <v>284</v>
      </c>
      <c r="L38" s="12" t="s">
        <v>285</v>
      </c>
      <c r="M38" s="45"/>
      <c r="N38" s="47" t="s">
        <v>296</v>
      </c>
      <c r="O38" s="12" t="s">
        <v>286</v>
      </c>
      <c r="P38" s="12" t="s">
        <v>287</v>
      </c>
      <c r="Q38" s="12" t="s">
        <v>280</v>
      </c>
      <c r="R38" s="12" t="s">
        <v>281</v>
      </c>
      <c r="S38" s="12" t="s">
        <v>282</v>
      </c>
      <c r="T38" s="12" t="s">
        <v>283</v>
      </c>
      <c r="U38" s="12" t="s">
        <v>284</v>
      </c>
      <c r="V38" s="12" t="s">
        <v>285</v>
      </c>
      <c r="AK38" s="25">
        <v>34</v>
      </c>
      <c r="AL38" s="25">
        <v>4</v>
      </c>
      <c r="AM38" s="25">
        <v>7</v>
      </c>
      <c r="AN38" s="69">
        <f t="shared" si="31"/>
        <v>8</v>
      </c>
      <c r="AO38" s="69">
        <f t="shared" si="32"/>
        <v>27</v>
      </c>
      <c r="AP38" s="69">
        <f t="shared" si="33"/>
        <v>42</v>
      </c>
      <c r="AS38" s="53">
        <v>34</v>
      </c>
      <c r="AT38" s="14">
        <f t="shared" si="34"/>
        <v>4</v>
      </c>
      <c r="AU38" s="14">
        <f t="shared" si="35"/>
        <v>7</v>
      </c>
      <c r="AV38" s="14">
        <f t="shared" si="36"/>
        <v>160</v>
      </c>
      <c r="AW38" s="14">
        <f t="shared" si="37"/>
        <v>750</v>
      </c>
      <c r="AX38" s="14">
        <f t="shared" si="38"/>
        <v>1800</v>
      </c>
      <c r="BA38" s="53">
        <v>31</v>
      </c>
      <c r="BB38" s="14">
        <f t="shared" si="39"/>
        <v>4</v>
      </c>
      <c r="BC38" s="14">
        <f t="shared" si="40"/>
        <v>4</v>
      </c>
      <c r="BD38" s="14">
        <f t="shared" si="41"/>
        <v>320</v>
      </c>
      <c r="BE38" s="14">
        <f t="shared" si="42"/>
        <v>1500</v>
      </c>
      <c r="BF38" s="14">
        <f t="shared" si="43"/>
        <v>3600</v>
      </c>
    </row>
    <row r="39" spans="1:58" ht="16.5" x14ac:dyDescent="0.2">
      <c r="A39" s="44">
        <v>1</v>
      </c>
      <c r="B39" s="90"/>
      <c r="C39" s="44">
        <f>INDEX($A$6:$A$25,INT((A39-1)/3)+1)</f>
        <v>1</v>
      </c>
      <c r="D39" s="44">
        <f>MOD(A39-1,3)+1</f>
        <v>1</v>
      </c>
      <c r="E39" s="44">
        <v>60</v>
      </c>
      <c r="F39" s="44">
        <v>90</v>
      </c>
      <c r="G39" s="44" t="s">
        <v>288</v>
      </c>
      <c r="H39" s="44">
        <f>INDEX($F$5:$F$25,C39)*E39</f>
        <v>0</v>
      </c>
      <c r="I39" s="44" t="s">
        <v>289</v>
      </c>
      <c r="J39" s="44">
        <f>INT(INDEX(挂机升级突破!$H$8:$L$27,章节关卡!$C39,MATCH(I39,挂机升级突破!$BJ$4:$BQ$4,0))*章节关卡!F39/6)</f>
        <v>0</v>
      </c>
      <c r="K39" s="44" t="s">
        <v>293</v>
      </c>
      <c r="L39" s="44">
        <v>50</v>
      </c>
      <c r="M39" s="15"/>
      <c r="N39" s="44">
        <f t="shared" ref="N39:N80" si="44">C39+1</f>
        <v>2</v>
      </c>
      <c r="O39" s="44">
        <f t="shared" ref="O39:O95" si="45">E39*N$36</f>
        <v>90</v>
      </c>
      <c r="P39" s="44">
        <f t="shared" ref="P39:P80" si="46">F39*O$36</f>
        <v>135</v>
      </c>
      <c r="Q39" s="44" t="s">
        <v>288</v>
      </c>
      <c r="R39" s="44">
        <f t="shared" ref="R39:R82" si="47">INDEX($F$5:$F$20,C39)*O39</f>
        <v>0</v>
      </c>
      <c r="S39" s="70" t="s">
        <v>289</v>
      </c>
      <c r="T39" s="44">
        <f>INT(INDEX(挂机升级突破!$H$8:$L$27,章节关卡!$N39,MATCH(S39,挂机升级突破!$BJ$4:$BQ$4,0))*章节关卡!P39/6)</f>
        <v>11</v>
      </c>
      <c r="U39" s="44" t="s">
        <v>297</v>
      </c>
      <c r="V39" s="44">
        <v>100</v>
      </c>
      <c r="X39" s="15"/>
      <c r="Y39" s="15"/>
      <c r="Z39" s="15"/>
      <c r="AK39" s="25">
        <v>35</v>
      </c>
      <c r="AL39" s="25">
        <v>4</v>
      </c>
      <c r="AM39" s="25">
        <v>8</v>
      </c>
      <c r="AN39" s="69">
        <f t="shared" si="31"/>
        <v>8</v>
      </c>
      <c r="AO39" s="69">
        <f t="shared" si="32"/>
        <v>28</v>
      </c>
      <c r="AP39" s="69">
        <f t="shared" si="33"/>
        <v>43</v>
      </c>
      <c r="AS39" s="53">
        <v>35</v>
      </c>
      <c r="AT39" s="14">
        <f t="shared" si="34"/>
        <v>4</v>
      </c>
      <c r="AU39" s="14">
        <f t="shared" si="35"/>
        <v>8</v>
      </c>
      <c r="AV39" s="14">
        <f t="shared" si="36"/>
        <v>160</v>
      </c>
      <c r="AW39" s="14">
        <f t="shared" si="37"/>
        <v>750</v>
      </c>
      <c r="AX39" s="14">
        <f t="shared" si="38"/>
        <v>1800</v>
      </c>
      <c r="BA39" s="53">
        <v>32</v>
      </c>
      <c r="BB39" s="14">
        <f t="shared" si="39"/>
        <v>4</v>
      </c>
      <c r="BC39" s="14">
        <f t="shared" si="40"/>
        <v>5</v>
      </c>
      <c r="BD39" s="14">
        <f t="shared" si="41"/>
        <v>320</v>
      </c>
      <c r="BE39" s="14">
        <f t="shared" si="42"/>
        <v>1500</v>
      </c>
      <c r="BF39" s="14">
        <f t="shared" si="43"/>
        <v>3600</v>
      </c>
    </row>
    <row r="40" spans="1:58" ht="16.5" x14ac:dyDescent="0.2">
      <c r="A40" s="44">
        <v>2</v>
      </c>
      <c r="B40" s="90"/>
      <c r="C40" s="69">
        <f t="shared" ref="C40:C98" si="48">INDEX($A$6:$A$25,INT((A40-1)/3)+1)</f>
        <v>1</v>
      </c>
      <c r="D40" s="44">
        <f t="shared" ref="D40:D83" si="49">MOD(A40-1,3)+1</f>
        <v>2</v>
      </c>
      <c r="E40" s="44">
        <v>120</v>
      </c>
      <c r="F40" s="44">
        <v>180</v>
      </c>
      <c r="G40" s="44" t="s">
        <v>288</v>
      </c>
      <c r="H40" s="69">
        <f t="shared" ref="H40:H98" si="50">INDEX($F$5:$F$25,C40)*E40</f>
        <v>0</v>
      </c>
      <c r="I40" s="44" t="s">
        <v>289</v>
      </c>
      <c r="J40" s="70">
        <f>INT(INDEX(挂机升级突破!$H$8:$L$27,章节关卡!$C40,MATCH(I40,挂机升级突破!$BJ$4:$BQ$4,0))*章节关卡!F40/6)</f>
        <v>0</v>
      </c>
      <c r="K40" s="44" t="s">
        <v>298</v>
      </c>
      <c r="L40" s="44">
        <v>3</v>
      </c>
      <c r="M40" s="15"/>
      <c r="N40" s="44">
        <f t="shared" si="44"/>
        <v>2</v>
      </c>
      <c r="O40" s="44">
        <f t="shared" si="45"/>
        <v>180</v>
      </c>
      <c r="P40" s="44">
        <f t="shared" si="46"/>
        <v>270</v>
      </c>
      <c r="Q40" s="44" t="s">
        <v>288</v>
      </c>
      <c r="R40" s="44">
        <f t="shared" si="47"/>
        <v>0</v>
      </c>
      <c r="S40" s="70" t="s">
        <v>289</v>
      </c>
      <c r="T40" s="70">
        <f>INT(INDEX(挂机升级突破!$H$8:$L$27,章节关卡!$N40,MATCH(S40,挂机升级突破!$BJ$4:$BQ$4,0))*章节关卡!P40/6)</f>
        <v>22</v>
      </c>
      <c r="U40" s="44" t="s">
        <v>298</v>
      </c>
      <c r="V40" s="44">
        <v>3</v>
      </c>
      <c r="X40" s="15"/>
      <c r="Y40" s="15"/>
      <c r="Z40" s="15"/>
      <c r="AK40" s="25">
        <v>36</v>
      </c>
      <c r="AL40" s="25">
        <v>4</v>
      </c>
      <c r="AM40" s="25">
        <v>9</v>
      </c>
      <c r="AN40" s="69">
        <f t="shared" si="31"/>
        <v>8</v>
      </c>
      <c r="AO40" s="69">
        <f t="shared" si="32"/>
        <v>29</v>
      </c>
      <c r="AP40" s="69">
        <f t="shared" si="33"/>
        <v>44</v>
      </c>
      <c r="AS40" s="53">
        <v>36</v>
      </c>
      <c r="AT40" s="14">
        <f t="shared" si="34"/>
        <v>4</v>
      </c>
      <c r="AU40" s="14">
        <f t="shared" si="35"/>
        <v>9</v>
      </c>
      <c r="AV40" s="14">
        <f t="shared" si="36"/>
        <v>160</v>
      </c>
      <c r="AW40" s="14">
        <f t="shared" si="37"/>
        <v>750</v>
      </c>
      <c r="AX40" s="14">
        <f t="shared" si="38"/>
        <v>1800</v>
      </c>
      <c r="BA40" s="53">
        <v>33</v>
      </c>
      <c r="BB40" s="14">
        <f t="shared" si="39"/>
        <v>4</v>
      </c>
      <c r="BC40" s="14">
        <f t="shared" si="40"/>
        <v>6</v>
      </c>
      <c r="BD40" s="14">
        <f t="shared" si="41"/>
        <v>320</v>
      </c>
      <c r="BE40" s="14">
        <f t="shared" si="42"/>
        <v>1500</v>
      </c>
      <c r="BF40" s="14">
        <f t="shared" si="43"/>
        <v>3600</v>
      </c>
    </row>
    <row r="41" spans="1:58" ht="16.5" x14ac:dyDescent="0.2">
      <c r="A41" s="44">
        <v>3</v>
      </c>
      <c r="B41" s="90"/>
      <c r="C41" s="69">
        <f t="shared" si="48"/>
        <v>1</v>
      </c>
      <c r="D41" s="44">
        <f t="shared" si="49"/>
        <v>3</v>
      </c>
      <c r="E41" s="44">
        <v>180</v>
      </c>
      <c r="F41" s="44">
        <v>270</v>
      </c>
      <c r="G41" s="44" t="s">
        <v>288</v>
      </c>
      <c r="H41" s="69">
        <f t="shared" si="50"/>
        <v>0</v>
      </c>
      <c r="I41" s="44" t="s">
        <v>289</v>
      </c>
      <c r="J41" s="70">
        <f>INT(INDEX(挂机升级突破!$H$8:$L$27,章节关卡!$C41,MATCH(I41,挂机升级突破!$BJ$4:$BQ$4,0))*章节关卡!F41/6)</f>
        <v>0</v>
      </c>
      <c r="K41" s="44" t="s">
        <v>298</v>
      </c>
      <c r="L41" s="44">
        <v>7</v>
      </c>
      <c r="M41" s="15"/>
      <c r="N41" s="44">
        <f t="shared" si="44"/>
        <v>2</v>
      </c>
      <c r="O41" s="44">
        <f t="shared" si="45"/>
        <v>270</v>
      </c>
      <c r="P41" s="44">
        <f t="shared" si="46"/>
        <v>405</v>
      </c>
      <c r="Q41" s="44" t="s">
        <v>288</v>
      </c>
      <c r="R41" s="44">
        <f t="shared" si="47"/>
        <v>0</v>
      </c>
      <c r="S41" s="70" t="s">
        <v>289</v>
      </c>
      <c r="T41" s="70">
        <f>INT(INDEX(挂机升级突破!$H$8:$L$27,章节关卡!$N41,MATCH(S41,挂机升级突破!$BJ$4:$BQ$4,0))*章节关卡!P41/6)</f>
        <v>33</v>
      </c>
      <c r="U41" s="44" t="s">
        <v>298</v>
      </c>
      <c r="V41" s="44">
        <v>7</v>
      </c>
      <c r="X41" s="15"/>
      <c r="Y41" s="15"/>
      <c r="Z41" s="15"/>
      <c r="AK41" s="25">
        <v>37</v>
      </c>
      <c r="AL41" s="25">
        <v>4</v>
      </c>
      <c r="AM41" s="25">
        <v>10</v>
      </c>
      <c r="AN41" s="69">
        <f t="shared" si="31"/>
        <v>8</v>
      </c>
      <c r="AO41" s="69">
        <f t="shared" si="32"/>
        <v>30</v>
      </c>
      <c r="AP41" s="69">
        <f t="shared" si="33"/>
        <v>45</v>
      </c>
      <c r="AS41" s="53">
        <v>37</v>
      </c>
      <c r="AT41" s="14">
        <f t="shared" si="34"/>
        <v>5</v>
      </c>
      <c r="AU41" s="14">
        <f t="shared" si="35"/>
        <v>1</v>
      </c>
      <c r="AV41" s="14">
        <f t="shared" si="36"/>
        <v>180</v>
      </c>
      <c r="AW41" s="14">
        <f t="shared" si="37"/>
        <v>900</v>
      </c>
      <c r="AX41" s="14">
        <f t="shared" si="38"/>
        <v>2025</v>
      </c>
      <c r="BA41" s="53">
        <v>34</v>
      </c>
      <c r="BB41" s="14">
        <f t="shared" si="39"/>
        <v>4</v>
      </c>
      <c r="BC41" s="14">
        <f t="shared" si="40"/>
        <v>7</v>
      </c>
      <c r="BD41" s="14">
        <f t="shared" si="41"/>
        <v>320</v>
      </c>
      <c r="BE41" s="14">
        <f t="shared" si="42"/>
        <v>1500</v>
      </c>
      <c r="BF41" s="14">
        <f t="shared" si="43"/>
        <v>3600</v>
      </c>
    </row>
    <row r="42" spans="1:58" ht="16.5" x14ac:dyDescent="0.2">
      <c r="A42" s="44">
        <v>4</v>
      </c>
      <c r="B42" s="90"/>
      <c r="C42" s="69">
        <f t="shared" si="48"/>
        <v>2</v>
      </c>
      <c r="D42" s="44">
        <f t="shared" si="49"/>
        <v>1</v>
      </c>
      <c r="E42" s="44">
        <v>60</v>
      </c>
      <c r="F42" s="44">
        <v>90</v>
      </c>
      <c r="G42" s="44" t="s">
        <v>288</v>
      </c>
      <c r="H42" s="69">
        <f t="shared" si="50"/>
        <v>600</v>
      </c>
      <c r="I42" s="44" t="s">
        <v>289</v>
      </c>
      <c r="J42" s="70">
        <f>INT(INDEX(挂机升级突破!$H$8:$L$27,章节关卡!$C42,MATCH(I42,挂机升级突破!$BJ$4:$BQ$4,0))*章节关卡!F42/6)</f>
        <v>7</v>
      </c>
      <c r="K42" s="72" t="s">
        <v>22</v>
      </c>
      <c r="L42" s="72">
        <v>50</v>
      </c>
      <c r="M42" s="15"/>
      <c r="N42" s="44">
        <f t="shared" si="44"/>
        <v>3</v>
      </c>
      <c r="O42" s="44">
        <f t="shared" si="45"/>
        <v>90</v>
      </c>
      <c r="P42" s="44">
        <f t="shared" si="46"/>
        <v>135</v>
      </c>
      <c r="Q42" s="44" t="s">
        <v>288</v>
      </c>
      <c r="R42" s="44">
        <f t="shared" si="47"/>
        <v>900</v>
      </c>
      <c r="S42" s="70" t="s">
        <v>289</v>
      </c>
      <c r="T42" s="70">
        <f>INT(INDEX(挂机升级突破!$H$8:$L$27,章节关卡!$N42,MATCH(S42,挂机升级突破!$BJ$4:$BQ$4,0))*章节关卡!P42/6)</f>
        <v>16</v>
      </c>
      <c r="U42" s="72" t="s">
        <v>22</v>
      </c>
      <c r="V42" s="72">
        <v>100</v>
      </c>
      <c r="AK42" s="25">
        <v>38</v>
      </c>
      <c r="AL42" s="25">
        <v>4</v>
      </c>
      <c r="AM42" s="25">
        <v>11</v>
      </c>
      <c r="AN42" s="69">
        <f t="shared" si="31"/>
        <v>8</v>
      </c>
      <c r="AO42" s="69">
        <f t="shared" si="32"/>
        <v>31</v>
      </c>
      <c r="AP42" s="69">
        <f t="shared" si="33"/>
        <v>46</v>
      </c>
      <c r="AS42" s="53">
        <v>38</v>
      </c>
      <c r="AT42" s="14">
        <f t="shared" si="34"/>
        <v>5</v>
      </c>
      <c r="AU42" s="14">
        <f t="shared" si="35"/>
        <v>2</v>
      </c>
      <c r="AV42" s="14">
        <f t="shared" si="36"/>
        <v>180</v>
      </c>
      <c r="AW42" s="14">
        <f t="shared" si="37"/>
        <v>900</v>
      </c>
      <c r="AX42" s="14">
        <f t="shared" si="38"/>
        <v>2025</v>
      </c>
      <c r="BA42" s="53">
        <v>35</v>
      </c>
      <c r="BB42" s="14">
        <f t="shared" si="39"/>
        <v>4</v>
      </c>
      <c r="BC42" s="14">
        <f t="shared" si="40"/>
        <v>8</v>
      </c>
      <c r="BD42" s="14">
        <f t="shared" si="41"/>
        <v>320</v>
      </c>
      <c r="BE42" s="14">
        <f t="shared" si="42"/>
        <v>1500</v>
      </c>
      <c r="BF42" s="14">
        <f t="shared" si="43"/>
        <v>3600</v>
      </c>
    </row>
    <row r="43" spans="1:58" ht="16.5" x14ac:dyDescent="0.2">
      <c r="A43" s="44">
        <v>5</v>
      </c>
      <c r="B43" s="90"/>
      <c r="C43" s="69">
        <f t="shared" si="48"/>
        <v>2</v>
      </c>
      <c r="D43" s="44">
        <f t="shared" si="49"/>
        <v>2</v>
      </c>
      <c r="E43" s="44">
        <v>120</v>
      </c>
      <c r="F43" s="44">
        <v>180</v>
      </c>
      <c r="G43" s="44" t="s">
        <v>288</v>
      </c>
      <c r="H43" s="69">
        <f t="shared" si="50"/>
        <v>1200</v>
      </c>
      <c r="I43" s="44" t="s">
        <v>289</v>
      </c>
      <c r="J43" s="70">
        <f>INT(INDEX(挂机升级突破!$H$8:$L$27,章节关卡!$C43,MATCH(I43,挂机升级突破!$BJ$4:$BQ$4,0))*章节关卡!F43/6)</f>
        <v>15</v>
      </c>
      <c r="K43" s="72" t="s">
        <v>298</v>
      </c>
      <c r="L43" s="72">
        <v>3</v>
      </c>
      <c r="M43" s="15"/>
      <c r="N43" s="44">
        <f t="shared" si="44"/>
        <v>3</v>
      </c>
      <c r="O43" s="44">
        <f t="shared" si="45"/>
        <v>180</v>
      </c>
      <c r="P43" s="44">
        <f t="shared" si="46"/>
        <v>270</v>
      </c>
      <c r="Q43" s="44" t="s">
        <v>288</v>
      </c>
      <c r="R43" s="44">
        <f t="shared" si="47"/>
        <v>1800</v>
      </c>
      <c r="S43" s="70" t="s">
        <v>289</v>
      </c>
      <c r="T43" s="70">
        <f>INT(INDEX(挂机升级突破!$H$8:$L$27,章节关卡!$N43,MATCH(S43,挂机升级突破!$BJ$4:$BQ$4,0))*章节关卡!P43/6)</f>
        <v>33</v>
      </c>
      <c r="U43" s="72" t="s">
        <v>298</v>
      </c>
      <c r="V43" s="72">
        <v>3</v>
      </c>
      <c r="AK43" s="25">
        <v>39</v>
      </c>
      <c r="AL43" s="25">
        <v>4</v>
      </c>
      <c r="AM43" s="25">
        <v>12</v>
      </c>
      <c r="AN43" s="69">
        <f t="shared" si="31"/>
        <v>8</v>
      </c>
      <c r="AO43" s="69">
        <f t="shared" si="32"/>
        <v>32</v>
      </c>
      <c r="AP43" s="69">
        <f t="shared" si="33"/>
        <v>47</v>
      </c>
      <c r="AS43" s="53">
        <v>39</v>
      </c>
      <c r="AT43" s="14">
        <f t="shared" si="34"/>
        <v>5</v>
      </c>
      <c r="AU43" s="14">
        <f t="shared" si="35"/>
        <v>3</v>
      </c>
      <c r="AV43" s="14">
        <f t="shared" si="36"/>
        <v>180</v>
      </c>
      <c r="AW43" s="14">
        <f t="shared" si="37"/>
        <v>900</v>
      </c>
      <c r="AX43" s="14">
        <f t="shared" si="38"/>
        <v>2025</v>
      </c>
      <c r="BA43" s="53">
        <v>36</v>
      </c>
      <c r="BB43" s="14">
        <f t="shared" si="39"/>
        <v>4</v>
      </c>
      <c r="BC43" s="14">
        <f t="shared" si="40"/>
        <v>9</v>
      </c>
      <c r="BD43" s="14">
        <f t="shared" si="41"/>
        <v>320</v>
      </c>
      <c r="BE43" s="14">
        <f t="shared" si="42"/>
        <v>1500</v>
      </c>
      <c r="BF43" s="14">
        <f t="shared" si="43"/>
        <v>3600</v>
      </c>
    </row>
    <row r="44" spans="1:58" ht="16.5" x14ac:dyDescent="0.2">
      <c r="A44" s="44">
        <v>6</v>
      </c>
      <c r="B44" s="90"/>
      <c r="C44" s="69">
        <f t="shared" si="48"/>
        <v>2</v>
      </c>
      <c r="D44" s="44">
        <f t="shared" si="49"/>
        <v>3</v>
      </c>
      <c r="E44" s="44">
        <v>180</v>
      </c>
      <c r="F44" s="44">
        <v>270</v>
      </c>
      <c r="G44" s="44" t="s">
        <v>288</v>
      </c>
      <c r="H44" s="69">
        <f t="shared" si="50"/>
        <v>1800</v>
      </c>
      <c r="I44" s="44" t="s">
        <v>289</v>
      </c>
      <c r="J44" s="70">
        <f>INT(INDEX(挂机升级突破!$H$8:$L$27,章节关卡!$C44,MATCH(I44,挂机升级突破!$BJ$4:$BQ$4,0))*章节关卡!F44/6)</f>
        <v>22</v>
      </c>
      <c r="K44" s="72" t="s">
        <v>298</v>
      </c>
      <c r="L44" s="72">
        <v>7</v>
      </c>
      <c r="M44" s="15"/>
      <c r="N44" s="44">
        <f t="shared" si="44"/>
        <v>3</v>
      </c>
      <c r="O44" s="44">
        <f t="shared" si="45"/>
        <v>270</v>
      </c>
      <c r="P44" s="44">
        <f t="shared" si="46"/>
        <v>405</v>
      </c>
      <c r="Q44" s="44" t="s">
        <v>288</v>
      </c>
      <c r="R44" s="44">
        <f t="shared" si="47"/>
        <v>2700</v>
      </c>
      <c r="S44" s="70" t="s">
        <v>289</v>
      </c>
      <c r="T44" s="70">
        <f>INT(INDEX(挂机升级突破!$H$8:$L$27,章节关卡!$N44,MATCH(S44,挂机升级突破!$BJ$4:$BQ$4,0))*章节关卡!P44/6)</f>
        <v>50</v>
      </c>
      <c r="U44" s="72" t="s">
        <v>298</v>
      </c>
      <c r="V44" s="72">
        <v>7</v>
      </c>
      <c r="AK44" s="25">
        <v>40</v>
      </c>
      <c r="AL44" s="25">
        <v>4</v>
      </c>
      <c r="AM44" s="25">
        <v>13</v>
      </c>
      <c r="AN44" s="69">
        <f t="shared" si="31"/>
        <v>8</v>
      </c>
      <c r="AO44" s="69">
        <f t="shared" si="32"/>
        <v>33</v>
      </c>
      <c r="AP44" s="69">
        <f t="shared" si="33"/>
        <v>48</v>
      </c>
      <c r="AS44" s="53">
        <v>40</v>
      </c>
      <c r="AT44" s="14">
        <f t="shared" si="34"/>
        <v>5</v>
      </c>
      <c r="AU44" s="14">
        <f t="shared" si="35"/>
        <v>4</v>
      </c>
      <c r="AV44" s="14">
        <f t="shared" si="36"/>
        <v>180</v>
      </c>
      <c r="AW44" s="14">
        <f t="shared" si="37"/>
        <v>900</v>
      </c>
      <c r="AX44" s="14">
        <f t="shared" si="38"/>
        <v>2025</v>
      </c>
      <c r="BA44" s="53">
        <v>37</v>
      </c>
      <c r="BB44" s="14">
        <f t="shared" si="39"/>
        <v>5</v>
      </c>
      <c r="BC44" s="14">
        <f t="shared" si="40"/>
        <v>1</v>
      </c>
      <c r="BD44" s="14">
        <f t="shared" si="41"/>
        <v>360</v>
      </c>
      <c r="BE44" s="14">
        <f t="shared" si="42"/>
        <v>1800</v>
      </c>
      <c r="BF44" s="14">
        <f t="shared" si="43"/>
        <v>4050</v>
      </c>
    </row>
    <row r="45" spans="1:58" ht="16.5" x14ac:dyDescent="0.2">
      <c r="A45" s="44">
        <v>7</v>
      </c>
      <c r="B45" s="90"/>
      <c r="C45" s="69">
        <f t="shared" si="48"/>
        <v>3</v>
      </c>
      <c r="D45" s="44">
        <f t="shared" si="49"/>
        <v>1</v>
      </c>
      <c r="E45" s="44">
        <v>90</v>
      </c>
      <c r="F45" s="44">
        <v>135</v>
      </c>
      <c r="G45" s="44" t="s">
        <v>288</v>
      </c>
      <c r="H45" s="69">
        <f t="shared" si="50"/>
        <v>1350</v>
      </c>
      <c r="I45" s="70" t="s">
        <v>289</v>
      </c>
      <c r="J45" s="70">
        <f>INT(INDEX(挂机升级突破!$H$8:$L$27,章节关卡!$C45,MATCH(I45,挂机升级突破!$BJ$4:$BQ$4,0))*章节关卡!F45/6)</f>
        <v>16</v>
      </c>
      <c r="K45" s="72" t="s">
        <v>22</v>
      </c>
      <c r="L45" s="72">
        <v>50</v>
      </c>
      <c r="M45" s="15"/>
      <c r="N45" s="44">
        <f t="shared" si="44"/>
        <v>4</v>
      </c>
      <c r="O45" s="44">
        <f t="shared" si="45"/>
        <v>135</v>
      </c>
      <c r="P45" s="44">
        <f t="shared" si="46"/>
        <v>202.5</v>
      </c>
      <c r="Q45" s="44" t="s">
        <v>288</v>
      </c>
      <c r="R45" s="44">
        <f t="shared" si="47"/>
        <v>2025</v>
      </c>
      <c r="S45" s="70" t="s">
        <v>289</v>
      </c>
      <c r="T45" s="70">
        <f>INT(INDEX(挂机升级突破!$H$8:$L$27,章节关卡!$N45,MATCH(S45,挂机升级突破!$BJ$4:$BQ$4,0))*章节关卡!P45/6)</f>
        <v>33</v>
      </c>
      <c r="U45" s="72" t="s">
        <v>22</v>
      </c>
      <c r="V45" s="72">
        <v>100</v>
      </c>
      <c r="AK45" s="25">
        <v>41</v>
      </c>
      <c r="AL45" s="25">
        <v>4</v>
      </c>
      <c r="AM45" s="25">
        <v>14</v>
      </c>
      <c r="AN45" s="69">
        <f t="shared" si="31"/>
        <v>8</v>
      </c>
      <c r="AO45" s="69">
        <f t="shared" si="32"/>
        <v>34</v>
      </c>
      <c r="AP45" s="69">
        <f t="shared" si="33"/>
        <v>49</v>
      </c>
      <c r="AS45" s="53">
        <v>41</v>
      </c>
      <c r="AT45" s="14">
        <f t="shared" si="34"/>
        <v>5</v>
      </c>
      <c r="AU45" s="14">
        <f t="shared" si="35"/>
        <v>5</v>
      </c>
      <c r="AV45" s="14">
        <f t="shared" si="36"/>
        <v>180</v>
      </c>
      <c r="AW45" s="14">
        <f t="shared" si="37"/>
        <v>900</v>
      </c>
      <c r="AX45" s="14">
        <f t="shared" si="38"/>
        <v>2025</v>
      </c>
      <c r="BA45" s="53">
        <v>38</v>
      </c>
      <c r="BB45" s="14">
        <f t="shared" si="39"/>
        <v>5</v>
      </c>
      <c r="BC45" s="14">
        <f t="shared" si="40"/>
        <v>2</v>
      </c>
      <c r="BD45" s="14">
        <f t="shared" si="41"/>
        <v>360</v>
      </c>
      <c r="BE45" s="14">
        <f t="shared" si="42"/>
        <v>1800</v>
      </c>
      <c r="BF45" s="14">
        <f t="shared" si="43"/>
        <v>4050</v>
      </c>
    </row>
    <row r="46" spans="1:58" ht="16.5" x14ac:dyDescent="0.2">
      <c r="A46" s="44">
        <v>8</v>
      </c>
      <c r="B46" s="90"/>
      <c r="C46" s="69">
        <f t="shared" si="48"/>
        <v>3</v>
      </c>
      <c r="D46" s="44">
        <f t="shared" si="49"/>
        <v>2</v>
      </c>
      <c r="E46" s="44">
        <v>150</v>
      </c>
      <c r="F46" s="44">
        <v>225</v>
      </c>
      <c r="G46" s="44" t="s">
        <v>288</v>
      </c>
      <c r="H46" s="69">
        <f t="shared" si="50"/>
        <v>2250</v>
      </c>
      <c r="I46" s="70" t="s">
        <v>289</v>
      </c>
      <c r="J46" s="70">
        <f>INT(INDEX(挂机升级突破!$H$8:$L$27,章节关卡!$C46,MATCH(I46,挂机升级突破!$BJ$4:$BQ$4,0))*章节关卡!F46/6)</f>
        <v>28</v>
      </c>
      <c r="K46" s="72" t="s">
        <v>298</v>
      </c>
      <c r="L46" s="72">
        <v>3</v>
      </c>
      <c r="M46" s="15"/>
      <c r="N46" s="44">
        <f t="shared" si="44"/>
        <v>4</v>
      </c>
      <c r="O46" s="44">
        <f t="shared" si="45"/>
        <v>225</v>
      </c>
      <c r="P46" s="44">
        <f t="shared" si="46"/>
        <v>337.5</v>
      </c>
      <c r="Q46" s="44" t="s">
        <v>288</v>
      </c>
      <c r="R46" s="44">
        <f t="shared" si="47"/>
        <v>3375</v>
      </c>
      <c r="S46" s="70" t="s">
        <v>289</v>
      </c>
      <c r="T46" s="70">
        <f>INT(INDEX(挂机升级突破!$H$8:$L$27,章节关卡!$N46,MATCH(S46,挂机升级突破!$BJ$4:$BQ$4,0))*章节关卡!P46/6)</f>
        <v>56</v>
      </c>
      <c r="U46" s="72" t="s">
        <v>298</v>
      </c>
      <c r="V46" s="72">
        <v>3</v>
      </c>
      <c r="AK46" s="25">
        <v>42</v>
      </c>
      <c r="AL46" s="25">
        <v>4</v>
      </c>
      <c r="AM46" s="25">
        <v>15</v>
      </c>
      <c r="AN46" s="69">
        <f t="shared" si="31"/>
        <v>8</v>
      </c>
      <c r="AO46" s="69">
        <f t="shared" si="32"/>
        <v>35</v>
      </c>
      <c r="AP46" s="69">
        <f t="shared" si="33"/>
        <v>50</v>
      </c>
      <c r="AS46" s="53">
        <v>42</v>
      </c>
      <c r="AT46" s="14">
        <f t="shared" si="34"/>
        <v>5</v>
      </c>
      <c r="AU46" s="14">
        <f t="shared" si="35"/>
        <v>6</v>
      </c>
      <c r="AV46" s="14">
        <f t="shared" si="36"/>
        <v>180</v>
      </c>
      <c r="AW46" s="14">
        <f t="shared" si="37"/>
        <v>900</v>
      </c>
      <c r="AX46" s="14">
        <f t="shared" si="38"/>
        <v>2025</v>
      </c>
      <c r="BA46" s="53">
        <v>39</v>
      </c>
      <c r="BB46" s="14">
        <f t="shared" si="39"/>
        <v>5</v>
      </c>
      <c r="BC46" s="14">
        <f t="shared" si="40"/>
        <v>3</v>
      </c>
      <c r="BD46" s="14">
        <f t="shared" si="41"/>
        <v>360</v>
      </c>
      <c r="BE46" s="14">
        <f t="shared" si="42"/>
        <v>1800</v>
      </c>
      <c r="BF46" s="14">
        <f t="shared" si="43"/>
        <v>4050</v>
      </c>
    </row>
    <row r="47" spans="1:58" ht="16.5" x14ac:dyDescent="0.2">
      <c r="A47" s="44">
        <v>9</v>
      </c>
      <c r="B47" s="90"/>
      <c r="C47" s="69">
        <f t="shared" si="48"/>
        <v>3</v>
      </c>
      <c r="D47" s="44">
        <f t="shared" si="49"/>
        <v>3</v>
      </c>
      <c r="E47" s="44">
        <v>210</v>
      </c>
      <c r="F47" s="44">
        <v>315</v>
      </c>
      <c r="G47" s="44" t="s">
        <v>288</v>
      </c>
      <c r="H47" s="69">
        <f t="shared" si="50"/>
        <v>3150</v>
      </c>
      <c r="I47" s="70" t="s">
        <v>289</v>
      </c>
      <c r="J47" s="70">
        <f>INT(INDEX(挂机升级突破!$H$8:$L$27,章节关卡!$C47,MATCH(I47,挂机升级突破!$BJ$4:$BQ$4,0))*章节关卡!F47/6)</f>
        <v>39</v>
      </c>
      <c r="K47" s="72" t="s">
        <v>298</v>
      </c>
      <c r="L47" s="72">
        <v>7</v>
      </c>
      <c r="M47" s="15"/>
      <c r="N47" s="44">
        <f t="shared" si="44"/>
        <v>4</v>
      </c>
      <c r="O47" s="44">
        <f t="shared" si="45"/>
        <v>315</v>
      </c>
      <c r="P47" s="44">
        <f t="shared" si="46"/>
        <v>472.5</v>
      </c>
      <c r="Q47" s="44" t="s">
        <v>288</v>
      </c>
      <c r="R47" s="44">
        <f t="shared" si="47"/>
        <v>4725</v>
      </c>
      <c r="S47" s="70" t="s">
        <v>289</v>
      </c>
      <c r="T47" s="70">
        <f>INT(INDEX(挂机升级突破!$H$8:$L$27,章节关卡!$N47,MATCH(S47,挂机升级突破!$BJ$4:$BQ$4,0))*章节关卡!P47/6)</f>
        <v>78</v>
      </c>
      <c r="U47" s="72" t="s">
        <v>298</v>
      </c>
      <c r="V47" s="72">
        <v>7</v>
      </c>
      <c r="AK47" s="25">
        <v>43</v>
      </c>
      <c r="AL47" s="25">
        <v>5</v>
      </c>
      <c r="AM47" s="25">
        <v>1</v>
      </c>
      <c r="AN47" s="69">
        <f t="shared" si="31"/>
        <v>9</v>
      </c>
      <c r="AO47" s="69">
        <f t="shared" si="32"/>
        <v>26</v>
      </c>
      <c r="AP47" s="69">
        <f t="shared" si="33"/>
        <v>41</v>
      </c>
      <c r="AS47" s="53">
        <v>43</v>
      </c>
      <c r="AT47" s="14">
        <f t="shared" si="34"/>
        <v>5</v>
      </c>
      <c r="AU47" s="14">
        <f t="shared" si="35"/>
        <v>7</v>
      </c>
      <c r="AV47" s="14">
        <f t="shared" si="36"/>
        <v>180</v>
      </c>
      <c r="AW47" s="14">
        <f t="shared" si="37"/>
        <v>900</v>
      </c>
      <c r="AX47" s="14">
        <f t="shared" si="38"/>
        <v>2025</v>
      </c>
      <c r="BA47" s="53">
        <v>40</v>
      </c>
      <c r="BB47" s="14">
        <f t="shared" si="39"/>
        <v>5</v>
      </c>
      <c r="BC47" s="14">
        <f t="shared" si="40"/>
        <v>4</v>
      </c>
      <c r="BD47" s="14">
        <f t="shared" si="41"/>
        <v>360</v>
      </c>
      <c r="BE47" s="14">
        <f t="shared" si="42"/>
        <v>1800</v>
      </c>
      <c r="BF47" s="14">
        <f t="shared" si="43"/>
        <v>4050</v>
      </c>
    </row>
    <row r="48" spans="1:58" ht="16.5" x14ac:dyDescent="0.2">
      <c r="A48" s="44">
        <v>10</v>
      </c>
      <c r="B48" s="90"/>
      <c r="C48" s="69">
        <f t="shared" si="48"/>
        <v>4</v>
      </c>
      <c r="D48" s="44">
        <f t="shared" si="49"/>
        <v>1</v>
      </c>
      <c r="E48" s="44">
        <v>90</v>
      </c>
      <c r="F48" s="44">
        <v>135</v>
      </c>
      <c r="G48" s="44" t="s">
        <v>288</v>
      </c>
      <c r="H48" s="69">
        <f t="shared" si="50"/>
        <v>1800</v>
      </c>
      <c r="I48" s="44" t="s">
        <v>290</v>
      </c>
      <c r="J48" s="70">
        <f>INT(INDEX(挂机升级突破!$H$8:$L$27,章节关卡!$C48,MATCH(I48,挂机升级突破!$BJ$4:$BQ$4,0))*章节关卡!F48/6)</f>
        <v>0</v>
      </c>
      <c r="K48" s="72" t="s">
        <v>22</v>
      </c>
      <c r="L48" s="72">
        <v>50</v>
      </c>
      <c r="M48" s="15"/>
      <c r="N48" s="44">
        <f t="shared" si="44"/>
        <v>5</v>
      </c>
      <c r="O48" s="44">
        <f t="shared" si="45"/>
        <v>135</v>
      </c>
      <c r="P48" s="44">
        <f t="shared" si="46"/>
        <v>202.5</v>
      </c>
      <c r="Q48" s="44" t="s">
        <v>288</v>
      </c>
      <c r="R48" s="44">
        <f t="shared" si="47"/>
        <v>2700</v>
      </c>
      <c r="S48" s="70" t="s">
        <v>290</v>
      </c>
      <c r="T48" s="70">
        <f>INT(INDEX(挂机升级突破!$H$8:$L$27,章节关卡!$N48,MATCH(S48,挂机升级突破!$BJ$4:$BQ$4,0))*章节关卡!P48/6)</f>
        <v>6</v>
      </c>
      <c r="U48" s="72" t="s">
        <v>22</v>
      </c>
      <c r="V48" s="72">
        <v>100</v>
      </c>
      <c r="AK48" s="25">
        <v>44</v>
      </c>
      <c r="AL48" s="25">
        <v>5</v>
      </c>
      <c r="AM48" s="25">
        <v>2</v>
      </c>
      <c r="AN48" s="69">
        <f t="shared" si="31"/>
        <v>9</v>
      </c>
      <c r="AO48" s="69">
        <f t="shared" si="32"/>
        <v>27</v>
      </c>
      <c r="AP48" s="69">
        <f t="shared" si="33"/>
        <v>42</v>
      </c>
      <c r="AS48" s="53">
        <v>44</v>
      </c>
      <c r="AT48" s="14">
        <f t="shared" si="34"/>
        <v>5</v>
      </c>
      <c r="AU48" s="14">
        <f t="shared" si="35"/>
        <v>8</v>
      </c>
      <c r="AV48" s="14">
        <f t="shared" si="36"/>
        <v>180</v>
      </c>
      <c r="AW48" s="14">
        <f t="shared" si="37"/>
        <v>900</v>
      </c>
      <c r="AX48" s="14">
        <f t="shared" si="38"/>
        <v>2025</v>
      </c>
      <c r="BA48" s="53">
        <v>41</v>
      </c>
      <c r="BB48" s="14">
        <f t="shared" si="39"/>
        <v>5</v>
      </c>
      <c r="BC48" s="14">
        <f t="shared" si="40"/>
        <v>5</v>
      </c>
      <c r="BD48" s="14">
        <f t="shared" si="41"/>
        <v>360</v>
      </c>
      <c r="BE48" s="14">
        <f t="shared" si="42"/>
        <v>1800</v>
      </c>
      <c r="BF48" s="14">
        <f t="shared" si="43"/>
        <v>4050</v>
      </c>
    </row>
    <row r="49" spans="1:58" ht="16.5" x14ac:dyDescent="0.2">
      <c r="A49" s="44">
        <v>11</v>
      </c>
      <c r="B49" s="90"/>
      <c r="C49" s="69">
        <f t="shared" si="48"/>
        <v>4</v>
      </c>
      <c r="D49" s="44">
        <f t="shared" si="49"/>
        <v>2</v>
      </c>
      <c r="E49" s="44">
        <v>150</v>
      </c>
      <c r="F49" s="44">
        <v>225</v>
      </c>
      <c r="G49" s="44" t="s">
        <v>288</v>
      </c>
      <c r="H49" s="69">
        <f t="shared" si="50"/>
        <v>3000</v>
      </c>
      <c r="I49" s="70" t="s">
        <v>290</v>
      </c>
      <c r="J49" s="70">
        <f>INT(INDEX(挂机升级突破!$H$8:$L$27,章节关卡!$C49,MATCH(I49,挂机升级突破!$BJ$4:$BQ$4,0))*章节关卡!F49/6)</f>
        <v>0</v>
      </c>
      <c r="K49" s="72" t="s">
        <v>298</v>
      </c>
      <c r="L49" s="72">
        <v>3</v>
      </c>
      <c r="M49" s="15"/>
      <c r="N49" s="44">
        <f t="shared" si="44"/>
        <v>5</v>
      </c>
      <c r="O49" s="44">
        <f t="shared" si="45"/>
        <v>225</v>
      </c>
      <c r="P49" s="44">
        <f t="shared" si="46"/>
        <v>337.5</v>
      </c>
      <c r="Q49" s="44" t="s">
        <v>288</v>
      </c>
      <c r="R49" s="44">
        <f t="shared" si="47"/>
        <v>4500</v>
      </c>
      <c r="S49" s="70" t="s">
        <v>290</v>
      </c>
      <c r="T49" s="70">
        <f>INT(INDEX(挂机升级突破!$H$8:$L$27,章节关卡!$N49,MATCH(S49,挂机升级突破!$BJ$4:$BQ$4,0))*章节关卡!P49/6)</f>
        <v>11</v>
      </c>
      <c r="U49" s="72" t="s">
        <v>298</v>
      </c>
      <c r="V49" s="72">
        <v>3</v>
      </c>
      <c r="AK49" s="25">
        <v>45</v>
      </c>
      <c r="AL49" s="25">
        <v>5</v>
      </c>
      <c r="AM49" s="25">
        <v>3</v>
      </c>
      <c r="AN49" s="69">
        <f t="shared" si="31"/>
        <v>9</v>
      </c>
      <c r="AO49" s="69">
        <f t="shared" si="32"/>
        <v>28</v>
      </c>
      <c r="AP49" s="69">
        <f t="shared" si="33"/>
        <v>43</v>
      </c>
      <c r="AS49" s="53">
        <v>45</v>
      </c>
      <c r="AT49" s="14">
        <f t="shared" si="34"/>
        <v>5</v>
      </c>
      <c r="AU49" s="14">
        <f t="shared" si="35"/>
        <v>9</v>
      </c>
      <c r="AV49" s="14">
        <f t="shared" si="36"/>
        <v>180</v>
      </c>
      <c r="AW49" s="14">
        <f t="shared" si="37"/>
        <v>900</v>
      </c>
      <c r="AX49" s="14">
        <f t="shared" si="38"/>
        <v>2025</v>
      </c>
      <c r="BA49" s="53">
        <v>42</v>
      </c>
      <c r="BB49" s="14">
        <f t="shared" si="39"/>
        <v>5</v>
      </c>
      <c r="BC49" s="14">
        <f t="shared" si="40"/>
        <v>6</v>
      </c>
      <c r="BD49" s="14">
        <f t="shared" si="41"/>
        <v>360</v>
      </c>
      <c r="BE49" s="14">
        <f t="shared" si="42"/>
        <v>1800</v>
      </c>
      <c r="BF49" s="14">
        <f t="shared" si="43"/>
        <v>4050</v>
      </c>
    </row>
    <row r="50" spans="1:58" ht="16.5" x14ac:dyDescent="0.2">
      <c r="A50" s="44">
        <v>12</v>
      </c>
      <c r="B50" s="90"/>
      <c r="C50" s="69">
        <f t="shared" si="48"/>
        <v>4</v>
      </c>
      <c r="D50" s="44">
        <f t="shared" si="49"/>
        <v>3</v>
      </c>
      <c r="E50" s="44">
        <v>210</v>
      </c>
      <c r="F50" s="44">
        <v>315</v>
      </c>
      <c r="G50" s="44" t="s">
        <v>288</v>
      </c>
      <c r="H50" s="69">
        <f t="shared" si="50"/>
        <v>4200</v>
      </c>
      <c r="I50" s="70" t="s">
        <v>290</v>
      </c>
      <c r="J50" s="70">
        <f>INT(INDEX(挂机升级突破!$H$8:$L$27,章节关卡!$C50,MATCH(I50,挂机升级突破!$BJ$4:$BQ$4,0))*章节关卡!F50/6)</f>
        <v>0</v>
      </c>
      <c r="K50" s="72" t="s">
        <v>298</v>
      </c>
      <c r="L50" s="72">
        <v>7</v>
      </c>
      <c r="M50" s="15"/>
      <c r="N50" s="44">
        <f t="shared" si="44"/>
        <v>5</v>
      </c>
      <c r="O50" s="44">
        <f t="shared" si="45"/>
        <v>315</v>
      </c>
      <c r="P50" s="44">
        <f t="shared" si="46"/>
        <v>472.5</v>
      </c>
      <c r="Q50" s="44" t="s">
        <v>288</v>
      </c>
      <c r="R50" s="44">
        <f t="shared" si="47"/>
        <v>6300</v>
      </c>
      <c r="S50" s="70" t="s">
        <v>290</v>
      </c>
      <c r="T50" s="70">
        <f>INT(INDEX(挂机升级突破!$H$8:$L$27,章节关卡!$N50,MATCH(S50,挂机升级突破!$BJ$4:$BQ$4,0))*章节关卡!P50/6)</f>
        <v>15</v>
      </c>
      <c r="U50" s="72" t="s">
        <v>298</v>
      </c>
      <c r="V50" s="72">
        <v>7</v>
      </c>
      <c r="AK50" s="25">
        <v>46</v>
      </c>
      <c r="AL50" s="25">
        <v>5</v>
      </c>
      <c r="AM50" s="25">
        <v>4</v>
      </c>
      <c r="AN50" s="69">
        <f t="shared" si="31"/>
        <v>9</v>
      </c>
      <c r="AO50" s="69">
        <f t="shared" si="32"/>
        <v>29</v>
      </c>
      <c r="AP50" s="69">
        <f t="shared" si="33"/>
        <v>44</v>
      </c>
      <c r="AS50" s="53">
        <v>46</v>
      </c>
      <c r="AT50" s="14">
        <f t="shared" si="34"/>
        <v>6</v>
      </c>
      <c r="AU50" s="14">
        <f t="shared" si="35"/>
        <v>1</v>
      </c>
      <c r="AV50" s="14">
        <f t="shared" si="36"/>
        <v>200</v>
      </c>
      <c r="AW50" s="14">
        <f t="shared" si="37"/>
        <v>1050</v>
      </c>
      <c r="AX50" s="14">
        <f t="shared" si="38"/>
        <v>2250</v>
      </c>
      <c r="BA50" s="53">
        <v>43</v>
      </c>
      <c r="BB50" s="14">
        <f t="shared" si="39"/>
        <v>5</v>
      </c>
      <c r="BC50" s="14">
        <f t="shared" si="40"/>
        <v>7</v>
      </c>
      <c r="BD50" s="14">
        <f t="shared" si="41"/>
        <v>360</v>
      </c>
      <c r="BE50" s="14">
        <f t="shared" si="42"/>
        <v>1800</v>
      </c>
      <c r="BF50" s="14">
        <f t="shared" si="43"/>
        <v>4050</v>
      </c>
    </row>
    <row r="51" spans="1:58" ht="16.5" x14ac:dyDescent="0.2">
      <c r="A51" s="44">
        <v>13</v>
      </c>
      <c r="B51" s="90"/>
      <c r="C51" s="69">
        <f t="shared" si="48"/>
        <v>5</v>
      </c>
      <c r="D51" s="44">
        <f t="shared" si="49"/>
        <v>1</v>
      </c>
      <c r="E51" s="44">
        <v>120</v>
      </c>
      <c r="F51" s="44">
        <v>180</v>
      </c>
      <c r="G51" s="44" t="s">
        <v>288</v>
      </c>
      <c r="H51" s="69">
        <f t="shared" si="50"/>
        <v>3000</v>
      </c>
      <c r="I51" s="70" t="s">
        <v>290</v>
      </c>
      <c r="J51" s="70">
        <f>INT(INDEX(挂机升级突破!$H$8:$L$27,章节关卡!$C51,MATCH(I51,挂机升级突破!$BJ$4:$BQ$4,0))*章节关卡!F51/6)</f>
        <v>6</v>
      </c>
      <c r="K51" s="72" t="s">
        <v>22</v>
      </c>
      <c r="L51" s="72">
        <v>50</v>
      </c>
      <c r="M51" s="15"/>
      <c r="N51" s="44">
        <f t="shared" si="44"/>
        <v>6</v>
      </c>
      <c r="O51" s="44">
        <f t="shared" si="45"/>
        <v>180</v>
      </c>
      <c r="P51" s="44">
        <f t="shared" si="46"/>
        <v>270</v>
      </c>
      <c r="Q51" s="44" t="s">
        <v>288</v>
      </c>
      <c r="R51" s="44">
        <f t="shared" si="47"/>
        <v>4500</v>
      </c>
      <c r="S51" s="70" t="s">
        <v>290</v>
      </c>
      <c r="T51" s="70">
        <f>INT(INDEX(挂机升级突破!$H$8:$L$27,章节关卡!$N51,MATCH(S51,挂机升级突破!$BJ$4:$BQ$4,0))*章节关卡!P51/6)</f>
        <v>15</v>
      </c>
      <c r="U51" s="72" t="s">
        <v>22</v>
      </c>
      <c r="V51" s="72">
        <v>100</v>
      </c>
      <c r="AK51" s="25">
        <v>47</v>
      </c>
      <c r="AL51" s="25">
        <v>5</v>
      </c>
      <c r="AM51" s="25">
        <v>5</v>
      </c>
      <c r="AN51" s="69">
        <f t="shared" si="31"/>
        <v>9</v>
      </c>
      <c r="AO51" s="69">
        <f t="shared" si="32"/>
        <v>30</v>
      </c>
      <c r="AP51" s="69">
        <f t="shared" si="33"/>
        <v>45</v>
      </c>
      <c r="AS51" s="53">
        <v>47</v>
      </c>
      <c r="AT51" s="14">
        <f t="shared" si="34"/>
        <v>6</v>
      </c>
      <c r="AU51" s="14">
        <f t="shared" si="35"/>
        <v>2</v>
      </c>
      <c r="AV51" s="14">
        <f t="shared" si="36"/>
        <v>200</v>
      </c>
      <c r="AW51" s="14">
        <f t="shared" si="37"/>
        <v>1050</v>
      </c>
      <c r="AX51" s="14">
        <f t="shared" si="38"/>
        <v>2250</v>
      </c>
      <c r="BA51" s="53">
        <v>44</v>
      </c>
      <c r="BB51" s="14">
        <f t="shared" si="39"/>
        <v>5</v>
      </c>
      <c r="BC51" s="14">
        <f t="shared" si="40"/>
        <v>8</v>
      </c>
      <c r="BD51" s="14">
        <f t="shared" si="41"/>
        <v>360</v>
      </c>
      <c r="BE51" s="14">
        <f t="shared" si="42"/>
        <v>1800</v>
      </c>
      <c r="BF51" s="14">
        <f t="shared" si="43"/>
        <v>4050</v>
      </c>
    </row>
    <row r="52" spans="1:58" ht="16.5" x14ac:dyDescent="0.2">
      <c r="A52" s="44">
        <v>14</v>
      </c>
      <c r="B52" s="90"/>
      <c r="C52" s="69">
        <f t="shared" si="48"/>
        <v>5</v>
      </c>
      <c r="D52" s="44">
        <f t="shared" si="49"/>
        <v>2</v>
      </c>
      <c r="E52" s="44">
        <v>240</v>
      </c>
      <c r="F52" s="44">
        <v>360</v>
      </c>
      <c r="G52" s="44" t="s">
        <v>288</v>
      </c>
      <c r="H52" s="69">
        <f t="shared" si="50"/>
        <v>6000</v>
      </c>
      <c r="I52" s="70" t="s">
        <v>290</v>
      </c>
      <c r="J52" s="70">
        <f>INT(INDEX(挂机升级突破!$H$8:$L$27,章节关卡!$C52,MATCH(I52,挂机升级突破!$BJ$4:$BQ$4,0))*章节关卡!F52/6)</f>
        <v>12</v>
      </c>
      <c r="K52" s="72" t="s">
        <v>298</v>
      </c>
      <c r="L52" s="72">
        <v>3</v>
      </c>
      <c r="M52" s="15"/>
      <c r="N52" s="44">
        <f t="shared" si="44"/>
        <v>6</v>
      </c>
      <c r="O52" s="44">
        <f t="shared" si="45"/>
        <v>360</v>
      </c>
      <c r="P52" s="44">
        <f t="shared" si="46"/>
        <v>540</v>
      </c>
      <c r="Q52" s="44" t="s">
        <v>288</v>
      </c>
      <c r="R52" s="44">
        <f t="shared" si="47"/>
        <v>9000</v>
      </c>
      <c r="S52" s="70" t="s">
        <v>290</v>
      </c>
      <c r="T52" s="70">
        <f>INT(INDEX(挂机升级突破!$H$8:$L$27,章节关卡!$N52,MATCH(S52,挂机升级突破!$BJ$4:$BQ$4,0))*章节关卡!P52/6)</f>
        <v>31</v>
      </c>
      <c r="U52" s="72" t="s">
        <v>298</v>
      </c>
      <c r="V52" s="72">
        <v>3</v>
      </c>
      <c r="AK52" s="25">
        <v>48</v>
      </c>
      <c r="AL52" s="25">
        <v>5</v>
      </c>
      <c r="AM52" s="25">
        <v>6</v>
      </c>
      <c r="AN52" s="69">
        <f t="shared" si="31"/>
        <v>9</v>
      </c>
      <c r="AO52" s="69">
        <f t="shared" si="32"/>
        <v>31</v>
      </c>
      <c r="AP52" s="69">
        <f t="shared" si="33"/>
        <v>46</v>
      </c>
      <c r="AS52" s="53">
        <v>48</v>
      </c>
      <c r="AT52" s="14">
        <f t="shared" si="34"/>
        <v>6</v>
      </c>
      <c r="AU52" s="14">
        <f t="shared" si="35"/>
        <v>3</v>
      </c>
      <c r="AV52" s="14">
        <f t="shared" si="36"/>
        <v>200</v>
      </c>
      <c r="AW52" s="14">
        <f t="shared" si="37"/>
        <v>1050</v>
      </c>
      <c r="AX52" s="14">
        <f t="shared" si="38"/>
        <v>2250</v>
      </c>
      <c r="BA52" s="53">
        <v>45</v>
      </c>
      <c r="BB52" s="14">
        <f t="shared" si="39"/>
        <v>5</v>
      </c>
      <c r="BC52" s="14">
        <f t="shared" si="40"/>
        <v>9</v>
      </c>
      <c r="BD52" s="14">
        <f t="shared" si="41"/>
        <v>360</v>
      </c>
      <c r="BE52" s="14">
        <f t="shared" si="42"/>
        <v>1800</v>
      </c>
      <c r="BF52" s="14">
        <f t="shared" si="43"/>
        <v>4050</v>
      </c>
    </row>
    <row r="53" spans="1:58" ht="16.5" x14ac:dyDescent="0.2">
      <c r="A53" s="44">
        <v>15</v>
      </c>
      <c r="B53" s="90"/>
      <c r="C53" s="69">
        <f t="shared" si="48"/>
        <v>5</v>
      </c>
      <c r="D53" s="44">
        <f t="shared" si="49"/>
        <v>3</v>
      </c>
      <c r="E53" s="44">
        <v>360</v>
      </c>
      <c r="F53" s="44">
        <v>540</v>
      </c>
      <c r="G53" s="44" t="s">
        <v>288</v>
      </c>
      <c r="H53" s="69">
        <f t="shared" si="50"/>
        <v>9000</v>
      </c>
      <c r="I53" s="70" t="s">
        <v>290</v>
      </c>
      <c r="J53" s="70">
        <f>INT(INDEX(挂机升级突破!$H$8:$L$27,章节关卡!$C53,MATCH(I53,挂机升级突破!$BJ$4:$BQ$4,0))*章节关卡!F53/6)</f>
        <v>18</v>
      </c>
      <c r="K53" s="72" t="s">
        <v>298</v>
      </c>
      <c r="L53" s="72">
        <v>7</v>
      </c>
      <c r="M53" s="15"/>
      <c r="N53" s="44">
        <f t="shared" si="44"/>
        <v>6</v>
      </c>
      <c r="O53" s="44">
        <f t="shared" si="45"/>
        <v>540</v>
      </c>
      <c r="P53" s="44">
        <f t="shared" si="46"/>
        <v>810</v>
      </c>
      <c r="Q53" s="44" t="s">
        <v>288</v>
      </c>
      <c r="R53" s="44">
        <f t="shared" si="47"/>
        <v>13500</v>
      </c>
      <c r="S53" s="70" t="s">
        <v>290</v>
      </c>
      <c r="T53" s="70">
        <f>INT(INDEX(挂机升级突破!$H$8:$L$27,章节关卡!$N53,MATCH(S53,挂机升级突破!$BJ$4:$BQ$4,0))*章节关卡!P53/6)</f>
        <v>47</v>
      </c>
      <c r="U53" s="72" t="s">
        <v>298</v>
      </c>
      <c r="V53" s="72">
        <v>7</v>
      </c>
      <c r="AK53" s="25">
        <v>49</v>
      </c>
      <c r="AL53" s="25">
        <v>5</v>
      </c>
      <c r="AM53" s="25">
        <v>7</v>
      </c>
      <c r="AN53" s="69">
        <f t="shared" si="31"/>
        <v>9</v>
      </c>
      <c r="AO53" s="69">
        <f t="shared" si="32"/>
        <v>32</v>
      </c>
      <c r="AP53" s="69">
        <f t="shared" si="33"/>
        <v>47</v>
      </c>
      <c r="AS53" s="53">
        <v>49</v>
      </c>
      <c r="AT53" s="14">
        <f t="shared" si="34"/>
        <v>6</v>
      </c>
      <c r="AU53" s="14">
        <f t="shared" si="35"/>
        <v>4</v>
      </c>
      <c r="AV53" s="14">
        <f t="shared" si="36"/>
        <v>200</v>
      </c>
      <c r="AW53" s="14">
        <f t="shared" si="37"/>
        <v>1050</v>
      </c>
      <c r="AX53" s="14">
        <f t="shared" si="38"/>
        <v>2250</v>
      </c>
      <c r="BA53" s="53">
        <v>46</v>
      </c>
      <c r="BB53" s="14">
        <f t="shared" si="39"/>
        <v>6</v>
      </c>
      <c r="BC53" s="14">
        <f t="shared" si="40"/>
        <v>1</v>
      </c>
      <c r="BD53" s="14">
        <f t="shared" si="41"/>
        <v>400</v>
      </c>
      <c r="BE53" s="14">
        <f t="shared" si="42"/>
        <v>2100</v>
      </c>
      <c r="BF53" s="14">
        <f t="shared" si="43"/>
        <v>4500</v>
      </c>
    </row>
    <row r="54" spans="1:58" ht="16.5" x14ac:dyDescent="0.2">
      <c r="A54" s="44">
        <v>16</v>
      </c>
      <c r="B54" s="90"/>
      <c r="C54" s="69">
        <f t="shared" si="48"/>
        <v>6</v>
      </c>
      <c r="D54" s="44">
        <f t="shared" si="49"/>
        <v>1</v>
      </c>
      <c r="E54" s="44">
        <v>120</v>
      </c>
      <c r="F54" s="44">
        <v>180</v>
      </c>
      <c r="G54" s="44" t="s">
        <v>288</v>
      </c>
      <c r="H54" s="69">
        <f t="shared" si="50"/>
        <v>3600</v>
      </c>
      <c r="I54" s="70" t="s">
        <v>290</v>
      </c>
      <c r="J54" s="70">
        <f>INT(INDEX(挂机升级突破!$H$8:$L$27,章节关卡!$C54,MATCH(I54,挂机升级突破!$BJ$4:$BQ$4,0))*章节关卡!F54/6)</f>
        <v>10</v>
      </c>
      <c r="K54" s="72" t="s">
        <v>22</v>
      </c>
      <c r="L54" s="72">
        <v>50</v>
      </c>
      <c r="M54" s="15"/>
      <c r="N54" s="44">
        <f t="shared" si="44"/>
        <v>7</v>
      </c>
      <c r="O54" s="44">
        <f t="shared" si="45"/>
        <v>180</v>
      </c>
      <c r="P54" s="44">
        <f t="shared" si="46"/>
        <v>270</v>
      </c>
      <c r="Q54" s="44" t="s">
        <v>288</v>
      </c>
      <c r="R54" s="44">
        <f t="shared" si="47"/>
        <v>5400</v>
      </c>
      <c r="S54" s="70" t="s">
        <v>290</v>
      </c>
      <c r="T54" s="70">
        <f>INT(INDEX(挂机升级突破!$H$8:$L$27,章节关卡!$N54,MATCH(S54,挂机升级突破!$BJ$4:$BQ$4,0))*章节关卡!P54/6)</f>
        <v>22</v>
      </c>
      <c r="U54" s="72" t="s">
        <v>22</v>
      </c>
      <c r="V54" s="72">
        <v>100</v>
      </c>
      <c r="AK54" s="25">
        <v>50</v>
      </c>
      <c r="AL54" s="25">
        <v>5</v>
      </c>
      <c r="AM54" s="25">
        <v>8</v>
      </c>
      <c r="AN54" s="69">
        <f t="shared" si="31"/>
        <v>9</v>
      </c>
      <c r="AO54" s="69">
        <f t="shared" si="32"/>
        <v>33</v>
      </c>
      <c r="AP54" s="69">
        <f t="shared" si="33"/>
        <v>48</v>
      </c>
      <c r="AS54" s="53">
        <v>50</v>
      </c>
      <c r="AT54" s="14">
        <f t="shared" si="34"/>
        <v>6</v>
      </c>
      <c r="AU54" s="14">
        <f t="shared" si="35"/>
        <v>5</v>
      </c>
      <c r="AV54" s="14">
        <f t="shared" si="36"/>
        <v>200</v>
      </c>
      <c r="AW54" s="14">
        <f t="shared" si="37"/>
        <v>1050</v>
      </c>
      <c r="AX54" s="14">
        <f t="shared" si="38"/>
        <v>2250</v>
      </c>
      <c r="BA54" s="53">
        <v>47</v>
      </c>
      <c r="BB54" s="14">
        <f t="shared" si="39"/>
        <v>6</v>
      </c>
      <c r="BC54" s="14">
        <f t="shared" si="40"/>
        <v>2</v>
      </c>
      <c r="BD54" s="14">
        <f t="shared" si="41"/>
        <v>400</v>
      </c>
      <c r="BE54" s="14">
        <f t="shared" si="42"/>
        <v>2100</v>
      </c>
      <c r="BF54" s="14">
        <f t="shared" si="43"/>
        <v>4500</v>
      </c>
    </row>
    <row r="55" spans="1:58" ht="16.5" x14ac:dyDescent="0.2">
      <c r="A55" s="44">
        <v>17</v>
      </c>
      <c r="B55" s="90"/>
      <c r="C55" s="69">
        <f t="shared" si="48"/>
        <v>6</v>
      </c>
      <c r="D55" s="44">
        <f t="shared" si="49"/>
        <v>2</v>
      </c>
      <c r="E55" s="44">
        <v>240</v>
      </c>
      <c r="F55" s="44">
        <v>360</v>
      </c>
      <c r="G55" s="44" t="s">
        <v>288</v>
      </c>
      <c r="H55" s="69">
        <f t="shared" si="50"/>
        <v>7200</v>
      </c>
      <c r="I55" s="70" t="s">
        <v>290</v>
      </c>
      <c r="J55" s="70">
        <f>INT(INDEX(挂机升级突破!$H$8:$L$27,章节关卡!$C55,MATCH(I55,挂机升级突破!$BJ$4:$BQ$4,0))*章节关卡!F55/6)</f>
        <v>21</v>
      </c>
      <c r="K55" s="72" t="s">
        <v>298</v>
      </c>
      <c r="L55" s="72">
        <v>3</v>
      </c>
      <c r="N55" s="44">
        <f t="shared" si="44"/>
        <v>7</v>
      </c>
      <c r="O55" s="44">
        <f t="shared" si="45"/>
        <v>360</v>
      </c>
      <c r="P55" s="44">
        <f t="shared" si="46"/>
        <v>540</v>
      </c>
      <c r="Q55" s="44" t="s">
        <v>288</v>
      </c>
      <c r="R55" s="44">
        <f t="shared" si="47"/>
        <v>10800</v>
      </c>
      <c r="S55" s="70" t="s">
        <v>290</v>
      </c>
      <c r="T55" s="70">
        <f>INT(INDEX(挂机升级突破!$H$8:$L$27,章节关卡!$N55,MATCH(S55,挂机升级突破!$BJ$4:$BQ$4,0))*章节关卡!P55/6)</f>
        <v>45</v>
      </c>
      <c r="U55" s="72" t="s">
        <v>298</v>
      </c>
      <c r="V55" s="72">
        <v>3</v>
      </c>
      <c r="AK55" s="25">
        <v>51</v>
      </c>
      <c r="AL55" s="25">
        <v>5</v>
      </c>
      <c r="AM55" s="25">
        <v>9</v>
      </c>
      <c r="AN55" s="69">
        <f t="shared" si="31"/>
        <v>9</v>
      </c>
      <c r="AO55" s="69">
        <f t="shared" si="32"/>
        <v>34</v>
      </c>
      <c r="AP55" s="69">
        <f t="shared" si="33"/>
        <v>49</v>
      </c>
      <c r="AS55" s="53">
        <v>51</v>
      </c>
      <c r="AT55" s="14">
        <f t="shared" si="34"/>
        <v>6</v>
      </c>
      <c r="AU55" s="14">
        <f t="shared" si="35"/>
        <v>6</v>
      </c>
      <c r="AV55" s="14">
        <f t="shared" si="36"/>
        <v>200</v>
      </c>
      <c r="AW55" s="14">
        <f t="shared" si="37"/>
        <v>1050</v>
      </c>
      <c r="AX55" s="14">
        <f t="shared" si="38"/>
        <v>2250</v>
      </c>
      <c r="BA55" s="53">
        <v>48</v>
      </c>
      <c r="BB55" s="14">
        <f t="shared" si="39"/>
        <v>6</v>
      </c>
      <c r="BC55" s="14">
        <f t="shared" si="40"/>
        <v>3</v>
      </c>
      <c r="BD55" s="14">
        <f t="shared" si="41"/>
        <v>400</v>
      </c>
      <c r="BE55" s="14">
        <f t="shared" si="42"/>
        <v>2100</v>
      </c>
      <c r="BF55" s="14">
        <f t="shared" si="43"/>
        <v>4500</v>
      </c>
    </row>
    <row r="56" spans="1:58" ht="16.5" x14ac:dyDescent="0.2">
      <c r="A56" s="44">
        <v>18</v>
      </c>
      <c r="B56" s="90"/>
      <c r="C56" s="69">
        <f t="shared" si="48"/>
        <v>6</v>
      </c>
      <c r="D56" s="44">
        <f t="shared" si="49"/>
        <v>3</v>
      </c>
      <c r="E56" s="44">
        <v>360</v>
      </c>
      <c r="F56" s="44">
        <v>540</v>
      </c>
      <c r="G56" s="44" t="s">
        <v>288</v>
      </c>
      <c r="H56" s="69">
        <f t="shared" si="50"/>
        <v>10800</v>
      </c>
      <c r="I56" s="70" t="s">
        <v>290</v>
      </c>
      <c r="J56" s="70">
        <f>INT(INDEX(挂机升级突破!$H$8:$L$27,章节关卡!$C56,MATCH(I56,挂机升级突破!$BJ$4:$BQ$4,0))*章节关卡!F56/6)</f>
        <v>31</v>
      </c>
      <c r="K56" s="72" t="s">
        <v>298</v>
      </c>
      <c r="L56" s="72">
        <v>7</v>
      </c>
      <c r="N56" s="44">
        <f t="shared" si="44"/>
        <v>7</v>
      </c>
      <c r="O56" s="44">
        <f t="shared" si="45"/>
        <v>540</v>
      </c>
      <c r="P56" s="44">
        <f t="shared" si="46"/>
        <v>810</v>
      </c>
      <c r="Q56" s="44" t="s">
        <v>288</v>
      </c>
      <c r="R56" s="44">
        <f t="shared" si="47"/>
        <v>16200</v>
      </c>
      <c r="S56" s="70" t="s">
        <v>290</v>
      </c>
      <c r="T56" s="70">
        <f>INT(INDEX(挂机升级突破!$H$8:$L$27,章节关卡!$N56,MATCH(S56,挂机升级突破!$BJ$4:$BQ$4,0))*章节关卡!P56/6)</f>
        <v>67</v>
      </c>
      <c r="U56" s="72" t="s">
        <v>298</v>
      </c>
      <c r="V56" s="72">
        <v>7</v>
      </c>
      <c r="AK56" s="25">
        <v>52</v>
      </c>
      <c r="AL56" s="25">
        <v>5</v>
      </c>
      <c r="AM56" s="25">
        <v>10</v>
      </c>
      <c r="AN56" s="69">
        <f t="shared" si="31"/>
        <v>9</v>
      </c>
      <c r="AO56" s="69">
        <f t="shared" si="32"/>
        <v>35</v>
      </c>
      <c r="AP56" s="69">
        <f t="shared" si="33"/>
        <v>50</v>
      </c>
      <c r="AS56" s="53">
        <v>52</v>
      </c>
      <c r="AT56" s="14">
        <f t="shared" si="34"/>
        <v>6</v>
      </c>
      <c r="AU56" s="14">
        <f t="shared" si="35"/>
        <v>7</v>
      </c>
      <c r="AV56" s="14">
        <f t="shared" si="36"/>
        <v>200</v>
      </c>
      <c r="AW56" s="14">
        <f t="shared" si="37"/>
        <v>1050</v>
      </c>
      <c r="AX56" s="14">
        <f t="shared" si="38"/>
        <v>2250</v>
      </c>
      <c r="BA56" s="53">
        <v>49</v>
      </c>
      <c r="BB56" s="14">
        <f t="shared" si="39"/>
        <v>6</v>
      </c>
      <c r="BC56" s="14">
        <f t="shared" si="40"/>
        <v>4</v>
      </c>
      <c r="BD56" s="14">
        <f t="shared" si="41"/>
        <v>400</v>
      </c>
      <c r="BE56" s="14">
        <f t="shared" si="42"/>
        <v>2100</v>
      </c>
      <c r="BF56" s="14">
        <f t="shared" si="43"/>
        <v>4500</v>
      </c>
    </row>
    <row r="57" spans="1:58" ht="16.5" x14ac:dyDescent="0.2">
      <c r="A57" s="44">
        <v>19</v>
      </c>
      <c r="B57" s="90"/>
      <c r="C57" s="69">
        <f t="shared" si="48"/>
        <v>7</v>
      </c>
      <c r="D57" s="44">
        <f t="shared" si="49"/>
        <v>1</v>
      </c>
      <c r="E57" s="44">
        <v>120</v>
      </c>
      <c r="F57" s="44">
        <v>180</v>
      </c>
      <c r="G57" s="44" t="s">
        <v>288</v>
      </c>
      <c r="H57" s="69">
        <f t="shared" si="50"/>
        <v>4200</v>
      </c>
      <c r="I57" s="44" t="s">
        <v>291</v>
      </c>
      <c r="J57" s="70">
        <f>INT(INDEX(挂机升级突破!$H$8:$L$27,章节关卡!$C57,MATCH(I57,挂机升级突破!$BJ$4:$BQ$4,0))*章节关卡!F57/6)</f>
        <v>0</v>
      </c>
      <c r="K57" s="72" t="s">
        <v>22</v>
      </c>
      <c r="L57" s="72">
        <v>50</v>
      </c>
      <c r="N57" s="44">
        <f t="shared" si="44"/>
        <v>8</v>
      </c>
      <c r="O57" s="44">
        <f t="shared" si="45"/>
        <v>180</v>
      </c>
      <c r="P57" s="44">
        <f t="shared" si="46"/>
        <v>270</v>
      </c>
      <c r="Q57" s="44" t="s">
        <v>288</v>
      </c>
      <c r="R57" s="44">
        <f t="shared" si="47"/>
        <v>6300</v>
      </c>
      <c r="S57" s="70" t="s">
        <v>224</v>
      </c>
      <c r="T57" s="70">
        <f>INT(INDEX(挂机升级突破!$H$8:$L$27,章节关卡!$N57,MATCH(S57,挂机升级突破!$BJ$4:$BQ$4,0))*章节关卡!P57/6)</f>
        <v>0</v>
      </c>
      <c r="U57" s="72" t="s">
        <v>22</v>
      </c>
      <c r="V57" s="72">
        <v>200</v>
      </c>
      <c r="AK57" s="25">
        <v>53</v>
      </c>
      <c r="AL57" s="25">
        <v>5</v>
      </c>
      <c r="AM57" s="25">
        <v>11</v>
      </c>
      <c r="AN57" s="69">
        <f t="shared" si="31"/>
        <v>9</v>
      </c>
      <c r="AO57" s="69">
        <f t="shared" si="32"/>
        <v>36</v>
      </c>
      <c r="AP57" s="69">
        <f t="shared" si="33"/>
        <v>51</v>
      </c>
      <c r="AS57" s="53">
        <v>53</v>
      </c>
      <c r="AT57" s="14">
        <f t="shared" si="34"/>
        <v>6</v>
      </c>
      <c r="AU57" s="14">
        <f t="shared" si="35"/>
        <v>8</v>
      </c>
      <c r="AV57" s="14">
        <f t="shared" si="36"/>
        <v>200</v>
      </c>
      <c r="AW57" s="14">
        <f t="shared" si="37"/>
        <v>1050</v>
      </c>
      <c r="AX57" s="14">
        <f t="shared" si="38"/>
        <v>2250</v>
      </c>
      <c r="BA57" s="53">
        <v>50</v>
      </c>
      <c r="BB57" s="14">
        <f t="shared" si="39"/>
        <v>6</v>
      </c>
      <c r="BC57" s="14">
        <f t="shared" si="40"/>
        <v>5</v>
      </c>
      <c r="BD57" s="14">
        <f t="shared" si="41"/>
        <v>400</v>
      </c>
      <c r="BE57" s="14">
        <f t="shared" si="42"/>
        <v>2100</v>
      </c>
      <c r="BF57" s="14">
        <f t="shared" si="43"/>
        <v>4500</v>
      </c>
    </row>
    <row r="58" spans="1:58" ht="16.5" x14ac:dyDescent="0.2">
      <c r="A58" s="44">
        <v>20</v>
      </c>
      <c r="B58" s="90"/>
      <c r="C58" s="69">
        <f t="shared" si="48"/>
        <v>7</v>
      </c>
      <c r="D58" s="44">
        <f t="shared" si="49"/>
        <v>2</v>
      </c>
      <c r="E58" s="44">
        <v>240</v>
      </c>
      <c r="F58" s="44">
        <v>360</v>
      </c>
      <c r="G58" s="44" t="s">
        <v>288</v>
      </c>
      <c r="H58" s="69">
        <f t="shared" si="50"/>
        <v>8400</v>
      </c>
      <c r="I58" s="70" t="s">
        <v>224</v>
      </c>
      <c r="J58" s="70">
        <f>INT(INDEX(挂机升级突破!$H$8:$L$27,章节关卡!$C58,MATCH(I58,挂机升级突破!$BJ$4:$BQ$4,0))*章节关卡!F58/6)</f>
        <v>0</v>
      </c>
      <c r="K58" s="72" t="s">
        <v>298</v>
      </c>
      <c r="L58" s="72">
        <v>3</v>
      </c>
      <c r="N58" s="44">
        <f t="shared" si="44"/>
        <v>8</v>
      </c>
      <c r="O58" s="44">
        <f t="shared" si="45"/>
        <v>360</v>
      </c>
      <c r="P58" s="44">
        <f t="shared" si="46"/>
        <v>540</v>
      </c>
      <c r="Q58" s="44" t="s">
        <v>288</v>
      </c>
      <c r="R58" s="44">
        <f t="shared" si="47"/>
        <v>12600</v>
      </c>
      <c r="S58" s="70" t="s">
        <v>224</v>
      </c>
      <c r="T58" s="70">
        <f>INT(INDEX(挂机升级突破!$H$8:$L$27,章节关卡!$N58,MATCH(S58,挂机升级突破!$BJ$4:$BQ$4,0))*章节关卡!P58/6)</f>
        <v>0</v>
      </c>
      <c r="U58" s="72" t="s">
        <v>298</v>
      </c>
      <c r="V58" s="72">
        <v>3</v>
      </c>
      <c r="AK58" s="25">
        <v>54</v>
      </c>
      <c r="AL58" s="25">
        <v>5</v>
      </c>
      <c r="AM58" s="25">
        <v>12</v>
      </c>
      <c r="AN58" s="69">
        <f t="shared" si="31"/>
        <v>9</v>
      </c>
      <c r="AO58" s="69">
        <f t="shared" si="32"/>
        <v>37</v>
      </c>
      <c r="AP58" s="69">
        <f t="shared" si="33"/>
        <v>52</v>
      </c>
      <c r="AS58" s="53">
        <v>54</v>
      </c>
      <c r="AT58" s="14">
        <f t="shared" si="34"/>
        <v>6</v>
      </c>
      <c r="AU58" s="14">
        <f t="shared" si="35"/>
        <v>9</v>
      </c>
      <c r="AV58" s="14">
        <f t="shared" ref="AV58:AV77" si="51">INDEX($P$6:$P$25,AT58)</f>
        <v>200</v>
      </c>
      <c r="AW58" s="14">
        <f t="shared" ref="AW58:AW77" si="52">INDEX($R$6:$R$25,AT58)</f>
        <v>1050</v>
      </c>
      <c r="AX58" s="14">
        <f t="shared" ref="AX58:AX77" si="53">INDEX($T$6:$T$25,AT58)</f>
        <v>2250</v>
      </c>
      <c r="BA58" s="53">
        <v>51</v>
      </c>
      <c r="BB58" s="14">
        <f t="shared" si="39"/>
        <v>6</v>
      </c>
      <c r="BC58" s="14">
        <f t="shared" si="40"/>
        <v>6</v>
      </c>
      <c r="BD58" s="14">
        <f t="shared" ref="BD58:BD78" si="54">INDEX($AB$6:$AB$25,BB58)</f>
        <v>400</v>
      </c>
      <c r="BE58" s="14">
        <f t="shared" ref="BE58:BE78" si="55">INDEX($AD$6:$AD$25,BB58)</f>
        <v>2100</v>
      </c>
      <c r="BF58" s="14">
        <f t="shared" ref="BF58:BF78" si="56">INDEX($AF$6:$AF$25,BB58)</f>
        <v>4500</v>
      </c>
    </row>
    <row r="59" spans="1:58" ht="16.5" x14ac:dyDescent="0.2">
      <c r="A59" s="44">
        <v>21</v>
      </c>
      <c r="B59" s="90"/>
      <c r="C59" s="69">
        <f t="shared" si="48"/>
        <v>7</v>
      </c>
      <c r="D59" s="44">
        <f t="shared" si="49"/>
        <v>3</v>
      </c>
      <c r="E59" s="44">
        <v>360</v>
      </c>
      <c r="F59" s="44">
        <v>540</v>
      </c>
      <c r="G59" s="44" t="s">
        <v>288</v>
      </c>
      <c r="H59" s="69">
        <f t="shared" si="50"/>
        <v>12600</v>
      </c>
      <c r="I59" s="70" t="s">
        <v>224</v>
      </c>
      <c r="J59" s="70">
        <f>INT(INDEX(挂机升级突破!$H$8:$L$27,章节关卡!$C59,MATCH(I59,挂机升级突破!$BJ$4:$BQ$4,0))*章节关卡!F59/6)</f>
        <v>0</v>
      </c>
      <c r="K59" s="72" t="s">
        <v>298</v>
      </c>
      <c r="L59" s="72">
        <v>7</v>
      </c>
      <c r="N59" s="44">
        <f t="shared" si="44"/>
        <v>8</v>
      </c>
      <c r="O59" s="44">
        <f t="shared" si="45"/>
        <v>540</v>
      </c>
      <c r="P59" s="44">
        <f t="shared" si="46"/>
        <v>810</v>
      </c>
      <c r="Q59" s="44" t="s">
        <v>288</v>
      </c>
      <c r="R59" s="44">
        <f t="shared" si="47"/>
        <v>18900</v>
      </c>
      <c r="S59" s="70" t="s">
        <v>224</v>
      </c>
      <c r="T59" s="70">
        <f>INT(INDEX(挂机升级突破!$H$8:$L$27,章节关卡!$N59,MATCH(S59,挂机升级突破!$BJ$4:$BQ$4,0))*章节关卡!P59/6)</f>
        <v>0</v>
      </c>
      <c r="U59" s="72" t="s">
        <v>298</v>
      </c>
      <c r="V59" s="72">
        <v>7</v>
      </c>
      <c r="AK59" s="25">
        <v>55</v>
      </c>
      <c r="AL59" s="25">
        <v>5</v>
      </c>
      <c r="AM59" s="25">
        <v>13</v>
      </c>
      <c r="AN59" s="69">
        <f t="shared" si="31"/>
        <v>9</v>
      </c>
      <c r="AO59" s="69">
        <f t="shared" si="32"/>
        <v>38</v>
      </c>
      <c r="AP59" s="69">
        <f t="shared" si="33"/>
        <v>53</v>
      </c>
      <c r="AS59" s="53">
        <v>55</v>
      </c>
      <c r="AT59" s="14">
        <f t="shared" si="34"/>
        <v>7</v>
      </c>
      <c r="AU59" s="14">
        <f t="shared" si="35"/>
        <v>1</v>
      </c>
      <c r="AV59" s="14">
        <f t="shared" si="51"/>
        <v>240</v>
      </c>
      <c r="AW59" s="14">
        <f t="shared" si="52"/>
        <v>1200</v>
      </c>
      <c r="AX59" s="14">
        <f t="shared" si="53"/>
        <v>2700</v>
      </c>
      <c r="BA59" s="53">
        <v>52</v>
      </c>
      <c r="BB59" s="14">
        <f t="shared" si="39"/>
        <v>6</v>
      </c>
      <c r="BC59" s="14">
        <f t="shared" si="40"/>
        <v>7</v>
      </c>
      <c r="BD59" s="14">
        <f t="shared" si="54"/>
        <v>400</v>
      </c>
      <c r="BE59" s="14">
        <f t="shared" si="55"/>
        <v>2100</v>
      </c>
      <c r="BF59" s="14">
        <f t="shared" si="56"/>
        <v>4500</v>
      </c>
    </row>
    <row r="60" spans="1:58" ht="16.5" x14ac:dyDescent="0.2">
      <c r="A60" s="44">
        <v>22</v>
      </c>
      <c r="B60" s="90"/>
      <c r="C60" s="69">
        <f t="shared" si="48"/>
        <v>8</v>
      </c>
      <c r="D60" s="44">
        <f t="shared" si="49"/>
        <v>1</v>
      </c>
      <c r="E60" s="44">
        <v>120</v>
      </c>
      <c r="F60" s="44">
        <v>180</v>
      </c>
      <c r="G60" s="44" t="s">
        <v>288</v>
      </c>
      <c r="H60" s="69">
        <f t="shared" si="50"/>
        <v>4800</v>
      </c>
      <c r="I60" s="70" t="s">
        <v>224</v>
      </c>
      <c r="J60" s="70">
        <f>INT(INDEX(挂机升级突破!$H$8:$L$27,章节关卡!$C60,MATCH(I60,挂机升级突破!$BJ$4:$BQ$4,0))*章节关卡!F60/6)</f>
        <v>0</v>
      </c>
      <c r="K60" s="72" t="s">
        <v>22</v>
      </c>
      <c r="L60" s="72">
        <v>100</v>
      </c>
      <c r="N60" s="44">
        <f t="shared" si="44"/>
        <v>9</v>
      </c>
      <c r="O60" s="44">
        <f t="shared" si="45"/>
        <v>180</v>
      </c>
      <c r="P60" s="44">
        <f t="shared" si="46"/>
        <v>270</v>
      </c>
      <c r="Q60" s="44" t="s">
        <v>288</v>
      </c>
      <c r="R60" s="44">
        <f t="shared" si="47"/>
        <v>7200</v>
      </c>
      <c r="S60" s="70" t="s">
        <v>224</v>
      </c>
      <c r="T60" s="70">
        <f>INT(INDEX(挂机升级突破!$H$8:$L$27,章节关卡!$N60,MATCH(S60,挂机升级突破!$BJ$4:$BQ$4,0))*章节关卡!P60/6)</f>
        <v>0</v>
      </c>
      <c r="U60" s="72" t="s">
        <v>22</v>
      </c>
      <c r="V60" s="72">
        <v>200</v>
      </c>
      <c r="AK60" s="25">
        <v>56</v>
      </c>
      <c r="AL60" s="25">
        <v>5</v>
      </c>
      <c r="AM60" s="25">
        <v>14</v>
      </c>
      <c r="AN60" s="69">
        <f t="shared" si="31"/>
        <v>9</v>
      </c>
      <c r="AO60" s="69">
        <f t="shared" si="32"/>
        <v>39</v>
      </c>
      <c r="AP60" s="69">
        <f t="shared" si="33"/>
        <v>54</v>
      </c>
      <c r="AS60" s="53">
        <v>56</v>
      </c>
      <c r="AT60" s="14">
        <f t="shared" si="34"/>
        <v>7</v>
      </c>
      <c r="AU60" s="14">
        <f t="shared" si="35"/>
        <v>2</v>
      </c>
      <c r="AV60" s="14">
        <f t="shared" si="51"/>
        <v>240</v>
      </c>
      <c r="AW60" s="14">
        <f t="shared" si="52"/>
        <v>1200</v>
      </c>
      <c r="AX60" s="14">
        <f t="shared" si="53"/>
        <v>2700</v>
      </c>
      <c r="BA60" s="53">
        <v>53</v>
      </c>
      <c r="BB60" s="14">
        <f t="shared" si="39"/>
        <v>6</v>
      </c>
      <c r="BC60" s="14">
        <f t="shared" si="40"/>
        <v>8</v>
      </c>
      <c r="BD60" s="14">
        <f t="shared" si="54"/>
        <v>400</v>
      </c>
      <c r="BE60" s="14">
        <f t="shared" si="55"/>
        <v>2100</v>
      </c>
      <c r="BF60" s="14">
        <f t="shared" si="56"/>
        <v>4500</v>
      </c>
    </row>
    <row r="61" spans="1:58" ht="16.5" x14ac:dyDescent="0.2">
      <c r="A61" s="44">
        <v>23</v>
      </c>
      <c r="B61" s="90"/>
      <c r="C61" s="69">
        <f t="shared" si="48"/>
        <v>8</v>
      </c>
      <c r="D61" s="44">
        <f t="shared" si="49"/>
        <v>2</v>
      </c>
      <c r="E61" s="44">
        <v>240</v>
      </c>
      <c r="F61" s="44">
        <v>360</v>
      </c>
      <c r="G61" s="44" t="s">
        <v>288</v>
      </c>
      <c r="H61" s="69">
        <f t="shared" si="50"/>
        <v>9600</v>
      </c>
      <c r="I61" s="70" t="s">
        <v>224</v>
      </c>
      <c r="J61" s="70">
        <f>INT(INDEX(挂机升级突破!$H$8:$L$27,章节关卡!$C61,MATCH(I61,挂机升级突破!$BJ$4:$BQ$4,0))*章节关卡!F61/6)</f>
        <v>0</v>
      </c>
      <c r="K61" s="72" t="s">
        <v>298</v>
      </c>
      <c r="L61" s="72">
        <v>3</v>
      </c>
      <c r="N61" s="44">
        <f t="shared" si="44"/>
        <v>9</v>
      </c>
      <c r="O61" s="44">
        <f t="shared" si="45"/>
        <v>360</v>
      </c>
      <c r="P61" s="44">
        <f t="shared" si="46"/>
        <v>540</v>
      </c>
      <c r="Q61" s="44" t="s">
        <v>288</v>
      </c>
      <c r="R61" s="44">
        <f t="shared" si="47"/>
        <v>14400</v>
      </c>
      <c r="S61" s="70" t="s">
        <v>224</v>
      </c>
      <c r="T61" s="70">
        <f>INT(INDEX(挂机升级突破!$H$8:$L$27,章节关卡!$N61,MATCH(S61,挂机升级突破!$BJ$4:$BQ$4,0))*章节关卡!P61/6)</f>
        <v>0</v>
      </c>
      <c r="U61" s="72" t="s">
        <v>298</v>
      </c>
      <c r="V61" s="72">
        <v>3</v>
      </c>
      <c r="AK61" s="25">
        <v>57</v>
      </c>
      <c r="AL61" s="25">
        <v>5</v>
      </c>
      <c r="AM61" s="25">
        <v>15</v>
      </c>
      <c r="AN61" s="69">
        <f t="shared" si="31"/>
        <v>9</v>
      </c>
      <c r="AO61" s="69">
        <f t="shared" si="32"/>
        <v>40</v>
      </c>
      <c r="AP61" s="69">
        <f t="shared" si="33"/>
        <v>55</v>
      </c>
      <c r="AS61" s="53">
        <v>57</v>
      </c>
      <c r="AT61" s="14">
        <f t="shared" si="34"/>
        <v>7</v>
      </c>
      <c r="AU61" s="14">
        <f t="shared" si="35"/>
        <v>3</v>
      </c>
      <c r="AV61" s="14">
        <f t="shared" si="51"/>
        <v>240</v>
      </c>
      <c r="AW61" s="14">
        <f t="shared" si="52"/>
        <v>1200</v>
      </c>
      <c r="AX61" s="14">
        <f t="shared" si="53"/>
        <v>2700</v>
      </c>
      <c r="BA61" s="53">
        <v>54</v>
      </c>
      <c r="BB61" s="14">
        <f t="shared" si="39"/>
        <v>6</v>
      </c>
      <c r="BC61" s="14">
        <f t="shared" si="40"/>
        <v>9</v>
      </c>
      <c r="BD61" s="14">
        <f t="shared" si="54"/>
        <v>400</v>
      </c>
      <c r="BE61" s="14">
        <f t="shared" si="55"/>
        <v>2100</v>
      </c>
      <c r="BF61" s="14">
        <f t="shared" si="56"/>
        <v>4500</v>
      </c>
    </row>
    <row r="62" spans="1:58" ht="16.5" x14ac:dyDescent="0.2">
      <c r="A62" s="44">
        <v>24</v>
      </c>
      <c r="B62" s="90"/>
      <c r="C62" s="69">
        <f t="shared" si="48"/>
        <v>8</v>
      </c>
      <c r="D62" s="44">
        <f t="shared" si="49"/>
        <v>3</v>
      </c>
      <c r="E62" s="44">
        <v>360</v>
      </c>
      <c r="F62" s="44">
        <v>540</v>
      </c>
      <c r="G62" s="44" t="s">
        <v>288</v>
      </c>
      <c r="H62" s="69">
        <f t="shared" si="50"/>
        <v>14400</v>
      </c>
      <c r="I62" s="70" t="s">
        <v>224</v>
      </c>
      <c r="J62" s="70">
        <f>INT(INDEX(挂机升级突破!$H$8:$L$27,章节关卡!$C62,MATCH(I62,挂机升级突破!$BJ$4:$BQ$4,0))*章节关卡!F62/6)</f>
        <v>0</v>
      </c>
      <c r="K62" s="72" t="s">
        <v>298</v>
      </c>
      <c r="L62" s="72">
        <v>7</v>
      </c>
      <c r="N62" s="44">
        <f t="shared" si="44"/>
        <v>9</v>
      </c>
      <c r="O62" s="44">
        <f t="shared" si="45"/>
        <v>540</v>
      </c>
      <c r="P62" s="44">
        <f t="shared" si="46"/>
        <v>810</v>
      </c>
      <c r="Q62" s="44" t="s">
        <v>288</v>
      </c>
      <c r="R62" s="44">
        <f t="shared" si="47"/>
        <v>21600</v>
      </c>
      <c r="S62" s="70" t="s">
        <v>224</v>
      </c>
      <c r="T62" s="70">
        <f>INT(INDEX(挂机升级突破!$H$8:$L$27,章节关卡!$N62,MATCH(S62,挂机升级突破!$BJ$4:$BQ$4,0))*章节关卡!P62/6)</f>
        <v>0</v>
      </c>
      <c r="U62" s="72" t="s">
        <v>298</v>
      </c>
      <c r="V62" s="72">
        <v>7</v>
      </c>
      <c r="AK62" s="25">
        <v>58</v>
      </c>
      <c r="AL62" s="25">
        <v>6</v>
      </c>
      <c r="AM62" s="25">
        <v>1</v>
      </c>
      <c r="AN62" s="69">
        <f t="shared" si="31"/>
        <v>10</v>
      </c>
      <c r="AO62" s="69">
        <f t="shared" si="32"/>
        <v>31</v>
      </c>
      <c r="AP62" s="69">
        <f t="shared" si="33"/>
        <v>46</v>
      </c>
      <c r="AS62" s="53">
        <v>58</v>
      </c>
      <c r="AT62" s="14">
        <f t="shared" si="34"/>
        <v>7</v>
      </c>
      <c r="AU62" s="14">
        <f t="shared" si="35"/>
        <v>4</v>
      </c>
      <c r="AV62" s="14">
        <f t="shared" si="51"/>
        <v>240</v>
      </c>
      <c r="AW62" s="14">
        <f t="shared" si="52"/>
        <v>1200</v>
      </c>
      <c r="AX62" s="14">
        <f t="shared" si="53"/>
        <v>2700</v>
      </c>
      <c r="BA62" s="53">
        <v>55</v>
      </c>
      <c r="BB62" s="14">
        <f t="shared" si="39"/>
        <v>7</v>
      </c>
      <c r="BC62" s="14">
        <f t="shared" si="40"/>
        <v>1</v>
      </c>
      <c r="BD62" s="14">
        <f t="shared" si="54"/>
        <v>480</v>
      </c>
      <c r="BE62" s="14">
        <f t="shared" si="55"/>
        <v>2400</v>
      </c>
      <c r="BF62" s="14">
        <f t="shared" si="56"/>
        <v>5400</v>
      </c>
    </row>
    <row r="63" spans="1:58" ht="16.5" x14ac:dyDescent="0.2">
      <c r="A63" s="44">
        <v>25</v>
      </c>
      <c r="B63" s="90"/>
      <c r="C63" s="69">
        <f t="shared" si="48"/>
        <v>9</v>
      </c>
      <c r="D63" s="44">
        <f t="shared" si="49"/>
        <v>1</v>
      </c>
      <c r="E63" s="44">
        <v>120</v>
      </c>
      <c r="F63" s="44">
        <v>180</v>
      </c>
      <c r="G63" s="44" t="s">
        <v>288</v>
      </c>
      <c r="H63" s="69">
        <f t="shared" si="50"/>
        <v>5400</v>
      </c>
      <c r="I63" s="70" t="s">
        <v>224</v>
      </c>
      <c r="J63" s="70">
        <f>INT(INDEX(挂机升级突破!$H$8:$L$27,章节关卡!$C63,MATCH(I63,挂机升级突破!$BJ$4:$BQ$4,0))*章节关卡!F63/6)</f>
        <v>0</v>
      </c>
      <c r="K63" s="72" t="s">
        <v>22</v>
      </c>
      <c r="L63" s="72">
        <v>100</v>
      </c>
      <c r="N63" s="44">
        <f t="shared" si="44"/>
        <v>10</v>
      </c>
      <c r="O63" s="44">
        <f t="shared" si="45"/>
        <v>180</v>
      </c>
      <c r="P63" s="44">
        <f t="shared" si="46"/>
        <v>270</v>
      </c>
      <c r="Q63" s="44" t="s">
        <v>288</v>
      </c>
      <c r="R63" s="44">
        <f t="shared" si="47"/>
        <v>8100</v>
      </c>
      <c r="S63" s="70" t="s">
        <v>224</v>
      </c>
      <c r="T63" s="70">
        <f>INT(INDEX(挂机升级突破!$H$8:$L$27,章节关卡!$N63,MATCH(S63,挂机升级突破!$BJ$4:$BQ$4,0))*章节关卡!P63/6)</f>
        <v>0</v>
      </c>
      <c r="U63" s="72" t="s">
        <v>22</v>
      </c>
      <c r="V63" s="72">
        <v>200</v>
      </c>
      <c r="AK63" s="25">
        <v>59</v>
      </c>
      <c r="AL63" s="25">
        <v>6</v>
      </c>
      <c r="AM63" s="25">
        <v>2</v>
      </c>
      <c r="AN63" s="69">
        <f t="shared" si="31"/>
        <v>10</v>
      </c>
      <c r="AO63" s="69">
        <f t="shared" si="32"/>
        <v>32</v>
      </c>
      <c r="AP63" s="69">
        <f t="shared" si="33"/>
        <v>47</v>
      </c>
      <c r="AS63" s="53">
        <v>59</v>
      </c>
      <c r="AT63" s="14">
        <f t="shared" si="34"/>
        <v>7</v>
      </c>
      <c r="AU63" s="14">
        <f t="shared" si="35"/>
        <v>5</v>
      </c>
      <c r="AV63" s="14">
        <f t="shared" si="51"/>
        <v>240</v>
      </c>
      <c r="AW63" s="14">
        <f t="shared" si="52"/>
        <v>1200</v>
      </c>
      <c r="AX63" s="14">
        <f t="shared" si="53"/>
        <v>2700</v>
      </c>
      <c r="BA63" s="53">
        <v>56</v>
      </c>
      <c r="BB63" s="14">
        <f t="shared" si="39"/>
        <v>7</v>
      </c>
      <c r="BC63" s="14">
        <f t="shared" si="40"/>
        <v>2</v>
      </c>
      <c r="BD63" s="14">
        <f t="shared" si="54"/>
        <v>480</v>
      </c>
      <c r="BE63" s="14">
        <f t="shared" si="55"/>
        <v>2400</v>
      </c>
      <c r="BF63" s="14">
        <f t="shared" si="56"/>
        <v>5400</v>
      </c>
    </row>
    <row r="64" spans="1:58" ht="16.5" x14ac:dyDescent="0.2">
      <c r="A64" s="44">
        <v>26</v>
      </c>
      <c r="B64" s="90"/>
      <c r="C64" s="69">
        <f t="shared" si="48"/>
        <v>9</v>
      </c>
      <c r="D64" s="44">
        <f t="shared" si="49"/>
        <v>2</v>
      </c>
      <c r="E64" s="44">
        <v>240</v>
      </c>
      <c r="F64" s="44">
        <v>360</v>
      </c>
      <c r="G64" s="44" t="s">
        <v>288</v>
      </c>
      <c r="H64" s="69">
        <f t="shared" si="50"/>
        <v>10800</v>
      </c>
      <c r="I64" s="70" t="s">
        <v>224</v>
      </c>
      <c r="J64" s="70">
        <f>INT(INDEX(挂机升级突破!$H$8:$L$27,章节关卡!$C64,MATCH(I64,挂机升级突破!$BJ$4:$BQ$4,0))*章节关卡!F64/6)</f>
        <v>0</v>
      </c>
      <c r="K64" s="72" t="s">
        <v>298</v>
      </c>
      <c r="L64" s="72">
        <v>3</v>
      </c>
      <c r="N64" s="44">
        <f t="shared" si="44"/>
        <v>10</v>
      </c>
      <c r="O64" s="44">
        <f t="shared" si="45"/>
        <v>360</v>
      </c>
      <c r="P64" s="44">
        <f t="shared" si="46"/>
        <v>540</v>
      </c>
      <c r="Q64" s="44" t="s">
        <v>288</v>
      </c>
      <c r="R64" s="44">
        <f t="shared" si="47"/>
        <v>16200</v>
      </c>
      <c r="S64" s="70" t="s">
        <v>224</v>
      </c>
      <c r="T64" s="70">
        <f>INT(INDEX(挂机升级突破!$H$8:$L$27,章节关卡!$N64,MATCH(S64,挂机升级突破!$BJ$4:$BQ$4,0))*章节关卡!P64/6)</f>
        <v>0</v>
      </c>
      <c r="U64" s="72" t="s">
        <v>298</v>
      </c>
      <c r="V64" s="72">
        <v>3</v>
      </c>
      <c r="AK64" s="25">
        <v>60</v>
      </c>
      <c r="AL64" s="25">
        <v>6</v>
      </c>
      <c r="AM64" s="25">
        <v>3</v>
      </c>
      <c r="AN64" s="69">
        <f t="shared" si="31"/>
        <v>10</v>
      </c>
      <c r="AO64" s="69">
        <f t="shared" si="32"/>
        <v>33</v>
      </c>
      <c r="AP64" s="69">
        <f t="shared" si="33"/>
        <v>48</v>
      </c>
      <c r="AS64" s="53">
        <v>60</v>
      </c>
      <c r="AT64" s="14">
        <f t="shared" si="34"/>
        <v>7</v>
      </c>
      <c r="AU64" s="14">
        <f t="shared" si="35"/>
        <v>6</v>
      </c>
      <c r="AV64" s="14">
        <f t="shared" si="51"/>
        <v>240</v>
      </c>
      <c r="AW64" s="14">
        <f t="shared" si="52"/>
        <v>1200</v>
      </c>
      <c r="AX64" s="14">
        <f t="shared" si="53"/>
        <v>2700</v>
      </c>
      <c r="BA64" s="53">
        <v>57</v>
      </c>
      <c r="BB64" s="14">
        <f t="shared" si="39"/>
        <v>7</v>
      </c>
      <c r="BC64" s="14">
        <f t="shared" si="40"/>
        <v>3</v>
      </c>
      <c r="BD64" s="14">
        <f t="shared" si="54"/>
        <v>480</v>
      </c>
      <c r="BE64" s="14">
        <f t="shared" si="55"/>
        <v>2400</v>
      </c>
      <c r="BF64" s="14">
        <f t="shared" si="56"/>
        <v>5400</v>
      </c>
    </row>
    <row r="65" spans="1:58" ht="16.5" x14ac:dyDescent="0.2">
      <c r="A65" s="44">
        <v>27</v>
      </c>
      <c r="B65" s="90"/>
      <c r="C65" s="69">
        <f t="shared" si="48"/>
        <v>9</v>
      </c>
      <c r="D65" s="44">
        <f t="shared" si="49"/>
        <v>3</v>
      </c>
      <c r="E65" s="44">
        <v>360</v>
      </c>
      <c r="F65" s="44">
        <v>540</v>
      </c>
      <c r="G65" s="44" t="s">
        <v>288</v>
      </c>
      <c r="H65" s="69">
        <f t="shared" si="50"/>
        <v>16200</v>
      </c>
      <c r="I65" s="70" t="s">
        <v>224</v>
      </c>
      <c r="J65" s="70">
        <f>INT(INDEX(挂机升级突破!$H$8:$L$27,章节关卡!$C65,MATCH(I65,挂机升级突破!$BJ$4:$BQ$4,0))*章节关卡!F65/6)</f>
        <v>0</v>
      </c>
      <c r="K65" s="72" t="s">
        <v>298</v>
      </c>
      <c r="L65" s="72">
        <v>7</v>
      </c>
      <c r="N65" s="44">
        <f t="shared" si="44"/>
        <v>10</v>
      </c>
      <c r="O65" s="44">
        <f t="shared" si="45"/>
        <v>540</v>
      </c>
      <c r="P65" s="44">
        <f t="shared" si="46"/>
        <v>810</v>
      </c>
      <c r="Q65" s="44" t="s">
        <v>288</v>
      </c>
      <c r="R65" s="44">
        <f t="shared" si="47"/>
        <v>24300</v>
      </c>
      <c r="S65" s="70" t="s">
        <v>224</v>
      </c>
      <c r="T65" s="70">
        <f>INT(INDEX(挂机升级突破!$H$8:$L$27,章节关卡!$N65,MATCH(S65,挂机升级突破!$BJ$4:$BQ$4,0))*章节关卡!P65/6)</f>
        <v>0</v>
      </c>
      <c r="U65" s="72" t="s">
        <v>298</v>
      </c>
      <c r="V65" s="72">
        <v>7</v>
      </c>
      <c r="AK65" s="25">
        <v>61</v>
      </c>
      <c r="AL65" s="25">
        <v>6</v>
      </c>
      <c r="AM65" s="25">
        <v>4</v>
      </c>
      <c r="AN65" s="69">
        <f t="shared" si="31"/>
        <v>10</v>
      </c>
      <c r="AO65" s="69">
        <f t="shared" si="32"/>
        <v>34</v>
      </c>
      <c r="AP65" s="69">
        <f t="shared" si="33"/>
        <v>49</v>
      </c>
      <c r="AS65" s="53">
        <v>61</v>
      </c>
      <c r="AT65" s="14">
        <f t="shared" si="34"/>
        <v>7</v>
      </c>
      <c r="AU65" s="14">
        <f t="shared" si="35"/>
        <v>7</v>
      </c>
      <c r="AV65" s="14">
        <f t="shared" si="51"/>
        <v>240</v>
      </c>
      <c r="AW65" s="14">
        <f t="shared" si="52"/>
        <v>1200</v>
      </c>
      <c r="AX65" s="14">
        <f t="shared" si="53"/>
        <v>2700</v>
      </c>
      <c r="BA65" s="53">
        <v>58</v>
      </c>
      <c r="BB65" s="14">
        <f t="shared" si="39"/>
        <v>7</v>
      </c>
      <c r="BC65" s="14">
        <f t="shared" si="40"/>
        <v>4</v>
      </c>
      <c r="BD65" s="14">
        <f t="shared" si="54"/>
        <v>480</v>
      </c>
      <c r="BE65" s="14">
        <f t="shared" si="55"/>
        <v>2400</v>
      </c>
      <c r="BF65" s="14">
        <f t="shared" si="56"/>
        <v>5400</v>
      </c>
    </row>
    <row r="66" spans="1:58" ht="16.5" x14ac:dyDescent="0.2">
      <c r="A66" s="44">
        <v>28</v>
      </c>
      <c r="B66" s="90"/>
      <c r="C66" s="69">
        <f t="shared" si="48"/>
        <v>10</v>
      </c>
      <c r="D66" s="44">
        <f t="shared" si="49"/>
        <v>1</v>
      </c>
      <c r="E66" s="44">
        <v>120</v>
      </c>
      <c r="F66" s="44">
        <v>180</v>
      </c>
      <c r="G66" s="44" t="s">
        <v>288</v>
      </c>
      <c r="H66" s="69">
        <f t="shared" si="50"/>
        <v>6000</v>
      </c>
      <c r="I66" s="70" t="s">
        <v>224</v>
      </c>
      <c r="J66" s="70">
        <f>INT(INDEX(挂机升级突破!$H$8:$L$27,章节关卡!$C66,MATCH(I66,挂机升级突破!$BJ$4:$BQ$4,0))*章节关卡!F66/6)</f>
        <v>0</v>
      </c>
      <c r="K66" s="72" t="s">
        <v>22</v>
      </c>
      <c r="L66" s="72">
        <v>100</v>
      </c>
      <c r="N66" s="44">
        <f t="shared" si="44"/>
        <v>11</v>
      </c>
      <c r="O66" s="44">
        <f t="shared" si="45"/>
        <v>180</v>
      </c>
      <c r="P66" s="44">
        <f t="shared" si="46"/>
        <v>270</v>
      </c>
      <c r="Q66" s="44" t="s">
        <v>288</v>
      </c>
      <c r="R66" s="44">
        <f t="shared" si="47"/>
        <v>9000</v>
      </c>
      <c r="S66" s="70" t="s">
        <v>224</v>
      </c>
      <c r="T66" s="70">
        <f>INT(INDEX(挂机升级突破!$H$8:$L$27,章节关卡!$N66,MATCH(S66,挂机升级突破!$BJ$4:$BQ$4,0))*章节关卡!P66/6)</f>
        <v>9</v>
      </c>
      <c r="U66" s="72" t="s">
        <v>22</v>
      </c>
      <c r="V66" s="72">
        <v>200</v>
      </c>
      <c r="AK66" s="25">
        <v>62</v>
      </c>
      <c r="AL66" s="25">
        <v>6</v>
      </c>
      <c r="AM66" s="25">
        <v>5</v>
      </c>
      <c r="AN66" s="69">
        <f t="shared" si="31"/>
        <v>10</v>
      </c>
      <c r="AO66" s="69">
        <f t="shared" si="32"/>
        <v>35</v>
      </c>
      <c r="AP66" s="69">
        <f t="shared" si="33"/>
        <v>50</v>
      </c>
      <c r="AS66" s="53">
        <v>62</v>
      </c>
      <c r="AT66" s="14">
        <f t="shared" si="34"/>
        <v>7</v>
      </c>
      <c r="AU66" s="14">
        <f t="shared" si="35"/>
        <v>8</v>
      </c>
      <c r="AV66" s="14">
        <f t="shared" si="51"/>
        <v>240</v>
      </c>
      <c r="AW66" s="14">
        <f t="shared" si="52"/>
        <v>1200</v>
      </c>
      <c r="AX66" s="14">
        <f t="shared" si="53"/>
        <v>2700</v>
      </c>
      <c r="BA66" s="53">
        <v>59</v>
      </c>
      <c r="BB66" s="14">
        <f t="shared" si="39"/>
        <v>7</v>
      </c>
      <c r="BC66" s="14">
        <f t="shared" si="40"/>
        <v>5</v>
      </c>
      <c r="BD66" s="14">
        <f t="shared" si="54"/>
        <v>480</v>
      </c>
      <c r="BE66" s="14">
        <f t="shared" si="55"/>
        <v>2400</v>
      </c>
      <c r="BF66" s="14">
        <f t="shared" si="56"/>
        <v>5400</v>
      </c>
    </row>
    <row r="67" spans="1:58" ht="16.5" x14ac:dyDescent="0.2">
      <c r="A67" s="44">
        <v>29</v>
      </c>
      <c r="B67" s="90"/>
      <c r="C67" s="69">
        <f t="shared" si="48"/>
        <v>10</v>
      </c>
      <c r="D67" s="44">
        <f t="shared" si="49"/>
        <v>2</v>
      </c>
      <c r="E67" s="44">
        <v>240</v>
      </c>
      <c r="F67" s="44">
        <v>360</v>
      </c>
      <c r="G67" s="44" t="s">
        <v>288</v>
      </c>
      <c r="H67" s="69">
        <f t="shared" si="50"/>
        <v>12000</v>
      </c>
      <c r="I67" s="70" t="s">
        <v>224</v>
      </c>
      <c r="J67" s="70">
        <f>INT(INDEX(挂机升级突破!$H$8:$L$27,章节关卡!$C67,MATCH(I67,挂机升级突破!$BJ$4:$BQ$4,0))*章节关卡!F67/6)</f>
        <v>0</v>
      </c>
      <c r="K67" s="72" t="s">
        <v>298</v>
      </c>
      <c r="L67" s="72">
        <v>3</v>
      </c>
      <c r="N67" s="44">
        <f t="shared" si="44"/>
        <v>11</v>
      </c>
      <c r="O67" s="44">
        <f t="shared" si="45"/>
        <v>360</v>
      </c>
      <c r="P67" s="44">
        <f t="shared" si="46"/>
        <v>540</v>
      </c>
      <c r="Q67" s="44" t="s">
        <v>288</v>
      </c>
      <c r="R67" s="44">
        <f t="shared" si="47"/>
        <v>18000</v>
      </c>
      <c r="S67" s="70" t="s">
        <v>224</v>
      </c>
      <c r="T67" s="70">
        <f>INT(INDEX(挂机升级突破!$H$8:$L$27,章节关卡!$N67,MATCH(S67,挂机升级突破!$BJ$4:$BQ$4,0))*章节关卡!P67/6)</f>
        <v>18</v>
      </c>
      <c r="U67" s="72" t="s">
        <v>298</v>
      </c>
      <c r="V67" s="72">
        <v>3</v>
      </c>
      <c r="AK67" s="25">
        <v>63</v>
      </c>
      <c r="AL67" s="25">
        <v>6</v>
      </c>
      <c r="AM67" s="25">
        <v>6</v>
      </c>
      <c r="AN67" s="69">
        <f t="shared" si="31"/>
        <v>10</v>
      </c>
      <c r="AO67" s="69">
        <f t="shared" si="32"/>
        <v>36</v>
      </c>
      <c r="AP67" s="69">
        <f t="shared" si="33"/>
        <v>51</v>
      </c>
      <c r="AS67" s="53">
        <v>63</v>
      </c>
      <c r="AT67" s="14">
        <f t="shared" si="34"/>
        <v>7</v>
      </c>
      <c r="AU67" s="14">
        <f t="shared" si="35"/>
        <v>9</v>
      </c>
      <c r="AV67" s="14">
        <f t="shared" si="51"/>
        <v>240</v>
      </c>
      <c r="AW67" s="14">
        <f t="shared" si="52"/>
        <v>1200</v>
      </c>
      <c r="AX67" s="14">
        <f t="shared" si="53"/>
        <v>2700</v>
      </c>
      <c r="BA67" s="53">
        <v>60</v>
      </c>
      <c r="BB67" s="14">
        <f t="shared" si="39"/>
        <v>7</v>
      </c>
      <c r="BC67" s="14">
        <f t="shared" si="40"/>
        <v>6</v>
      </c>
      <c r="BD67" s="14">
        <f t="shared" si="54"/>
        <v>480</v>
      </c>
      <c r="BE67" s="14">
        <f t="shared" si="55"/>
        <v>2400</v>
      </c>
      <c r="BF67" s="14">
        <f t="shared" si="56"/>
        <v>5400</v>
      </c>
    </row>
    <row r="68" spans="1:58" ht="16.5" x14ac:dyDescent="0.2">
      <c r="A68" s="44">
        <v>30</v>
      </c>
      <c r="B68" s="90"/>
      <c r="C68" s="69">
        <f t="shared" si="48"/>
        <v>10</v>
      </c>
      <c r="D68" s="44">
        <f t="shared" si="49"/>
        <v>3</v>
      </c>
      <c r="E68" s="44">
        <v>360</v>
      </c>
      <c r="F68" s="44">
        <v>540</v>
      </c>
      <c r="G68" s="44" t="s">
        <v>288</v>
      </c>
      <c r="H68" s="69">
        <f t="shared" si="50"/>
        <v>18000</v>
      </c>
      <c r="I68" s="70" t="s">
        <v>224</v>
      </c>
      <c r="J68" s="70">
        <f>INT(INDEX(挂机升级突破!$H$8:$L$27,章节关卡!$C68,MATCH(I68,挂机升级突破!$BJ$4:$BQ$4,0))*章节关卡!F68/6)</f>
        <v>0</v>
      </c>
      <c r="K68" s="72" t="s">
        <v>298</v>
      </c>
      <c r="L68" s="72">
        <v>7</v>
      </c>
      <c r="N68" s="44">
        <f t="shared" si="44"/>
        <v>11</v>
      </c>
      <c r="O68" s="44">
        <f t="shared" si="45"/>
        <v>540</v>
      </c>
      <c r="P68" s="44">
        <f t="shared" si="46"/>
        <v>810</v>
      </c>
      <c r="Q68" s="44" t="s">
        <v>288</v>
      </c>
      <c r="R68" s="44">
        <f t="shared" si="47"/>
        <v>27000</v>
      </c>
      <c r="S68" s="70" t="s">
        <v>224</v>
      </c>
      <c r="T68" s="70">
        <f>INT(INDEX(挂机升级突破!$H$8:$L$27,章节关卡!$N68,MATCH(S68,挂机升级突破!$BJ$4:$BQ$4,0))*章节关卡!P68/6)</f>
        <v>27</v>
      </c>
      <c r="U68" s="72" t="s">
        <v>298</v>
      </c>
      <c r="V68" s="72">
        <v>7</v>
      </c>
      <c r="AK68" s="25">
        <v>64</v>
      </c>
      <c r="AL68" s="25">
        <v>6</v>
      </c>
      <c r="AM68" s="25">
        <v>7</v>
      </c>
      <c r="AN68" s="69">
        <f t="shared" si="31"/>
        <v>10</v>
      </c>
      <c r="AO68" s="69">
        <f t="shared" si="32"/>
        <v>37</v>
      </c>
      <c r="AP68" s="69">
        <f t="shared" si="33"/>
        <v>52</v>
      </c>
      <c r="AS68" s="53">
        <v>64</v>
      </c>
      <c r="AT68" s="14">
        <f t="shared" si="34"/>
        <v>8</v>
      </c>
      <c r="AU68" s="14">
        <f t="shared" si="35"/>
        <v>1</v>
      </c>
      <c r="AV68" s="14">
        <f t="shared" si="51"/>
        <v>280</v>
      </c>
      <c r="AW68" s="14">
        <f t="shared" si="52"/>
        <v>1350</v>
      </c>
      <c r="AX68" s="14">
        <f t="shared" si="53"/>
        <v>3150</v>
      </c>
      <c r="BA68" s="53">
        <v>61</v>
      </c>
      <c r="BB68" s="14">
        <f t="shared" si="39"/>
        <v>7</v>
      </c>
      <c r="BC68" s="14">
        <f t="shared" si="40"/>
        <v>7</v>
      </c>
      <c r="BD68" s="14">
        <f t="shared" si="54"/>
        <v>480</v>
      </c>
      <c r="BE68" s="14">
        <f t="shared" si="55"/>
        <v>2400</v>
      </c>
      <c r="BF68" s="14">
        <f t="shared" si="56"/>
        <v>5400</v>
      </c>
    </row>
    <row r="69" spans="1:58" ht="16.5" x14ac:dyDescent="0.2">
      <c r="A69" s="44">
        <v>31</v>
      </c>
      <c r="B69" s="90"/>
      <c r="C69" s="69">
        <f t="shared" si="48"/>
        <v>11</v>
      </c>
      <c r="D69" s="44">
        <f t="shared" si="49"/>
        <v>1</v>
      </c>
      <c r="E69" s="44">
        <v>120</v>
      </c>
      <c r="F69" s="44">
        <v>180</v>
      </c>
      <c r="G69" s="44" t="s">
        <v>288</v>
      </c>
      <c r="H69" s="69">
        <f t="shared" si="50"/>
        <v>6600</v>
      </c>
      <c r="I69" s="70" t="s">
        <v>292</v>
      </c>
      <c r="J69" s="70">
        <f>INT(INDEX(挂机升级突破!$H$8:$L$27,章节关卡!$C69,MATCH(I69,挂机升级突破!$BJ$4:$BQ$4,0))*章节关卡!F69/6)</f>
        <v>0</v>
      </c>
      <c r="K69" s="72" t="s">
        <v>22</v>
      </c>
      <c r="L69" s="72">
        <v>100</v>
      </c>
      <c r="N69" s="44">
        <f t="shared" si="44"/>
        <v>12</v>
      </c>
      <c r="O69" s="44">
        <f t="shared" si="45"/>
        <v>180</v>
      </c>
      <c r="P69" s="44">
        <f t="shared" si="46"/>
        <v>270</v>
      </c>
      <c r="Q69" s="44" t="s">
        <v>288</v>
      </c>
      <c r="R69" s="44">
        <f t="shared" si="47"/>
        <v>9900</v>
      </c>
      <c r="S69" s="70" t="s">
        <v>292</v>
      </c>
      <c r="T69" s="70">
        <f>INT(INDEX(挂机升级突破!$H$8:$L$27,章节关卡!$N69,MATCH(S69,挂机升级突破!$BJ$4:$BQ$4,0))*章节关卡!P69/6)</f>
        <v>0</v>
      </c>
      <c r="U69" s="72" t="s">
        <v>22</v>
      </c>
      <c r="V69" s="72">
        <v>200</v>
      </c>
      <c r="AK69" s="25">
        <v>65</v>
      </c>
      <c r="AL69" s="25">
        <v>6</v>
      </c>
      <c r="AM69" s="25">
        <v>8</v>
      </c>
      <c r="AN69" s="69">
        <f t="shared" si="31"/>
        <v>10</v>
      </c>
      <c r="AO69" s="69">
        <f t="shared" si="32"/>
        <v>38</v>
      </c>
      <c r="AP69" s="69">
        <f t="shared" si="33"/>
        <v>53</v>
      </c>
      <c r="AS69" s="53">
        <v>65</v>
      </c>
      <c r="AT69" s="14">
        <f t="shared" si="34"/>
        <v>8</v>
      </c>
      <c r="AU69" s="14">
        <f t="shared" si="35"/>
        <v>2</v>
      </c>
      <c r="AV69" s="14">
        <f t="shared" si="51"/>
        <v>280</v>
      </c>
      <c r="AW69" s="14">
        <f t="shared" si="52"/>
        <v>1350</v>
      </c>
      <c r="AX69" s="14">
        <f t="shared" si="53"/>
        <v>3150</v>
      </c>
      <c r="BA69" s="53">
        <v>62</v>
      </c>
      <c r="BB69" s="14">
        <f t="shared" si="39"/>
        <v>7</v>
      </c>
      <c r="BC69" s="14">
        <f t="shared" si="40"/>
        <v>8</v>
      </c>
      <c r="BD69" s="14">
        <f t="shared" si="54"/>
        <v>480</v>
      </c>
      <c r="BE69" s="14">
        <f t="shared" si="55"/>
        <v>2400</v>
      </c>
      <c r="BF69" s="14">
        <f t="shared" si="56"/>
        <v>5400</v>
      </c>
    </row>
    <row r="70" spans="1:58" ht="16.5" x14ac:dyDescent="0.2">
      <c r="A70" s="44">
        <v>32</v>
      </c>
      <c r="B70" s="90"/>
      <c r="C70" s="69">
        <f t="shared" si="48"/>
        <v>11</v>
      </c>
      <c r="D70" s="44">
        <f t="shared" si="49"/>
        <v>2</v>
      </c>
      <c r="E70" s="44">
        <v>240</v>
      </c>
      <c r="F70" s="44">
        <v>360</v>
      </c>
      <c r="G70" s="44" t="s">
        <v>288</v>
      </c>
      <c r="H70" s="69">
        <f t="shared" si="50"/>
        <v>13200</v>
      </c>
      <c r="I70" s="44" t="s">
        <v>292</v>
      </c>
      <c r="J70" s="70">
        <f>INT(INDEX(挂机升级突破!$H$8:$L$27,章节关卡!$C70,MATCH(I70,挂机升级突破!$BJ$4:$BQ$4,0))*章节关卡!F70/6)</f>
        <v>0</v>
      </c>
      <c r="K70" s="72" t="s">
        <v>298</v>
      </c>
      <c r="L70" s="72">
        <v>3</v>
      </c>
      <c r="N70" s="44">
        <f t="shared" si="44"/>
        <v>12</v>
      </c>
      <c r="O70" s="44">
        <f t="shared" si="45"/>
        <v>360</v>
      </c>
      <c r="P70" s="44">
        <f t="shared" si="46"/>
        <v>540</v>
      </c>
      <c r="Q70" s="44" t="s">
        <v>288</v>
      </c>
      <c r="R70" s="44">
        <f t="shared" si="47"/>
        <v>19800</v>
      </c>
      <c r="S70" s="70" t="s">
        <v>292</v>
      </c>
      <c r="T70" s="70">
        <f>INT(INDEX(挂机升级突破!$H$8:$L$27,章节关卡!$N70,MATCH(S70,挂机升级突破!$BJ$4:$BQ$4,0))*章节关卡!P70/6)</f>
        <v>0</v>
      </c>
      <c r="U70" s="72" t="s">
        <v>298</v>
      </c>
      <c r="V70" s="72">
        <v>3</v>
      </c>
      <c r="AK70" s="25">
        <v>66</v>
      </c>
      <c r="AL70" s="25">
        <v>6</v>
      </c>
      <c r="AM70" s="25">
        <v>9</v>
      </c>
      <c r="AN70" s="69">
        <f t="shared" ref="AN70:AN133" si="57">INDEX($D$6:$D$25,AL70)</f>
        <v>10</v>
      </c>
      <c r="AO70" s="69">
        <f t="shared" ref="AO70:AO133" si="58">INT(INDEX($F$5:$F$25,AL70)+AM70*INDEX($G$6:$G$25,AL70))</f>
        <v>39</v>
      </c>
      <c r="AP70" s="69">
        <f t="shared" ref="AP70:AP133" si="59">INT(INDEX($I$5:$I$25,AL70)+AM70*INDEX($J$6:$J$25,AL70))</f>
        <v>54</v>
      </c>
      <c r="AS70" s="53">
        <v>66</v>
      </c>
      <c r="AT70" s="14">
        <f t="shared" ref="AT70:AT133" si="60">INDEX($L$5:$L$25,MATCH(AS70-1,$N$5:$N$25,1))+1</f>
        <v>8</v>
      </c>
      <c r="AU70" s="14">
        <f t="shared" ref="AU70:AU133" si="61">AS70-INDEX($N$5:$N$25,AT70)</f>
        <v>3</v>
      </c>
      <c r="AV70" s="14">
        <f t="shared" si="51"/>
        <v>280</v>
      </c>
      <c r="AW70" s="14">
        <f t="shared" si="52"/>
        <v>1350</v>
      </c>
      <c r="AX70" s="14">
        <f t="shared" si="53"/>
        <v>3150</v>
      </c>
      <c r="BA70" s="53">
        <v>63</v>
      </c>
      <c r="BB70" s="14">
        <f t="shared" ref="BB70:BB133" si="62">INDEX($X$5:$X$25,MATCH(BA70-1,$Z$5:$Z$25,1))+1</f>
        <v>7</v>
      </c>
      <c r="BC70" s="14">
        <f t="shared" ref="BC70:BC133" si="63">BA70-INDEX($Z$5:$Z$25,BB70)</f>
        <v>9</v>
      </c>
      <c r="BD70" s="14">
        <f t="shared" si="54"/>
        <v>480</v>
      </c>
      <c r="BE70" s="14">
        <f t="shared" si="55"/>
        <v>2400</v>
      </c>
      <c r="BF70" s="14">
        <f t="shared" si="56"/>
        <v>5400</v>
      </c>
    </row>
    <row r="71" spans="1:58" ht="16.5" x14ac:dyDescent="0.2">
      <c r="A71" s="44">
        <v>33</v>
      </c>
      <c r="B71" s="90"/>
      <c r="C71" s="69">
        <f t="shared" si="48"/>
        <v>11</v>
      </c>
      <c r="D71" s="44">
        <f t="shared" si="49"/>
        <v>3</v>
      </c>
      <c r="E71" s="44">
        <v>360</v>
      </c>
      <c r="F71" s="44">
        <v>540</v>
      </c>
      <c r="G71" s="44" t="s">
        <v>288</v>
      </c>
      <c r="H71" s="69">
        <f t="shared" si="50"/>
        <v>19800</v>
      </c>
      <c r="I71" s="44" t="s">
        <v>292</v>
      </c>
      <c r="J71" s="70">
        <f>INT(INDEX(挂机升级突破!$H$8:$L$27,章节关卡!$C71,MATCH(I71,挂机升级突破!$BJ$4:$BQ$4,0))*章节关卡!F71/6)</f>
        <v>0</v>
      </c>
      <c r="K71" s="72" t="s">
        <v>298</v>
      </c>
      <c r="L71" s="72">
        <v>7</v>
      </c>
      <c r="N71" s="44">
        <f t="shared" si="44"/>
        <v>12</v>
      </c>
      <c r="O71" s="44">
        <f t="shared" si="45"/>
        <v>540</v>
      </c>
      <c r="P71" s="44">
        <f t="shared" si="46"/>
        <v>810</v>
      </c>
      <c r="Q71" s="44" t="s">
        <v>288</v>
      </c>
      <c r="R71" s="44">
        <f t="shared" si="47"/>
        <v>29700</v>
      </c>
      <c r="S71" s="70" t="s">
        <v>292</v>
      </c>
      <c r="T71" s="70">
        <f>INT(INDEX(挂机升级突破!$H$8:$L$27,章节关卡!$N71,MATCH(S71,挂机升级突破!$BJ$4:$BQ$4,0))*章节关卡!P71/6)</f>
        <v>0</v>
      </c>
      <c r="U71" s="72" t="s">
        <v>298</v>
      </c>
      <c r="V71" s="72">
        <v>7</v>
      </c>
      <c r="AK71" s="25">
        <v>67</v>
      </c>
      <c r="AL71" s="25">
        <v>6</v>
      </c>
      <c r="AM71" s="25">
        <v>10</v>
      </c>
      <c r="AN71" s="69">
        <f t="shared" si="57"/>
        <v>10</v>
      </c>
      <c r="AO71" s="69">
        <f t="shared" si="58"/>
        <v>40</v>
      </c>
      <c r="AP71" s="69">
        <f t="shared" si="59"/>
        <v>55</v>
      </c>
      <c r="AS71" s="53">
        <v>67</v>
      </c>
      <c r="AT71" s="14">
        <f t="shared" si="60"/>
        <v>8</v>
      </c>
      <c r="AU71" s="14">
        <f t="shared" si="61"/>
        <v>4</v>
      </c>
      <c r="AV71" s="14">
        <f t="shared" si="51"/>
        <v>280</v>
      </c>
      <c r="AW71" s="14">
        <f t="shared" si="52"/>
        <v>1350</v>
      </c>
      <c r="AX71" s="14">
        <f t="shared" si="53"/>
        <v>3150</v>
      </c>
      <c r="BA71" s="53">
        <v>64</v>
      </c>
      <c r="BB71" s="14">
        <f t="shared" si="62"/>
        <v>8</v>
      </c>
      <c r="BC71" s="14">
        <f t="shared" si="63"/>
        <v>1</v>
      </c>
      <c r="BD71" s="14">
        <f t="shared" si="54"/>
        <v>560</v>
      </c>
      <c r="BE71" s="14">
        <f t="shared" si="55"/>
        <v>2700</v>
      </c>
      <c r="BF71" s="14">
        <f t="shared" si="56"/>
        <v>6300</v>
      </c>
    </row>
    <row r="72" spans="1:58" ht="16.5" x14ac:dyDescent="0.2">
      <c r="A72" s="44">
        <v>34</v>
      </c>
      <c r="B72" s="90"/>
      <c r="C72" s="69">
        <f t="shared" si="48"/>
        <v>12</v>
      </c>
      <c r="D72" s="44">
        <f t="shared" si="49"/>
        <v>1</v>
      </c>
      <c r="E72" s="44">
        <v>120</v>
      </c>
      <c r="F72" s="44">
        <v>180</v>
      </c>
      <c r="G72" s="44" t="s">
        <v>288</v>
      </c>
      <c r="H72" s="69">
        <f t="shared" si="50"/>
        <v>7200</v>
      </c>
      <c r="I72" s="44" t="s">
        <v>292</v>
      </c>
      <c r="J72" s="70">
        <f>INT(INDEX(挂机升级突破!$H$8:$L$27,章节关卡!$C72,MATCH(I72,挂机升级突破!$BJ$4:$BQ$4,0))*章节关卡!F72/6)</f>
        <v>0</v>
      </c>
      <c r="K72" s="72" t="s">
        <v>22</v>
      </c>
      <c r="L72" s="72">
        <v>100</v>
      </c>
      <c r="N72" s="44">
        <f t="shared" si="44"/>
        <v>13</v>
      </c>
      <c r="O72" s="44">
        <f t="shared" si="45"/>
        <v>180</v>
      </c>
      <c r="P72" s="44">
        <f t="shared" si="46"/>
        <v>270</v>
      </c>
      <c r="Q72" s="44" t="s">
        <v>288</v>
      </c>
      <c r="R72" s="44">
        <f t="shared" si="47"/>
        <v>10800</v>
      </c>
      <c r="S72" s="70" t="s">
        <v>292</v>
      </c>
      <c r="T72" s="70">
        <f>INT(INDEX(挂机升级突破!$H$8:$L$27,章节关卡!$N72,MATCH(S72,挂机升级突破!$BJ$4:$BQ$4,0))*章节关卡!P72/6)</f>
        <v>0</v>
      </c>
      <c r="U72" s="72" t="s">
        <v>22</v>
      </c>
      <c r="V72" s="72">
        <v>200</v>
      </c>
      <c r="AK72" s="25">
        <v>68</v>
      </c>
      <c r="AL72" s="25">
        <v>6</v>
      </c>
      <c r="AM72" s="25">
        <v>11</v>
      </c>
      <c r="AN72" s="69">
        <f t="shared" si="57"/>
        <v>10</v>
      </c>
      <c r="AO72" s="69">
        <f t="shared" si="58"/>
        <v>41</v>
      </c>
      <c r="AP72" s="69">
        <f t="shared" si="59"/>
        <v>56</v>
      </c>
      <c r="AS72" s="53">
        <v>68</v>
      </c>
      <c r="AT72" s="14">
        <f t="shared" si="60"/>
        <v>8</v>
      </c>
      <c r="AU72" s="14">
        <f t="shared" si="61"/>
        <v>5</v>
      </c>
      <c r="AV72" s="14">
        <f t="shared" si="51"/>
        <v>280</v>
      </c>
      <c r="AW72" s="14">
        <f t="shared" si="52"/>
        <v>1350</v>
      </c>
      <c r="AX72" s="14">
        <f t="shared" si="53"/>
        <v>3150</v>
      </c>
      <c r="BA72" s="53">
        <v>65</v>
      </c>
      <c r="BB72" s="14">
        <f t="shared" si="62"/>
        <v>8</v>
      </c>
      <c r="BC72" s="14">
        <f t="shared" si="63"/>
        <v>2</v>
      </c>
      <c r="BD72" s="14">
        <f t="shared" si="54"/>
        <v>560</v>
      </c>
      <c r="BE72" s="14">
        <f t="shared" si="55"/>
        <v>2700</v>
      </c>
      <c r="BF72" s="14">
        <f t="shared" si="56"/>
        <v>6300</v>
      </c>
    </row>
    <row r="73" spans="1:58" ht="16.5" x14ac:dyDescent="0.2">
      <c r="A73" s="44">
        <v>35</v>
      </c>
      <c r="B73" s="90"/>
      <c r="C73" s="69">
        <f t="shared" si="48"/>
        <v>12</v>
      </c>
      <c r="D73" s="44">
        <f t="shared" si="49"/>
        <v>2</v>
      </c>
      <c r="E73" s="44">
        <v>240</v>
      </c>
      <c r="F73" s="44">
        <v>360</v>
      </c>
      <c r="G73" s="44" t="s">
        <v>288</v>
      </c>
      <c r="H73" s="69">
        <f t="shared" si="50"/>
        <v>14400</v>
      </c>
      <c r="I73" s="44" t="s">
        <v>292</v>
      </c>
      <c r="J73" s="70">
        <f>INT(INDEX(挂机升级突破!$H$8:$L$27,章节关卡!$C73,MATCH(I73,挂机升级突破!$BJ$4:$BQ$4,0))*章节关卡!F73/6)</f>
        <v>0</v>
      </c>
      <c r="K73" s="72" t="s">
        <v>298</v>
      </c>
      <c r="L73" s="72">
        <v>3</v>
      </c>
      <c r="N73" s="44">
        <f t="shared" si="44"/>
        <v>13</v>
      </c>
      <c r="O73" s="44">
        <f t="shared" si="45"/>
        <v>360</v>
      </c>
      <c r="P73" s="44">
        <f t="shared" si="46"/>
        <v>540</v>
      </c>
      <c r="Q73" s="44" t="s">
        <v>288</v>
      </c>
      <c r="R73" s="44">
        <f t="shared" si="47"/>
        <v>21600</v>
      </c>
      <c r="S73" s="70" t="s">
        <v>292</v>
      </c>
      <c r="T73" s="70">
        <f>INT(INDEX(挂机升级突破!$H$8:$L$27,章节关卡!$N73,MATCH(S73,挂机升级突破!$BJ$4:$BQ$4,0))*章节关卡!P73/6)</f>
        <v>0</v>
      </c>
      <c r="U73" s="72" t="s">
        <v>298</v>
      </c>
      <c r="V73" s="72">
        <v>3</v>
      </c>
      <c r="AK73" s="25">
        <v>69</v>
      </c>
      <c r="AL73" s="25">
        <v>6</v>
      </c>
      <c r="AM73" s="25">
        <v>12</v>
      </c>
      <c r="AN73" s="69">
        <f t="shared" si="57"/>
        <v>10</v>
      </c>
      <c r="AO73" s="69">
        <f t="shared" si="58"/>
        <v>42</v>
      </c>
      <c r="AP73" s="69">
        <f t="shared" si="59"/>
        <v>57</v>
      </c>
      <c r="AS73" s="53">
        <v>69</v>
      </c>
      <c r="AT73" s="14">
        <f t="shared" si="60"/>
        <v>8</v>
      </c>
      <c r="AU73" s="14">
        <f t="shared" si="61"/>
        <v>6</v>
      </c>
      <c r="AV73" s="14">
        <f t="shared" si="51"/>
        <v>280</v>
      </c>
      <c r="AW73" s="14">
        <f t="shared" si="52"/>
        <v>1350</v>
      </c>
      <c r="AX73" s="14">
        <f t="shared" si="53"/>
        <v>3150</v>
      </c>
      <c r="BA73" s="53">
        <v>66</v>
      </c>
      <c r="BB73" s="14">
        <f t="shared" si="62"/>
        <v>8</v>
      </c>
      <c r="BC73" s="14">
        <f t="shared" si="63"/>
        <v>3</v>
      </c>
      <c r="BD73" s="14">
        <f t="shared" si="54"/>
        <v>560</v>
      </c>
      <c r="BE73" s="14">
        <f t="shared" si="55"/>
        <v>2700</v>
      </c>
      <c r="BF73" s="14">
        <f t="shared" si="56"/>
        <v>6300</v>
      </c>
    </row>
    <row r="74" spans="1:58" ht="16.5" x14ac:dyDescent="0.2">
      <c r="A74" s="44">
        <v>36</v>
      </c>
      <c r="B74" s="90"/>
      <c r="C74" s="69">
        <f t="shared" si="48"/>
        <v>12</v>
      </c>
      <c r="D74" s="44">
        <f t="shared" si="49"/>
        <v>3</v>
      </c>
      <c r="E74" s="44">
        <v>360</v>
      </c>
      <c r="F74" s="44">
        <v>540</v>
      </c>
      <c r="G74" s="44" t="s">
        <v>288</v>
      </c>
      <c r="H74" s="69">
        <f t="shared" si="50"/>
        <v>21600</v>
      </c>
      <c r="I74" s="44" t="s">
        <v>292</v>
      </c>
      <c r="J74" s="70">
        <f>INT(INDEX(挂机升级突破!$H$8:$L$27,章节关卡!$C74,MATCH(I74,挂机升级突破!$BJ$4:$BQ$4,0))*章节关卡!F74/6)</f>
        <v>0</v>
      </c>
      <c r="K74" s="72" t="s">
        <v>298</v>
      </c>
      <c r="L74" s="72">
        <v>7</v>
      </c>
      <c r="N74" s="44">
        <f t="shared" si="44"/>
        <v>13</v>
      </c>
      <c r="O74" s="44">
        <f t="shared" si="45"/>
        <v>540</v>
      </c>
      <c r="P74" s="44">
        <f t="shared" si="46"/>
        <v>810</v>
      </c>
      <c r="Q74" s="44" t="s">
        <v>288</v>
      </c>
      <c r="R74" s="44">
        <f t="shared" si="47"/>
        <v>32400</v>
      </c>
      <c r="S74" s="70" t="s">
        <v>292</v>
      </c>
      <c r="T74" s="70">
        <f>INT(INDEX(挂机升级突破!$H$8:$L$27,章节关卡!$N74,MATCH(S74,挂机升级突破!$BJ$4:$BQ$4,0))*章节关卡!P74/6)</f>
        <v>0</v>
      </c>
      <c r="U74" s="72" t="s">
        <v>298</v>
      </c>
      <c r="V74" s="72">
        <v>7</v>
      </c>
      <c r="AK74" s="25">
        <v>70</v>
      </c>
      <c r="AL74" s="25">
        <v>6</v>
      </c>
      <c r="AM74" s="25">
        <v>13</v>
      </c>
      <c r="AN74" s="69">
        <f t="shared" si="57"/>
        <v>10</v>
      </c>
      <c r="AO74" s="69">
        <f t="shared" si="58"/>
        <v>43</v>
      </c>
      <c r="AP74" s="69">
        <f t="shared" si="59"/>
        <v>58</v>
      </c>
      <c r="AS74" s="53">
        <v>70</v>
      </c>
      <c r="AT74" s="14">
        <f t="shared" si="60"/>
        <v>8</v>
      </c>
      <c r="AU74" s="14">
        <f t="shared" si="61"/>
        <v>7</v>
      </c>
      <c r="AV74" s="14">
        <f t="shared" si="51"/>
        <v>280</v>
      </c>
      <c r="AW74" s="14">
        <f t="shared" si="52"/>
        <v>1350</v>
      </c>
      <c r="AX74" s="14">
        <f t="shared" si="53"/>
        <v>3150</v>
      </c>
      <c r="BA74" s="53">
        <v>67</v>
      </c>
      <c r="BB74" s="14">
        <f t="shared" si="62"/>
        <v>8</v>
      </c>
      <c r="BC74" s="14">
        <f t="shared" si="63"/>
        <v>4</v>
      </c>
      <c r="BD74" s="14">
        <f t="shared" si="54"/>
        <v>560</v>
      </c>
      <c r="BE74" s="14">
        <f t="shared" si="55"/>
        <v>2700</v>
      </c>
      <c r="BF74" s="14">
        <f t="shared" si="56"/>
        <v>6300</v>
      </c>
    </row>
    <row r="75" spans="1:58" ht="16.5" x14ac:dyDescent="0.2">
      <c r="A75" s="44">
        <v>37</v>
      </c>
      <c r="B75" s="90"/>
      <c r="C75" s="69">
        <f t="shared" si="48"/>
        <v>13</v>
      </c>
      <c r="D75" s="44">
        <f t="shared" si="49"/>
        <v>1</v>
      </c>
      <c r="E75" s="44">
        <v>120</v>
      </c>
      <c r="F75" s="44">
        <v>180</v>
      </c>
      <c r="G75" s="44" t="s">
        <v>288</v>
      </c>
      <c r="H75" s="69">
        <f t="shared" si="50"/>
        <v>7800</v>
      </c>
      <c r="I75" s="70" t="s">
        <v>292</v>
      </c>
      <c r="J75" s="70">
        <f>INT(INDEX(挂机升级突破!$H$8:$L$27,章节关卡!$C75,MATCH(I75,挂机升级突破!$BJ$4:$BQ$4,0))*章节关卡!F75/6)</f>
        <v>0</v>
      </c>
      <c r="K75" s="72" t="s">
        <v>22</v>
      </c>
      <c r="L75" s="72">
        <v>100</v>
      </c>
      <c r="N75" s="44">
        <f t="shared" si="44"/>
        <v>14</v>
      </c>
      <c r="O75" s="44">
        <f t="shared" si="45"/>
        <v>180</v>
      </c>
      <c r="P75" s="44">
        <f t="shared" si="46"/>
        <v>270</v>
      </c>
      <c r="Q75" s="44" t="s">
        <v>288</v>
      </c>
      <c r="R75" s="44">
        <f t="shared" si="47"/>
        <v>11700</v>
      </c>
      <c r="S75" s="70" t="s">
        <v>292</v>
      </c>
      <c r="T75" s="70">
        <f>INT(INDEX(挂机升级突破!$H$8:$L$27,章节关卡!$N75,MATCH(S75,挂机升级突破!$BJ$4:$BQ$4,0))*章节关卡!P75/6)</f>
        <v>0</v>
      </c>
      <c r="U75" s="72" t="s">
        <v>22</v>
      </c>
      <c r="V75" s="72">
        <v>200</v>
      </c>
      <c r="AK75" s="25">
        <v>71</v>
      </c>
      <c r="AL75" s="25">
        <v>6</v>
      </c>
      <c r="AM75" s="25">
        <v>14</v>
      </c>
      <c r="AN75" s="69">
        <f t="shared" si="57"/>
        <v>10</v>
      </c>
      <c r="AO75" s="69">
        <f t="shared" si="58"/>
        <v>44</v>
      </c>
      <c r="AP75" s="69">
        <f t="shared" si="59"/>
        <v>59</v>
      </c>
      <c r="AS75" s="53">
        <v>71</v>
      </c>
      <c r="AT75" s="14">
        <f t="shared" si="60"/>
        <v>8</v>
      </c>
      <c r="AU75" s="14">
        <f t="shared" si="61"/>
        <v>8</v>
      </c>
      <c r="AV75" s="14">
        <f t="shared" si="51"/>
        <v>280</v>
      </c>
      <c r="AW75" s="14">
        <f t="shared" si="52"/>
        <v>1350</v>
      </c>
      <c r="AX75" s="14">
        <f t="shared" si="53"/>
        <v>3150</v>
      </c>
      <c r="BA75" s="53">
        <v>68</v>
      </c>
      <c r="BB75" s="14">
        <f t="shared" si="62"/>
        <v>8</v>
      </c>
      <c r="BC75" s="14">
        <f t="shared" si="63"/>
        <v>5</v>
      </c>
      <c r="BD75" s="14">
        <f t="shared" si="54"/>
        <v>560</v>
      </c>
      <c r="BE75" s="14">
        <f t="shared" si="55"/>
        <v>2700</v>
      </c>
      <c r="BF75" s="14">
        <f t="shared" si="56"/>
        <v>6300</v>
      </c>
    </row>
    <row r="76" spans="1:58" ht="16.5" x14ac:dyDescent="0.2">
      <c r="A76" s="44">
        <v>38</v>
      </c>
      <c r="B76" s="90"/>
      <c r="C76" s="69">
        <f t="shared" si="48"/>
        <v>13</v>
      </c>
      <c r="D76" s="44">
        <f t="shared" si="49"/>
        <v>2</v>
      </c>
      <c r="E76" s="44">
        <v>240</v>
      </c>
      <c r="F76" s="44">
        <v>360</v>
      </c>
      <c r="G76" s="44" t="s">
        <v>288</v>
      </c>
      <c r="H76" s="69">
        <f t="shared" si="50"/>
        <v>15600</v>
      </c>
      <c r="I76" s="70" t="s">
        <v>292</v>
      </c>
      <c r="J76" s="70">
        <f>INT(INDEX(挂机升级突破!$H$8:$L$27,章节关卡!$C76,MATCH(I76,挂机升级突破!$BJ$4:$BQ$4,0))*章节关卡!F76/6)</f>
        <v>0</v>
      </c>
      <c r="K76" s="72" t="s">
        <v>298</v>
      </c>
      <c r="L76" s="72">
        <v>3</v>
      </c>
      <c r="N76" s="44">
        <f t="shared" si="44"/>
        <v>14</v>
      </c>
      <c r="O76" s="44">
        <f t="shared" si="45"/>
        <v>360</v>
      </c>
      <c r="P76" s="44">
        <f t="shared" si="46"/>
        <v>540</v>
      </c>
      <c r="Q76" s="44" t="s">
        <v>288</v>
      </c>
      <c r="R76" s="44">
        <f t="shared" si="47"/>
        <v>23400</v>
      </c>
      <c r="S76" s="70" t="s">
        <v>292</v>
      </c>
      <c r="T76" s="70">
        <f>INT(INDEX(挂机升级突破!$H$8:$L$27,章节关卡!$N76,MATCH(S76,挂机升级突破!$BJ$4:$BQ$4,0))*章节关卡!P76/6)</f>
        <v>0</v>
      </c>
      <c r="U76" s="72" t="s">
        <v>298</v>
      </c>
      <c r="V76" s="72">
        <v>3</v>
      </c>
      <c r="AK76" s="25">
        <v>72</v>
      </c>
      <c r="AL76" s="25">
        <v>6</v>
      </c>
      <c r="AM76" s="25">
        <v>15</v>
      </c>
      <c r="AN76" s="69">
        <f t="shared" si="57"/>
        <v>10</v>
      </c>
      <c r="AO76" s="69">
        <f t="shared" si="58"/>
        <v>45</v>
      </c>
      <c r="AP76" s="69">
        <f t="shared" si="59"/>
        <v>60</v>
      </c>
      <c r="AS76" s="53">
        <v>72</v>
      </c>
      <c r="AT76" s="14">
        <f t="shared" si="60"/>
        <v>8</v>
      </c>
      <c r="AU76" s="14">
        <f t="shared" si="61"/>
        <v>9</v>
      </c>
      <c r="AV76" s="14">
        <f t="shared" si="51"/>
        <v>280</v>
      </c>
      <c r="AW76" s="14">
        <f t="shared" si="52"/>
        <v>1350</v>
      </c>
      <c r="AX76" s="14">
        <f t="shared" si="53"/>
        <v>3150</v>
      </c>
      <c r="BA76" s="53">
        <v>69</v>
      </c>
      <c r="BB76" s="14">
        <f t="shared" si="62"/>
        <v>8</v>
      </c>
      <c r="BC76" s="14">
        <f t="shared" si="63"/>
        <v>6</v>
      </c>
      <c r="BD76" s="14">
        <f t="shared" si="54"/>
        <v>560</v>
      </c>
      <c r="BE76" s="14">
        <f t="shared" si="55"/>
        <v>2700</v>
      </c>
      <c r="BF76" s="14">
        <f t="shared" si="56"/>
        <v>6300</v>
      </c>
    </row>
    <row r="77" spans="1:58" ht="16.5" x14ac:dyDescent="0.2">
      <c r="A77" s="44">
        <v>39</v>
      </c>
      <c r="B77" s="90"/>
      <c r="C77" s="69">
        <f t="shared" si="48"/>
        <v>13</v>
      </c>
      <c r="D77" s="44">
        <f t="shared" si="49"/>
        <v>3</v>
      </c>
      <c r="E77" s="44">
        <v>360</v>
      </c>
      <c r="F77" s="44">
        <v>540</v>
      </c>
      <c r="G77" s="44" t="s">
        <v>288</v>
      </c>
      <c r="H77" s="69">
        <f t="shared" si="50"/>
        <v>23400</v>
      </c>
      <c r="I77" s="70" t="s">
        <v>292</v>
      </c>
      <c r="J77" s="70">
        <f>INT(INDEX(挂机升级突破!$H$8:$L$27,章节关卡!$C77,MATCH(I77,挂机升级突破!$BJ$4:$BQ$4,0))*章节关卡!F77/6)</f>
        <v>0</v>
      </c>
      <c r="K77" s="72" t="s">
        <v>298</v>
      </c>
      <c r="L77" s="72">
        <v>7</v>
      </c>
      <c r="N77" s="44">
        <f t="shared" si="44"/>
        <v>14</v>
      </c>
      <c r="O77" s="44">
        <f t="shared" si="45"/>
        <v>540</v>
      </c>
      <c r="P77" s="44">
        <f t="shared" si="46"/>
        <v>810</v>
      </c>
      <c r="Q77" s="44" t="s">
        <v>288</v>
      </c>
      <c r="R77" s="44">
        <f t="shared" si="47"/>
        <v>35100</v>
      </c>
      <c r="S77" s="70" t="s">
        <v>292</v>
      </c>
      <c r="T77" s="70">
        <f>INT(INDEX(挂机升级突破!$H$8:$L$27,章节关卡!$N77,MATCH(S77,挂机升级突破!$BJ$4:$BQ$4,0))*章节关卡!P77/6)</f>
        <v>0</v>
      </c>
      <c r="U77" s="72" t="s">
        <v>298</v>
      </c>
      <c r="V77" s="72">
        <v>7</v>
      </c>
      <c r="AK77" s="25">
        <v>73</v>
      </c>
      <c r="AL77" s="25">
        <v>7</v>
      </c>
      <c r="AM77" s="25">
        <v>1</v>
      </c>
      <c r="AN77" s="69">
        <f t="shared" si="57"/>
        <v>12</v>
      </c>
      <c r="AO77" s="69">
        <f t="shared" si="58"/>
        <v>36</v>
      </c>
      <c r="AP77" s="69">
        <f t="shared" si="59"/>
        <v>52</v>
      </c>
      <c r="AS77" s="53">
        <v>73</v>
      </c>
      <c r="AT77" s="14">
        <f t="shared" si="60"/>
        <v>9</v>
      </c>
      <c r="AU77" s="14">
        <f t="shared" si="61"/>
        <v>1</v>
      </c>
      <c r="AV77" s="14">
        <f t="shared" si="51"/>
        <v>320</v>
      </c>
      <c r="AW77" s="14">
        <f t="shared" si="52"/>
        <v>1500</v>
      </c>
      <c r="AX77" s="14">
        <f t="shared" si="53"/>
        <v>3600</v>
      </c>
      <c r="BA77" s="53">
        <v>70</v>
      </c>
      <c r="BB77" s="14">
        <f t="shared" si="62"/>
        <v>8</v>
      </c>
      <c r="BC77" s="14">
        <f t="shared" si="63"/>
        <v>7</v>
      </c>
      <c r="BD77" s="14">
        <f t="shared" si="54"/>
        <v>560</v>
      </c>
      <c r="BE77" s="14">
        <f t="shared" si="55"/>
        <v>2700</v>
      </c>
      <c r="BF77" s="14">
        <f t="shared" si="56"/>
        <v>6300</v>
      </c>
    </row>
    <row r="78" spans="1:58" ht="16.5" x14ac:dyDescent="0.2">
      <c r="A78" s="44">
        <v>40</v>
      </c>
      <c r="B78" s="90"/>
      <c r="C78" s="69">
        <f t="shared" si="48"/>
        <v>14</v>
      </c>
      <c r="D78" s="44">
        <f t="shared" si="49"/>
        <v>1</v>
      </c>
      <c r="E78" s="44">
        <v>120</v>
      </c>
      <c r="F78" s="44">
        <v>180</v>
      </c>
      <c r="G78" s="44" t="s">
        <v>288</v>
      </c>
      <c r="H78" s="69">
        <f t="shared" si="50"/>
        <v>8400</v>
      </c>
      <c r="I78" s="70" t="s">
        <v>292</v>
      </c>
      <c r="J78" s="70">
        <f>INT(INDEX(挂机升级突破!$H$8:$L$27,章节关卡!$C78,MATCH(I78,挂机升级突破!$BJ$4:$BQ$4,0))*章节关卡!F78/6)</f>
        <v>0</v>
      </c>
      <c r="K78" s="72" t="s">
        <v>22</v>
      </c>
      <c r="L78" s="72">
        <v>100</v>
      </c>
      <c r="N78" s="44">
        <f t="shared" si="44"/>
        <v>15</v>
      </c>
      <c r="O78" s="44">
        <f t="shared" si="45"/>
        <v>180</v>
      </c>
      <c r="P78" s="44">
        <f t="shared" si="46"/>
        <v>270</v>
      </c>
      <c r="Q78" s="44" t="s">
        <v>288</v>
      </c>
      <c r="R78" s="44">
        <f t="shared" si="47"/>
        <v>12600</v>
      </c>
      <c r="S78" s="70" t="s">
        <v>292</v>
      </c>
      <c r="T78" s="70">
        <f>INT(INDEX(挂机升级突破!$H$8:$L$27,章节关卡!$N78,MATCH(S78,挂机升级突破!$BJ$4:$BQ$4,0))*章节关卡!P78/6)</f>
        <v>0</v>
      </c>
      <c r="U78" s="72" t="s">
        <v>22</v>
      </c>
      <c r="V78" s="72">
        <v>200</v>
      </c>
      <c r="AK78" s="25">
        <v>74</v>
      </c>
      <c r="AL78" s="25">
        <v>7</v>
      </c>
      <c r="AM78" s="25">
        <v>2</v>
      </c>
      <c r="AN78" s="69">
        <f t="shared" si="57"/>
        <v>12</v>
      </c>
      <c r="AO78" s="69">
        <f t="shared" si="58"/>
        <v>37</v>
      </c>
      <c r="AP78" s="69">
        <f t="shared" si="59"/>
        <v>54</v>
      </c>
      <c r="AS78" s="53">
        <v>74</v>
      </c>
      <c r="AT78" s="14">
        <f t="shared" si="60"/>
        <v>9</v>
      </c>
      <c r="AU78" s="14">
        <f t="shared" si="61"/>
        <v>2</v>
      </c>
      <c r="AV78" s="14">
        <f t="shared" ref="AV78:AV141" si="64">INDEX($P$6:$P$25,AT78)</f>
        <v>320</v>
      </c>
      <c r="AW78" s="14">
        <f t="shared" ref="AW78:AW141" si="65">INDEX($R$6:$R$25,AT78)</f>
        <v>1500</v>
      </c>
      <c r="AX78" s="14">
        <f t="shared" ref="AX78:AX141" si="66">INDEX($T$6:$T$25,AT78)</f>
        <v>3600</v>
      </c>
      <c r="BA78" s="53">
        <v>71</v>
      </c>
      <c r="BB78" s="14">
        <f t="shared" si="62"/>
        <v>8</v>
      </c>
      <c r="BC78" s="14">
        <f t="shared" si="63"/>
        <v>8</v>
      </c>
      <c r="BD78" s="14">
        <f t="shared" si="54"/>
        <v>560</v>
      </c>
      <c r="BE78" s="14">
        <f t="shared" si="55"/>
        <v>2700</v>
      </c>
      <c r="BF78" s="14">
        <f t="shared" si="56"/>
        <v>6300</v>
      </c>
    </row>
    <row r="79" spans="1:58" ht="16.5" x14ac:dyDescent="0.2">
      <c r="A79" s="44">
        <v>41</v>
      </c>
      <c r="B79" s="90"/>
      <c r="C79" s="69">
        <f t="shared" si="48"/>
        <v>14</v>
      </c>
      <c r="D79" s="44">
        <f t="shared" si="49"/>
        <v>2</v>
      </c>
      <c r="E79" s="44">
        <v>240</v>
      </c>
      <c r="F79" s="44">
        <v>360</v>
      </c>
      <c r="G79" s="44" t="s">
        <v>288</v>
      </c>
      <c r="H79" s="69">
        <f t="shared" si="50"/>
        <v>16800</v>
      </c>
      <c r="I79" s="70" t="s">
        <v>292</v>
      </c>
      <c r="J79" s="70">
        <f>INT(INDEX(挂机升级突破!$H$8:$L$27,章节关卡!$C79,MATCH(I79,挂机升级突破!$BJ$4:$BQ$4,0))*章节关卡!F79/6)</f>
        <v>0</v>
      </c>
      <c r="K79" s="72" t="s">
        <v>298</v>
      </c>
      <c r="L79" s="72">
        <v>3</v>
      </c>
      <c r="N79" s="44">
        <f t="shared" si="44"/>
        <v>15</v>
      </c>
      <c r="O79" s="44">
        <f t="shared" si="45"/>
        <v>360</v>
      </c>
      <c r="P79" s="44">
        <f t="shared" si="46"/>
        <v>540</v>
      </c>
      <c r="Q79" s="44" t="s">
        <v>288</v>
      </c>
      <c r="R79" s="44">
        <f t="shared" si="47"/>
        <v>25200</v>
      </c>
      <c r="S79" s="70" t="s">
        <v>292</v>
      </c>
      <c r="T79" s="70">
        <f>INT(INDEX(挂机升级突破!$H$8:$L$27,章节关卡!$N79,MATCH(S79,挂机升级突破!$BJ$4:$BQ$4,0))*章节关卡!P79/6)</f>
        <v>0</v>
      </c>
      <c r="U79" s="72" t="s">
        <v>298</v>
      </c>
      <c r="V79" s="72">
        <v>3</v>
      </c>
      <c r="AK79" s="25">
        <v>75</v>
      </c>
      <c r="AL79" s="25">
        <v>7</v>
      </c>
      <c r="AM79" s="25">
        <v>3</v>
      </c>
      <c r="AN79" s="69">
        <f t="shared" si="57"/>
        <v>12</v>
      </c>
      <c r="AO79" s="69">
        <f t="shared" si="58"/>
        <v>38</v>
      </c>
      <c r="AP79" s="69">
        <f t="shared" si="59"/>
        <v>56</v>
      </c>
      <c r="AS79" s="53">
        <v>75</v>
      </c>
      <c r="AT79" s="14">
        <f t="shared" si="60"/>
        <v>9</v>
      </c>
      <c r="AU79" s="14">
        <f t="shared" si="61"/>
        <v>3</v>
      </c>
      <c r="AV79" s="14">
        <f t="shared" si="64"/>
        <v>320</v>
      </c>
      <c r="AW79" s="14">
        <f t="shared" si="65"/>
        <v>1500</v>
      </c>
      <c r="AX79" s="14">
        <f t="shared" si="66"/>
        <v>3600</v>
      </c>
      <c r="BA79" s="53">
        <v>72</v>
      </c>
      <c r="BB79" s="14">
        <f t="shared" si="62"/>
        <v>8</v>
      </c>
      <c r="BC79" s="14">
        <f t="shared" si="63"/>
        <v>9</v>
      </c>
      <c r="BD79" s="14">
        <f t="shared" ref="BD79:BD142" si="67">INDEX($AB$6:$AB$25,BB79)</f>
        <v>560</v>
      </c>
      <c r="BE79" s="14">
        <f t="shared" ref="BE79:BE142" si="68">INDEX($AD$6:$AD$25,BB79)</f>
        <v>2700</v>
      </c>
      <c r="BF79" s="14">
        <f t="shared" ref="BF79:BF142" si="69">INDEX($AF$6:$AF$25,BB79)</f>
        <v>6300</v>
      </c>
    </row>
    <row r="80" spans="1:58" ht="16.5" x14ac:dyDescent="0.2">
      <c r="A80" s="44">
        <v>42</v>
      </c>
      <c r="B80" s="90"/>
      <c r="C80" s="69">
        <f t="shared" si="48"/>
        <v>14</v>
      </c>
      <c r="D80" s="44">
        <f t="shared" si="49"/>
        <v>3</v>
      </c>
      <c r="E80" s="44">
        <v>360</v>
      </c>
      <c r="F80" s="44">
        <v>540</v>
      </c>
      <c r="G80" s="44" t="s">
        <v>288</v>
      </c>
      <c r="H80" s="69">
        <f t="shared" si="50"/>
        <v>25200</v>
      </c>
      <c r="I80" s="70" t="s">
        <v>292</v>
      </c>
      <c r="J80" s="70">
        <f>INT(INDEX(挂机升级突破!$H$8:$L$27,章节关卡!$C80,MATCH(I80,挂机升级突破!$BJ$4:$BQ$4,0))*章节关卡!F80/6)</f>
        <v>0</v>
      </c>
      <c r="K80" s="72" t="s">
        <v>298</v>
      </c>
      <c r="L80" s="72">
        <v>7</v>
      </c>
      <c r="N80" s="44">
        <f t="shared" si="44"/>
        <v>15</v>
      </c>
      <c r="O80" s="44">
        <f t="shared" si="45"/>
        <v>540</v>
      </c>
      <c r="P80" s="44">
        <f t="shared" si="46"/>
        <v>810</v>
      </c>
      <c r="Q80" s="44" t="s">
        <v>288</v>
      </c>
      <c r="R80" s="44">
        <f t="shared" si="47"/>
        <v>37800</v>
      </c>
      <c r="S80" s="70" t="s">
        <v>292</v>
      </c>
      <c r="T80" s="70">
        <f>INT(INDEX(挂机升级突破!$H$8:$L$27,章节关卡!$N80,MATCH(S80,挂机升级突破!$BJ$4:$BQ$4,0))*章节关卡!P80/6)</f>
        <v>0</v>
      </c>
      <c r="U80" s="72" t="s">
        <v>298</v>
      </c>
      <c r="V80" s="72">
        <v>7</v>
      </c>
      <c r="AK80" s="25">
        <v>76</v>
      </c>
      <c r="AL80" s="25">
        <v>7</v>
      </c>
      <c r="AM80" s="25">
        <v>4</v>
      </c>
      <c r="AN80" s="69">
        <f t="shared" si="57"/>
        <v>12</v>
      </c>
      <c r="AO80" s="69">
        <f t="shared" si="58"/>
        <v>39</v>
      </c>
      <c r="AP80" s="69">
        <f t="shared" si="59"/>
        <v>58</v>
      </c>
      <c r="AS80" s="53">
        <v>76</v>
      </c>
      <c r="AT80" s="14">
        <f t="shared" si="60"/>
        <v>9</v>
      </c>
      <c r="AU80" s="14">
        <f t="shared" si="61"/>
        <v>4</v>
      </c>
      <c r="AV80" s="14">
        <f t="shared" si="64"/>
        <v>320</v>
      </c>
      <c r="AW80" s="14">
        <f t="shared" si="65"/>
        <v>1500</v>
      </c>
      <c r="AX80" s="14">
        <f t="shared" si="66"/>
        <v>3600</v>
      </c>
      <c r="BA80" s="53">
        <v>73</v>
      </c>
      <c r="BB80" s="14">
        <f t="shared" si="62"/>
        <v>9</v>
      </c>
      <c r="BC80" s="14">
        <f t="shared" si="63"/>
        <v>1</v>
      </c>
      <c r="BD80" s="14">
        <f t="shared" si="67"/>
        <v>640</v>
      </c>
      <c r="BE80" s="14">
        <f t="shared" si="68"/>
        <v>3000</v>
      </c>
      <c r="BF80" s="14">
        <f t="shared" si="69"/>
        <v>7200</v>
      </c>
    </row>
    <row r="81" spans="1:58" ht="16.5" x14ac:dyDescent="0.2">
      <c r="A81" s="44">
        <v>43</v>
      </c>
      <c r="B81" s="90"/>
      <c r="C81" s="69">
        <f t="shared" si="48"/>
        <v>15</v>
      </c>
      <c r="D81" s="44">
        <f t="shared" si="49"/>
        <v>1</v>
      </c>
      <c r="E81" s="44">
        <v>120</v>
      </c>
      <c r="F81" s="44">
        <v>180</v>
      </c>
      <c r="G81" s="44" t="s">
        <v>288</v>
      </c>
      <c r="H81" s="69">
        <f t="shared" si="50"/>
        <v>9000</v>
      </c>
      <c r="I81" s="70" t="s">
        <v>292</v>
      </c>
      <c r="J81" s="70">
        <f>INT(INDEX(挂机升级突破!$H$8:$L$27,章节关卡!$C81,MATCH(I81,挂机升级突破!$BJ$4:$BQ$4,0))*章节关卡!F81/6)</f>
        <v>0</v>
      </c>
      <c r="K81" s="72" t="s">
        <v>22</v>
      </c>
      <c r="L81" s="72">
        <v>100</v>
      </c>
      <c r="N81" s="44">
        <v>16</v>
      </c>
      <c r="O81" s="70">
        <f t="shared" si="45"/>
        <v>180</v>
      </c>
      <c r="P81" s="44">
        <f>F81*O$36</f>
        <v>270</v>
      </c>
      <c r="Q81" s="44" t="s">
        <v>288</v>
      </c>
      <c r="R81" s="44">
        <f t="shared" si="47"/>
        <v>13500</v>
      </c>
      <c r="S81" s="70" t="s">
        <v>494</v>
      </c>
      <c r="T81" s="70">
        <f>INT(INDEX(挂机升级突破!$H$8:$L$27,章节关卡!$N81,MATCH(S81,挂机升级突破!$BJ$4:$BQ$4,0))*章节关卡!P81/6)</f>
        <v>0</v>
      </c>
      <c r="U81" s="72" t="s">
        <v>22</v>
      </c>
      <c r="V81" s="72">
        <v>200</v>
      </c>
      <c r="AK81" s="25">
        <v>77</v>
      </c>
      <c r="AL81" s="25">
        <v>7</v>
      </c>
      <c r="AM81" s="25">
        <v>5</v>
      </c>
      <c r="AN81" s="69">
        <f t="shared" si="57"/>
        <v>12</v>
      </c>
      <c r="AO81" s="69">
        <f t="shared" si="58"/>
        <v>40</v>
      </c>
      <c r="AP81" s="69">
        <f t="shared" si="59"/>
        <v>60</v>
      </c>
      <c r="AS81" s="53">
        <v>77</v>
      </c>
      <c r="AT81" s="14">
        <f t="shared" si="60"/>
        <v>9</v>
      </c>
      <c r="AU81" s="14">
        <f t="shared" si="61"/>
        <v>5</v>
      </c>
      <c r="AV81" s="14">
        <f t="shared" si="64"/>
        <v>320</v>
      </c>
      <c r="AW81" s="14">
        <f t="shared" si="65"/>
        <v>1500</v>
      </c>
      <c r="AX81" s="14">
        <f t="shared" si="66"/>
        <v>3600</v>
      </c>
      <c r="BA81" s="53">
        <v>74</v>
      </c>
      <c r="BB81" s="14">
        <f t="shared" si="62"/>
        <v>9</v>
      </c>
      <c r="BC81" s="14">
        <f t="shared" si="63"/>
        <v>2</v>
      </c>
      <c r="BD81" s="14">
        <f t="shared" si="67"/>
        <v>640</v>
      </c>
      <c r="BE81" s="14">
        <f t="shared" si="68"/>
        <v>3000</v>
      </c>
      <c r="BF81" s="14">
        <f t="shared" si="69"/>
        <v>7200</v>
      </c>
    </row>
    <row r="82" spans="1:58" ht="16.5" x14ac:dyDescent="0.2">
      <c r="A82" s="44">
        <v>44</v>
      </c>
      <c r="B82" s="90"/>
      <c r="C82" s="69">
        <f t="shared" si="48"/>
        <v>15</v>
      </c>
      <c r="D82" s="44">
        <f t="shared" si="49"/>
        <v>2</v>
      </c>
      <c r="E82" s="44">
        <v>240</v>
      </c>
      <c r="F82" s="44">
        <v>360</v>
      </c>
      <c r="G82" s="44" t="s">
        <v>288</v>
      </c>
      <c r="H82" s="69">
        <f t="shared" si="50"/>
        <v>18000</v>
      </c>
      <c r="I82" s="70" t="s">
        <v>292</v>
      </c>
      <c r="J82" s="70">
        <f>INT(INDEX(挂机升级突破!$H$8:$L$27,章节关卡!$C82,MATCH(I82,挂机升级突破!$BJ$4:$BQ$4,0))*章节关卡!F82/6)</f>
        <v>0</v>
      </c>
      <c r="K82" s="72" t="s">
        <v>298</v>
      </c>
      <c r="L82" s="72">
        <v>3</v>
      </c>
      <c r="N82" s="44">
        <v>16</v>
      </c>
      <c r="O82" s="70">
        <f t="shared" si="45"/>
        <v>360</v>
      </c>
      <c r="P82" s="44">
        <f>F82*O$36</f>
        <v>540</v>
      </c>
      <c r="Q82" s="44" t="s">
        <v>288</v>
      </c>
      <c r="R82" s="44">
        <f t="shared" si="47"/>
        <v>27000</v>
      </c>
      <c r="S82" s="70" t="s">
        <v>494</v>
      </c>
      <c r="T82" s="70">
        <f>INT(INDEX(挂机升级突破!$H$8:$L$27,章节关卡!$N82,MATCH(S82,挂机升级突破!$BJ$4:$BQ$4,0))*章节关卡!P82/6)</f>
        <v>0</v>
      </c>
      <c r="U82" s="72" t="s">
        <v>298</v>
      </c>
      <c r="V82" s="72">
        <v>3</v>
      </c>
      <c r="AK82" s="25">
        <v>78</v>
      </c>
      <c r="AL82" s="25">
        <v>7</v>
      </c>
      <c r="AM82" s="25">
        <v>6</v>
      </c>
      <c r="AN82" s="69">
        <f t="shared" si="57"/>
        <v>12</v>
      </c>
      <c r="AO82" s="69">
        <f t="shared" si="58"/>
        <v>41</v>
      </c>
      <c r="AP82" s="69">
        <f t="shared" si="59"/>
        <v>62</v>
      </c>
      <c r="AS82" s="53">
        <v>78</v>
      </c>
      <c r="AT82" s="14">
        <f t="shared" si="60"/>
        <v>9</v>
      </c>
      <c r="AU82" s="14">
        <f t="shared" si="61"/>
        <v>6</v>
      </c>
      <c r="AV82" s="14">
        <f t="shared" si="64"/>
        <v>320</v>
      </c>
      <c r="AW82" s="14">
        <f t="shared" si="65"/>
        <v>1500</v>
      </c>
      <c r="AX82" s="14">
        <f t="shared" si="66"/>
        <v>3600</v>
      </c>
      <c r="BA82" s="53">
        <v>75</v>
      </c>
      <c r="BB82" s="14">
        <f t="shared" si="62"/>
        <v>9</v>
      </c>
      <c r="BC82" s="14">
        <f t="shared" si="63"/>
        <v>3</v>
      </c>
      <c r="BD82" s="14">
        <f t="shared" si="67"/>
        <v>640</v>
      </c>
      <c r="BE82" s="14">
        <f t="shared" si="68"/>
        <v>3000</v>
      </c>
      <c r="BF82" s="14">
        <f t="shared" si="69"/>
        <v>7200</v>
      </c>
    </row>
    <row r="83" spans="1:58" ht="16.5" x14ac:dyDescent="0.2">
      <c r="A83" s="44">
        <v>45</v>
      </c>
      <c r="B83" s="90"/>
      <c r="C83" s="69">
        <f t="shared" si="48"/>
        <v>15</v>
      </c>
      <c r="D83" s="44">
        <f t="shared" si="49"/>
        <v>3</v>
      </c>
      <c r="E83" s="44">
        <v>360</v>
      </c>
      <c r="F83" s="44">
        <v>540</v>
      </c>
      <c r="G83" s="44" t="s">
        <v>288</v>
      </c>
      <c r="H83" s="69">
        <f t="shared" si="50"/>
        <v>27000</v>
      </c>
      <c r="I83" s="70" t="s">
        <v>292</v>
      </c>
      <c r="J83" s="70">
        <f>INT(INDEX(挂机升级突破!$H$8:$L$27,章节关卡!$C83,MATCH(I83,挂机升级突破!$BJ$4:$BQ$4,0))*章节关卡!F83/6)</f>
        <v>0</v>
      </c>
      <c r="K83" s="72" t="s">
        <v>298</v>
      </c>
      <c r="L83" s="72">
        <v>7</v>
      </c>
      <c r="N83" s="44">
        <v>16</v>
      </c>
      <c r="O83" s="70">
        <f t="shared" si="45"/>
        <v>540</v>
      </c>
      <c r="P83" s="44">
        <f>F83*O$36</f>
        <v>810</v>
      </c>
      <c r="Q83" s="44" t="s">
        <v>288</v>
      </c>
      <c r="R83" s="44">
        <f>INDEX($F$5:$F$25,C83)*O83</f>
        <v>40500</v>
      </c>
      <c r="S83" s="70" t="s">
        <v>494</v>
      </c>
      <c r="T83" s="70">
        <f>INT(INDEX(挂机升级突破!$H$8:$L$27,章节关卡!$N83,MATCH(S83,挂机升级突破!$BJ$4:$BQ$4,0))*章节关卡!P83/6)</f>
        <v>0</v>
      </c>
      <c r="U83" s="72" t="s">
        <v>298</v>
      </c>
      <c r="V83" s="72">
        <v>7</v>
      </c>
      <c r="AK83" s="25">
        <v>79</v>
      </c>
      <c r="AL83" s="25">
        <v>7</v>
      </c>
      <c r="AM83" s="25">
        <v>7</v>
      </c>
      <c r="AN83" s="69">
        <f t="shared" si="57"/>
        <v>12</v>
      </c>
      <c r="AO83" s="69">
        <f t="shared" si="58"/>
        <v>42</v>
      </c>
      <c r="AP83" s="69">
        <f t="shared" si="59"/>
        <v>64</v>
      </c>
      <c r="AS83" s="53">
        <v>79</v>
      </c>
      <c r="AT83" s="14">
        <f t="shared" si="60"/>
        <v>9</v>
      </c>
      <c r="AU83" s="14">
        <f t="shared" si="61"/>
        <v>7</v>
      </c>
      <c r="AV83" s="14">
        <f t="shared" si="64"/>
        <v>320</v>
      </c>
      <c r="AW83" s="14">
        <f t="shared" si="65"/>
        <v>1500</v>
      </c>
      <c r="AX83" s="14">
        <f t="shared" si="66"/>
        <v>3600</v>
      </c>
      <c r="BA83" s="53">
        <v>76</v>
      </c>
      <c r="BB83" s="14">
        <f t="shared" si="62"/>
        <v>9</v>
      </c>
      <c r="BC83" s="14">
        <f t="shared" si="63"/>
        <v>4</v>
      </c>
      <c r="BD83" s="14">
        <f t="shared" si="67"/>
        <v>640</v>
      </c>
      <c r="BE83" s="14">
        <f t="shared" si="68"/>
        <v>3000</v>
      </c>
      <c r="BF83" s="14">
        <f t="shared" si="69"/>
        <v>7200</v>
      </c>
    </row>
    <row r="84" spans="1:58" ht="16.5" x14ac:dyDescent="0.2">
      <c r="A84" s="69">
        <v>46</v>
      </c>
      <c r="B84" s="90"/>
      <c r="C84" s="69">
        <f t="shared" si="48"/>
        <v>16</v>
      </c>
      <c r="D84" s="69">
        <f t="shared" ref="D84:D98" si="70">MOD(A84-1,3)+1</f>
        <v>1</v>
      </c>
      <c r="E84" s="69">
        <v>120</v>
      </c>
      <c r="F84" s="69">
        <v>180</v>
      </c>
      <c r="G84" s="69" t="s">
        <v>163</v>
      </c>
      <c r="H84" s="69">
        <f t="shared" si="50"/>
        <v>9600</v>
      </c>
      <c r="I84" s="69" t="s">
        <v>221</v>
      </c>
      <c r="J84" s="70">
        <f>INT(INDEX(挂机升级突破!$H$8:$L$27,章节关卡!$C84,MATCH(I84,挂机升级突破!$BJ$4:$BQ$4,0))*章节关卡!F84/6)</f>
        <v>0</v>
      </c>
      <c r="K84" s="72" t="s">
        <v>22</v>
      </c>
      <c r="L84" s="72">
        <v>100</v>
      </c>
      <c r="N84" s="70">
        <v>17</v>
      </c>
      <c r="O84" s="70">
        <f t="shared" si="45"/>
        <v>180</v>
      </c>
      <c r="P84" s="70">
        <f t="shared" ref="P84:P98" si="71">F84*O$36</f>
        <v>270</v>
      </c>
      <c r="Q84" s="70" t="s">
        <v>288</v>
      </c>
      <c r="R84" s="70">
        <f t="shared" ref="R84:R98" si="72">INDEX($F$5:$F$25,C84)*O84</f>
        <v>14400</v>
      </c>
      <c r="S84" s="70" t="s">
        <v>221</v>
      </c>
      <c r="T84" s="70">
        <f>INT(INDEX(挂机升级突破!$H$8:$L$27,章节关卡!$N84,MATCH(S84,挂机升级突破!$BJ$4:$BQ$4,0))*章节关卡!P84/6)</f>
        <v>0</v>
      </c>
      <c r="U84" s="72" t="s">
        <v>22</v>
      </c>
      <c r="V84" s="72">
        <v>200</v>
      </c>
      <c r="AK84" s="25">
        <v>80</v>
      </c>
      <c r="AL84" s="25">
        <v>7</v>
      </c>
      <c r="AM84" s="25">
        <v>8</v>
      </c>
      <c r="AN84" s="69">
        <f t="shared" si="57"/>
        <v>12</v>
      </c>
      <c r="AO84" s="69">
        <f t="shared" si="58"/>
        <v>43</v>
      </c>
      <c r="AP84" s="69">
        <f t="shared" si="59"/>
        <v>66</v>
      </c>
      <c r="AS84" s="53">
        <v>80</v>
      </c>
      <c r="AT84" s="14">
        <f t="shared" si="60"/>
        <v>9</v>
      </c>
      <c r="AU84" s="14">
        <f t="shared" si="61"/>
        <v>8</v>
      </c>
      <c r="AV84" s="14">
        <f t="shared" si="64"/>
        <v>320</v>
      </c>
      <c r="AW84" s="14">
        <f t="shared" si="65"/>
        <v>1500</v>
      </c>
      <c r="AX84" s="14">
        <f t="shared" si="66"/>
        <v>3600</v>
      </c>
      <c r="BA84" s="53">
        <v>77</v>
      </c>
      <c r="BB84" s="14">
        <f t="shared" si="62"/>
        <v>9</v>
      </c>
      <c r="BC84" s="14">
        <f t="shared" si="63"/>
        <v>5</v>
      </c>
      <c r="BD84" s="14">
        <f t="shared" si="67"/>
        <v>640</v>
      </c>
      <c r="BE84" s="14">
        <f t="shared" si="68"/>
        <v>3000</v>
      </c>
      <c r="BF84" s="14">
        <f t="shared" si="69"/>
        <v>7200</v>
      </c>
    </row>
    <row r="85" spans="1:58" ht="16.5" x14ac:dyDescent="0.2">
      <c r="A85" s="69">
        <v>47</v>
      </c>
      <c r="B85" s="90"/>
      <c r="C85" s="69">
        <f t="shared" si="48"/>
        <v>16</v>
      </c>
      <c r="D85" s="69">
        <f t="shared" si="70"/>
        <v>2</v>
      </c>
      <c r="E85" s="69">
        <v>240</v>
      </c>
      <c r="F85" s="69">
        <v>360</v>
      </c>
      <c r="G85" s="69" t="s">
        <v>163</v>
      </c>
      <c r="H85" s="69">
        <f t="shared" si="50"/>
        <v>19200</v>
      </c>
      <c r="I85" s="70" t="s">
        <v>221</v>
      </c>
      <c r="J85" s="70">
        <f>INT(INDEX(挂机升级突破!$H$8:$L$27,章节关卡!$C85,MATCH(I85,挂机升级突破!$BJ$4:$BQ$4,0))*章节关卡!F85/6)</f>
        <v>0</v>
      </c>
      <c r="K85" s="72" t="s">
        <v>298</v>
      </c>
      <c r="L85" s="72">
        <v>3</v>
      </c>
      <c r="N85" s="70">
        <v>17</v>
      </c>
      <c r="O85" s="70">
        <f t="shared" si="45"/>
        <v>360</v>
      </c>
      <c r="P85" s="70">
        <f t="shared" si="71"/>
        <v>540</v>
      </c>
      <c r="Q85" s="70" t="s">
        <v>288</v>
      </c>
      <c r="R85" s="70">
        <f t="shared" si="72"/>
        <v>28800</v>
      </c>
      <c r="S85" s="70" t="s">
        <v>221</v>
      </c>
      <c r="T85" s="70">
        <f>INT(INDEX(挂机升级突破!$H$8:$L$27,章节关卡!$N85,MATCH(S85,挂机升级突破!$BJ$4:$BQ$4,0))*章节关卡!P85/6)</f>
        <v>0</v>
      </c>
      <c r="U85" s="72" t="s">
        <v>298</v>
      </c>
      <c r="V85" s="72">
        <v>3</v>
      </c>
      <c r="AK85" s="25">
        <v>81</v>
      </c>
      <c r="AL85" s="25">
        <v>7</v>
      </c>
      <c r="AM85" s="25">
        <v>9</v>
      </c>
      <c r="AN85" s="69">
        <f t="shared" si="57"/>
        <v>12</v>
      </c>
      <c r="AO85" s="69">
        <f t="shared" si="58"/>
        <v>44</v>
      </c>
      <c r="AP85" s="69">
        <f t="shared" si="59"/>
        <v>68</v>
      </c>
      <c r="AS85" s="53">
        <v>81</v>
      </c>
      <c r="AT85" s="14">
        <f t="shared" si="60"/>
        <v>9</v>
      </c>
      <c r="AU85" s="14">
        <f t="shared" si="61"/>
        <v>9</v>
      </c>
      <c r="AV85" s="14">
        <f t="shared" si="64"/>
        <v>320</v>
      </c>
      <c r="AW85" s="14">
        <f t="shared" si="65"/>
        <v>1500</v>
      </c>
      <c r="AX85" s="14">
        <f t="shared" si="66"/>
        <v>3600</v>
      </c>
      <c r="BA85" s="53">
        <v>78</v>
      </c>
      <c r="BB85" s="14">
        <f t="shared" si="62"/>
        <v>9</v>
      </c>
      <c r="BC85" s="14">
        <f t="shared" si="63"/>
        <v>6</v>
      </c>
      <c r="BD85" s="14">
        <f t="shared" si="67"/>
        <v>640</v>
      </c>
      <c r="BE85" s="14">
        <f t="shared" si="68"/>
        <v>3000</v>
      </c>
      <c r="BF85" s="14">
        <f t="shared" si="69"/>
        <v>7200</v>
      </c>
    </row>
    <row r="86" spans="1:58" ht="16.5" x14ac:dyDescent="0.2">
      <c r="A86" s="69">
        <v>48</v>
      </c>
      <c r="B86" s="90"/>
      <c r="C86" s="69">
        <f t="shared" si="48"/>
        <v>16</v>
      </c>
      <c r="D86" s="69">
        <f t="shared" si="70"/>
        <v>3</v>
      </c>
      <c r="E86" s="69">
        <v>360</v>
      </c>
      <c r="F86" s="69">
        <v>540</v>
      </c>
      <c r="G86" s="69" t="s">
        <v>163</v>
      </c>
      <c r="H86" s="69">
        <f t="shared" si="50"/>
        <v>28800</v>
      </c>
      <c r="I86" s="70" t="s">
        <v>221</v>
      </c>
      <c r="J86" s="70">
        <f>INT(INDEX(挂机升级突破!$H$8:$L$27,章节关卡!$C86,MATCH(I86,挂机升级突破!$BJ$4:$BQ$4,0))*章节关卡!F86/6)</f>
        <v>0</v>
      </c>
      <c r="K86" s="72" t="s">
        <v>298</v>
      </c>
      <c r="L86" s="72">
        <v>7</v>
      </c>
      <c r="N86" s="70">
        <v>17</v>
      </c>
      <c r="O86" s="70">
        <f t="shared" si="45"/>
        <v>540</v>
      </c>
      <c r="P86" s="70">
        <f t="shared" si="71"/>
        <v>810</v>
      </c>
      <c r="Q86" s="70" t="s">
        <v>288</v>
      </c>
      <c r="R86" s="70">
        <f t="shared" si="72"/>
        <v>43200</v>
      </c>
      <c r="S86" s="70" t="s">
        <v>221</v>
      </c>
      <c r="T86" s="70">
        <f>INT(INDEX(挂机升级突破!$H$8:$L$27,章节关卡!$N86,MATCH(S86,挂机升级突破!$BJ$4:$BQ$4,0))*章节关卡!P86/6)</f>
        <v>0</v>
      </c>
      <c r="U86" s="72" t="s">
        <v>298</v>
      </c>
      <c r="V86" s="72">
        <v>7</v>
      </c>
      <c r="AK86" s="25">
        <v>82</v>
      </c>
      <c r="AL86" s="25">
        <v>7</v>
      </c>
      <c r="AM86" s="25">
        <v>10</v>
      </c>
      <c r="AN86" s="69">
        <f t="shared" si="57"/>
        <v>12</v>
      </c>
      <c r="AO86" s="69">
        <f t="shared" si="58"/>
        <v>45</v>
      </c>
      <c r="AP86" s="69">
        <f t="shared" si="59"/>
        <v>70</v>
      </c>
      <c r="AS86" s="53">
        <v>82</v>
      </c>
      <c r="AT86" s="14">
        <f t="shared" si="60"/>
        <v>10</v>
      </c>
      <c r="AU86" s="14">
        <f t="shared" si="61"/>
        <v>1</v>
      </c>
      <c r="AV86" s="14">
        <f t="shared" si="64"/>
        <v>360</v>
      </c>
      <c r="AW86" s="14">
        <f t="shared" si="65"/>
        <v>1650</v>
      </c>
      <c r="AX86" s="14">
        <f t="shared" si="66"/>
        <v>4050</v>
      </c>
      <c r="BA86" s="53">
        <v>79</v>
      </c>
      <c r="BB86" s="14">
        <f t="shared" si="62"/>
        <v>9</v>
      </c>
      <c r="BC86" s="14">
        <f t="shared" si="63"/>
        <v>7</v>
      </c>
      <c r="BD86" s="14">
        <f t="shared" si="67"/>
        <v>640</v>
      </c>
      <c r="BE86" s="14">
        <f t="shared" si="68"/>
        <v>3000</v>
      </c>
      <c r="BF86" s="14">
        <f t="shared" si="69"/>
        <v>7200</v>
      </c>
    </row>
    <row r="87" spans="1:58" ht="16.5" x14ac:dyDescent="0.2">
      <c r="A87" s="69">
        <v>49</v>
      </c>
      <c r="B87" s="90"/>
      <c r="C87" s="69">
        <f t="shared" si="48"/>
        <v>17</v>
      </c>
      <c r="D87" s="69">
        <f t="shared" si="70"/>
        <v>1</v>
      </c>
      <c r="E87" s="69">
        <v>120</v>
      </c>
      <c r="F87" s="69">
        <v>180</v>
      </c>
      <c r="G87" s="69" t="s">
        <v>163</v>
      </c>
      <c r="H87" s="69">
        <f t="shared" si="50"/>
        <v>10800</v>
      </c>
      <c r="I87" s="70" t="s">
        <v>221</v>
      </c>
      <c r="J87" s="70">
        <f>INT(INDEX(挂机升级突破!$H$8:$L$27,章节关卡!$C87,MATCH(I87,挂机升级突破!$BJ$4:$BQ$4,0))*章节关卡!F87/6)</f>
        <v>0</v>
      </c>
      <c r="K87" s="72" t="s">
        <v>22</v>
      </c>
      <c r="L87" s="72">
        <v>100</v>
      </c>
      <c r="N87" s="70">
        <v>18</v>
      </c>
      <c r="O87" s="70">
        <f t="shared" si="45"/>
        <v>180</v>
      </c>
      <c r="P87" s="70">
        <f t="shared" si="71"/>
        <v>270</v>
      </c>
      <c r="Q87" s="70" t="s">
        <v>288</v>
      </c>
      <c r="R87" s="70">
        <f t="shared" si="72"/>
        <v>16200</v>
      </c>
      <c r="S87" s="70" t="s">
        <v>221</v>
      </c>
      <c r="T87" s="70">
        <f>INT(INDEX(挂机升级突破!$H$8:$L$27,章节关卡!$N87,MATCH(S87,挂机升级突破!$BJ$4:$BQ$4,0))*章节关卡!P87/6)</f>
        <v>0</v>
      </c>
      <c r="U87" s="72" t="s">
        <v>22</v>
      </c>
      <c r="V87" s="72">
        <v>200</v>
      </c>
      <c r="AK87" s="25">
        <v>83</v>
      </c>
      <c r="AL87" s="25">
        <v>7</v>
      </c>
      <c r="AM87" s="25">
        <v>11</v>
      </c>
      <c r="AN87" s="69">
        <f t="shared" si="57"/>
        <v>12</v>
      </c>
      <c r="AO87" s="69">
        <f t="shared" si="58"/>
        <v>46</v>
      </c>
      <c r="AP87" s="69">
        <f t="shared" si="59"/>
        <v>72</v>
      </c>
      <c r="AS87" s="53">
        <v>83</v>
      </c>
      <c r="AT87" s="14">
        <f t="shared" si="60"/>
        <v>10</v>
      </c>
      <c r="AU87" s="14">
        <f t="shared" si="61"/>
        <v>2</v>
      </c>
      <c r="AV87" s="14">
        <f t="shared" si="64"/>
        <v>360</v>
      </c>
      <c r="AW87" s="14">
        <f t="shared" si="65"/>
        <v>1650</v>
      </c>
      <c r="AX87" s="14">
        <f t="shared" si="66"/>
        <v>4050</v>
      </c>
      <c r="BA87" s="53">
        <v>80</v>
      </c>
      <c r="BB87" s="14">
        <f t="shared" si="62"/>
        <v>9</v>
      </c>
      <c r="BC87" s="14">
        <f t="shared" si="63"/>
        <v>8</v>
      </c>
      <c r="BD87" s="14">
        <f t="shared" si="67"/>
        <v>640</v>
      </c>
      <c r="BE87" s="14">
        <f t="shared" si="68"/>
        <v>3000</v>
      </c>
      <c r="BF87" s="14">
        <f t="shared" si="69"/>
        <v>7200</v>
      </c>
    </row>
    <row r="88" spans="1:58" ht="16.5" x14ac:dyDescent="0.2">
      <c r="A88" s="69">
        <v>50</v>
      </c>
      <c r="B88" s="90"/>
      <c r="C88" s="69">
        <f t="shared" si="48"/>
        <v>17</v>
      </c>
      <c r="D88" s="69">
        <f t="shared" si="70"/>
        <v>2</v>
      </c>
      <c r="E88" s="69">
        <v>240</v>
      </c>
      <c r="F88" s="69">
        <v>360</v>
      </c>
      <c r="G88" s="69" t="s">
        <v>163</v>
      </c>
      <c r="H88" s="69">
        <f t="shared" si="50"/>
        <v>21600</v>
      </c>
      <c r="I88" s="70" t="s">
        <v>221</v>
      </c>
      <c r="J88" s="70">
        <f>INT(INDEX(挂机升级突破!$H$8:$L$27,章节关卡!$C88,MATCH(I88,挂机升级突破!$BJ$4:$BQ$4,0))*章节关卡!F88/6)</f>
        <v>0</v>
      </c>
      <c r="K88" s="72" t="s">
        <v>298</v>
      </c>
      <c r="L88" s="72">
        <v>3</v>
      </c>
      <c r="N88" s="70">
        <v>18</v>
      </c>
      <c r="O88" s="70">
        <f t="shared" si="45"/>
        <v>360</v>
      </c>
      <c r="P88" s="70">
        <f t="shared" si="71"/>
        <v>540</v>
      </c>
      <c r="Q88" s="70" t="s">
        <v>288</v>
      </c>
      <c r="R88" s="70">
        <f t="shared" si="72"/>
        <v>32400</v>
      </c>
      <c r="S88" s="70" t="s">
        <v>221</v>
      </c>
      <c r="T88" s="70">
        <f>INT(INDEX(挂机升级突破!$H$8:$L$27,章节关卡!$N88,MATCH(S88,挂机升级突破!$BJ$4:$BQ$4,0))*章节关卡!P88/6)</f>
        <v>0</v>
      </c>
      <c r="U88" s="72" t="s">
        <v>298</v>
      </c>
      <c r="V88" s="72">
        <v>3</v>
      </c>
      <c r="AK88" s="25">
        <v>84</v>
      </c>
      <c r="AL88" s="25">
        <v>7</v>
      </c>
      <c r="AM88" s="25">
        <v>12</v>
      </c>
      <c r="AN88" s="69">
        <f t="shared" si="57"/>
        <v>12</v>
      </c>
      <c r="AO88" s="69">
        <f t="shared" si="58"/>
        <v>47</v>
      </c>
      <c r="AP88" s="69">
        <f t="shared" si="59"/>
        <v>74</v>
      </c>
      <c r="AS88" s="53">
        <v>84</v>
      </c>
      <c r="AT88" s="14">
        <f t="shared" si="60"/>
        <v>10</v>
      </c>
      <c r="AU88" s="14">
        <f t="shared" si="61"/>
        <v>3</v>
      </c>
      <c r="AV88" s="14">
        <f t="shared" si="64"/>
        <v>360</v>
      </c>
      <c r="AW88" s="14">
        <f t="shared" si="65"/>
        <v>1650</v>
      </c>
      <c r="AX88" s="14">
        <f t="shared" si="66"/>
        <v>4050</v>
      </c>
      <c r="BA88" s="53">
        <v>81</v>
      </c>
      <c r="BB88" s="14">
        <f t="shared" si="62"/>
        <v>9</v>
      </c>
      <c r="BC88" s="14">
        <f t="shared" si="63"/>
        <v>9</v>
      </c>
      <c r="BD88" s="14">
        <f t="shared" si="67"/>
        <v>640</v>
      </c>
      <c r="BE88" s="14">
        <f t="shared" si="68"/>
        <v>3000</v>
      </c>
      <c r="BF88" s="14">
        <f t="shared" si="69"/>
        <v>7200</v>
      </c>
    </row>
    <row r="89" spans="1:58" ht="16.5" x14ac:dyDescent="0.2">
      <c r="A89" s="69">
        <v>51</v>
      </c>
      <c r="B89" s="90"/>
      <c r="C89" s="69">
        <f t="shared" si="48"/>
        <v>17</v>
      </c>
      <c r="D89" s="69">
        <f t="shared" si="70"/>
        <v>3</v>
      </c>
      <c r="E89" s="69">
        <v>360</v>
      </c>
      <c r="F89" s="69">
        <v>540</v>
      </c>
      <c r="G89" s="69" t="s">
        <v>163</v>
      </c>
      <c r="H89" s="69">
        <f t="shared" si="50"/>
        <v>32400</v>
      </c>
      <c r="I89" s="70" t="s">
        <v>221</v>
      </c>
      <c r="J89" s="70">
        <f>INT(INDEX(挂机升级突破!$H$8:$L$27,章节关卡!$C89,MATCH(I89,挂机升级突破!$BJ$4:$BQ$4,0))*章节关卡!F89/6)</f>
        <v>0</v>
      </c>
      <c r="K89" s="72" t="s">
        <v>298</v>
      </c>
      <c r="L89" s="72">
        <v>7</v>
      </c>
      <c r="N89" s="70">
        <v>18</v>
      </c>
      <c r="O89" s="70">
        <f t="shared" si="45"/>
        <v>540</v>
      </c>
      <c r="P89" s="70">
        <f t="shared" si="71"/>
        <v>810</v>
      </c>
      <c r="Q89" s="70" t="s">
        <v>288</v>
      </c>
      <c r="R89" s="70">
        <f t="shared" si="72"/>
        <v>48600</v>
      </c>
      <c r="S89" s="70" t="s">
        <v>221</v>
      </c>
      <c r="T89" s="70">
        <f>INT(INDEX(挂机升级突破!$H$8:$L$27,章节关卡!$N89,MATCH(S89,挂机升级突破!$BJ$4:$BQ$4,0))*章节关卡!P89/6)</f>
        <v>0</v>
      </c>
      <c r="U89" s="72" t="s">
        <v>298</v>
      </c>
      <c r="V89" s="72">
        <v>7</v>
      </c>
      <c r="AK89" s="25">
        <v>85</v>
      </c>
      <c r="AL89" s="25">
        <v>7</v>
      </c>
      <c r="AM89" s="25">
        <v>13</v>
      </c>
      <c r="AN89" s="69">
        <f t="shared" si="57"/>
        <v>12</v>
      </c>
      <c r="AO89" s="69">
        <f t="shared" si="58"/>
        <v>48</v>
      </c>
      <c r="AP89" s="69">
        <f t="shared" si="59"/>
        <v>76</v>
      </c>
      <c r="AS89" s="53">
        <v>85</v>
      </c>
      <c r="AT89" s="14">
        <f t="shared" si="60"/>
        <v>10</v>
      </c>
      <c r="AU89" s="14">
        <f t="shared" si="61"/>
        <v>4</v>
      </c>
      <c r="AV89" s="14">
        <f t="shared" si="64"/>
        <v>360</v>
      </c>
      <c r="AW89" s="14">
        <f t="shared" si="65"/>
        <v>1650</v>
      </c>
      <c r="AX89" s="14">
        <f t="shared" si="66"/>
        <v>4050</v>
      </c>
      <c r="BA89" s="53">
        <v>82</v>
      </c>
      <c r="BB89" s="14">
        <f t="shared" si="62"/>
        <v>10</v>
      </c>
      <c r="BC89" s="14">
        <f t="shared" si="63"/>
        <v>1</v>
      </c>
      <c r="BD89" s="14">
        <f t="shared" si="67"/>
        <v>720</v>
      </c>
      <c r="BE89" s="14">
        <f t="shared" si="68"/>
        <v>3300</v>
      </c>
      <c r="BF89" s="14">
        <f t="shared" si="69"/>
        <v>8100</v>
      </c>
    </row>
    <row r="90" spans="1:58" ht="16.5" x14ac:dyDescent="0.2">
      <c r="A90" s="69">
        <v>52</v>
      </c>
      <c r="B90" s="90"/>
      <c r="C90" s="69">
        <f t="shared" si="48"/>
        <v>18</v>
      </c>
      <c r="D90" s="69">
        <f t="shared" si="70"/>
        <v>1</v>
      </c>
      <c r="E90" s="69">
        <v>120</v>
      </c>
      <c r="F90" s="69">
        <v>180</v>
      </c>
      <c r="G90" s="69" t="s">
        <v>163</v>
      </c>
      <c r="H90" s="69">
        <f t="shared" si="50"/>
        <v>12000</v>
      </c>
      <c r="I90" s="70" t="s">
        <v>221</v>
      </c>
      <c r="J90" s="70">
        <f>INT(INDEX(挂机升级突破!$H$8:$L$27,章节关卡!$C90,MATCH(I90,挂机升级突破!$BJ$4:$BQ$4,0))*章节关卡!F90/6)</f>
        <v>0</v>
      </c>
      <c r="K90" s="72" t="s">
        <v>22</v>
      </c>
      <c r="L90" s="72">
        <v>100</v>
      </c>
      <c r="N90" s="70">
        <v>19</v>
      </c>
      <c r="O90" s="70">
        <f t="shared" si="45"/>
        <v>180</v>
      </c>
      <c r="P90" s="70">
        <f t="shared" si="71"/>
        <v>270</v>
      </c>
      <c r="Q90" s="70" t="s">
        <v>288</v>
      </c>
      <c r="R90" s="70">
        <f t="shared" si="72"/>
        <v>18000</v>
      </c>
      <c r="S90" s="70" t="s">
        <v>221</v>
      </c>
      <c r="T90" s="70">
        <f>INT(INDEX(挂机升级突破!$H$8:$L$27,章节关卡!$N90,MATCH(S90,挂机升级突破!$BJ$4:$BQ$4,0))*章节关卡!P90/6)</f>
        <v>0</v>
      </c>
      <c r="U90" s="72" t="s">
        <v>22</v>
      </c>
      <c r="V90" s="72">
        <v>200</v>
      </c>
      <c r="AK90" s="25">
        <v>86</v>
      </c>
      <c r="AL90" s="25">
        <v>7</v>
      </c>
      <c r="AM90" s="25">
        <v>14</v>
      </c>
      <c r="AN90" s="69">
        <f t="shared" si="57"/>
        <v>12</v>
      </c>
      <c r="AO90" s="69">
        <f t="shared" si="58"/>
        <v>49</v>
      </c>
      <c r="AP90" s="69">
        <f t="shared" si="59"/>
        <v>78</v>
      </c>
      <c r="AS90" s="53">
        <v>86</v>
      </c>
      <c r="AT90" s="14">
        <f t="shared" si="60"/>
        <v>10</v>
      </c>
      <c r="AU90" s="14">
        <f t="shared" si="61"/>
        <v>5</v>
      </c>
      <c r="AV90" s="14">
        <f t="shared" si="64"/>
        <v>360</v>
      </c>
      <c r="AW90" s="14">
        <f t="shared" si="65"/>
        <v>1650</v>
      </c>
      <c r="AX90" s="14">
        <f t="shared" si="66"/>
        <v>4050</v>
      </c>
      <c r="BA90" s="53">
        <v>83</v>
      </c>
      <c r="BB90" s="14">
        <f t="shared" si="62"/>
        <v>10</v>
      </c>
      <c r="BC90" s="14">
        <f t="shared" si="63"/>
        <v>2</v>
      </c>
      <c r="BD90" s="14">
        <f t="shared" si="67"/>
        <v>720</v>
      </c>
      <c r="BE90" s="14">
        <f t="shared" si="68"/>
        <v>3300</v>
      </c>
      <c r="BF90" s="14">
        <f t="shared" si="69"/>
        <v>8100</v>
      </c>
    </row>
    <row r="91" spans="1:58" ht="16.5" x14ac:dyDescent="0.2">
      <c r="A91" s="69">
        <v>53</v>
      </c>
      <c r="B91" s="90"/>
      <c r="C91" s="69">
        <f t="shared" si="48"/>
        <v>18</v>
      </c>
      <c r="D91" s="69">
        <f t="shared" si="70"/>
        <v>2</v>
      </c>
      <c r="E91" s="69">
        <v>240</v>
      </c>
      <c r="F91" s="69">
        <v>360</v>
      </c>
      <c r="G91" s="69" t="s">
        <v>163</v>
      </c>
      <c r="H91" s="69">
        <f t="shared" si="50"/>
        <v>24000</v>
      </c>
      <c r="I91" s="70" t="s">
        <v>221</v>
      </c>
      <c r="J91" s="70">
        <f>INT(INDEX(挂机升级突破!$H$8:$L$27,章节关卡!$C91,MATCH(I91,挂机升级突破!$BJ$4:$BQ$4,0))*章节关卡!F91/6)</f>
        <v>0</v>
      </c>
      <c r="K91" s="72" t="s">
        <v>298</v>
      </c>
      <c r="L91" s="72">
        <v>3</v>
      </c>
      <c r="N91" s="70">
        <v>19</v>
      </c>
      <c r="O91" s="70">
        <f t="shared" si="45"/>
        <v>360</v>
      </c>
      <c r="P91" s="70">
        <f t="shared" si="71"/>
        <v>540</v>
      </c>
      <c r="Q91" s="70" t="s">
        <v>288</v>
      </c>
      <c r="R91" s="70">
        <f t="shared" si="72"/>
        <v>36000</v>
      </c>
      <c r="S91" s="70" t="s">
        <v>221</v>
      </c>
      <c r="T91" s="70">
        <f>INT(INDEX(挂机升级突破!$H$8:$L$27,章节关卡!$N91,MATCH(S91,挂机升级突破!$BJ$4:$BQ$4,0))*章节关卡!P91/6)</f>
        <v>0</v>
      </c>
      <c r="U91" s="72" t="s">
        <v>298</v>
      </c>
      <c r="V91" s="72">
        <v>3</v>
      </c>
      <c r="AK91" s="25">
        <v>87</v>
      </c>
      <c r="AL91" s="25">
        <v>7</v>
      </c>
      <c r="AM91" s="25">
        <v>15</v>
      </c>
      <c r="AN91" s="69">
        <f t="shared" si="57"/>
        <v>12</v>
      </c>
      <c r="AO91" s="69">
        <f t="shared" si="58"/>
        <v>50</v>
      </c>
      <c r="AP91" s="69">
        <f t="shared" si="59"/>
        <v>80</v>
      </c>
      <c r="AS91" s="53">
        <v>87</v>
      </c>
      <c r="AT91" s="14">
        <f t="shared" si="60"/>
        <v>10</v>
      </c>
      <c r="AU91" s="14">
        <f t="shared" si="61"/>
        <v>6</v>
      </c>
      <c r="AV91" s="14">
        <f t="shared" si="64"/>
        <v>360</v>
      </c>
      <c r="AW91" s="14">
        <f t="shared" si="65"/>
        <v>1650</v>
      </c>
      <c r="AX91" s="14">
        <f t="shared" si="66"/>
        <v>4050</v>
      </c>
      <c r="BA91" s="53">
        <v>84</v>
      </c>
      <c r="BB91" s="14">
        <f t="shared" si="62"/>
        <v>10</v>
      </c>
      <c r="BC91" s="14">
        <f t="shared" si="63"/>
        <v>3</v>
      </c>
      <c r="BD91" s="14">
        <f t="shared" si="67"/>
        <v>720</v>
      </c>
      <c r="BE91" s="14">
        <f t="shared" si="68"/>
        <v>3300</v>
      </c>
      <c r="BF91" s="14">
        <f t="shared" si="69"/>
        <v>8100</v>
      </c>
    </row>
    <row r="92" spans="1:58" ht="16.5" x14ac:dyDescent="0.2">
      <c r="A92" s="69">
        <v>54</v>
      </c>
      <c r="B92" s="90"/>
      <c r="C92" s="69">
        <f t="shared" si="48"/>
        <v>18</v>
      </c>
      <c r="D92" s="69">
        <f t="shared" si="70"/>
        <v>3</v>
      </c>
      <c r="E92" s="69">
        <v>360</v>
      </c>
      <c r="F92" s="69">
        <v>540</v>
      </c>
      <c r="G92" s="69" t="s">
        <v>163</v>
      </c>
      <c r="H92" s="69">
        <f t="shared" si="50"/>
        <v>36000</v>
      </c>
      <c r="I92" s="70" t="s">
        <v>221</v>
      </c>
      <c r="J92" s="70">
        <f>INT(INDEX(挂机升级突破!$H$8:$L$27,章节关卡!$C92,MATCH(I92,挂机升级突破!$BJ$4:$BQ$4,0))*章节关卡!F92/6)</f>
        <v>0</v>
      </c>
      <c r="K92" s="72" t="s">
        <v>298</v>
      </c>
      <c r="L92" s="72">
        <v>7</v>
      </c>
      <c r="N92" s="70">
        <v>19</v>
      </c>
      <c r="O92" s="70">
        <f t="shared" si="45"/>
        <v>540</v>
      </c>
      <c r="P92" s="70">
        <f t="shared" si="71"/>
        <v>810</v>
      </c>
      <c r="Q92" s="70" t="s">
        <v>288</v>
      </c>
      <c r="R92" s="70">
        <f t="shared" si="72"/>
        <v>54000</v>
      </c>
      <c r="S92" s="70" t="s">
        <v>221</v>
      </c>
      <c r="T92" s="70">
        <f>INT(INDEX(挂机升级突破!$H$8:$L$27,章节关卡!$N92,MATCH(S92,挂机升级突破!$BJ$4:$BQ$4,0))*章节关卡!P92/6)</f>
        <v>0</v>
      </c>
      <c r="U92" s="72" t="s">
        <v>298</v>
      </c>
      <c r="V92" s="72">
        <v>7</v>
      </c>
      <c r="AK92" s="25">
        <v>88</v>
      </c>
      <c r="AL92" s="25">
        <v>8</v>
      </c>
      <c r="AM92" s="25">
        <v>1</v>
      </c>
      <c r="AN92" s="69">
        <f t="shared" si="57"/>
        <v>14</v>
      </c>
      <c r="AO92" s="69">
        <f t="shared" si="58"/>
        <v>41</v>
      </c>
      <c r="AP92" s="69">
        <f t="shared" si="59"/>
        <v>62</v>
      </c>
      <c r="AS92" s="53">
        <v>88</v>
      </c>
      <c r="AT92" s="14">
        <f t="shared" si="60"/>
        <v>10</v>
      </c>
      <c r="AU92" s="14">
        <f t="shared" si="61"/>
        <v>7</v>
      </c>
      <c r="AV92" s="14">
        <f t="shared" si="64"/>
        <v>360</v>
      </c>
      <c r="AW92" s="14">
        <f t="shared" si="65"/>
        <v>1650</v>
      </c>
      <c r="AX92" s="14">
        <f t="shared" si="66"/>
        <v>4050</v>
      </c>
      <c r="BA92" s="53">
        <v>85</v>
      </c>
      <c r="BB92" s="14">
        <f t="shared" si="62"/>
        <v>10</v>
      </c>
      <c r="BC92" s="14">
        <f t="shared" si="63"/>
        <v>4</v>
      </c>
      <c r="BD92" s="14">
        <f t="shared" si="67"/>
        <v>720</v>
      </c>
      <c r="BE92" s="14">
        <f t="shared" si="68"/>
        <v>3300</v>
      </c>
      <c r="BF92" s="14">
        <f t="shared" si="69"/>
        <v>8100</v>
      </c>
    </row>
    <row r="93" spans="1:58" ht="16.5" x14ac:dyDescent="0.2">
      <c r="A93" s="69">
        <v>55</v>
      </c>
      <c r="B93" s="90"/>
      <c r="C93" s="69">
        <f t="shared" si="48"/>
        <v>19</v>
      </c>
      <c r="D93" s="69">
        <f t="shared" si="70"/>
        <v>1</v>
      </c>
      <c r="E93" s="69">
        <v>120</v>
      </c>
      <c r="F93" s="69">
        <v>180</v>
      </c>
      <c r="G93" s="69" t="s">
        <v>163</v>
      </c>
      <c r="H93" s="69">
        <f t="shared" si="50"/>
        <v>13200</v>
      </c>
      <c r="I93" s="70" t="s">
        <v>221</v>
      </c>
      <c r="J93" s="70">
        <f>INT(INDEX(挂机升级突破!$H$8:$L$27,章节关卡!$C93,MATCH(I93,挂机升级突破!$BJ$4:$BQ$4,0))*章节关卡!F93/6)</f>
        <v>0</v>
      </c>
      <c r="K93" s="72" t="s">
        <v>22</v>
      </c>
      <c r="L93" s="72">
        <v>100</v>
      </c>
      <c r="N93" s="70">
        <v>20</v>
      </c>
      <c r="O93" s="70">
        <f t="shared" si="45"/>
        <v>180</v>
      </c>
      <c r="P93" s="70">
        <f t="shared" si="71"/>
        <v>270</v>
      </c>
      <c r="Q93" s="70" t="s">
        <v>288</v>
      </c>
      <c r="R93" s="70">
        <f t="shared" si="72"/>
        <v>19800</v>
      </c>
      <c r="S93" s="70" t="s">
        <v>221</v>
      </c>
      <c r="T93" s="70">
        <f>INT(INDEX(挂机升级突破!$H$8:$L$27,章节关卡!$N93,MATCH(S93,挂机升级突破!$BJ$4:$BQ$4,0))*章节关卡!P93/6)</f>
        <v>0</v>
      </c>
      <c r="U93" s="72" t="s">
        <v>22</v>
      </c>
      <c r="V93" s="72">
        <v>200</v>
      </c>
      <c r="AK93" s="25">
        <v>89</v>
      </c>
      <c r="AL93" s="25">
        <v>8</v>
      </c>
      <c r="AM93" s="25">
        <v>2</v>
      </c>
      <c r="AN93" s="69">
        <f t="shared" si="57"/>
        <v>14</v>
      </c>
      <c r="AO93" s="69">
        <f t="shared" si="58"/>
        <v>42</v>
      </c>
      <c r="AP93" s="69">
        <f t="shared" si="59"/>
        <v>64</v>
      </c>
      <c r="AS93" s="53">
        <v>89</v>
      </c>
      <c r="AT93" s="14">
        <f t="shared" si="60"/>
        <v>10</v>
      </c>
      <c r="AU93" s="14">
        <f t="shared" si="61"/>
        <v>8</v>
      </c>
      <c r="AV93" s="14">
        <f t="shared" si="64"/>
        <v>360</v>
      </c>
      <c r="AW93" s="14">
        <f t="shared" si="65"/>
        <v>1650</v>
      </c>
      <c r="AX93" s="14">
        <f t="shared" si="66"/>
        <v>4050</v>
      </c>
      <c r="BA93" s="53">
        <v>86</v>
      </c>
      <c r="BB93" s="14">
        <f t="shared" si="62"/>
        <v>10</v>
      </c>
      <c r="BC93" s="14">
        <f t="shared" si="63"/>
        <v>5</v>
      </c>
      <c r="BD93" s="14">
        <f t="shared" si="67"/>
        <v>720</v>
      </c>
      <c r="BE93" s="14">
        <f t="shared" si="68"/>
        <v>3300</v>
      </c>
      <c r="BF93" s="14">
        <f t="shared" si="69"/>
        <v>8100</v>
      </c>
    </row>
    <row r="94" spans="1:58" ht="16.5" x14ac:dyDescent="0.2">
      <c r="A94" s="69">
        <v>56</v>
      </c>
      <c r="B94" s="90"/>
      <c r="C94" s="69">
        <f t="shared" si="48"/>
        <v>19</v>
      </c>
      <c r="D94" s="69">
        <f t="shared" si="70"/>
        <v>2</v>
      </c>
      <c r="E94" s="69">
        <v>240</v>
      </c>
      <c r="F94" s="69">
        <v>360</v>
      </c>
      <c r="G94" s="69" t="s">
        <v>163</v>
      </c>
      <c r="H94" s="69">
        <f t="shared" si="50"/>
        <v>26400</v>
      </c>
      <c r="I94" s="70" t="s">
        <v>221</v>
      </c>
      <c r="J94" s="70">
        <f>INT(INDEX(挂机升级突破!$H$8:$L$27,章节关卡!$C94,MATCH(I94,挂机升级突破!$BJ$4:$BQ$4,0))*章节关卡!F94/6)</f>
        <v>0</v>
      </c>
      <c r="K94" s="72" t="s">
        <v>298</v>
      </c>
      <c r="L94" s="72">
        <v>3</v>
      </c>
      <c r="N94" s="70">
        <v>20</v>
      </c>
      <c r="O94" s="70">
        <f t="shared" si="45"/>
        <v>360</v>
      </c>
      <c r="P94" s="70">
        <f t="shared" si="71"/>
        <v>540</v>
      </c>
      <c r="Q94" s="70" t="s">
        <v>288</v>
      </c>
      <c r="R94" s="70">
        <f t="shared" si="72"/>
        <v>39600</v>
      </c>
      <c r="S94" s="70" t="s">
        <v>221</v>
      </c>
      <c r="T94" s="70">
        <f>INT(INDEX(挂机升级突破!$H$8:$L$27,章节关卡!$N94,MATCH(S94,挂机升级突破!$BJ$4:$BQ$4,0))*章节关卡!P94/6)</f>
        <v>0</v>
      </c>
      <c r="U94" s="72" t="s">
        <v>298</v>
      </c>
      <c r="V94" s="72">
        <v>3</v>
      </c>
      <c r="AK94" s="25">
        <v>90</v>
      </c>
      <c r="AL94" s="25">
        <v>8</v>
      </c>
      <c r="AM94" s="25">
        <v>3</v>
      </c>
      <c r="AN94" s="69">
        <f t="shared" si="57"/>
        <v>14</v>
      </c>
      <c r="AO94" s="69">
        <f t="shared" si="58"/>
        <v>43</v>
      </c>
      <c r="AP94" s="69">
        <f t="shared" si="59"/>
        <v>66</v>
      </c>
      <c r="AS94" s="53">
        <v>90</v>
      </c>
      <c r="AT94" s="14">
        <f t="shared" si="60"/>
        <v>10</v>
      </c>
      <c r="AU94" s="14">
        <f t="shared" si="61"/>
        <v>9</v>
      </c>
      <c r="AV94" s="14">
        <f t="shared" si="64"/>
        <v>360</v>
      </c>
      <c r="AW94" s="14">
        <f t="shared" si="65"/>
        <v>1650</v>
      </c>
      <c r="AX94" s="14">
        <f t="shared" si="66"/>
        <v>4050</v>
      </c>
      <c r="BA94" s="53">
        <v>87</v>
      </c>
      <c r="BB94" s="14">
        <f t="shared" si="62"/>
        <v>10</v>
      </c>
      <c r="BC94" s="14">
        <f t="shared" si="63"/>
        <v>6</v>
      </c>
      <c r="BD94" s="14">
        <f t="shared" si="67"/>
        <v>720</v>
      </c>
      <c r="BE94" s="14">
        <f t="shared" si="68"/>
        <v>3300</v>
      </c>
      <c r="BF94" s="14">
        <f t="shared" si="69"/>
        <v>8100</v>
      </c>
    </row>
    <row r="95" spans="1:58" ht="16.5" x14ac:dyDescent="0.2">
      <c r="A95" s="69">
        <v>57</v>
      </c>
      <c r="B95" s="90"/>
      <c r="C95" s="69">
        <f t="shared" si="48"/>
        <v>19</v>
      </c>
      <c r="D95" s="69">
        <f t="shared" si="70"/>
        <v>3</v>
      </c>
      <c r="E95" s="69">
        <v>360</v>
      </c>
      <c r="F95" s="69">
        <v>540</v>
      </c>
      <c r="G95" s="69" t="s">
        <v>163</v>
      </c>
      <c r="H95" s="69">
        <f t="shared" si="50"/>
        <v>39600</v>
      </c>
      <c r="I95" s="70" t="s">
        <v>221</v>
      </c>
      <c r="J95" s="70">
        <f>INT(INDEX(挂机升级突破!$H$8:$L$27,章节关卡!$C95,MATCH(I95,挂机升级突破!$BJ$4:$BQ$4,0))*章节关卡!F95/6)</f>
        <v>0</v>
      </c>
      <c r="K95" s="72" t="s">
        <v>298</v>
      </c>
      <c r="L95" s="72">
        <v>7</v>
      </c>
      <c r="N95" s="70">
        <v>20</v>
      </c>
      <c r="O95" s="70">
        <f t="shared" si="45"/>
        <v>540</v>
      </c>
      <c r="P95" s="70">
        <f t="shared" si="71"/>
        <v>810</v>
      </c>
      <c r="Q95" s="70" t="s">
        <v>288</v>
      </c>
      <c r="R95" s="70">
        <f t="shared" si="72"/>
        <v>59400</v>
      </c>
      <c r="S95" s="70" t="s">
        <v>221</v>
      </c>
      <c r="T95" s="70">
        <f>INT(INDEX(挂机升级突破!$H$8:$L$27,章节关卡!$N95,MATCH(S95,挂机升级突破!$BJ$4:$BQ$4,0))*章节关卡!P95/6)</f>
        <v>0</v>
      </c>
      <c r="U95" s="72" t="s">
        <v>298</v>
      </c>
      <c r="V95" s="72">
        <v>7</v>
      </c>
      <c r="AK95" s="25">
        <v>91</v>
      </c>
      <c r="AL95" s="25">
        <v>8</v>
      </c>
      <c r="AM95" s="25">
        <v>4</v>
      </c>
      <c r="AN95" s="69">
        <f t="shared" si="57"/>
        <v>14</v>
      </c>
      <c r="AO95" s="69">
        <f t="shared" si="58"/>
        <v>44</v>
      </c>
      <c r="AP95" s="69">
        <f t="shared" si="59"/>
        <v>68</v>
      </c>
      <c r="AS95" s="53">
        <v>91</v>
      </c>
      <c r="AT95" s="14">
        <f t="shared" si="60"/>
        <v>11</v>
      </c>
      <c r="AU95" s="14">
        <f t="shared" si="61"/>
        <v>1</v>
      </c>
      <c r="AV95" s="14">
        <f t="shared" si="64"/>
        <v>400</v>
      </c>
      <c r="AW95" s="14">
        <f t="shared" si="65"/>
        <v>1800</v>
      </c>
      <c r="AX95" s="14">
        <f t="shared" si="66"/>
        <v>4500</v>
      </c>
      <c r="BA95" s="53">
        <v>88</v>
      </c>
      <c r="BB95" s="14">
        <f t="shared" si="62"/>
        <v>10</v>
      </c>
      <c r="BC95" s="14">
        <f t="shared" si="63"/>
        <v>7</v>
      </c>
      <c r="BD95" s="14">
        <f t="shared" si="67"/>
        <v>720</v>
      </c>
      <c r="BE95" s="14">
        <f t="shared" si="68"/>
        <v>3300</v>
      </c>
      <c r="BF95" s="14">
        <f t="shared" si="69"/>
        <v>8100</v>
      </c>
    </row>
    <row r="96" spans="1:58" ht="16.5" x14ac:dyDescent="0.2">
      <c r="A96" s="69">
        <v>58</v>
      </c>
      <c r="B96" s="90"/>
      <c r="C96" s="69">
        <f t="shared" si="48"/>
        <v>20</v>
      </c>
      <c r="D96" s="69">
        <f t="shared" si="70"/>
        <v>1</v>
      </c>
      <c r="E96" s="69">
        <v>120</v>
      </c>
      <c r="F96" s="69">
        <v>180</v>
      </c>
      <c r="G96" s="69" t="s">
        <v>163</v>
      </c>
      <c r="H96" s="69">
        <f t="shared" si="50"/>
        <v>14400</v>
      </c>
      <c r="I96" s="70" t="s">
        <v>221</v>
      </c>
      <c r="J96" s="70">
        <f>INT(INDEX(挂机升级突破!$H$8:$L$27,章节关卡!$C96,MATCH(I96,挂机升级突破!$BJ$4:$BQ$4,0))*章节关卡!F96/6)</f>
        <v>0</v>
      </c>
      <c r="K96" s="72" t="s">
        <v>22</v>
      </c>
      <c r="L96" s="72">
        <v>100</v>
      </c>
      <c r="N96" s="70">
        <v>20</v>
      </c>
      <c r="O96" s="70">
        <f>O93*1.5</f>
        <v>270</v>
      </c>
      <c r="P96" s="70">
        <f t="shared" si="71"/>
        <v>270</v>
      </c>
      <c r="Q96" s="70" t="s">
        <v>288</v>
      </c>
      <c r="R96" s="70">
        <f t="shared" si="72"/>
        <v>32400</v>
      </c>
      <c r="S96" s="70" t="s">
        <v>221</v>
      </c>
      <c r="T96" s="70">
        <f>INT(INDEX(挂机升级突破!$H$8:$L$27,章节关卡!$N96,MATCH(S96,挂机升级突破!$BJ$4:$BQ$4,0))*章节关卡!P96/6)</f>
        <v>0</v>
      </c>
      <c r="U96" s="72" t="s">
        <v>22</v>
      </c>
      <c r="V96" s="72">
        <v>200</v>
      </c>
      <c r="AK96" s="25">
        <v>92</v>
      </c>
      <c r="AL96" s="25">
        <v>8</v>
      </c>
      <c r="AM96" s="25">
        <v>5</v>
      </c>
      <c r="AN96" s="69">
        <f t="shared" si="57"/>
        <v>14</v>
      </c>
      <c r="AO96" s="69">
        <f t="shared" si="58"/>
        <v>45</v>
      </c>
      <c r="AP96" s="69">
        <f t="shared" si="59"/>
        <v>70</v>
      </c>
      <c r="AS96" s="53">
        <v>92</v>
      </c>
      <c r="AT96" s="14">
        <f t="shared" si="60"/>
        <v>11</v>
      </c>
      <c r="AU96" s="14">
        <f t="shared" si="61"/>
        <v>2</v>
      </c>
      <c r="AV96" s="14">
        <f t="shared" si="64"/>
        <v>400</v>
      </c>
      <c r="AW96" s="14">
        <f t="shared" si="65"/>
        <v>1800</v>
      </c>
      <c r="AX96" s="14">
        <f t="shared" si="66"/>
        <v>4500</v>
      </c>
      <c r="BA96" s="53">
        <v>89</v>
      </c>
      <c r="BB96" s="14">
        <f t="shared" si="62"/>
        <v>10</v>
      </c>
      <c r="BC96" s="14">
        <f t="shared" si="63"/>
        <v>8</v>
      </c>
      <c r="BD96" s="14">
        <f t="shared" si="67"/>
        <v>720</v>
      </c>
      <c r="BE96" s="14">
        <f t="shared" si="68"/>
        <v>3300</v>
      </c>
      <c r="BF96" s="14">
        <f t="shared" si="69"/>
        <v>8100</v>
      </c>
    </row>
    <row r="97" spans="1:58" ht="16.5" x14ac:dyDescent="0.2">
      <c r="A97" s="69">
        <v>59</v>
      </c>
      <c r="B97" s="90"/>
      <c r="C97" s="69">
        <f t="shared" si="48"/>
        <v>20</v>
      </c>
      <c r="D97" s="69">
        <f t="shared" si="70"/>
        <v>2</v>
      </c>
      <c r="E97" s="69">
        <v>240</v>
      </c>
      <c r="F97" s="69">
        <v>360</v>
      </c>
      <c r="G97" s="69" t="s">
        <v>163</v>
      </c>
      <c r="H97" s="69">
        <f t="shared" si="50"/>
        <v>28800</v>
      </c>
      <c r="I97" s="70" t="s">
        <v>221</v>
      </c>
      <c r="J97" s="70">
        <f>INT(INDEX(挂机升级突破!$H$8:$L$27,章节关卡!$C97,MATCH(I97,挂机升级突破!$BJ$4:$BQ$4,0))*章节关卡!F97/6)</f>
        <v>0</v>
      </c>
      <c r="K97" s="72" t="s">
        <v>298</v>
      </c>
      <c r="L97" s="72">
        <v>3</v>
      </c>
      <c r="N97" s="70">
        <v>20</v>
      </c>
      <c r="O97" s="70">
        <f>O94*1.5</f>
        <v>540</v>
      </c>
      <c r="P97" s="70">
        <f t="shared" si="71"/>
        <v>540</v>
      </c>
      <c r="Q97" s="70" t="s">
        <v>288</v>
      </c>
      <c r="R97" s="70">
        <f t="shared" si="72"/>
        <v>64800</v>
      </c>
      <c r="S97" s="70" t="s">
        <v>221</v>
      </c>
      <c r="T97" s="70">
        <f>INT(INDEX(挂机升级突破!$H$8:$L$27,章节关卡!$N97,MATCH(S97,挂机升级突破!$BJ$4:$BQ$4,0))*章节关卡!P97/6)</f>
        <v>0</v>
      </c>
      <c r="U97" s="72" t="s">
        <v>298</v>
      </c>
      <c r="V97" s="72">
        <v>3</v>
      </c>
      <c r="AK97" s="25">
        <v>93</v>
      </c>
      <c r="AL97" s="25">
        <v>8</v>
      </c>
      <c r="AM97" s="25">
        <v>6</v>
      </c>
      <c r="AN97" s="69">
        <f t="shared" si="57"/>
        <v>14</v>
      </c>
      <c r="AO97" s="69">
        <f t="shared" si="58"/>
        <v>46</v>
      </c>
      <c r="AP97" s="69">
        <f t="shared" si="59"/>
        <v>72</v>
      </c>
      <c r="AS97" s="53">
        <v>93</v>
      </c>
      <c r="AT97" s="14">
        <f t="shared" si="60"/>
        <v>11</v>
      </c>
      <c r="AU97" s="14">
        <f t="shared" si="61"/>
        <v>3</v>
      </c>
      <c r="AV97" s="14">
        <f t="shared" si="64"/>
        <v>400</v>
      </c>
      <c r="AW97" s="14">
        <f t="shared" si="65"/>
        <v>1800</v>
      </c>
      <c r="AX97" s="14">
        <f t="shared" si="66"/>
        <v>4500</v>
      </c>
      <c r="BA97" s="53">
        <v>90</v>
      </c>
      <c r="BB97" s="14">
        <f t="shared" si="62"/>
        <v>10</v>
      </c>
      <c r="BC97" s="14">
        <f t="shared" si="63"/>
        <v>9</v>
      </c>
      <c r="BD97" s="14">
        <f t="shared" si="67"/>
        <v>720</v>
      </c>
      <c r="BE97" s="14">
        <f t="shared" si="68"/>
        <v>3300</v>
      </c>
      <c r="BF97" s="14">
        <f t="shared" si="69"/>
        <v>8100</v>
      </c>
    </row>
    <row r="98" spans="1:58" ht="16.5" x14ac:dyDescent="0.2">
      <c r="A98" s="69">
        <v>60</v>
      </c>
      <c r="B98" s="90"/>
      <c r="C98" s="69">
        <f t="shared" si="48"/>
        <v>20</v>
      </c>
      <c r="D98" s="69">
        <f t="shared" si="70"/>
        <v>3</v>
      </c>
      <c r="E98" s="69">
        <v>360</v>
      </c>
      <c r="F98" s="69">
        <v>540</v>
      </c>
      <c r="G98" s="69" t="s">
        <v>163</v>
      </c>
      <c r="H98" s="69">
        <f t="shared" si="50"/>
        <v>43200</v>
      </c>
      <c r="I98" s="70" t="s">
        <v>221</v>
      </c>
      <c r="J98" s="70">
        <f>INT(INDEX(挂机升级突破!$H$8:$L$27,章节关卡!$C98,MATCH(I98,挂机升级突破!$BJ$4:$BQ$4,0))*章节关卡!F98/6)</f>
        <v>0</v>
      </c>
      <c r="K98" s="72" t="s">
        <v>298</v>
      </c>
      <c r="L98" s="72">
        <v>7</v>
      </c>
      <c r="N98" s="70">
        <v>20</v>
      </c>
      <c r="O98" s="70">
        <f>O95*1.5</f>
        <v>810</v>
      </c>
      <c r="P98" s="70">
        <f t="shared" si="71"/>
        <v>810</v>
      </c>
      <c r="Q98" s="70" t="s">
        <v>288</v>
      </c>
      <c r="R98" s="70">
        <f t="shared" si="72"/>
        <v>97200</v>
      </c>
      <c r="S98" s="70" t="s">
        <v>221</v>
      </c>
      <c r="T98" s="70">
        <f>INT(INDEX(挂机升级突破!$H$8:$L$27,章节关卡!$N98,MATCH(S98,挂机升级突破!$BJ$4:$BQ$4,0))*章节关卡!P98/6)</f>
        <v>0</v>
      </c>
      <c r="U98" s="72" t="s">
        <v>298</v>
      </c>
      <c r="V98" s="72">
        <v>7</v>
      </c>
      <c r="AK98" s="25">
        <v>94</v>
      </c>
      <c r="AL98" s="25">
        <v>8</v>
      </c>
      <c r="AM98" s="25">
        <v>7</v>
      </c>
      <c r="AN98" s="69">
        <f t="shared" si="57"/>
        <v>14</v>
      </c>
      <c r="AO98" s="69">
        <f t="shared" si="58"/>
        <v>47</v>
      </c>
      <c r="AP98" s="69">
        <f t="shared" si="59"/>
        <v>74</v>
      </c>
      <c r="AS98" s="53">
        <v>94</v>
      </c>
      <c r="AT98" s="14">
        <f t="shared" si="60"/>
        <v>11</v>
      </c>
      <c r="AU98" s="14">
        <f t="shared" si="61"/>
        <v>4</v>
      </c>
      <c r="AV98" s="14">
        <f t="shared" si="64"/>
        <v>400</v>
      </c>
      <c r="AW98" s="14">
        <f t="shared" si="65"/>
        <v>1800</v>
      </c>
      <c r="AX98" s="14">
        <f t="shared" si="66"/>
        <v>4500</v>
      </c>
      <c r="BA98" s="53">
        <v>91</v>
      </c>
      <c r="BB98" s="14">
        <f t="shared" si="62"/>
        <v>11</v>
      </c>
      <c r="BC98" s="14">
        <f t="shared" si="63"/>
        <v>1</v>
      </c>
      <c r="BD98" s="14">
        <f t="shared" si="67"/>
        <v>800</v>
      </c>
      <c r="BE98" s="14">
        <f t="shared" si="68"/>
        <v>3600</v>
      </c>
      <c r="BF98" s="14">
        <f t="shared" si="69"/>
        <v>9000</v>
      </c>
    </row>
    <row r="99" spans="1:58" ht="16.5" x14ac:dyDescent="0.2">
      <c r="AK99" s="25">
        <v>95</v>
      </c>
      <c r="AL99" s="25">
        <v>8</v>
      </c>
      <c r="AM99" s="25">
        <v>8</v>
      </c>
      <c r="AN99" s="69">
        <f t="shared" si="57"/>
        <v>14</v>
      </c>
      <c r="AO99" s="69">
        <f t="shared" si="58"/>
        <v>48</v>
      </c>
      <c r="AP99" s="69">
        <f t="shared" si="59"/>
        <v>76</v>
      </c>
      <c r="AS99" s="53">
        <v>95</v>
      </c>
      <c r="AT99" s="14">
        <f t="shared" si="60"/>
        <v>11</v>
      </c>
      <c r="AU99" s="14">
        <f t="shared" si="61"/>
        <v>5</v>
      </c>
      <c r="AV99" s="14">
        <f t="shared" si="64"/>
        <v>400</v>
      </c>
      <c r="AW99" s="14">
        <f t="shared" si="65"/>
        <v>1800</v>
      </c>
      <c r="AX99" s="14">
        <f t="shared" si="66"/>
        <v>4500</v>
      </c>
      <c r="BA99" s="53">
        <v>92</v>
      </c>
      <c r="BB99" s="14">
        <f t="shared" si="62"/>
        <v>11</v>
      </c>
      <c r="BC99" s="14">
        <f t="shared" si="63"/>
        <v>2</v>
      </c>
      <c r="BD99" s="14">
        <f t="shared" si="67"/>
        <v>800</v>
      </c>
      <c r="BE99" s="14">
        <f t="shared" si="68"/>
        <v>3600</v>
      </c>
      <c r="BF99" s="14">
        <f t="shared" si="69"/>
        <v>9000</v>
      </c>
    </row>
    <row r="100" spans="1:58" ht="16.5" x14ac:dyDescent="0.2">
      <c r="AK100" s="25">
        <v>96</v>
      </c>
      <c r="AL100" s="25">
        <v>8</v>
      </c>
      <c r="AM100" s="25">
        <v>9</v>
      </c>
      <c r="AN100" s="69">
        <f t="shared" si="57"/>
        <v>14</v>
      </c>
      <c r="AO100" s="69">
        <f t="shared" si="58"/>
        <v>49</v>
      </c>
      <c r="AP100" s="69">
        <f t="shared" si="59"/>
        <v>78</v>
      </c>
      <c r="AS100" s="53">
        <v>96</v>
      </c>
      <c r="AT100" s="14">
        <f t="shared" si="60"/>
        <v>11</v>
      </c>
      <c r="AU100" s="14">
        <f t="shared" si="61"/>
        <v>6</v>
      </c>
      <c r="AV100" s="14">
        <f t="shared" si="64"/>
        <v>400</v>
      </c>
      <c r="AW100" s="14">
        <f t="shared" si="65"/>
        <v>1800</v>
      </c>
      <c r="AX100" s="14">
        <f t="shared" si="66"/>
        <v>4500</v>
      </c>
      <c r="BA100" s="53">
        <v>93</v>
      </c>
      <c r="BB100" s="14">
        <f t="shared" si="62"/>
        <v>11</v>
      </c>
      <c r="BC100" s="14">
        <f t="shared" si="63"/>
        <v>3</v>
      </c>
      <c r="BD100" s="14">
        <f t="shared" si="67"/>
        <v>800</v>
      </c>
      <c r="BE100" s="14">
        <f t="shared" si="68"/>
        <v>3600</v>
      </c>
      <c r="BF100" s="14">
        <f t="shared" si="69"/>
        <v>9000</v>
      </c>
    </row>
    <row r="101" spans="1:58" ht="16.5" x14ac:dyDescent="0.2">
      <c r="AK101" s="25">
        <v>97</v>
      </c>
      <c r="AL101" s="25">
        <v>8</v>
      </c>
      <c r="AM101" s="25">
        <v>10</v>
      </c>
      <c r="AN101" s="69">
        <f t="shared" si="57"/>
        <v>14</v>
      </c>
      <c r="AO101" s="69">
        <f t="shared" si="58"/>
        <v>50</v>
      </c>
      <c r="AP101" s="69">
        <f t="shared" si="59"/>
        <v>80</v>
      </c>
      <c r="AS101" s="53">
        <v>97</v>
      </c>
      <c r="AT101" s="14">
        <f t="shared" si="60"/>
        <v>11</v>
      </c>
      <c r="AU101" s="14">
        <f t="shared" si="61"/>
        <v>7</v>
      </c>
      <c r="AV101" s="14">
        <f t="shared" si="64"/>
        <v>400</v>
      </c>
      <c r="AW101" s="14">
        <f t="shared" si="65"/>
        <v>1800</v>
      </c>
      <c r="AX101" s="14">
        <f t="shared" si="66"/>
        <v>4500</v>
      </c>
      <c r="BA101" s="53">
        <v>94</v>
      </c>
      <c r="BB101" s="14">
        <f t="shared" si="62"/>
        <v>11</v>
      </c>
      <c r="BC101" s="14">
        <f t="shared" si="63"/>
        <v>4</v>
      </c>
      <c r="BD101" s="14">
        <f t="shared" si="67"/>
        <v>800</v>
      </c>
      <c r="BE101" s="14">
        <f t="shared" si="68"/>
        <v>3600</v>
      </c>
      <c r="BF101" s="14">
        <f t="shared" si="69"/>
        <v>9000</v>
      </c>
    </row>
    <row r="102" spans="1:58" ht="16.5" x14ac:dyDescent="0.2">
      <c r="AK102" s="25">
        <v>98</v>
      </c>
      <c r="AL102" s="25">
        <v>8</v>
      </c>
      <c r="AM102" s="25">
        <v>11</v>
      </c>
      <c r="AN102" s="69">
        <f t="shared" si="57"/>
        <v>14</v>
      </c>
      <c r="AO102" s="69">
        <f t="shared" si="58"/>
        <v>51</v>
      </c>
      <c r="AP102" s="69">
        <f t="shared" si="59"/>
        <v>82</v>
      </c>
      <c r="AS102" s="53">
        <v>98</v>
      </c>
      <c r="AT102" s="14">
        <f t="shared" si="60"/>
        <v>11</v>
      </c>
      <c r="AU102" s="14">
        <f t="shared" si="61"/>
        <v>8</v>
      </c>
      <c r="AV102" s="14">
        <f t="shared" si="64"/>
        <v>400</v>
      </c>
      <c r="AW102" s="14">
        <f t="shared" si="65"/>
        <v>1800</v>
      </c>
      <c r="AX102" s="14">
        <f t="shared" si="66"/>
        <v>4500</v>
      </c>
      <c r="BA102" s="53">
        <v>95</v>
      </c>
      <c r="BB102" s="14">
        <f t="shared" si="62"/>
        <v>11</v>
      </c>
      <c r="BC102" s="14">
        <f t="shared" si="63"/>
        <v>5</v>
      </c>
      <c r="BD102" s="14">
        <f t="shared" si="67"/>
        <v>800</v>
      </c>
      <c r="BE102" s="14">
        <f t="shared" si="68"/>
        <v>3600</v>
      </c>
      <c r="BF102" s="14">
        <f t="shared" si="69"/>
        <v>9000</v>
      </c>
    </row>
    <row r="103" spans="1:58" ht="16.5" x14ac:dyDescent="0.2">
      <c r="AK103" s="25">
        <v>99</v>
      </c>
      <c r="AL103" s="25">
        <v>8</v>
      </c>
      <c r="AM103" s="25">
        <v>12</v>
      </c>
      <c r="AN103" s="69">
        <f t="shared" si="57"/>
        <v>14</v>
      </c>
      <c r="AO103" s="69">
        <f t="shared" si="58"/>
        <v>52</v>
      </c>
      <c r="AP103" s="69">
        <f t="shared" si="59"/>
        <v>84</v>
      </c>
      <c r="AS103" s="53">
        <v>99</v>
      </c>
      <c r="AT103" s="14">
        <f t="shared" si="60"/>
        <v>11</v>
      </c>
      <c r="AU103" s="14">
        <f t="shared" si="61"/>
        <v>9</v>
      </c>
      <c r="AV103" s="14">
        <f t="shared" si="64"/>
        <v>400</v>
      </c>
      <c r="AW103" s="14">
        <f t="shared" si="65"/>
        <v>1800</v>
      </c>
      <c r="AX103" s="14">
        <f t="shared" si="66"/>
        <v>4500</v>
      </c>
      <c r="BA103" s="53">
        <v>96</v>
      </c>
      <c r="BB103" s="14">
        <f t="shared" si="62"/>
        <v>11</v>
      </c>
      <c r="BC103" s="14">
        <f t="shared" si="63"/>
        <v>6</v>
      </c>
      <c r="BD103" s="14">
        <f t="shared" si="67"/>
        <v>800</v>
      </c>
      <c r="BE103" s="14">
        <f t="shared" si="68"/>
        <v>3600</v>
      </c>
      <c r="BF103" s="14">
        <f t="shared" si="69"/>
        <v>9000</v>
      </c>
    </row>
    <row r="104" spans="1:58" ht="16.5" x14ac:dyDescent="0.2">
      <c r="AK104" s="25">
        <v>100</v>
      </c>
      <c r="AL104" s="25">
        <v>8</v>
      </c>
      <c r="AM104" s="25">
        <v>13</v>
      </c>
      <c r="AN104" s="69">
        <f t="shared" si="57"/>
        <v>14</v>
      </c>
      <c r="AO104" s="69">
        <f t="shared" si="58"/>
        <v>53</v>
      </c>
      <c r="AP104" s="69">
        <f t="shared" si="59"/>
        <v>86</v>
      </c>
      <c r="AS104" s="53">
        <v>100</v>
      </c>
      <c r="AT104" s="14">
        <f t="shared" si="60"/>
        <v>12</v>
      </c>
      <c r="AU104" s="14">
        <f t="shared" si="61"/>
        <v>1</v>
      </c>
      <c r="AV104" s="14">
        <f t="shared" si="64"/>
        <v>440</v>
      </c>
      <c r="AW104" s="14">
        <f t="shared" si="65"/>
        <v>1950</v>
      </c>
      <c r="AX104" s="14">
        <f t="shared" si="66"/>
        <v>4950</v>
      </c>
      <c r="BA104" s="53">
        <v>97</v>
      </c>
      <c r="BB104" s="14">
        <f t="shared" si="62"/>
        <v>11</v>
      </c>
      <c r="BC104" s="14">
        <f t="shared" si="63"/>
        <v>7</v>
      </c>
      <c r="BD104" s="14">
        <f t="shared" si="67"/>
        <v>800</v>
      </c>
      <c r="BE104" s="14">
        <f t="shared" si="68"/>
        <v>3600</v>
      </c>
      <c r="BF104" s="14">
        <f t="shared" si="69"/>
        <v>9000</v>
      </c>
    </row>
    <row r="105" spans="1:58" ht="16.5" x14ac:dyDescent="0.2">
      <c r="AK105" s="25">
        <v>101</v>
      </c>
      <c r="AL105" s="25">
        <v>8</v>
      </c>
      <c r="AM105" s="25">
        <v>14</v>
      </c>
      <c r="AN105" s="69">
        <f t="shared" si="57"/>
        <v>14</v>
      </c>
      <c r="AO105" s="69">
        <f t="shared" si="58"/>
        <v>54</v>
      </c>
      <c r="AP105" s="69">
        <f t="shared" si="59"/>
        <v>88</v>
      </c>
      <c r="AS105" s="53">
        <v>101</v>
      </c>
      <c r="AT105" s="14">
        <f t="shared" si="60"/>
        <v>12</v>
      </c>
      <c r="AU105" s="14">
        <f t="shared" si="61"/>
        <v>2</v>
      </c>
      <c r="AV105" s="14">
        <f t="shared" si="64"/>
        <v>440</v>
      </c>
      <c r="AW105" s="14">
        <f t="shared" si="65"/>
        <v>1950</v>
      </c>
      <c r="AX105" s="14">
        <f t="shared" si="66"/>
        <v>4950</v>
      </c>
      <c r="BA105" s="53">
        <v>98</v>
      </c>
      <c r="BB105" s="14">
        <f t="shared" si="62"/>
        <v>11</v>
      </c>
      <c r="BC105" s="14">
        <f t="shared" si="63"/>
        <v>8</v>
      </c>
      <c r="BD105" s="14">
        <f t="shared" si="67"/>
        <v>800</v>
      </c>
      <c r="BE105" s="14">
        <f t="shared" si="68"/>
        <v>3600</v>
      </c>
      <c r="BF105" s="14">
        <f t="shared" si="69"/>
        <v>9000</v>
      </c>
    </row>
    <row r="106" spans="1:58" ht="16.5" x14ac:dyDescent="0.2">
      <c r="AK106" s="25">
        <v>102</v>
      </c>
      <c r="AL106" s="25">
        <v>8</v>
      </c>
      <c r="AM106" s="25">
        <v>15</v>
      </c>
      <c r="AN106" s="69">
        <f t="shared" si="57"/>
        <v>14</v>
      </c>
      <c r="AO106" s="69">
        <f t="shared" si="58"/>
        <v>55</v>
      </c>
      <c r="AP106" s="69">
        <f t="shared" si="59"/>
        <v>90</v>
      </c>
      <c r="AS106" s="53">
        <v>102</v>
      </c>
      <c r="AT106" s="14">
        <f t="shared" si="60"/>
        <v>12</v>
      </c>
      <c r="AU106" s="14">
        <f t="shared" si="61"/>
        <v>3</v>
      </c>
      <c r="AV106" s="14">
        <f t="shared" si="64"/>
        <v>440</v>
      </c>
      <c r="AW106" s="14">
        <f t="shared" si="65"/>
        <v>1950</v>
      </c>
      <c r="AX106" s="14">
        <f t="shared" si="66"/>
        <v>4950</v>
      </c>
      <c r="BA106" s="53">
        <v>99</v>
      </c>
      <c r="BB106" s="14">
        <f t="shared" si="62"/>
        <v>11</v>
      </c>
      <c r="BC106" s="14">
        <f t="shared" si="63"/>
        <v>9</v>
      </c>
      <c r="BD106" s="14">
        <f t="shared" si="67"/>
        <v>800</v>
      </c>
      <c r="BE106" s="14">
        <f t="shared" si="68"/>
        <v>3600</v>
      </c>
      <c r="BF106" s="14">
        <f t="shared" si="69"/>
        <v>9000</v>
      </c>
    </row>
    <row r="107" spans="1:58" ht="16.5" x14ac:dyDescent="0.2">
      <c r="AK107" s="25">
        <v>103</v>
      </c>
      <c r="AL107" s="25">
        <v>9</v>
      </c>
      <c r="AM107" s="25">
        <v>1</v>
      </c>
      <c r="AN107" s="69">
        <f t="shared" si="57"/>
        <v>16</v>
      </c>
      <c r="AO107" s="69">
        <f t="shared" si="58"/>
        <v>46</v>
      </c>
      <c r="AP107" s="69">
        <f t="shared" si="59"/>
        <v>72</v>
      </c>
      <c r="AS107" s="53">
        <v>103</v>
      </c>
      <c r="AT107" s="14">
        <f t="shared" si="60"/>
        <v>12</v>
      </c>
      <c r="AU107" s="14">
        <f t="shared" si="61"/>
        <v>4</v>
      </c>
      <c r="AV107" s="14">
        <f t="shared" si="64"/>
        <v>440</v>
      </c>
      <c r="AW107" s="14">
        <f t="shared" si="65"/>
        <v>1950</v>
      </c>
      <c r="AX107" s="14">
        <f t="shared" si="66"/>
        <v>4950</v>
      </c>
      <c r="BA107" s="53">
        <v>100</v>
      </c>
      <c r="BB107" s="14">
        <f t="shared" si="62"/>
        <v>12</v>
      </c>
      <c r="BC107" s="14">
        <f t="shared" si="63"/>
        <v>1</v>
      </c>
      <c r="BD107" s="14">
        <f t="shared" si="67"/>
        <v>880</v>
      </c>
      <c r="BE107" s="14">
        <f t="shared" si="68"/>
        <v>3900</v>
      </c>
      <c r="BF107" s="14">
        <f t="shared" si="69"/>
        <v>9900</v>
      </c>
    </row>
    <row r="108" spans="1:58" ht="16.5" x14ac:dyDescent="0.2">
      <c r="AK108" s="25">
        <v>104</v>
      </c>
      <c r="AL108" s="25">
        <v>9</v>
      </c>
      <c r="AM108" s="25">
        <v>2</v>
      </c>
      <c r="AN108" s="69">
        <f t="shared" si="57"/>
        <v>16</v>
      </c>
      <c r="AO108" s="69">
        <f t="shared" si="58"/>
        <v>47</v>
      </c>
      <c r="AP108" s="69">
        <f t="shared" si="59"/>
        <v>74</v>
      </c>
      <c r="AS108" s="53">
        <v>104</v>
      </c>
      <c r="AT108" s="14">
        <f t="shared" si="60"/>
        <v>12</v>
      </c>
      <c r="AU108" s="14">
        <f t="shared" si="61"/>
        <v>5</v>
      </c>
      <c r="AV108" s="14">
        <f t="shared" si="64"/>
        <v>440</v>
      </c>
      <c r="AW108" s="14">
        <f t="shared" si="65"/>
        <v>1950</v>
      </c>
      <c r="AX108" s="14">
        <f t="shared" si="66"/>
        <v>4950</v>
      </c>
      <c r="BA108" s="53">
        <v>101</v>
      </c>
      <c r="BB108" s="14">
        <f t="shared" si="62"/>
        <v>12</v>
      </c>
      <c r="BC108" s="14">
        <f t="shared" si="63"/>
        <v>2</v>
      </c>
      <c r="BD108" s="14">
        <f t="shared" si="67"/>
        <v>880</v>
      </c>
      <c r="BE108" s="14">
        <f t="shared" si="68"/>
        <v>3900</v>
      </c>
      <c r="BF108" s="14">
        <f t="shared" si="69"/>
        <v>9900</v>
      </c>
    </row>
    <row r="109" spans="1:58" ht="16.5" x14ac:dyDescent="0.2">
      <c r="AK109" s="25">
        <v>105</v>
      </c>
      <c r="AL109" s="25">
        <v>9</v>
      </c>
      <c r="AM109" s="25">
        <v>3</v>
      </c>
      <c r="AN109" s="69">
        <f t="shared" si="57"/>
        <v>16</v>
      </c>
      <c r="AO109" s="69">
        <f t="shared" si="58"/>
        <v>48</v>
      </c>
      <c r="AP109" s="69">
        <f t="shared" si="59"/>
        <v>76</v>
      </c>
      <c r="AS109" s="53">
        <v>105</v>
      </c>
      <c r="AT109" s="14">
        <f t="shared" si="60"/>
        <v>12</v>
      </c>
      <c r="AU109" s="14">
        <f t="shared" si="61"/>
        <v>6</v>
      </c>
      <c r="AV109" s="14">
        <f t="shared" si="64"/>
        <v>440</v>
      </c>
      <c r="AW109" s="14">
        <f t="shared" si="65"/>
        <v>1950</v>
      </c>
      <c r="AX109" s="14">
        <f t="shared" si="66"/>
        <v>4950</v>
      </c>
      <c r="BA109" s="53">
        <v>102</v>
      </c>
      <c r="BB109" s="14">
        <f t="shared" si="62"/>
        <v>12</v>
      </c>
      <c r="BC109" s="14">
        <f t="shared" si="63"/>
        <v>3</v>
      </c>
      <c r="BD109" s="14">
        <f t="shared" si="67"/>
        <v>880</v>
      </c>
      <c r="BE109" s="14">
        <f t="shared" si="68"/>
        <v>3900</v>
      </c>
      <c r="BF109" s="14">
        <f t="shared" si="69"/>
        <v>9900</v>
      </c>
    </row>
    <row r="110" spans="1:58" ht="16.5" x14ac:dyDescent="0.2">
      <c r="AK110" s="25">
        <v>106</v>
      </c>
      <c r="AL110" s="25">
        <v>9</v>
      </c>
      <c r="AM110" s="25">
        <v>4</v>
      </c>
      <c r="AN110" s="69">
        <f t="shared" si="57"/>
        <v>16</v>
      </c>
      <c r="AO110" s="69">
        <f t="shared" si="58"/>
        <v>49</v>
      </c>
      <c r="AP110" s="69">
        <f t="shared" si="59"/>
        <v>78</v>
      </c>
      <c r="AS110" s="53">
        <v>106</v>
      </c>
      <c r="AT110" s="14">
        <f t="shared" si="60"/>
        <v>12</v>
      </c>
      <c r="AU110" s="14">
        <f t="shared" si="61"/>
        <v>7</v>
      </c>
      <c r="AV110" s="14">
        <f t="shared" si="64"/>
        <v>440</v>
      </c>
      <c r="AW110" s="14">
        <f t="shared" si="65"/>
        <v>1950</v>
      </c>
      <c r="AX110" s="14">
        <f t="shared" si="66"/>
        <v>4950</v>
      </c>
      <c r="BA110" s="53">
        <v>103</v>
      </c>
      <c r="BB110" s="14">
        <f t="shared" si="62"/>
        <v>12</v>
      </c>
      <c r="BC110" s="14">
        <f t="shared" si="63"/>
        <v>4</v>
      </c>
      <c r="BD110" s="14">
        <f t="shared" si="67"/>
        <v>880</v>
      </c>
      <c r="BE110" s="14">
        <f t="shared" si="68"/>
        <v>3900</v>
      </c>
      <c r="BF110" s="14">
        <f t="shared" si="69"/>
        <v>9900</v>
      </c>
    </row>
    <row r="111" spans="1:58" ht="16.5" x14ac:dyDescent="0.2">
      <c r="AK111" s="25">
        <v>107</v>
      </c>
      <c r="AL111" s="25">
        <v>9</v>
      </c>
      <c r="AM111" s="25">
        <v>5</v>
      </c>
      <c r="AN111" s="69">
        <f t="shared" si="57"/>
        <v>16</v>
      </c>
      <c r="AO111" s="69">
        <f t="shared" si="58"/>
        <v>50</v>
      </c>
      <c r="AP111" s="69">
        <f t="shared" si="59"/>
        <v>80</v>
      </c>
      <c r="AS111" s="53">
        <v>107</v>
      </c>
      <c r="AT111" s="14">
        <f t="shared" si="60"/>
        <v>12</v>
      </c>
      <c r="AU111" s="14">
        <f t="shared" si="61"/>
        <v>8</v>
      </c>
      <c r="AV111" s="14">
        <f t="shared" si="64"/>
        <v>440</v>
      </c>
      <c r="AW111" s="14">
        <f t="shared" si="65"/>
        <v>1950</v>
      </c>
      <c r="AX111" s="14">
        <f t="shared" si="66"/>
        <v>4950</v>
      </c>
      <c r="BA111" s="53">
        <v>104</v>
      </c>
      <c r="BB111" s="14">
        <f t="shared" si="62"/>
        <v>12</v>
      </c>
      <c r="BC111" s="14">
        <f t="shared" si="63"/>
        <v>5</v>
      </c>
      <c r="BD111" s="14">
        <f t="shared" si="67"/>
        <v>880</v>
      </c>
      <c r="BE111" s="14">
        <f t="shared" si="68"/>
        <v>3900</v>
      </c>
      <c r="BF111" s="14">
        <f t="shared" si="69"/>
        <v>9900</v>
      </c>
    </row>
    <row r="112" spans="1:58" ht="16.5" x14ac:dyDescent="0.2">
      <c r="AK112" s="25">
        <v>108</v>
      </c>
      <c r="AL112" s="25">
        <v>9</v>
      </c>
      <c r="AM112" s="25">
        <v>6</v>
      </c>
      <c r="AN112" s="69">
        <f t="shared" si="57"/>
        <v>16</v>
      </c>
      <c r="AO112" s="69">
        <f t="shared" si="58"/>
        <v>51</v>
      </c>
      <c r="AP112" s="69">
        <f t="shared" si="59"/>
        <v>82</v>
      </c>
      <c r="AS112" s="53">
        <v>108</v>
      </c>
      <c r="AT112" s="14">
        <f t="shared" si="60"/>
        <v>12</v>
      </c>
      <c r="AU112" s="14">
        <f t="shared" si="61"/>
        <v>9</v>
      </c>
      <c r="AV112" s="14">
        <f t="shared" si="64"/>
        <v>440</v>
      </c>
      <c r="AW112" s="14">
        <f t="shared" si="65"/>
        <v>1950</v>
      </c>
      <c r="AX112" s="14">
        <f t="shared" si="66"/>
        <v>4950</v>
      </c>
      <c r="BA112" s="53">
        <v>105</v>
      </c>
      <c r="BB112" s="14">
        <f t="shared" si="62"/>
        <v>12</v>
      </c>
      <c r="BC112" s="14">
        <f t="shared" si="63"/>
        <v>6</v>
      </c>
      <c r="BD112" s="14">
        <f t="shared" si="67"/>
        <v>880</v>
      </c>
      <c r="BE112" s="14">
        <f t="shared" si="68"/>
        <v>3900</v>
      </c>
      <c r="BF112" s="14">
        <f t="shared" si="69"/>
        <v>9900</v>
      </c>
    </row>
    <row r="113" spans="37:58" ht="16.5" x14ac:dyDescent="0.2">
      <c r="AK113" s="25">
        <v>109</v>
      </c>
      <c r="AL113" s="25">
        <v>9</v>
      </c>
      <c r="AM113" s="25">
        <v>7</v>
      </c>
      <c r="AN113" s="69">
        <f t="shared" si="57"/>
        <v>16</v>
      </c>
      <c r="AO113" s="69">
        <f t="shared" si="58"/>
        <v>52</v>
      </c>
      <c r="AP113" s="69">
        <f t="shared" si="59"/>
        <v>84</v>
      </c>
      <c r="AS113" s="53">
        <v>109</v>
      </c>
      <c r="AT113" s="14">
        <f t="shared" si="60"/>
        <v>13</v>
      </c>
      <c r="AU113" s="14">
        <f t="shared" si="61"/>
        <v>1</v>
      </c>
      <c r="AV113" s="14">
        <f t="shared" si="64"/>
        <v>500</v>
      </c>
      <c r="AW113" s="14">
        <f t="shared" si="65"/>
        <v>2100</v>
      </c>
      <c r="AX113" s="14">
        <f t="shared" si="66"/>
        <v>5625</v>
      </c>
      <c r="BA113" s="53">
        <v>106</v>
      </c>
      <c r="BB113" s="14">
        <f t="shared" si="62"/>
        <v>12</v>
      </c>
      <c r="BC113" s="14">
        <f t="shared" si="63"/>
        <v>7</v>
      </c>
      <c r="BD113" s="14">
        <f t="shared" si="67"/>
        <v>880</v>
      </c>
      <c r="BE113" s="14">
        <f t="shared" si="68"/>
        <v>3900</v>
      </c>
      <c r="BF113" s="14">
        <f t="shared" si="69"/>
        <v>9900</v>
      </c>
    </row>
    <row r="114" spans="37:58" ht="16.5" x14ac:dyDescent="0.2">
      <c r="AK114" s="25">
        <v>110</v>
      </c>
      <c r="AL114" s="25">
        <v>9</v>
      </c>
      <c r="AM114" s="25">
        <v>8</v>
      </c>
      <c r="AN114" s="69">
        <f t="shared" si="57"/>
        <v>16</v>
      </c>
      <c r="AO114" s="69">
        <f t="shared" si="58"/>
        <v>53</v>
      </c>
      <c r="AP114" s="69">
        <f t="shared" si="59"/>
        <v>86</v>
      </c>
      <c r="AS114" s="53">
        <v>110</v>
      </c>
      <c r="AT114" s="14">
        <f t="shared" si="60"/>
        <v>13</v>
      </c>
      <c r="AU114" s="14">
        <f t="shared" si="61"/>
        <v>2</v>
      </c>
      <c r="AV114" s="14">
        <f t="shared" si="64"/>
        <v>500</v>
      </c>
      <c r="AW114" s="14">
        <f t="shared" si="65"/>
        <v>2100</v>
      </c>
      <c r="AX114" s="14">
        <f t="shared" si="66"/>
        <v>5625</v>
      </c>
      <c r="BA114" s="53">
        <v>107</v>
      </c>
      <c r="BB114" s="14">
        <f t="shared" si="62"/>
        <v>12</v>
      </c>
      <c r="BC114" s="14">
        <f t="shared" si="63"/>
        <v>8</v>
      </c>
      <c r="BD114" s="14">
        <f t="shared" si="67"/>
        <v>880</v>
      </c>
      <c r="BE114" s="14">
        <f t="shared" si="68"/>
        <v>3900</v>
      </c>
      <c r="BF114" s="14">
        <f t="shared" si="69"/>
        <v>9900</v>
      </c>
    </row>
    <row r="115" spans="37:58" ht="16.5" x14ac:dyDescent="0.2">
      <c r="AK115" s="25">
        <v>111</v>
      </c>
      <c r="AL115" s="25">
        <v>9</v>
      </c>
      <c r="AM115" s="25">
        <v>9</v>
      </c>
      <c r="AN115" s="69">
        <f t="shared" si="57"/>
        <v>16</v>
      </c>
      <c r="AO115" s="69">
        <f t="shared" si="58"/>
        <v>54</v>
      </c>
      <c r="AP115" s="69">
        <f t="shared" si="59"/>
        <v>88</v>
      </c>
      <c r="AS115" s="53">
        <v>111</v>
      </c>
      <c r="AT115" s="14">
        <f t="shared" si="60"/>
        <v>13</v>
      </c>
      <c r="AU115" s="14">
        <f t="shared" si="61"/>
        <v>3</v>
      </c>
      <c r="AV115" s="14">
        <f t="shared" si="64"/>
        <v>500</v>
      </c>
      <c r="AW115" s="14">
        <f t="shared" si="65"/>
        <v>2100</v>
      </c>
      <c r="AX115" s="14">
        <f t="shared" si="66"/>
        <v>5625</v>
      </c>
      <c r="BA115" s="53">
        <v>108</v>
      </c>
      <c r="BB115" s="14">
        <f t="shared" si="62"/>
        <v>12</v>
      </c>
      <c r="BC115" s="14">
        <f t="shared" si="63"/>
        <v>9</v>
      </c>
      <c r="BD115" s="14">
        <f t="shared" si="67"/>
        <v>880</v>
      </c>
      <c r="BE115" s="14">
        <f t="shared" si="68"/>
        <v>3900</v>
      </c>
      <c r="BF115" s="14">
        <f t="shared" si="69"/>
        <v>9900</v>
      </c>
    </row>
    <row r="116" spans="37:58" ht="16.5" x14ac:dyDescent="0.2">
      <c r="AK116" s="25">
        <v>112</v>
      </c>
      <c r="AL116" s="25">
        <v>9</v>
      </c>
      <c r="AM116" s="25">
        <v>10</v>
      </c>
      <c r="AN116" s="69">
        <f t="shared" si="57"/>
        <v>16</v>
      </c>
      <c r="AO116" s="69">
        <f t="shared" si="58"/>
        <v>55</v>
      </c>
      <c r="AP116" s="69">
        <f t="shared" si="59"/>
        <v>90</v>
      </c>
      <c r="AS116" s="53">
        <v>112</v>
      </c>
      <c r="AT116" s="14">
        <f t="shared" si="60"/>
        <v>13</v>
      </c>
      <c r="AU116" s="14">
        <f t="shared" si="61"/>
        <v>4</v>
      </c>
      <c r="AV116" s="14">
        <f t="shared" si="64"/>
        <v>500</v>
      </c>
      <c r="AW116" s="14">
        <f t="shared" si="65"/>
        <v>2100</v>
      </c>
      <c r="AX116" s="14">
        <f t="shared" si="66"/>
        <v>5625</v>
      </c>
      <c r="BA116" s="53">
        <v>109</v>
      </c>
      <c r="BB116" s="14">
        <f t="shared" si="62"/>
        <v>13</v>
      </c>
      <c r="BC116" s="14">
        <f t="shared" si="63"/>
        <v>1</v>
      </c>
      <c r="BD116" s="14">
        <f t="shared" si="67"/>
        <v>1000</v>
      </c>
      <c r="BE116" s="14">
        <f t="shared" si="68"/>
        <v>4200</v>
      </c>
      <c r="BF116" s="14">
        <f t="shared" si="69"/>
        <v>11250</v>
      </c>
    </row>
    <row r="117" spans="37:58" ht="16.5" x14ac:dyDescent="0.2">
      <c r="AK117" s="25">
        <v>113</v>
      </c>
      <c r="AL117" s="25">
        <v>9</v>
      </c>
      <c r="AM117" s="25">
        <v>11</v>
      </c>
      <c r="AN117" s="69">
        <f t="shared" si="57"/>
        <v>16</v>
      </c>
      <c r="AO117" s="69">
        <f t="shared" si="58"/>
        <v>56</v>
      </c>
      <c r="AP117" s="69">
        <f t="shared" si="59"/>
        <v>92</v>
      </c>
      <c r="AS117" s="53">
        <v>113</v>
      </c>
      <c r="AT117" s="14">
        <f t="shared" si="60"/>
        <v>13</v>
      </c>
      <c r="AU117" s="14">
        <f t="shared" si="61"/>
        <v>5</v>
      </c>
      <c r="AV117" s="14">
        <f t="shared" si="64"/>
        <v>500</v>
      </c>
      <c r="AW117" s="14">
        <f t="shared" si="65"/>
        <v>2100</v>
      </c>
      <c r="AX117" s="14">
        <f t="shared" si="66"/>
        <v>5625</v>
      </c>
      <c r="BA117" s="53">
        <v>110</v>
      </c>
      <c r="BB117" s="14">
        <f t="shared" si="62"/>
        <v>13</v>
      </c>
      <c r="BC117" s="14">
        <f t="shared" si="63"/>
        <v>2</v>
      </c>
      <c r="BD117" s="14">
        <f t="shared" si="67"/>
        <v>1000</v>
      </c>
      <c r="BE117" s="14">
        <f t="shared" si="68"/>
        <v>4200</v>
      </c>
      <c r="BF117" s="14">
        <f t="shared" si="69"/>
        <v>11250</v>
      </c>
    </row>
    <row r="118" spans="37:58" ht="16.5" x14ac:dyDescent="0.2">
      <c r="AK118" s="25">
        <v>114</v>
      </c>
      <c r="AL118" s="25">
        <v>9</v>
      </c>
      <c r="AM118" s="25">
        <v>12</v>
      </c>
      <c r="AN118" s="69">
        <f t="shared" si="57"/>
        <v>16</v>
      </c>
      <c r="AO118" s="69">
        <f t="shared" si="58"/>
        <v>57</v>
      </c>
      <c r="AP118" s="69">
        <f t="shared" si="59"/>
        <v>94</v>
      </c>
      <c r="AS118" s="53">
        <v>114</v>
      </c>
      <c r="AT118" s="14">
        <f t="shared" si="60"/>
        <v>13</v>
      </c>
      <c r="AU118" s="14">
        <f t="shared" si="61"/>
        <v>6</v>
      </c>
      <c r="AV118" s="14">
        <f t="shared" si="64"/>
        <v>500</v>
      </c>
      <c r="AW118" s="14">
        <f t="shared" si="65"/>
        <v>2100</v>
      </c>
      <c r="AX118" s="14">
        <f t="shared" si="66"/>
        <v>5625</v>
      </c>
      <c r="BA118" s="53">
        <v>111</v>
      </c>
      <c r="BB118" s="14">
        <f t="shared" si="62"/>
        <v>13</v>
      </c>
      <c r="BC118" s="14">
        <f t="shared" si="63"/>
        <v>3</v>
      </c>
      <c r="BD118" s="14">
        <f t="shared" si="67"/>
        <v>1000</v>
      </c>
      <c r="BE118" s="14">
        <f t="shared" si="68"/>
        <v>4200</v>
      </c>
      <c r="BF118" s="14">
        <f t="shared" si="69"/>
        <v>11250</v>
      </c>
    </row>
    <row r="119" spans="37:58" ht="16.5" x14ac:dyDescent="0.2">
      <c r="AK119" s="25">
        <v>115</v>
      </c>
      <c r="AL119" s="25">
        <v>9</v>
      </c>
      <c r="AM119" s="25">
        <v>13</v>
      </c>
      <c r="AN119" s="69">
        <f t="shared" si="57"/>
        <v>16</v>
      </c>
      <c r="AO119" s="69">
        <f t="shared" si="58"/>
        <v>58</v>
      </c>
      <c r="AP119" s="69">
        <f t="shared" si="59"/>
        <v>96</v>
      </c>
      <c r="AS119" s="53">
        <v>115</v>
      </c>
      <c r="AT119" s="14">
        <f t="shared" si="60"/>
        <v>13</v>
      </c>
      <c r="AU119" s="14">
        <f t="shared" si="61"/>
        <v>7</v>
      </c>
      <c r="AV119" s="14">
        <f t="shared" si="64"/>
        <v>500</v>
      </c>
      <c r="AW119" s="14">
        <f t="shared" si="65"/>
        <v>2100</v>
      </c>
      <c r="AX119" s="14">
        <f t="shared" si="66"/>
        <v>5625</v>
      </c>
      <c r="BA119" s="53">
        <v>112</v>
      </c>
      <c r="BB119" s="14">
        <f t="shared" si="62"/>
        <v>13</v>
      </c>
      <c r="BC119" s="14">
        <f t="shared" si="63"/>
        <v>4</v>
      </c>
      <c r="BD119" s="14">
        <f t="shared" si="67"/>
        <v>1000</v>
      </c>
      <c r="BE119" s="14">
        <f t="shared" si="68"/>
        <v>4200</v>
      </c>
      <c r="BF119" s="14">
        <f t="shared" si="69"/>
        <v>11250</v>
      </c>
    </row>
    <row r="120" spans="37:58" ht="16.5" x14ac:dyDescent="0.2">
      <c r="AK120" s="25">
        <v>116</v>
      </c>
      <c r="AL120" s="25">
        <v>9</v>
      </c>
      <c r="AM120" s="25">
        <v>14</v>
      </c>
      <c r="AN120" s="69">
        <f t="shared" si="57"/>
        <v>16</v>
      </c>
      <c r="AO120" s="69">
        <f t="shared" si="58"/>
        <v>59</v>
      </c>
      <c r="AP120" s="69">
        <f t="shared" si="59"/>
        <v>98</v>
      </c>
      <c r="AS120" s="53">
        <v>116</v>
      </c>
      <c r="AT120" s="14">
        <f t="shared" si="60"/>
        <v>13</v>
      </c>
      <c r="AU120" s="14">
        <f t="shared" si="61"/>
        <v>8</v>
      </c>
      <c r="AV120" s="14">
        <f t="shared" si="64"/>
        <v>500</v>
      </c>
      <c r="AW120" s="14">
        <f t="shared" si="65"/>
        <v>2100</v>
      </c>
      <c r="AX120" s="14">
        <f t="shared" si="66"/>
        <v>5625</v>
      </c>
      <c r="BA120" s="53">
        <v>113</v>
      </c>
      <c r="BB120" s="14">
        <f t="shared" si="62"/>
        <v>13</v>
      </c>
      <c r="BC120" s="14">
        <f t="shared" si="63"/>
        <v>5</v>
      </c>
      <c r="BD120" s="14">
        <f t="shared" si="67"/>
        <v>1000</v>
      </c>
      <c r="BE120" s="14">
        <f t="shared" si="68"/>
        <v>4200</v>
      </c>
      <c r="BF120" s="14">
        <f t="shared" si="69"/>
        <v>11250</v>
      </c>
    </row>
    <row r="121" spans="37:58" ht="16.5" x14ac:dyDescent="0.2">
      <c r="AK121" s="25">
        <v>117</v>
      </c>
      <c r="AL121" s="25">
        <v>9</v>
      </c>
      <c r="AM121" s="25">
        <v>15</v>
      </c>
      <c r="AN121" s="69">
        <f t="shared" si="57"/>
        <v>16</v>
      </c>
      <c r="AO121" s="69">
        <f t="shared" si="58"/>
        <v>60</v>
      </c>
      <c r="AP121" s="69">
        <f t="shared" si="59"/>
        <v>100</v>
      </c>
      <c r="AS121" s="53">
        <v>117</v>
      </c>
      <c r="AT121" s="14">
        <f t="shared" si="60"/>
        <v>13</v>
      </c>
      <c r="AU121" s="14">
        <f t="shared" si="61"/>
        <v>9</v>
      </c>
      <c r="AV121" s="14">
        <f t="shared" si="64"/>
        <v>500</v>
      </c>
      <c r="AW121" s="14">
        <f t="shared" si="65"/>
        <v>2100</v>
      </c>
      <c r="AX121" s="14">
        <f t="shared" si="66"/>
        <v>5625</v>
      </c>
      <c r="BA121" s="53">
        <v>114</v>
      </c>
      <c r="BB121" s="14">
        <f t="shared" si="62"/>
        <v>13</v>
      </c>
      <c r="BC121" s="14">
        <f t="shared" si="63"/>
        <v>6</v>
      </c>
      <c r="BD121" s="14">
        <f t="shared" si="67"/>
        <v>1000</v>
      </c>
      <c r="BE121" s="14">
        <f t="shared" si="68"/>
        <v>4200</v>
      </c>
      <c r="BF121" s="14">
        <f t="shared" si="69"/>
        <v>11250</v>
      </c>
    </row>
    <row r="122" spans="37:58" ht="16.5" x14ac:dyDescent="0.2">
      <c r="AK122" s="25">
        <v>118</v>
      </c>
      <c r="AL122" s="25">
        <v>10</v>
      </c>
      <c r="AM122" s="25">
        <v>1</v>
      </c>
      <c r="AN122" s="69">
        <f t="shared" si="57"/>
        <v>18</v>
      </c>
      <c r="AO122" s="69">
        <f t="shared" si="58"/>
        <v>51</v>
      </c>
      <c r="AP122" s="69">
        <f t="shared" si="59"/>
        <v>82</v>
      </c>
      <c r="AS122" s="53">
        <v>118</v>
      </c>
      <c r="AT122" s="14">
        <f t="shared" si="60"/>
        <v>14</v>
      </c>
      <c r="AU122" s="14">
        <f t="shared" si="61"/>
        <v>1</v>
      </c>
      <c r="AV122" s="14">
        <f t="shared" si="64"/>
        <v>540</v>
      </c>
      <c r="AW122" s="14">
        <f t="shared" si="65"/>
        <v>2250</v>
      </c>
      <c r="AX122" s="14">
        <f t="shared" si="66"/>
        <v>6075</v>
      </c>
      <c r="BA122" s="53">
        <v>115</v>
      </c>
      <c r="BB122" s="14">
        <f t="shared" si="62"/>
        <v>13</v>
      </c>
      <c r="BC122" s="14">
        <f t="shared" si="63"/>
        <v>7</v>
      </c>
      <c r="BD122" s="14">
        <f t="shared" si="67"/>
        <v>1000</v>
      </c>
      <c r="BE122" s="14">
        <f t="shared" si="68"/>
        <v>4200</v>
      </c>
      <c r="BF122" s="14">
        <f t="shared" si="69"/>
        <v>11250</v>
      </c>
    </row>
    <row r="123" spans="37:58" ht="16.5" x14ac:dyDescent="0.2">
      <c r="AK123" s="25">
        <v>119</v>
      </c>
      <c r="AL123" s="25">
        <v>10</v>
      </c>
      <c r="AM123" s="25">
        <v>2</v>
      </c>
      <c r="AN123" s="69">
        <f t="shared" si="57"/>
        <v>18</v>
      </c>
      <c r="AO123" s="69">
        <f t="shared" si="58"/>
        <v>52</v>
      </c>
      <c r="AP123" s="69">
        <f t="shared" si="59"/>
        <v>84</v>
      </c>
      <c r="AS123" s="53">
        <v>119</v>
      </c>
      <c r="AT123" s="14">
        <f t="shared" si="60"/>
        <v>14</v>
      </c>
      <c r="AU123" s="14">
        <f t="shared" si="61"/>
        <v>2</v>
      </c>
      <c r="AV123" s="14">
        <f t="shared" si="64"/>
        <v>540</v>
      </c>
      <c r="AW123" s="14">
        <f t="shared" si="65"/>
        <v>2250</v>
      </c>
      <c r="AX123" s="14">
        <f t="shared" si="66"/>
        <v>6075</v>
      </c>
      <c r="BA123" s="53">
        <v>116</v>
      </c>
      <c r="BB123" s="14">
        <f t="shared" si="62"/>
        <v>13</v>
      </c>
      <c r="BC123" s="14">
        <f t="shared" si="63"/>
        <v>8</v>
      </c>
      <c r="BD123" s="14">
        <f t="shared" si="67"/>
        <v>1000</v>
      </c>
      <c r="BE123" s="14">
        <f t="shared" si="68"/>
        <v>4200</v>
      </c>
      <c r="BF123" s="14">
        <f t="shared" si="69"/>
        <v>11250</v>
      </c>
    </row>
    <row r="124" spans="37:58" ht="16.5" x14ac:dyDescent="0.2">
      <c r="AK124" s="25">
        <v>120</v>
      </c>
      <c r="AL124" s="25">
        <v>10</v>
      </c>
      <c r="AM124" s="25">
        <v>3</v>
      </c>
      <c r="AN124" s="69">
        <f t="shared" si="57"/>
        <v>18</v>
      </c>
      <c r="AO124" s="69">
        <f t="shared" si="58"/>
        <v>53</v>
      </c>
      <c r="AP124" s="69">
        <f t="shared" si="59"/>
        <v>86</v>
      </c>
      <c r="AS124" s="53">
        <v>120</v>
      </c>
      <c r="AT124" s="14">
        <f t="shared" si="60"/>
        <v>14</v>
      </c>
      <c r="AU124" s="14">
        <f t="shared" si="61"/>
        <v>3</v>
      </c>
      <c r="AV124" s="14">
        <f t="shared" si="64"/>
        <v>540</v>
      </c>
      <c r="AW124" s="14">
        <f t="shared" si="65"/>
        <v>2250</v>
      </c>
      <c r="AX124" s="14">
        <f t="shared" si="66"/>
        <v>6075</v>
      </c>
      <c r="BA124" s="53">
        <v>117</v>
      </c>
      <c r="BB124" s="14">
        <f t="shared" si="62"/>
        <v>13</v>
      </c>
      <c r="BC124" s="14">
        <f t="shared" si="63"/>
        <v>9</v>
      </c>
      <c r="BD124" s="14">
        <f t="shared" si="67"/>
        <v>1000</v>
      </c>
      <c r="BE124" s="14">
        <f t="shared" si="68"/>
        <v>4200</v>
      </c>
      <c r="BF124" s="14">
        <f t="shared" si="69"/>
        <v>11250</v>
      </c>
    </row>
    <row r="125" spans="37:58" ht="16.5" x14ac:dyDescent="0.2">
      <c r="AK125" s="25">
        <v>121</v>
      </c>
      <c r="AL125" s="25">
        <v>10</v>
      </c>
      <c r="AM125" s="25">
        <v>4</v>
      </c>
      <c r="AN125" s="69">
        <f t="shared" si="57"/>
        <v>18</v>
      </c>
      <c r="AO125" s="69">
        <f t="shared" si="58"/>
        <v>54</v>
      </c>
      <c r="AP125" s="69">
        <f t="shared" si="59"/>
        <v>88</v>
      </c>
      <c r="AS125" s="53">
        <v>121</v>
      </c>
      <c r="AT125" s="14">
        <f t="shared" si="60"/>
        <v>14</v>
      </c>
      <c r="AU125" s="14">
        <f t="shared" si="61"/>
        <v>4</v>
      </c>
      <c r="AV125" s="14">
        <f t="shared" si="64"/>
        <v>540</v>
      </c>
      <c r="AW125" s="14">
        <f t="shared" si="65"/>
        <v>2250</v>
      </c>
      <c r="AX125" s="14">
        <f t="shared" si="66"/>
        <v>6075</v>
      </c>
      <c r="BA125" s="53">
        <v>118</v>
      </c>
      <c r="BB125" s="14">
        <f t="shared" si="62"/>
        <v>14</v>
      </c>
      <c r="BC125" s="14">
        <f t="shared" si="63"/>
        <v>1</v>
      </c>
      <c r="BD125" s="14">
        <f t="shared" si="67"/>
        <v>1080</v>
      </c>
      <c r="BE125" s="14">
        <f t="shared" si="68"/>
        <v>4500</v>
      </c>
      <c r="BF125" s="14">
        <f t="shared" si="69"/>
        <v>12150</v>
      </c>
    </row>
    <row r="126" spans="37:58" ht="16.5" x14ac:dyDescent="0.2">
      <c r="AK126" s="25">
        <v>122</v>
      </c>
      <c r="AL126" s="25">
        <v>10</v>
      </c>
      <c r="AM126" s="25">
        <v>5</v>
      </c>
      <c r="AN126" s="69">
        <f t="shared" si="57"/>
        <v>18</v>
      </c>
      <c r="AO126" s="69">
        <f t="shared" si="58"/>
        <v>55</v>
      </c>
      <c r="AP126" s="69">
        <f t="shared" si="59"/>
        <v>90</v>
      </c>
      <c r="AS126" s="53">
        <v>122</v>
      </c>
      <c r="AT126" s="14">
        <f t="shared" si="60"/>
        <v>14</v>
      </c>
      <c r="AU126" s="14">
        <f t="shared" si="61"/>
        <v>5</v>
      </c>
      <c r="AV126" s="14">
        <f t="shared" si="64"/>
        <v>540</v>
      </c>
      <c r="AW126" s="14">
        <f t="shared" si="65"/>
        <v>2250</v>
      </c>
      <c r="AX126" s="14">
        <f t="shared" si="66"/>
        <v>6075</v>
      </c>
      <c r="BA126" s="53">
        <v>119</v>
      </c>
      <c r="BB126" s="14">
        <f t="shared" si="62"/>
        <v>14</v>
      </c>
      <c r="BC126" s="14">
        <f t="shared" si="63"/>
        <v>2</v>
      </c>
      <c r="BD126" s="14">
        <f t="shared" si="67"/>
        <v>1080</v>
      </c>
      <c r="BE126" s="14">
        <f t="shared" si="68"/>
        <v>4500</v>
      </c>
      <c r="BF126" s="14">
        <f t="shared" si="69"/>
        <v>12150</v>
      </c>
    </row>
    <row r="127" spans="37:58" ht="16.5" x14ac:dyDescent="0.2">
      <c r="AK127" s="25">
        <v>123</v>
      </c>
      <c r="AL127" s="25">
        <v>10</v>
      </c>
      <c r="AM127" s="25">
        <v>6</v>
      </c>
      <c r="AN127" s="69">
        <f t="shared" si="57"/>
        <v>18</v>
      </c>
      <c r="AO127" s="69">
        <f t="shared" si="58"/>
        <v>56</v>
      </c>
      <c r="AP127" s="69">
        <f t="shared" si="59"/>
        <v>92</v>
      </c>
      <c r="AS127" s="53">
        <v>123</v>
      </c>
      <c r="AT127" s="14">
        <f t="shared" si="60"/>
        <v>14</v>
      </c>
      <c r="AU127" s="14">
        <f t="shared" si="61"/>
        <v>6</v>
      </c>
      <c r="AV127" s="14">
        <f t="shared" si="64"/>
        <v>540</v>
      </c>
      <c r="AW127" s="14">
        <f t="shared" si="65"/>
        <v>2250</v>
      </c>
      <c r="AX127" s="14">
        <f t="shared" si="66"/>
        <v>6075</v>
      </c>
      <c r="BA127" s="53">
        <v>120</v>
      </c>
      <c r="BB127" s="14">
        <f t="shared" si="62"/>
        <v>14</v>
      </c>
      <c r="BC127" s="14">
        <f t="shared" si="63"/>
        <v>3</v>
      </c>
      <c r="BD127" s="14">
        <f t="shared" si="67"/>
        <v>1080</v>
      </c>
      <c r="BE127" s="14">
        <f t="shared" si="68"/>
        <v>4500</v>
      </c>
      <c r="BF127" s="14">
        <f t="shared" si="69"/>
        <v>12150</v>
      </c>
    </row>
    <row r="128" spans="37:58" ht="16.5" x14ac:dyDescent="0.2">
      <c r="AK128" s="25">
        <v>124</v>
      </c>
      <c r="AL128" s="25">
        <v>10</v>
      </c>
      <c r="AM128" s="25">
        <v>7</v>
      </c>
      <c r="AN128" s="69">
        <f t="shared" si="57"/>
        <v>18</v>
      </c>
      <c r="AO128" s="69">
        <f t="shared" si="58"/>
        <v>57</v>
      </c>
      <c r="AP128" s="69">
        <f t="shared" si="59"/>
        <v>94</v>
      </c>
      <c r="AS128" s="53">
        <v>124</v>
      </c>
      <c r="AT128" s="14">
        <f t="shared" si="60"/>
        <v>14</v>
      </c>
      <c r="AU128" s="14">
        <f t="shared" si="61"/>
        <v>7</v>
      </c>
      <c r="AV128" s="14">
        <f t="shared" si="64"/>
        <v>540</v>
      </c>
      <c r="AW128" s="14">
        <f t="shared" si="65"/>
        <v>2250</v>
      </c>
      <c r="AX128" s="14">
        <f t="shared" si="66"/>
        <v>6075</v>
      </c>
      <c r="BA128" s="53">
        <v>121</v>
      </c>
      <c r="BB128" s="14">
        <f t="shared" si="62"/>
        <v>14</v>
      </c>
      <c r="BC128" s="14">
        <f t="shared" si="63"/>
        <v>4</v>
      </c>
      <c r="BD128" s="14">
        <f t="shared" si="67"/>
        <v>1080</v>
      </c>
      <c r="BE128" s="14">
        <f t="shared" si="68"/>
        <v>4500</v>
      </c>
      <c r="BF128" s="14">
        <f t="shared" si="69"/>
        <v>12150</v>
      </c>
    </row>
    <row r="129" spans="37:58" ht="16.5" x14ac:dyDescent="0.2">
      <c r="AK129" s="25">
        <v>125</v>
      </c>
      <c r="AL129" s="25">
        <v>10</v>
      </c>
      <c r="AM129" s="25">
        <v>8</v>
      </c>
      <c r="AN129" s="69">
        <f t="shared" si="57"/>
        <v>18</v>
      </c>
      <c r="AO129" s="69">
        <f t="shared" si="58"/>
        <v>58</v>
      </c>
      <c r="AP129" s="69">
        <f t="shared" si="59"/>
        <v>96</v>
      </c>
      <c r="AS129" s="53">
        <v>125</v>
      </c>
      <c r="AT129" s="14">
        <f t="shared" si="60"/>
        <v>14</v>
      </c>
      <c r="AU129" s="14">
        <f t="shared" si="61"/>
        <v>8</v>
      </c>
      <c r="AV129" s="14">
        <f t="shared" si="64"/>
        <v>540</v>
      </c>
      <c r="AW129" s="14">
        <f t="shared" si="65"/>
        <v>2250</v>
      </c>
      <c r="AX129" s="14">
        <f t="shared" si="66"/>
        <v>6075</v>
      </c>
      <c r="BA129" s="53">
        <v>122</v>
      </c>
      <c r="BB129" s="14">
        <f t="shared" si="62"/>
        <v>14</v>
      </c>
      <c r="BC129" s="14">
        <f t="shared" si="63"/>
        <v>5</v>
      </c>
      <c r="BD129" s="14">
        <f t="shared" si="67"/>
        <v>1080</v>
      </c>
      <c r="BE129" s="14">
        <f t="shared" si="68"/>
        <v>4500</v>
      </c>
      <c r="BF129" s="14">
        <f t="shared" si="69"/>
        <v>12150</v>
      </c>
    </row>
    <row r="130" spans="37:58" ht="16.5" x14ac:dyDescent="0.2">
      <c r="AK130" s="25">
        <v>126</v>
      </c>
      <c r="AL130" s="25">
        <v>10</v>
      </c>
      <c r="AM130" s="25">
        <v>9</v>
      </c>
      <c r="AN130" s="69">
        <f t="shared" si="57"/>
        <v>18</v>
      </c>
      <c r="AO130" s="69">
        <f t="shared" si="58"/>
        <v>59</v>
      </c>
      <c r="AP130" s="69">
        <f t="shared" si="59"/>
        <v>98</v>
      </c>
      <c r="AS130" s="53">
        <v>126</v>
      </c>
      <c r="AT130" s="14">
        <f t="shared" si="60"/>
        <v>14</v>
      </c>
      <c r="AU130" s="14">
        <f t="shared" si="61"/>
        <v>9</v>
      </c>
      <c r="AV130" s="14">
        <f t="shared" si="64"/>
        <v>540</v>
      </c>
      <c r="AW130" s="14">
        <f t="shared" si="65"/>
        <v>2250</v>
      </c>
      <c r="AX130" s="14">
        <f t="shared" si="66"/>
        <v>6075</v>
      </c>
      <c r="BA130" s="53">
        <v>123</v>
      </c>
      <c r="BB130" s="14">
        <f t="shared" si="62"/>
        <v>14</v>
      </c>
      <c r="BC130" s="14">
        <f t="shared" si="63"/>
        <v>6</v>
      </c>
      <c r="BD130" s="14">
        <f t="shared" si="67"/>
        <v>1080</v>
      </c>
      <c r="BE130" s="14">
        <f t="shared" si="68"/>
        <v>4500</v>
      </c>
      <c r="BF130" s="14">
        <f t="shared" si="69"/>
        <v>12150</v>
      </c>
    </row>
    <row r="131" spans="37:58" ht="16.5" x14ac:dyDescent="0.2">
      <c r="AK131" s="25">
        <v>127</v>
      </c>
      <c r="AL131" s="25">
        <v>10</v>
      </c>
      <c r="AM131" s="25">
        <v>10</v>
      </c>
      <c r="AN131" s="69">
        <f t="shared" si="57"/>
        <v>18</v>
      </c>
      <c r="AO131" s="69">
        <f t="shared" si="58"/>
        <v>60</v>
      </c>
      <c r="AP131" s="69">
        <f t="shared" si="59"/>
        <v>100</v>
      </c>
      <c r="AS131" s="53">
        <v>127</v>
      </c>
      <c r="AT131" s="14">
        <f t="shared" si="60"/>
        <v>15</v>
      </c>
      <c r="AU131" s="14">
        <f t="shared" si="61"/>
        <v>1</v>
      </c>
      <c r="AV131" s="14">
        <f t="shared" si="64"/>
        <v>600</v>
      </c>
      <c r="AW131" s="14">
        <f t="shared" si="65"/>
        <v>2400</v>
      </c>
      <c r="AX131" s="14">
        <f t="shared" si="66"/>
        <v>6750</v>
      </c>
      <c r="BA131" s="53">
        <v>124</v>
      </c>
      <c r="BB131" s="14">
        <f t="shared" si="62"/>
        <v>14</v>
      </c>
      <c r="BC131" s="14">
        <f t="shared" si="63"/>
        <v>7</v>
      </c>
      <c r="BD131" s="14">
        <f t="shared" si="67"/>
        <v>1080</v>
      </c>
      <c r="BE131" s="14">
        <f t="shared" si="68"/>
        <v>4500</v>
      </c>
      <c r="BF131" s="14">
        <f t="shared" si="69"/>
        <v>12150</v>
      </c>
    </row>
    <row r="132" spans="37:58" ht="16.5" x14ac:dyDescent="0.2">
      <c r="AK132" s="25">
        <v>128</v>
      </c>
      <c r="AL132" s="25">
        <v>10</v>
      </c>
      <c r="AM132" s="25">
        <v>11</v>
      </c>
      <c r="AN132" s="69">
        <f t="shared" si="57"/>
        <v>18</v>
      </c>
      <c r="AO132" s="69">
        <f t="shared" si="58"/>
        <v>61</v>
      </c>
      <c r="AP132" s="69">
        <f t="shared" si="59"/>
        <v>102</v>
      </c>
      <c r="AS132" s="53">
        <v>128</v>
      </c>
      <c r="AT132" s="14">
        <f t="shared" si="60"/>
        <v>15</v>
      </c>
      <c r="AU132" s="14">
        <f t="shared" si="61"/>
        <v>2</v>
      </c>
      <c r="AV132" s="14">
        <f t="shared" si="64"/>
        <v>600</v>
      </c>
      <c r="AW132" s="14">
        <f t="shared" si="65"/>
        <v>2400</v>
      </c>
      <c r="AX132" s="14">
        <f t="shared" si="66"/>
        <v>6750</v>
      </c>
      <c r="BA132" s="53">
        <v>125</v>
      </c>
      <c r="BB132" s="14">
        <f t="shared" si="62"/>
        <v>14</v>
      </c>
      <c r="BC132" s="14">
        <f t="shared" si="63"/>
        <v>8</v>
      </c>
      <c r="BD132" s="14">
        <f t="shared" si="67"/>
        <v>1080</v>
      </c>
      <c r="BE132" s="14">
        <f t="shared" si="68"/>
        <v>4500</v>
      </c>
      <c r="BF132" s="14">
        <f t="shared" si="69"/>
        <v>12150</v>
      </c>
    </row>
    <row r="133" spans="37:58" ht="16.5" x14ac:dyDescent="0.2">
      <c r="AK133" s="25">
        <v>129</v>
      </c>
      <c r="AL133" s="25">
        <v>10</v>
      </c>
      <c r="AM133" s="25">
        <v>12</v>
      </c>
      <c r="AN133" s="69">
        <f t="shared" si="57"/>
        <v>18</v>
      </c>
      <c r="AO133" s="69">
        <f t="shared" si="58"/>
        <v>62</v>
      </c>
      <c r="AP133" s="69">
        <f t="shared" si="59"/>
        <v>104</v>
      </c>
      <c r="AS133" s="53">
        <v>129</v>
      </c>
      <c r="AT133" s="14">
        <f t="shared" si="60"/>
        <v>15</v>
      </c>
      <c r="AU133" s="14">
        <f t="shared" si="61"/>
        <v>3</v>
      </c>
      <c r="AV133" s="14">
        <f t="shared" si="64"/>
        <v>600</v>
      </c>
      <c r="AW133" s="14">
        <f t="shared" si="65"/>
        <v>2400</v>
      </c>
      <c r="AX133" s="14">
        <f t="shared" si="66"/>
        <v>6750</v>
      </c>
      <c r="BA133" s="53">
        <v>126</v>
      </c>
      <c r="BB133" s="14">
        <f t="shared" si="62"/>
        <v>14</v>
      </c>
      <c r="BC133" s="14">
        <f t="shared" si="63"/>
        <v>9</v>
      </c>
      <c r="BD133" s="14">
        <f t="shared" si="67"/>
        <v>1080</v>
      </c>
      <c r="BE133" s="14">
        <f t="shared" si="68"/>
        <v>4500</v>
      </c>
      <c r="BF133" s="14">
        <f t="shared" si="69"/>
        <v>12150</v>
      </c>
    </row>
    <row r="134" spans="37:58" ht="16.5" x14ac:dyDescent="0.2">
      <c r="AK134" s="25">
        <v>130</v>
      </c>
      <c r="AL134" s="25">
        <v>10</v>
      </c>
      <c r="AM134" s="25">
        <v>13</v>
      </c>
      <c r="AN134" s="69">
        <f t="shared" ref="AN134:AN197" si="73">INDEX($D$6:$D$25,AL134)</f>
        <v>18</v>
      </c>
      <c r="AO134" s="69">
        <f t="shared" ref="AO134:AO197" si="74">INT(INDEX($F$5:$F$25,AL134)+AM134*INDEX($G$6:$G$25,AL134))</f>
        <v>63</v>
      </c>
      <c r="AP134" s="69">
        <f t="shared" ref="AP134:AP197" si="75">INT(INDEX($I$5:$I$25,AL134)+AM134*INDEX($J$6:$J$25,AL134))</f>
        <v>106</v>
      </c>
      <c r="AS134" s="53">
        <v>130</v>
      </c>
      <c r="AT134" s="14">
        <f t="shared" ref="AT134:AT197" si="76">INDEX($L$5:$L$25,MATCH(AS134-1,$N$5:$N$25,1))+1</f>
        <v>15</v>
      </c>
      <c r="AU134" s="14">
        <f t="shared" ref="AU134:AU197" si="77">AS134-INDEX($N$5:$N$25,AT134)</f>
        <v>4</v>
      </c>
      <c r="AV134" s="14">
        <f t="shared" si="64"/>
        <v>600</v>
      </c>
      <c r="AW134" s="14">
        <f t="shared" si="65"/>
        <v>2400</v>
      </c>
      <c r="AX134" s="14">
        <f t="shared" si="66"/>
        <v>6750</v>
      </c>
      <c r="BA134" s="53">
        <v>127</v>
      </c>
      <c r="BB134" s="14">
        <f t="shared" ref="BB134:BB197" si="78">INDEX($X$5:$X$25,MATCH(BA134-1,$Z$5:$Z$25,1))+1</f>
        <v>15</v>
      </c>
      <c r="BC134" s="14">
        <f t="shared" ref="BC134:BC197" si="79">BA134-INDEX($Z$5:$Z$25,BB134)</f>
        <v>1</v>
      </c>
      <c r="BD134" s="14">
        <f t="shared" si="67"/>
        <v>1200</v>
      </c>
      <c r="BE134" s="14">
        <f t="shared" si="68"/>
        <v>4800</v>
      </c>
      <c r="BF134" s="14">
        <f t="shared" si="69"/>
        <v>13500</v>
      </c>
    </row>
    <row r="135" spans="37:58" ht="16.5" x14ac:dyDescent="0.2">
      <c r="AK135" s="25">
        <v>131</v>
      </c>
      <c r="AL135" s="25">
        <v>10</v>
      </c>
      <c r="AM135" s="25">
        <v>14</v>
      </c>
      <c r="AN135" s="69">
        <f t="shared" si="73"/>
        <v>18</v>
      </c>
      <c r="AO135" s="69">
        <f t="shared" si="74"/>
        <v>64</v>
      </c>
      <c r="AP135" s="69">
        <f t="shared" si="75"/>
        <v>108</v>
      </c>
      <c r="AS135" s="53">
        <v>131</v>
      </c>
      <c r="AT135" s="14">
        <f t="shared" si="76"/>
        <v>15</v>
      </c>
      <c r="AU135" s="14">
        <f t="shared" si="77"/>
        <v>5</v>
      </c>
      <c r="AV135" s="14">
        <f t="shared" si="64"/>
        <v>600</v>
      </c>
      <c r="AW135" s="14">
        <f t="shared" si="65"/>
        <v>2400</v>
      </c>
      <c r="AX135" s="14">
        <f t="shared" si="66"/>
        <v>6750</v>
      </c>
      <c r="BA135" s="53">
        <v>128</v>
      </c>
      <c r="BB135" s="14">
        <f t="shared" si="78"/>
        <v>15</v>
      </c>
      <c r="BC135" s="14">
        <f t="shared" si="79"/>
        <v>2</v>
      </c>
      <c r="BD135" s="14">
        <f t="shared" si="67"/>
        <v>1200</v>
      </c>
      <c r="BE135" s="14">
        <f t="shared" si="68"/>
        <v>4800</v>
      </c>
      <c r="BF135" s="14">
        <f t="shared" si="69"/>
        <v>13500</v>
      </c>
    </row>
    <row r="136" spans="37:58" ht="16.5" x14ac:dyDescent="0.2">
      <c r="AK136" s="25">
        <v>132</v>
      </c>
      <c r="AL136" s="25">
        <v>10</v>
      </c>
      <c r="AM136" s="25">
        <v>15</v>
      </c>
      <c r="AN136" s="69">
        <f t="shared" si="73"/>
        <v>18</v>
      </c>
      <c r="AO136" s="69">
        <f t="shared" si="74"/>
        <v>65</v>
      </c>
      <c r="AP136" s="69">
        <f t="shared" si="75"/>
        <v>110</v>
      </c>
      <c r="AS136" s="53">
        <v>132</v>
      </c>
      <c r="AT136" s="14">
        <f t="shared" si="76"/>
        <v>15</v>
      </c>
      <c r="AU136" s="14">
        <f t="shared" si="77"/>
        <v>6</v>
      </c>
      <c r="AV136" s="14">
        <f t="shared" si="64"/>
        <v>600</v>
      </c>
      <c r="AW136" s="14">
        <f t="shared" si="65"/>
        <v>2400</v>
      </c>
      <c r="AX136" s="14">
        <f t="shared" si="66"/>
        <v>6750</v>
      </c>
      <c r="BA136" s="53">
        <v>129</v>
      </c>
      <c r="BB136" s="14">
        <f t="shared" si="78"/>
        <v>15</v>
      </c>
      <c r="BC136" s="14">
        <f t="shared" si="79"/>
        <v>3</v>
      </c>
      <c r="BD136" s="14">
        <f t="shared" si="67"/>
        <v>1200</v>
      </c>
      <c r="BE136" s="14">
        <f t="shared" si="68"/>
        <v>4800</v>
      </c>
      <c r="BF136" s="14">
        <f t="shared" si="69"/>
        <v>13500</v>
      </c>
    </row>
    <row r="137" spans="37:58" ht="16.5" x14ac:dyDescent="0.2">
      <c r="AK137" s="25">
        <v>133</v>
      </c>
      <c r="AL137" s="25">
        <v>11</v>
      </c>
      <c r="AM137" s="25">
        <v>1</v>
      </c>
      <c r="AN137" s="69">
        <f t="shared" si="73"/>
        <v>20</v>
      </c>
      <c r="AO137" s="69">
        <f t="shared" si="74"/>
        <v>56</v>
      </c>
      <c r="AP137" s="69">
        <f t="shared" si="75"/>
        <v>92</v>
      </c>
      <c r="AS137" s="53">
        <v>133</v>
      </c>
      <c r="AT137" s="14">
        <f t="shared" si="76"/>
        <v>15</v>
      </c>
      <c r="AU137" s="14">
        <f t="shared" si="77"/>
        <v>7</v>
      </c>
      <c r="AV137" s="14">
        <f t="shared" si="64"/>
        <v>600</v>
      </c>
      <c r="AW137" s="14">
        <f t="shared" si="65"/>
        <v>2400</v>
      </c>
      <c r="AX137" s="14">
        <f t="shared" si="66"/>
        <v>6750</v>
      </c>
      <c r="BA137" s="53">
        <v>130</v>
      </c>
      <c r="BB137" s="14">
        <f t="shared" si="78"/>
        <v>15</v>
      </c>
      <c r="BC137" s="14">
        <f t="shared" si="79"/>
        <v>4</v>
      </c>
      <c r="BD137" s="14">
        <f t="shared" si="67"/>
        <v>1200</v>
      </c>
      <c r="BE137" s="14">
        <f t="shared" si="68"/>
        <v>4800</v>
      </c>
      <c r="BF137" s="14">
        <f t="shared" si="69"/>
        <v>13500</v>
      </c>
    </row>
    <row r="138" spans="37:58" ht="16.5" x14ac:dyDescent="0.2">
      <c r="AK138" s="25">
        <v>134</v>
      </c>
      <c r="AL138" s="25">
        <v>11</v>
      </c>
      <c r="AM138" s="25">
        <v>2</v>
      </c>
      <c r="AN138" s="69">
        <f t="shared" si="73"/>
        <v>20</v>
      </c>
      <c r="AO138" s="69">
        <f t="shared" si="74"/>
        <v>57</v>
      </c>
      <c r="AP138" s="69">
        <f t="shared" si="75"/>
        <v>94</v>
      </c>
      <c r="AS138" s="53">
        <v>134</v>
      </c>
      <c r="AT138" s="14">
        <f t="shared" si="76"/>
        <v>15</v>
      </c>
      <c r="AU138" s="14">
        <f t="shared" si="77"/>
        <v>8</v>
      </c>
      <c r="AV138" s="14">
        <f t="shared" si="64"/>
        <v>600</v>
      </c>
      <c r="AW138" s="14">
        <f t="shared" si="65"/>
        <v>2400</v>
      </c>
      <c r="AX138" s="14">
        <f t="shared" si="66"/>
        <v>6750</v>
      </c>
      <c r="BA138" s="53">
        <v>131</v>
      </c>
      <c r="BB138" s="14">
        <f t="shared" si="78"/>
        <v>15</v>
      </c>
      <c r="BC138" s="14">
        <f t="shared" si="79"/>
        <v>5</v>
      </c>
      <c r="BD138" s="14">
        <f t="shared" si="67"/>
        <v>1200</v>
      </c>
      <c r="BE138" s="14">
        <f t="shared" si="68"/>
        <v>4800</v>
      </c>
      <c r="BF138" s="14">
        <f t="shared" si="69"/>
        <v>13500</v>
      </c>
    </row>
    <row r="139" spans="37:58" ht="16.5" x14ac:dyDescent="0.2">
      <c r="AK139" s="25">
        <v>135</v>
      </c>
      <c r="AL139" s="25">
        <v>11</v>
      </c>
      <c r="AM139" s="25">
        <v>3</v>
      </c>
      <c r="AN139" s="69">
        <f t="shared" si="73"/>
        <v>20</v>
      </c>
      <c r="AO139" s="69">
        <f t="shared" si="74"/>
        <v>58</v>
      </c>
      <c r="AP139" s="69">
        <f t="shared" si="75"/>
        <v>96</v>
      </c>
      <c r="AS139" s="53">
        <v>135</v>
      </c>
      <c r="AT139" s="14">
        <f t="shared" si="76"/>
        <v>15</v>
      </c>
      <c r="AU139" s="14">
        <f t="shared" si="77"/>
        <v>9</v>
      </c>
      <c r="AV139" s="14">
        <f t="shared" si="64"/>
        <v>600</v>
      </c>
      <c r="AW139" s="14">
        <f t="shared" si="65"/>
        <v>2400</v>
      </c>
      <c r="AX139" s="14">
        <f t="shared" si="66"/>
        <v>6750</v>
      </c>
      <c r="BA139" s="53">
        <v>132</v>
      </c>
      <c r="BB139" s="14">
        <f t="shared" si="78"/>
        <v>15</v>
      </c>
      <c r="BC139" s="14">
        <f t="shared" si="79"/>
        <v>6</v>
      </c>
      <c r="BD139" s="14">
        <f t="shared" si="67"/>
        <v>1200</v>
      </c>
      <c r="BE139" s="14">
        <f t="shared" si="68"/>
        <v>4800</v>
      </c>
      <c r="BF139" s="14">
        <f t="shared" si="69"/>
        <v>13500</v>
      </c>
    </row>
    <row r="140" spans="37:58" ht="16.5" x14ac:dyDescent="0.2">
      <c r="AK140" s="25">
        <v>136</v>
      </c>
      <c r="AL140" s="25">
        <v>11</v>
      </c>
      <c r="AM140" s="25">
        <v>4</v>
      </c>
      <c r="AN140" s="69">
        <f t="shared" si="73"/>
        <v>20</v>
      </c>
      <c r="AO140" s="69">
        <f t="shared" si="74"/>
        <v>59</v>
      </c>
      <c r="AP140" s="69">
        <f t="shared" si="75"/>
        <v>98</v>
      </c>
      <c r="AS140" s="53">
        <v>136</v>
      </c>
      <c r="AT140" s="14">
        <f t="shared" si="76"/>
        <v>16</v>
      </c>
      <c r="AU140" s="14">
        <f t="shared" si="77"/>
        <v>1</v>
      </c>
      <c r="AV140" s="14">
        <f t="shared" si="64"/>
        <v>640</v>
      </c>
      <c r="AW140" s="14">
        <f t="shared" si="65"/>
        <v>2700</v>
      </c>
      <c r="AX140" s="14">
        <f t="shared" si="66"/>
        <v>7200</v>
      </c>
      <c r="BA140" s="53">
        <v>133</v>
      </c>
      <c r="BB140" s="14">
        <f t="shared" si="78"/>
        <v>15</v>
      </c>
      <c r="BC140" s="14">
        <f t="shared" si="79"/>
        <v>7</v>
      </c>
      <c r="BD140" s="14">
        <f t="shared" si="67"/>
        <v>1200</v>
      </c>
      <c r="BE140" s="14">
        <f t="shared" si="68"/>
        <v>4800</v>
      </c>
      <c r="BF140" s="14">
        <f t="shared" si="69"/>
        <v>13500</v>
      </c>
    </row>
    <row r="141" spans="37:58" ht="16.5" x14ac:dyDescent="0.2">
      <c r="AK141" s="25">
        <v>137</v>
      </c>
      <c r="AL141" s="25">
        <v>11</v>
      </c>
      <c r="AM141" s="25">
        <v>5</v>
      </c>
      <c r="AN141" s="69">
        <f t="shared" si="73"/>
        <v>20</v>
      </c>
      <c r="AO141" s="69">
        <f t="shared" si="74"/>
        <v>60</v>
      </c>
      <c r="AP141" s="69">
        <f t="shared" si="75"/>
        <v>100</v>
      </c>
      <c r="AS141" s="53">
        <v>137</v>
      </c>
      <c r="AT141" s="14">
        <f t="shared" si="76"/>
        <v>16</v>
      </c>
      <c r="AU141" s="14">
        <f t="shared" si="77"/>
        <v>2</v>
      </c>
      <c r="AV141" s="14">
        <f t="shared" si="64"/>
        <v>640</v>
      </c>
      <c r="AW141" s="14">
        <f t="shared" si="65"/>
        <v>2700</v>
      </c>
      <c r="AX141" s="14">
        <f t="shared" si="66"/>
        <v>7200</v>
      </c>
      <c r="BA141" s="53">
        <v>134</v>
      </c>
      <c r="BB141" s="14">
        <f t="shared" si="78"/>
        <v>15</v>
      </c>
      <c r="BC141" s="14">
        <f t="shared" si="79"/>
        <v>8</v>
      </c>
      <c r="BD141" s="14">
        <f t="shared" si="67"/>
        <v>1200</v>
      </c>
      <c r="BE141" s="14">
        <f t="shared" si="68"/>
        <v>4800</v>
      </c>
      <c r="BF141" s="14">
        <f t="shared" si="69"/>
        <v>13500</v>
      </c>
    </row>
    <row r="142" spans="37:58" ht="16.5" x14ac:dyDescent="0.2">
      <c r="AK142" s="25">
        <v>138</v>
      </c>
      <c r="AL142" s="25">
        <v>11</v>
      </c>
      <c r="AM142" s="25">
        <v>6</v>
      </c>
      <c r="AN142" s="69">
        <f t="shared" si="73"/>
        <v>20</v>
      </c>
      <c r="AO142" s="69">
        <f t="shared" si="74"/>
        <v>61</v>
      </c>
      <c r="AP142" s="69">
        <f t="shared" si="75"/>
        <v>102</v>
      </c>
      <c r="AS142" s="53">
        <v>138</v>
      </c>
      <c r="AT142" s="14">
        <f t="shared" si="76"/>
        <v>16</v>
      </c>
      <c r="AU142" s="14">
        <f t="shared" si="77"/>
        <v>3</v>
      </c>
      <c r="AV142" s="14">
        <f t="shared" ref="AV142:AV205" si="80">INDEX($P$6:$P$25,AT142)</f>
        <v>640</v>
      </c>
      <c r="AW142" s="14">
        <f t="shared" ref="AW142:AW205" si="81">INDEX($R$6:$R$25,AT142)</f>
        <v>2700</v>
      </c>
      <c r="AX142" s="14">
        <f t="shared" ref="AX142:AX205" si="82">INDEX($T$6:$T$25,AT142)</f>
        <v>7200</v>
      </c>
      <c r="BA142" s="53">
        <v>135</v>
      </c>
      <c r="BB142" s="14">
        <f t="shared" si="78"/>
        <v>15</v>
      </c>
      <c r="BC142" s="14">
        <f t="shared" si="79"/>
        <v>9</v>
      </c>
      <c r="BD142" s="14">
        <f t="shared" si="67"/>
        <v>1200</v>
      </c>
      <c r="BE142" s="14">
        <f t="shared" si="68"/>
        <v>4800</v>
      </c>
      <c r="BF142" s="14">
        <f t="shared" si="69"/>
        <v>13500</v>
      </c>
    </row>
    <row r="143" spans="37:58" ht="16.5" x14ac:dyDescent="0.2">
      <c r="AK143" s="25">
        <v>139</v>
      </c>
      <c r="AL143" s="25">
        <v>11</v>
      </c>
      <c r="AM143" s="25">
        <v>7</v>
      </c>
      <c r="AN143" s="69">
        <f t="shared" si="73"/>
        <v>20</v>
      </c>
      <c r="AO143" s="69">
        <f t="shared" si="74"/>
        <v>62</v>
      </c>
      <c r="AP143" s="69">
        <f t="shared" si="75"/>
        <v>104</v>
      </c>
      <c r="AS143" s="53">
        <v>139</v>
      </c>
      <c r="AT143" s="14">
        <f t="shared" si="76"/>
        <v>16</v>
      </c>
      <c r="AU143" s="14">
        <f t="shared" si="77"/>
        <v>4</v>
      </c>
      <c r="AV143" s="14">
        <f t="shared" si="80"/>
        <v>640</v>
      </c>
      <c r="AW143" s="14">
        <f t="shared" si="81"/>
        <v>2700</v>
      </c>
      <c r="AX143" s="14">
        <f t="shared" si="82"/>
        <v>7200</v>
      </c>
      <c r="BA143" s="53">
        <v>136</v>
      </c>
      <c r="BB143" s="14">
        <f t="shared" si="78"/>
        <v>16</v>
      </c>
      <c r="BC143" s="14">
        <f t="shared" si="79"/>
        <v>1</v>
      </c>
      <c r="BD143" s="14">
        <f t="shared" ref="BD143:BD205" si="83">INDEX($AB$6:$AB$25,BB143)</f>
        <v>1280</v>
      </c>
      <c r="BE143" s="14">
        <f t="shared" ref="BE143:BE205" si="84">INDEX($AD$6:$AD$25,BB143)</f>
        <v>5400</v>
      </c>
      <c r="BF143" s="14">
        <f t="shared" ref="BF143:BF205" si="85">INDEX($AF$6:$AF$25,BB143)</f>
        <v>14400</v>
      </c>
    </row>
    <row r="144" spans="37:58" ht="16.5" x14ac:dyDescent="0.2">
      <c r="AK144" s="25">
        <v>140</v>
      </c>
      <c r="AL144" s="25">
        <v>11</v>
      </c>
      <c r="AM144" s="25">
        <v>8</v>
      </c>
      <c r="AN144" s="69">
        <f t="shared" si="73"/>
        <v>20</v>
      </c>
      <c r="AO144" s="69">
        <f t="shared" si="74"/>
        <v>63</v>
      </c>
      <c r="AP144" s="69">
        <f t="shared" si="75"/>
        <v>106</v>
      </c>
      <c r="AS144" s="53">
        <v>140</v>
      </c>
      <c r="AT144" s="14">
        <f t="shared" si="76"/>
        <v>16</v>
      </c>
      <c r="AU144" s="14">
        <f t="shared" si="77"/>
        <v>5</v>
      </c>
      <c r="AV144" s="14">
        <f t="shared" si="80"/>
        <v>640</v>
      </c>
      <c r="AW144" s="14">
        <f t="shared" si="81"/>
        <v>2700</v>
      </c>
      <c r="AX144" s="14">
        <f t="shared" si="82"/>
        <v>7200</v>
      </c>
      <c r="BA144" s="53">
        <v>137</v>
      </c>
      <c r="BB144" s="14">
        <f t="shared" si="78"/>
        <v>16</v>
      </c>
      <c r="BC144" s="14">
        <f t="shared" si="79"/>
        <v>2</v>
      </c>
      <c r="BD144" s="14">
        <f t="shared" si="83"/>
        <v>1280</v>
      </c>
      <c r="BE144" s="14">
        <f t="shared" si="84"/>
        <v>5400</v>
      </c>
      <c r="BF144" s="14">
        <f t="shared" si="85"/>
        <v>14400</v>
      </c>
    </row>
    <row r="145" spans="37:58" ht="16.5" x14ac:dyDescent="0.2">
      <c r="AK145" s="25">
        <v>141</v>
      </c>
      <c r="AL145" s="25">
        <v>11</v>
      </c>
      <c r="AM145" s="25">
        <v>9</v>
      </c>
      <c r="AN145" s="69">
        <f t="shared" si="73"/>
        <v>20</v>
      </c>
      <c r="AO145" s="69">
        <f t="shared" si="74"/>
        <v>64</v>
      </c>
      <c r="AP145" s="69">
        <f t="shared" si="75"/>
        <v>108</v>
      </c>
      <c r="AS145" s="53">
        <v>141</v>
      </c>
      <c r="AT145" s="14">
        <f t="shared" si="76"/>
        <v>16</v>
      </c>
      <c r="AU145" s="14">
        <f t="shared" si="77"/>
        <v>6</v>
      </c>
      <c r="AV145" s="14">
        <f t="shared" si="80"/>
        <v>640</v>
      </c>
      <c r="AW145" s="14">
        <f t="shared" si="81"/>
        <v>2700</v>
      </c>
      <c r="AX145" s="14">
        <f t="shared" si="82"/>
        <v>7200</v>
      </c>
      <c r="BA145" s="53">
        <v>138</v>
      </c>
      <c r="BB145" s="14">
        <f t="shared" si="78"/>
        <v>16</v>
      </c>
      <c r="BC145" s="14">
        <f t="shared" si="79"/>
        <v>3</v>
      </c>
      <c r="BD145" s="14">
        <f t="shared" si="83"/>
        <v>1280</v>
      </c>
      <c r="BE145" s="14">
        <f t="shared" si="84"/>
        <v>5400</v>
      </c>
      <c r="BF145" s="14">
        <f t="shared" si="85"/>
        <v>14400</v>
      </c>
    </row>
    <row r="146" spans="37:58" ht="16.5" x14ac:dyDescent="0.2">
      <c r="AK146" s="25">
        <v>142</v>
      </c>
      <c r="AL146" s="25">
        <v>11</v>
      </c>
      <c r="AM146" s="25">
        <v>10</v>
      </c>
      <c r="AN146" s="69">
        <f t="shared" si="73"/>
        <v>20</v>
      </c>
      <c r="AO146" s="69">
        <f t="shared" si="74"/>
        <v>65</v>
      </c>
      <c r="AP146" s="69">
        <f t="shared" si="75"/>
        <v>110</v>
      </c>
      <c r="AS146" s="53">
        <v>142</v>
      </c>
      <c r="AT146" s="14">
        <f t="shared" si="76"/>
        <v>16</v>
      </c>
      <c r="AU146" s="14">
        <f t="shared" si="77"/>
        <v>7</v>
      </c>
      <c r="AV146" s="14">
        <f t="shared" si="80"/>
        <v>640</v>
      </c>
      <c r="AW146" s="14">
        <f t="shared" si="81"/>
        <v>2700</v>
      </c>
      <c r="AX146" s="14">
        <f t="shared" si="82"/>
        <v>7200</v>
      </c>
      <c r="BA146" s="53">
        <v>139</v>
      </c>
      <c r="BB146" s="14">
        <f t="shared" si="78"/>
        <v>16</v>
      </c>
      <c r="BC146" s="14">
        <f t="shared" si="79"/>
        <v>4</v>
      </c>
      <c r="BD146" s="14">
        <f t="shared" si="83"/>
        <v>1280</v>
      </c>
      <c r="BE146" s="14">
        <f t="shared" si="84"/>
        <v>5400</v>
      </c>
      <c r="BF146" s="14">
        <f t="shared" si="85"/>
        <v>14400</v>
      </c>
    </row>
    <row r="147" spans="37:58" ht="16.5" x14ac:dyDescent="0.2">
      <c r="AK147" s="25">
        <v>143</v>
      </c>
      <c r="AL147" s="25">
        <v>11</v>
      </c>
      <c r="AM147" s="25">
        <v>11</v>
      </c>
      <c r="AN147" s="69">
        <f t="shared" si="73"/>
        <v>20</v>
      </c>
      <c r="AO147" s="69">
        <f t="shared" si="74"/>
        <v>66</v>
      </c>
      <c r="AP147" s="69">
        <f t="shared" si="75"/>
        <v>112</v>
      </c>
      <c r="AS147" s="53">
        <v>143</v>
      </c>
      <c r="AT147" s="14">
        <f t="shared" si="76"/>
        <v>16</v>
      </c>
      <c r="AU147" s="14">
        <f t="shared" si="77"/>
        <v>8</v>
      </c>
      <c r="AV147" s="14">
        <f t="shared" si="80"/>
        <v>640</v>
      </c>
      <c r="AW147" s="14">
        <f t="shared" si="81"/>
        <v>2700</v>
      </c>
      <c r="AX147" s="14">
        <f t="shared" si="82"/>
        <v>7200</v>
      </c>
      <c r="BA147" s="53">
        <v>140</v>
      </c>
      <c r="BB147" s="14">
        <f t="shared" si="78"/>
        <v>16</v>
      </c>
      <c r="BC147" s="14">
        <f t="shared" si="79"/>
        <v>5</v>
      </c>
      <c r="BD147" s="14">
        <f t="shared" si="83"/>
        <v>1280</v>
      </c>
      <c r="BE147" s="14">
        <f t="shared" si="84"/>
        <v>5400</v>
      </c>
      <c r="BF147" s="14">
        <f t="shared" si="85"/>
        <v>14400</v>
      </c>
    </row>
    <row r="148" spans="37:58" ht="16.5" x14ac:dyDescent="0.2">
      <c r="AK148" s="25">
        <v>144</v>
      </c>
      <c r="AL148" s="25">
        <v>11</v>
      </c>
      <c r="AM148" s="25">
        <v>12</v>
      </c>
      <c r="AN148" s="69">
        <f t="shared" si="73"/>
        <v>20</v>
      </c>
      <c r="AO148" s="69">
        <f t="shared" si="74"/>
        <v>67</v>
      </c>
      <c r="AP148" s="69">
        <f t="shared" si="75"/>
        <v>114</v>
      </c>
      <c r="AS148" s="53">
        <v>144</v>
      </c>
      <c r="AT148" s="14">
        <f t="shared" si="76"/>
        <v>16</v>
      </c>
      <c r="AU148" s="14">
        <f t="shared" si="77"/>
        <v>9</v>
      </c>
      <c r="AV148" s="14">
        <f t="shared" si="80"/>
        <v>640</v>
      </c>
      <c r="AW148" s="14">
        <f t="shared" si="81"/>
        <v>2700</v>
      </c>
      <c r="AX148" s="14">
        <f t="shared" si="82"/>
        <v>7200</v>
      </c>
      <c r="BA148" s="53">
        <v>141</v>
      </c>
      <c r="BB148" s="14">
        <f t="shared" si="78"/>
        <v>16</v>
      </c>
      <c r="BC148" s="14">
        <f t="shared" si="79"/>
        <v>6</v>
      </c>
      <c r="BD148" s="14">
        <f t="shared" si="83"/>
        <v>1280</v>
      </c>
      <c r="BE148" s="14">
        <f t="shared" si="84"/>
        <v>5400</v>
      </c>
      <c r="BF148" s="14">
        <f t="shared" si="85"/>
        <v>14400</v>
      </c>
    </row>
    <row r="149" spans="37:58" ht="16.5" x14ac:dyDescent="0.2">
      <c r="AK149" s="25">
        <v>145</v>
      </c>
      <c r="AL149" s="25">
        <v>11</v>
      </c>
      <c r="AM149" s="25">
        <v>13</v>
      </c>
      <c r="AN149" s="69">
        <f t="shared" si="73"/>
        <v>20</v>
      </c>
      <c r="AO149" s="69">
        <f t="shared" si="74"/>
        <v>68</v>
      </c>
      <c r="AP149" s="69">
        <f t="shared" si="75"/>
        <v>116</v>
      </c>
      <c r="AS149" s="53">
        <v>145</v>
      </c>
      <c r="AT149" s="14">
        <f t="shared" si="76"/>
        <v>17</v>
      </c>
      <c r="AU149" s="14">
        <f t="shared" si="77"/>
        <v>1</v>
      </c>
      <c r="AV149" s="14">
        <f t="shared" si="80"/>
        <v>700</v>
      </c>
      <c r="AW149" s="14">
        <f t="shared" si="81"/>
        <v>3000</v>
      </c>
      <c r="AX149" s="14">
        <f t="shared" si="82"/>
        <v>7875</v>
      </c>
      <c r="BA149" s="53">
        <v>142</v>
      </c>
      <c r="BB149" s="14">
        <f t="shared" si="78"/>
        <v>16</v>
      </c>
      <c r="BC149" s="14">
        <f t="shared" si="79"/>
        <v>7</v>
      </c>
      <c r="BD149" s="14">
        <f t="shared" si="83"/>
        <v>1280</v>
      </c>
      <c r="BE149" s="14">
        <f t="shared" si="84"/>
        <v>5400</v>
      </c>
      <c r="BF149" s="14">
        <f t="shared" si="85"/>
        <v>14400</v>
      </c>
    </row>
    <row r="150" spans="37:58" ht="16.5" x14ac:dyDescent="0.2">
      <c r="AK150" s="25">
        <v>146</v>
      </c>
      <c r="AL150" s="25">
        <v>11</v>
      </c>
      <c r="AM150" s="25">
        <v>14</v>
      </c>
      <c r="AN150" s="69">
        <f t="shared" si="73"/>
        <v>20</v>
      </c>
      <c r="AO150" s="69">
        <f t="shared" si="74"/>
        <v>69</v>
      </c>
      <c r="AP150" s="69">
        <f t="shared" si="75"/>
        <v>118</v>
      </c>
      <c r="AS150" s="53">
        <v>146</v>
      </c>
      <c r="AT150" s="14">
        <f t="shared" si="76"/>
        <v>17</v>
      </c>
      <c r="AU150" s="14">
        <f t="shared" si="77"/>
        <v>2</v>
      </c>
      <c r="AV150" s="14">
        <f t="shared" si="80"/>
        <v>700</v>
      </c>
      <c r="AW150" s="14">
        <f t="shared" si="81"/>
        <v>3000</v>
      </c>
      <c r="AX150" s="14">
        <f t="shared" si="82"/>
        <v>7875</v>
      </c>
      <c r="BA150" s="53">
        <v>143</v>
      </c>
      <c r="BB150" s="14">
        <f t="shared" si="78"/>
        <v>16</v>
      </c>
      <c r="BC150" s="14">
        <f t="shared" si="79"/>
        <v>8</v>
      </c>
      <c r="BD150" s="14">
        <f t="shared" si="83"/>
        <v>1280</v>
      </c>
      <c r="BE150" s="14">
        <f t="shared" si="84"/>
        <v>5400</v>
      </c>
      <c r="BF150" s="14">
        <f t="shared" si="85"/>
        <v>14400</v>
      </c>
    </row>
    <row r="151" spans="37:58" ht="16.5" x14ac:dyDescent="0.2">
      <c r="AK151" s="25">
        <v>147</v>
      </c>
      <c r="AL151" s="25">
        <v>11</v>
      </c>
      <c r="AM151" s="25">
        <v>15</v>
      </c>
      <c r="AN151" s="69">
        <f t="shared" si="73"/>
        <v>20</v>
      </c>
      <c r="AO151" s="69">
        <f t="shared" si="74"/>
        <v>70</v>
      </c>
      <c r="AP151" s="69">
        <f t="shared" si="75"/>
        <v>120</v>
      </c>
      <c r="AS151" s="53">
        <v>147</v>
      </c>
      <c r="AT151" s="14">
        <f t="shared" si="76"/>
        <v>17</v>
      </c>
      <c r="AU151" s="14">
        <f t="shared" si="77"/>
        <v>3</v>
      </c>
      <c r="AV151" s="14">
        <f t="shared" si="80"/>
        <v>700</v>
      </c>
      <c r="AW151" s="14">
        <f t="shared" si="81"/>
        <v>3000</v>
      </c>
      <c r="AX151" s="14">
        <f t="shared" si="82"/>
        <v>7875</v>
      </c>
      <c r="BA151" s="53">
        <v>144</v>
      </c>
      <c r="BB151" s="14">
        <f t="shared" si="78"/>
        <v>16</v>
      </c>
      <c r="BC151" s="14">
        <f t="shared" si="79"/>
        <v>9</v>
      </c>
      <c r="BD151" s="14">
        <f t="shared" si="83"/>
        <v>1280</v>
      </c>
      <c r="BE151" s="14">
        <f t="shared" si="84"/>
        <v>5400</v>
      </c>
      <c r="BF151" s="14">
        <f t="shared" si="85"/>
        <v>14400</v>
      </c>
    </row>
    <row r="152" spans="37:58" ht="16.5" x14ac:dyDescent="0.2">
      <c r="AK152" s="25">
        <v>148</v>
      </c>
      <c r="AL152" s="25">
        <v>12</v>
      </c>
      <c r="AM152" s="25">
        <v>1</v>
      </c>
      <c r="AN152" s="69">
        <f t="shared" si="73"/>
        <v>22</v>
      </c>
      <c r="AO152" s="69">
        <f t="shared" si="74"/>
        <v>61</v>
      </c>
      <c r="AP152" s="69">
        <f t="shared" si="75"/>
        <v>102</v>
      </c>
      <c r="AS152" s="53">
        <v>148</v>
      </c>
      <c r="AT152" s="14">
        <f t="shared" si="76"/>
        <v>17</v>
      </c>
      <c r="AU152" s="14">
        <f t="shared" si="77"/>
        <v>4</v>
      </c>
      <c r="AV152" s="14">
        <f t="shared" si="80"/>
        <v>700</v>
      </c>
      <c r="AW152" s="14">
        <f t="shared" si="81"/>
        <v>3000</v>
      </c>
      <c r="AX152" s="14">
        <f t="shared" si="82"/>
        <v>7875</v>
      </c>
      <c r="BA152" s="53">
        <v>145</v>
      </c>
      <c r="BB152" s="14">
        <f t="shared" si="78"/>
        <v>17</v>
      </c>
      <c r="BC152" s="14">
        <f t="shared" si="79"/>
        <v>1</v>
      </c>
      <c r="BD152" s="14">
        <f t="shared" si="83"/>
        <v>1400</v>
      </c>
      <c r="BE152" s="14">
        <f t="shared" si="84"/>
        <v>6000</v>
      </c>
      <c r="BF152" s="14">
        <f t="shared" si="85"/>
        <v>15750</v>
      </c>
    </row>
    <row r="153" spans="37:58" ht="16.5" x14ac:dyDescent="0.2">
      <c r="AK153" s="25">
        <v>149</v>
      </c>
      <c r="AL153" s="25">
        <v>12</v>
      </c>
      <c r="AM153" s="25">
        <v>2</v>
      </c>
      <c r="AN153" s="69">
        <f t="shared" si="73"/>
        <v>22</v>
      </c>
      <c r="AO153" s="69">
        <f t="shared" si="74"/>
        <v>62</v>
      </c>
      <c r="AP153" s="69">
        <f t="shared" si="75"/>
        <v>104</v>
      </c>
      <c r="AS153" s="53">
        <v>149</v>
      </c>
      <c r="AT153" s="14">
        <f t="shared" si="76"/>
        <v>17</v>
      </c>
      <c r="AU153" s="14">
        <f t="shared" si="77"/>
        <v>5</v>
      </c>
      <c r="AV153" s="14">
        <f t="shared" si="80"/>
        <v>700</v>
      </c>
      <c r="AW153" s="14">
        <f t="shared" si="81"/>
        <v>3000</v>
      </c>
      <c r="AX153" s="14">
        <f t="shared" si="82"/>
        <v>7875</v>
      </c>
      <c r="BA153" s="53">
        <v>146</v>
      </c>
      <c r="BB153" s="14">
        <f t="shared" si="78"/>
        <v>17</v>
      </c>
      <c r="BC153" s="14">
        <f t="shared" si="79"/>
        <v>2</v>
      </c>
      <c r="BD153" s="14">
        <f t="shared" si="83"/>
        <v>1400</v>
      </c>
      <c r="BE153" s="14">
        <f t="shared" si="84"/>
        <v>6000</v>
      </c>
      <c r="BF153" s="14">
        <f t="shared" si="85"/>
        <v>15750</v>
      </c>
    </row>
    <row r="154" spans="37:58" ht="16.5" x14ac:dyDescent="0.2">
      <c r="AK154" s="25">
        <v>150</v>
      </c>
      <c r="AL154" s="25">
        <v>12</v>
      </c>
      <c r="AM154" s="25">
        <v>3</v>
      </c>
      <c r="AN154" s="69">
        <f t="shared" si="73"/>
        <v>22</v>
      </c>
      <c r="AO154" s="69">
        <f t="shared" si="74"/>
        <v>63</v>
      </c>
      <c r="AP154" s="69">
        <f t="shared" si="75"/>
        <v>106</v>
      </c>
      <c r="AS154" s="53">
        <v>150</v>
      </c>
      <c r="AT154" s="14">
        <f t="shared" si="76"/>
        <v>17</v>
      </c>
      <c r="AU154" s="14">
        <f t="shared" si="77"/>
        <v>6</v>
      </c>
      <c r="AV154" s="14">
        <f t="shared" si="80"/>
        <v>700</v>
      </c>
      <c r="AW154" s="14">
        <f t="shared" si="81"/>
        <v>3000</v>
      </c>
      <c r="AX154" s="14">
        <f t="shared" si="82"/>
        <v>7875</v>
      </c>
      <c r="BA154" s="53">
        <v>147</v>
      </c>
      <c r="BB154" s="14">
        <f t="shared" si="78"/>
        <v>17</v>
      </c>
      <c r="BC154" s="14">
        <f t="shared" si="79"/>
        <v>3</v>
      </c>
      <c r="BD154" s="14">
        <f t="shared" si="83"/>
        <v>1400</v>
      </c>
      <c r="BE154" s="14">
        <f t="shared" si="84"/>
        <v>6000</v>
      </c>
      <c r="BF154" s="14">
        <f t="shared" si="85"/>
        <v>15750</v>
      </c>
    </row>
    <row r="155" spans="37:58" ht="16.5" x14ac:dyDescent="0.2">
      <c r="AK155" s="25">
        <v>151</v>
      </c>
      <c r="AL155" s="25">
        <v>12</v>
      </c>
      <c r="AM155" s="25">
        <v>4</v>
      </c>
      <c r="AN155" s="69">
        <f t="shared" si="73"/>
        <v>22</v>
      </c>
      <c r="AO155" s="69">
        <f t="shared" si="74"/>
        <v>64</v>
      </c>
      <c r="AP155" s="69">
        <f t="shared" si="75"/>
        <v>108</v>
      </c>
      <c r="AS155" s="53">
        <v>151</v>
      </c>
      <c r="AT155" s="14">
        <f t="shared" si="76"/>
        <v>17</v>
      </c>
      <c r="AU155" s="14">
        <f t="shared" si="77"/>
        <v>7</v>
      </c>
      <c r="AV155" s="14">
        <f t="shared" si="80"/>
        <v>700</v>
      </c>
      <c r="AW155" s="14">
        <f t="shared" si="81"/>
        <v>3000</v>
      </c>
      <c r="AX155" s="14">
        <f t="shared" si="82"/>
        <v>7875</v>
      </c>
      <c r="BA155" s="53">
        <v>148</v>
      </c>
      <c r="BB155" s="14">
        <f t="shared" si="78"/>
        <v>17</v>
      </c>
      <c r="BC155" s="14">
        <f t="shared" si="79"/>
        <v>4</v>
      </c>
      <c r="BD155" s="14">
        <f t="shared" si="83"/>
        <v>1400</v>
      </c>
      <c r="BE155" s="14">
        <f t="shared" si="84"/>
        <v>6000</v>
      </c>
      <c r="BF155" s="14">
        <f t="shared" si="85"/>
        <v>15750</v>
      </c>
    </row>
    <row r="156" spans="37:58" ht="16.5" x14ac:dyDescent="0.2">
      <c r="AK156" s="25">
        <v>152</v>
      </c>
      <c r="AL156" s="25">
        <v>12</v>
      </c>
      <c r="AM156" s="25">
        <v>5</v>
      </c>
      <c r="AN156" s="69">
        <f t="shared" si="73"/>
        <v>22</v>
      </c>
      <c r="AO156" s="69">
        <f t="shared" si="74"/>
        <v>65</v>
      </c>
      <c r="AP156" s="69">
        <f t="shared" si="75"/>
        <v>110</v>
      </c>
      <c r="AS156" s="53">
        <v>152</v>
      </c>
      <c r="AT156" s="14">
        <f t="shared" si="76"/>
        <v>17</v>
      </c>
      <c r="AU156" s="14">
        <f t="shared" si="77"/>
        <v>8</v>
      </c>
      <c r="AV156" s="14">
        <f t="shared" si="80"/>
        <v>700</v>
      </c>
      <c r="AW156" s="14">
        <f t="shared" si="81"/>
        <v>3000</v>
      </c>
      <c r="AX156" s="14">
        <f t="shared" si="82"/>
        <v>7875</v>
      </c>
      <c r="BA156" s="53">
        <v>149</v>
      </c>
      <c r="BB156" s="14">
        <f t="shared" si="78"/>
        <v>17</v>
      </c>
      <c r="BC156" s="14">
        <f t="shared" si="79"/>
        <v>5</v>
      </c>
      <c r="BD156" s="14">
        <f t="shared" si="83"/>
        <v>1400</v>
      </c>
      <c r="BE156" s="14">
        <f t="shared" si="84"/>
        <v>6000</v>
      </c>
      <c r="BF156" s="14">
        <f t="shared" si="85"/>
        <v>15750</v>
      </c>
    </row>
    <row r="157" spans="37:58" ht="16.5" x14ac:dyDescent="0.2">
      <c r="AK157" s="25">
        <v>153</v>
      </c>
      <c r="AL157" s="25">
        <v>12</v>
      </c>
      <c r="AM157" s="25">
        <v>6</v>
      </c>
      <c r="AN157" s="69">
        <f t="shared" si="73"/>
        <v>22</v>
      </c>
      <c r="AO157" s="69">
        <f t="shared" si="74"/>
        <v>66</v>
      </c>
      <c r="AP157" s="69">
        <f t="shared" si="75"/>
        <v>112</v>
      </c>
      <c r="AS157" s="53">
        <v>153</v>
      </c>
      <c r="AT157" s="14">
        <f t="shared" si="76"/>
        <v>17</v>
      </c>
      <c r="AU157" s="14">
        <f t="shared" si="77"/>
        <v>9</v>
      </c>
      <c r="AV157" s="14">
        <f t="shared" si="80"/>
        <v>700</v>
      </c>
      <c r="AW157" s="14">
        <f t="shared" si="81"/>
        <v>3000</v>
      </c>
      <c r="AX157" s="14">
        <f t="shared" si="82"/>
        <v>7875</v>
      </c>
      <c r="BA157" s="53">
        <v>150</v>
      </c>
      <c r="BB157" s="14">
        <f t="shared" si="78"/>
        <v>17</v>
      </c>
      <c r="BC157" s="14">
        <f t="shared" si="79"/>
        <v>6</v>
      </c>
      <c r="BD157" s="14">
        <f t="shared" si="83"/>
        <v>1400</v>
      </c>
      <c r="BE157" s="14">
        <f t="shared" si="84"/>
        <v>6000</v>
      </c>
      <c r="BF157" s="14">
        <f t="shared" si="85"/>
        <v>15750</v>
      </c>
    </row>
    <row r="158" spans="37:58" ht="16.5" x14ac:dyDescent="0.2">
      <c r="AK158" s="25">
        <v>154</v>
      </c>
      <c r="AL158" s="25">
        <v>12</v>
      </c>
      <c r="AM158" s="25">
        <v>7</v>
      </c>
      <c r="AN158" s="69">
        <f t="shared" si="73"/>
        <v>22</v>
      </c>
      <c r="AO158" s="69">
        <f t="shared" si="74"/>
        <v>67</v>
      </c>
      <c r="AP158" s="69">
        <f t="shared" si="75"/>
        <v>114</v>
      </c>
      <c r="AS158" s="53">
        <v>154</v>
      </c>
      <c r="AT158" s="14">
        <f t="shared" si="76"/>
        <v>18</v>
      </c>
      <c r="AU158" s="14">
        <f t="shared" si="77"/>
        <v>1</v>
      </c>
      <c r="AV158" s="14">
        <f t="shared" si="80"/>
        <v>740</v>
      </c>
      <c r="AW158" s="14">
        <f t="shared" si="81"/>
        <v>3300</v>
      </c>
      <c r="AX158" s="14">
        <f t="shared" si="82"/>
        <v>8325</v>
      </c>
      <c r="BA158" s="53">
        <v>151</v>
      </c>
      <c r="BB158" s="14">
        <f t="shared" si="78"/>
        <v>17</v>
      </c>
      <c r="BC158" s="14">
        <f t="shared" si="79"/>
        <v>7</v>
      </c>
      <c r="BD158" s="14">
        <f t="shared" si="83"/>
        <v>1400</v>
      </c>
      <c r="BE158" s="14">
        <f t="shared" si="84"/>
        <v>6000</v>
      </c>
      <c r="BF158" s="14">
        <f t="shared" si="85"/>
        <v>15750</v>
      </c>
    </row>
    <row r="159" spans="37:58" ht="16.5" x14ac:dyDescent="0.2">
      <c r="AK159" s="25">
        <v>155</v>
      </c>
      <c r="AL159" s="25">
        <v>12</v>
      </c>
      <c r="AM159" s="25">
        <v>8</v>
      </c>
      <c r="AN159" s="69">
        <f t="shared" si="73"/>
        <v>22</v>
      </c>
      <c r="AO159" s="69">
        <f t="shared" si="74"/>
        <v>68</v>
      </c>
      <c r="AP159" s="69">
        <f t="shared" si="75"/>
        <v>116</v>
      </c>
      <c r="AS159" s="53">
        <v>155</v>
      </c>
      <c r="AT159" s="14">
        <f t="shared" si="76"/>
        <v>18</v>
      </c>
      <c r="AU159" s="14">
        <f t="shared" si="77"/>
        <v>2</v>
      </c>
      <c r="AV159" s="14">
        <f t="shared" si="80"/>
        <v>740</v>
      </c>
      <c r="AW159" s="14">
        <f t="shared" si="81"/>
        <v>3300</v>
      </c>
      <c r="AX159" s="14">
        <f t="shared" si="82"/>
        <v>8325</v>
      </c>
      <c r="BA159" s="53">
        <v>152</v>
      </c>
      <c r="BB159" s="14">
        <f t="shared" si="78"/>
        <v>17</v>
      </c>
      <c r="BC159" s="14">
        <f t="shared" si="79"/>
        <v>8</v>
      </c>
      <c r="BD159" s="14">
        <f t="shared" si="83"/>
        <v>1400</v>
      </c>
      <c r="BE159" s="14">
        <f t="shared" si="84"/>
        <v>6000</v>
      </c>
      <c r="BF159" s="14">
        <f t="shared" si="85"/>
        <v>15750</v>
      </c>
    </row>
    <row r="160" spans="37:58" ht="16.5" x14ac:dyDescent="0.2">
      <c r="AK160" s="25">
        <v>156</v>
      </c>
      <c r="AL160" s="25">
        <v>12</v>
      </c>
      <c r="AM160" s="25">
        <v>9</v>
      </c>
      <c r="AN160" s="69">
        <f t="shared" si="73"/>
        <v>22</v>
      </c>
      <c r="AO160" s="69">
        <f t="shared" si="74"/>
        <v>69</v>
      </c>
      <c r="AP160" s="69">
        <f t="shared" si="75"/>
        <v>118</v>
      </c>
      <c r="AS160" s="53">
        <v>156</v>
      </c>
      <c r="AT160" s="14">
        <f t="shared" si="76"/>
        <v>18</v>
      </c>
      <c r="AU160" s="14">
        <f t="shared" si="77"/>
        <v>3</v>
      </c>
      <c r="AV160" s="14">
        <f t="shared" si="80"/>
        <v>740</v>
      </c>
      <c r="AW160" s="14">
        <f t="shared" si="81"/>
        <v>3300</v>
      </c>
      <c r="AX160" s="14">
        <f t="shared" si="82"/>
        <v>8325</v>
      </c>
      <c r="BA160" s="53">
        <v>153</v>
      </c>
      <c r="BB160" s="14">
        <f t="shared" si="78"/>
        <v>17</v>
      </c>
      <c r="BC160" s="14">
        <f t="shared" si="79"/>
        <v>9</v>
      </c>
      <c r="BD160" s="14">
        <f t="shared" si="83"/>
        <v>1400</v>
      </c>
      <c r="BE160" s="14">
        <f t="shared" si="84"/>
        <v>6000</v>
      </c>
      <c r="BF160" s="14">
        <f t="shared" si="85"/>
        <v>15750</v>
      </c>
    </row>
    <row r="161" spans="37:58" ht="16.5" x14ac:dyDescent="0.2">
      <c r="AK161" s="25">
        <v>157</v>
      </c>
      <c r="AL161" s="25">
        <v>12</v>
      </c>
      <c r="AM161" s="25">
        <v>10</v>
      </c>
      <c r="AN161" s="69">
        <f t="shared" si="73"/>
        <v>22</v>
      </c>
      <c r="AO161" s="69">
        <f t="shared" si="74"/>
        <v>70</v>
      </c>
      <c r="AP161" s="69">
        <f t="shared" si="75"/>
        <v>120</v>
      </c>
      <c r="AS161" s="53">
        <v>157</v>
      </c>
      <c r="AT161" s="14">
        <f t="shared" si="76"/>
        <v>18</v>
      </c>
      <c r="AU161" s="14">
        <f t="shared" si="77"/>
        <v>4</v>
      </c>
      <c r="AV161" s="14">
        <f t="shared" si="80"/>
        <v>740</v>
      </c>
      <c r="AW161" s="14">
        <f t="shared" si="81"/>
        <v>3300</v>
      </c>
      <c r="AX161" s="14">
        <f t="shared" si="82"/>
        <v>8325</v>
      </c>
      <c r="BA161" s="53">
        <v>154</v>
      </c>
      <c r="BB161" s="14">
        <f t="shared" si="78"/>
        <v>18</v>
      </c>
      <c r="BC161" s="14">
        <f t="shared" si="79"/>
        <v>1</v>
      </c>
      <c r="BD161" s="14">
        <f t="shared" si="83"/>
        <v>1480</v>
      </c>
      <c r="BE161" s="14">
        <f t="shared" si="84"/>
        <v>6600</v>
      </c>
      <c r="BF161" s="14">
        <f t="shared" si="85"/>
        <v>16650</v>
      </c>
    </row>
    <row r="162" spans="37:58" ht="16.5" x14ac:dyDescent="0.2">
      <c r="AK162" s="25">
        <v>158</v>
      </c>
      <c r="AL162" s="25">
        <v>12</v>
      </c>
      <c r="AM162" s="25">
        <v>11</v>
      </c>
      <c r="AN162" s="69">
        <f t="shared" si="73"/>
        <v>22</v>
      </c>
      <c r="AO162" s="69">
        <f t="shared" si="74"/>
        <v>71</v>
      </c>
      <c r="AP162" s="69">
        <f t="shared" si="75"/>
        <v>122</v>
      </c>
      <c r="AS162" s="53">
        <v>158</v>
      </c>
      <c r="AT162" s="14">
        <f t="shared" si="76"/>
        <v>18</v>
      </c>
      <c r="AU162" s="14">
        <f t="shared" si="77"/>
        <v>5</v>
      </c>
      <c r="AV162" s="14">
        <f t="shared" si="80"/>
        <v>740</v>
      </c>
      <c r="AW162" s="14">
        <f t="shared" si="81"/>
        <v>3300</v>
      </c>
      <c r="AX162" s="14">
        <f t="shared" si="82"/>
        <v>8325</v>
      </c>
      <c r="BA162" s="53">
        <v>155</v>
      </c>
      <c r="BB162" s="14">
        <f t="shared" si="78"/>
        <v>18</v>
      </c>
      <c r="BC162" s="14">
        <f t="shared" si="79"/>
        <v>2</v>
      </c>
      <c r="BD162" s="14">
        <f t="shared" si="83"/>
        <v>1480</v>
      </c>
      <c r="BE162" s="14">
        <f t="shared" si="84"/>
        <v>6600</v>
      </c>
      <c r="BF162" s="14">
        <f t="shared" si="85"/>
        <v>16650</v>
      </c>
    </row>
    <row r="163" spans="37:58" ht="16.5" x14ac:dyDescent="0.2">
      <c r="AK163" s="25">
        <v>159</v>
      </c>
      <c r="AL163" s="25">
        <v>12</v>
      </c>
      <c r="AM163" s="25">
        <v>12</v>
      </c>
      <c r="AN163" s="69">
        <f t="shared" si="73"/>
        <v>22</v>
      </c>
      <c r="AO163" s="69">
        <f t="shared" si="74"/>
        <v>72</v>
      </c>
      <c r="AP163" s="69">
        <f t="shared" si="75"/>
        <v>124</v>
      </c>
      <c r="AS163" s="53">
        <v>159</v>
      </c>
      <c r="AT163" s="14">
        <f t="shared" si="76"/>
        <v>18</v>
      </c>
      <c r="AU163" s="14">
        <f t="shared" si="77"/>
        <v>6</v>
      </c>
      <c r="AV163" s="14">
        <f t="shared" si="80"/>
        <v>740</v>
      </c>
      <c r="AW163" s="14">
        <f t="shared" si="81"/>
        <v>3300</v>
      </c>
      <c r="AX163" s="14">
        <f t="shared" si="82"/>
        <v>8325</v>
      </c>
      <c r="BA163" s="53">
        <v>156</v>
      </c>
      <c r="BB163" s="14">
        <f t="shared" si="78"/>
        <v>18</v>
      </c>
      <c r="BC163" s="14">
        <f t="shared" si="79"/>
        <v>3</v>
      </c>
      <c r="BD163" s="14">
        <f t="shared" si="83"/>
        <v>1480</v>
      </c>
      <c r="BE163" s="14">
        <f t="shared" si="84"/>
        <v>6600</v>
      </c>
      <c r="BF163" s="14">
        <f t="shared" si="85"/>
        <v>16650</v>
      </c>
    </row>
    <row r="164" spans="37:58" ht="16.5" x14ac:dyDescent="0.2">
      <c r="AK164" s="25">
        <v>160</v>
      </c>
      <c r="AL164" s="25">
        <v>12</v>
      </c>
      <c r="AM164" s="25">
        <v>13</v>
      </c>
      <c r="AN164" s="69">
        <f t="shared" si="73"/>
        <v>22</v>
      </c>
      <c r="AO164" s="69">
        <f t="shared" si="74"/>
        <v>73</v>
      </c>
      <c r="AP164" s="69">
        <f t="shared" si="75"/>
        <v>126</v>
      </c>
      <c r="AS164" s="53">
        <v>160</v>
      </c>
      <c r="AT164" s="14">
        <f t="shared" si="76"/>
        <v>18</v>
      </c>
      <c r="AU164" s="14">
        <f t="shared" si="77"/>
        <v>7</v>
      </c>
      <c r="AV164" s="14">
        <f t="shared" si="80"/>
        <v>740</v>
      </c>
      <c r="AW164" s="14">
        <f t="shared" si="81"/>
        <v>3300</v>
      </c>
      <c r="AX164" s="14">
        <f t="shared" si="82"/>
        <v>8325</v>
      </c>
      <c r="BA164" s="53">
        <v>157</v>
      </c>
      <c r="BB164" s="14">
        <f t="shared" si="78"/>
        <v>18</v>
      </c>
      <c r="BC164" s="14">
        <f t="shared" si="79"/>
        <v>4</v>
      </c>
      <c r="BD164" s="14">
        <f t="shared" si="83"/>
        <v>1480</v>
      </c>
      <c r="BE164" s="14">
        <f t="shared" si="84"/>
        <v>6600</v>
      </c>
      <c r="BF164" s="14">
        <f t="shared" si="85"/>
        <v>16650</v>
      </c>
    </row>
    <row r="165" spans="37:58" ht="16.5" x14ac:dyDescent="0.2">
      <c r="AK165" s="25">
        <v>161</v>
      </c>
      <c r="AL165" s="25">
        <v>12</v>
      </c>
      <c r="AM165" s="25">
        <v>14</v>
      </c>
      <c r="AN165" s="69">
        <f t="shared" si="73"/>
        <v>22</v>
      </c>
      <c r="AO165" s="69">
        <f t="shared" si="74"/>
        <v>74</v>
      </c>
      <c r="AP165" s="69">
        <f t="shared" si="75"/>
        <v>128</v>
      </c>
      <c r="AS165" s="53">
        <v>161</v>
      </c>
      <c r="AT165" s="14">
        <f t="shared" si="76"/>
        <v>18</v>
      </c>
      <c r="AU165" s="14">
        <f t="shared" si="77"/>
        <v>8</v>
      </c>
      <c r="AV165" s="14">
        <f t="shared" si="80"/>
        <v>740</v>
      </c>
      <c r="AW165" s="14">
        <f t="shared" si="81"/>
        <v>3300</v>
      </c>
      <c r="AX165" s="14">
        <f t="shared" si="82"/>
        <v>8325</v>
      </c>
      <c r="BA165" s="53">
        <v>158</v>
      </c>
      <c r="BB165" s="14">
        <f t="shared" si="78"/>
        <v>18</v>
      </c>
      <c r="BC165" s="14">
        <f t="shared" si="79"/>
        <v>5</v>
      </c>
      <c r="BD165" s="14">
        <f t="shared" si="83"/>
        <v>1480</v>
      </c>
      <c r="BE165" s="14">
        <f t="shared" si="84"/>
        <v>6600</v>
      </c>
      <c r="BF165" s="14">
        <f t="shared" si="85"/>
        <v>16650</v>
      </c>
    </row>
    <row r="166" spans="37:58" ht="16.5" x14ac:dyDescent="0.2">
      <c r="AK166" s="25">
        <v>162</v>
      </c>
      <c r="AL166" s="25">
        <v>12</v>
      </c>
      <c r="AM166" s="25">
        <v>15</v>
      </c>
      <c r="AN166" s="69">
        <f t="shared" si="73"/>
        <v>22</v>
      </c>
      <c r="AO166" s="69">
        <f t="shared" si="74"/>
        <v>75</v>
      </c>
      <c r="AP166" s="69">
        <f t="shared" si="75"/>
        <v>130</v>
      </c>
      <c r="AS166" s="53">
        <v>162</v>
      </c>
      <c r="AT166" s="14">
        <f t="shared" si="76"/>
        <v>18</v>
      </c>
      <c r="AU166" s="14">
        <f t="shared" si="77"/>
        <v>9</v>
      </c>
      <c r="AV166" s="14">
        <f t="shared" si="80"/>
        <v>740</v>
      </c>
      <c r="AW166" s="14">
        <f t="shared" si="81"/>
        <v>3300</v>
      </c>
      <c r="AX166" s="14">
        <f t="shared" si="82"/>
        <v>8325</v>
      </c>
      <c r="BA166" s="53">
        <v>159</v>
      </c>
      <c r="BB166" s="14">
        <f t="shared" si="78"/>
        <v>18</v>
      </c>
      <c r="BC166" s="14">
        <f t="shared" si="79"/>
        <v>6</v>
      </c>
      <c r="BD166" s="14">
        <f t="shared" si="83"/>
        <v>1480</v>
      </c>
      <c r="BE166" s="14">
        <f t="shared" si="84"/>
        <v>6600</v>
      </c>
      <c r="BF166" s="14">
        <f t="shared" si="85"/>
        <v>16650</v>
      </c>
    </row>
    <row r="167" spans="37:58" ht="16.5" x14ac:dyDescent="0.2">
      <c r="AK167" s="25">
        <v>163</v>
      </c>
      <c r="AL167" s="25">
        <v>13</v>
      </c>
      <c r="AM167" s="25">
        <v>1</v>
      </c>
      <c r="AN167" s="69">
        <f t="shared" si="73"/>
        <v>25</v>
      </c>
      <c r="AO167" s="69">
        <f t="shared" si="74"/>
        <v>66</v>
      </c>
      <c r="AP167" s="69">
        <f t="shared" si="75"/>
        <v>113</v>
      </c>
      <c r="AS167" s="53">
        <v>163</v>
      </c>
      <c r="AT167" s="14">
        <f t="shared" si="76"/>
        <v>19</v>
      </c>
      <c r="AU167" s="14">
        <f t="shared" si="77"/>
        <v>1</v>
      </c>
      <c r="AV167" s="14">
        <f t="shared" si="80"/>
        <v>800</v>
      </c>
      <c r="AW167" s="14">
        <f t="shared" si="81"/>
        <v>3600</v>
      </c>
      <c r="AX167" s="14">
        <f t="shared" si="82"/>
        <v>9000</v>
      </c>
      <c r="BA167" s="53">
        <v>160</v>
      </c>
      <c r="BB167" s="14">
        <f t="shared" si="78"/>
        <v>18</v>
      </c>
      <c r="BC167" s="14">
        <f t="shared" si="79"/>
        <v>7</v>
      </c>
      <c r="BD167" s="14">
        <f t="shared" si="83"/>
        <v>1480</v>
      </c>
      <c r="BE167" s="14">
        <f t="shared" si="84"/>
        <v>6600</v>
      </c>
      <c r="BF167" s="14">
        <f t="shared" si="85"/>
        <v>16650</v>
      </c>
    </row>
    <row r="168" spans="37:58" ht="16.5" x14ac:dyDescent="0.2">
      <c r="AK168" s="25">
        <v>164</v>
      </c>
      <c r="AL168" s="25">
        <v>13</v>
      </c>
      <c r="AM168" s="25">
        <v>2</v>
      </c>
      <c r="AN168" s="69">
        <f t="shared" si="73"/>
        <v>25</v>
      </c>
      <c r="AO168" s="69">
        <f t="shared" si="74"/>
        <v>67</v>
      </c>
      <c r="AP168" s="69">
        <f t="shared" si="75"/>
        <v>116</v>
      </c>
      <c r="AS168" s="53">
        <v>164</v>
      </c>
      <c r="AT168" s="14">
        <f t="shared" si="76"/>
        <v>19</v>
      </c>
      <c r="AU168" s="14">
        <f t="shared" si="77"/>
        <v>2</v>
      </c>
      <c r="AV168" s="14">
        <f t="shared" si="80"/>
        <v>800</v>
      </c>
      <c r="AW168" s="14">
        <f t="shared" si="81"/>
        <v>3600</v>
      </c>
      <c r="AX168" s="14">
        <f t="shared" si="82"/>
        <v>9000</v>
      </c>
      <c r="BA168" s="53">
        <v>161</v>
      </c>
      <c r="BB168" s="14">
        <f t="shared" si="78"/>
        <v>18</v>
      </c>
      <c r="BC168" s="14">
        <f t="shared" si="79"/>
        <v>8</v>
      </c>
      <c r="BD168" s="14">
        <f t="shared" si="83"/>
        <v>1480</v>
      </c>
      <c r="BE168" s="14">
        <f t="shared" si="84"/>
        <v>6600</v>
      </c>
      <c r="BF168" s="14">
        <f t="shared" si="85"/>
        <v>16650</v>
      </c>
    </row>
    <row r="169" spans="37:58" ht="16.5" x14ac:dyDescent="0.2">
      <c r="AK169" s="25">
        <v>165</v>
      </c>
      <c r="AL169" s="25">
        <v>13</v>
      </c>
      <c r="AM169" s="25">
        <v>3</v>
      </c>
      <c r="AN169" s="69">
        <f t="shared" si="73"/>
        <v>25</v>
      </c>
      <c r="AO169" s="69">
        <f t="shared" si="74"/>
        <v>68</v>
      </c>
      <c r="AP169" s="69">
        <f t="shared" si="75"/>
        <v>119</v>
      </c>
      <c r="AS169" s="53">
        <v>165</v>
      </c>
      <c r="AT169" s="14">
        <f t="shared" si="76"/>
        <v>19</v>
      </c>
      <c r="AU169" s="14">
        <f t="shared" si="77"/>
        <v>3</v>
      </c>
      <c r="AV169" s="14">
        <f t="shared" si="80"/>
        <v>800</v>
      </c>
      <c r="AW169" s="14">
        <f t="shared" si="81"/>
        <v>3600</v>
      </c>
      <c r="AX169" s="14">
        <f t="shared" si="82"/>
        <v>9000</v>
      </c>
      <c r="BA169" s="53">
        <v>162</v>
      </c>
      <c r="BB169" s="14">
        <f t="shared" si="78"/>
        <v>18</v>
      </c>
      <c r="BC169" s="14">
        <f t="shared" si="79"/>
        <v>9</v>
      </c>
      <c r="BD169" s="14">
        <f t="shared" si="83"/>
        <v>1480</v>
      </c>
      <c r="BE169" s="14">
        <f t="shared" si="84"/>
        <v>6600</v>
      </c>
      <c r="BF169" s="14">
        <f t="shared" si="85"/>
        <v>16650</v>
      </c>
    </row>
    <row r="170" spans="37:58" ht="16.5" x14ac:dyDescent="0.2">
      <c r="AK170" s="25">
        <v>166</v>
      </c>
      <c r="AL170" s="25">
        <v>13</v>
      </c>
      <c r="AM170" s="25">
        <v>4</v>
      </c>
      <c r="AN170" s="69">
        <f t="shared" si="73"/>
        <v>25</v>
      </c>
      <c r="AO170" s="69">
        <f t="shared" si="74"/>
        <v>69</v>
      </c>
      <c r="AP170" s="69">
        <f t="shared" si="75"/>
        <v>122</v>
      </c>
      <c r="AS170" s="53">
        <v>166</v>
      </c>
      <c r="AT170" s="14">
        <f t="shared" si="76"/>
        <v>19</v>
      </c>
      <c r="AU170" s="14">
        <f t="shared" si="77"/>
        <v>4</v>
      </c>
      <c r="AV170" s="14">
        <f t="shared" si="80"/>
        <v>800</v>
      </c>
      <c r="AW170" s="14">
        <f t="shared" si="81"/>
        <v>3600</v>
      </c>
      <c r="AX170" s="14">
        <f t="shared" si="82"/>
        <v>9000</v>
      </c>
      <c r="BA170" s="53">
        <v>163</v>
      </c>
      <c r="BB170" s="14">
        <f t="shared" si="78"/>
        <v>19</v>
      </c>
      <c r="BC170" s="14">
        <f t="shared" si="79"/>
        <v>1</v>
      </c>
      <c r="BD170" s="14">
        <f t="shared" si="83"/>
        <v>1600</v>
      </c>
      <c r="BE170" s="14">
        <f t="shared" si="84"/>
        <v>7200</v>
      </c>
      <c r="BF170" s="14">
        <f t="shared" si="85"/>
        <v>18000</v>
      </c>
    </row>
    <row r="171" spans="37:58" ht="16.5" x14ac:dyDescent="0.2">
      <c r="AK171" s="25">
        <v>167</v>
      </c>
      <c r="AL171" s="25">
        <v>13</v>
      </c>
      <c r="AM171" s="25">
        <v>5</v>
      </c>
      <c r="AN171" s="69">
        <f t="shared" si="73"/>
        <v>25</v>
      </c>
      <c r="AO171" s="69">
        <f t="shared" si="74"/>
        <v>70</v>
      </c>
      <c r="AP171" s="69">
        <f t="shared" si="75"/>
        <v>125</v>
      </c>
      <c r="AS171" s="53">
        <v>167</v>
      </c>
      <c r="AT171" s="14">
        <f t="shared" si="76"/>
        <v>19</v>
      </c>
      <c r="AU171" s="14">
        <f t="shared" si="77"/>
        <v>5</v>
      </c>
      <c r="AV171" s="14">
        <f t="shared" si="80"/>
        <v>800</v>
      </c>
      <c r="AW171" s="14">
        <f t="shared" si="81"/>
        <v>3600</v>
      </c>
      <c r="AX171" s="14">
        <f t="shared" si="82"/>
        <v>9000</v>
      </c>
      <c r="BA171" s="53">
        <v>164</v>
      </c>
      <c r="BB171" s="14">
        <f t="shared" si="78"/>
        <v>19</v>
      </c>
      <c r="BC171" s="14">
        <f t="shared" si="79"/>
        <v>2</v>
      </c>
      <c r="BD171" s="14">
        <f t="shared" si="83"/>
        <v>1600</v>
      </c>
      <c r="BE171" s="14">
        <f t="shared" si="84"/>
        <v>7200</v>
      </c>
      <c r="BF171" s="14">
        <f t="shared" si="85"/>
        <v>18000</v>
      </c>
    </row>
    <row r="172" spans="37:58" ht="16.5" x14ac:dyDescent="0.2">
      <c r="AK172" s="25">
        <v>168</v>
      </c>
      <c r="AL172" s="25">
        <v>13</v>
      </c>
      <c r="AM172" s="25">
        <v>6</v>
      </c>
      <c r="AN172" s="69">
        <f t="shared" si="73"/>
        <v>25</v>
      </c>
      <c r="AO172" s="69">
        <f t="shared" si="74"/>
        <v>71</v>
      </c>
      <c r="AP172" s="69">
        <f t="shared" si="75"/>
        <v>128</v>
      </c>
      <c r="AS172" s="53">
        <v>168</v>
      </c>
      <c r="AT172" s="14">
        <f t="shared" si="76"/>
        <v>19</v>
      </c>
      <c r="AU172" s="14">
        <f t="shared" si="77"/>
        <v>6</v>
      </c>
      <c r="AV172" s="14">
        <f t="shared" si="80"/>
        <v>800</v>
      </c>
      <c r="AW172" s="14">
        <f t="shared" si="81"/>
        <v>3600</v>
      </c>
      <c r="AX172" s="14">
        <f t="shared" si="82"/>
        <v>9000</v>
      </c>
      <c r="BA172" s="53">
        <v>165</v>
      </c>
      <c r="BB172" s="14">
        <f t="shared" si="78"/>
        <v>19</v>
      </c>
      <c r="BC172" s="14">
        <f t="shared" si="79"/>
        <v>3</v>
      </c>
      <c r="BD172" s="14">
        <f t="shared" si="83"/>
        <v>1600</v>
      </c>
      <c r="BE172" s="14">
        <f t="shared" si="84"/>
        <v>7200</v>
      </c>
      <c r="BF172" s="14">
        <f t="shared" si="85"/>
        <v>18000</v>
      </c>
    </row>
    <row r="173" spans="37:58" ht="16.5" x14ac:dyDescent="0.2">
      <c r="AK173" s="25">
        <v>169</v>
      </c>
      <c r="AL173" s="25">
        <v>13</v>
      </c>
      <c r="AM173" s="25">
        <v>7</v>
      </c>
      <c r="AN173" s="69">
        <f t="shared" si="73"/>
        <v>25</v>
      </c>
      <c r="AO173" s="69">
        <f t="shared" si="74"/>
        <v>72</v>
      </c>
      <c r="AP173" s="69">
        <f t="shared" si="75"/>
        <v>131</v>
      </c>
      <c r="AS173" s="53">
        <v>169</v>
      </c>
      <c r="AT173" s="14">
        <f t="shared" si="76"/>
        <v>19</v>
      </c>
      <c r="AU173" s="14">
        <f t="shared" si="77"/>
        <v>7</v>
      </c>
      <c r="AV173" s="14">
        <f t="shared" si="80"/>
        <v>800</v>
      </c>
      <c r="AW173" s="14">
        <f t="shared" si="81"/>
        <v>3600</v>
      </c>
      <c r="AX173" s="14">
        <f t="shared" si="82"/>
        <v>9000</v>
      </c>
      <c r="BA173" s="53">
        <v>166</v>
      </c>
      <c r="BB173" s="14">
        <f t="shared" si="78"/>
        <v>19</v>
      </c>
      <c r="BC173" s="14">
        <f t="shared" si="79"/>
        <v>4</v>
      </c>
      <c r="BD173" s="14">
        <f t="shared" si="83"/>
        <v>1600</v>
      </c>
      <c r="BE173" s="14">
        <f t="shared" si="84"/>
        <v>7200</v>
      </c>
      <c r="BF173" s="14">
        <f t="shared" si="85"/>
        <v>18000</v>
      </c>
    </row>
    <row r="174" spans="37:58" ht="16.5" x14ac:dyDescent="0.2">
      <c r="AK174" s="25">
        <v>170</v>
      </c>
      <c r="AL174" s="25">
        <v>13</v>
      </c>
      <c r="AM174" s="25">
        <v>8</v>
      </c>
      <c r="AN174" s="69">
        <f t="shared" si="73"/>
        <v>25</v>
      </c>
      <c r="AO174" s="69">
        <f t="shared" si="74"/>
        <v>73</v>
      </c>
      <c r="AP174" s="69">
        <f t="shared" si="75"/>
        <v>134</v>
      </c>
      <c r="AS174" s="53">
        <v>170</v>
      </c>
      <c r="AT174" s="14">
        <f t="shared" si="76"/>
        <v>19</v>
      </c>
      <c r="AU174" s="14">
        <f t="shared" si="77"/>
        <v>8</v>
      </c>
      <c r="AV174" s="14">
        <f t="shared" si="80"/>
        <v>800</v>
      </c>
      <c r="AW174" s="14">
        <f t="shared" si="81"/>
        <v>3600</v>
      </c>
      <c r="AX174" s="14">
        <f t="shared" si="82"/>
        <v>9000</v>
      </c>
      <c r="BA174" s="53">
        <v>167</v>
      </c>
      <c r="BB174" s="14">
        <f t="shared" si="78"/>
        <v>19</v>
      </c>
      <c r="BC174" s="14">
        <f t="shared" si="79"/>
        <v>5</v>
      </c>
      <c r="BD174" s="14">
        <f t="shared" si="83"/>
        <v>1600</v>
      </c>
      <c r="BE174" s="14">
        <f t="shared" si="84"/>
        <v>7200</v>
      </c>
      <c r="BF174" s="14">
        <f t="shared" si="85"/>
        <v>18000</v>
      </c>
    </row>
    <row r="175" spans="37:58" ht="16.5" x14ac:dyDescent="0.2">
      <c r="AK175" s="25">
        <v>171</v>
      </c>
      <c r="AL175" s="25">
        <v>13</v>
      </c>
      <c r="AM175" s="25">
        <v>9</v>
      </c>
      <c r="AN175" s="69">
        <f t="shared" si="73"/>
        <v>25</v>
      </c>
      <c r="AO175" s="69">
        <f t="shared" si="74"/>
        <v>74</v>
      </c>
      <c r="AP175" s="69">
        <f t="shared" si="75"/>
        <v>137</v>
      </c>
      <c r="AS175" s="53">
        <v>171</v>
      </c>
      <c r="AT175" s="14">
        <f t="shared" si="76"/>
        <v>19</v>
      </c>
      <c r="AU175" s="14">
        <f t="shared" si="77"/>
        <v>9</v>
      </c>
      <c r="AV175" s="14">
        <f t="shared" si="80"/>
        <v>800</v>
      </c>
      <c r="AW175" s="14">
        <f t="shared" si="81"/>
        <v>3600</v>
      </c>
      <c r="AX175" s="14">
        <f t="shared" si="82"/>
        <v>9000</v>
      </c>
      <c r="BA175" s="53">
        <v>168</v>
      </c>
      <c r="BB175" s="14">
        <f t="shared" si="78"/>
        <v>19</v>
      </c>
      <c r="BC175" s="14">
        <f t="shared" si="79"/>
        <v>6</v>
      </c>
      <c r="BD175" s="14">
        <f t="shared" si="83"/>
        <v>1600</v>
      </c>
      <c r="BE175" s="14">
        <f t="shared" si="84"/>
        <v>7200</v>
      </c>
      <c r="BF175" s="14">
        <f t="shared" si="85"/>
        <v>18000</v>
      </c>
    </row>
    <row r="176" spans="37:58" ht="16.5" x14ac:dyDescent="0.2">
      <c r="AK176" s="25">
        <v>172</v>
      </c>
      <c r="AL176" s="25">
        <v>13</v>
      </c>
      <c r="AM176" s="25">
        <v>10</v>
      </c>
      <c r="AN176" s="69">
        <f t="shared" si="73"/>
        <v>25</v>
      </c>
      <c r="AO176" s="69">
        <f t="shared" si="74"/>
        <v>75</v>
      </c>
      <c r="AP176" s="69">
        <f t="shared" si="75"/>
        <v>140</v>
      </c>
      <c r="AS176" s="53">
        <v>172</v>
      </c>
      <c r="AT176" s="14">
        <f t="shared" si="76"/>
        <v>20</v>
      </c>
      <c r="AU176" s="14">
        <f t="shared" si="77"/>
        <v>1</v>
      </c>
      <c r="AV176" s="14">
        <f t="shared" si="80"/>
        <v>840</v>
      </c>
      <c r="AW176" s="14">
        <f t="shared" si="81"/>
        <v>3900</v>
      </c>
      <c r="AX176" s="14">
        <f t="shared" si="82"/>
        <v>9450</v>
      </c>
      <c r="BA176" s="53">
        <v>169</v>
      </c>
      <c r="BB176" s="14">
        <f t="shared" si="78"/>
        <v>19</v>
      </c>
      <c r="BC176" s="14">
        <f t="shared" si="79"/>
        <v>7</v>
      </c>
      <c r="BD176" s="14">
        <f t="shared" si="83"/>
        <v>1600</v>
      </c>
      <c r="BE176" s="14">
        <f t="shared" si="84"/>
        <v>7200</v>
      </c>
      <c r="BF176" s="14">
        <f t="shared" si="85"/>
        <v>18000</v>
      </c>
    </row>
    <row r="177" spans="37:58" ht="16.5" x14ac:dyDescent="0.2">
      <c r="AK177" s="25">
        <v>173</v>
      </c>
      <c r="AL177" s="25">
        <v>13</v>
      </c>
      <c r="AM177" s="25">
        <v>11</v>
      </c>
      <c r="AN177" s="69">
        <f t="shared" si="73"/>
        <v>25</v>
      </c>
      <c r="AO177" s="69">
        <f t="shared" si="74"/>
        <v>76</v>
      </c>
      <c r="AP177" s="69">
        <f t="shared" si="75"/>
        <v>143</v>
      </c>
      <c r="AS177" s="53">
        <v>173</v>
      </c>
      <c r="AT177" s="14">
        <f t="shared" si="76"/>
        <v>20</v>
      </c>
      <c r="AU177" s="14">
        <f t="shared" si="77"/>
        <v>2</v>
      </c>
      <c r="AV177" s="14">
        <f t="shared" si="80"/>
        <v>840</v>
      </c>
      <c r="AW177" s="14">
        <f t="shared" si="81"/>
        <v>3900</v>
      </c>
      <c r="AX177" s="14">
        <f t="shared" si="82"/>
        <v>9450</v>
      </c>
      <c r="BA177" s="53">
        <v>170</v>
      </c>
      <c r="BB177" s="14">
        <f t="shared" si="78"/>
        <v>19</v>
      </c>
      <c r="BC177" s="14">
        <f t="shared" si="79"/>
        <v>8</v>
      </c>
      <c r="BD177" s="14">
        <f t="shared" si="83"/>
        <v>1600</v>
      </c>
      <c r="BE177" s="14">
        <f t="shared" si="84"/>
        <v>7200</v>
      </c>
      <c r="BF177" s="14">
        <f t="shared" si="85"/>
        <v>18000</v>
      </c>
    </row>
    <row r="178" spans="37:58" ht="16.5" x14ac:dyDescent="0.2">
      <c r="AK178" s="25">
        <v>174</v>
      </c>
      <c r="AL178" s="25">
        <v>13</v>
      </c>
      <c r="AM178" s="25">
        <v>12</v>
      </c>
      <c r="AN178" s="69">
        <f t="shared" si="73"/>
        <v>25</v>
      </c>
      <c r="AO178" s="69">
        <f t="shared" si="74"/>
        <v>77</v>
      </c>
      <c r="AP178" s="69">
        <f t="shared" si="75"/>
        <v>146</v>
      </c>
      <c r="AS178" s="53">
        <v>174</v>
      </c>
      <c r="AT178" s="14">
        <f t="shared" si="76"/>
        <v>20</v>
      </c>
      <c r="AU178" s="14">
        <f t="shared" si="77"/>
        <v>3</v>
      </c>
      <c r="AV178" s="14">
        <f t="shared" si="80"/>
        <v>840</v>
      </c>
      <c r="AW178" s="14">
        <f t="shared" si="81"/>
        <v>3900</v>
      </c>
      <c r="AX178" s="14">
        <f t="shared" si="82"/>
        <v>9450</v>
      </c>
      <c r="BA178" s="53">
        <v>171</v>
      </c>
      <c r="BB178" s="14">
        <f t="shared" si="78"/>
        <v>19</v>
      </c>
      <c r="BC178" s="14">
        <f t="shared" si="79"/>
        <v>9</v>
      </c>
      <c r="BD178" s="14">
        <f t="shared" si="83"/>
        <v>1600</v>
      </c>
      <c r="BE178" s="14">
        <f t="shared" si="84"/>
        <v>7200</v>
      </c>
      <c r="BF178" s="14">
        <f t="shared" si="85"/>
        <v>18000</v>
      </c>
    </row>
    <row r="179" spans="37:58" ht="16.5" x14ac:dyDescent="0.2">
      <c r="AK179" s="25">
        <v>175</v>
      </c>
      <c r="AL179" s="25">
        <v>13</v>
      </c>
      <c r="AM179" s="25">
        <v>13</v>
      </c>
      <c r="AN179" s="69">
        <f t="shared" si="73"/>
        <v>25</v>
      </c>
      <c r="AO179" s="69">
        <f t="shared" si="74"/>
        <v>78</v>
      </c>
      <c r="AP179" s="69">
        <f t="shared" si="75"/>
        <v>149</v>
      </c>
      <c r="AS179" s="53">
        <v>175</v>
      </c>
      <c r="AT179" s="14">
        <f t="shared" si="76"/>
        <v>20</v>
      </c>
      <c r="AU179" s="14">
        <f t="shared" si="77"/>
        <v>4</v>
      </c>
      <c r="AV179" s="14">
        <f t="shared" si="80"/>
        <v>840</v>
      </c>
      <c r="AW179" s="14">
        <f t="shared" si="81"/>
        <v>3900</v>
      </c>
      <c r="AX179" s="14">
        <f t="shared" si="82"/>
        <v>9450</v>
      </c>
      <c r="BA179" s="53">
        <v>172</v>
      </c>
      <c r="BB179" s="14">
        <f t="shared" si="78"/>
        <v>20</v>
      </c>
      <c r="BC179" s="14">
        <f t="shared" si="79"/>
        <v>1</v>
      </c>
      <c r="BD179" s="14">
        <f t="shared" si="83"/>
        <v>1680</v>
      </c>
      <c r="BE179" s="14">
        <f t="shared" si="84"/>
        <v>7800</v>
      </c>
      <c r="BF179" s="14">
        <f t="shared" si="85"/>
        <v>18900</v>
      </c>
    </row>
    <row r="180" spans="37:58" ht="16.5" x14ac:dyDescent="0.2">
      <c r="AK180" s="25">
        <v>176</v>
      </c>
      <c r="AL180" s="25">
        <v>13</v>
      </c>
      <c r="AM180" s="25">
        <v>14</v>
      </c>
      <c r="AN180" s="69">
        <f t="shared" si="73"/>
        <v>25</v>
      </c>
      <c r="AO180" s="69">
        <f t="shared" si="74"/>
        <v>79</v>
      </c>
      <c r="AP180" s="69">
        <f t="shared" si="75"/>
        <v>152</v>
      </c>
      <c r="AS180" s="53">
        <v>176</v>
      </c>
      <c r="AT180" s="14">
        <f t="shared" si="76"/>
        <v>20</v>
      </c>
      <c r="AU180" s="14">
        <f t="shared" si="77"/>
        <v>5</v>
      </c>
      <c r="AV180" s="14">
        <f t="shared" si="80"/>
        <v>840</v>
      </c>
      <c r="AW180" s="14">
        <f t="shared" si="81"/>
        <v>3900</v>
      </c>
      <c r="AX180" s="14">
        <f t="shared" si="82"/>
        <v>9450</v>
      </c>
      <c r="BA180" s="53">
        <v>173</v>
      </c>
      <c r="BB180" s="14">
        <f t="shared" si="78"/>
        <v>20</v>
      </c>
      <c r="BC180" s="14">
        <f t="shared" si="79"/>
        <v>2</v>
      </c>
      <c r="BD180" s="14">
        <f t="shared" si="83"/>
        <v>1680</v>
      </c>
      <c r="BE180" s="14">
        <f t="shared" si="84"/>
        <v>7800</v>
      </c>
      <c r="BF180" s="14">
        <f t="shared" si="85"/>
        <v>18900</v>
      </c>
    </row>
    <row r="181" spans="37:58" ht="16.5" x14ac:dyDescent="0.2">
      <c r="AK181" s="25">
        <v>177</v>
      </c>
      <c r="AL181" s="25">
        <v>13</v>
      </c>
      <c r="AM181" s="25">
        <v>15</v>
      </c>
      <c r="AN181" s="69">
        <f t="shared" si="73"/>
        <v>25</v>
      </c>
      <c r="AO181" s="69">
        <f t="shared" si="74"/>
        <v>80</v>
      </c>
      <c r="AP181" s="69">
        <f t="shared" si="75"/>
        <v>155</v>
      </c>
      <c r="AS181" s="53">
        <v>177</v>
      </c>
      <c r="AT181" s="14">
        <f t="shared" si="76"/>
        <v>20</v>
      </c>
      <c r="AU181" s="14">
        <f t="shared" si="77"/>
        <v>6</v>
      </c>
      <c r="AV181" s="14">
        <f t="shared" si="80"/>
        <v>840</v>
      </c>
      <c r="AW181" s="14">
        <f t="shared" si="81"/>
        <v>3900</v>
      </c>
      <c r="AX181" s="14">
        <f t="shared" si="82"/>
        <v>9450</v>
      </c>
      <c r="BA181" s="53">
        <v>174</v>
      </c>
      <c r="BB181" s="14">
        <f t="shared" si="78"/>
        <v>20</v>
      </c>
      <c r="BC181" s="14">
        <f t="shared" si="79"/>
        <v>3</v>
      </c>
      <c r="BD181" s="14">
        <f t="shared" si="83"/>
        <v>1680</v>
      </c>
      <c r="BE181" s="14">
        <f t="shared" si="84"/>
        <v>7800</v>
      </c>
      <c r="BF181" s="14">
        <f t="shared" si="85"/>
        <v>18900</v>
      </c>
    </row>
    <row r="182" spans="37:58" ht="16.5" x14ac:dyDescent="0.2">
      <c r="AK182" s="25">
        <v>178</v>
      </c>
      <c r="AL182" s="25">
        <v>14</v>
      </c>
      <c r="AM182" s="25">
        <v>1</v>
      </c>
      <c r="AN182" s="69">
        <f t="shared" si="73"/>
        <v>27</v>
      </c>
      <c r="AO182" s="69">
        <f t="shared" si="74"/>
        <v>71</v>
      </c>
      <c r="AP182" s="69">
        <f t="shared" si="75"/>
        <v>127</v>
      </c>
      <c r="AS182" s="53">
        <v>178</v>
      </c>
      <c r="AT182" s="14">
        <f t="shared" si="76"/>
        <v>20</v>
      </c>
      <c r="AU182" s="14">
        <f t="shared" si="77"/>
        <v>7</v>
      </c>
      <c r="AV182" s="14">
        <f t="shared" si="80"/>
        <v>840</v>
      </c>
      <c r="AW182" s="14">
        <f t="shared" si="81"/>
        <v>3900</v>
      </c>
      <c r="AX182" s="14">
        <f t="shared" si="82"/>
        <v>9450</v>
      </c>
      <c r="BA182" s="53">
        <v>175</v>
      </c>
      <c r="BB182" s="14">
        <f t="shared" si="78"/>
        <v>20</v>
      </c>
      <c r="BC182" s="14">
        <f t="shared" si="79"/>
        <v>4</v>
      </c>
      <c r="BD182" s="14">
        <f t="shared" si="83"/>
        <v>1680</v>
      </c>
      <c r="BE182" s="14">
        <f t="shared" si="84"/>
        <v>7800</v>
      </c>
      <c r="BF182" s="14">
        <f t="shared" si="85"/>
        <v>18900</v>
      </c>
    </row>
    <row r="183" spans="37:58" ht="16.5" x14ac:dyDescent="0.2">
      <c r="AK183" s="25">
        <v>179</v>
      </c>
      <c r="AL183" s="25">
        <v>14</v>
      </c>
      <c r="AM183" s="25">
        <v>2</v>
      </c>
      <c r="AN183" s="69">
        <f t="shared" si="73"/>
        <v>27</v>
      </c>
      <c r="AO183" s="69">
        <f t="shared" si="74"/>
        <v>72</v>
      </c>
      <c r="AP183" s="69">
        <f t="shared" si="75"/>
        <v>129</v>
      </c>
      <c r="AS183" s="53">
        <v>179</v>
      </c>
      <c r="AT183" s="14">
        <f t="shared" si="76"/>
        <v>20</v>
      </c>
      <c r="AU183" s="14">
        <f t="shared" si="77"/>
        <v>8</v>
      </c>
      <c r="AV183" s="14">
        <f t="shared" si="80"/>
        <v>840</v>
      </c>
      <c r="AW183" s="14">
        <f t="shared" si="81"/>
        <v>3900</v>
      </c>
      <c r="AX183" s="14">
        <f t="shared" si="82"/>
        <v>9450</v>
      </c>
      <c r="BA183" s="53">
        <v>176</v>
      </c>
      <c r="BB183" s="14">
        <f t="shared" si="78"/>
        <v>20</v>
      </c>
      <c r="BC183" s="14">
        <f t="shared" si="79"/>
        <v>5</v>
      </c>
      <c r="BD183" s="14">
        <f t="shared" si="83"/>
        <v>1680</v>
      </c>
      <c r="BE183" s="14">
        <f t="shared" si="84"/>
        <v>7800</v>
      </c>
      <c r="BF183" s="14">
        <f t="shared" si="85"/>
        <v>18900</v>
      </c>
    </row>
    <row r="184" spans="37:58" ht="16.5" x14ac:dyDescent="0.2">
      <c r="AK184" s="25">
        <v>180</v>
      </c>
      <c r="AL184" s="25">
        <v>14</v>
      </c>
      <c r="AM184" s="25">
        <v>3</v>
      </c>
      <c r="AN184" s="69">
        <f t="shared" si="73"/>
        <v>27</v>
      </c>
      <c r="AO184" s="69">
        <f t="shared" si="74"/>
        <v>73</v>
      </c>
      <c r="AP184" s="69">
        <f t="shared" si="75"/>
        <v>131</v>
      </c>
      <c r="AS184" s="53">
        <v>180</v>
      </c>
      <c r="AT184" s="14">
        <f t="shared" si="76"/>
        <v>20</v>
      </c>
      <c r="AU184" s="14">
        <f t="shared" si="77"/>
        <v>9</v>
      </c>
      <c r="AV184" s="14">
        <f t="shared" si="80"/>
        <v>840</v>
      </c>
      <c r="AW184" s="14">
        <f t="shared" si="81"/>
        <v>3900</v>
      </c>
      <c r="AX184" s="14">
        <f t="shared" si="82"/>
        <v>9450</v>
      </c>
      <c r="BA184" s="53">
        <v>177</v>
      </c>
      <c r="BB184" s="14">
        <f t="shared" si="78"/>
        <v>20</v>
      </c>
      <c r="BC184" s="14">
        <f t="shared" si="79"/>
        <v>6</v>
      </c>
      <c r="BD184" s="14">
        <f t="shared" si="83"/>
        <v>1680</v>
      </c>
      <c r="BE184" s="14">
        <f t="shared" si="84"/>
        <v>7800</v>
      </c>
      <c r="BF184" s="14">
        <f t="shared" si="85"/>
        <v>18900</v>
      </c>
    </row>
    <row r="185" spans="37:58" ht="16.5" x14ac:dyDescent="0.2">
      <c r="AK185" s="25">
        <v>181</v>
      </c>
      <c r="AL185" s="25">
        <v>14</v>
      </c>
      <c r="AM185" s="25">
        <v>4</v>
      </c>
      <c r="AN185" s="69">
        <f t="shared" si="73"/>
        <v>27</v>
      </c>
      <c r="AO185" s="69">
        <f t="shared" si="74"/>
        <v>74</v>
      </c>
      <c r="AP185" s="69">
        <f t="shared" si="75"/>
        <v>133</v>
      </c>
      <c r="AS185" s="15"/>
      <c r="AT185" s="15"/>
      <c r="AU185" s="15"/>
      <c r="AV185" s="15"/>
      <c r="AW185" s="15"/>
      <c r="AX185" s="15"/>
      <c r="BA185" s="53">
        <v>178</v>
      </c>
      <c r="BB185" s="14">
        <f t="shared" si="78"/>
        <v>20</v>
      </c>
      <c r="BC185" s="14">
        <f t="shared" si="79"/>
        <v>7</v>
      </c>
      <c r="BD185" s="14">
        <f t="shared" si="83"/>
        <v>1680</v>
      </c>
      <c r="BE185" s="14">
        <f t="shared" si="84"/>
        <v>7800</v>
      </c>
      <c r="BF185" s="14">
        <f t="shared" si="85"/>
        <v>18900</v>
      </c>
    </row>
    <row r="186" spans="37:58" ht="16.5" x14ac:dyDescent="0.2">
      <c r="AK186" s="25">
        <v>182</v>
      </c>
      <c r="AL186" s="25">
        <v>14</v>
      </c>
      <c r="AM186" s="25">
        <v>5</v>
      </c>
      <c r="AN186" s="69">
        <f t="shared" si="73"/>
        <v>27</v>
      </c>
      <c r="AO186" s="69">
        <f t="shared" si="74"/>
        <v>75</v>
      </c>
      <c r="AP186" s="69">
        <f t="shared" si="75"/>
        <v>135</v>
      </c>
      <c r="AS186" s="15"/>
      <c r="AT186" s="15"/>
      <c r="AU186" s="15"/>
      <c r="AV186" s="15"/>
      <c r="AW186" s="15"/>
      <c r="AX186" s="15"/>
      <c r="BA186" s="53">
        <v>179</v>
      </c>
      <c r="BB186" s="14">
        <f t="shared" si="78"/>
        <v>20</v>
      </c>
      <c r="BC186" s="14">
        <f t="shared" si="79"/>
        <v>8</v>
      </c>
      <c r="BD186" s="14">
        <f t="shared" si="83"/>
        <v>1680</v>
      </c>
      <c r="BE186" s="14">
        <f t="shared" si="84"/>
        <v>7800</v>
      </c>
      <c r="BF186" s="14">
        <f t="shared" si="85"/>
        <v>18900</v>
      </c>
    </row>
    <row r="187" spans="37:58" ht="16.5" x14ac:dyDescent="0.2">
      <c r="AK187" s="25">
        <v>183</v>
      </c>
      <c r="AL187" s="25">
        <v>14</v>
      </c>
      <c r="AM187" s="25">
        <v>6</v>
      </c>
      <c r="AN187" s="69">
        <f t="shared" si="73"/>
        <v>27</v>
      </c>
      <c r="AO187" s="69">
        <f t="shared" si="74"/>
        <v>76</v>
      </c>
      <c r="AP187" s="69">
        <f t="shared" si="75"/>
        <v>137</v>
      </c>
      <c r="AS187" s="15"/>
      <c r="AT187" s="15"/>
      <c r="AU187" s="15"/>
      <c r="AV187" s="15"/>
      <c r="AW187" s="15"/>
      <c r="AX187" s="15"/>
      <c r="BA187" s="53">
        <v>180</v>
      </c>
      <c r="BB187" s="14">
        <f t="shared" si="78"/>
        <v>20</v>
      </c>
      <c r="BC187" s="14">
        <f t="shared" si="79"/>
        <v>9</v>
      </c>
      <c r="BD187" s="14">
        <f t="shared" si="83"/>
        <v>1680</v>
      </c>
      <c r="BE187" s="14">
        <f t="shared" si="84"/>
        <v>7800</v>
      </c>
      <c r="BF187" s="14">
        <f t="shared" si="85"/>
        <v>18900</v>
      </c>
    </row>
    <row r="188" spans="37:58" ht="16.5" x14ac:dyDescent="0.2">
      <c r="AK188" s="25">
        <v>184</v>
      </c>
      <c r="AL188" s="25">
        <v>14</v>
      </c>
      <c r="AM188" s="25">
        <v>7</v>
      </c>
      <c r="AN188" s="69">
        <f t="shared" si="73"/>
        <v>27</v>
      </c>
      <c r="AO188" s="69">
        <f t="shared" si="74"/>
        <v>77</v>
      </c>
      <c r="AP188" s="69">
        <f t="shared" si="75"/>
        <v>139</v>
      </c>
      <c r="AS188" s="15"/>
      <c r="AT188" s="15"/>
      <c r="AU188" s="15"/>
      <c r="AV188" s="15"/>
      <c r="AW188" s="15"/>
      <c r="AX188" s="15"/>
      <c r="BA188" s="53">
        <v>181</v>
      </c>
      <c r="BB188" s="14">
        <f t="shared" si="78"/>
        <v>21</v>
      </c>
      <c r="BC188" s="14">
        <f t="shared" si="79"/>
        <v>1</v>
      </c>
      <c r="BD188" s="14" t="e">
        <f t="shared" si="83"/>
        <v>#REF!</v>
      </c>
      <c r="BE188" s="14" t="e">
        <f t="shared" si="84"/>
        <v>#REF!</v>
      </c>
      <c r="BF188" s="14" t="e">
        <f t="shared" si="85"/>
        <v>#REF!</v>
      </c>
    </row>
    <row r="189" spans="37:58" ht="16.5" x14ac:dyDescent="0.2">
      <c r="AK189" s="25">
        <v>185</v>
      </c>
      <c r="AL189" s="25">
        <v>14</v>
      </c>
      <c r="AM189" s="25">
        <v>8</v>
      </c>
      <c r="AN189" s="69">
        <f t="shared" si="73"/>
        <v>27</v>
      </c>
      <c r="AO189" s="69">
        <f t="shared" si="74"/>
        <v>78</v>
      </c>
      <c r="AP189" s="69">
        <f t="shared" si="75"/>
        <v>141</v>
      </c>
      <c r="AS189" s="15"/>
      <c r="AT189" s="15"/>
      <c r="AU189" s="15"/>
      <c r="AV189" s="15"/>
      <c r="AW189" s="15"/>
      <c r="AX189" s="15"/>
      <c r="BA189" s="53">
        <v>182</v>
      </c>
      <c r="BB189" s="14">
        <f t="shared" si="78"/>
        <v>21</v>
      </c>
      <c r="BC189" s="14">
        <f t="shared" si="79"/>
        <v>2</v>
      </c>
      <c r="BD189" s="14" t="e">
        <f t="shared" si="83"/>
        <v>#REF!</v>
      </c>
      <c r="BE189" s="14" t="e">
        <f t="shared" si="84"/>
        <v>#REF!</v>
      </c>
      <c r="BF189" s="14" t="e">
        <f t="shared" si="85"/>
        <v>#REF!</v>
      </c>
    </row>
    <row r="190" spans="37:58" ht="16.5" x14ac:dyDescent="0.2">
      <c r="AK190" s="25">
        <v>186</v>
      </c>
      <c r="AL190" s="25">
        <v>14</v>
      </c>
      <c r="AM190" s="25">
        <v>9</v>
      </c>
      <c r="AN190" s="69">
        <f t="shared" si="73"/>
        <v>27</v>
      </c>
      <c r="AO190" s="69">
        <f t="shared" si="74"/>
        <v>79</v>
      </c>
      <c r="AP190" s="69">
        <f t="shared" si="75"/>
        <v>143</v>
      </c>
      <c r="AS190" s="15"/>
      <c r="AT190" s="15"/>
      <c r="AU190" s="15"/>
      <c r="AV190" s="15"/>
      <c r="AW190" s="15"/>
      <c r="AX190" s="15"/>
      <c r="BA190" s="53">
        <v>183</v>
      </c>
      <c r="BB190" s="14">
        <f t="shared" si="78"/>
        <v>21</v>
      </c>
      <c r="BC190" s="14">
        <f t="shared" si="79"/>
        <v>3</v>
      </c>
      <c r="BD190" s="14" t="e">
        <f t="shared" si="83"/>
        <v>#REF!</v>
      </c>
      <c r="BE190" s="14" t="e">
        <f t="shared" si="84"/>
        <v>#REF!</v>
      </c>
      <c r="BF190" s="14" t="e">
        <f t="shared" si="85"/>
        <v>#REF!</v>
      </c>
    </row>
    <row r="191" spans="37:58" ht="16.5" x14ac:dyDescent="0.2">
      <c r="AK191" s="25">
        <v>187</v>
      </c>
      <c r="AL191" s="25">
        <v>14</v>
      </c>
      <c r="AM191" s="25">
        <v>10</v>
      </c>
      <c r="AN191" s="69">
        <f t="shared" si="73"/>
        <v>27</v>
      </c>
      <c r="AO191" s="69">
        <f t="shared" si="74"/>
        <v>80</v>
      </c>
      <c r="AP191" s="69">
        <f t="shared" si="75"/>
        <v>145</v>
      </c>
      <c r="AS191" s="15"/>
      <c r="AT191" s="15"/>
      <c r="AU191" s="15"/>
      <c r="AV191" s="15"/>
      <c r="AW191" s="15"/>
      <c r="AX191" s="15"/>
      <c r="BA191" s="53">
        <v>184</v>
      </c>
      <c r="BB191" s="14">
        <f t="shared" si="78"/>
        <v>21</v>
      </c>
      <c r="BC191" s="14">
        <f t="shared" si="79"/>
        <v>4</v>
      </c>
      <c r="BD191" s="14" t="e">
        <f t="shared" si="83"/>
        <v>#REF!</v>
      </c>
      <c r="BE191" s="14" t="e">
        <f t="shared" si="84"/>
        <v>#REF!</v>
      </c>
      <c r="BF191" s="14" t="e">
        <f t="shared" si="85"/>
        <v>#REF!</v>
      </c>
    </row>
    <row r="192" spans="37:58" ht="16.5" x14ac:dyDescent="0.2">
      <c r="AK192" s="25">
        <v>188</v>
      </c>
      <c r="AL192" s="25">
        <v>14</v>
      </c>
      <c r="AM192" s="25">
        <v>11</v>
      </c>
      <c r="AN192" s="69">
        <f t="shared" si="73"/>
        <v>27</v>
      </c>
      <c r="AO192" s="69">
        <f t="shared" si="74"/>
        <v>81</v>
      </c>
      <c r="AP192" s="69">
        <f t="shared" si="75"/>
        <v>147</v>
      </c>
      <c r="AS192" s="15"/>
      <c r="AT192" s="15"/>
      <c r="AU192" s="15"/>
      <c r="AV192" s="15"/>
      <c r="AW192" s="15"/>
      <c r="AX192" s="15"/>
      <c r="BA192" s="53">
        <v>185</v>
      </c>
      <c r="BB192" s="14">
        <f t="shared" si="78"/>
        <v>21</v>
      </c>
      <c r="BC192" s="14">
        <f t="shared" si="79"/>
        <v>5</v>
      </c>
      <c r="BD192" s="14" t="e">
        <f t="shared" si="83"/>
        <v>#REF!</v>
      </c>
      <c r="BE192" s="14" t="e">
        <f t="shared" si="84"/>
        <v>#REF!</v>
      </c>
      <c r="BF192" s="14" t="e">
        <f t="shared" si="85"/>
        <v>#REF!</v>
      </c>
    </row>
    <row r="193" spans="37:58" ht="16.5" x14ac:dyDescent="0.2">
      <c r="AK193" s="25">
        <v>189</v>
      </c>
      <c r="AL193" s="25">
        <v>14</v>
      </c>
      <c r="AM193" s="25">
        <v>12</v>
      </c>
      <c r="AN193" s="69">
        <f t="shared" si="73"/>
        <v>27</v>
      </c>
      <c r="AO193" s="69">
        <f t="shared" si="74"/>
        <v>82</v>
      </c>
      <c r="AP193" s="69">
        <f t="shared" si="75"/>
        <v>149</v>
      </c>
      <c r="AS193" s="15"/>
      <c r="AT193" s="15"/>
      <c r="AU193" s="15"/>
      <c r="AV193" s="15"/>
      <c r="AW193" s="15"/>
      <c r="AX193" s="15"/>
      <c r="BA193" s="53">
        <v>186</v>
      </c>
      <c r="BB193" s="14">
        <f t="shared" si="78"/>
        <v>21</v>
      </c>
      <c r="BC193" s="14">
        <f t="shared" si="79"/>
        <v>6</v>
      </c>
      <c r="BD193" s="14" t="e">
        <f t="shared" si="83"/>
        <v>#REF!</v>
      </c>
      <c r="BE193" s="14" t="e">
        <f t="shared" si="84"/>
        <v>#REF!</v>
      </c>
      <c r="BF193" s="14" t="e">
        <f t="shared" si="85"/>
        <v>#REF!</v>
      </c>
    </row>
    <row r="194" spans="37:58" ht="16.5" x14ac:dyDescent="0.2">
      <c r="AK194" s="25">
        <v>190</v>
      </c>
      <c r="AL194" s="25">
        <v>14</v>
      </c>
      <c r="AM194" s="25">
        <v>13</v>
      </c>
      <c r="AN194" s="69">
        <f t="shared" si="73"/>
        <v>27</v>
      </c>
      <c r="AO194" s="69">
        <f t="shared" si="74"/>
        <v>83</v>
      </c>
      <c r="AP194" s="69">
        <f t="shared" si="75"/>
        <v>151</v>
      </c>
      <c r="AS194" s="15"/>
      <c r="AT194" s="15"/>
      <c r="AU194" s="15"/>
      <c r="AV194" s="15"/>
      <c r="AW194" s="15"/>
      <c r="AX194" s="15"/>
      <c r="BA194" s="53">
        <v>187</v>
      </c>
      <c r="BB194" s="14">
        <f t="shared" si="78"/>
        <v>21</v>
      </c>
      <c r="BC194" s="14">
        <f t="shared" si="79"/>
        <v>7</v>
      </c>
      <c r="BD194" s="14" t="e">
        <f t="shared" si="83"/>
        <v>#REF!</v>
      </c>
      <c r="BE194" s="14" t="e">
        <f t="shared" si="84"/>
        <v>#REF!</v>
      </c>
      <c r="BF194" s="14" t="e">
        <f t="shared" si="85"/>
        <v>#REF!</v>
      </c>
    </row>
    <row r="195" spans="37:58" ht="16.5" x14ac:dyDescent="0.2">
      <c r="AK195" s="25">
        <v>191</v>
      </c>
      <c r="AL195" s="25">
        <v>14</v>
      </c>
      <c r="AM195" s="25">
        <v>14</v>
      </c>
      <c r="AN195" s="69">
        <f t="shared" si="73"/>
        <v>27</v>
      </c>
      <c r="AO195" s="69">
        <f t="shared" si="74"/>
        <v>84</v>
      </c>
      <c r="AP195" s="69">
        <f t="shared" si="75"/>
        <v>153</v>
      </c>
      <c r="AS195" s="15"/>
      <c r="AT195" s="15"/>
      <c r="AU195" s="15"/>
      <c r="AV195" s="15"/>
      <c r="AW195" s="15"/>
      <c r="AX195" s="15"/>
      <c r="BA195" s="53">
        <v>188</v>
      </c>
      <c r="BB195" s="14">
        <f t="shared" si="78"/>
        <v>21</v>
      </c>
      <c r="BC195" s="14">
        <f t="shared" si="79"/>
        <v>8</v>
      </c>
      <c r="BD195" s="14" t="e">
        <f t="shared" si="83"/>
        <v>#REF!</v>
      </c>
      <c r="BE195" s="14" t="e">
        <f t="shared" si="84"/>
        <v>#REF!</v>
      </c>
      <c r="BF195" s="14" t="e">
        <f t="shared" si="85"/>
        <v>#REF!</v>
      </c>
    </row>
    <row r="196" spans="37:58" ht="16.5" x14ac:dyDescent="0.2">
      <c r="AK196" s="25">
        <v>192</v>
      </c>
      <c r="AL196" s="25">
        <v>14</v>
      </c>
      <c r="AM196" s="25">
        <v>15</v>
      </c>
      <c r="AN196" s="69">
        <f t="shared" si="73"/>
        <v>27</v>
      </c>
      <c r="AO196" s="69">
        <f t="shared" si="74"/>
        <v>85</v>
      </c>
      <c r="AP196" s="69">
        <f t="shared" si="75"/>
        <v>155</v>
      </c>
      <c r="AS196" s="53">
        <v>192</v>
      </c>
      <c r="AT196" s="14">
        <f t="shared" si="76"/>
        <v>21</v>
      </c>
      <c r="AU196" s="14">
        <f t="shared" si="77"/>
        <v>12</v>
      </c>
      <c r="AV196" s="14" t="e">
        <f t="shared" si="80"/>
        <v>#REF!</v>
      </c>
      <c r="AW196" s="14" t="e">
        <f t="shared" si="81"/>
        <v>#REF!</v>
      </c>
      <c r="AX196" s="14" t="e">
        <f t="shared" si="82"/>
        <v>#REF!</v>
      </c>
      <c r="BA196" s="53">
        <v>189</v>
      </c>
      <c r="BB196" s="14">
        <f t="shared" si="78"/>
        <v>21</v>
      </c>
      <c r="BC196" s="14">
        <f t="shared" si="79"/>
        <v>9</v>
      </c>
      <c r="BD196" s="14" t="e">
        <f t="shared" si="83"/>
        <v>#REF!</v>
      </c>
      <c r="BE196" s="14" t="e">
        <f t="shared" si="84"/>
        <v>#REF!</v>
      </c>
      <c r="BF196" s="14" t="e">
        <f t="shared" si="85"/>
        <v>#REF!</v>
      </c>
    </row>
    <row r="197" spans="37:58" ht="16.5" x14ac:dyDescent="0.2">
      <c r="AK197" s="25">
        <v>193</v>
      </c>
      <c r="AL197" s="25">
        <v>15</v>
      </c>
      <c r="AM197" s="25">
        <v>1</v>
      </c>
      <c r="AN197" s="69">
        <f t="shared" si="73"/>
        <v>30</v>
      </c>
      <c r="AO197" s="69">
        <f t="shared" si="74"/>
        <v>76</v>
      </c>
      <c r="AP197" s="69">
        <f t="shared" si="75"/>
        <v>138</v>
      </c>
      <c r="AS197" s="53">
        <v>193</v>
      </c>
      <c r="AT197" s="14">
        <f t="shared" si="76"/>
        <v>21</v>
      </c>
      <c r="AU197" s="14">
        <f t="shared" si="77"/>
        <v>13</v>
      </c>
      <c r="AV197" s="14" t="e">
        <f t="shared" si="80"/>
        <v>#REF!</v>
      </c>
      <c r="AW197" s="14" t="e">
        <f t="shared" si="81"/>
        <v>#REF!</v>
      </c>
      <c r="AX197" s="14" t="e">
        <f t="shared" si="82"/>
        <v>#REF!</v>
      </c>
      <c r="BA197" s="53">
        <v>190</v>
      </c>
      <c r="BB197" s="14">
        <f t="shared" si="78"/>
        <v>21</v>
      </c>
      <c r="BC197" s="14">
        <f t="shared" si="79"/>
        <v>10</v>
      </c>
      <c r="BD197" s="14" t="e">
        <f t="shared" si="83"/>
        <v>#REF!</v>
      </c>
      <c r="BE197" s="14" t="e">
        <f t="shared" si="84"/>
        <v>#REF!</v>
      </c>
      <c r="BF197" s="14" t="e">
        <f t="shared" si="85"/>
        <v>#REF!</v>
      </c>
    </row>
    <row r="198" spans="37:58" ht="16.5" x14ac:dyDescent="0.2">
      <c r="AK198" s="25">
        <v>194</v>
      </c>
      <c r="AL198" s="25">
        <v>15</v>
      </c>
      <c r="AM198" s="25">
        <v>2</v>
      </c>
      <c r="AN198" s="69">
        <f t="shared" ref="AN198:AN226" si="86">INDEX($D$6:$D$25,AL198)</f>
        <v>30</v>
      </c>
      <c r="AO198" s="69">
        <f t="shared" ref="AO198:AO226" si="87">INT(INDEX($F$5:$F$25,AL198)+AM198*INDEX($G$6:$G$25,AL198))</f>
        <v>77</v>
      </c>
      <c r="AP198" s="69">
        <f t="shared" ref="AP198:AP226" si="88">INT(INDEX($I$5:$I$25,AL198)+AM198*INDEX($J$6:$J$25,AL198))</f>
        <v>141</v>
      </c>
      <c r="AS198" s="53">
        <v>194</v>
      </c>
      <c r="AT198" s="14">
        <f t="shared" ref="AT198:AT261" si="89">INDEX($L$5:$L$25,MATCH(AS198-1,$N$5:$N$25,1))+1</f>
        <v>21</v>
      </c>
      <c r="AU198" s="14">
        <f t="shared" ref="AU198:AU261" si="90">AS198-INDEX($N$5:$N$25,AT198)</f>
        <v>14</v>
      </c>
      <c r="AV198" s="14" t="e">
        <f t="shared" si="80"/>
        <v>#REF!</v>
      </c>
      <c r="AW198" s="14" t="e">
        <f t="shared" si="81"/>
        <v>#REF!</v>
      </c>
      <c r="AX198" s="14" t="e">
        <f t="shared" si="82"/>
        <v>#REF!</v>
      </c>
      <c r="BA198" s="53">
        <v>191</v>
      </c>
      <c r="BB198" s="14">
        <f t="shared" ref="BB198:BB261" si="91">INDEX($X$5:$X$25,MATCH(BA198-1,$Z$5:$Z$25,1))+1</f>
        <v>21</v>
      </c>
      <c r="BC198" s="14">
        <f t="shared" ref="BC198:BC261" si="92">BA198-INDEX($Z$5:$Z$25,BB198)</f>
        <v>11</v>
      </c>
      <c r="BD198" s="14" t="e">
        <f t="shared" si="83"/>
        <v>#REF!</v>
      </c>
      <c r="BE198" s="14" t="e">
        <f t="shared" si="84"/>
        <v>#REF!</v>
      </c>
      <c r="BF198" s="14" t="e">
        <f t="shared" si="85"/>
        <v>#REF!</v>
      </c>
    </row>
    <row r="199" spans="37:58" ht="16.5" x14ac:dyDescent="0.2">
      <c r="AK199" s="25">
        <v>195</v>
      </c>
      <c r="AL199" s="25">
        <v>15</v>
      </c>
      <c r="AM199" s="25">
        <v>3</v>
      </c>
      <c r="AN199" s="69">
        <f t="shared" si="86"/>
        <v>30</v>
      </c>
      <c r="AO199" s="69">
        <f t="shared" si="87"/>
        <v>78</v>
      </c>
      <c r="AP199" s="69">
        <f t="shared" si="88"/>
        <v>144</v>
      </c>
      <c r="AS199" s="53">
        <v>195</v>
      </c>
      <c r="AT199" s="14">
        <f t="shared" si="89"/>
        <v>21</v>
      </c>
      <c r="AU199" s="14">
        <f t="shared" si="90"/>
        <v>15</v>
      </c>
      <c r="AV199" s="14" t="e">
        <f t="shared" si="80"/>
        <v>#REF!</v>
      </c>
      <c r="AW199" s="14" t="e">
        <f t="shared" si="81"/>
        <v>#REF!</v>
      </c>
      <c r="AX199" s="14" t="e">
        <f t="shared" si="82"/>
        <v>#REF!</v>
      </c>
      <c r="BA199" s="53">
        <v>192</v>
      </c>
      <c r="BB199" s="14">
        <f t="shared" si="91"/>
        <v>21</v>
      </c>
      <c r="BC199" s="14">
        <f t="shared" si="92"/>
        <v>12</v>
      </c>
      <c r="BD199" s="14" t="e">
        <f t="shared" si="83"/>
        <v>#REF!</v>
      </c>
      <c r="BE199" s="14" t="e">
        <f t="shared" si="84"/>
        <v>#REF!</v>
      </c>
      <c r="BF199" s="14" t="e">
        <f t="shared" si="85"/>
        <v>#REF!</v>
      </c>
    </row>
    <row r="200" spans="37:58" ht="16.5" x14ac:dyDescent="0.2">
      <c r="AK200" s="25">
        <v>196</v>
      </c>
      <c r="AL200" s="25">
        <v>15</v>
      </c>
      <c r="AM200" s="25">
        <v>4</v>
      </c>
      <c r="AN200" s="69">
        <f t="shared" si="86"/>
        <v>30</v>
      </c>
      <c r="AO200" s="69">
        <f t="shared" si="87"/>
        <v>79</v>
      </c>
      <c r="AP200" s="69">
        <f t="shared" si="88"/>
        <v>147</v>
      </c>
      <c r="AS200" s="53">
        <v>196</v>
      </c>
      <c r="AT200" s="14">
        <f t="shared" si="89"/>
        <v>21</v>
      </c>
      <c r="AU200" s="14">
        <f t="shared" si="90"/>
        <v>16</v>
      </c>
      <c r="AV200" s="14" t="e">
        <f t="shared" si="80"/>
        <v>#REF!</v>
      </c>
      <c r="AW200" s="14" t="e">
        <f t="shared" si="81"/>
        <v>#REF!</v>
      </c>
      <c r="AX200" s="14" t="e">
        <f t="shared" si="82"/>
        <v>#REF!</v>
      </c>
      <c r="BA200" s="53">
        <v>193</v>
      </c>
      <c r="BB200" s="14">
        <f t="shared" si="91"/>
        <v>21</v>
      </c>
      <c r="BC200" s="14">
        <f t="shared" si="92"/>
        <v>13</v>
      </c>
      <c r="BD200" s="14" t="e">
        <f t="shared" si="83"/>
        <v>#REF!</v>
      </c>
      <c r="BE200" s="14" t="e">
        <f t="shared" si="84"/>
        <v>#REF!</v>
      </c>
      <c r="BF200" s="14" t="e">
        <f t="shared" si="85"/>
        <v>#REF!</v>
      </c>
    </row>
    <row r="201" spans="37:58" ht="16.5" x14ac:dyDescent="0.2">
      <c r="AK201" s="25">
        <v>197</v>
      </c>
      <c r="AL201" s="25">
        <v>15</v>
      </c>
      <c r="AM201" s="25">
        <v>5</v>
      </c>
      <c r="AN201" s="69">
        <f t="shared" si="86"/>
        <v>30</v>
      </c>
      <c r="AO201" s="69">
        <f t="shared" si="87"/>
        <v>80</v>
      </c>
      <c r="AP201" s="69">
        <f t="shared" si="88"/>
        <v>150</v>
      </c>
      <c r="AS201" s="53">
        <v>197</v>
      </c>
      <c r="AT201" s="14">
        <f t="shared" si="89"/>
        <v>21</v>
      </c>
      <c r="AU201" s="14">
        <f t="shared" si="90"/>
        <v>17</v>
      </c>
      <c r="AV201" s="14" t="e">
        <f t="shared" si="80"/>
        <v>#REF!</v>
      </c>
      <c r="AW201" s="14" t="e">
        <f t="shared" si="81"/>
        <v>#REF!</v>
      </c>
      <c r="AX201" s="14" t="e">
        <f t="shared" si="82"/>
        <v>#REF!</v>
      </c>
      <c r="BA201" s="53">
        <v>194</v>
      </c>
      <c r="BB201" s="14">
        <f t="shared" si="91"/>
        <v>21</v>
      </c>
      <c r="BC201" s="14">
        <f t="shared" si="92"/>
        <v>14</v>
      </c>
      <c r="BD201" s="14" t="e">
        <f t="shared" si="83"/>
        <v>#REF!</v>
      </c>
      <c r="BE201" s="14" t="e">
        <f t="shared" si="84"/>
        <v>#REF!</v>
      </c>
      <c r="BF201" s="14" t="e">
        <f t="shared" si="85"/>
        <v>#REF!</v>
      </c>
    </row>
    <row r="202" spans="37:58" ht="16.5" x14ac:dyDescent="0.2">
      <c r="AK202" s="25">
        <v>198</v>
      </c>
      <c r="AL202" s="25">
        <v>15</v>
      </c>
      <c r="AM202" s="25">
        <v>6</v>
      </c>
      <c r="AN202" s="69">
        <f t="shared" si="86"/>
        <v>30</v>
      </c>
      <c r="AO202" s="69">
        <f t="shared" si="87"/>
        <v>81</v>
      </c>
      <c r="AP202" s="69">
        <f t="shared" si="88"/>
        <v>153</v>
      </c>
      <c r="AS202" s="53">
        <v>198</v>
      </c>
      <c r="AT202" s="14">
        <f t="shared" si="89"/>
        <v>21</v>
      </c>
      <c r="AU202" s="14">
        <f t="shared" si="90"/>
        <v>18</v>
      </c>
      <c r="AV202" s="14" t="e">
        <f t="shared" si="80"/>
        <v>#REF!</v>
      </c>
      <c r="AW202" s="14" t="e">
        <f t="shared" si="81"/>
        <v>#REF!</v>
      </c>
      <c r="AX202" s="14" t="e">
        <f t="shared" si="82"/>
        <v>#REF!</v>
      </c>
      <c r="BA202" s="53">
        <v>195</v>
      </c>
      <c r="BB202" s="14">
        <f t="shared" si="91"/>
        <v>21</v>
      </c>
      <c r="BC202" s="14">
        <f t="shared" si="92"/>
        <v>15</v>
      </c>
      <c r="BD202" s="14" t="e">
        <f t="shared" si="83"/>
        <v>#REF!</v>
      </c>
      <c r="BE202" s="14" t="e">
        <f t="shared" si="84"/>
        <v>#REF!</v>
      </c>
      <c r="BF202" s="14" t="e">
        <f t="shared" si="85"/>
        <v>#REF!</v>
      </c>
    </row>
    <row r="203" spans="37:58" ht="16.5" x14ac:dyDescent="0.2">
      <c r="AK203" s="25">
        <v>199</v>
      </c>
      <c r="AL203" s="25">
        <v>15</v>
      </c>
      <c r="AM203" s="25">
        <v>7</v>
      </c>
      <c r="AN203" s="69">
        <f t="shared" si="86"/>
        <v>30</v>
      </c>
      <c r="AO203" s="69">
        <f t="shared" si="87"/>
        <v>82</v>
      </c>
      <c r="AP203" s="69">
        <f t="shared" si="88"/>
        <v>156</v>
      </c>
      <c r="AS203" s="53">
        <v>199</v>
      </c>
      <c r="AT203" s="14">
        <f t="shared" si="89"/>
        <v>21</v>
      </c>
      <c r="AU203" s="14">
        <f t="shared" si="90"/>
        <v>19</v>
      </c>
      <c r="AV203" s="14" t="e">
        <f t="shared" si="80"/>
        <v>#REF!</v>
      </c>
      <c r="AW203" s="14" t="e">
        <f t="shared" si="81"/>
        <v>#REF!</v>
      </c>
      <c r="AX203" s="14" t="e">
        <f t="shared" si="82"/>
        <v>#REF!</v>
      </c>
      <c r="BA203" s="53">
        <v>196</v>
      </c>
      <c r="BB203" s="14">
        <f t="shared" si="91"/>
        <v>21</v>
      </c>
      <c r="BC203" s="14">
        <f t="shared" si="92"/>
        <v>16</v>
      </c>
      <c r="BD203" s="14" t="e">
        <f t="shared" si="83"/>
        <v>#REF!</v>
      </c>
      <c r="BE203" s="14" t="e">
        <f t="shared" si="84"/>
        <v>#REF!</v>
      </c>
      <c r="BF203" s="14" t="e">
        <f t="shared" si="85"/>
        <v>#REF!</v>
      </c>
    </row>
    <row r="204" spans="37:58" ht="16.5" x14ac:dyDescent="0.2">
      <c r="AK204" s="25">
        <v>200</v>
      </c>
      <c r="AL204" s="25">
        <v>15</v>
      </c>
      <c r="AM204" s="25">
        <v>8</v>
      </c>
      <c r="AN204" s="69">
        <f t="shared" si="86"/>
        <v>30</v>
      </c>
      <c r="AO204" s="69">
        <f t="shared" si="87"/>
        <v>83</v>
      </c>
      <c r="AP204" s="69">
        <f t="shared" si="88"/>
        <v>159</v>
      </c>
      <c r="AS204" s="53">
        <v>200</v>
      </c>
      <c r="AT204" s="14">
        <f t="shared" si="89"/>
        <v>21</v>
      </c>
      <c r="AU204" s="14">
        <f t="shared" si="90"/>
        <v>20</v>
      </c>
      <c r="AV204" s="14" t="e">
        <f t="shared" si="80"/>
        <v>#REF!</v>
      </c>
      <c r="AW204" s="14" t="e">
        <f t="shared" si="81"/>
        <v>#REF!</v>
      </c>
      <c r="AX204" s="14" t="e">
        <f t="shared" si="82"/>
        <v>#REF!</v>
      </c>
      <c r="BA204" s="53">
        <v>197</v>
      </c>
      <c r="BB204" s="14">
        <f t="shared" si="91"/>
        <v>21</v>
      </c>
      <c r="BC204" s="14">
        <f t="shared" si="92"/>
        <v>17</v>
      </c>
      <c r="BD204" s="14" t="e">
        <f t="shared" si="83"/>
        <v>#REF!</v>
      </c>
      <c r="BE204" s="14" t="e">
        <f t="shared" si="84"/>
        <v>#REF!</v>
      </c>
      <c r="BF204" s="14" t="e">
        <f t="shared" si="85"/>
        <v>#REF!</v>
      </c>
    </row>
    <row r="205" spans="37:58" ht="16.5" x14ac:dyDescent="0.2">
      <c r="AK205" s="25">
        <v>201</v>
      </c>
      <c r="AL205" s="25">
        <v>15</v>
      </c>
      <c r="AM205" s="25">
        <v>9</v>
      </c>
      <c r="AN205" s="69">
        <f t="shared" si="86"/>
        <v>30</v>
      </c>
      <c r="AO205" s="69">
        <f t="shared" si="87"/>
        <v>84</v>
      </c>
      <c r="AP205" s="69">
        <f t="shared" si="88"/>
        <v>162</v>
      </c>
      <c r="AS205" s="53">
        <v>201</v>
      </c>
      <c r="AT205" s="14">
        <f t="shared" si="89"/>
        <v>21</v>
      </c>
      <c r="AU205" s="14">
        <f t="shared" si="90"/>
        <v>21</v>
      </c>
      <c r="AV205" s="14" t="e">
        <f t="shared" si="80"/>
        <v>#REF!</v>
      </c>
      <c r="AW205" s="14" t="e">
        <f t="shared" si="81"/>
        <v>#REF!</v>
      </c>
      <c r="AX205" s="14" t="e">
        <f t="shared" si="82"/>
        <v>#REF!</v>
      </c>
      <c r="BA205" s="53">
        <v>198</v>
      </c>
      <c r="BB205" s="14">
        <f t="shared" si="91"/>
        <v>21</v>
      </c>
      <c r="BC205" s="14">
        <f t="shared" si="92"/>
        <v>18</v>
      </c>
      <c r="BD205" s="14" t="e">
        <f t="shared" si="83"/>
        <v>#REF!</v>
      </c>
      <c r="BE205" s="14" t="e">
        <f t="shared" si="84"/>
        <v>#REF!</v>
      </c>
      <c r="BF205" s="14" t="e">
        <f t="shared" si="85"/>
        <v>#REF!</v>
      </c>
    </row>
    <row r="206" spans="37:58" ht="16.5" x14ac:dyDescent="0.2">
      <c r="AK206" s="25">
        <v>202</v>
      </c>
      <c r="AL206" s="25">
        <v>15</v>
      </c>
      <c r="AM206" s="25">
        <v>10</v>
      </c>
      <c r="AN206" s="69">
        <f t="shared" si="86"/>
        <v>30</v>
      </c>
      <c r="AO206" s="69">
        <f t="shared" si="87"/>
        <v>85</v>
      </c>
      <c r="AP206" s="69">
        <f t="shared" si="88"/>
        <v>165</v>
      </c>
      <c r="AS206" s="69">
        <v>202</v>
      </c>
      <c r="AT206" s="14">
        <f t="shared" si="89"/>
        <v>21</v>
      </c>
      <c r="AU206" s="14">
        <f t="shared" si="90"/>
        <v>22</v>
      </c>
      <c r="AV206" s="14" t="e">
        <f t="shared" ref="AV206:AV269" si="93">INDEX($P$6:$P$25,AT206)</f>
        <v>#REF!</v>
      </c>
      <c r="AW206" s="14" t="e">
        <f t="shared" ref="AW206:AW269" si="94">INDEX($R$6:$R$25,AT206)</f>
        <v>#REF!</v>
      </c>
      <c r="AX206" s="14" t="e">
        <f t="shared" ref="AX206:AX269" si="95">INDEX($T$6:$T$25,AT206)</f>
        <v>#REF!</v>
      </c>
      <c r="BA206" s="69">
        <v>199</v>
      </c>
      <c r="BB206" s="14">
        <f t="shared" si="91"/>
        <v>21</v>
      </c>
      <c r="BC206" s="14">
        <f t="shared" si="92"/>
        <v>19</v>
      </c>
      <c r="BD206" s="14" t="e">
        <f t="shared" ref="BD206:BD269" si="96">INDEX($AB$6:$AB$25,BB206)</f>
        <v>#REF!</v>
      </c>
      <c r="BE206" s="14" t="e">
        <f t="shared" ref="BE206:BE269" si="97">INDEX($AD$6:$AD$25,BB206)</f>
        <v>#REF!</v>
      </c>
      <c r="BF206" s="14" t="e">
        <f t="shared" ref="BF206:BF269" si="98">INDEX($AF$6:$AF$25,BB206)</f>
        <v>#REF!</v>
      </c>
    </row>
    <row r="207" spans="37:58" ht="16.5" x14ac:dyDescent="0.2">
      <c r="AK207" s="25">
        <v>203</v>
      </c>
      <c r="AL207" s="25">
        <v>15</v>
      </c>
      <c r="AM207" s="25">
        <v>11</v>
      </c>
      <c r="AN207" s="69">
        <f t="shared" si="86"/>
        <v>30</v>
      </c>
      <c r="AO207" s="69">
        <f t="shared" si="87"/>
        <v>86</v>
      </c>
      <c r="AP207" s="69">
        <f t="shared" si="88"/>
        <v>168</v>
      </c>
      <c r="AS207" s="69">
        <v>203</v>
      </c>
      <c r="AT207" s="14">
        <f t="shared" si="89"/>
        <v>21</v>
      </c>
      <c r="AU207" s="14">
        <f t="shared" si="90"/>
        <v>23</v>
      </c>
      <c r="AV207" s="14" t="e">
        <f t="shared" si="93"/>
        <v>#REF!</v>
      </c>
      <c r="AW207" s="14" t="e">
        <f t="shared" si="94"/>
        <v>#REF!</v>
      </c>
      <c r="AX207" s="14" t="e">
        <f t="shared" si="95"/>
        <v>#REF!</v>
      </c>
      <c r="BA207" s="69">
        <v>200</v>
      </c>
      <c r="BB207" s="14">
        <f t="shared" si="91"/>
        <v>21</v>
      </c>
      <c r="BC207" s="14">
        <f t="shared" si="92"/>
        <v>20</v>
      </c>
      <c r="BD207" s="14" t="e">
        <f t="shared" si="96"/>
        <v>#REF!</v>
      </c>
      <c r="BE207" s="14" t="e">
        <f t="shared" si="97"/>
        <v>#REF!</v>
      </c>
      <c r="BF207" s="14" t="e">
        <f t="shared" si="98"/>
        <v>#REF!</v>
      </c>
    </row>
    <row r="208" spans="37:58" ht="16.5" x14ac:dyDescent="0.2">
      <c r="AK208" s="25">
        <v>204</v>
      </c>
      <c r="AL208" s="25">
        <v>15</v>
      </c>
      <c r="AM208" s="25">
        <v>12</v>
      </c>
      <c r="AN208" s="69">
        <f t="shared" si="86"/>
        <v>30</v>
      </c>
      <c r="AO208" s="69">
        <f t="shared" si="87"/>
        <v>87</v>
      </c>
      <c r="AP208" s="69">
        <f t="shared" si="88"/>
        <v>171</v>
      </c>
      <c r="AS208" s="69">
        <v>204</v>
      </c>
      <c r="AT208" s="14">
        <f t="shared" si="89"/>
        <v>21</v>
      </c>
      <c r="AU208" s="14">
        <f t="shared" si="90"/>
        <v>24</v>
      </c>
      <c r="AV208" s="14" t="e">
        <f t="shared" si="93"/>
        <v>#REF!</v>
      </c>
      <c r="AW208" s="14" t="e">
        <f t="shared" si="94"/>
        <v>#REF!</v>
      </c>
      <c r="AX208" s="14" t="e">
        <f t="shared" si="95"/>
        <v>#REF!</v>
      </c>
      <c r="BA208" s="69">
        <v>201</v>
      </c>
      <c r="BB208" s="14">
        <f t="shared" si="91"/>
        <v>21</v>
      </c>
      <c r="BC208" s="14">
        <f t="shared" si="92"/>
        <v>21</v>
      </c>
      <c r="BD208" s="14" t="e">
        <f t="shared" si="96"/>
        <v>#REF!</v>
      </c>
      <c r="BE208" s="14" t="e">
        <f t="shared" si="97"/>
        <v>#REF!</v>
      </c>
      <c r="BF208" s="14" t="e">
        <f t="shared" si="98"/>
        <v>#REF!</v>
      </c>
    </row>
    <row r="209" spans="37:58" ht="16.5" x14ac:dyDescent="0.2">
      <c r="AK209" s="25">
        <v>205</v>
      </c>
      <c r="AL209" s="25">
        <v>15</v>
      </c>
      <c r="AM209" s="25">
        <v>13</v>
      </c>
      <c r="AN209" s="69">
        <f t="shared" si="86"/>
        <v>30</v>
      </c>
      <c r="AO209" s="69">
        <f t="shared" si="87"/>
        <v>88</v>
      </c>
      <c r="AP209" s="69">
        <f t="shared" si="88"/>
        <v>174</v>
      </c>
      <c r="AS209" s="69">
        <v>205</v>
      </c>
      <c r="AT209" s="14">
        <f t="shared" si="89"/>
        <v>21</v>
      </c>
      <c r="AU209" s="14">
        <f t="shared" si="90"/>
        <v>25</v>
      </c>
      <c r="AV209" s="14" t="e">
        <f t="shared" si="93"/>
        <v>#REF!</v>
      </c>
      <c r="AW209" s="14" t="e">
        <f t="shared" si="94"/>
        <v>#REF!</v>
      </c>
      <c r="AX209" s="14" t="e">
        <f t="shared" si="95"/>
        <v>#REF!</v>
      </c>
      <c r="BA209" s="69">
        <v>202</v>
      </c>
      <c r="BB209" s="14">
        <f t="shared" si="91"/>
        <v>21</v>
      </c>
      <c r="BC209" s="14">
        <f t="shared" si="92"/>
        <v>22</v>
      </c>
      <c r="BD209" s="14" t="e">
        <f t="shared" si="96"/>
        <v>#REF!</v>
      </c>
      <c r="BE209" s="14" t="e">
        <f t="shared" si="97"/>
        <v>#REF!</v>
      </c>
      <c r="BF209" s="14" t="e">
        <f t="shared" si="98"/>
        <v>#REF!</v>
      </c>
    </row>
    <row r="210" spans="37:58" ht="16.5" x14ac:dyDescent="0.2">
      <c r="AK210" s="25">
        <v>206</v>
      </c>
      <c r="AL210" s="25">
        <v>15</v>
      </c>
      <c r="AM210" s="25">
        <v>14</v>
      </c>
      <c r="AN210" s="69">
        <f t="shared" si="86"/>
        <v>30</v>
      </c>
      <c r="AO210" s="69">
        <f t="shared" si="87"/>
        <v>89</v>
      </c>
      <c r="AP210" s="69">
        <f t="shared" si="88"/>
        <v>177</v>
      </c>
      <c r="AS210" s="69">
        <v>206</v>
      </c>
      <c r="AT210" s="14">
        <f t="shared" si="89"/>
        <v>21</v>
      </c>
      <c r="AU210" s="14">
        <f t="shared" si="90"/>
        <v>26</v>
      </c>
      <c r="AV210" s="14" t="e">
        <f t="shared" si="93"/>
        <v>#REF!</v>
      </c>
      <c r="AW210" s="14" t="e">
        <f t="shared" si="94"/>
        <v>#REF!</v>
      </c>
      <c r="AX210" s="14" t="e">
        <f t="shared" si="95"/>
        <v>#REF!</v>
      </c>
      <c r="BA210" s="69">
        <v>203</v>
      </c>
      <c r="BB210" s="14">
        <f t="shared" si="91"/>
        <v>21</v>
      </c>
      <c r="BC210" s="14">
        <f t="shared" si="92"/>
        <v>23</v>
      </c>
      <c r="BD210" s="14" t="e">
        <f t="shared" si="96"/>
        <v>#REF!</v>
      </c>
      <c r="BE210" s="14" t="e">
        <f t="shared" si="97"/>
        <v>#REF!</v>
      </c>
      <c r="BF210" s="14" t="e">
        <f t="shared" si="98"/>
        <v>#REF!</v>
      </c>
    </row>
    <row r="211" spans="37:58" ht="16.5" x14ac:dyDescent="0.2">
      <c r="AK211" s="25">
        <v>207</v>
      </c>
      <c r="AL211" s="25">
        <v>15</v>
      </c>
      <c r="AM211" s="25">
        <v>15</v>
      </c>
      <c r="AN211" s="69">
        <f t="shared" si="86"/>
        <v>30</v>
      </c>
      <c r="AO211" s="69">
        <f t="shared" si="87"/>
        <v>90</v>
      </c>
      <c r="AP211" s="69">
        <f t="shared" si="88"/>
        <v>180</v>
      </c>
      <c r="AS211" s="69">
        <v>207</v>
      </c>
      <c r="AT211" s="14">
        <f t="shared" si="89"/>
        <v>21</v>
      </c>
      <c r="AU211" s="14">
        <f t="shared" si="90"/>
        <v>27</v>
      </c>
      <c r="AV211" s="14" t="e">
        <f t="shared" si="93"/>
        <v>#REF!</v>
      </c>
      <c r="AW211" s="14" t="e">
        <f t="shared" si="94"/>
        <v>#REF!</v>
      </c>
      <c r="AX211" s="14" t="e">
        <f t="shared" si="95"/>
        <v>#REF!</v>
      </c>
      <c r="BA211" s="69">
        <v>204</v>
      </c>
      <c r="BB211" s="14">
        <f t="shared" si="91"/>
        <v>21</v>
      </c>
      <c r="BC211" s="14">
        <f t="shared" si="92"/>
        <v>24</v>
      </c>
      <c r="BD211" s="14" t="e">
        <f t="shared" si="96"/>
        <v>#REF!</v>
      </c>
      <c r="BE211" s="14" t="e">
        <f t="shared" si="97"/>
        <v>#REF!</v>
      </c>
      <c r="BF211" s="14" t="e">
        <f t="shared" si="98"/>
        <v>#REF!</v>
      </c>
    </row>
    <row r="212" spans="37:58" ht="16.5" x14ac:dyDescent="0.2">
      <c r="AK212" s="69">
        <v>208</v>
      </c>
      <c r="AL212" s="69">
        <v>16</v>
      </c>
      <c r="AM212" s="69">
        <v>1</v>
      </c>
      <c r="AN212" s="69">
        <f t="shared" si="86"/>
        <v>32</v>
      </c>
      <c r="AO212" s="69">
        <f t="shared" si="87"/>
        <v>82</v>
      </c>
      <c r="AP212" s="69">
        <f t="shared" si="88"/>
        <v>152</v>
      </c>
      <c r="AS212" s="69">
        <v>208</v>
      </c>
      <c r="AT212" s="14">
        <f t="shared" si="89"/>
        <v>21</v>
      </c>
      <c r="AU212" s="14">
        <f t="shared" si="90"/>
        <v>28</v>
      </c>
      <c r="AV212" s="14" t="e">
        <f t="shared" si="93"/>
        <v>#REF!</v>
      </c>
      <c r="AW212" s="14" t="e">
        <f t="shared" si="94"/>
        <v>#REF!</v>
      </c>
      <c r="AX212" s="14" t="e">
        <f t="shared" si="95"/>
        <v>#REF!</v>
      </c>
      <c r="BA212" s="69">
        <v>205</v>
      </c>
      <c r="BB212" s="14">
        <f t="shared" si="91"/>
        <v>21</v>
      </c>
      <c r="BC212" s="14">
        <f t="shared" si="92"/>
        <v>25</v>
      </c>
      <c r="BD212" s="14" t="e">
        <f t="shared" si="96"/>
        <v>#REF!</v>
      </c>
      <c r="BE212" s="14" t="e">
        <f t="shared" si="97"/>
        <v>#REF!</v>
      </c>
      <c r="BF212" s="14" t="e">
        <f t="shared" si="98"/>
        <v>#REF!</v>
      </c>
    </row>
    <row r="213" spans="37:58" ht="16.5" x14ac:dyDescent="0.2">
      <c r="AK213" s="69">
        <v>209</v>
      </c>
      <c r="AL213" s="69">
        <v>16</v>
      </c>
      <c r="AM213" s="69">
        <v>2</v>
      </c>
      <c r="AN213" s="69">
        <f t="shared" si="86"/>
        <v>32</v>
      </c>
      <c r="AO213" s="69">
        <f t="shared" si="87"/>
        <v>84</v>
      </c>
      <c r="AP213" s="69">
        <f t="shared" si="88"/>
        <v>154</v>
      </c>
      <c r="AS213" s="69">
        <v>209</v>
      </c>
      <c r="AT213" s="14">
        <f t="shared" si="89"/>
        <v>21</v>
      </c>
      <c r="AU213" s="14">
        <f t="shared" si="90"/>
        <v>29</v>
      </c>
      <c r="AV213" s="14" t="e">
        <f t="shared" si="93"/>
        <v>#REF!</v>
      </c>
      <c r="AW213" s="14" t="e">
        <f t="shared" si="94"/>
        <v>#REF!</v>
      </c>
      <c r="AX213" s="14" t="e">
        <f t="shared" si="95"/>
        <v>#REF!</v>
      </c>
      <c r="BA213" s="69">
        <v>206</v>
      </c>
      <c r="BB213" s="14">
        <f t="shared" si="91"/>
        <v>21</v>
      </c>
      <c r="BC213" s="14">
        <f t="shared" si="92"/>
        <v>26</v>
      </c>
      <c r="BD213" s="14" t="e">
        <f t="shared" si="96"/>
        <v>#REF!</v>
      </c>
      <c r="BE213" s="14" t="e">
        <f t="shared" si="97"/>
        <v>#REF!</v>
      </c>
      <c r="BF213" s="14" t="e">
        <f t="shared" si="98"/>
        <v>#REF!</v>
      </c>
    </row>
    <row r="214" spans="37:58" ht="16.5" x14ac:dyDescent="0.2">
      <c r="AK214" s="69">
        <v>210</v>
      </c>
      <c r="AL214" s="69">
        <v>16</v>
      </c>
      <c r="AM214" s="69">
        <v>3</v>
      </c>
      <c r="AN214" s="69">
        <f t="shared" si="86"/>
        <v>32</v>
      </c>
      <c r="AO214" s="69">
        <f t="shared" si="87"/>
        <v>86</v>
      </c>
      <c r="AP214" s="69">
        <f t="shared" si="88"/>
        <v>156</v>
      </c>
      <c r="AS214" s="69">
        <v>210</v>
      </c>
      <c r="AT214" s="14">
        <f t="shared" si="89"/>
        <v>21</v>
      </c>
      <c r="AU214" s="14">
        <f t="shared" si="90"/>
        <v>30</v>
      </c>
      <c r="AV214" s="14" t="e">
        <f t="shared" si="93"/>
        <v>#REF!</v>
      </c>
      <c r="AW214" s="14" t="e">
        <f t="shared" si="94"/>
        <v>#REF!</v>
      </c>
      <c r="AX214" s="14" t="e">
        <f t="shared" si="95"/>
        <v>#REF!</v>
      </c>
      <c r="BA214" s="69">
        <v>207</v>
      </c>
      <c r="BB214" s="14">
        <f t="shared" si="91"/>
        <v>21</v>
      </c>
      <c r="BC214" s="14">
        <f t="shared" si="92"/>
        <v>27</v>
      </c>
      <c r="BD214" s="14" t="e">
        <f t="shared" si="96"/>
        <v>#REF!</v>
      </c>
      <c r="BE214" s="14" t="e">
        <f t="shared" si="97"/>
        <v>#REF!</v>
      </c>
      <c r="BF214" s="14" t="e">
        <f t="shared" si="98"/>
        <v>#REF!</v>
      </c>
    </row>
    <row r="215" spans="37:58" ht="16.5" x14ac:dyDescent="0.2">
      <c r="AK215" s="69">
        <v>211</v>
      </c>
      <c r="AL215" s="69">
        <v>16</v>
      </c>
      <c r="AM215" s="69">
        <v>4</v>
      </c>
      <c r="AN215" s="69">
        <f t="shared" si="86"/>
        <v>32</v>
      </c>
      <c r="AO215" s="69">
        <f t="shared" si="87"/>
        <v>88</v>
      </c>
      <c r="AP215" s="69">
        <f t="shared" si="88"/>
        <v>158</v>
      </c>
      <c r="AS215" s="69">
        <v>211</v>
      </c>
      <c r="AT215" s="14">
        <f t="shared" si="89"/>
        <v>21</v>
      </c>
      <c r="AU215" s="14">
        <f t="shared" si="90"/>
        <v>31</v>
      </c>
      <c r="AV215" s="14" t="e">
        <f t="shared" si="93"/>
        <v>#REF!</v>
      </c>
      <c r="AW215" s="14" t="e">
        <f t="shared" si="94"/>
        <v>#REF!</v>
      </c>
      <c r="AX215" s="14" t="e">
        <f t="shared" si="95"/>
        <v>#REF!</v>
      </c>
      <c r="BA215" s="69">
        <v>208</v>
      </c>
      <c r="BB215" s="14">
        <f t="shared" si="91"/>
        <v>21</v>
      </c>
      <c r="BC215" s="14">
        <f t="shared" si="92"/>
        <v>28</v>
      </c>
      <c r="BD215" s="14" t="e">
        <f t="shared" si="96"/>
        <v>#REF!</v>
      </c>
      <c r="BE215" s="14" t="e">
        <f t="shared" si="97"/>
        <v>#REF!</v>
      </c>
      <c r="BF215" s="14" t="e">
        <f t="shared" si="98"/>
        <v>#REF!</v>
      </c>
    </row>
    <row r="216" spans="37:58" ht="16.5" x14ac:dyDescent="0.2">
      <c r="AK216" s="69">
        <v>212</v>
      </c>
      <c r="AL216" s="69">
        <v>16</v>
      </c>
      <c r="AM216" s="69">
        <v>5</v>
      </c>
      <c r="AN216" s="69">
        <f t="shared" si="86"/>
        <v>32</v>
      </c>
      <c r="AO216" s="69">
        <f t="shared" si="87"/>
        <v>90</v>
      </c>
      <c r="AP216" s="69">
        <f t="shared" si="88"/>
        <v>160</v>
      </c>
      <c r="AS216" s="69">
        <v>212</v>
      </c>
      <c r="AT216" s="14">
        <f t="shared" si="89"/>
        <v>21</v>
      </c>
      <c r="AU216" s="14">
        <f t="shared" si="90"/>
        <v>32</v>
      </c>
      <c r="AV216" s="14" t="e">
        <f t="shared" si="93"/>
        <v>#REF!</v>
      </c>
      <c r="AW216" s="14" t="e">
        <f t="shared" si="94"/>
        <v>#REF!</v>
      </c>
      <c r="AX216" s="14" t="e">
        <f t="shared" si="95"/>
        <v>#REF!</v>
      </c>
      <c r="BA216" s="69">
        <v>209</v>
      </c>
      <c r="BB216" s="14">
        <f t="shared" si="91"/>
        <v>21</v>
      </c>
      <c r="BC216" s="14">
        <f t="shared" si="92"/>
        <v>29</v>
      </c>
      <c r="BD216" s="14" t="e">
        <f t="shared" si="96"/>
        <v>#REF!</v>
      </c>
      <c r="BE216" s="14" t="e">
        <f t="shared" si="97"/>
        <v>#REF!</v>
      </c>
      <c r="BF216" s="14" t="e">
        <f t="shared" si="98"/>
        <v>#REF!</v>
      </c>
    </row>
    <row r="217" spans="37:58" ht="16.5" x14ac:dyDescent="0.2">
      <c r="AK217" s="69">
        <v>213</v>
      </c>
      <c r="AL217" s="69">
        <v>16</v>
      </c>
      <c r="AM217" s="69">
        <v>6</v>
      </c>
      <c r="AN217" s="69">
        <f t="shared" si="86"/>
        <v>32</v>
      </c>
      <c r="AO217" s="69">
        <f t="shared" si="87"/>
        <v>92</v>
      </c>
      <c r="AP217" s="69">
        <f t="shared" si="88"/>
        <v>162</v>
      </c>
      <c r="AS217" s="69">
        <v>213</v>
      </c>
      <c r="AT217" s="14">
        <f t="shared" si="89"/>
        <v>21</v>
      </c>
      <c r="AU217" s="14">
        <f t="shared" si="90"/>
        <v>33</v>
      </c>
      <c r="AV217" s="14" t="e">
        <f t="shared" si="93"/>
        <v>#REF!</v>
      </c>
      <c r="AW217" s="14" t="e">
        <f t="shared" si="94"/>
        <v>#REF!</v>
      </c>
      <c r="AX217" s="14" t="e">
        <f t="shared" si="95"/>
        <v>#REF!</v>
      </c>
      <c r="BA217" s="69">
        <v>210</v>
      </c>
      <c r="BB217" s="14">
        <f t="shared" si="91"/>
        <v>21</v>
      </c>
      <c r="BC217" s="14">
        <f t="shared" si="92"/>
        <v>30</v>
      </c>
      <c r="BD217" s="14" t="e">
        <f t="shared" si="96"/>
        <v>#REF!</v>
      </c>
      <c r="BE217" s="14" t="e">
        <f t="shared" si="97"/>
        <v>#REF!</v>
      </c>
      <c r="BF217" s="14" t="e">
        <f t="shared" si="98"/>
        <v>#REF!</v>
      </c>
    </row>
    <row r="218" spans="37:58" ht="16.5" x14ac:dyDescent="0.2">
      <c r="AK218" s="69">
        <v>214</v>
      </c>
      <c r="AL218" s="69">
        <v>16</v>
      </c>
      <c r="AM218" s="69">
        <v>7</v>
      </c>
      <c r="AN218" s="69">
        <f t="shared" si="86"/>
        <v>32</v>
      </c>
      <c r="AO218" s="69">
        <f t="shared" si="87"/>
        <v>94</v>
      </c>
      <c r="AP218" s="69">
        <f t="shared" si="88"/>
        <v>164</v>
      </c>
      <c r="AS218" s="69">
        <v>214</v>
      </c>
      <c r="AT218" s="14">
        <f t="shared" si="89"/>
        <v>21</v>
      </c>
      <c r="AU218" s="14">
        <f t="shared" si="90"/>
        <v>34</v>
      </c>
      <c r="AV218" s="14" t="e">
        <f t="shared" si="93"/>
        <v>#REF!</v>
      </c>
      <c r="AW218" s="14" t="e">
        <f t="shared" si="94"/>
        <v>#REF!</v>
      </c>
      <c r="AX218" s="14" t="e">
        <f t="shared" si="95"/>
        <v>#REF!</v>
      </c>
      <c r="BA218" s="69">
        <v>211</v>
      </c>
      <c r="BB218" s="14">
        <f t="shared" si="91"/>
        <v>21</v>
      </c>
      <c r="BC218" s="14">
        <f t="shared" si="92"/>
        <v>31</v>
      </c>
      <c r="BD218" s="14" t="e">
        <f t="shared" si="96"/>
        <v>#REF!</v>
      </c>
      <c r="BE218" s="14" t="e">
        <f t="shared" si="97"/>
        <v>#REF!</v>
      </c>
      <c r="BF218" s="14" t="e">
        <f t="shared" si="98"/>
        <v>#REF!</v>
      </c>
    </row>
    <row r="219" spans="37:58" ht="16.5" x14ac:dyDescent="0.2">
      <c r="AK219" s="69">
        <v>215</v>
      </c>
      <c r="AL219" s="69">
        <v>16</v>
      </c>
      <c r="AM219" s="69">
        <v>8</v>
      </c>
      <c r="AN219" s="69">
        <f t="shared" si="86"/>
        <v>32</v>
      </c>
      <c r="AO219" s="69">
        <f t="shared" si="87"/>
        <v>96</v>
      </c>
      <c r="AP219" s="69">
        <f t="shared" si="88"/>
        <v>166</v>
      </c>
      <c r="AS219" s="69">
        <v>215</v>
      </c>
      <c r="AT219" s="14">
        <f t="shared" si="89"/>
        <v>21</v>
      </c>
      <c r="AU219" s="14">
        <f t="shared" si="90"/>
        <v>35</v>
      </c>
      <c r="AV219" s="14" t="e">
        <f t="shared" si="93"/>
        <v>#REF!</v>
      </c>
      <c r="AW219" s="14" t="e">
        <f t="shared" si="94"/>
        <v>#REF!</v>
      </c>
      <c r="AX219" s="14" t="e">
        <f t="shared" si="95"/>
        <v>#REF!</v>
      </c>
      <c r="BA219" s="69">
        <v>212</v>
      </c>
      <c r="BB219" s="14">
        <f t="shared" si="91"/>
        <v>21</v>
      </c>
      <c r="BC219" s="14">
        <f t="shared" si="92"/>
        <v>32</v>
      </c>
      <c r="BD219" s="14" t="e">
        <f t="shared" si="96"/>
        <v>#REF!</v>
      </c>
      <c r="BE219" s="14" t="e">
        <f t="shared" si="97"/>
        <v>#REF!</v>
      </c>
      <c r="BF219" s="14" t="e">
        <f t="shared" si="98"/>
        <v>#REF!</v>
      </c>
    </row>
    <row r="220" spans="37:58" ht="16.5" x14ac:dyDescent="0.2">
      <c r="AK220" s="69">
        <v>216</v>
      </c>
      <c r="AL220" s="69">
        <v>16</v>
      </c>
      <c r="AM220" s="69">
        <v>9</v>
      </c>
      <c r="AN220" s="69">
        <f t="shared" si="86"/>
        <v>32</v>
      </c>
      <c r="AO220" s="69">
        <f t="shared" si="87"/>
        <v>98</v>
      </c>
      <c r="AP220" s="69">
        <f t="shared" si="88"/>
        <v>168</v>
      </c>
      <c r="AS220" s="69">
        <v>216</v>
      </c>
      <c r="AT220" s="14">
        <f t="shared" si="89"/>
        <v>21</v>
      </c>
      <c r="AU220" s="14">
        <f t="shared" si="90"/>
        <v>36</v>
      </c>
      <c r="AV220" s="14" t="e">
        <f t="shared" si="93"/>
        <v>#REF!</v>
      </c>
      <c r="AW220" s="14" t="e">
        <f t="shared" si="94"/>
        <v>#REF!</v>
      </c>
      <c r="AX220" s="14" t="e">
        <f t="shared" si="95"/>
        <v>#REF!</v>
      </c>
      <c r="BA220" s="69">
        <v>213</v>
      </c>
      <c r="BB220" s="14">
        <f t="shared" si="91"/>
        <v>21</v>
      </c>
      <c r="BC220" s="14">
        <f t="shared" si="92"/>
        <v>33</v>
      </c>
      <c r="BD220" s="14" t="e">
        <f t="shared" si="96"/>
        <v>#REF!</v>
      </c>
      <c r="BE220" s="14" t="e">
        <f t="shared" si="97"/>
        <v>#REF!</v>
      </c>
      <c r="BF220" s="14" t="e">
        <f t="shared" si="98"/>
        <v>#REF!</v>
      </c>
    </row>
    <row r="221" spans="37:58" ht="16.5" x14ac:dyDescent="0.2">
      <c r="AK221" s="69">
        <v>217</v>
      </c>
      <c r="AL221" s="69">
        <v>16</v>
      </c>
      <c r="AM221" s="69">
        <v>10</v>
      </c>
      <c r="AN221" s="69">
        <f t="shared" si="86"/>
        <v>32</v>
      </c>
      <c r="AO221" s="69">
        <f t="shared" si="87"/>
        <v>100</v>
      </c>
      <c r="AP221" s="69">
        <f t="shared" si="88"/>
        <v>170</v>
      </c>
      <c r="AS221" s="69">
        <v>217</v>
      </c>
      <c r="AT221" s="14">
        <f t="shared" si="89"/>
        <v>21</v>
      </c>
      <c r="AU221" s="14">
        <f t="shared" si="90"/>
        <v>37</v>
      </c>
      <c r="AV221" s="14" t="e">
        <f t="shared" si="93"/>
        <v>#REF!</v>
      </c>
      <c r="AW221" s="14" t="e">
        <f t="shared" si="94"/>
        <v>#REF!</v>
      </c>
      <c r="AX221" s="14" t="e">
        <f t="shared" si="95"/>
        <v>#REF!</v>
      </c>
      <c r="BA221" s="69">
        <v>214</v>
      </c>
      <c r="BB221" s="14">
        <f t="shared" si="91"/>
        <v>21</v>
      </c>
      <c r="BC221" s="14">
        <f t="shared" si="92"/>
        <v>34</v>
      </c>
      <c r="BD221" s="14" t="e">
        <f t="shared" si="96"/>
        <v>#REF!</v>
      </c>
      <c r="BE221" s="14" t="e">
        <f t="shared" si="97"/>
        <v>#REF!</v>
      </c>
      <c r="BF221" s="14" t="e">
        <f t="shared" si="98"/>
        <v>#REF!</v>
      </c>
    </row>
    <row r="222" spans="37:58" ht="16.5" x14ac:dyDescent="0.2">
      <c r="AK222" s="69">
        <v>218</v>
      </c>
      <c r="AL222" s="69">
        <v>16</v>
      </c>
      <c r="AM222" s="69">
        <v>11</v>
      </c>
      <c r="AN222" s="69">
        <f t="shared" si="86"/>
        <v>32</v>
      </c>
      <c r="AO222" s="69">
        <f t="shared" si="87"/>
        <v>102</v>
      </c>
      <c r="AP222" s="69">
        <f t="shared" si="88"/>
        <v>172</v>
      </c>
      <c r="AS222" s="69">
        <v>218</v>
      </c>
      <c r="AT222" s="14">
        <f t="shared" si="89"/>
        <v>21</v>
      </c>
      <c r="AU222" s="14">
        <f t="shared" si="90"/>
        <v>38</v>
      </c>
      <c r="AV222" s="14" t="e">
        <f t="shared" si="93"/>
        <v>#REF!</v>
      </c>
      <c r="AW222" s="14" t="e">
        <f t="shared" si="94"/>
        <v>#REF!</v>
      </c>
      <c r="AX222" s="14" t="e">
        <f t="shared" si="95"/>
        <v>#REF!</v>
      </c>
      <c r="BA222" s="69">
        <v>215</v>
      </c>
      <c r="BB222" s="14">
        <f t="shared" si="91"/>
        <v>21</v>
      </c>
      <c r="BC222" s="14">
        <f t="shared" si="92"/>
        <v>35</v>
      </c>
      <c r="BD222" s="14" t="e">
        <f t="shared" si="96"/>
        <v>#REF!</v>
      </c>
      <c r="BE222" s="14" t="e">
        <f t="shared" si="97"/>
        <v>#REF!</v>
      </c>
      <c r="BF222" s="14" t="e">
        <f t="shared" si="98"/>
        <v>#REF!</v>
      </c>
    </row>
    <row r="223" spans="37:58" ht="16.5" x14ac:dyDescent="0.2">
      <c r="AK223" s="69">
        <v>219</v>
      </c>
      <c r="AL223" s="69">
        <v>16</v>
      </c>
      <c r="AM223" s="69">
        <v>12</v>
      </c>
      <c r="AN223" s="69">
        <f t="shared" si="86"/>
        <v>32</v>
      </c>
      <c r="AO223" s="69">
        <f t="shared" si="87"/>
        <v>104</v>
      </c>
      <c r="AP223" s="69">
        <f t="shared" si="88"/>
        <v>174</v>
      </c>
      <c r="AS223" s="69">
        <v>219</v>
      </c>
      <c r="AT223" s="14">
        <f t="shared" si="89"/>
        <v>21</v>
      </c>
      <c r="AU223" s="14">
        <f t="shared" si="90"/>
        <v>39</v>
      </c>
      <c r="AV223" s="14" t="e">
        <f t="shared" si="93"/>
        <v>#REF!</v>
      </c>
      <c r="AW223" s="14" t="e">
        <f t="shared" si="94"/>
        <v>#REF!</v>
      </c>
      <c r="AX223" s="14" t="e">
        <f t="shared" si="95"/>
        <v>#REF!</v>
      </c>
      <c r="BA223" s="69">
        <v>216</v>
      </c>
      <c r="BB223" s="14">
        <f t="shared" si="91"/>
        <v>21</v>
      </c>
      <c r="BC223" s="14">
        <f t="shared" si="92"/>
        <v>36</v>
      </c>
      <c r="BD223" s="14" t="e">
        <f t="shared" si="96"/>
        <v>#REF!</v>
      </c>
      <c r="BE223" s="14" t="e">
        <f t="shared" si="97"/>
        <v>#REF!</v>
      </c>
      <c r="BF223" s="14" t="e">
        <f t="shared" si="98"/>
        <v>#REF!</v>
      </c>
    </row>
    <row r="224" spans="37:58" ht="16.5" x14ac:dyDescent="0.2">
      <c r="AK224" s="69">
        <v>220</v>
      </c>
      <c r="AL224" s="69">
        <v>16</v>
      </c>
      <c r="AM224" s="69">
        <v>13</v>
      </c>
      <c r="AN224" s="69">
        <f t="shared" si="86"/>
        <v>32</v>
      </c>
      <c r="AO224" s="69">
        <f t="shared" si="87"/>
        <v>106</v>
      </c>
      <c r="AP224" s="69">
        <f t="shared" si="88"/>
        <v>176</v>
      </c>
      <c r="AS224" s="69">
        <v>220</v>
      </c>
      <c r="AT224" s="14">
        <f t="shared" si="89"/>
        <v>21</v>
      </c>
      <c r="AU224" s="14">
        <f t="shared" si="90"/>
        <v>40</v>
      </c>
      <c r="AV224" s="14" t="e">
        <f t="shared" si="93"/>
        <v>#REF!</v>
      </c>
      <c r="AW224" s="14" t="e">
        <f t="shared" si="94"/>
        <v>#REF!</v>
      </c>
      <c r="AX224" s="14" t="e">
        <f t="shared" si="95"/>
        <v>#REF!</v>
      </c>
      <c r="BA224" s="69">
        <v>217</v>
      </c>
      <c r="BB224" s="14">
        <f t="shared" si="91"/>
        <v>21</v>
      </c>
      <c r="BC224" s="14">
        <f t="shared" si="92"/>
        <v>37</v>
      </c>
      <c r="BD224" s="14" t="e">
        <f t="shared" si="96"/>
        <v>#REF!</v>
      </c>
      <c r="BE224" s="14" t="e">
        <f t="shared" si="97"/>
        <v>#REF!</v>
      </c>
      <c r="BF224" s="14" t="e">
        <f t="shared" si="98"/>
        <v>#REF!</v>
      </c>
    </row>
    <row r="225" spans="37:58" ht="16.5" x14ac:dyDescent="0.2">
      <c r="AK225" s="69">
        <v>221</v>
      </c>
      <c r="AL225" s="69">
        <v>16</v>
      </c>
      <c r="AM225" s="69">
        <v>14</v>
      </c>
      <c r="AN225" s="69">
        <f t="shared" si="86"/>
        <v>32</v>
      </c>
      <c r="AO225" s="69">
        <f t="shared" si="87"/>
        <v>108</v>
      </c>
      <c r="AP225" s="69">
        <f t="shared" si="88"/>
        <v>178</v>
      </c>
      <c r="AS225" s="69">
        <v>221</v>
      </c>
      <c r="AT225" s="14">
        <f t="shared" si="89"/>
        <v>21</v>
      </c>
      <c r="AU225" s="14">
        <f t="shared" si="90"/>
        <v>41</v>
      </c>
      <c r="AV225" s="14" t="e">
        <f t="shared" si="93"/>
        <v>#REF!</v>
      </c>
      <c r="AW225" s="14" t="e">
        <f t="shared" si="94"/>
        <v>#REF!</v>
      </c>
      <c r="AX225" s="14" t="e">
        <f t="shared" si="95"/>
        <v>#REF!</v>
      </c>
      <c r="BA225" s="69">
        <v>218</v>
      </c>
      <c r="BB225" s="14">
        <f t="shared" si="91"/>
        <v>21</v>
      </c>
      <c r="BC225" s="14">
        <f t="shared" si="92"/>
        <v>38</v>
      </c>
      <c r="BD225" s="14" t="e">
        <f t="shared" si="96"/>
        <v>#REF!</v>
      </c>
      <c r="BE225" s="14" t="e">
        <f t="shared" si="97"/>
        <v>#REF!</v>
      </c>
      <c r="BF225" s="14" t="e">
        <f t="shared" si="98"/>
        <v>#REF!</v>
      </c>
    </row>
    <row r="226" spans="37:58" ht="16.5" x14ac:dyDescent="0.2">
      <c r="AK226" s="69">
        <v>222</v>
      </c>
      <c r="AL226" s="69">
        <v>16</v>
      </c>
      <c r="AM226" s="69">
        <v>15</v>
      </c>
      <c r="AN226" s="69">
        <f t="shared" si="86"/>
        <v>32</v>
      </c>
      <c r="AO226" s="69">
        <f t="shared" si="87"/>
        <v>110</v>
      </c>
      <c r="AP226" s="69">
        <f t="shared" si="88"/>
        <v>180</v>
      </c>
      <c r="AS226" s="69">
        <v>222</v>
      </c>
      <c r="AT226" s="14">
        <f t="shared" si="89"/>
        <v>21</v>
      </c>
      <c r="AU226" s="14">
        <f t="shared" si="90"/>
        <v>42</v>
      </c>
      <c r="AV226" s="14" t="e">
        <f t="shared" si="93"/>
        <v>#REF!</v>
      </c>
      <c r="AW226" s="14" t="e">
        <f t="shared" si="94"/>
        <v>#REF!</v>
      </c>
      <c r="AX226" s="14" t="e">
        <f t="shared" si="95"/>
        <v>#REF!</v>
      </c>
      <c r="BA226" s="69">
        <v>219</v>
      </c>
      <c r="BB226" s="14">
        <f t="shared" si="91"/>
        <v>21</v>
      </c>
      <c r="BC226" s="14">
        <f t="shared" si="92"/>
        <v>39</v>
      </c>
      <c r="BD226" s="14" t="e">
        <f t="shared" si="96"/>
        <v>#REF!</v>
      </c>
      <c r="BE226" s="14" t="e">
        <f t="shared" si="97"/>
        <v>#REF!</v>
      </c>
      <c r="BF226" s="14" t="e">
        <f t="shared" si="98"/>
        <v>#REF!</v>
      </c>
    </row>
    <row r="227" spans="37:58" ht="16.5" x14ac:dyDescent="0.2">
      <c r="AK227" s="69">
        <v>223</v>
      </c>
      <c r="AL227" s="69">
        <v>17</v>
      </c>
      <c r="AM227" s="69">
        <v>1</v>
      </c>
      <c r="AN227" s="69">
        <f t="shared" ref="AN227:AN241" si="99">INDEX($D$6:$D$25,AL227)</f>
        <v>35</v>
      </c>
      <c r="AO227" s="69">
        <f t="shared" ref="AO227:AO241" si="100">INT(INDEX($F$5:$F$25,AL227)+AM227*INDEX($G$6:$G$25,AL227))</f>
        <v>92</v>
      </c>
      <c r="AP227" s="69">
        <f t="shared" ref="AP227:AP241" si="101">INT(INDEX($I$5:$I$25,AL227)+AM227*INDEX($J$6:$J$25,AL227))</f>
        <v>163</v>
      </c>
      <c r="AS227" s="69">
        <v>223</v>
      </c>
      <c r="AT227" s="14">
        <f t="shared" si="89"/>
        <v>21</v>
      </c>
      <c r="AU227" s="14">
        <f t="shared" si="90"/>
        <v>43</v>
      </c>
      <c r="AV227" s="14" t="e">
        <f t="shared" si="93"/>
        <v>#REF!</v>
      </c>
      <c r="AW227" s="14" t="e">
        <f t="shared" si="94"/>
        <v>#REF!</v>
      </c>
      <c r="AX227" s="14" t="e">
        <f t="shared" si="95"/>
        <v>#REF!</v>
      </c>
      <c r="BA227" s="69">
        <v>220</v>
      </c>
      <c r="BB227" s="14">
        <f t="shared" si="91"/>
        <v>21</v>
      </c>
      <c r="BC227" s="14">
        <f t="shared" si="92"/>
        <v>40</v>
      </c>
      <c r="BD227" s="14" t="e">
        <f t="shared" si="96"/>
        <v>#REF!</v>
      </c>
      <c r="BE227" s="14" t="e">
        <f t="shared" si="97"/>
        <v>#REF!</v>
      </c>
      <c r="BF227" s="14" t="e">
        <f t="shared" si="98"/>
        <v>#REF!</v>
      </c>
    </row>
    <row r="228" spans="37:58" ht="16.5" x14ac:dyDescent="0.2">
      <c r="AK228" s="69">
        <v>224</v>
      </c>
      <c r="AL228" s="69">
        <v>17</v>
      </c>
      <c r="AM228" s="69">
        <v>2</v>
      </c>
      <c r="AN228" s="69">
        <f t="shared" si="99"/>
        <v>35</v>
      </c>
      <c r="AO228" s="69">
        <f t="shared" si="100"/>
        <v>94</v>
      </c>
      <c r="AP228" s="69">
        <f t="shared" si="101"/>
        <v>166</v>
      </c>
      <c r="AS228" s="69">
        <v>224</v>
      </c>
      <c r="AT228" s="14">
        <f t="shared" si="89"/>
        <v>21</v>
      </c>
      <c r="AU228" s="14">
        <f t="shared" si="90"/>
        <v>44</v>
      </c>
      <c r="AV228" s="14" t="e">
        <f t="shared" si="93"/>
        <v>#REF!</v>
      </c>
      <c r="AW228" s="14" t="e">
        <f t="shared" si="94"/>
        <v>#REF!</v>
      </c>
      <c r="AX228" s="14" t="e">
        <f t="shared" si="95"/>
        <v>#REF!</v>
      </c>
      <c r="BA228" s="69">
        <v>221</v>
      </c>
      <c r="BB228" s="14">
        <f t="shared" si="91"/>
        <v>21</v>
      </c>
      <c r="BC228" s="14">
        <f t="shared" si="92"/>
        <v>41</v>
      </c>
      <c r="BD228" s="14" t="e">
        <f t="shared" si="96"/>
        <v>#REF!</v>
      </c>
      <c r="BE228" s="14" t="e">
        <f t="shared" si="97"/>
        <v>#REF!</v>
      </c>
      <c r="BF228" s="14" t="e">
        <f t="shared" si="98"/>
        <v>#REF!</v>
      </c>
    </row>
    <row r="229" spans="37:58" ht="16.5" x14ac:dyDescent="0.2">
      <c r="AK229" s="69">
        <v>225</v>
      </c>
      <c r="AL229" s="69">
        <v>17</v>
      </c>
      <c r="AM229" s="69">
        <v>3</v>
      </c>
      <c r="AN229" s="69">
        <f t="shared" si="99"/>
        <v>35</v>
      </c>
      <c r="AO229" s="69">
        <f t="shared" si="100"/>
        <v>96</v>
      </c>
      <c r="AP229" s="69">
        <f t="shared" si="101"/>
        <v>169</v>
      </c>
      <c r="AS229" s="69">
        <v>225</v>
      </c>
      <c r="AT229" s="14">
        <f t="shared" si="89"/>
        <v>21</v>
      </c>
      <c r="AU229" s="14">
        <f t="shared" si="90"/>
        <v>45</v>
      </c>
      <c r="AV229" s="14" t="e">
        <f t="shared" si="93"/>
        <v>#REF!</v>
      </c>
      <c r="AW229" s="14" t="e">
        <f t="shared" si="94"/>
        <v>#REF!</v>
      </c>
      <c r="AX229" s="14" t="e">
        <f t="shared" si="95"/>
        <v>#REF!</v>
      </c>
      <c r="BA229" s="69">
        <v>222</v>
      </c>
      <c r="BB229" s="14">
        <f t="shared" si="91"/>
        <v>21</v>
      </c>
      <c r="BC229" s="14">
        <f t="shared" si="92"/>
        <v>42</v>
      </c>
      <c r="BD229" s="14" t="e">
        <f t="shared" si="96"/>
        <v>#REF!</v>
      </c>
      <c r="BE229" s="14" t="e">
        <f t="shared" si="97"/>
        <v>#REF!</v>
      </c>
      <c r="BF229" s="14" t="e">
        <f t="shared" si="98"/>
        <v>#REF!</v>
      </c>
    </row>
    <row r="230" spans="37:58" ht="16.5" x14ac:dyDescent="0.2">
      <c r="AK230" s="69">
        <v>226</v>
      </c>
      <c r="AL230" s="69">
        <v>17</v>
      </c>
      <c r="AM230" s="69">
        <v>4</v>
      </c>
      <c r="AN230" s="69">
        <f t="shared" si="99"/>
        <v>35</v>
      </c>
      <c r="AO230" s="69">
        <f t="shared" si="100"/>
        <v>98</v>
      </c>
      <c r="AP230" s="69">
        <f t="shared" si="101"/>
        <v>172</v>
      </c>
      <c r="AS230" s="69">
        <v>226</v>
      </c>
      <c r="AT230" s="14">
        <f t="shared" si="89"/>
        <v>21</v>
      </c>
      <c r="AU230" s="14">
        <f t="shared" si="90"/>
        <v>46</v>
      </c>
      <c r="AV230" s="14" t="e">
        <f t="shared" si="93"/>
        <v>#REF!</v>
      </c>
      <c r="AW230" s="14" t="e">
        <f t="shared" si="94"/>
        <v>#REF!</v>
      </c>
      <c r="AX230" s="14" t="e">
        <f t="shared" si="95"/>
        <v>#REF!</v>
      </c>
      <c r="BA230" s="69">
        <v>223</v>
      </c>
      <c r="BB230" s="14">
        <f t="shared" si="91"/>
        <v>21</v>
      </c>
      <c r="BC230" s="14">
        <f t="shared" si="92"/>
        <v>43</v>
      </c>
      <c r="BD230" s="14" t="e">
        <f t="shared" si="96"/>
        <v>#REF!</v>
      </c>
      <c r="BE230" s="14" t="e">
        <f t="shared" si="97"/>
        <v>#REF!</v>
      </c>
      <c r="BF230" s="14" t="e">
        <f t="shared" si="98"/>
        <v>#REF!</v>
      </c>
    </row>
    <row r="231" spans="37:58" ht="16.5" x14ac:dyDescent="0.2">
      <c r="AK231" s="69">
        <v>227</v>
      </c>
      <c r="AL231" s="69">
        <v>17</v>
      </c>
      <c r="AM231" s="69">
        <v>5</v>
      </c>
      <c r="AN231" s="69">
        <f t="shared" si="99"/>
        <v>35</v>
      </c>
      <c r="AO231" s="69">
        <f t="shared" si="100"/>
        <v>100</v>
      </c>
      <c r="AP231" s="69">
        <f t="shared" si="101"/>
        <v>175</v>
      </c>
      <c r="AS231" s="69">
        <v>227</v>
      </c>
      <c r="AT231" s="14">
        <f t="shared" si="89"/>
        <v>21</v>
      </c>
      <c r="AU231" s="14">
        <f t="shared" si="90"/>
        <v>47</v>
      </c>
      <c r="AV231" s="14" t="e">
        <f t="shared" si="93"/>
        <v>#REF!</v>
      </c>
      <c r="AW231" s="14" t="e">
        <f t="shared" si="94"/>
        <v>#REF!</v>
      </c>
      <c r="AX231" s="14" t="e">
        <f t="shared" si="95"/>
        <v>#REF!</v>
      </c>
      <c r="BA231" s="69">
        <v>224</v>
      </c>
      <c r="BB231" s="14">
        <f t="shared" si="91"/>
        <v>21</v>
      </c>
      <c r="BC231" s="14">
        <f t="shared" si="92"/>
        <v>44</v>
      </c>
      <c r="BD231" s="14" t="e">
        <f t="shared" si="96"/>
        <v>#REF!</v>
      </c>
      <c r="BE231" s="14" t="e">
        <f t="shared" si="97"/>
        <v>#REF!</v>
      </c>
      <c r="BF231" s="14" t="e">
        <f t="shared" si="98"/>
        <v>#REF!</v>
      </c>
    </row>
    <row r="232" spans="37:58" ht="16.5" x14ac:dyDescent="0.2">
      <c r="AK232" s="69">
        <v>228</v>
      </c>
      <c r="AL232" s="69">
        <v>17</v>
      </c>
      <c r="AM232" s="69">
        <v>6</v>
      </c>
      <c r="AN232" s="69">
        <f t="shared" si="99"/>
        <v>35</v>
      </c>
      <c r="AO232" s="69">
        <f t="shared" si="100"/>
        <v>102</v>
      </c>
      <c r="AP232" s="69">
        <f t="shared" si="101"/>
        <v>178</v>
      </c>
      <c r="AS232" s="69">
        <v>228</v>
      </c>
      <c r="AT232" s="14">
        <f t="shared" si="89"/>
        <v>21</v>
      </c>
      <c r="AU232" s="14">
        <f t="shared" si="90"/>
        <v>48</v>
      </c>
      <c r="AV232" s="14" t="e">
        <f t="shared" si="93"/>
        <v>#REF!</v>
      </c>
      <c r="AW232" s="14" t="e">
        <f t="shared" si="94"/>
        <v>#REF!</v>
      </c>
      <c r="AX232" s="14" t="e">
        <f t="shared" si="95"/>
        <v>#REF!</v>
      </c>
      <c r="BA232" s="69">
        <v>225</v>
      </c>
      <c r="BB232" s="14">
        <f t="shared" si="91"/>
        <v>21</v>
      </c>
      <c r="BC232" s="14">
        <f t="shared" si="92"/>
        <v>45</v>
      </c>
      <c r="BD232" s="14" t="e">
        <f t="shared" si="96"/>
        <v>#REF!</v>
      </c>
      <c r="BE232" s="14" t="e">
        <f t="shared" si="97"/>
        <v>#REF!</v>
      </c>
      <c r="BF232" s="14" t="e">
        <f t="shared" si="98"/>
        <v>#REF!</v>
      </c>
    </row>
    <row r="233" spans="37:58" ht="16.5" x14ac:dyDescent="0.2">
      <c r="AK233" s="69">
        <v>229</v>
      </c>
      <c r="AL233" s="69">
        <v>17</v>
      </c>
      <c r="AM233" s="69">
        <v>7</v>
      </c>
      <c r="AN233" s="69">
        <f t="shared" si="99"/>
        <v>35</v>
      </c>
      <c r="AO233" s="69">
        <f t="shared" si="100"/>
        <v>104</v>
      </c>
      <c r="AP233" s="69">
        <f t="shared" si="101"/>
        <v>181</v>
      </c>
      <c r="AS233" s="69">
        <v>229</v>
      </c>
      <c r="AT233" s="14">
        <f t="shared" si="89"/>
        <v>21</v>
      </c>
      <c r="AU233" s="14">
        <f t="shared" si="90"/>
        <v>49</v>
      </c>
      <c r="AV233" s="14" t="e">
        <f t="shared" si="93"/>
        <v>#REF!</v>
      </c>
      <c r="AW233" s="14" t="e">
        <f t="shared" si="94"/>
        <v>#REF!</v>
      </c>
      <c r="AX233" s="14" t="e">
        <f t="shared" si="95"/>
        <v>#REF!</v>
      </c>
      <c r="BA233" s="69">
        <v>226</v>
      </c>
      <c r="BB233" s="14">
        <f t="shared" si="91"/>
        <v>21</v>
      </c>
      <c r="BC233" s="14">
        <f t="shared" si="92"/>
        <v>46</v>
      </c>
      <c r="BD233" s="14" t="e">
        <f t="shared" si="96"/>
        <v>#REF!</v>
      </c>
      <c r="BE233" s="14" t="e">
        <f t="shared" si="97"/>
        <v>#REF!</v>
      </c>
      <c r="BF233" s="14" t="e">
        <f t="shared" si="98"/>
        <v>#REF!</v>
      </c>
    </row>
    <row r="234" spans="37:58" ht="16.5" x14ac:dyDescent="0.2">
      <c r="AK234" s="69">
        <v>230</v>
      </c>
      <c r="AL234" s="69">
        <v>17</v>
      </c>
      <c r="AM234" s="69">
        <v>8</v>
      </c>
      <c r="AN234" s="69">
        <f t="shared" si="99"/>
        <v>35</v>
      </c>
      <c r="AO234" s="69">
        <f t="shared" si="100"/>
        <v>106</v>
      </c>
      <c r="AP234" s="69">
        <f t="shared" si="101"/>
        <v>184</v>
      </c>
      <c r="AS234" s="69">
        <v>230</v>
      </c>
      <c r="AT234" s="14">
        <f t="shared" si="89"/>
        <v>21</v>
      </c>
      <c r="AU234" s="14">
        <f t="shared" si="90"/>
        <v>50</v>
      </c>
      <c r="AV234" s="14" t="e">
        <f t="shared" si="93"/>
        <v>#REF!</v>
      </c>
      <c r="AW234" s="14" t="e">
        <f t="shared" si="94"/>
        <v>#REF!</v>
      </c>
      <c r="AX234" s="14" t="e">
        <f t="shared" si="95"/>
        <v>#REF!</v>
      </c>
      <c r="BA234" s="69">
        <v>227</v>
      </c>
      <c r="BB234" s="14">
        <f t="shared" si="91"/>
        <v>21</v>
      </c>
      <c r="BC234" s="14">
        <f t="shared" si="92"/>
        <v>47</v>
      </c>
      <c r="BD234" s="14" t="e">
        <f t="shared" si="96"/>
        <v>#REF!</v>
      </c>
      <c r="BE234" s="14" t="e">
        <f t="shared" si="97"/>
        <v>#REF!</v>
      </c>
      <c r="BF234" s="14" t="e">
        <f t="shared" si="98"/>
        <v>#REF!</v>
      </c>
    </row>
    <row r="235" spans="37:58" ht="16.5" x14ac:dyDescent="0.2">
      <c r="AK235" s="69">
        <v>231</v>
      </c>
      <c r="AL235" s="69">
        <v>17</v>
      </c>
      <c r="AM235" s="69">
        <v>9</v>
      </c>
      <c r="AN235" s="69">
        <f t="shared" si="99"/>
        <v>35</v>
      </c>
      <c r="AO235" s="69">
        <f t="shared" si="100"/>
        <v>108</v>
      </c>
      <c r="AP235" s="69">
        <f t="shared" si="101"/>
        <v>187</v>
      </c>
      <c r="AS235" s="69">
        <v>231</v>
      </c>
      <c r="AT235" s="14">
        <f t="shared" si="89"/>
        <v>21</v>
      </c>
      <c r="AU235" s="14">
        <f t="shared" si="90"/>
        <v>51</v>
      </c>
      <c r="AV235" s="14" t="e">
        <f t="shared" si="93"/>
        <v>#REF!</v>
      </c>
      <c r="AW235" s="14" t="e">
        <f t="shared" si="94"/>
        <v>#REF!</v>
      </c>
      <c r="AX235" s="14" t="e">
        <f t="shared" si="95"/>
        <v>#REF!</v>
      </c>
      <c r="BA235" s="69">
        <v>228</v>
      </c>
      <c r="BB235" s="14">
        <f t="shared" si="91"/>
        <v>21</v>
      </c>
      <c r="BC235" s="14">
        <f t="shared" si="92"/>
        <v>48</v>
      </c>
      <c r="BD235" s="14" t="e">
        <f t="shared" si="96"/>
        <v>#REF!</v>
      </c>
      <c r="BE235" s="14" t="e">
        <f t="shared" si="97"/>
        <v>#REF!</v>
      </c>
      <c r="BF235" s="14" t="e">
        <f t="shared" si="98"/>
        <v>#REF!</v>
      </c>
    </row>
    <row r="236" spans="37:58" ht="16.5" x14ac:dyDescent="0.2">
      <c r="AK236" s="69">
        <v>232</v>
      </c>
      <c r="AL236" s="69">
        <v>17</v>
      </c>
      <c r="AM236" s="69">
        <v>10</v>
      </c>
      <c r="AN236" s="69">
        <f t="shared" si="99"/>
        <v>35</v>
      </c>
      <c r="AO236" s="69">
        <f t="shared" si="100"/>
        <v>110</v>
      </c>
      <c r="AP236" s="69">
        <f t="shared" si="101"/>
        <v>190</v>
      </c>
      <c r="AS236" s="69">
        <v>232</v>
      </c>
      <c r="AT236" s="14">
        <f t="shared" si="89"/>
        <v>21</v>
      </c>
      <c r="AU236" s="14">
        <f t="shared" si="90"/>
        <v>52</v>
      </c>
      <c r="AV236" s="14" t="e">
        <f t="shared" si="93"/>
        <v>#REF!</v>
      </c>
      <c r="AW236" s="14" t="e">
        <f t="shared" si="94"/>
        <v>#REF!</v>
      </c>
      <c r="AX236" s="14" t="e">
        <f t="shared" si="95"/>
        <v>#REF!</v>
      </c>
      <c r="BA236" s="69">
        <v>229</v>
      </c>
      <c r="BB236" s="14">
        <f t="shared" si="91"/>
        <v>21</v>
      </c>
      <c r="BC236" s="14">
        <f t="shared" si="92"/>
        <v>49</v>
      </c>
      <c r="BD236" s="14" t="e">
        <f t="shared" si="96"/>
        <v>#REF!</v>
      </c>
      <c r="BE236" s="14" t="e">
        <f t="shared" si="97"/>
        <v>#REF!</v>
      </c>
      <c r="BF236" s="14" t="e">
        <f t="shared" si="98"/>
        <v>#REF!</v>
      </c>
    </row>
    <row r="237" spans="37:58" ht="16.5" x14ac:dyDescent="0.2">
      <c r="AK237" s="69">
        <v>233</v>
      </c>
      <c r="AL237" s="69">
        <v>17</v>
      </c>
      <c r="AM237" s="69">
        <v>11</v>
      </c>
      <c r="AN237" s="69">
        <f t="shared" si="99"/>
        <v>35</v>
      </c>
      <c r="AO237" s="69">
        <f t="shared" si="100"/>
        <v>112</v>
      </c>
      <c r="AP237" s="69">
        <f t="shared" si="101"/>
        <v>193</v>
      </c>
      <c r="AS237" s="69">
        <v>233</v>
      </c>
      <c r="AT237" s="14">
        <f t="shared" si="89"/>
        <v>21</v>
      </c>
      <c r="AU237" s="14">
        <f t="shared" si="90"/>
        <v>53</v>
      </c>
      <c r="AV237" s="14" t="e">
        <f t="shared" si="93"/>
        <v>#REF!</v>
      </c>
      <c r="AW237" s="14" t="e">
        <f t="shared" si="94"/>
        <v>#REF!</v>
      </c>
      <c r="AX237" s="14" t="e">
        <f t="shared" si="95"/>
        <v>#REF!</v>
      </c>
      <c r="BA237" s="69">
        <v>230</v>
      </c>
      <c r="BB237" s="14">
        <f t="shared" si="91"/>
        <v>21</v>
      </c>
      <c r="BC237" s="14">
        <f t="shared" si="92"/>
        <v>50</v>
      </c>
      <c r="BD237" s="14" t="e">
        <f t="shared" si="96"/>
        <v>#REF!</v>
      </c>
      <c r="BE237" s="14" t="e">
        <f t="shared" si="97"/>
        <v>#REF!</v>
      </c>
      <c r="BF237" s="14" t="e">
        <f t="shared" si="98"/>
        <v>#REF!</v>
      </c>
    </row>
    <row r="238" spans="37:58" ht="16.5" x14ac:dyDescent="0.2">
      <c r="AK238" s="69">
        <v>234</v>
      </c>
      <c r="AL238" s="69">
        <v>17</v>
      </c>
      <c r="AM238" s="69">
        <v>12</v>
      </c>
      <c r="AN238" s="69">
        <f t="shared" si="99"/>
        <v>35</v>
      </c>
      <c r="AO238" s="69">
        <f t="shared" si="100"/>
        <v>114</v>
      </c>
      <c r="AP238" s="69">
        <f t="shared" si="101"/>
        <v>196</v>
      </c>
      <c r="AS238" s="69">
        <v>234</v>
      </c>
      <c r="AT238" s="14">
        <f t="shared" si="89"/>
        <v>21</v>
      </c>
      <c r="AU238" s="14">
        <f t="shared" si="90"/>
        <v>54</v>
      </c>
      <c r="AV238" s="14" t="e">
        <f t="shared" si="93"/>
        <v>#REF!</v>
      </c>
      <c r="AW238" s="14" t="e">
        <f t="shared" si="94"/>
        <v>#REF!</v>
      </c>
      <c r="AX238" s="14" t="e">
        <f t="shared" si="95"/>
        <v>#REF!</v>
      </c>
      <c r="BA238" s="69">
        <v>231</v>
      </c>
      <c r="BB238" s="14">
        <f t="shared" si="91"/>
        <v>21</v>
      </c>
      <c r="BC238" s="14">
        <f t="shared" si="92"/>
        <v>51</v>
      </c>
      <c r="BD238" s="14" t="e">
        <f t="shared" si="96"/>
        <v>#REF!</v>
      </c>
      <c r="BE238" s="14" t="e">
        <f t="shared" si="97"/>
        <v>#REF!</v>
      </c>
      <c r="BF238" s="14" t="e">
        <f t="shared" si="98"/>
        <v>#REF!</v>
      </c>
    </row>
    <row r="239" spans="37:58" ht="16.5" x14ac:dyDescent="0.2">
      <c r="AK239" s="69">
        <v>235</v>
      </c>
      <c r="AL239" s="69">
        <v>17</v>
      </c>
      <c r="AM239" s="69">
        <v>13</v>
      </c>
      <c r="AN239" s="69">
        <f t="shared" si="99"/>
        <v>35</v>
      </c>
      <c r="AO239" s="69">
        <f t="shared" si="100"/>
        <v>116</v>
      </c>
      <c r="AP239" s="69">
        <f t="shared" si="101"/>
        <v>199</v>
      </c>
      <c r="AS239" s="69">
        <v>235</v>
      </c>
      <c r="AT239" s="14">
        <f t="shared" si="89"/>
        <v>21</v>
      </c>
      <c r="AU239" s="14">
        <f t="shared" si="90"/>
        <v>55</v>
      </c>
      <c r="AV239" s="14" t="e">
        <f t="shared" si="93"/>
        <v>#REF!</v>
      </c>
      <c r="AW239" s="14" t="e">
        <f t="shared" si="94"/>
        <v>#REF!</v>
      </c>
      <c r="AX239" s="14" t="e">
        <f t="shared" si="95"/>
        <v>#REF!</v>
      </c>
      <c r="BA239" s="69">
        <v>232</v>
      </c>
      <c r="BB239" s="14">
        <f t="shared" si="91"/>
        <v>21</v>
      </c>
      <c r="BC239" s="14">
        <f t="shared" si="92"/>
        <v>52</v>
      </c>
      <c r="BD239" s="14" t="e">
        <f t="shared" si="96"/>
        <v>#REF!</v>
      </c>
      <c r="BE239" s="14" t="e">
        <f t="shared" si="97"/>
        <v>#REF!</v>
      </c>
      <c r="BF239" s="14" t="e">
        <f t="shared" si="98"/>
        <v>#REF!</v>
      </c>
    </row>
    <row r="240" spans="37:58" ht="16.5" x14ac:dyDescent="0.2">
      <c r="AK240" s="69">
        <v>236</v>
      </c>
      <c r="AL240" s="69">
        <v>17</v>
      </c>
      <c r="AM240" s="69">
        <v>14</v>
      </c>
      <c r="AN240" s="69">
        <f t="shared" si="99"/>
        <v>35</v>
      </c>
      <c r="AO240" s="69">
        <f t="shared" si="100"/>
        <v>118</v>
      </c>
      <c r="AP240" s="69">
        <f t="shared" si="101"/>
        <v>202</v>
      </c>
      <c r="AS240" s="69">
        <v>236</v>
      </c>
      <c r="AT240" s="14">
        <f t="shared" si="89"/>
        <v>21</v>
      </c>
      <c r="AU240" s="14">
        <f t="shared" si="90"/>
        <v>56</v>
      </c>
      <c r="AV240" s="14" t="e">
        <f t="shared" si="93"/>
        <v>#REF!</v>
      </c>
      <c r="AW240" s="14" t="e">
        <f t="shared" si="94"/>
        <v>#REF!</v>
      </c>
      <c r="AX240" s="14" t="e">
        <f t="shared" si="95"/>
        <v>#REF!</v>
      </c>
      <c r="BA240" s="69">
        <v>233</v>
      </c>
      <c r="BB240" s="14">
        <f t="shared" si="91"/>
        <v>21</v>
      </c>
      <c r="BC240" s="14">
        <f t="shared" si="92"/>
        <v>53</v>
      </c>
      <c r="BD240" s="14" t="e">
        <f t="shared" si="96"/>
        <v>#REF!</v>
      </c>
      <c r="BE240" s="14" t="e">
        <f t="shared" si="97"/>
        <v>#REF!</v>
      </c>
      <c r="BF240" s="14" t="e">
        <f t="shared" si="98"/>
        <v>#REF!</v>
      </c>
    </row>
    <row r="241" spans="37:58" ht="16.5" x14ac:dyDescent="0.2">
      <c r="AK241" s="69">
        <v>237</v>
      </c>
      <c r="AL241" s="69">
        <v>17</v>
      </c>
      <c r="AM241" s="69">
        <v>15</v>
      </c>
      <c r="AN241" s="69">
        <f t="shared" si="99"/>
        <v>35</v>
      </c>
      <c r="AO241" s="69">
        <f t="shared" si="100"/>
        <v>120</v>
      </c>
      <c r="AP241" s="69">
        <f t="shared" si="101"/>
        <v>205</v>
      </c>
      <c r="AS241" s="69">
        <v>237</v>
      </c>
      <c r="AT241" s="14">
        <f t="shared" si="89"/>
        <v>21</v>
      </c>
      <c r="AU241" s="14">
        <f t="shared" si="90"/>
        <v>57</v>
      </c>
      <c r="AV241" s="14" t="e">
        <f t="shared" si="93"/>
        <v>#REF!</v>
      </c>
      <c r="AW241" s="14" t="e">
        <f t="shared" si="94"/>
        <v>#REF!</v>
      </c>
      <c r="AX241" s="14" t="e">
        <f t="shared" si="95"/>
        <v>#REF!</v>
      </c>
      <c r="BA241" s="69">
        <v>234</v>
      </c>
      <c r="BB241" s="14">
        <f t="shared" si="91"/>
        <v>21</v>
      </c>
      <c r="BC241" s="14">
        <f t="shared" si="92"/>
        <v>54</v>
      </c>
      <c r="BD241" s="14" t="e">
        <f t="shared" si="96"/>
        <v>#REF!</v>
      </c>
      <c r="BE241" s="14" t="e">
        <f t="shared" si="97"/>
        <v>#REF!</v>
      </c>
      <c r="BF241" s="14" t="e">
        <f t="shared" si="98"/>
        <v>#REF!</v>
      </c>
    </row>
    <row r="242" spans="37:58" ht="16.5" x14ac:dyDescent="0.2">
      <c r="AK242" s="69">
        <v>238</v>
      </c>
      <c r="AL242" s="69">
        <v>18</v>
      </c>
      <c r="AM242" s="69">
        <v>1</v>
      </c>
      <c r="AN242" s="69">
        <f t="shared" ref="AN242:AN256" si="102">INDEX($D$6:$D$25,AL242)</f>
        <v>37</v>
      </c>
      <c r="AO242" s="69">
        <f t="shared" ref="AO242:AO256" si="103">INT(INDEX($F$5:$F$25,AL242)+AM242*INDEX($G$6:$G$25,AL242))</f>
        <v>102</v>
      </c>
      <c r="AP242" s="69">
        <f t="shared" ref="AP242:AP256" si="104">INT(INDEX($I$5:$I$25,AL242)+AM242*INDEX($J$6:$J$25,AL242))</f>
        <v>177</v>
      </c>
      <c r="AS242" s="69">
        <v>238</v>
      </c>
      <c r="AT242" s="14">
        <f t="shared" si="89"/>
        <v>21</v>
      </c>
      <c r="AU242" s="14">
        <f t="shared" si="90"/>
        <v>58</v>
      </c>
      <c r="AV242" s="14" t="e">
        <f t="shared" si="93"/>
        <v>#REF!</v>
      </c>
      <c r="AW242" s="14" t="e">
        <f t="shared" si="94"/>
        <v>#REF!</v>
      </c>
      <c r="AX242" s="14" t="e">
        <f t="shared" si="95"/>
        <v>#REF!</v>
      </c>
      <c r="BA242" s="69">
        <v>235</v>
      </c>
      <c r="BB242" s="14">
        <f t="shared" si="91"/>
        <v>21</v>
      </c>
      <c r="BC242" s="14">
        <f t="shared" si="92"/>
        <v>55</v>
      </c>
      <c r="BD242" s="14" t="e">
        <f t="shared" si="96"/>
        <v>#REF!</v>
      </c>
      <c r="BE242" s="14" t="e">
        <f t="shared" si="97"/>
        <v>#REF!</v>
      </c>
      <c r="BF242" s="14" t="e">
        <f t="shared" si="98"/>
        <v>#REF!</v>
      </c>
    </row>
    <row r="243" spans="37:58" ht="16.5" x14ac:dyDescent="0.2">
      <c r="AK243" s="69">
        <v>239</v>
      </c>
      <c r="AL243" s="69">
        <v>18</v>
      </c>
      <c r="AM243" s="69">
        <v>2</v>
      </c>
      <c r="AN243" s="69">
        <f t="shared" si="102"/>
        <v>37</v>
      </c>
      <c r="AO243" s="69">
        <f t="shared" si="103"/>
        <v>104</v>
      </c>
      <c r="AP243" s="69">
        <f t="shared" si="104"/>
        <v>179</v>
      </c>
      <c r="AS243" s="69">
        <v>239</v>
      </c>
      <c r="AT243" s="14">
        <f t="shared" si="89"/>
        <v>21</v>
      </c>
      <c r="AU243" s="14">
        <f t="shared" si="90"/>
        <v>59</v>
      </c>
      <c r="AV243" s="14" t="e">
        <f t="shared" si="93"/>
        <v>#REF!</v>
      </c>
      <c r="AW243" s="14" t="e">
        <f t="shared" si="94"/>
        <v>#REF!</v>
      </c>
      <c r="AX243" s="14" t="e">
        <f t="shared" si="95"/>
        <v>#REF!</v>
      </c>
      <c r="BA243" s="69">
        <v>236</v>
      </c>
      <c r="BB243" s="14">
        <f t="shared" si="91"/>
        <v>21</v>
      </c>
      <c r="BC243" s="14">
        <f t="shared" si="92"/>
        <v>56</v>
      </c>
      <c r="BD243" s="14" t="e">
        <f t="shared" si="96"/>
        <v>#REF!</v>
      </c>
      <c r="BE243" s="14" t="e">
        <f t="shared" si="97"/>
        <v>#REF!</v>
      </c>
      <c r="BF243" s="14" t="e">
        <f t="shared" si="98"/>
        <v>#REF!</v>
      </c>
    </row>
    <row r="244" spans="37:58" ht="16.5" x14ac:dyDescent="0.2">
      <c r="AK244" s="69">
        <v>240</v>
      </c>
      <c r="AL244" s="69">
        <v>18</v>
      </c>
      <c r="AM244" s="69">
        <v>3</v>
      </c>
      <c r="AN244" s="69">
        <f t="shared" si="102"/>
        <v>37</v>
      </c>
      <c r="AO244" s="69">
        <f t="shared" si="103"/>
        <v>106</v>
      </c>
      <c r="AP244" s="69">
        <f t="shared" si="104"/>
        <v>181</v>
      </c>
      <c r="AS244" s="69">
        <v>240</v>
      </c>
      <c r="AT244" s="14">
        <f t="shared" si="89"/>
        <v>21</v>
      </c>
      <c r="AU244" s="14">
        <f t="shared" si="90"/>
        <v>60</v>
      </c>
      <c r="AV244" s="14" t="e">
        <f t="shared" si="93"/>
        <v>#REF!</v>
      </c>
      <c r="AW244" s="14" t="e">
        <f t="shared" si="94"/>
        <v>#REF!</v>
      </c>
      <c r="AX244" s="14" t="e">
        <f t="shared" si="95"/>
        <v>#REF!</v>
      </c>
      <c r="BA244" s="69">
        <v>237</v>
      </c>
      <c r="BB244" s="14">
        <f t="shared" si="91"/>
        <v>21</v>
      </c>
      <c r="BC244" s="14">
        <f t="shared" si="92"/>
        <v>57</v>
      </c>
      <c r="BD244" s="14" t="e">
        <f t="shared" si="96"/>
        <v>#REF!</v>
      </c>
      <c r="BE244" s="14" t="e">
        <f t="shared" si="97"/>
        <v>#REF!</v>
      </c>
      <c r="BF244" s="14" t="e">
        <f t="shared" si="98"/>
        <v>#REF!</v>
      </c>
    </row>
    <row r="245" spans="37:58" ht="16.5" x14ac:dyDescent="0.2">
      <c r="AK245" s="69">
        <v>241</v>
      </c>
      <c r="AL245" s="69">
        <v>18</v>
      </c>
      <c r="AM245" s="69">
        <v>4</v>
      </c>
      <c r="AN245" s="69">
        <f t="shared" si="102"/>
        <v>37</v>
      </c>
      <c r="AO245" s="69">
        <f t="shared" si="103"/>
        <v>108</v>
      </c>
      <c r="AP245" s="69">
        <f t="shared" si="104"/>
        <v>183</v>
      </c>
      <c r="AS245" s="69">
        <v>241</v>
      </c>
      <c r="AT245" s="14">
        <f t="shared" si="89"/>
        <v>21</v>
      </c>
      <c r="AU245" s="14">
        <f t="shared" si="90"/>
        <v>61</v>
      </c>
      <c r="AV245" s="14" t="e">
        <f t="shared" si="93"/>
        <v>#REF!</v>
      </c>
      <c r="AW245" s="14" t="e">
        <f t="shared" si="94"/>
        <v>#REF!</v>
      </c>
      <c r="AX245" s="14" t="e">
        <f t="shared" si="95"/>
        <v>#REF!</v>
      </c>
      <c r="BA245" s="69">
        <v>238</v>
      </c>
      <c r="BB245" s="14">
        <f t="shared" si="91"/>
        <v>21</v>
      </c>
      <c r="BC245" s="14">
        <f t="shared" si="92"/>
        <v>58</v>
      </c>
      <c r="BD245" s="14" t="e">
        <f t="shared" si="96"/>
        <v>#REF!</v>
      </c>
      <c r="BE245" s="14" t="e">
        <f t="shared" si="97"/>
        <v>#REF!</v>
      </c>
      <c r="BF245" s="14" t="e">
        <f t="shared" si="98"/>
        <v>#REF!</v>
      </c>
    </row>
    <row r="246" spans="37:58" ht="16.5" x14ac:dyDescent="0.2">
      <c r="AK246" s="69">
        <v>242</v>
      </c>
      <c r="AL246" s="69">
        <v>18</v>
      </c>
      <c r="AM246" s="69">
        <v>5</v>
      </c>
      <c r="AN246" s="69">
        <f t="shared" si="102"/>
        <v>37</v>
      </c>
      <c r="AO246" s="69">
        <f t="shared" si="103"/>
        <v>110</v>
      </c>
      <c r="AP246" s="69">
        <f t="shared" si="104"/>
        <v>185</v>
      </c>
      <c r="AS246" s="69">
        <v>242</v>
      </c>
      <c r="AT246" s="14">
        <f t="shared" si="89"/>
        <v>21</v>
      </c>
      <c r="AU246" s="14">
        <f t="shared" si="90"/>
        <v>62</v>
      </c>
      <c r="AV246" s="14" t="e">
        <f t="shared" si="93"/>
        <v>#REF!</v>
      </c>
      <c r="AW246" s="14" t="e">
        <f t="shared" si="94"/>
        <v>#REF!</v>
      </c>
      <c r="AX246" s="14" t="e">
        <f t="shared" si="95"/>
        <v>#REF!</v>
      </c>
      <c r="BA246" s="69">
        <v>239</v>
      </c>
      <c r="BB246" s="14">
        <f t="shared" si="91"/>
        <v>21</v>
      </c>
      <c r="BC246" s="14">
        <f t="shared" si="92"/>
        <v>59</v>
      </c>
      <c r="BD246" s="14" t="e">
        <f t="shared" si="96"/>
        <v>#REF!</v>
      </c>
      <c r="BE246" s="14" t="e">
        <f t="shared" si="97"/>
        <v>#REF!</v>
      </c>
      <c r="BF246" s="14" t="e">
        <f t="shared" si="98"/>
        <v>#REF!</v>
      </c>
    </row>
    <row r="247" spans="37:58" ht="16.5" x14ac:dyDescent="0.2">
      <c r="AK247" s="69">
        <v>243</v>
      </c>
      <c r="AL247" s="69">
        <v>18</v>
      </c>
      <c r="AM247" s="69">
        <v>6</v>
      </c>
      <c r="AN247" s="69">
        <f t="shared" si="102"/>
        <v>37</v>
      </c>
      <c r="AO247" s="69">
        <f t="shared" si="103"/>
        <v>112</v>
      </c>
      <c r="AP247" s="69">
        <f t="shared" si="104"/>
        <v>187</v>
      </c>
      <c r="AS247" s="69">
        <v>243</v>
      </c>
      <c r="AT247" s="14">
        <f t="shared" si="89"/>
        <v>21</v>
      </c>
      <c r="AU247" s="14">
        <f t="shared" si="90"/>
        <v>63</v>
      </c>
      <c r="AV247" s="14" t="e">
        <f t="shared" si="93"/>
        <v>#REF!</v>
      </c>
      <c r="AW247" s="14" t="e">
        <f t="shared" si="94"/>
        <v>#REF!</v>
      </c>
      <c r="AX247" s="14" t="e">
        <f t="shared" si="95"/>
        <v>#REF!</v>
      </c>
      <c r="BA247" s="69">
        <v>240</v>
      </c>
      <c r="BB247" s="14">
        <f t="shared" si="91"/>
        <v>21</v>
      </c>
      <c r="BC247" s="14">
        <f t="shared" si="92"/>
        <v>60</v>
      </c>
      <c r="BD247" s="14" t="e">
        <f t="shared" si="96"/>
        <v>#REF!</v>
      </c>
      <c r="BE247" s="14" t="e">
        <f t="shared" si="97"/>
        <v>#REF!</v>
      </c>
      <c r="BF247" s="14" t="e">
        <f t="shared" si="98"/>
        <v>#REF!</v>
      </c>
    </row>
    <row r="248" spans="37:58" ht="16.5" x14ac:dyDescent="0.2">
      <c r="AK248" s="69">
        <v>244</v>
      </c>
      <c r="AL248" s="69">
        <v>18</v>
      </c>
      <c r="AM248" s="69">
        <v>7</v>
      </c>
      <c r="AN248" s="69">
        <f t="shared" si="102"/>
        <v>37</v>
      </c>
      <c r="AO248" s="69">
        <f t="shared" si="103"/>
        <v>114</v>
      </c>
      <c r="AP248" s="69">
        <f t="shared" si="104"/>
        <v>189</v>
      </c>
      <c r="AS248" s="69">
        <v>244</v>
      </c>
      <c r="AT248" s="14">
        <f t="shared" si="89"/>
        <v>21</v>
      </c>
      <c r="AU248" s="14">
        <f t="shared" si="90"/>
        <v>64</v>
      </c>
      <c r="AV248" s="14" t="e">
        <f t="shared" si="93"/>
        <v>#REF!</v>
      </c>
      <c r="AW248" s="14" t="e">
        <f t="shared" si="94"/>
        <v>#REF!</v>
      </c>
      <c r="AX248" s="14" t="e">
        <f t="shared" si="95"/>
        <v>#REF!</v>
      </c>
      <c r="BA248" s="69">
        <v>241</v>
      </c>
      <c r="BB248" s="14">
        <f t="shared" si="91"/>
        <v>21</v>
      </c>
      <c r="BC248" s="14">
        <f t="shared" si="92"/>
        <v>61</v>
      </c>
      <c r="BD248" s="14" t="e">
        <f t="shared" si="96"/>
        <v>#REF!</v>
      </c>
      <c r="BE248" s="14" t="e">
        <f t="shared" si="97"/>
        <v>#REF!</v>
      </c>
      <c r="BF248" s="14" t="e">
        <f t="shared" si="98"/>
        <v>#REF!</v>
      </c>
    </row>
    <row r="249" spans="37:58" ht="16.5" x14ac:dyDescent="0.2">
      <c r="AK249" s="69">
        <v>245</v>
      </c>
      <c r="AL249" s="69">
        <v>18</v>
      </c>
      <c r="AM249" s="69">
        <v>8</v>
      </c>
      <c r="AN249" s="69">
        <f t="shared" si="102"/>
        <v>37</v>
      </c>
      <c r="AO249" s="69">
        <f t="shared" si="103"/>
        <v>116</v>
      </c>
      <c r="AP249" s="69">
        <f t="shared" si="104"/>
        <v>191</v>
      </c>
      <c r="AS249" s="69">
        <v>245</v>
      </c>
      <c r="AT249" s="14">
        <f t="shared" si="89"/>
        <v>21</v>
      </c>
      <c r="AU249" s="14">
        <f t="shared" si="90"/>
        <v>65</v>
      </c>
      <c r="AV249" s="14" t="e">
        <f t="shared" si="93"/>
        <v>#REF!</v>
      </c>
      <c r="AW249" s="14" t="e">
        <f t="shared" si="94"/>
        <v>#REF!</v>
      </c>
      <c r="AX249" s="14" t="e">
        <f t="shared" si="95"/>
        <v>#REF!</v>
      </c>
      <c r="BA249" s="69">
        <v>242</v>
      </c>
      <c r="BB249" s="14">
        <f t="shared" si="91"/>
        <v>21</v>
      </c>
      <c r="BC249" s="14">
        <f t="shared" si="92"/>
        <v>62</v>
      </c>
      <c r="BD249" s="14" t="e">
        <f t="shared" si="96"/>
        <v>#REF!</v>
      </c>
      <c r="BE249" s="14" t="e">
        <f t="shared" si="97"/>
        <v>#REF!</v>
      </c>
      <c r="BF249" s="14" t="e">
        <f t="shared" si="98"/>
        <v>#REF!</v>
      </c>
    </row>
    <row r="250" spans="37:58" ht="16.5" x14ac:dyDescent="0.2">
      <c r="AK250" s="69">
        <v>246</v>
      </c>
      <c r="AL250" s="69">
        <v>18</v>
      </c>
      <c r="AM250" s="69">
        <v>9</v>
      </c>
      <c r="AN250" s="69">
        <f t="shared" si="102"/>
        <v>37</v>
      </c>
      <c r="AO250" s="69">
        <f t="shared" si="103"/>
        <v>118</v>
      </c>
      <c r="AP250" s="69">
        <f t="shared" si="104"/>
        <v>193</v>
      </c>
      <c r="AS250" s="69">
        <v>246</v>
      </c>
      <c r="AT250" s="14">
        <f t="shared" si="89"/>
        <v>21</v>
      </c>
      <c r="AU250" s="14">
        <f t="shared" si="90"/>
        <v>66</v>
      </c>
      <c r="AV250" s="14" t="e">
        <f t="shared" si="93"/>
        <v>#REF!</v>
      </c>
      <c r="AW250" s="14" t="e">
        <f t="shared" si="94"/>
        <v>#REF!</v>
      </c>
      <c r="AX250" s="14" t="e">
        <f t="shared" si="95"/>
        <v>#REF!</v>
      </c>
      <c r="BA250" s="69">
        <v>243</v>
      </c>
      <c r="BB250" s="14">
        <f t="shared" si="91"/>
        <v>21</v>
      </c>
      <c r="BC250" s="14">
        <f t="shared" si="92"/>
        <v>63</v>
      </c>
      <c r="BD250" s="14" t="e">
        <f t="shared" si="96"/>
        <v>#REF!</v>
      </c>
      <c r="BE250" s="14" t="e">
        <f t="shared" si="97"/>
        <v>#REF!</v>
      </c>
      <c r="BF250" s="14" t="e">
        <f t="shared" si="98"/>
        <v>#REF!</v>
      </c>
    </row>
    <row r="251" spans="37:58" ht="16.5" x14ac:dyDescent="0.2">
      <c r="AK251" s="69">
        <v>247</v>
      </c>
      <c r="AL251" s="69">
        <v>18</v>
      </c>
      <c r="AM251" s="69">
        <v>10</v>
      </c>
      <c r="AN251" s="69">
        <f t="shared" si="102"/>
        <v>37</v>
      </c>
      <c r="AO251" s="69">
        <f t="shared" si="103"/>
        <v>120</v>
      </c>
      <c r="AP251" s="69">
        <f t="shared" si="104"/>
        <v>195</v>
      </c>
      <c r="AS251" s="69">
        <v>247</v>
      </c>
      <c r="AT251" s="14">
        <f t="shared" si="89"/>
        <v>21</v>
      </c>
      <c r="AU251" s="14">
        <f t="shared" si="90"/>
        <v>67</v>
      </c>
      <c r="AV251" s="14" t="e">
        <f t="shared" si="93"/>
        <v>#REF!</v>
      </c>
      <c r="AW251" s="14" t="e">
        <f t="shared" si="94"/>
        <v>#REF!</v>
      </c>
      <c r="AX251" s="14" t="e">
        <f t="shared" si="95"/>
        <v>#REF!</v>
      </c>
      <c r="BA251" s="69">
        <v>244</v>
      </c>
      <c r="BB251" s="14">
        <f t="shared" si="91"/>
        <v>21</v>
      </c>
      <c r="BC251" s="14">
        <f t="shared" si="92"/>
        <v>64</v>
      </c>
      <c r="BD251" s="14" t="e">
        <f t="shared" si="96"/>
        <v>#REF!</v>
      </c>
      <c r="BE251" s="14" t="e">
        <f t="shared" si="97"/>
        <v>#REF!</v>
      </c>
      <c r="BF251" s="14" t="e">
        <f t="shared" si="98"/>
        <v>#REF!</v>
      </c>
    </row>
    <row r="252" spans="37:58" ht="16.5" x14ac:dyDescent="0.2">
      <c r="AK252" s="69">
        <v>248</v>
      </c>
      <c r="AL252" s="69">
        <v>18</v>
      </c>
      <c r="AM252" s="69">
        <v>11</v>
      </c>
      <c r="AN252" s="69">
        <f t="shared" si="102"/>
        <v>37</v>
      </c>
      <c r="AO252" s="69">
        <f t="shared" si="103"/>
        <v>122</v>
      </c>
      <c r="AP252" s="69">
        <f t="shared" si="104"/>
        <v>197</v>
      </c>
      <c r="AS252" s="69">
        <v>248</v>
      </c>
      <c r="AT252" s="14">
        <f t="shared" si="89"/>
        <v>21</v>
      </c>
      <c r="AU252" s="14">
        <f t="shared" si="90"/>
        <v>68</v>
      </c>
      <c r="AV252" s="14" t="e">
        <f t="shared" si="93"/>
        <v>#REF!</v>
      </c>
      <c r="AW252" s="14" t="e">
        <f t="shared" si="94"/>
        <v>#REF!</v>
      </c>
      <c r="AX252" s="14" t="e">
        <f t="shared" si="95"/>
        <v>#REF!</v>
      </c>
      <c r="BA252" s="69">
        <v>245</v>
      </c>
      <c r="BB252" s="14">
        <f t="shared" si="91"/>
        <v>21</v>
      </c>
      <c r="BC252" s="14">
        <f t="shared" si="92"/>
        <v>65</v>
      </c>
      <c r="BD252" s="14" t="e">
        <f t="shared" si="96"/>
        <v>#REF!</v>
      </c>
      <c r="BE252" s="14" t="e">
        <f t="shared" si="97"/>
        <v>#REF!</v>
      </c>
      <c r="BF252" s="14" t="e">
        <f t="shared" si="98"/>
        <v>#REF!</v>
      </c>
    </row>
    <row r="253" spans="37:58" ht="16.5" x14ac:dyDescent="0.2">
      <c r="AK253" s="69">
        <v>249</v>
      </c>
      <c r="AL253" s="69">
        <v>18</v>
      </c>
      <c r="AM253" s="69">
        <v>12</v>
      </c>
      <c r="AN253" s="69">
        <f t="shared" si="102"/>
        <v>37</v>
      </c>
      <c r="AO253" s="69">
        <f t="shared" si="103"/>
        <v>124</v>
      </c>
      <c r="AP253" s="69">
        <f t="shared" si="104"/>
        <v>199</v>
      </c>
      <c r="AS253" s="69">
        <v>249</v>
      </c>
      <c r="AT253" s="14">
        <f t="shared" si="89"/>
        <v>21</v>
      </c>
      <c r="AU253" s="14">
        <f t="shared" si="90"/>
        <v>69</v>
      </c>
      <c r="AV253" s="14" t="e">
        <f t="shared" si="93"/>
        <v>#REF!</v>
      </c>
      <c r="AW253" s="14" t="e">
        <f t="shared" si="94"/>
        <v>#REF!</v>
      </c>
      <c r="AX253" s="14" t="e">
        <f t="shared" si="95"/>
        <v>#REF!</v>
      </c>
      <c r="BA253" s="69">
        <v>246</v>
      </c>
      <c r="BB253" s="14">
        <f t="shared" si="91"/>
        <v>21</v>
      </c>
      <c r="BC253" s="14">
        <f t="shared" si="92"/>
        <v>66</v>
      </c>
      <c r="BD253" s="14" t="e">
        <f t="shared" si="96"/>
        <v>#REF!</v>
      </c>
      <c r="BE253" s="14" t="e">
        <f t="shared" si="97"/>
        <v>#REF!</v>
      </c>
      <c r="BF253" s="14" t="e">
        <f t="shared" si="98"/>
        <v>#REF!</v>
      </c>
    </row>
    <row r="254" spans="37:58" ht="16.5" x14ac:dyDescent="0.2">
      <c r="AK254" s="69">
        <v>250</v>
      </c>
      <c r="AL254" s="69">
        <v>18</v>
      </c>
      <c r="AM254" s="69">
        <v>13</v>
      </c>
      <c r="AN254" s="69">
        <f t="shared" si="102"/>
        <v>37</v>
      </c>
      <c r="AO254" s="69">
        <f t="shared" si="103"/>
        <v>126</v>
      </c>
      <c r="AP254" s="69">
        <f t="shared" si="104"/>
        <v>201</v>
      </c>
      <c r="AS254" s="69">
        <v>250</v>
      </c>
      <c r="AT254" s="14">
        <f t="shared" si="89"/>
        <v>21</v>
      </c>
      <c r="AU254" s="14">
        <f t="shared" si="90"/>
        <v>70</v>
      </c>
      <c r="AV254" s="14" t="e">
        <f t="shared" si="93"/>
        <v>#REF!</v>
      </c>
      <c r="AW254" s="14" t="e">
        <f t="shared" si="94"/>
        <v>#REF!</v>
      </c>
      <c r="AX254" s="14" t="e">
        <f t="shared" si="95"/>
        <v>#REF!</v>
      </c>
      <c r="BA254" s="69">
        <v>247</v>
      </c>
      <c r="BB254" s="14">
        <f t="shared" si="91"/>
        <v>21</v>
      </c>
      <c r="BC254" s="14">
        <f t="shared" si="92"/>
        <v>67</v>
      </c>
      <c r="BD254" s="14" t="e">
        <f t="shared" si="96"/>
        <v>#REF!</v>
      </c>
      <c r="BE254" s="14" t="e">
        <f t="shared" si="97"/>
        <v>#REF!</v>
      </c>
      <c r="BF254" s="14" t="e">
        <f t="shared" si="98"/>
        <v>#REF!</v>
      </c>
    </row>
    <row r="255" spans="37:58" ht="16.5" x14ac:dyDescent="0.2">
      <c r="AK255" s="69">
        <v>251</v>
      </c>
      <c r="AL255" s="69">
        <v>18</v>
      </c>
      <c r="AM255" s="69">
        <v>14</v>
      </c>
      <c r="AN255" s="69">
        <f t="shared" si="102"/>
        <v>37</v>
      </c>
      <c r="AO255" s="69">
        <f t="shared" si="103"/>
        <v>128</v>
      </c>
      <c r="AP255" s="69">
        <f t="shared" si="104"/>
        <v>203</v>
      </c>
      <c r="AS255" s="69">
        <v>251</v>
      </c>
      <c r="AT255" s="14">
        <f t="shared" si="89"/>
        <v>21</v>
      </c>
      <c r="AU255" s="14">
        <f t="shared" si="90"/>
        <v>71</v>
      </c>
      <c r="AV255" s="14" t="e">
        <f t="shared" si="93"/>
        <v>#REF!</v>
      </c>
      <c r="AW255" s="14" t="e">
        <f t="shared" si="94"/>
        <v>#REF!</v>
      </c>
      <c r="AX255" s="14" t="e">
        <f t="shared" si="95"/>
        <v>#REF!</v>
      </c>
      <c r="BA255" s="69">
        <v>248</v>
      </c>
      <c r="BB255" s="14">
        <f t="shared" si="91"/>
        <v>21</v>
      </c>
      <c r="BC255" s="14">
        <f t="shared" si="92"/>
        <v>68</v>
      </c>
      <c r="BD255" s="14" t="e">
        <f t="shared" si="96"/>
        <v>#REF!</v>
      </c>
      <c r="BE255" s="14" t="e">
        <f t="shared" si="97"/>
        <v>#REF!</v>
      </c>
      <c r="BF255" s="14" t="e">
        <f t="shared" si="98"/>
        <v>#REF!</v>
      </c>
    </row>
    <row r="256" spans="37:58" ht="16.5" x14ac:dyDescent="0.2">
      <c r="AK256" s="69">
        <v>252</v>
      </c>
      <c r="AL256" s="69">
        <v>18</v>
      </c>
      <c r="AM256" s="69">
        <v>15</v>
      </c>
      <c r="AN256" s="69">
        <f t="shared" si="102"/>
        <v>37</v>
      </c>
      <c r="AO256" s="69">
        <f t="shared" si="103"/>
        <v>130</v>
      </c>
      <c r="AP256" s="69">
        <f t="shared" si="104"/>
        <v>205</v>
      </c>
      <c r="AS256" s="69">
        <v>252</v>
      </c>
      <c r="AT256" s="14">
        <f t="shared" si="89"/>
        <v>21</v>
      </c>
      <c r="AU256" s="14">
        <f t="shared" si="90"/>
        <v>72</v>
      </c>
      <c r="AV256" s="14" t="e">
        <f t="shared" si="93"/>
        <v>#REF!</v>
      </c>
      <c r="AW256" s="14" t="e">
        <f t="shared" si="94"/>
        <v>#REF!</v>
      </c>
      <c r="AX256" s="14" t="e">
        <f t="shared" si="95"/>
        <v>#REF!</v>
      </c>
      <c r="BA256" s="69">
        <v>249</v>
      </c>
      <c r="BB256" s="14">
        <f t="shared" si="91"/>
        <v>21</v>
      </c>
      <c r="BC256" s="14">
        <f t="shared" si="92"/>
        <v>69</v>
      </c>
      <c r="BD256" s="14" t="e">
        <f t="shared" si="96"/>
        <v>#REF!</v>
      </c>
      <c r="BE256" s="14" t="e">
        <f t="shared" si="97"/>
        <v>#REF!</v>
      </c>
      <c r="BF256" s="14" t="e">
        <f t="shared" si="98"/>
        <v>#REF!</v>
      </c>
    </row>
    <row r="257" spans="37:58" ht="16.5" x14ac:dyDescent="0.2">
      <c r="AK257" s="69">
        <v>253</v>
      </c>
      <c r="AL257" s="69">
        <v>19</v>
      </c>
      <c r="AM257" s="69">
        <v>1</v>
      </c>
      <c r="AN257" s="69">
        <f t="shared" ref="AN257:AN272" si="105">INDEX($D$6:$D$25,AL257)</f>
        <v>40</v>
      </c>
      <c r="AO257" s="69">
        <f t="shared" ref="AO257:AO272" si="106">INT(INDEX($F$5:$F$25,AL257)+AM257*INDEX($G$6:$G$25,AL257))</f>
        <v>112</v>
      </c>
      <c r="AP257" s="69">
        <f t="shared" ref="AP257:AP272" si="107">INT(INDEX($I$5:$I$25,AL257)+AM257*INDEX($J$6:$J$25,AL257))</f>
        <v>188</v>
      </c>
      <c r="AS257" s="69">
        <v>253</v>
      </c>
      <c r="AT257" s="14">
        <f t="shared" si="89"/>
        <v>21</v>
      </c>
      <c r="AU257" s="14">
        <f t="shared" si="90"/>
        <v>73</v>
      </c>
      <c r="AV257" s="14" t="e">
        <f t="shared" si="93"/>
        <v>#REF!</v>
      </c>
      <c r="AW257" s="14" t="e">
        <f t="shared" si="94"/>
        <v>#REF!</v>
      </c>
      <c r="AX257" s="14" t="e">
        <f t="shared" si="95"/>
        <v>#REF!</v>
      </c>
      <c r="BA257" s="69">
        <v>250</v>
      </c>
      <c r="BB257" s="14">
        <f t="shared" si="91"/>
        <v>21</v>
      </c>
      <c r="BC257" s="14">
        <f t="shared" si="92"/>
        <v>70</v>
      </c>
      <c r="BD257" s="14" t="e">
        <f t="shared" si="96"/>
        <v>#REF!</v>
      </c>
      <c r="BE257" s="14" t="e">
        <f t="shared" si="97"/>
        <v>#REF!</v>
      </c>
      <c r="BF257" s="14" t="e">
        <f t="shared" si="98"/>
        <v>#REF!</v>
      </c>
    </row>
    <row r="258" spans="37:58" ht="16.5" x14ac:dyDescent="0.2">
      <c r="AK258" s="69">
        <v>254</v>
      </c>
      <c r="AL258" s="69">
        <v>19</v>
      </c>
      <c r="AM258" s="69">
        <v>2</v>
      </c>
      <c r="AN258" s="69">
        <f t="shared" si="105"/>
        <v>40</v>
      </c>
      <c r="AO258" s="69">
        <f t="shared" si="106"/>
        <v>114</v>
      </c>
      <c r="AP258" s="69">
        <f t="shared" si="107"/>
        <v>191</v>
      </c>
      <c r="AS258" s="69">
        <v>254</v>
      </c>
      <c r="AT258" s="14">
        <f t="shared" si="89"/>
        <v>21</v>
      </c>
      <c r="AU258" s="14">
        <f t="shared" si="90"/>
        <v>74</v>
      </c>
      <c r="AV258" s="14" t="e">
        <f t="shared" si="93"/>
        <v>#REF!</v>
      </c>
      <c r="AW258" s="14" t="e">
        <f t="shared" si="94"/>
        <v>#REF!</v>
      </c>
      <c r="AX258" s="14" t="e">
        <f t="shared" si="95"/>
        <v>#REF!</v>
      </c>
      <c r="BA258" s="69">
        <v>251</v>
      </c>
      <c r="BB258" s="14">
        <f t="shared" si="91"/>
        <v>21</v>
      </c>
      <c r="BC258" s="14">
        <f t="shared" si="92"/>
        <v>71</v>
      </c>
      <c r="BD258" s="14" t="e">
        <f t="shared" si="96"/>
        <v>#REF!</v>
      </c>
      <c r="BE258" s="14" t="e">
        <f t="shared" si="97"/>
        <v>#REF!</v>
      </c>
      <c r="BF258" s="14" t="e">
        <f t="shared" si="98"/>
        <v>#REF!</v>
      </c>
    </row>
    <row r="259" spans="37:58" ht="16.5" x14ac:dyDescent="0.2">
      <c r="AK259" s="69">
        <v>255</v>
      </c>
      <c r="AL259" s="69">
        <v>19</v>
      </c>
      <c r="AM259" s="69">
        <v>3</v>
      </c>
      <c r="AN259" s="69">
        <f t="shared" si="105"/>
        <v>40</v>
      </c>
      <c r="AO259" s="69">
        <f t="shared" si="106"/>
        <v>116</v>
      </c>
      <c r="AP259" s="69">
        <f t="shared" si="107"/>
        <v>194</v>
      </c>
      <c r="AS259" s="69">
        <v>255</v>
      </c>
      <c r="AT259" s="14">
        <f t="shared" si="89"/>
        <v>21</v>
      </c>
      <c r="AU259" s="14">
        <f t="shared" si="90"/>
        <v>75</v>
      </c>
      <c r="AV259" s="14" t="e">
        <f t="shared" si="93"/>
        <v>#REF!</v>
      </c>
      <c r="AW259" s="14" t="e">
        <f t="shared" si="94"/>
        <v>#REF!</v>
      </c>
      <c r="AX259" s="14" t="e">
        <f t="shared" si="95"/>
        <v>#REF!</v>
      </c>
      <c r="BA259" s="69">
        <v>252</v>
      </c>
      <c r="BB259" s="14">
        <f t="shared" si="91"/>
        <v>21</v>
      </c>
      <c r="BC259" s="14">
        <f t="shared" si="92"/>
        <v>72</v>
      </c>
      <c r="BD259" s="14" t="e">
        <f t="shared" si="96"/>
        <v>#REF!</v>
      </c>
      <c r="BE259" s="14" t="e">
        <f t="shared" si="97"/>
        <v>#REF!</v>
      </c>
      <c r="BF259" s="14" t="e">
        <f t="shared" si="98"/>
        <v>#REF!</v>
      </c>
    </row>
    <row r="260" spans="37:58" ht="16.5" x14ac:dyDescent="0.2">
      <c r="AK260" s="69">
        <v>256</v>
      </c>
      <c r="AL260" s="69">
        <v>19</v>
      </c>
      <c r="AM260" s="69">
        <v>4</v>
      </c>
      <c r="AN260" s="69">
        <f t="shared" si="105"/>
        <v>40</v>
      </c>
      <c r="AO260" s="69">
        <f t="shared" si="106"/>
        <v>118</v>
      </c>
      <c r="AP260" s="69">
        <f t="shared" si="107"/>
        <v>197</v>
      </c>
      <c r="AS260" s="69">
        <v>256</v>
      </c>
      <c r="AT260" s="14">
        <f t="shared" si="89"/>
        <v>21</v>
      </c>
      <c r="AU260" s="14">
        <f t="shared" si="90"/>
        <v>76</v>
      </c>
      <c r="AV260" s="14" t="e">
        <f t="shared" si="93"/>
        <v>#REF!</v>
      </c>
      <c r="AW260" s="14" t="e">
        <f t="shared" si="94"/>
        <v>#REF!</v>
      </c>
      <c r="AX260" s="14" t="e">
        <f t="shared" si="95"/>
        <v>#REF!</v>
      </c>
      <c r="BA260" s="69">
        <v>253</v>
      </c>
      <c r="BB260" s="14">
        <f t="shared" si="91"/>
        <v>21</v>
      </c>
      <c r="BC260" s="14">
        <f t="shared" si="92"/>
        <v>73</v>
      </c>
      <c r="BD260" s="14" t="e">
        <f t="shared" si="96"/>
        <v>#REF!</v>
      </c>
      <c r="BE260" s="14" t="e">
        <f t="shared" si="97"/>
        <v>#REF!</v>
      </c>
      <c r="BF260" s="14" t="e">
        <f t="shared" si="98"/>
        <v>#REF!</v>
      </c>
    </row>
    <row r="261" spans="37:58" ht="16.5" x14ac:dyDescent="0.2">
      <c r="AK261" s="69">
        <v>257</v>
      </c>
      <c r="AL261" s="69">
        <v>19</v>
      </c>
      <c r="AM261" s="69">
        <v>5</v>
      </c>
      <c r="AN261" s="69">
        <f t="shared" si="105"/>
        <v>40</v>
      </c>
      <c r="AO261" s="69">
        <f t="shared" si="106"/>
        <v>120</v>
      </c>
      <c r="AP261" s="69">
        <f t="shared" si="107"/>
        <v>200</v>
      </c>
      <c r="AS261" s="69">
        <v>257</v>
      </c>
      <c r="AT261" s="14">
        <f t="shared" si="89"/>
        <v>21</v>
      </c>
      <c r="AU261" s="14">
        <f t="shared" si="90"/>
        <v>77</v>
      </c>
      <c r="AV261" s="14" t="e">
        <f t="shared" si="93"/>
        <v>#REF!</v>
      </c>
      <c r="AW261" s="14" t="e">
        <f t="shared" si="94"/>
        <v>#REF!</v>
      </c>
      <c r="AX261" s="14" t="e">
        <f t="shared" si="95"/>
        <v>#REF!</v>
      </c>
      <c r="BA261" s="69">
        <v>254</v>
      </c>
      <c r="BB261" s="14">
        <f t="shared" si="91"/>
        <v>21</v>
      </c>
      <c r="BC261" s="14">
        <f t="shared" si="92"/>
        <v>74</v>
      </c>
      <c r="BD261" s="14" t="e">
        <f t="shared" si="96"/>
        <v>#REF!</v>
      </c>
      <c r="BE261" s="14" t="e">
        <f t="shared" si="97"/>
        <v>#REF!</v>
      </c>
      <c r="BF261" s="14" t="e">
        <f t="shared" si="98"/>
        <v>#REF!</v>
      </c>
    </row>
    <row r="262" spans="37:58" ht="16.5" x14ac:dyDescent="0.2">
      <c r="AK262" s="69">
        <v>258</v>
      </c>
      <c r="AL262" s="69">
        <v>19</v>
      </c>
      <c r="AM262" s="69">
        <v>6</v>
      </c>
      <c r="AN262" s="69">
        <f t="shared" si="105"/>
        <v>40</v>
      </c>
      <c r="AO262" s="69">
        <f t="shared" si="106"/>
        <v>122</v>
      </c>
      <c r="AP262" s="69">
        <f t="shared" si="107"/>
        <v>203</v>
      </c>
      <c r="AS262" s="69">
        <v>258</v>
      </c>
      <c r="AT262" s="14">
        <f t="shared" ref="AT262:AT286" si="108">INDEX($L$5:$L$25,MATCH(AS262-1,$N$5:$N$25,1))+1</f>
        <v>21</v>
      </c>
      <c r="AU262" s="14">
        <f t="shared" ref="AU262:AU286" si="109">AS262-INDEX($N$5:$N$25,AT262)</f>
        <v>78</v>
      </c>
      <c r="AV262" s="14" t="e">
        <f t="shared" si="93"/>
        <v>#REF!</v>
      </c>
      <c r="AW262" s="14" t="e">
        <f t="shared" si="94"/>
        <v>#REF!</v>
      </c>
      <c r="AX262" s="14" t="e">
        <f t="shared" si="95"/>
        <v>#REF!</v>
      </c>
      <c r="BA262" s="69">
        <v>255</v>
      </c>
      <c r="BB262" s="14">
        <f t="shared" ref="BB262:BB283" si="110">INDEX($X$5:$X$25,MATCH(BA262-1,$Z$5:$Z$25,1))+1</f>
        <v>21</v>
      </c>
      <c r="BC262" s="14">
        <f t="shared" ref="BC262:BC280" si="111">BA262-INDEX($Z$5:$Z$25,BB262)</f>
        <v>75</v>
      </c>
      <c r="BD262" s="14" t="e">
        <f t="shared" si="96"/>
        <v>#REF!</v>
      </c>
      <c r="BE262" s="14" t="e">
        <f t="shared" si="97"/>
        <v>#REF!</v>
      </c>
      <c r="BF262" s="14" t="e">
        <f t="shared" si="98"/>
        <v>#REF!</v>
      </c>
    </row>
    <row r="263" spans="37:58" ht="16.5" x14ac:dyDescent="0.2">
      <c r="AK263" s="69">
        <v>259</v>
      </c>
      <c r="AL263" s="69">
        <v>19</v>
      </c>
      <c r="AM263" s="69">
        <v>7</v>
      </c>
      <c r="AN263" s="69">
        <f t="shared" si="105"/>
        <v>40</v>
      </c>
      <c r="AO263" s="69">
        <f t="shared" si="106"/>
        <v>124</v>
      </c>
      <c r="AP263" s="69">
        <f t="shared" si="107"/>
        <v>206</v>
      </c>
      <c r="AS263" s="69">
        <v>259</v>
      </c>
      <c r="AT263" s="14">
        <f t="shared" si="108"/>
        <v>21</v>
      </c>
      <c r="AU263" s="14">
        <f t="shared" si="109"/>
        <v>79</v>
      </c>
      <c r="AV263" s="14" t="e">
        <f t="shared" si="93"/>
        <v>#REF!</v>
      </c>
      <c r="AW263" s="14" t="e">
        <f t="shared" si="94"/>
        <v>#REF!</v>
      </c>
      <c r="AX263" s="14" t="e">
        <f t="shared" si="95"/>
        <v>#REF!</v>
      </c>
      <c r="BA263" s="69">
        <v>256</v>
      </c>
      <c r="BB263" s="14">
        <f t="shared" si="110"/>
        <v>21</v>
      </c>
      <c r="BC263" s="14">
        <f t="shared" si="111"/>
        <v>76</v>
      </c>
      <c r="BD263" s="14" t="e">
        <f t="shared" si="96"/>
        <v>#REF!</v>
      </c>
      <c r="BE263" s="14" t="e">
        <f t="shared" si="97"/>
        <v>#REF!</v>
      </c>
      <c r="BF263" s="14" t="e">
        <f t="shared" si="98"/>
        <v>#REF!</v>
      </c>
    </row>
    <row r="264" spans="37:58" ht="16.5" x14ac:dyDescent="0.2">
      <c r="AK264" s="69">
        <v>260</v>
      </c>
      <c r="AL264" s="69">
        <v>19</v>
      </c>
      <c r="AM264" s="69">
        <v>8</v>
      </c>
      <c r="AN264" s="69">
        <f t="shared" si="105"/>
        <v>40</v>
      </c>
      <c r="AO264" s="69">
        <f t="shared" si="106"/>
        <v>126</v>
      </c>
      <c r="AP264" s="69">
        <f t="shared" si="107"/>
        <v>209</v>
      </c>
      <c r="AS264" s="69">
        <v>260</v>
      </c>
      <c r="AT264" s="14">
        <f t="shared" si="108"/>
        <v>21</v>
      </c>
      <c r="AU264" s="14">
        <f t="shared" si="109"/>
        <v>80</v>
      </c>
      <c r="AV264" s="14" t="e">
        <f t="shared" si="93"/>
        <v>#REF!</v>
      </c>
      <c r="AW264" s="14" t="e">
        <f t="shared" si="94"/>
        <v>#REF!</v>
      </c>
      <c r="AX264" s="14" t="e">
        <f t="shared" si="95"/>
        <v>#REF!</v>
      </c>
      <c r="BA264" s="69">
        <v>257</v>
      </c>
      <c r="BB264" s="14">
        <f t="shared" si="110"/>
        <v>21</v>
      </c>
      <c r="BC264" s="14">
        <f t="shared" si="111"/>
        <v>77</v>
      </c>
      <c r="BD264" s="14" t="e">
        <f t="shared" si="96"/>
        <v>#REF!</v>
      </c>
      <c r="BE264" s="14" t="e">
        <f t="shared" si="97"/>
        <v>#REF!</v>
      </c>
      <c r="BF264" s="14" t="e">
        <f t="shared" si="98"/>
        <v>#REF!</v>
      </c>
    </row>
    <row r="265" spans="37:58" ht="16.5" x14ac:dyDescent="0.2">
      <c r="AK265" s="69">
        <v>261</v>
      </c>
      <c r="AL265" s="69">
        <v>19</v>
      </c>
      <c r="AM265" s="69">
        <v>9</v>
      </c>
      <c r="AN265" s="69">
        <f t="shared" si="105"/>
        <v>40</v>
      </c>
      <c r="AO265" s="69">
        <f t="shared" si="106"/>
        <v>128</v>
      </c>
      <c r="AP265" s="69">
        <f t="shared" si="107"/>
        <v>212</v>
      </c>
      <c r="AS265" s="69">
        <v>261</v>
      </c>
      <c r="AT265" s="14">
        <f t="shared" si="108"/>
        <v>21</v>
      </c>
      <c r="AU265" s="14">
        <f t="shared" si="109"/>
        <v>81</v>
      </c>
      <c r="AV265" s="14" t="e">
        <f t="shared" si="93"/>
        <v>#REF!</v>
      </c>
      <c r="AW265" s="14" t="e">
        <f t="shared" si="94"/>
        <v>#REF!</v>
      </c>
      <c r="AX265" s="14" t="e">
        <f t="shared" si="95"/>
        <v>#REF!</v>
      </c>
      <c r="BA265" s="69">
        <v>258</v>
      </c>
      <c r="BB265" s="14">
        <f t="shared" si="110"/>
        <v>21</v>
      </c>
      <c r="BC265" s="14">
        <f t="shared" si="111"/>
        <v>78</v>
      </c>
      <c r="BD265" s="14" t="e">
        <f t="shared" si="96"/>
        <v>#REF!</v>
      </c>
      <c r="BE265" s="14" t="e">
        <f t="shared" si="97"/>
        <v>#REF!</v>
      </c>
      <c r="BF265" s="14" t="e">
        <f t="shared" si="98"/>
        <v>#REF!</v>
      </c>
    </row>
    <row r="266" spans="37:58" ht="16.5" x14ac:dyDescent="0.2">
      <c r="AK266" s="69">
        <v>262</v>
      </c>
      <c r="AL266" s="69">
        <v>19</v>
      </c>
      <c r="AM266" s="69">
        <v>10</v>
      </c>
      <c r="AN266" s="69">
        <f t="shared" si="105"/>
        <v>40</v>
      </c>
      <c r="AO266" s="69">
        <f t="shared" si="106"/>
        <v>130</v>
      </c>
      <c r="AP266" s="69">
        <f t="shared" si="107"/>
        <v>215</v>
      </c>
      <c r="AS266" s="69">
        <v>262</v>
      </c>
      <c r="AT266" s="14">
        <f t="shared" si="108"/>
        <v>21</v>
      </c>
      <c r="AU266" s="14">
        <f t="shared" si="109"/>
        <v>82</v>
      </c>
      <c r="AV266" s="14" t="e">
        <f t="shared" si="93"/>
        <v>#REF!</v>
      </c>
      <c r="AW266" s="14" t="e">
        <f t="shared" si="94"/>
        <v>#REF!</v>
      </c>
      <c r="AX266" s="14" t="e">
        <f t="shared" si="95"/>
        <v>#REF!</v>
      </c>
      <c r="BA266" s="69">
        <v>259</v>
      </c>
      <c r="BB266" s="14">
        <f t="shared" si="110"/>
        <v>21</v>
      </c>
      <c r="BC266" s="14">
        <f t="shared" si="111"/>
        <v>79</v>
      </c>
      <c r="BD266" s="14" t="e">
        <f t="shared" si="96"/>
        <v>#REF!</v>
      </c>
      <c r="BE266" s="14" t="e">
        <f t="shared" si="97"/>
        <v>#REF!</v>
      </c>
      <c r="BF266" s="14" t="e">
        <f t="shared" si="98"/>
        <v>#REF!</v>
      </c>
    </row>
    <row r="267" spans="37:58" ht="16.5" x14ac:dyDescent="0.2">
      <c r="AK267" s="69">
        <v>263</v>
      </c>
      <c r="AL267" s="69">
        <v>19</v>
      </c>
      <c r="AM267" s="69">
        <v>11</v>
      </c>
      <c r="AN267" s="69">
        <f t="shared" si="105"/>
        <v>40</v>
      </c>
      <c r="AO267" s="69">
        <f t="shared" si="106"/>
        <v>132</v>
      </c>
      <c r="AP267" s="69">
        <f t="shared" si="107"/>
        <v>218</v>
      </c>
      <c r="AS267" s="69">
        <v>263</v>
      </c>
      <c r="AT267" s="14">
        <f t="shared" si="108"/>
        <v>21</v>
      </c>
      <c r="AU267" s="14">
        <f t="shared" si="109"/>
        <v>83</v>
      </c>
      <c r="AV267" s="14" t="e">
        <f t="shared" si="93"/>
        <v>#REF!</v>
      </c>
      <c r="AW267" s="14" t="e">
        <f t="shared" si="94"/>
        <v>#REF!</v>
      </c>
      <c r="AX267" s="14" t="e">
        <f t="shared" si="95"/>
        <v>#REF!</v>
      </c>
      <c r="BA267" s="69">
        <v>260</v>
      </c>
      <c r="BB267" s="14">
        <f t="shared" si="110"/>
        <v>21</v>
      </c>
      <c r="BC267" s="14">
        <f t="shared" si="111"/>
        <v>80</v>
      </c>
      <c r="BD267" s="14" t="e">
        <f t="shared" si="96"/>
        <v>#REF!</v>
      </c>
      <c r="BE267" s="14" t="e">
        <f t="shared" si="97"/>
        <v>#REF!</v>
      </c>
      <c r="BF267" s="14" t="e">
        <f t="shared" si="98"/>
        <v>#REF!</v>
      </c>
    </row>
    <row r="268" spans="37:58" ht="16.5" x14ac:dyDescent="0.2">
      <c r="AK268" s="69">
        <v>264</v>
      </c>
      <c r="AL268" s="69">
        <v>19</v>
      </c>
      <c r="AM268" s="69">
        <v>12</v>
      </c>
      <c r="AN268" s="69">
        <f t="shared" si="105"/>
        <v>40</v>
      </c>
      <c r="AO268" s="69">
        <f t="shared" si="106"/>
        <v>134</v>
      </c>
      <c r="AP268" s="69">
        <f t="shared" si="107"/>
        <v>221</v>
      </c>
      <c r="AS268" s="69">
        <v>264</v>
      </c>
      <c r="AT268" s="14">
        <f t="shared" si="108"/>
        <v>21</v>
      </c>
      <c r="AU268" s="14">
        <f t="shared" si="109"/>
        <v>84</v>
      </c>
      <c r="AV268" s="14" t="e">
        <f t="shared" si="93"/>
        <v>#REF!</v>
      </c>
      <c r="AW268" s="14" t="e">
        <f t="shared" si="94"/>
        <v>#REF!</v>
      </c>
      <c r="AX268" s="14" t="e">
        <f t="shared" si="95"/>
        <v>#REF!</v>
      </c>
      <c r="BA268" s="69">
        <v>261</v>
      </c>
      <c r="BB268" s="14">
        <f t="shared" si="110"/>
        <v>21</v>
      </c>
      <c r="BC268" s="14">
        <f t="shared" si="111"/>
        <v>81</v>
      </c>
      <c r="BD268" s="14" t="e">
        <f t="shared" si="96"/>
        <v>#REF!</v>
      </c>
      <c r="BE268" s="14" t="e">
        <f t="shared" si="97"/>
        <v>#REF!</v>
      </c>
      <c r="BF268" s="14" t="e">
        <f t="shared" si="98"/>
        <v>#REF!</v>
      </c>
    </row>
    <row r="269" spans="37:58" ht="16.5" x14ac:dyDescent="0.2">
      <c r="AK269" s="69">
        <v>265</v>
      </c>
      <c r="AL269" s="69">
        <v>19</v>
      </c>
      <c r="AM269" s="69">
        <v>13</v>
      </c>
      <c r="AN269" s="69">
        <f t="shared" si="105"/>
        <v>40</v>
      </c>
      <c r="AO269" s="69">
        <f t="shared" si="106"/>
        <v>136</v>
      </c>
      <c r="AP269" s="69">
        <f t="shared" si="107"/>
        <v>224</v>
      </c>
      <c r="AS269" s="69">
        <v>265</v>
      </c>
      <c r="AT269" s="14">
        <f t="shared" si="108"/>
        <v>21</v>
      </c>
      <c r="AU269" s="14">
        <f t="shared" si="109"/>
        <v>85</v>
      </c>
      <c r="AV269" s="14" t="e">
        <f t="shared" si="93"/>
        <v>#REF!</v>
      </c>
      <c r="AW269" s="14" t="e">
        <f t="shared" si="94"/>
        <v>#REF!</v>
      </c>
      <c r="AX269" s="14" t="e">
        <f t="shared" si="95"/>
        <v>#REF!</v>
      </c>
      <c r="BA269" s="69">
        <v>262</v>
      </c>
      <c r="BB269" s="14">
        <f t="shared" si="110"/>
        <v>21</v>
      </c>
      <c r="BC269" s="14">
        <f t="shared" si="111"/>
        <v>82</v>
      </c>
      <c r="BD269" s="14" t="e">
        <f t="shared" si="96"/>
        <v>#REF!</v>
      </c>
      <c r="BE269" s="14" t="e">
        <f t="shared" si="97"/>
        <v>#REF!</v>
      </c>
      <c r="BF269" s="14" t="e">
        <f t="shared" si="98"/>
        <v>#REF!</v>
      </c>
    </row>
    <row r="270" spans="37:58" ht="16.5" x14ac:dyDescent="0.2">
      <c r="AK270" s="69">
        <v>266</v>
      </c>
      <c r="AL270" s="69">
        <v>19</v>
      </c>
      <c r="AM270" s="69">
        <v>14</v>
      </c>
      <c r="AN270" s="69">
        <f t="shared" si="105"/>
        <v>40</v>
      </c>
      <c r="AO270" s="69">
        <f t="shared" si="106"/>
        <v>138</v>
      </c>
      <c r="AP270" s="69">
        <f t="shared" si="107"/>
        <v>227</v>
      </c>
      <c r="AS270" s="69">
        <v>266</v>
      </c>
      <c r="AT270" s="14">
        <f t="shared" si="108"/>
        <v>21</v>
      </c>
      <c r="AU270" s="14">
        <f t="shared" si="109"/>
        <v>86</v>
      </c>
      <c r="AV270" s="14" t="e">
        <f t="shared" ref="AV270:AV280" si="112">INDEX($P$6:$P$25,AT270)</f>
        <v>#REF!</v>
      </c>
      <c r="AW270" s="14" t="e">
        <f t="shared" ref="AW270:AW280" si="113">INDEX($R$6:$R$25,AT270)</f>
        <v>#REF!</v>
      </c>
      <c r="AX270" s="14" t="e">
        <f t="shared" ref="AX270:AX280" si="114">INDEX($T$6:$T$25,AT270)</f>
        <v>#REF!</v>
      </c>
      <c r="BA270" s="69">
        <v>263</v>
      </c>
      <c r="BB270" s="14">
        <f t="shared" si="110"/>
        <v>21</v>
      </c>
      <c r="BC270" s="14">
        <f t="shared" si="111"/>
        <v>83</v>
      </c>
      <c r="BD270" s="14" t="e">
        <f t="shared" ref="BD270:BD280" si="115">INDEX($AB$6:$AB$25,BB270)</f>
        <v>#REF!</v>
      </c>
      <c r="BE270" s="14" t="e">
        <f t="shared" ref="BE270:BE280" si="116">INDEX($AD$6:$AD$25,BB270)</f>
        <v>#REF!</v>
      </c>
      <c r="BF270" s="14" t="e">
        <f t="shared" ref="BF270:BF280" si="117">INDEX($AF$6:$AF$25,BB270)</f>
        <v>#REF!</v>
      </c>
    </row>
    <row r="271" spans="37:58" ht="16.5" x14ac:dyDescent="0.2">
      <c r="AK271" s="69">
        <v>267</v>
      </c>
      <c r="AL271" s="69">
        <v>19</v>
      </c>
      <c r="AM271" s="69">
        <v>15</v>
      </c>
      <c r="AN271" s="69">
        <f t="shared" si="105"/>
        <v>40</v>
      </c>
      <c r="AO271" s="69">
        <f t="shared" si="106"/>
        <v>140</v>
      </c>
      <c r="AP271" s="69">
        <f t="shared" si="107"/>
        <v>230</v>
      </c>
      <c r="AS271" s="69">
        <v>267</v>
      </c>
      <c r="AT271" s="14">
        <f t="shared" si="108"/>
        <v>21</v>
      </c>
      <c r="AU271" s="14">
        <f t="shared" si="109"/>
        <v>87</v>
      </c>
      <c r="AV271" s="14" t="e">
        <f t="shared" si="112"/>
        <v>#REF!</v>
      </c>
      <c r="AW271" s="14" t="e">
        <f t="shared" si="113"/>
        <v>#REF!</v>
      </c>
      <c r="AX271" s="14" t="e">
        <f t="shared" si="114"/>
        <v>#REF!</v>
      </c>
      <c r="BA271" s="69">
        <v>264</v>
      </c>
      <c r="BB271" s="14">
        <f t="shared" si="110"/>
        <v>21</v>
      </c>
      <c r="BC271" s="14">
        <f t="shared" si="111"/>
        <v>84</v>
      </c>
      <c r="BD271" s="14" t="e">
        <f t="shared" si="115"/>
        <v>#REF!</v>
      </c>
      <c r="BE271" s="14" t="e">
        <f t="shared" si="116"/>
        <v>#REF!</v>
      </c>
      <c r="BF271" s="14" t="e">
        <f t="shared" si="117"/>
        <v>#REF!</v>
      </c>
    </row>
    <row r="272" spans="37:58" ht="16.5" x14ac:dyDescent="0.2">
      <c r="AK272" s="69">
        <v>268</v>
      </c>
      <c r="AL272" s="69">
        <v>20</v>
      </c>
      <c r="AM272" s="69">
        <v>1</v>
      </c>
      <c r="AN272" s="69">
        <f t="shared" si="105"/>
        <v>42</v>
      </c>
      <c r="AO272" s="69">
        <f t="shared" si="106"/>
        <v>122</v>
      </c>
      <c r="AP272" s="69">
        <f t="shared" si="107"/>
        <v>202</v>
      </c>
      <c r="AS272" s="69">
        <v>268</v>
      </c>
      <c r="AT272" s="14">
        <f t="shared" si="108"/>
        <v>21</v>
      </c>
      <c r="AU272" s="14">
        <f t="shared" si="109"/>
        <v>88</v>
      </c>
      <c r="AV272" s="14" t="e">
        <f t="shared" si="112"/>
        <v>#REF!</v>
      </c>
      <c r="AW272" s="14" t="e">
        <f t="shared" si="113"/>
        <v>#REF!</v>
      </c>
      <c r="AX272" s="14" t="e">
        <f t="shared" si="114"/>
        <v>#REF!</v>
      </c>
      <c r="BA272" s="69">
        <v>265</v>
      </c>
      <c r="BB272" s="14">
        <f t="shared" si="110"/>
        <v>21</v>
      </c>
      <c r="BC272" s="14">
        <f t="shared" si="111"/>
        <v>85</v>
      </c>
      <c r="BD272" s="14" t="e">
        <f t="shared" si="115"/>
        <v>#REF!</v>
      </c>
      <c r="BE272" s="14" t="e">
        <f t="shared" si="116"/>
        <v>#REF!</v>
      </c>
      <c r="BF272" s="14" t="e">
        <f t="shared" si="117"/>
        <v>#REF!</v>
      </c>
    </row>
    <row r="273" spans="37:58" ht="16.5" x14ac:dyDescent="0.2">
      <c r="AK273" s="69">
        <v>269</v>
      </c>
      <c r="AL273" s="69">
        <v>20</v>
      </c>
      <c r="AM273" s="69">
        <v>2</v>
      </c>
      <c r="AN273" s="69">
        <f t="shared" ref="AN273:AN286" si="118">INDEX($D$6:$D$25,AL273)</f>
        <v>42</v>
      </c>
      <c r="AO273" s="69">
        <f t="shared" ref="AO273:AO286" si="119">INT(INDEX($F$5:$F$25,AL273)+AM273*INDEX($G$6:$G$25,AL273))</f>
        <v>124</v>
      </c>
      <c r="AP273" s="69">
        <f t="shared" ref="AP273:AP286" si="120">INT(INDEX($I$5:$I$25,AL273)+AM273*INDEX($J$6:$J$25,AL273))</f>
        <v>204</v>
      </c>
      <c r="AS273" s="69">
        <v>269</v>
      </c>
      <c r="AT273" s="14">
        <f t="shared" si="108"/>
        <v>21</v>
      </c>
      <c r="AU273" s="14">
        <f t="shared" si="109"/>
        <v>89</v>
      </c>
      <c r="AV273" s="14" t="e">
        <f t="shared" si="112"/>
        <v>#REF!</v>
      </c>
      <c r="AW273" s="14" t="e">
        <f t="shared" si="113"/>
        <v>#REF!</v>
      </c>
      <c r="AX273" s="14" t="e">
        <f t="shared" si="114"/>
        <v>#REF!</v>
      </c>
      <c r="BA273" s="69">
        <v>266</v>
      </c>
      <c r="BB273" s="14">
        <f t="shared" si="110"/>
        <v>21</v>
      </c>
      <c r="BC273" s="14">
        <f t="shared" si="111"/>
        <v>86</v>
      </c>
      <c r="BD273" s="14" t="e">
        <f t="shared" si="115"/>
        <v>#REF!</v>
      </c>
      <c r="BE273" s="14" t="e">
        <f t="shared" si="116"/>
        <v>#REF!</v>
      </c>
      <c r="BF273" s="14" t="e">
        <f t="shared" si="117"/>
        <v>#REF!</v>
      </c>
    </row>
    <row r="274" spans="37:58" ht="16.5" x14ac:dyDescent="0.2">
      <c r="AK274" s="69">
        <v>270</v>
      </c>
      <c r="AL274" s="69">
        <v>20</v>
      </c>
      <c r="AM274" s="69">
        <v>3</v>
      </c>
      <c r="AN274" s="69">
        <f t="shared" si="118"/>
        <v>42</v>
      </c>
      <c r="AO274" s="69">
        <f t="shared" si="119"/>
        <v>126</v>
      </c>
      <c r="AP274" s="69">
        <f t="shared" si="120"/>
        <v>206</v>
      </c>
      <c r="AS274" s="69">
        <v>270</v>
      </c>
      <c r="AT274" s="14">
        <f t="shared" si="108"/>
        <v>21</v>
      </c>
      <c r="AU274" s="14">
        <f t="shared" si="109"/>
        <v>90</v>
      </c>
      <c r="AV274" s="14" t="e">
        <f t="shared" si="112"/>
        <v>#REF!</v>
      </c>
      <c r="AW274" s="14" t="e">
        <f t="shared" si="113"/>
        <v>#REF!</v>
      </c>
      <c r="AX274" s="14" t="e">
        <f t="shared" si="114"/>
        <v>#REF!</v>
      </c>
      <c r="BA274" s="69">
        <v>267</v>
      </c>
      <c r="BB274" s="14">
        <f t="shared" si="110"/>
        <v>21</v>
      </c>
      <c r="BC274" s="14">
        <f t="shared" si="111"/>
        <v>87</v>
      </c>
      <c r="BD274" s="14" t="e">
        <f t="shared" si="115"/>
        <v>#REF!</v>
      </c>
      <c r="BE274" s="14" t="e">
        <f t="shared" si="116"/>
        <v>#REF!</v>
      </c>
      <c r="BF274" s="14" t="e">
        <f t="shared" si="117"/>
        <v>#REF!</v>
      </c>
    </row>
    <row r="275" spans="37:58" ht="16.5" x14ac:dyDescent="0.2">
      <c r="AK275" s="69">
        <v>271</v>
      </c>
      <c r="AL275" s="69">
        <v>20</v>
      </c>
      <c r="AM275" s="69">
        <v>4</v>
      </c>
      <c r="AN275" s="69">
        <f t="shared" si="118"/>
        <v>42</v>
      </c>
      <c r="AO275" s="69">
        <f t="shared" si="119"/>
        <v>128</v>
      </c>
      <c r="AP275" s="69">
        <f t="shared" si="120"/>
        <v>208</v>
      </c>
      <c r="AS275" s="69">
        <v>271</v>
      </c>
      <c r="AT275" s="14">
        <f t="shared" si="108"/>
        <v>21</v>
      </c>
      <c r="AU275" s="14">
        <f t="shared" si="109"/>
        <v>91</v>
      </c>
      <c r="AV275" s="14" t="e">
        <f t="shared" si="112"/>
        <v>#REF!</v>
      </c>
      <c r="AW275" s="14" t="e">
        <f t="shared" si="113"/>
        <v>#REF!</v>
      </c>
      <c r="AX275" s="14" t="e">
        <f t="shared" si="114"/>
        <v>#REF!</v>
      </c>
      <c r="BA275" s="69">
        <v>268</v>
      </c>
      <c r="BB275" s="14">
        <f t="shared" si="110"/>
        <v>21</v>
      </c>
      <c r="BC275" s="14">
        <f t="shared" si="111"/>
        <v>88</v>
      </c>
      <c r="BD275" s="14" t="e">
        <f t="shared" si="115"/>
        <v>#REF!</v>
      </c>
      <c r="BE275" s="14" t="e">
        <f t="shared" si="116"/>
        <v>#REF!</v>
      </c>
      <c r="BF275" s="14" t="e">
        <f t="shared" si="117"/>
        <v>#REF!</v>
      </c>
    </row>
    <row r="276" spans="37:58" ht="16.5" x14ac:dyDescent="0.2">
      <c r="AK276" s="69">
        <v>272</v>
      </c>
      <c r="AL276" s="69">
        <v>20</v>
      </c>
      <c r="AM276" s="69">
        <v>5</v>
      </c>
      <c r="AN276" s="69">
        <f t="shared" si="118"/>
        <v>42</v>
      </c>
      <c r="AO276" s="69">
        <f t="shared" si="119"/>
        <v>130</v>
      </c>
      <c r="AP276" s="69">
        <f t="shared" si="120"/>
        <v>210</v>
      </c>
      <c r="AS276" s="69">
        <v>272</v>
      </c>
      <c r="AT276" s="14">
        <f t="shared" si="108"/>
        <v>21</v>
      </c>
      <c r="AU276" s="14">
        <f t="shared" si="109"/>
        <v>92</v>
      </c>
      <c r="AV276" s="14" t="e">
        <f t="shared" si="112"/>
        <v>#REF!</v>
      </c>
      <c r="AW276" s="14" t="e">
        <f t="shared" si="113"/>
        <v>#REF!</v>
      </c>
      <c r="AX276" s="14" t="e">
        <f t="shared" si="114"/>
        <v>#REF!</v>
      </c>
      <c r="BA276" s="69">
        <v>269</v>
      </c>
      <c r="BB276" s="14">
        <f t="shared" si="110"/>
        <v>21</v>
      </c>
      <c r="BC276" s="14">
        <f t="shared" si="111"/>
        <v>89</v>
      </c>
      <c r="BD276" s="14" t="e">
        <f t="shared" si="115"/>
        <v>#REF!</v>
      </c>
      <c r="BE276" s="14" t="e">
        <f t="shared" si="116"/>
        <v>#REF!</v>
      </c>
      <c r="BF276" s="14" t="e">
        <f t="shared" si="117"/>
        <v>#REF!</v>
      </c>
    </row>
    <row r="277" spans="37:58" ht="16.5" x14ac:dyDescent="0.2">
      <c r="AK277" s="69">
        <v>273</v>
      </c>
      <c r="AL277" s="69">
        <v>20</v>
      </c>
      <c r="AM277" s="69">
        <v>6</v>
      </c>
      <c r="AN277" s="69">
        <f t="shared" si="118"/>
        <v>42</v>
      </c>
      <c r="AO277" s="69">
        <f t="shared" si="119"/>
        <v>132</v>
      </c>
      <c r="AP277" s="69">
        <f t="shared" si="120"/>
        <v>212</v>
      </c>
      <c r="AS277" s="69">
        <v>273</v>
      </c>
      <c r="AT277" s="14">
        <f t="shared" si="108"/>
        <v>21</v>
      </c>
      <c r="AU277" s="14">
        <f t="shared" si="109"/>
        <v>93</v>
      </c>
      <c r="AV277" s="14" t="e">
        <f t="shared" si="112"/>
        <v>#REF!</v>
      </c>
      <c r="AW277" s="14" t="e">
        <f t="shared" si="113"/>
        <v>#REF!</v>
      </c>
      <c r="AX277" s="14" t="e">
        <f t="shared" si="114"/>
        <v>#REF!</v>
      </c>
      <c r="BA277" s="69">
        <v>270</v>
      </c>
      <c r="BB277" s="14">
        <f t="shared" si="110"/>
        <v>21</v>
      </c>
      <c r="BC277" s="14">
        <f t="shared" si="111"/>
        <v>90</v>
      </c>
      <c r="BD277" s="14" t="e">
        <f t="shared" si="115"/>
        <v>#REF!</v>
      </c>
      <c r="BE277" s="14" t="e">
        <f t="shared" si="116"/>
        <v>#REF!</v>
      </c>
      <c r="BF277" s="14" t="e">
        <f t="shared" si="117"/>
        <v>#REF!</v>
      </c>
    </row>
    <row r="278" spans="37:58" ht="16.5" x14ac:dyDescent="0.2">
      <c r="AK278" s="69">
        <v>274</v>
      </c>
      <c r="AL278" s="69">
        <v>20</v>
      </c>
      <c r="AM278" s="69">
        <v>7</v>
      </c>
      <c r="AN278" s="69">
        <f t="shared" si="118"/>
        <v>42</v>
      </c>
      <c r="AO278" s="69">
        <f t="shared" si="119"/>
        <v>134</v>
      </c>
      <c r="AP278" s="69">
        <f t="shared" si="120"/>
        <v>214</v>
      </c>
      <c r="AS278" s="69">
        <v>274</v>
      </c>
      <c r="AT278" s="14">
        <f t="shared" si="108"/>
        <v>21</v>
      </c>
      <c r="AU278" s="14">
        <f t="shared" si="109"/>
        <v>94</v>
      </c>
      <c r="AV278" s="14" t="e">
        <f t="shared" si="112"/>
        <v>#REF!</v>
      </c>
      <c r="AW278" s="14" t="e">
        <f t="shared" si="113"/>
        <v>#REF!</v>
      </c>
      <c r="AX278" s="14" t="e">
        <f t="shared" si="114"/>
        <v>#REF!</v>
      </c>
      <c r="BA278" s="69">
        <v>271</v>
      </c>
      <c r="BB278" s="14">
        <f t="shared" si="110"/>
        <v>21</v>
      </c>
      <c r="BC278" s="14">
        <f t="shared" si="111"/>
        <v>91</v>
      </c>
      <c r="BD278" s="14" t="e">
        <f t="shared" si="115"/>
        <v>#REF!</v>
      </c>
      <c r="BE278" s="14" t="e">
        <f t="shared" si="116"/>
        <v>#REF!</v>
      </c>
      <c r="BF278" s="14" t="e">
        <f t="shared" si="117"/>
        <v>#REF!</v>
      </c>
    </row>
    <row r="279" spans="37:58" ht="16.5" x14ac:dyDescent="0.2">
      <c r="AK279" s="69">
        <v>275</v>
      </c>
      <c r="AL279" s="69">
        <v>20</v>
      </c>
      <c r="AM279" s="69">
        <v>8</v>
      </c>
      <c r="AN279" s="69">
        <f t="shared" si="118"/>
        <v>42</v>
      </c>
      <c r="AO279" s="69">
        <f t="shared" si="119"/>
        <v>136</v>
      </c>
      <c r="AP279" s="69">
        <f t="shared" si="120"/>
        <v>216</v>
      </c>
      <c r="AS279" s="69">
        <v>275</v>
      </c>
      <c r="AT279" s="14">
        <f t="shared" si="108"/>
        <v>21</v>
      </c>
      <c r="AU279" s="14">
        <f t="shared" si="109"/>
        <v>95</v>
      </c>
      <c r="AV279" s="14" t="e">
        <f t="shared" si="112"/>
        <v>#REF!</v>
      </c>
      <c r="AW279" s="14" t="e">
        <f t="shared" si="113"/>
        <v>#REF!</v>
      </c>
      <c r="AX279" s="14" t="e">
        <f t="shared" si="114"/>
        <v>#REF!</v>
      </c>
      <c r="BA279" s="69">
        <v>272</v>
      </c>
      <c r="BB279" s="14">
        <f t="shared" si="110"/>
        <v>21</v>
      </c>
      <c r="BC279" s="14">
        <f t="shared" si="111"/>
        <v>92</v>
      </c>
      <c r="BD279" s="14" t="e">
        <f t="shared" si="115"/>
        <v>#REF!</v>
      </c>
      <c r="BE279" s="14" t="e">
        <f t="shared" si="116"/>
        <v>#REF!</v>
      </c>
      <c r="BF279" s="14" t="e">
        <f t="shared" si="117"/>
        <v>#REF!</v>
      </c>
    </row>
    <row r="280" spans="37:58" ht="16.5" x14ac:dyDescent="0.2">
      <c r="AK280" s="69">
        <v>276</v>
      </c>
      <c r="AL280" s="69">
        <v>20</v>
      </c>
      <c r="AM280" s="69">
        <v>9</v>
      </c>
      <c r="AN280" s="69">
        <f t="shared" si="118"/>
        <v>42</v>
      </c>
      <c r="AO280" s="69">
        <f t="shared" si="119"/>
        <v>138</v>
      </c>
      <c r="AP280" s="69">
        <f t="shared" si="120"/>
        <v>218</v>
      </c>
      <c r="AS280" s="69">
        <v>276</v>
      </c>
      <c r="AT280" s="14">
        <f t="shared" si="108"/>
        <v>21</v>
      </c>
      <c r="AU280" s="14">
        <f t="shared" si="109"/>
        <v>96</v>
      </c>
      <c r="AV280" s="14" t="e">
        <f t="shared" si="112"/>
        <v>#REF!</v>
      </c>
      <c r="AW280" s="14" t="e">
        <f t="shared" si="113"/>
        <v>#REF!</v>
      </c>
      <c r="AX280" s="14" t="e">
        <f t="shared" si="114"/>
        <v>#REF!</v>
      </c>
      <c r="BA280" s="69">
        <v>273</v>
      </c>
      <c r="BB280" s="14">
        <f t="shared" si="110"/>
        <v>21</v>
      </c>
      <c r="BC280" s="14">
        <f t="shared" si="111"/>
        <v>93</v>
      </c>
      <c r="BD280" s="14" t="e">
        <f t="shared" si="115"/>
        <v>#REF!</v>
      </c>
      <c r="BE280" s="14" t="e">
        <f t="shared" si="116"/>
        <v>#REF!</v>
      </c>
      <c r="BF280" s="14" t="e">
        <f t="shared" si="117"/>
        <v>#REF!</v>
      </c>
    </row>
    <row r="281" spans="37:58" ht="16.5" x14ac:dyDescent="0.2">
      <c r="AK281" s="69">
        <v>277</v>
      </c>
      <c r="AL281" s="69">
        <v>20</v>
      </c>
      <c r="AM281" s="69">
        <v>10</v>
      </c>
      <c r="AN281" s="69">
        <f t="shared" si="118"/>
        <v>42</v>
      </c>
      <c r="AO281" s="69">
        <f t="shared" si="119"/>
        <v>140</v>
      </c>
      <c r="AP281" s="69">
        <f t="shared" si="120"/>
        <v>220</v>
      </c>
      <c r="AS281" s="76">
        <v>277</v>
      </c>
      <c r="AT281" s="14">
        <f t="shared" si="108"/>
        <v>21</v>
      </c>
      <c r="AU281" s="14">
        <f t="shared" si="109"/>
        <v>97</v>
      </c>
      <c r="AV281" s="14" t="e">
        <f t="shared" ref="AV281:AV286" si="121">INDEX($P$6:$P$25,AT281)</f>
        <v>#REF!</v>
      </c>
      <c r="AW281" s="14" t="e">
        <f t="shared" ref="AW281:AW286" si="122">INDEX($R$6:$R$25,AT281)</f>
        <v>#REF!</v>
      </c>
      <c r="AX281" s="14" t="e">
        <f t="shared" ref="AX281:AX286" si="123">INDEX($T$6:$T$25,AT281)</f>
        <v>#REF!</v>
      </c>
      <c r="BA281" s="76">
        <v>274</v>
      </c>
      <c r="BB281" s="14">
        <f t="shared" si="110"/>
        <v>21</v>
      </c>
      <c r="BC281" s="14">
        <f>BA281-INDEX($Z$5:$Z$25,BB281)</f>
        <v>94</v>
      </c>
      <c r="BD281" s="14" t="e">
        <f>INDEX($AB$6:$AB$25,BB281)</f>
        <v>#REF!</v>
      </c>
      <c r="BE281" s="14" t="e">
        <f>INDEX($AD$6:$AD$25,BB281)</f>
        <v>#REF!</v>
      </c>
      <c r="BF281" s="14" t="e">
        <f>INDEX($AF$6:$AF$25,BB281)</f>
        <v>#REF!</v>
      </c>
    </row>
    <row r="282" spans="37:58" ht="16.5" x14ac:dyDescent="0.2">
      <c r="AK282" s="69">
        <v>278</v>
      </c>
      <c r="AL282" s="69">
        <v>20</v>
      </c>
      <c r="AM282" s="69">
        <v>11</v>
      </c>
      <c r="AN282" s="69">
        <f t="shared" si="118"/>
        <v>42</v>
      </c>
      <c r="AO282" s="69">
        <f t="shared" si="119"/>
        <v>142</v>
      </c>
      <c r="AP282" s="69">
        <f t="shared" si="120"/>
        <v>222</v>
      </c>
      <c r="AS282" s="76">
        <v>278</v>
      </c>
      <c r="AT282" s="14">
        <f t="shared" si="108"/>
        <v>21</v>
      </c>
      <c r="AU282" s="14">
        <f t="shared" si="109"/>
        <v>98</v>
      </c>
      <c r="AV282" s="14" t="e">
        <f t="shared" si="121"/>
        <v>#REF!</v>
      </c>
      <c r="AW282" s="14" t="e">
        <f t="shared" si="122"/>
        <v>#REF!</v>
      </c>
      <c r="AX282" s="14" t="e">
        <f t="shared" si="123"/>
        <v>#REF!</v>
      </c>
      <c r="BA282" s="76">
        <v>275</v>
      </c>
      <c r="BB282" s="14">
        <f t="shared" si="110"/>
        <v>21</v>
      </c>
      <c r="BC282" s="14">
        <f>BA282-INDEX($Z$5:$Z$25,BB282)</f>
        <v>95</v>
      </c>
      <c r="BD282" s="14" t="e">
        <f>INDEX($AB$6:$AB$25,BB282)</f>
        <v>#REF!</v>
      </c>
      <c r="BE282" s="14" t="e">
        <f>INDEX($AD$6:$AD$25,BB282)</f>
        <v>#REF!</v>
      </c>
      <c r="BF282" s="14" t="e">
        <f>INDEX($AF$6:$AF$25,BB282)</f>
        <v>#REF!</v>
      </c>
    </row>
    <row r="283" spans="37:58" ht="16.5" x14ac:dyDescent="0.2">
      <c r="AK283" s="69">
        <v>279</v>
      </c>
      <c r="AL283" s="69">
        <v>20</v>
      </c>
      <c r="AM283" s="69">
        <v>12</v>
      </c>
      <c r="AN283" s="69">
        <f t="shared" si="118"/>
        <v>42</v>
      </c>
      <c r="AO283" s="69">
        <f t="shared" si="119"/>
        <v>144</v>
      </c>
      <c r="AP283" s="69">
        <f t="shared" si="120"/>
        <v>224</v>
      </c>
      <c r="AS283" s="76">
        <v>279</v>
      </c>
      <c r="AT283" s="14">
        <f t="shared" si="108"/>
        <v>21</v>
      </c>
      <c r="AU283" s="14">
        <f t="shared" si="109"/>
        <v>99</v>
      </c>
      <c r="AV283" s="14" t="e">
        <f t="shared" si="121"/>
        <v>#REF!</v>
      </c>
      <c r="AW283" s="14" t="e">
        <f t="shared" si="122"/>
        <v>#REF!</v>
      </c>
      <c r="AX283" s="14" t="e">
        <f t="shared" si="123"/>
        <v>#REF!</v>
      </c>
      <c r="BA283" s="76">
        <v>276</v>
      </c>
      <c r="BB283" s="14">
        <f t="shared" si="110"/>
        <v>21</v>
      </c>
      <c r="BC283" s="14">
        <f>BA283-INDEX($Z$5:$Z$25,BB283)</f>
        <v>96</v>
      </c>
      <c r="BD283" s="14" t="e">
        <f>INDEX($AB$6:$AB$25,BB283)</f>
        <v>#REF!</v>
      </c>
      <c r="BE283" s="14" t="e">
        <f>INDEX($AD$6:$AD$25,BB283)</f>
        <v>#REF!</v>
      </c>
      <c r="BF283" s="14" t="e">
        <f>INDEX($AF$6:$AF$25,BB283)</f>
        <v>#REF!</v>
      </c>
    </row>
    <row r="284" spans="37:58" ht="16.5" x14ac:dyDescent="0.2">
      <c r="AK284" s="69">
        <v>280</v>
      </c>
      <c r="AL284" s="69">
        <v>20</v>
      </c>
      <c r="AM284" s="69">
        <v>13</v>
      </c>
      <c r="AN284" s="69">
        <f t="shared" si="118"/>
        <v>42</v>
      </c>
      <c r="AO284" s="69">
        <f t="shared" si="119"/>
        <v>146</v>
      </c>
      <c r="AP284" s="69">
        <f t="shared" si="120"/>
        <v>226</v>
      </c>
      <c r="AS284" s="76">
        <v>280</v>
      </c>
      <c r="AT284" s="14">
        <f t="shared" si="108"/>
        <v>21</v>
      </c>
      <c r="AU284" s="14">
        <f t="shared" si="109"/>
        <v>100</v>
      </c>
      <c r="AV284" s="14" t="e">
        <f t="shared" si="121"/>
        <v>#REF!</v>
      </c>
      <c r="AW284" s="14" t="e">
        <f t="shared" si="122"/>
        <v>#REF!</v>
      </c>
      <c r="AX284" s="14" t="e">
        <f t="shared" si="123"/>
        <v>#REF!</v>
      </c>
    </row>
    <row r="285" spans="37:58" ht="16.5" x14ac:dyDescent="0.2">
      <c r="AK285" s="69">
        <v>281</v>
      </c>
      <c r="AL285" s="69">
        <v>20</v>
      </c>
      <c r="AM285" s="69">
        <v>14</v>
      </c>
      <c r="AN285" s="69">
        <f t="shared" si="118"/>
        <v>42</v>
      </c>
      <c r="AO285" s="69">
        <f t="shared" si="119"/>
        <v>148</v>
      </c>
      <c r="AP285" s="69">
        <f t="shared" si="120"/>
        <v>228</v>
      </c>
      <c r="AS285" s="76">
        <v>281</v>
      </c>
      <c r="AT285" s="14">
        <f t="shared" si="108"/>
        <v>21</v>
      </c>
      <c r="AU285" s="14">
        <f t="shared" si="109"/>
        <v>101</v>
      </c>
      <c r="AV285" s="14" t="e">
        <f t="shared" si="121"/>
        <v>#REF!</v>
      </c>
      <c r="AW285" s="14" t="e">
        <f t="shared" si="122"/>
        <v>#REF!</v>
      </c>
      <c r="AX285" s="14" t="e">
        <f t="shared" si="123"/>
        <v>#REF!</v>
      </c>
    </row>
    <row r="286" spans="37:58" ht="16.5" x14ac:dyDescent="0.2">
      <c r="AK286" s="69">
        <v>282</v>
      </c>
      <c r="AL286" s="69">
        <v>20</v>
      </c>
      <c r="AM286" s="69">
        <v>15</v>
      </c>
      <c r="AN286" s="69">
        <f t="shared" si="118"/>
        <v>42</v>
      </c>
      <c r="AO286" s="69">
        <f t="shared" si="119"/>
        <v>150</v>
      </c>
      <c r="AP286" s="69">
        <f t="shared" si="120"/>
        <v>230</v>
      </c>
      <c r="AS286" s="76">
        <v>282</v>
      </c>
      <c r="AT286" s="14">
        <f t="shared" si="108"/>
        <v>21</v>
      </c>
      <c r="AU286" s="14">
        <f t="shared" si="109"/>
        <v>102</v>
      </c>
      <c r="AV286" s="14" t="e">
        <f t="shared" si="121"/>
        <v>#REF!</v>
      </c>
      <c r="AW286" s="14" t="e">
        <f t="shared" si="122"/>
        <v>#REF!</v>
      </c>
      <c r="AX286" s="14" t="e">
        <f t="shared" si="123"/>
        <v>#REF!</v>
      </c>
    </row>
    <row r="293" spans="45:58" x14ac:dyDescent="0.2">
      <c r="BA293" s="15"/>
      <c r="BB293" s="15"/>
      <c r="BC293" s="15"/>
      <c r="BD293" s="15"/>
      <c r="BE293" s="15"/>
      <c r="BF293" s="15"/>
    </row>
    <row r="294" spans="45:58" x14ac:dyDescent="0.2">
      <c r="BA294" s="15"/>
      <c r="BB294" s="15"/>
      <c r="BC294" s="15"/>
      <c r="BD294" s="15"/>
      <c r="BE294" s="15"/>
      <c r="BF294" s="15"/>
    </row>
    <row r="295" spans="45:58" x14ac:dyDescent="0.2">
      <c r="BA295" s="15"/>
      <c r="BB295" s="15"/>
      <c r="BC295" s="15"/>
      <c r="BD295" s="15"/>
      <c r="BE295" s="15"/>
      <c r="BF295" s="15"/>
    </row>
    <row r="296" spans="45:58" x14ac:dyDescent="0.2">
      <c r="AS296" s="15"/>
      <c r="AT296" s="15"/>
    </row>
    <row r="297" spans="45:58" x14ac:dyDescent="0.2">
      <c r="AS297" s="15"/>
      <c r="AT297" s="15"/>
    </row>
    <row r="298" spans="45:58" x14ac:dyDescent="0.2">
      <c r="AS298" s="15"/>
      <c r="AT298" s="15"/>
    </row>
    <row r="299" spans="45:58" x14ac:dyDescent="0.2">
      <c r="AS299" s="15"/>
      <c r="AT299" s="15"/>
    </row>
    <row r="300" spans="45:58" x14ac:dyDescent="0.2">
      <c r="AS300" s="15"/>
      <c r="AT300" s="15"/>
    </row>
    <row r="301" spans="45:58" x14ac:dyDescent="0.2">
      <c r="AS301" s="15"/>
      <c r="AT301" s="15"/>
    </row>
    <row r="302" spans="45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K18" sqref="K18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3" t="s">
        <v>64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77" t="s">
        <v>118</v>
      </c>
      <c r="N4" s="76">
        <v>1</v>
      </c>
      <c r="O4" s="77" t="s">
        <v>118</v>
      </c>
      <c r="P4" s="76">
        <v>0</v>
      </c>
      <c r="R4" s="12" t="s">
        <v>46</v>
      </c>
      <c r="S4" s="12" t="s">
        <v>44</v>
      </c>
      <c r="T4" s="12" t="s">
        <v>45</v>
      </c>
      <c r="Y4" s="12" t="s">
        <v>501</v>
      </c>
      <c r="Z4" s="12" t="s">
        <v>502</v>
      </c>
      <c r="AA4" s="12" t="s">
        <v>497</v>
      </c>
      <c r="AB4" s="12" t="s">
        <v>496</v>
      </c>
      <c r="AC4" s="12" t="s">
        <v>498</v>
      </c>
      <c r="AD4" s="12" t="s">
        <v>499</v>
      </c>
      <c r="AE4" s="12" t="s">
        <v>500</v>
      </c>
    </row>
    <row r="5" spans="1:31" ht="16.5" customHeight="1" x14ac:dyDescent="0.2">
      <c r="A5" s="17">
        <v>1</v>
      </c>
      <c r="B5" s="17">
        <v>75</v>
      </c>
      <c r="D5" s="147" t="s">
        <v>520</v>
      </c>
      <c r="E5" s="147"/>
      <c r="F5" s="147"/>
      <c r="G5" s="147"/>
      <c r="M5" s="77" t="s">
        <v>81</v>
      </c>
      <c r="N5" s="14">
        <f>SUMIFS(章节关卡!$AV$5:$AV$286,章节关卡!$AT$5:$AT$286,"="&amp;经验计算!N4)</f>
        <v>475</v>
      </c>
      <c r="O5" s="77" t="s">
        <v>123</v>
      </c>
      <c r="P5" s="14">
        <f>SUMIFS(章节关卡!$BD$5:$BD$283,章节关卡!$BB$5:$BB$283,"="&amp;经验计算!P4)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76">
        <v>4</v>
      </c>
      <c r="Z5" s="76">
        <v>0.05</v>
      </c>
      <c r="AA5" s="76">
        <v>1</v>
      </c>
      <c r="AB5" s="76">
        <v>0</v>
      </c>
      <c r="AC5" s="76"/>
      <c r="AD5" s="76"/>
      <c r="AE5" s="76"/>
    </row>
    <row r="6" spans="1:31" ht="16.5" x14ac:dyDescent="0.2">
      <c r="A6" s="17">
        <v>2</v>
      </c>
      <c r="B6" s="17">
        <v>95</v>
      </c>
      <c r="D6" s="147"/>
      <c r="E6" s="147"/>
      <c r="F6" s="147"/>
      <c r="G6" s="147"/>
      <c r="M6" s="77" t="s">
        <v>119</v>
      </c>
      <c r="N6" s="14">
        <f>SUMIFS(芦花古楼!$E$5:$E$104,芦花古楼!$A$5:$A$104,"&gt;"&amp;经验计算!O6,芦花古楼!$A$5:$A$104,"&lt;="&amp;经验计算!P6)</f>
        <v>0</v>
      </c>
      <c r="O6" s="76">
        <v>0</v>
      </c>
      <c r="P6" s="76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76">
        <v>12</v>
      </c>
      <c r="Z6" s="76">
        <v>0.25</v>
      </c>
      <c r="AA6" s="76">
        <v>2</v>
      </c>
      <c r="AB6" s="76">
        <v>0</v>
      </c>
      <c r="AC6" s="76"/>
      <c r="AD6" s="76"/>
      <c r="AE6" s="76"/>
    </row>
    <row r="7" spans="1:31" ht="16.5" x14ac:dyDescent="0.2">
      <c r="A7" s="17">
        <v>3</v>
      </c>
      <c r="B7" s="17">
        <v>110</v>
      </c>
      <c r="D7" s="147"/>
      <c r="E7" s="147"/>
      <c r="F7" s="147"/>
      <c r="G7" s="147"/>
      <c r="M7" s="77" t="s">
        <v>121</v>
      </c>
      <c r="N7" s="14">
        <f>SUMIFS(芦花古楼!$P$5:$P$104,芦花古楼!$L$5:$L$104,"&gt;"&amp;经验计算!O7,芦花古楼!$L$5:$L$104,"&lt;="&amp;经验计算!P7)</f>
        <v>0</v>
      </c>
      <c r="O7" s="76">
        <v>0</v>
      </c>
      <c r="P7" s="78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76">
        <v>20</v>
      </c>
      <c r="Z7" s="76">
        <v>0.6</v>
      </c>
      <c r="AA7" s="76">
        <v>3</v>
      </c>
      <c r="AB7" s="76">
        <v>5</v>
      </c>
      <c r="AC7" s="76"/>
      <c r="AD7" s="76"/>
      <c r="AE7" s="76"/>
    </row>
    <row r="8" spans="1:31" ht="16.5" x14ac:dyDescent="0.2">
      <c r="A8" s="17">
        <v>4</v>
      </c>
      <c r="B8" s="17">
        <v>130</v>
      </c>
      <c r="D8" s="147"/>
      <c r="E8" s="147"/>
      <c r="F8" s="147"/>
      <c r="G8" s="147"/>
      <c r="M8" s="77" t="s">
        <v>120</v>
      </c>
      <c r="N8" s="14">
        <f>SUMIFS(芦花古楼!$AA$5:$AA$104,芦花古楼!$W$5:$W$104,"&gt;"&amp;经验计算!O8,芦花古楼!$W$5:$W$104,"&lt;="&amp;经验计算!P8)</f>
        <v>0</v>
      </c>
      <c r="O8" s="76">
        <v>0</v>
      </c>
      <c r="P8" s="78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76">
        <v>28</v>
      </c>
      <c r="Z8" s="76">
        <v>1</v>
      </c>
      <c r="AA8" s="76">
        <v>4</v>
      </c>
      <c r="AB8" s="76">
        <v>10</v>
      </c>
      <c r="AC8" s="76">
        <v>5</v>
      </c>
      <c r="AD8" s="76"/>
      <c r="AE8" s="76"/>
    </row>
    <row r="9" spans="1:31" ht="16.5" x14ac:dyDescent="0.2">
      <c r="A9" s="17">
        <v>5</v>
      </c>
      <c r="B9" s="17">
        <v>150</v>
      </c>
      <c r="D9" s="147"/>
      <c r="E9" s="147"/>
      <c r="F9" s="147"/>
      <c r="G9" s="147"/>
      <c r="M9" s="77" t="s">
        <v>122</v>
      </c>
      <c r="N9" s="14">
        <f>SUMIFS(芦花古楼!$AL$5:$AL$104,芦花古楼!$AH$5:$AH$104,"&gt;"&amp;经验计算!O9,芦花古楼!$AH$5:$AH$104,"&lt;="&amp;经验计算!P9)</f>
        <v>0</v>
      </c>
      <c r="O9" s="76">
        <v>0</v>
      </c>
      <c r="P9" s="78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76">
        <v>30</v>
      </c>
      <c r="Z9" s="76">
        <v>1.45</v>
      </c>
      <c r="AA9" s="76">
        <v>5</v>
      </c>
      <c r="AB9" s="76">
        <v>20</v>
      </c>
      <c r="AC9" s="76">
        <v>10</v>
      </c>
      <c r="AD9" s="76">
        <v>5</v>
      </c>
      <c r="AE9" s="76"/>
    </row>
    <row r="10" spans="1:31" ht="16.5" x14ac:dyDescent="0.2">
      <c r="A10" s="17">
        <v>6</v>
      </c>
      <c r="B10" s="17">
        <v>190</v>
      </c>
      <c r="D10" s="147"/>
      <c r="E10" s="147"/>
      <c r="F10" s="147"/>
      <c r="G10" s="147"/>
      <c r="M10" s="77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76">
        <v>34</v>
      </c>
      <c r="Z10" s="76">
        <v>2</v>
      </c>
      <c r="AA10" s="76">
        <v>6</v>
      </c>
      <c r="AB10" s="76">
        <v>30</v>
      </c>
      <c r="AC10" s="76">
        <v>15</v>
      </c>
      <c r="AD10" s="76">
        <v>10</v>
      </c>
      <c r="AE10" s="76">
        <v>5</v>
      </c>
    </row>
    <row r="11" spans="1:31" ht="16.5" x14ac:dyDescent="0.2">
      <c r="A11" s="17">
        <v>7</v>
      </c>
      <c r="B11" s="17">
        <v>225</v>
      </c>
      <c r="D11" s="147"/>
      <c r="E11" s="147"/>
      <c r="F11" s="147"/>
      <c r="G11" s="147"/>
      <c r="M11" s="77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76">
        <v>36</v>
      </c>
      <c r="Z11" s="76">
        <v>2.6</v>
      </c>
      <c r="AA11" s="76">
        <v>7</v>
      </c>
      <c r="AB11" s="76">
        <v>40</v>
      </c>
      <c r="AC11" s="76">
        <v>20</v>
      </c>
      <c r="AD11" s="76">
        <v>15</v>
      </c>
      <c r="AE11" s="76">
        <v>10</v>
      </c>
    </row>
    <row r="12" spans="1:31" ht="16.5" x14ac:dyDescent="0.2">
      <c r="A12" s="17">
        <v>8</v>
      </c>
      <c r="B12" s="17">
        <v>300</v>
      </c>
      <c r="D12" s="147"/>
      <c r="E12" s="147"/>
      <c r="F12" s="147"/>
      <c r="G12" s="147"/>
      <c r="M12" s="77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76">
        <v>40</v>
      </c>
      <c r="Z12" s="76">
        <v>3.3</v>
      </c>
      <c r="AA12" s="76">
        <v>8</v>
      </c>
      <c r="AB12" s="76">
        <v>50</v>
      </c>
      <c r="AC12" s="76">
        <v>30</v>
      </c>
      <c r="AD12" s="76">
        <v>20</v>
      </c>
      <c r="AE12" s="76">
        <v>15</v>
      </c>
    </row>
    <row r="13" spans="1:31" ht="16.5" x14ac:dyDescent="0.2">
      <c r="A13" s="17">
        <v>9</v>
      </c>
      <c r="B13" s="17">
        <v>380</v>
      </c>
      <c r="D13" s="147"/>
      <c r="E13" s="147"/>
      <c r="F13" s="147"/>
      <c r="G13" s="147"/>
      <c r="M13" s="77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76">
        <v>44</v>
      </c>
      <c r="Z13" s="76">
        <v>4.0999999999999996</v>
      </c>
      <c r="AA13" s="76">
        <v>9</v>
      </c>
      <c r="AB13" s="76">
        <v>60</v>
      </c>
      <c r="AC13" s="76">
        <v>40</v>
      </c>
      <c r="AD13" s="76">
        <v>25</v>
      </c>
      <c r="AE13" s="76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76">
        <v>48</v>
      </c>
      <c r="Z14" s="76">
        <v>5</v>
      </c>
      <c r="AA14" s="76">
        <v>10</v>
      </c>
      <c r="AB14" s="76">
        <v>70</v>
      </c>
      <c r="AC14" s="76">
        <v>50</v>
      </c>
      <c r="AD14" s="76">
        <v>30</v>
      </c>
      <c r="AE14" s="76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76">
        <v>65</v>
      </c>
      <c r="Z15" s="76">
        <v>6.33</v>
      </c>
      <c r="AA15" s="76">
        <v>11</v>
      </c>
      <c r="AB15" s="76">
        <v>80</v>
      </c>
      <c r="AC15" s="76">
        <v>60</v>
      </c>
      <c r="AD15" s="76">
        <v>40</v>
      </c>
      <c r="AE15" s="76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76">
        <v>80</v>
      </c>
      <c r="Z16" s="76">
        <v>8.0299999999999994</v>
      </c>
      <c r="AA16" s="76">
        <v>12</v>
      </c>
      <c r="AB16" s="76">
        <v>90</v>
      </c>
      <c r="AC16" s="76">
        <v>70</v>
      </c>
      <c r="AD16" s="76">
        <v>50</v>
      </c>
      <c r="AE16" s="76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77" t="s">
        <v>118</v>
      </c>
      <c r="N17" s="76">
        <v>2</v>
      </c>
      <c r="O17" s="77" t="s">
        <v>118</v>
      </c>
      <c r="P17" s="76">
        <v>1</v>
      </c>
      <c r="Q17" s="15"/>
      <c r="R17" s="12" t="s">
        <v>46</v>
      </c>
      <c r="S17" s="12" t="s">
        <v>44</v>
      </c>
      <c r="T17" s="12" t="s">
        <v>45</v>
      </c>
      <c r="Y17" s="76">
        <v>125</v>
      </c>
      <c r="Z17" s="76">
        <v>10.85</v>
      </c>
      <c r="AA17" s="76">
        <v>13</v>
      </c>
      <c r="AB17" s="76">
        <v>100</v>
      </c>
      <c r="AC17" s="76">
        <v>80</v>
      </c>
      <c r="AD17" s="76">
        <v>60</v>
      </c>
      <c r="AE17" s="76">
        <v>50</v>
      </c>
    </row>
    <row r="18" spans="1:31" ht="16.5" x14ac:dyDescent="0.2">
      <c r="A18" s="17">
        <v>10</v>
      </c>
      <c r="B18" s="17">
        <v>320</v>
      </c>
      <c r="D18" s="148" t="s">
        <v>519</v>
      </c>
      <c r="E18" s="149"/>
      <c r="F18" s="149"/>
      <c r="G18" s="150"/>
      <c r="M18" s="77" t="s">
        <v>81</v>
      </c>
      <c r="N18" s="14">
        <f>SUMIFS(章节关卡!$AV$5:$AV$286,章节关卡!$AT$5:$AT$286,"="&amp;经验计算!N17)</f>
        <v>1080</v>
      </c>
      <c r="O18" s="77" t="s">
        <v>123</v>
      </c>
      <c r="P18" s="14">
        <f>SUMIFS(章节关卡!$BD$5:$BD$283,章节关卡!$BB$5:$BB$283,"="&amp;经验计算!P17)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76">
        <v>170</v>
      </c>
      <c r="Z18" s="76">
        <v>14.8</v>
      </c>
      <c r="AA18" s="76">
        <v>14</v>
      </c>
      <c r="AB18" s="76"/>
      <c r="AC18" s="76">
        <v>90</v>
      </c>
      <c r="AD18" s="76">
        <v>70</v>
      </c>
      <c r="AE18" s="76">
        <v>60</v>
      </c>
    </row>
    <row r="19" spans="1:31" ht="16.5" x14ac:dyDescent="0.2">
      <c r="A19" s="17">
        <v>11</v>
      </c>
      <c r="B19" s="17">
        <v>385</v>
      </c>
      <c r="D19" s="151"/>
      <c r="E19" s="152"/>
      <c r="F19" s="152"/>
      <c r="G19" s="153"/>
      <c r="M19" s="77" t="s">
        <v>119</v>
      </c>
      <c r="N19" s="14">
        <f>SUMIFS(芦花古楼!$E$5:$E$104,芦花古楼!$A$5:$A$104,"&gt;"&amp;经验计算!O19,芦花古楼!$A$5:$A$104,"&lt;="&amp;经验计算!P19)</f>
        <v>0</v>
      </c>
      <c r="O19" s="76">
        <v>0</v>
      </c>
      <c r="P19" s="76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76">
        <v>220</v>
      </c>
      <c r="Z19" s="76">
        <v>20</v>
      </c>
      <c r="AA19" s="76">
        <v>15</v>
      </c>
      <c r="AB19" s="76"/>
      <c r="AC19" s="76">
        <v>100</v>
      </c>
      <c r="AD19" s="76">
        <v>80</v>
      </c>
      <c r="AE19" s="76">
        <v>70</v>
      </c>
    </row>
    <row r="20" spans="1:31" ht="16.5" x14ac:dyDescent="0.2">
      <c r="A20" s="17">
        <v>12</v>
      </c>
      <c r="B20" s="17">
        <v>450</v>
      </c>
      <c r="D20" s="151"/>
      <c r="E20" s="152"/>
      <c r="F20" s="152"/>
      <c r="G20" s="153"/>
      <c r="M20" s="77" t="s">
        <v>121</v>
      </c>
      <c r="N20" s="14">
        <f>SUMIFS(芦花古楼!$P$5:$P$104,芦花古楼!$L$5:$L$104,"&gt;"&amp;经验计算!O20,芦花古楼!$L$5:$L$104,"&lt;="&amp;经验计算!P20)</f>
        <v>0</v>
      </c>
      <c r="O20" s="78">
        <v>0</v>
      </c>
      <c r="P20" s="78">
        <v>0</v>
      </c>
      <c r="R20" s="58">
        <v>1.4</v>
      </c>
      <c r="S20" s="21">
        <f t="shared" si="2"/>
        <v>7.179487179487179E-2</v>
      </c>
      <c r="T20" s="14">
        <f t="shared" si="3"/>
        <v>350</v>
      </c>
      <c r="Y20" s="76">
        <v>300</v>
      </c>
      <c r="Z20" s="76">
        <v>27.2</v>
      </c>
      <c r="AA20" s="76">
        <v>16</v>
      </c>
      <c r="AB20" s="76"/>
      <c r="AC20" s="76"/>
      <c r="AD20" s="76">
        <v>90</v>
      </c>
      <c r="AE20" s="76">
        <v>80</v>
      </c>
    </row>
    <row r="21" spans="1:31" ht="16.5" x14ac:dyDescent="0.2">
      <c r="A21" s="17">
        <v>13</v>
      </c>
      <c r="B21" s="17">
        <v>515</v>
      </c>
      <c r="D21" s="151"/>
      <c r="E21" s="152"/>
      <c r="F21" s="152"/>
      <c r="G21" s="153"/>
      <c r="M21" s="77" t="s">
        <v>120</v>
      </c>
      <c r="N21" s="14">
        <f>SUMIFS(芦花古楼!$AA$5:$AA$104,芦花古楼!$W$5:$W$104,"&gt;"&amp;经验计算!O21,芦花古楼!$W$5:$W$104,"&lt;="&amp;经验计算!P21)</f>
        <v>0</v>
      </c>
      <c r="O21" s="78">
        <v>0</v>
      </c>
      <c r="P21" s="78">
        <v>0</v>
      </c>
      <c r="R21" s="58">
        <v>1.6</v>
      </c>
      <c r="S21" s="21">
        <f t="shared" si="2"/>
        <v>8.2051282051282051E-2</v>
      </c>
      <c r="T21" s="14">
        <f t="shared" si="3"/>
        <v>400</v>
      </c>
      <c r="Y21" s="76">
        <v>400</v>
      </c>
      <c r="Z21" s="76">
        <v>36.9</v>
      </c>
      <c r="AA21" s="76">
        <v>17</v>
      </c>
      <c r="AB21" s="76"/>
      <c r="AC21" s="76"/>
      <c r="AD21" s="76">
        <v>100</v>
      </c>
      <c r="AE21" s="76">
        <v>90</v>
      </c>
    </row>
    <row r="22" spans="1:31" ht="16.5" x14ac:dyDescent="0.2">
      <c r="A22" s="17">
        <v>14</v>
      </c>
      <c r="B22" s="17">
        <v>580</v>
      </c>
      <c r="D22" s="151"/>
      <c r="E22" s="152"/>
      <c r="F22" s="152"/>
      <c r="G22" s="153"/>
      <c r="M22" s="77" t="s">
        <v>122</v>
      </c>
      <c r="N22" s="14">
        <f>SUMIFS(芦花古楼!$AL$5:$AL$104,芦花古楼!$AH$5:$AH$104,"&gt;"&amp;经验计算!O22,芦花古楼!$AH$5:$AH$104,"&lt;="&amp;经验计算!P22)</f>
        <v>0</v>
      </c>
      <c r="O22" s="78">
        <v>0</v>
      </c>
      <c r="P22" s="78">
        <v>0</v>
      </c>
      <c r="R22" s="58">
        <v>1.8</v>
      </c>
      <c r="S22" s="21">
        <f t="shared" si="2"/>
        <v>9.2307692307692313E-2</v>
      </c>
      <c r="T22" s="14">
        <f t="shared" si="3"/>
        <v>450</v>
      </c>
      <c r="Y22" s="76">
        <v>550</v>
      </c>
      <c r="Z22" s="76">
        <v>50.35</v>
      </c>
      <c r="AA22" s="76">
        <v>18</v>
      </c>
      <c r="AB22" s="76"/>
      <c r="AC22" s="76"/>
      <c r="AD22" s="76"/>
      <c r="AE22" s="76">
        <v>100</v>
      </c>
    </row>
    <row r="23" spans="1:31" ht="16.5" x14ac:dyDescent="0.2">
      <c r="A23" s="17">
        <v>15</v>
      </c>
      <c r="B23" s="17">
        <v>645</v>
      </c>
      <c r="D23" s="151"/>
      <c r="E23" s="152"/>
      <c r="F23" s="152"/>
      <c r="G23" s="153"/>
      <c r="M23" s="77" t="s">
        <v>50</v>
      </c>
      <c r="N23" s="14"/>
      <c r="O23" s="14">
        <f>日常任务!$D$2*经验计算!N23</f>
        <v>0</v>
      </c>
      <c r="R23" s="58">
        <v>2</v>
      </c>
      <c r="S23" s="21">
        <f t="shared" si="2"/>
        <v>0.10256410256410256</v>
      </c>
      <c r="T23" s="14">
        <f t="shared" si="3"/>
        <v>500</v>
      </c>
      <c r="Y23" s="76">
        <v>700</v>
      </c>
      <c r="Z23" s="76">
        <v>67.55</v>
      </c>
      <c r="AA23" s="76">
        <v>19</v>
      </c>
      <c r="AB23" s="76"/>
      <c r="AC23" s="76"/>
      <c r="AD23" s="76"/>
      <c r="AE23" s="76"/>
    </row>
    <row r="24" spans="1:31" ht="16.5" x14ac:dyDescent="0.2">
      <c r="A24" s="17">
        <v>16</v>
      </c>
      <c r="B24" s="17">
        <v>725</v>
      </c>
      <c r="D24" s="151"/>
      <c r="E24" s="152"/>
      <c r="F24" s="152"/>
      <c r="G24" s="153"/>
      <c r="M24" s="77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58">
        <v>2.25</v>
      </c>
      <c r="S24" s="21">
        <f t="shared" si="2"/>
        <v>0.11538461538461539</v>
      </c>
      <c r="T24" s="14">
        <f t="shared" si="3"/>
        <v>560</v>
      </c>
      <c r="Y24" s="76">
        <v>910</v>
      </c>
      <c r="Z24" s="76">
        <v>90</v>
      </c>
      <c r="AA24" s="76">
        <v>20</v>
      </c>
      <c r="AB24" s="76"/>
      <c r="AC24" s="76"/>
      <c r="AD24" s="76"/>
      <c r="AE24" s="76"/>
    </row>
    <row r="25" spans="1:31" ht="16.5" x14ac:dyDescent="0.2">
      <c r="A25" s="17">
        <v>17</v>
      </c>
      <c r="B25" s="17">
        <v>805</v>
      </c>
      <c r="D25" s="151"/>
      <c r="E25" s="152"/>
      <c r="F25" s="152"/>
      <c r="G25" s="153"/>
      <c r="M25" s="77" t="s">
        <v>43</v>
      </c>
      <c r="N25" s="19">
        <v>0</v>
      </c>
      <c r="O25" s="14">
        <f>N26*N25</f>
        <v>0</v>
      </c>
      <c r="R25" s="58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51"/>
      <c r="E26" s="152"/>
      <c r="F26" s="152"/>
      <c r="G26" s="153"/>
      <c r="M26" s="77" t="s">
        <v>42</v>
      </c>
      <c r="N26" s="14">
        <f>(N18+N19+N21+N20+N22+O23+O24+P18)/(1-N25)</f>
        <v>4890</v>
      </c>
      <c r="O26" s="15"/>
      <c r="R26" s="58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4"/>
      <c r="E27" s="155"/>
      <c r="F27" s="155"/>
      <c r="G27" s="156"/>
      <c r="R27" s="58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77" t="s">
        <v>118</v>
      </c>
      <c r="N30" s="76">
        <v>3</v>
      </c>
      <c r="O30" s="77" t="s">
        <v>118</v>
      </c>
      <c r="P30" s="76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8" t="s">
        <v>522</v>
      </c>
      <c r="E31" s="149"/>
      <c r="F31" s="149"/>
      <c r="G31" s="150"/>
      <c r="M31" s="77" t="s">
        <v>81</v>
      </c>
      <c r="N31" s="14">
        <f>SUMIFS(章节关卡!$AV$5:$AV$286,章节关卡!$AT$5:$AT$286,"="&amp;经验计算!N30)</f>
        <v>1260</v>
      </c>
      <c r="O31" s="77" t="s">
        <v>123</v>
      </c>
      <c r="P31" s="14">
        <f>SUMIFS(章节关卡!$BD$5:$BD$283,章节关卡!$BB$5:$BB$283,"="&amp;经验计算!P30)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51"/>
      <c r="E32" s="152"/>
      <c r="F32" s="152"/>
      <c r="G32" s="153"/>
      <c r="M32" s="77" t="s">
        <v>119</v>
      </c>
      <c r="N32" s="14">
        <f>SUMIFS(芦花古楼!$E$5:$E$104,芦花古楼!$A$5:$A$104,"&gt;"&amp;经验计算!O32,芦花古楼!$A$5:$A$104,"&lt;="&amp;经验计算!P32)</f>
        <v>870</v>
      </c>
      <c r="O32" s="76">
        <v>0</v>
      </c>
      <c r="P32" s="76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51"/>
      <c r="E33" s="152"/>
      <c r="F33" s="152"/>
      <c r="G33" s="153"/>
      <c r="M33" s="77" t="s">
        <v>121</v>
      </c>
      <c r="N33" s="14">
        <f>SUMIFS(芦花古楼!$P$5:$P$104,芦花古楼!$L$5:$L$104,"&gt;"&amp;经验计算!O33,芦花古楼!$L$5:$L$104,"&lt;="&amp;经验计算!P33)</f>
        <v>0</v>
      </c>
      <c r="O33" s="76">
        <v>0</v>
      </c>
      <c r="P33" s="76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51"/>
      <c r="E34" s="152"/>
      <c r="F34" s="152"/>
      <c r="G34" s="153"/>
      <c r="M34" s="77" t="s">
        <v>120</v>
      </c>
      <c r="N34" s="14">
        <f>SUMIFS(芦花古楼!$AA$5:$AA$104,芦花古楼!$W$5:$W$104,"&gt;"&amp;经验计算!O34,芦花古楼!$W$5:$W$104,"&lt;="&amp;经验计算!P34)</f>
        <v>0</v>
      </c>
      <c r="O34" s="76">
        <v>0</v>
      </c>
      <c r="P34" s="78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51"/>
      <c r="E35" s="152"/>
      <c r="F35" s="152"/>
      <c r="G35" s="153"/>
      <c r="M35" s="77" t="s">
        <v>122</v>
      </c>
      <c r="N35" s="14">
        <f>SUMIFS(芦花古楼!$AL$5:$AL$104,芦花古楼!$AH$5:$AH$104,"&gt;"&amp;经验计算!O35,芦花古楼!$AH$5:$AH$104,"&lt;="&amp;经验计算!P35)</f>
        <v>0</v>
      </c>
      <c r="O35" s="76">
        <v>0</v>
      </c>
      <c r="P35" s="78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51"/>
      <c r="E36" s="152"/>
      <c r="F36" s="152"/>
      <c r="G36" s="153"/>
      <c r="M36" s="77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51"/>
      <c r="E37" s="152"/>
      <c r="F37" s="152"/>
      <c r="G37" s="153"/>
      <c r="M37" s="77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51"/>
      <c r="E38" s="152"/>
      <c r="F38" s="152"/>
      <c r="G38" s="153"/>
      <c r="M38" s="77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51"/>
      <c r="E39" s="152"/>
      <c r="F39" s="152"/>
      <c r="G39" s="153"/>
      <c r="M39" s="77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4"/>
      <c r="E40" s="155"/>
      <c r="F40" s="155"/>
      <c r="G40" s="156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45" t="s">
        <v>523</v>
      </c>
      <c r="J41" s="146"/>
      <c r="K41" s="146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77" t="s">
        <v>118</v>
      </c>
      <c r="N43" s="76">
        <v>4</v>
      </c>
      <c r="O43" s="77" t="s">
        <v>118</v>
      </c>
      <c r="P43" s="76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8" t="s">
        <v>521</v>
      </c>
      <c r="E44" s="149"/>
      <c r="F44" s="149"/>
      <c r="G44" s="150"/>
      <c r="M44" s="77" t="s">
        <v>81</v>
      </c>
      <c r="N44" s="14">
        <f>SUMIFS(章节关卡!$AV$5:$AV$286,章节关卡!$AT$5:$AT$286,"="&amp;经验计算!N43)</f>
        <v>1440</v>
      </c>
      <c r="O44" s="77" t="s">
        <v>123</v>
      </c>
      <c r="P44" s="14">
        <f>SUMIFS(章节关卡!$BD$5:$BD$283,章节关卡!$BB$5:$BB$283,"="&amp;经验计算!P43)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51"/>
      <c r="E45" s="152"/>
      <c r="F45" s="152"/>
      <c r="G45" s="153"/>
      <c r="M45" s="77" t="s">
        <v>119</v>
      </c>
      <c r="N45" s="14">
        <f>SUMIFS(芦花古楼!$E$5:$E$104,芦花古楼!$A$5:$A$104,"&gt;"&amp;经验计算!O45,芦花古楼!$A$5:$A$104,"&lt;="&amp;经验计算!P45)</f>
        <v>1140</v>
      </c>
      <c r="O45" s="76">
        <v>5</v>
      </c>
      <c r="P45" s="76">
        <v>10</v>
      </c>
      <c r="R45" s="17">
        <v>1.2</v>
      </c>
      <c r="S45" s="21">
        <f t="shared" ref="S45:S53" si="6">R45/R$42</f>
        <v>6.25E-2</v>
      </c>
      <c r="T45" s="78">
        <f t="shared" ref="T45:T53" si="7">INT($N$52*S45/5)*5</f>
        <v>1065</v>
      </c>
    </row>
    <row r="46" spans="1:20" ht="16.5" x14ac:dyDescent="0.2">
      <c r="A46" s="17">
        <v>32</v>
      </c>
      <c r="B46" s="17">
        <v>2935</v>
      </c>
      <c r="D46" s="151"/>
      <c r="E46" s="152"/>
      <c r="F46" s="152"/>
      <c r="G46" s="153"/>
      <c r="M46" s="77" t="s">
        <v>121</v>
      </c>
      <c r="N46" s="14">
        <f>SUMIFS(芦花古楼!$P$5:$P$104,芦花古楼!$L$5:$L$104,"&gt;"&amp;经验计算!O46,芦花古楼!$L$5:$L$104,"&lt;="&amp;经验计算!P46)</f>
        <v>2400</v>
      </c>
      <c r="O46" s="76">
        <v>0</v>
      </c>
      <c r="P46" s="76">
        <v>5</v>
      </c>
      <c r="R46" s="17">
        <v>1.4</v>
      </c>
      <c r="S46" s="21">
        <f t="shared" si="6"/>
        <v>7.2916666666666671E-2</v>
      </c>
      <c r="T46" s="78">
        <f t="shared" si="7"/>
        <v>1245</v>
      </c>
    </row>
    <row r="47" spans="1:20" ht="16.5" x14ac:dyDescent="0.2">
      <c r="A47" s="17">
        <v>33</v>
      </c>
      <c r="B47" s="17">
        <v>3355</v>
      </c>
      <c r="D47" s="151"/>
      <c r="E47" s="152"/>
      <c r="F47" s="152"/>
      <c r="G47" s="153"/>
      <c r="M47" s="77" t="s">
        <v>120</v>
      </c>
      <c r="N47" s="14">
        <f>SUMIFS(芦花古楼!$AA$5:$AA$104,芦花古楼!$W$5:$W$104,"&gt;"&amp;经验计算!O47,芦花古楼!$W$5:$W$104,"&lt;="&amp;经验计算!P47)</f>
        <v>0</v>
      </c>
      <c r="O47" s="76">
        <v>0</v>
      </c>
      <c r="P47" s="78">
        <v>0</v>
      </c>
      <c r="R47" s="17">
        <v>1.6</v>
      </c>
      <c r="S47" s="21">
        <f t="shared" si="6"/>
        <v>8.3333333333333343E-2</v>
      </c>
      <c r="T47" s="78">
        <f t="shared" si="7"/>
        <v>1425</v>
      </c>
    </row>
    <row r="48" spans="1:20" ht="16.5" x14ac:dyDescent="0.2">
      <c r="A48" s="17">
        <v>34</v>
      </c>
      <c r="B48" s="17">
        <v>3770</v>
      </c>
      <c r="D48" s="151"/>
      <c r="E48" s="152"/>
      <c r="F48" s="152"/>
      <c r="G48" s="153"/>
      <c r="M48" s="77" t="s">
        <v>122</v>
      </c>
      <c r="N48" s="14">
        <f>SUMIFS(芦花古楼!$AL$5:$AL$104,芦花古楼!$AH$5:$AH$104,"&gt;"&amp;经验计算!O48,芦花古楼!$AH$5:$AH$104,"&lt;="&amp;经验计算!P48)</f>
        <v>0</v>
      </c>
      <c r="O48" s="76">
        <v>0</v>
      </c>
      <c r="P48" s="78">
        <v>0</v>
      </c>
      <c r="R48" s="17">
        <v>1.8</v>
      </c>
      <c r="S48" s="21">
        <f t="shared" si="6"/>
        <v>9.375E-2</v>
      </c>
      <c r="T48" s="78">
        <f t="shared" si="7"/>
        <v>1600</v>
      </c>
    </row>
    <row r="49" spans="1:23" ht="16.5" x14ac:dyDescent="0.2">
      <c r="A49" s="17">
        <v>35</v>
      </c>
      <c r="B49" s="17">
        <v>4190</v>
      </c>
      <c r="D49" s="151"/>
      <c r="E49" s="152"/>
      <c r="F49" s="152"/>
      <c r="G49" s="153"/>
      <c r="M49" s="77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78">
        <f t="shared" si="7"/>
        <v>1780</v>
      </c>
    </row>
    <row r="50" spans="1:23" ht="16.5" x14ac:dyDescent="0.2">
      <c r="A50" s="17">
        <v>36</v>
      </c>
      <c r="B50" s="17">
        <v>4610</v>
      </c>
      <c r="D50" s="151"/>
      <c r="E50" s="152"/>
      <c r="F50" s="152"/>
      <c r="G50" s="153"/>
      <c r="M50" s="77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78">
        <f t="shared" si="7"/>
        <v>1955</v>
      </c>
    </row>
    <row r="51" spans="1:23" ht="16.5" x14ac:dyDescent="0.2">
      <c r="A51" s="17">
        <v>37</v>
      </c>
      <c r="B51" s="17">
        <v>5030</v>
      </c>
      <c r="D51" s="151"/>
      <c r="E51" s="152"/>
      <c r="F51" s="152"/>
      <c r="G51" s="153"/>
      <c r="M51" s="77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78">
        <f t="shared" si="7"/>
        <v>2135</v>
      </c>
    </row>
    <row r="52" spans="1:23" ht="16.5" x14ac:dyDescent="0.2">
      <c r="A52" s="17">
        <v>38</v>
      </c>
      <c r="B52" s="17">
        <v>5450</v>
      </c>
      <c r="D52" s="151"/>
      <c r="E52" s="152"/>
      <c r="F52" s="152"/>
      <c r="G52" s="153"/>
      <c r="M52" s="77" t="s">
        <v>42</v>
      </c>
      <c r="N52" s="14">
        <f>(N44+N45+N47+N46+N48+O49+O50+P44)/(1-N51)</f>
        <v>17100</v>
      </c>
      <c r="O52" s="15"/>
      <c r="R52" s="17">
        <v>2.6</v>
      </c>
      <c r="S52" s="21">
        <f t="shared" si="6"/>
        <v>0.13541666666666669</v>
      </c>
      <c r="T52" s="78">
        <f t="shared" si="7"/>
        <v>2315</v>
      </c>
    </row>
    <row r="53" spans="1:23" ht="16.5" x14ac:dyDescent="0.2">
      <c r="A53" s="17">
        <v>39</v>
      </c>
      <c r="B53" s="17">
        <v>6290</v>
      </c>
      <c r="D53" s="154"/>
      <c r="E53" s="155"/>
      <c r="F53" s="155"/>
      <c r="G53" s="156"/>
      <c r="R53" s="17">
        <v>3</v>
      </c>
      <c r="S53" s="21">
        <f t="shared" si="6"/>
        <v>0.15625</v>
      </c>
      <c r="T53" s="78">
        <f t="shared" si="7"/>
        <v>2670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45" t="s">
        <v>527</v>
      </c>
      <c r="J54" s="146"/>
      <c r="K54" s="146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118</v>
      </c>
      <c r="N56" s="25">
        <v>5</v>
      </c>
      <c r="O56" s="75" t="s">
        <v>118</v>
      </c>
      <c r="P56" s="74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8" t="s">
        <v>525</v>
      </c>
      <c r="E57" s="149"/>
      <c r="F57" s="149"/>
      <c r="G57" s="150"/>
      <c r="M57" s="24" t="s">
        <v>81</v>
      </c>
      <c r="N57" s="14">
        <f>SUMIFS(章节关卡!$AV$5:$AV$286,章节关卡!$AT$5:$AT$286,"="&amp;经验计算!N56)</f>
        <v>1620</v>
      </c>
      <c r="O57" s="75" t="s">
        <v>123</v>
      </c>
      <c r="P57" s="14">
        <f>SUMIFS(章节关卡!$BD$5:$BD$283,章节关卡!$BB$5:$BB$283,"="&amp;经验计算!P56)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1820</v>
      </c>
    </row>
    <row r="58" spans="1:23" ht="16.5" x14ac:dyDescent="0.2">
      <c r="A58" s="17">
        <v>41</v>
      </c>
      <c r="B58" s="17">
        <v>4145</v>
      </c>
      <c r="D58" s="151"/>
      <c r="E58" s="152"/>
      <c r="F58" s="152"/>
      <c r="G58" s="153"/>
      <c r="M58" s="26" t="s">
        <v>119</v>
      </c>
      <c r="N58" s="14">
        <f>SUMIFS(芦花古楼!$E$5:$E$104,芦花古楼!$A$5:$A$104,"&gt;"&amp;经验计算!O58,芦花古楼!$A$5:$A$104,"&lt;="&amp;经验计算!P58)</f>
        <v>2850</v>
      </c>
      <c r="O58" s="76">
        <v>10</v>
      </c>
      <c r="P58" s="76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2000</v>
      </c>
    </row>
    <row r="59" spans="1:23" ht="16.5" x14ac:dyDescent="0.2">
      <c r="A59" s="17">
        <v>42</v>
      </c>
      <c r="B59" s="17">
        <v>4525</v>
      </c>
      <c r="D59" s="151"/>
      <c r="E59" s="152"/>
      <c r="F59" s="152"/>
      <c r="G59" s="153"/>
      <c r="M59" s="26" t="s">
        <v>121</v>
      </c>
      <c r="N59" s="14">
        <f>SUMIFS(芦花古楼!$P$5:$P$104,芦花古楼!$L$5:$L$104,"&gt;"&amp;经验计算!O59,芦花古楼!$L$5:$L$104,"&lt;="&amp;经验计算!P59)</f>
        <v>2700</v>
      </c>
      <c r="O59" s="78">
        <v>5</v>
      </c>
      <c r="P59" s="78">
        <v>10</v>
      </c>
      <c r="R59" s="25">
        <v>1.2</v>
      </c>
      <c r="S59" s="21">
        <f t="shared" si="9"/>
        <v>8.2191780821917804E-2</v>
      </c>
      <c r="T59" s="25">
        <f t="shared" si="8"/>
        <v>2185</v>
      </c>
    </row>
    <row r="60" spans="1:23" ht="16.5" x14ac:dyDescent="0.2">
      <c r="A60" s="17">
        <v>43</v>
      </c>
      <c r="B60" s="17">
        <v>4900</v>
      </c>
      <c r="D60" s="151"/>
      <c r="E60" s="152"/>
      <c r="F60" s="152"/>
      <c r="G60" s="153"/>
      <c r="M60" s="26" t="s">
        <v>120</v>
      </c>
      <c r="N60" s="14">
        <f>SUMIFS(芦花古楼!$AA$5:$AA$104,芦花古楼!$W$5:$W$104,"&gt;"&amp;经验计算!O60,芦花古楼!$W$5:$W$104,"&lt;="&amp;经验计算!P60)</f>
        <v>3600</v>
      </c>
      <c r="O60" s="78">
        <v>0</v>
      </c>
      <c r="P60" s="78">
        <v>5</v>
      </c>
      <c r="R60" s="25">
        <v>1.3</v>
      </c>
      <c r="S60" s="21">
        <f t="shared" si="9"/>
        <v>8.9041095890410968E-2</v>
      </c>
      <c r="T60" s="25">
        <f t="shared" si="8"/>
        <v>2365</v>
      </c>
    </row>
    <row r="61" spans="1:23" ht="16.5" x14ac:dyDescent="0.2">
      <c r="A61" s="17">
        <v>44</v>
      </c>
      <c r="B61" s="17">
        <v>5280</v>
      </c>
      <c r="D61" s="151"/>
      <c r="E61" s="152"/>
      <c r="F61" s="152"/>
      <c r="G61" s="153"/>
      <c r="M61" s="26" t="s">
        <v>122</v>
      </c>
      <c r="N61" s="14">
        <f>SUMIFS(芦花古楼!$AL$5:$AL$104,芦花古楼!$AH$5:$AH$104,"&gt;"&amp;经验计算!O61,芦花古楼!$AH$5:$AH$104,"&lt;="&amp;经验计算!P61)</f>
        <v>0</v>
      </c>
      <c r="O61" s="78">
        <v>0</v>
      </c>
      <c r="P61" s="78">
        <v>0</v>
      </c>
      <c r="R61" s="25">
        <v>1.4</v>
      </c>
      <c r="S61" s="21">
        <f t="shared" si="9"/>
        <v>9.5890410958904104E-2</v>
      </c>
      <c r="T61" s="25">
        <f t="shared" si="8"/>
        <v>2550</v>
      </c>
    </row>
    <row r="62" spans="1:23" ht="16.5" x14ac:dyDescent="0.2">
      <c r="A62" s="17">
        <v>45</v>
      </c>
      <c r="B62" s="17">
        <v>5655</v>
      </c>
      <c r="D62" s="151"/>
      <c r="E62" s="152"/>
      <c r="F62" s="152"/>
      <c r="G62" s="153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2730</v>
      </c>
    </row>
    <row r="63" spans="1:23" ht="16.5" x14ac:dyDescent="0.2">
      <c r="A63" s="17">
        <v>46</v>
      </c>
      <c r="B63" s="17">
        <v>6035</v>
      </c>
      <c r="C63" s="15"/>
      <c r="D63" s="151"/>
      <c r="E63" s="152"/>
      <c r="F63" s="152"/>
      <c r="G63" s="153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2915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51"/>
      <c r="E64" s="152"/>
      <c r="F64" s="152"/>
      <c r="G64" s="153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3095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51"/>
      <c r="E65" s="152"/>
      <c r="F65" s="152"/>
      <c r="G65" s="153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26610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3280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4"/>
      <c r="E66" s="155"/>
      <c r="F66" s="155"/>
      <c r="G66" s="156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3645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77" t="s">
        <v>118</v>
      </c>
      <c r="N70" s="76">
        <v>6</v>
      </c>
      <c r="O70" s="77" t="s">
        <v>118</v>
      </c>
      <c r="P70" s="76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7" t="s">
        <v>526</v>
      </c>
      <c r="E71" s="147"/>
      <c r="F71" s="147"/>
      <c r="G71" s="147"/>
      <c r="M71" s="77" t="s">
        <v>81</v>
      </c>
      <c r="N71" s="14">
        <f>SUMIFS(章节关卡!$AV$5:$AV$286,章节关卡!$AT$5:$AT$286,"="&amp;经验计算!N70)</f>
        <v>1800</v>
      </c>
      <c r="O71" s="77" t="s">
        <v>123</v>
      </c>
      <c r="P71" s="14">
        <f>SUMIFS(章节关卡!$BD$5:$BD$283,章节关卡!$BB$5:$BB$283,"="&amp;经验计算!P70)</f>
        <v>3240</v>
      </c>
      <c r="R71" s="25">
        <v>1</v>
      </c>
      <c r="S71" s="21">
        <f>R71/$R$69</f>
        <v>6.8493150684931503E-2</v>
      </c>
      <c r="T71" s="25">
        <f>INT($N$79*S71/5)*5</f>
        <v>2570</v>
      </c>
    </row>
    <row r="72" spans="1:23" ht="16.5" x14ac:dyDescent="0.2">
      <c r="A72" s="17">
        <v>51</v>
      </c>
      <c r="B72" s="17">
        <v>6370</v>
      </c>
      <c r="D72" s="147"/>
      <c r="E72" s="147"/>
      <c r="F72" s="147"/>
      <c r="G72" s="147"/>
      <c r="M72" s="77" t="s">
        <v>119</v>
      </c>
      <c r="N72" s="14">
        <f>SUMIFS(芦花古楼!$E$5:$E$104,芦花古楼!$A$5:$A$104,"&gt;"&amp;经验计算!O72,芦花古楼!$A$5:$A$104,"&lt;="&amp;经验计算!P72)</f>
        <v>3900</v>
      </c>
      <c r="O72" s="76">
        <v>20</v>
      </c>
      <c r="P72" s="76">
        <v>30</v>
      </c>
      <c r="R72" s="25">
        <v>1.1000000000000001</v>
      </c>
      <c r="S72" s="21">
        <f t="shared" ref="S72:S80" si="10">R72/$R$69</f>
        <v>7.5342465753424667E-2</v>
      </c>
      <c r="T72" s="76">
        <f t="shared" ref="T72:T80" si="11">INT($N$79*S72/5)*5</f>
        <v>2830</v>
      </c>
    </row>
    <row r="73" spans="1:23" ht="16.5" x14ac:dyDescent="0.2">
      <c r="A73" s="17">
        <v>52</v>
      </c>
      <c r="B73" s="17">
        <v>6950</v>
      </c>
      <c r="D73" s="147"/>
      <c r="E73" s="147"/>
      <c r="F73" s="147"/>
      <c r="G73" s="147"/>
      <c r="M73" s="77" t="s">
        <v>121</v>
      </c>
      <c r="N73" s="14">
        <f>SUMIFS(芦花古楼!$P$5:$P$104,芦花古楼!$L$5:$L$104,"&gt;"&amp;经验计算!O73,芦花古楼!$L$5:$L$104,"&lt;="&amp;经验计算!P73)</f>
        <v>3000</v>
      </c>
      <c r="O73" s="76">
        <v>10</v>
      </c>
      <c r="P73" s="76">
        <v>15</v>
      </c>
      <c r="R73" s="25">
        <v>1.2</v>
      </c>
      <c r="S73" s="21">
        <f t="shared" si="10"/>
        <v>8.2191780821917804E-2</v>
      </c>
      <c r="T73" s="76">
        <f t="shared" si="11"/>
        <v>3085</v>
      </c>
    </row>
    <row r="74" spans="1:23" ht="16.5" x14ac:dyDescent="0.2">
      <c r="A74" s="17">
        <v>53</v>
      </c>
      <c r="B74" s="17">
        <v>7530</v>
      </c>
      <c r="D74" s="147"/>
      <c r="E74" s="147"/>
      <c r="F74" s="147"/>
      <c r="G74" s="147"/>
      <c r="M74" s="77" t="s">
        <v>120</v>
      </c>
      <c r="N74" s="14">
        <f>SUMIFS(芦花古楼!$AA$5:$AA$104,芦花古楼!$W$5:$W$104,"&gt;"&amp;经验计算!O74,芦花古楼!$W$5:$W$104,"&lt;="&amp;经验计算!P74)</f>
        <v>4050</v>
      </c>
      <c r="O74" s="76">
        <v>5</v>
      </c>
      <c r="P74" s="76">
        <v>10</v>
      </c>
      <c r="R74" s="25">
        <v>1.3</v>
      </c>
      <c r="S74" s="21">
        <f t="shared" si="10"/>
        <v>8.9041095890410968E-2</v>
      </c>
      <c r="T74" s="76">
        <f t="shared" si="11"/>
        <v>3345</v>
      </c>
    </row>
    <row r="75" spans="1:23" ht="16.5" x14ac:dyDescent="0.2">
      <c r="A75" s="17">
        <v>54</v>
      </c>
      <c r="B75" s="17">
        <v>8110</v>
      </c>
      <c r="D75" s="147"/>
      <c r="E75" s="147"/>
      <c r="F75" s="147"/>
      <c r="G75" s="147"/>
      <c r="M75" s="77" t="s">
        <v>122</v>
      </c>
      <c r="N75" s="14">
        <f>SUMIFS(芦花古楼!$AL$5:$AL$104,芦花古楼!$AH$5:$AH$104,"&gt;"&amp;经验计算!O75,芦花古楼!$AH$5:$AH$104,"&lt;="&amp;经验计算!P75)</f>
        <v>3600</v>
      </c>
      <c r="O75" s="76">
        <v>0</v>
      </c>
      <c r="P75" s="76">
        <v>5</v>
      </c>
      <c r="R75" s="25">
        <v>1.4</v>
      </c>
      <c r="S75" s="21">
        <f t="shared" si="10"/>
        <v>9.5890410958904104E-2</v>
      </c>
      <c r="T75" s="76">
        <f t="shared" si="11"/>
        <v>3600</v>
      </c>
    </row>
    <row r="76" spans="1:23" ht="16.5" x14ac:dyDescent="0.2">
      <c r="A76" s="17">
        <v>55</v>
      </c>
      <c r="B76" s="17">
        <v>8690</v>
      </c>
      <c r="D76" s="147"/>
      <c r="E76" s="147"/>
      <c r="F76" s="147"/>
      <c r="G76" s="147"/>
      <c r="M76" s="77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76">
        <f t="shared" si="11"/>
        <v>3860</v>
      </c>
    </row>
    <row r="77" spans="1:23" ht="16.5" x14ac:dyDescent="0.2">
      <c r="A77" s="17">
        <v>56</v>
      </c>
      <c r="B77" s="17">
        <v>9270</v>
      </c>
      <c r="D77" s="147"/>
      <c r="E77" s="147"/>
      <c r="F77" s="147"/>
      <c r="G77" s="147"/>
      <c r="M77" s="77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76">
        <f t="shared" si="11"/>
        <v>4115</v>
      </c>
    </row>
    <row r="78" spans="1:23" ht="16.5" x14ac:dyDescent="0.2">
      <c r="A78" s="17">
        <v>57</v>
      </c>
      <c r="B78" s="17">
        <v>9850</v>
      </c>
      <c r="D78" s="147"/>
      <c r="E78" s="147"/>
      <c r="F78" s="147"/>
      <c r="G78" s="147"/>
      <c r="M78" s="77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76">
        <f t="shared" si="11"/>
        <v>4375</v>
      </c>
    </row>
    <row r="79" spans="1:23" ht="16.5" x14ac:dyDescent="0.2">
      <c r="A79" s="17">
        <v>58</v>
      </c>
      <c r="B79" s="17">
        <v>10430</v>
      </c>
      <c r="D79" s="147"/>
      <c r="E79" s="147"/>
      <c r="F79" s="147"/>
      <c r="G79" s="147"/>
      <c r="M79" s="77" t="s">
        <v>42</v>
      </c>
      <c r="N79" s="14">
        <f>(N71+N72+N74+N73+N75+O76+O77+P71)/(1-N78)</f>
        <v>37590</v>
      </c>
      <c r="O79" s="15"/>
      <c r="R79" s="25">
        <v>1.8</v>
      </c>
      <c r="S79" s="21">
        <f t="shared" si="10"/>
        <v>0.12328767123287672</v>
      </c>
      <c r="T79" s="76">
        <f t="shared" si="11"/>
        <v>4630</v>
      </c>
    </row>
    <row r="80" spans="1:23" ht="16.5" x14ac:dyDescent="0.2">
      <c r="A80" s="17">
        <v>59</v>
      </c>
      <c r="B80" s="17">
        <v>11585</v>
      </c>
      <c r="D80" s="147"/>
      <c r="E80" s="147"/>
      <c r="F80" s="147"/>
      <c r="G80" s="147"/>
      <c r="R80" s="25">
        <v>2</v>
      </c>
      <c r="S80" s="21">
        <f t="shared" si="10"/>
        <v>0.13698630136986301</v>
      </c>
      <c r="T80" s="76">
        <f t="shared" si="11"/>
        <v>5145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77" t="s">
        <v>118</v>
      </c>
      <c r="N84" s="76">
        <v>7</v>
      </c>
      <c r="O84" s="77" t="s">
        <v>118</v>
      </c>
      <c r="P84" s="76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7" t="s">
        <v>524</v>
      </c>
      <c r="E85" s="147"/>
      <c r="F85" s="147"/>
      <c r="G85" s="147"/>
      <c r="M85" s="77" t="s">
        <v>81</v>
      </c>
      <c r="N85" s="14">
        <f>SUMIFS(章节关卡!$AV$5:$AV$286,章节关卡!$AT$5:$AT$286,"="&amp;经验计算!N84)</f>
        <v>2160</v>
      </c>
      <c r="O85" s="77" t="s">
        <v>123</v>
      </c>
      <c r="P85" s="14">
        <f>SUMIFS(章节关卡!$BD$5:$BD$283,章节关卡!$BB$5:$BB$283,"="&amp;经验计算!P84)</f>
        <v>3600</v>
      </c>
      <c r="R85" s="25">
        <v>1</v>
      </c>
      <c r="S85" s="21">
        <f>R85/$R$83</f>
        <v>6.8493150684931503E-2</v>
      </c>
      <c r="T85" s="25">
        <f>INT($N$93*S85/5)*5</f>
        <v>3350</v>
      </c>
    </row>
    <row r="86" spans="1:23" ht="16.5" x14ac:dyDescent="0.2">
      <c r="A86" s="17">
        <v>61</v>
      </c>
      <c r="B86" s="17">
        <v>8055</v>
      </c>
      <c r="D86" s="147"/>
      <c r="E86" s="147"/>
      <c r="F86" s="147"/>
      <c r="G86" s="147"/>
      <c r="M86" s="77" t="s">
        <v>119</v>
      </c>
      <c r="N86" s="14">
        <f>SUMIFS(芦花古楼!$E$5:$E$104,芦花古楼!$A$5:$A$104,"&gt;"&amp;经验计算!O86,芦花古楼!$A$5:$A$104,"&lt;="&amp;经验计算!P86)</f>
        <v>5100</v>
      </c>
      <c r="O86" s="76">
        <v>30</v>
      </c>
      <c r="P86" s="76">
        <v>40</v>
      </c>
      <c r="R86" s="25">
        <v>1.1000000000000001</v>
      </c>
      <c r="S86" s="21">
        <f t="shared" ref="S86:S94" si="12">R86/$R$83</f>
        <v>7.5342465753424667E-2</v>
      </c>
      <c r="T86" s="78">
        <f t="shared" ref="T86:T94" si="13">INT($N$93*S86/5)*5</f>
        <v>3685</v>
      </c>
    </row>
    <row r="87" spans="1:23" ht="16.5" x14ac:dyDescent="0.2">
      <c r="A87" s="17">
        <v>62</v>
      </c>
      <c r="B87" s="17">
        <v>8790</v>
      </c>
      <c r="D87" s="147"/>
      <c r="E87" s="147"/>
      <c r="F87" s="147"/>
      <c r="G87" s="147"/>
      <c r="M87" s="77" t="s">
        <v>121</v>
      </c>
      <c r="N87" s="14">
        <f>SUMIFS(芦花古楼!$P$5:$P$104,芦花古楼!$L$5:$L$104,"&gt;"&amp;经验计算!O87,芦花古楼!$L$5:$L$104,"&lt;="&amp;经验计算!P87)</f>
        <v>3600</v>
      </c>
      <c r="O87" s="76">
        <v>15</v>
      </c>
      <c r="P87" s="76">
        <v>20</v>
      </c>
      <c r="R87" s="25">
        <v>1.2</v>
      </c>
      <c r="S87" s="21">
        <f t="shared" si="12"/>
        <v>8.2191780821917804E-2</v>
      </c>
      <c r="T87" s="78">
        <f t="shared" si="13"/>
        <v>4020</v>
      </c>
    </row>
    <row r="88" spans="1:23" ht="16.5" x14ac:dyDescent="0.2">
      <c r="A88" s="17">
        <v>63</v>
      </c>
      <c r="B88" s="17">
        <v>9520</v>
      </c>
      <c r="D88" s="147"/>
      <c r="E88" s="147"/>
      <c r="F88" s="147"/>
      <c r="G88" s="147"/>
      <c r="M88" s="77" t="s">
        <v>120</v>
      </c>
      <c r="N88" s="14">
        <f>SUMIFS(芦花古楼!$AA$5:$AA$104,芦花古楼!$W$5:$W$104,"&gt;"&amp;经验计算!O88,芦花古楼!$W$5:$W$104,"&lt;="&amp;经验计算!P88)</f>
        <v>4500</v>
      </c>
      <c r="O88" s="76">
        <v>10</v>
      </c>
      <c r="P88" s="76">
        <v>15</v>
      </c>
      <c r="R88" s="25">
        <v>1.3</v>
      </c>
      <c r="S88" s="21">
        <f t="shared" si="12"/>
        <v>8.9041095890410968E-2</v>
      </c>
      <c r="T88" s="78">
        <f t="shared" si="13"/>
        <v>4355</v>
      </c>
    </row>
    <row r="89" spans="1:23" ht="16.5" x14ac:dyDescent="0.2">
      <c r="A89" s="17">
        <v>64</v>
      </c>
      <c r="B89" s="17">
        <v>10255</v>
      </c>
      <c r="D89" s="147"/>
      <c r="E89" s="147"/>
      <c r="F89" s="147"/>
      <c r="G89" s="147"/>
      <c r="M89" s="77" t="s">
        <v>122</v>
      </c>
      <c r="N89" s="14">
        <f>SUMIFS(芦花古楼!$AL$5:$AL$104,芦花古楼!$AH$5:$AH$104,"&gt;"&amp;经验计算!O89,芦花古楼!$AH$5:$AH$104,"&lt;="&amp;经验计算!P89)</f>
        <v>4050</v>
      </c>
      <c r="O89" s="76">
        <v>5</v>
      </c>
      <c r="P89" s="76">
        <v>10</v>
      </c>
      <c r="R89" s="25">
        <v>1.4</v>
      </c>
      <c r="S89" s="21">
        <f t="shared" si="12"/>
        <v>9.5890410958904104E-2</v>
      </c>
      <c r="T89" s="78">
        <f t="shared" si="13"/>
        <v>4690</v>
      </c>
    </row>
    <row r="90" spans="1:23" ht="16.5" x14ac:dyDescent="0.2">
      <c r="A90" s="17">
        <v>65</v>
      </c>
      <c r="B90" s="17">
        <v>10985</v>
      </c>
      <c r="D90" s="147"/>
      <c r="E90" s="147"/>
      <c r="F90" s="147"/>
      <c r="G90" s="147"/>
      <c r="M90" s="77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78">
        <f t="shared" si="13"/>
        <v>5025</v>
      </c>
    </row>
    <row r="91" spans="1:23" ht="16.5" x14ac:dyDescent="0.2">
      <c r="A91" s="17">
        <v>66</v>
      </c>
      <c r="B91" s="17">
        <v>11720</v>
      </c>
      <c r="D91" s="147"/>
      <c r="E91" s="147"/>
      <c r="F91" s="147"/>
      <c r="G91" s="147"/>
      <c r="M91" s="77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78">
        <f t="shared" si="13"/>
        <v>5360</v>
      </c>
    </row>
    <row r="92" spans="1:23" ht="16.5" x14ac:dyDescent="0.2">
      <c r="A92" s="17">
        <v>67</v>
      </c>
      <c r="B92" s="17">
        <v>12450</v>
      </c>
      <c r="D92" s="147"/>
      <c r="E92" s="147"/>
      <c r="F92" s="147"/>
      <c r="G92" s="147"/>
      <c r="M92" s="77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78">
        <f t="shared" si="13"/>
        <v>5695</v>
      </c>
    </row>
    <row r="93" spans="1:23" ht="16.5" x14ac:dyDescent="0.2">
      <c r="A93" s="17">
        <v>68</v>
      </c>
      <c r="B93" s="17">
        <v>13185</v>
      </c>
      <c r="D93" s="147"/>
      <c r="E93" s="147"/>
      <c r="F93" s="147"/>
      <c r="G93" s="147"/>
      <c r="M93" s="77" t="s">
        <v>42</v>
      </c>
      <c r="N93" s="14">
        <f>(N85+N86+N88+N87+N89+O90+O91+P85)/(1-N92)</f>
        <v>48930</v>
      </c>
      <c r="O93" s="15"/>
      <c r="R93" s="25">
        <v>1.8</v>
      </c>
      <c r="S93" s="21">
        <f t="shared" si="12"/>
        <v>0.12328767123287672</v>
      </c>
      <c r="T93" s="78">
        <f t="shared" si="13"/>
        <v>6030</v>
      </c>
    </row>
    <row r="94" spans="1:23" ht="16.5" x14ac:dyDescent="0.2">
      <c r="A94" s="17">
        <v>69</v>
      </c>
      <c r="B94" s="17">
        <v>14650</v>
      </c>
      <c r="D94" s="147"/>
      <c r="E94" s="147"/>
      <c r="F94" s="147"/>
      <c r="G94" s="147"/>
      <c r="R94" s="25">
        <v>2</v>
      </c>
      <c r="S94" s="21">
        <f t="shared" si="12"/>
        <v>0.13698630136986301</v>
      </c>
      <c r="T94" s="78">
        <f t="shared" si="13"/>
        <v>6700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77" t="s">
        <v>118</v>
      </c>
      <c r="N97" s="76">
        <v>8</v>
      </c>
      <c r="O97" s="77" t="s">
        <v>118</v>
      </c>
      <c r="P97" s="76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7"/>
      <c r="E98" s="147"/>
      <c r="F98" s="147"/>
      <c r="G98" s="147"/>
      <c r="M98" s="77" t="s">
        <v>81</v>
      </c>
      <c r="N98" s="14">
        <f>SUMIFS(章节关卡!$AV$5:$AV$286,章节关卡!$AT$5:$AT$286,"="&amp;经验计算!N97)</f>
        <v>2520</v>
      </c>
      <c r="O98" s="77" t="s">
        <v>123</v>
      </c>
      <c r="P98" s="14">
        <f>SUMIFS(章节关卡!$BD$5:$BD$283,章节关卡!$BB$5:$BB$283,"="&amp;经验计算!P97)</f>
        <v>4320</v>
      </c>
      <c r="R98" s="25">
        <v>1</v>
      </c>
      <c r="S98" s="21">
        <f>R98/$R$96</f>
        <v>6.8493150684931503E-2</v>
      </c>
      <c r="T98" s="25">
        <f>INT($N$106*S98/5)*5</f>
        <v>4495</v>
      </c>
    </row>
    <row r="99" spans="1:20" ht="16.5" x14ac:dyDescent="0.2">
      <c r="A99" s="17">
        <v>71</v>
      </c>
      <c r="B99" s="17">
        <v>10865</v>
      </c>
      <c r="D99" s="147"/>
      <c r="E99" s="147"/>
      <c r="F99" s="147"/>
      <c r="G99" s="147"/>
      <c r="M99" s="77" t="s">
        <v>119</v>
      </c>
      <c r="N99" s="14">
        <f>SUMIFS(芦花古楼!$E$5:$E$104,芦花古楼!$A$5:$A$104,"&gt;"&amp;经验计算!O99,芦花古楼!$A$5:$A$104,"&lt;="&amp;经验计算!P99)</f>
        <v>6300</v>
      </c>
      <c r="O99" s="76">
        <v>40</v>
      </c>
      <c r="P99" s="76">
        <v>50</v>
      </c>
      <c r="R99" s="25">
        <v>1.1000000000000001</v>
      </c>
      <c r="S99" s="21">
        <f t="shared" ref="S99:S107" si="14">R99/$R$96</f>
        <v>7.5342465753424667E-2</v>
      </c>
      <c r="T99" s="78">
        <f t="shared" ref="T99:T107" si="15">INT($N$106*S99/5)*5</f>
        <v>4945</v>
      </c>
    </row>
    <row r="100" spans="1:20" ht="16.5" x14ac:dyDescent="0.2">
      <c r="A100" s="17">
        <v>72</v>
      </c>
      <c r="B100" s="17">
        <v>11855</v>
      </c>
      <c r="D100" s="147"/>
      <c r="E100" s="147"/>
      <c r="F100" s="147"/>
      <c r="G100" s="147"/>
      <c r="M100" s="77" t="s">
        <v>121</v>
      </c>
      <c r="N100" s="14">
        <f>SUMIFS(芦花古楼!$P$5:$P$104,芦花古楼!$L$5:$L$104,"&gt;"&amp;经验计算!O100,芦花古楼!$L$5:$L$104,"&lt;="&amp;经验计算!P100)</f>
        <v>9000</v>
      </c>
      <c r="O100" s="76">
        <v>20</v>
      </c>
      <c r="P100" s="76">
        <v>30</v>
      </c>
      <c r="R100" s="25">
        <v>1.2</v>
      </c>
      <c r="S100" s="21">
        <f t="shared" si="14"/>
        <v>8.2191780821917804E-2</v>
      </c>
      <c r="T100" s="78">
        <f t="shared" si="15"/>
        <v>5395</v>
      </c>
    </row>
    <row r="101" spans="1:20" ht="16.5" x14ac:dyDescent="0.2">
      <c r="A101" s="17">
        <v>73</v>
      </c>
      <c r="B101" s="17">
        <v>12840</v>
      </c>
      <c r="D101" s="147"/>
      <c r="E101" s="147"/>
      <c r="F101" s="147"/>
      <c r="G101" s="147"/>
      <c r="M101" s="77" t="s">
        <v>120</v>
      </c>
      <c r="N101" s="14">
        <f>SUMIFS(芦花古楼!$AA$5:$AA$104,芦花古楼!$W$5:$W$104,"&gt;"&amp;经验计算!O101,芦花古楼!$W$5:$W$104,"&lt;="&amp;经验计算!P101)</f>
        <v>5400</v>
      </c>
      <c r="O101" s="76">
        <v>15</v>
      </c>
      <c r="P101" s="76">
        <v>20</v>
      </c>
      <c r="R101" s="25">
        <v>1.3</v>
      </c>
      <c r="S101" s="21">
        <f t="shared" si="14"/>
        <v>8.9041095890410968E-2</v>
      </c>
      <c r="T101" s="78">
        <f t="shared" si="15"/>
        <v>5840</v>
      </c>
    </row>
    <row r="102" spans="1:20" ht="16.5" x14ac:dyDescent="0.2">
      <c r="A102" s="17">
        <v>74</v>
      </c>
      <c r="B102" s="17">
        <v>13830</v>
      </c>
      <c r="D102" s="147"/>
      <c r="E102" s="147"/>
      <c r="F102" s="147"/>
      <c r="G102" s="147"/>
      <c r="M102" s="77" t="s">
        <v>122</v>
      </c>
      <c r="N102" s="14">
        <f>SUMIFS(芦花古楼!$AL$5:$AL$104,芦花古楼!$AH$5:$AH$104,"&gt;"&amp;经验计算!O102,芦花古楼!$AH$5:$AH$104,"&lt;="&amp;经验计算!P102)</f>
        <v>4500</v>
      </c>
      <c r="O102" s="76">
        <v>10</v>
      </c>
      <c r="P102" s="76">
        <v>15</v>
      </c>
      <c r="R102" s="25">
        <v>1.4</v>
      </c>
      <c r="S102" s="21">
        <f t="shared" si="14"/>
        <v>9.5890410958904104E-2</v>
      </c>
      <c r="T102" s="78">
        <f t="shared" si="15"/>
        <v>6290</v>
      </c>
    </row>
    <row r="103" spans="1:20" ht="16.5" x14ac:dyDescent="0.2">
      <c r="A103" s="17">
        <v>75</v>
      </c>
      <c r="B103" s="17">
        <v>14815</v>
      </c>
      <c r="D103" s="147"/>
      <c r="E103" s="147"/>
      <c r="F103" s="147"/>
      <c r="G103" s="147"/>
      <c r="M103" s="77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78">
        <f t="shared" si="15"/>
        <v>6740</v>
      </c>
    </row>
    <row r="104" spans="1:20" ht="16.5" x14ac:dyDescent="0.2">
      <c r="A104" s="17">
        <v>76</v>
      </c>
      <c r="B104" s="17">
        <v>15805</v>
      </c>
      <c r="D104" s="147"/>
      <c r="E104" s="147"/>
      <c r="F104" s="147"/>
      <c r="G104" s="147"/>
      <c r="M104" s="77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78">
        <f t="shared" si="15"/>
        <v>7190</v>
      </c>
    </row>
    <row r="105" spans="1:20" ht="16.5" x14ac:dyDescent="0.2">
      <c r="A105" s="17">
        <v>77</v>
      </c>
      <c r="B105" s="17">
        <v>16795</v>
      </c>
      <c r="D105" s="147"/>
      <c r="E105" s="147"/>
      <c r="F105" s="147"/>
      <c r="G105" s="147"/>
      <c r="M105" s="77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78">
        <f t="shared" si="15"/>
        <v>7640</v>
      </c>
    </row>
    <row r="106" spans="1:20" ht="16.5" x14ac:dyDescent="0.2">
      <c r="A106" s="17">
        <v>78</v>
      </c>
      <c r="B106" s="17">
        <v>17780</v>
      </c>
      <c r="D106" s="147"/>
      <c r="E106" s="147"/>
      <c r="F106" s="147"/>
      <c r="G106" s="147"/>
      <c r="M106" s="77" t="s">
        <v>42</v>
      </c>
      <c r="N106" s="14">
        <f>(N98+N99+N101+N100+N102+O103+O104+P98)/(1-N105)</f>
        <v>65640</v>
      </c>
      <c r="O106" s="15"/>
      <c r="R106" s="25">
        <v>1.8</v>
      </c>
      <c r="S106" s="21">
        <f t="shared" si="14"/>
        <v>0.12328767123287672</v>
      </c>
      <c r="T106" s="78">
        <f t="shared" si="15"/>
        <v>8090</v>
      </c>
    </row>
    <row r="107" spans="1:20" ht="16.5" x14ac:dyDescent="0.2">
      <c r="A107" s="17">
        <v>79</v>
      </c>
      <c r="B107" s="17">
        <v>19755</v>
      </c>
      <c r="D107" s="147"/>
      <c r="E107" s="147"/>
      <c r="F107" s="147"/>
      <c r="G107" s="147"/>
      <c r="R107" s="25">
        <v>2</v>
      </c>
      <c r="S107" s="21">
        <f t="shared" si="14"/>
        <v>0.13698630136986301</v>
      </c>
      <c r="T107" s="78">
        <f t="shared" si="15"/>
        <v>8990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77" t="s">
        <v>118</v>
      </c>
      <c r="N110" s="76">
        <v>9</v>
      </c>
      <c r="O110" s="77" t="s">
        <v>118</v>
      </c>
      <c r="P110" s="76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7"/>
      <c r="E111" s="147"/>
      <c r="F111" s="147"/>
      <c r="G111" s="147"/>
      <c r="M111" s="77" t="s">
        <v>81</v>
      </c>
      <c r="N111" s="14">
        <f>SUMIFS(章节关卡!$AV$5:$AV$286,章节关卡!$AT$5:$AT$286,"="&amp;经验计算!N110)</f>
        <v>2880</v>
      </c>
      <c r="O111" s="77" t="s">
        <v>123</v>
      </c>
      <c r="P111" s="14">
        <f>SUMIFS(章节关卡!$BD$5:$BD$283,章节关卡!$BB$5:$BB$283,"="&amp;经验计算!P110)</f>
        <v>5040</v>
      </c>
      <c r="R111" s="25">
        <v>1</v>
      </c>
      <c r="S111" s="21">
        <f>R111/$R$109</f>
        <v>6.8493150684931503E-2</v>
      </c>
      <c r="T111" s="25">
        <f>INT($N$119*S111/5)*5</f>
        <v>5420</v>
      </c>
    </row>
    <row r="112" spans="1:20" ht="16.5" x14ac:dyDescent="0.2">
      <c r="A112" s="17">
        <v>81</v>
      </c>
      <c r="B112" s="17">
        <v>13670</v>
      </c>
      <c r="D112" s="147"/>
      <c r="E112" s="147"/>
      <c r="F112" s="147"/>
      <c r="G112" s="147"/>
      <c r="M112" s="77" t="s">
        <v>119</v>
      </c>
      <c r="N112" s="14">
        <f>SUMIFS(芦花古楼!$E$5:$E$104,芦花古楼!$A$5:$A$104,"&gt;"&amp;经验计算!O112,芦花古楼!$A$5:$A$104,"&lt;="&amp;经验计算!P112)</f>
        <v>7800</v>
      </c>
      <c r="O112" s="76">
        <v>50</v>
      </c>
      <c r="P112" s="76">
        <v>60</v>
      </c>
      <c r="R112" s="25">
        <v>1.1000000000000001</v>
      </c>
      <c r="S112" s="21">
        <f t="shared" ref="S112:S120" si="16">R112/$R$109</f>
        <v>7.5342465753424667E-2</v>
      </c>
      <c r="T112" s="78">
        <f t="shared" ref="T112:T120" si="17">INT($N$119*S112/5)*5</f>
        <v>5960</v>
      </c>
    </row>
    <row r="113" spans="1:23" ht="16.5" x14ac:dyDescent="0.2">
      <c r="A113" s="17">
        <v>82</v>
      </c>
      <c r="B113" s="17">
        <v>14910</v>
      </c>
      <c r="D113" s="147"/>
      <c r="E113" s="147"/>
      <c r="F113" s="147"/>
      <c r="G113" s="147"/>
      <c r="M113" s="77" t="s">
        <v>121</v>
      </c>
      <c r="N113" s="14">
        <f>SUMIFS(芦花古楼!$P$5:$P$104,芦花古楼!$L$5:$L$104,"&gt;"&amp;经验计算!O113,芦花古楼!$L$5:$L$104,"&lt;="&amp;经验计算!P113)</f>
        <v>11400</v>
      </c>
      <c r="O113" s="76">
        <v>30</v>
      </c>
      <c r="P113" s="76">
        <v>40</v>
      </c>
      <c r="R113" s="25">
        <v>1.2</v>
      </c>
      <c r="S113" s="21">
        <f t="shared" si="16"/>
        <v>8.2191780821917804E-2</v>
      </c>
      <c r="T113" s="78">
        <f t="shared" si="17"/>
        <v>6500</v>
      </c>
    </row>
    <row r="114" spans="1:23" ht="16.5" x14ac:dyDescent="0.2">
      <c r="A114" s="17">
        <v>83</v>
      </c>
      <c r="B114" s="17">
        <v>16155</v>
      </c>
      <c r="D114" s="147"/>
      <c r="E114" s="147"/>
      <c r="F114" s="147"/>
      <c r="G114" s="147"/>
      <c r="M114" s="77" t="s">
        <v>120</v>
      </c>
      <c r="N114" s="14">
        <f>SUMIFS(芦花古楼!$AA$5:$AA$104,芦花古楼!$W$5:$W$104,"&gt;"&amp;经验计算!O114,芦花古楼!$W$5:$W$104,"&lt;="&amp;经验计算!P114)</f>
        <v>6300</v>
      </c>
      <c r="O114" s="76">
        <v>20</v>
      </c>
      <c r="P114" s="76">
        <v>25</v>
      </c>
      <c r="R114" s="25">
        <v>1.3</v>
      </c>
      <c r="S114" s="21">
        <f t="shared" si="16"/>
        <v>8.9041095890410968E-2</v>
      </c>
      <c r="T114" s="78">
        <f t="shared" si="17"/>
        <v>7045</v>
      </c>
    </row>
    <row r="115" spans="1:23" ht="16.5" x14ac:dyDescent="0.2">
      <c r="A115" s="17">
        <v>84</v>
      </c>
      <c r="B115" s="17">
        <v>17395</v>
      </c>
      <c r="D115" s="147"/>
      <c r="E115" s="147"/>
      <c r="F115" s="147"/>
      <c r="G115" s="147"/>
      <c r="M115" s="77" t="s">
        <v>122</v>
      </c>
      <c r="N115" s="14">
        <f>SUMIFS(芦花古楼!$AL$5:$AL$104,芦花古楼!$AH$5:$AH$104,"&gt;"&amp;经验计算!O115,芦花古楼!$AH$5:$AH$104,"&lt;="&amp;经验计算!P115)</f>
        <v>5400</v>
      </c>
      <c r="O115" s="76">
        <v>15</v>
      </c>
      <c r="P115" s="76">
        <v>20</v>
      </c>
      <c r="R115" s="25">
        <v>1.4</v>
      </c>
      <c r="S115" s="21">
        <f t="shared" si="16"/>
        <v>9.5890410958904104E-2</v>
      </c>
      <c r="T115" s="78">
        <f t="shared" si="17"/>
        <v>7585</v>
      </c>
    </row>
    <row r="116" spans="1:23" ht="16.5" x14ac:dyDescent="0.2">
      <c r="A116" s="17">
        <v>85</v>
      </c>
      <c r="B116" s="17">
        <v>18640</v>
      </c>
      <c r="D116" s="147"/>
      <c r="E116" s="147"/>
      <c r="F116" s="147"/>
      <c r="G116" s="147"/>
      <c r="M116" s="77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78">
        <f t="shared" si="17"/>
        <v>8130</v>
      </c>
    </row>
    <row r="117" spans="1:23" ht="16.5" x14ac:dyDescent="0.2">
      <c r="A117" s="17">
        <v>86</v>
      </c>
      <c r="B117" s="17">
        <v>19880</v>
      </c>
      <c r="D117" s="147"/>
      <c r="E117" s="147"/>
      <c r="F117" s="147"/>
      <c r="G117" s="147"/>
      <c r="M117" s="77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78">
        <f t="shared" si="17"/>
        <v>8670</v>
      </c>
    </row>
    <row r="118" spans="1:23" ht="16.5" x14ac:dyDescent="0.2">
      <c r="A118" s="17">
        <v>87</v>
      </c>
      <c r="B118" s="17">
        <v>21125</v>
      </c>
      <c r="D118" s="147"/>
      <c r="E118" s="147"/>
      <c r="F118" s="147"/>
      <c r="G118" s="147"/>
      <c r="M118" s="77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78">
        <f t="shared" si="17"/>
        <v>9210</v>
      </c>
    </row>
    <row r="119" spans="1:23" ht="16.5" x14ac:dyDescent="0.2">
      <c r="A119" s="17">
        <v>88</v>
      </c>
      <c r="B119" s="17">
        <v>22365</v>
      </c>
      <c r="D119" s="147"/>
      <c r="E119" s="147"/>
      <c r="F119" s="147"/>
      <c r="G119" s="147"/>
      <c r="M119" s="77" t="s">
        <v>42</v>
      </c>
      <c r="N119" s="14">
        <f>(N111+N112+N114+N113+N115+O116+O117+P111)/(1-N118)</f>
        <v>79140</v>
      </c>
      <c r="O119" s="15"/>
      <c r="R119" s="25">
        <v>1.8</v>
      </c>
      <c r="S119" s="21">
        <f t="shared" si="16"/>
        <v>0.12328767123287672</v>
      </c>
      <c r="T119" s="78">
        <f t="shared" si="17"/>
        <v>9755</v>
      </c>
    </row>
    <row r="120" spans="1:23" ht="16.5" x14ac:dyDescent="0.2">
      <c r="A120" s="17">
        <v>89</v>
      </c>
      <c r="B120" s="17">
        <v>24850</v>
      </c>
      <c r="D120" s="147"/>
      <c r="E120" s="147"/>
      <c r="F120" s="147"/>
      <c r="G120" s="147"/>
      <c r="R120" s="25">
        <v>2</v>
      </c>
      <c r="S120" s="21">
        <f t="shared" si="16"/>
        <v>0.13698630136986301</v>
      </c>
      <c r="T120" s="78">
        <f t="shared" si="17"/>
        <v>10840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77" t="s">
        <v>118</v>
      </c>
      <c r="N123" s="76">
        <v>10</v>
      </c>
      <c r="O123" s="77" t="s">
        <v>118</v>
      </c>
      <c r="P123" s="76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7"/>
      <c r="E124" s="147"/>
      <c r="F124" s="147"/>
      <c r="G124" s="147"/>
      <c r="M124" s="77" t="s">
        <v>81</v>
      </c>
      <c r="N124" s="14">
        <f>SUMIFS(章节关卡!$AV$5:$AV$286,章节关卡!$AT$5:$AT$286,"="&amp;经验计算!N123)</f>
        <v>3240</v>
      </c>
      <c r="O124" s="77" t="s">
        <v>123</v>
      </c>
      <c r="P124" s="14">
        <f>SUMIFS(章节关卡!$BD$5:$BD$283,章节关卡!$BB$5:$BB$283,"="&amp;经验计算!P123)</f>
        <v>5760</v>
      </c>
      <c r="R124" s="25">
        <v>1</v>
      </c>
      <c r="S124" s="21">
        <f>R124/$R$122</f>
        <v>6.8493150684931503E-2</v>
      </c>
      <c r="T124" s="25">
        <f>INT($N$132*S124/5)*5</f>
        <v>6395</v>
      </c>
    </row>
    <row r="125" spans="1:23" ht="16.5" x14ac:dyDescent="0.2">
      <c r="A125" s="17">
        <v>91</v>
      </c>
      <c r="B125" s="17">
        <v>16555</v>
      </c>
      <c r="D125" s="147"/>
      <c r="E125" s="147"/>
      <c r="F125" s="147"/>
      <c r="G125" s="147"/>
      <c r="M125" s="77" t="s">
        <v>119</v>
      </c>
      <c r="N125" s="14">
        <f>SUMIFS(芦花古楼!$E$5:$E$104,芦花古楼!$A$5:$A$104,"&gt;"&amp;经验计算!O125,芦花古楼!$A$5:$A$104,"&lt;="&amp;经验计算!P125)</f>
        <v>9300</v>
      </c>
      <c r="O125" s="76">
        <v>60</v>
      </c>
      <c r="P125" s="76">
        <v>70</v>
      </c>
      <c r="R125" s="25">
        <v>1.1000000000000001</v>
      </c>
      <c r="S125" s="21">
        <f t="shared" ref="S125:S133" si="18">R125/$R$122</f>
        <v>7.5342465753424667E-2</v>
      </c>
      <c r="T125" s="78">
        <f t="shared" ref="T125:T133" si="19">INT($N$132*S125/5)*5</f>
        <v>7035</v>
      </c>
    </row>
    <row r="126" spans="1:23" ht="16.5" x14ac:dyDescent="0.2">
      <c r="A126" s="17">
        <v>92</v>
      </c>
      <c r="B126" s="17">
        <v>18060</v>
      </c>
      <c r="D126" s="147"/>
      <c r="E126" s="147"/>
      <c r="F126" s="147"/>
      <c r="G126" s="147"/>
      <c r="M126" s="77" t="s">
        <v>121</v>
      </c>
      <c r="N126" s="14">
        <f>SUMIFS(芦花古楼!$P$5:$P$104,芦花古楼!$L$5:$L$104,"&gt;"&amp;经验计算!O126,芦花古楼!$L$5:$L$104,"&lt;="&amp;经验计算!P126)</f>
        <v>14100</v>
      </c>
      <c r="O126" s="76">
        <v>40</v>
      </c>
      <c r="P126" s="76">
        <v>50</v>
      </c>
      <c r="R126" s="25">
        <v>1.2</v>
      </c>
      <c r="S126" s="21">
        <f t="shared" si="18"/>
        <v>8.2191780821917804E-2</v>
      </c>
      <c r="T126" s="78">
        <f t="shared" si="19"/>
        <v>7675</v>
      </c>
    </row>
    <row r="127" spans="1:23" ht="16.5" x14ac:dyDescent="0.2">
      <c r="A127" s="17">
        <v>93</v>
      </c>
      <c r="B127" s="17">
        <v>19565</v>
      </c>
      <c r="D127" s="147"/>
      <c r="E127" s="147"/>
      <c r="F127" s="147"/>
      <c r="G127" s="147"/>
      <c r="M127" s="77" t="s">
        <v>120</v>
      </c>
      <c r="N127" s="14">
        <f>SUMIFS(芦花古楼!$AA$5:$AA$104,芦花古楼!$W$5:$W$104,"&gt;"&amp;经验计算!O127,芦花古楼!$W$5:$W$104,"&lt;="&amp;经验计算!P127)</f>
        <v>7200</v>
      </c>
      <c r="O127" s="76">
        <v>25</v>
      </c>
      <c r="P127" s="76">
        <v>30</v>
      </c>
      <c r="R127" s="25">
        <v>1.3</v>
      </c>
      <c r="S127" s="21">
        <f t="shared" si="18"/>
        <v>8.9041095890410968E-2</v>
      </c>
      <c r="T127" s="78">
        <f t="shared" si="19"/>
        <v>8315</v>
      </c>
    </row>
    <row r="128" spans="1:23" ht="16.5" x14ac:dyDescent="0.2">
      <c r="A128" s="17">
        <v>94</v>
      </c>
      <c r="B128" s="17">
        <v>21070</v>
      </c>
      <c r="D128" s="147"/>
      <c r="E128" s="147"/>
      <c r="F128" s="147"/>
      <c r="G128" s="147"/>
      <c r="M128" s="77" t="s">
        <v>122</v>
      </c>
      <c r="N128" s="14">
        <f>SUMIFS(芦花古楼!$AL$5:$AL$104,芦花古楼!$AH$5:$AH$104,"&gt;"&amp;经验计算!O128,芦花古楼!$AH$5:$AH$104,"&lt;="&amp;经验计算!P128)</f>
        <v>6300</v>
      </c>
      <c r="O128" s="76">
        <v>20</v>
      </c>
      <c r="P128" s="76">
        <v>25</v>
      </c>
      <c r="R128" s="25">
        <v>1.4</v>
      </c>
      <c r="S128" s="21">
        <f t="shared" si="18"/>
        <v>9.5890410958904104E-2</v>
      </c>
      <c r="T128" s="78">
        <f t="shared" si="19"/>
        <v>8955</v>
      </c>
    </row>
    <row r="129" spans="1:23" ht="16.5" x14ac:dyDescent="0.2">
      <c r="A129" s="17">
        <v>95</v>
      </c>
      <c r="B129" s="17">
        <v>22580</v>
      </c>
      <c r="D129" s="147"/>
      <c r="E129" s="147"/>
      <c r="F129" s="147"/>
      <c r="G129" s="147"/>
      <c r="M129" s="77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78">
        <f t="shared" si="19"/>
        <v>9595</v>
      </c>
    </row>
    <row r="130" spans="1:23" ht="16.5" x14ac:dyDescent="0.2">
      <c r="A130" s="17">
        <v>96</v>
      </c>
      <c r="B130" s="17">
        <v>24085</v>
      </c>
      <c r="D130" s="147"/>
      <c r="E130" s="147"/>
      <c r="F130" s="147"/>
      <c r="G130" s="147"/>
      <c r="M130" s="77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78">
        <f t="shared" si="19"/>
        <v>10235</v>
      </c>
    </row>
    <row r="131" spans="1:23" ht="16.5" x14ac:dyDescent="0.2">
      <c r="A131" s="17">
        <v>97</v>
      </c>
      <c r="B131" s="17">
        <v>25590</v>
      </c>
      <c r="D131" s="147"/>
      <c r="E131" s="147"/>
      <c r="F131" s="147"/>
      <c r="G131" s="147"/>
      <c r="M131" s="77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78">
        <f t="shared" si="19"/>
        <v>10875</v>
      </c>
    </row>
    <row r="132" spans="1:23" ht="16.5" x14ac:dyDescent="0.2">
      <c r="A132" s="17">
        <v>98</v>
      </c>
      <c r="B132" s="17">
        <v>27095</v>
      </c>
      <c r="D132" s="147"/>
      <c r="E132" s="147"/>
      <c r="F132" s="147"/>
      <c r="G132" s="147"/>
      <c r="M132" s="77" t="s">
        <v>42</v>
      </c>
      <c r="N132" s="14">
        <f>(N124+N125+N127+N126+N128+O129+O130+P124)/(1-N131)</f>
        <v>93420</v>
      </c>
      <c r="O132" s="15"/>
      <c r="R132" s="25">
        <v>1.8</v>
      </c>
      <c r="S132" s="21">
        <f t="shared" si="18"/>
        <v>0.12328767123287672</v>
      </c>
      <c r="T132" s="78">
        <f t="shared" si="19"/>
        <v>11515</v>
      </c>
    </row>
    <row r="133" spans="1:23" ht="16.5" x14ac:dyDescent="0.2">
      <c r="A133" s="17">
        <v>99</v>
      </c>
      <c r="B133" s="17">
        <v>30105</v>
      </c>
      <c r="D133" s="147"/>
      <c r="E133" s="147"/>
      <c r="F133" s="147"/>
      <c r="G133" s="147"/>
      <c r="R133" s="25">
        <v>2</v>
      </c>
      <c r="S133" s="21">
        <f t="shared" si="18"/>
        <v>0.13698630136986301</v>
      </c>
      <c r="T133" s="78">
        <f t="shared" si="19"/>
        <v>12795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7"/>
      <c r="E137" s="147"/>
      <c r="F137" s="147"/>
      <c r="G137" s="147"/>
      <c r="M137" s="77" t="s">
        <v>118</v>
      </c>
      <c r="N137" s="76">
        <v>11</v>
      </c>
      <c r="O137" s="77" t="s">
        <v>118</v>
      </c>
      <c r="P137" s="76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7"/>
      <c r="E138" s="147"/>
      <c r="F138" s="147"/>
      <c r="G138" s="147"/>
      <c r="M138" s="77" t="s">
        <v>81</v>
      </c>
      <c r="N138" s="14">
        <f>SUMIFS(章节关卡!$AV$5:$AV$286,章节关卡!$AT$5:$AT$286,"="&amp;经验计算!N137)</f>
        <v>3600</v>
      </c>
      <c r="O138" s="77" t="s">
        <v>123</v>
      </c>
      <c r="P138" s="14">
        <f>SUMIFS(章节关卡!$BD$5:$BD$283,章节关卡!$BB$5:$BB$283,"="&amp;经验计算!P137)</f>
        <v>6480</v>
      </c>
      <c r="R138" s="44">
        <v>1</v>
      </c>
      <c r="S138" s="21">
        <f>R138/$R$122</f>
        <v>6.8493150684931503E-2</v>
      </c>
      <c r="T138" s="44">
        <f>INT($N$146*S138/5)*5</f>
        <v>8535</v>
      </c>
    </row>
    <row r="139" spans="1:23" ht="16.5" x14ac:dyDescent="0.2">
      <c r="A139" s="17">
        <v>102</v>
      </c>
      <c r="B139" s="17">
        <v>26665</v>
      </c>
      <c r="D139" s="147"/>
      <c r="E139" s="147"/>
      <c r="F139" s="147"/>
      <c r="G139" s="147"/>
      <c r="M139" s="77" t="s">
        <v>119</v>
      </c>
      <c r="N139" s="14">
        <f>SUMIFS(芦花古楼!$E$5:$E$104,芦花古楼!$A$5:$A$104,"&gt;"&amp;经验计算!O139,芦花古楼!$A$5:$A$104,"&lt;="&amp;经验计算!P139)</f>
        <v>10800</v>
      </c>
      <c r="O139" s="76">
        <v>70</v>
      </c>
      <c r="P139" s="76">
        <v>80</v>
      </c>
      <c r="R139" s="44">
        <v>1.1000000000000001</v>
      </c>
      <c r="S139" s="21">
        <f t="shared" ref="S139:S147" si="20">R139/$R$122</f>
        <v>7.5342465753424667E-2</v>
      </c>
      <c r="T139" s="78">
        <f t="shared" ref="T139:T147" si="21">INT($N$146*S139/5)*5</f>
        <v>9390</v>
      </c>
    </row>
    <row r="140" spans="1:23" ht="16.5" x14ac:dyDescent="0.2">
      <c r="A140" s="17">
        <v>103</v>
      </c>
      <c r="B140" s="17">
        <v>28890</v>
      </c>
      <c r="D140" s="147"/>
      <c r="E140" s="147"/>
      <c r="F140" s="147"/>
      <c r="G140" s="147"/>
      <c r="M140" s="77" t="s">
        <v>121</v>
      </c>
      <c r="N140" s="14">
        <f>SUMIFS(芦花古楼!$P$5:$P$104,芦花古楼!$L$5:$L$104,"&gt;"&amp;经验计算!O140,芦花古楼!$L$5:$L$104,"&lt;="&amp;经验计算!P140)</f>
        <v>17100</v>
      </c>
      <c r="O140" s="76">
        <v>50</v>
      </c>
      <c r="P140" s="76">
        <v>60</v>
      </c>
      <c r="R140" s="44">
        <v>1.2</v>
      </c>
      <c r="S140" s="21">
        <f t="shared" si="20"/>
        <v>8.2191780821917804E-2</v>
      </c>
      <c r="T140" s="78">
        <f t="shared" si="21"/>
        <v>10245</v>
      </c>
    </row>
    <row r="141" spans="1:23" ht="16.5" x14ac:dyDescent="0.2">
      <c r="A141" s="17">
        <v>104</v>
      </c>
      <c r="B141" s="17">
        <v>31110</v>
      </c>
      <c r="D141" s="147"/>
      <c r="E141" s="147"/>
      <c r="F141" s="147"/>
      <c r="G141" s="147"/>
      <c r="M141" s="77" t="s">
        <v>120</v>
      </c>
      <c r="N141" s="14">
        <f>SUMIFS(芦花古楼!$AA$5:$AA$104,芦花古楼!$W$5:$W$104,"&gt;"&amp;经验计算!O141,芦花古楼!$W$5:$W$104,"&lt;="&amp;经验计算!P141)</f>
        <v>17100</v>
      </c>
      <c r="O141" s="76">
        <v>30</v>
      </c>
      <c r="P141" s="76">
        <v>40</v>
      </c>
      <c r="R141" s="44">
        <v>1.3</v>
      </c>
      <c r="S141" s="21">
        <f t="shared" si="20"/>
        <v>8.9041095890410968E-2</v>
      </c>
      <c r="T141" s="78">
        <f t="shared" si="21"/>
        <v>11100</v>
      </c>
    </row>
    <row r="142" spans="1:23" ht="16.5" x14ac:dyDescent="0.2">
      <c r="A142" s="17">
        <v>105</v>
      </c>
      <c r="B142" s="17">
        <v>33335</v>
      </c>
      <c r="D142" s="147"/>
      <c r="E142" s="147"/>
      <c r="F142" s="147"/>
      <c r="G142" s="147"/>
      <c r="M142" s="77" t="s">
        <v>122</v>
      </c>
      <c r="N142" s="14">
        <f>SUMIFS(芦花古楼!$AL$5:$AL$104,芦花古楼!$AH$5:$AH$104,"&gt;"&amp;经验计算!O142,芦花古楼!$AH$5:$AH$104,"&lt;="&amp;经验计算!P142)</f>
        <v>7200</v>
      </c>
      <c r="O142" s="76">
        <v>25</v>
      </c>
      <c r="P142" s="76">
        <v>30</v>
      </c>
      <c r="R142" s="44">
        <v>1.4</v>
      </c>
      <c r="S142" s="21">
        <f t="shared" si="20"/>
        <v>9.5890410958904104E-2</v>
      </c>
      <c r="T142" s="78">
        <f t="shared" si="21"/>
        <v>11955</v>
      </c>
    </row>
    <row r="143" spans="1:23" ht="16.5" x14ac:dyDescent="0.2">
      <c r="A143" s="17">
        <v>106</v>
      </c>
      <c r="B143" s="17">
        <v>35555</v>
      </c>
      <c r="D143" s="147"/>
      <c r="E143" s="147"/>
      <c r="F143" s="147"/>
      <c r="G143" s="147"/>
      <c r="M143" s="77" t="s">
        <v>50</v>
      </c>
      <c r="N143" s="14"/>
      <c r="O143" s="14">
        <f>日常任务!D83*经验计算!N143</f>
        <v>0</v>
      </c>
      <c r="R143" s="44">
        <v>1.5</v>
      </c>
      <c r="S143" s="21">
        <f t="shared" si="20"/>
        <v>0.10273972602739727</v>
      </c>
      <c r="T143" s="78">
        <f t="shared" si="21"/>
        <v>12805</v>
      </c>
    </row>
    <row r="144" spans="1:23" ht="16.5" x14ac:dyDescent="0.2">
      <c r="A144" s="17">
        <v>107</v>
      </c>
      <c r="B144" s="17">
        <v>37780</v>
      </c>
      <c r="D144" s="147"/>
      <c r="E144" s="147"/>
      <c r="F144" s="147"/>
      <c r="G144" s="147"/>
      <c r="M144" s="77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44">
        <v>1.6</v>
      </c>
      <c r="S144" s="21">
        <f t="shared" si="20"/>
        <v>0.10958904109589042</v>
      </c>
      <c r="T144" s="78">
        <f t="shared" si="21"/>
        <v>13660</v>
      </c>
    </row>
    <row r="145" spans="1:20" ht="16.5" x14ac:dyDescent="0.2">
      <c r="A145" s="17">
        <v>108</v>
      </c>
      <c r="B145" s="17">
        <v>40000</v>
      </c>
      <c r="D145" s="147"/>
      <c r="E145" s="147"/>
      <c r="F145" s="147"/>
      <c r="G145" s="147"/>
      <c r="M145" s="77" t="s">
        <v>43</v>
      </c>
      <c r="N145" s="19">
        <v>0</v>
      </c>
      <c r="O145" s="14">
        <f>N146*N145</f>
        <v>0</v>
      </c>
      <c r="R145" s="44">
        <v>1.7</v>
      </c>
      <c r="S145" s="21">
        <f t="shared" si="20"/>
        <v>0.11643835616438356</v>
      </c>
      <c r="T145" s="78">
        <f t="shared" si="21"/>
        <v>14515</v>
      </c>
    </row>
    <row r="146" spans="1:20" ht="16.5" x14ac:dyDescent="0.2">
      <c r="A146" s="17">
        <v>109</v>
      </c>
      <c r="B146" s="17">
        <v>44445</v>
      </c>
      <c r="D146" s="147"/>
      <c r="E146" s="147"/>
      <c r="F146" s="147"/>
      <c r="G146" s="147"/>
      <c r="M146" s="77" t="s">
        <v>42</v>
      </c>
      <c r="N146" s="14">
        <f>(N138+N139+N141+N140+N142+O143+O144+P138)/(1-N145)</f>
        <v>124680</v>
      </c>
      <c r="O146" s="15"/>
      <c r="R146" s="44">
        <v>1.8</v>
      </c>
      <c r="S146" s="21">
        <f t="shared" si="20"/>
        <v>0.12328767123287672</v>
      </c>
      <c r="T146" s="78">
        <f t="shared" si="21"/>
        <v>15370</v>
      </c>
    </row>
    <row r="147" spans="1:20" s="15" customFormat="1" ht="16.5" x14ac:dyDescent="0.2">
      <c r="M147"/>
      <c r="N147"/>
      <c r="O147"/>
      <c r="P147"/>
      <c r="Q147"/>
      <c r="R147" s="44">
        <v>2</v>
      </c>
      <c r="S147" s="21">
        <f t="shared" si="20"/>
        <v>0.13698630136986301</v>
      </c>
      <c r="T147" s="78">
        <f t="shared" si="21"/>
        <v>17075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7"/>
      <c r="E151" s="147"/>
      <c r="F151" s="147"/>
      <c r="G151" s="147"/>
      <c r="M151" s="77" t="s">
        <v>118</v>
      </c>
      <c r="N151" s="76">
        <v>12</v>
      </c>
      <c r="O151" s="77" t="s">
        <v>118</v>
      </c>
      <c r="P151" s="76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7"/>
      <c r="E152" s="147"/>
      <c r="F152" s="147"/>
      <c r="G152" s="147"/>
      <c r="M152" s="77" t="s">
        <v>81</v>
      </c>
      <c r="N152" s="14">
        <f>SUMIFS(章节关卡!$AV$5:$AV$286,章节关卡!$AT$5:$AT$286,"="&amp;经验计算!N151)</f>
        <v>3960</v>
      </c>
      <c r="O152" s="77" t="s">
        <v>123</v>
      </c>
      <c r="P152" s="14">
        <f>SUMIFS(章节关卡!$BD$5:$BD$283,章节关卡!$BB$5:$BB$283,"="&amp;经验计算!P151)</f>
        <v>7200</v>
      </c>
      <c r="R152" s="44">
        <v>1</v>
      </c>
      <c r="S152" s="21">
        <f>R152/$R$122</f>
        <v>6.8493150684931503E-2</v>
      </c>
      <c r="T152" s="44">
        <f>INT($N$160*S152/5)*5</f>
        <v>11025</v>
      </c>
    </row>
    <row r="153" spans="1:20" ht="16.5" x14ac:dyDescent="0.2">
      <c r="A153" s="17">
        <v>112</v>
      </c>
      <c r="B153" s="17">
        <v>36490</v>
      </c>
      <c r="D153" s="147"/>
      <c r="E153" s="147"/>
      <c r="F153" s="147"/>
      <c r="G153" s="147"/>
      <c r="M153" s="77" t="s">
        <v>119</v>
      </c>
      <c r="N153" s="14">
        <f>SUMIFS(芦花古楼!$E$5:$E$104,芦花古楼!$A$5:$A$104,"&gt;"&amp;经验计算!O153,芦花古楼!$A$5:$A$104,"&lt;="&amp;经验计算!P153)</f>
        <v>12300</v>
      </c>
      <c r="O153" s="76">
        <v>80</v>
      </c>
      <c r="P153" s="76">
        <v>90</v>
      </c>
      <c r="R153" s="44">
        <v>1.1000000000000001</v>
      </c>
      <c r="S153" s="21">
        <f t="shared" ref="S153:S161" si="22">R153/$R$122</f>
        <v>7.5342465753424667E-2</v>
      </c>
      <c r="T153" s="78">
        <f t="shared" ref="T153:T161" si="23">INT($N$160*S153/5)*5</f>
        <v>12130</v>
      </c>
    </row>
    <row r="154" spans="1:20" ht="16.5" x14ac:dyDescent="0.2">
      <c r="A154" s="17">
        <v>113</v>
      </c>
      <c r="B154" s="17">
        <v>39530</v>
      </c>
      <c r="D154" s="147"/>
      <c r="E154" s="147"/>
      <c r="F154" s="147"/>
      <c r="G154" s="147"/>
      <c r="M154" s="77" t="s">
        <v>121</v>
      </c>
      <c r="N154" s="14">
        <f>SUMIFS(芦花古楼!$P$5:$P$104,芦花古楼!$L$5:$L$104,"&gt;"&amp;经验计算!O154,芦花古楼!$L$5:$L$104,"&lt;="&amp;经验计算!P154)</f>
        <v>20100</v>
      </c>
      <c r="O154" s="76">
        <v>60</v>
      </c>
      <c r="P154" s="76">
        <v>70</v>
      </c>
      <c r="R154" s="44">
        <v>1.2</v>
      </c>
      <c r="S154" s="21">
        <f t="shared" si="22"/>
        <v>8.2191780821917804E-2</v>
      </c>
      <c r="T154" s="78">
        <f t="shared" si="23"/>
        <v>13230</v>
      </c>
    </row>
    <row r="155" spans="1:20" ht="16.5" x14ac:dyDescent="0.2">
      <c r="A155" s="17">
        <v>114</v>
      </c>
      <c r="B155" s="17">
        <v>42575</v>
      </c>
      <c r="D155" s="147"/>
      <c r="E155" s="147"/>
      <c r="F155" s="147"/>
      <c r="G155" s="147"/>
      <c r="M155" s="77" t="s">
        <v>120</v>
      </c>
      <c r="N155" s="14">
        <f>SUMIFS(芦花古楼!$AA$5:$AA$104,芦花古楼!$W$5:$W$104,"&gt;"&amp;经验计算!O155,芦花古楼!$W$5:$W$104,"&lt;="&amp;经验计算!P155)</f>
        <v>21150</v>
      </c>
      <c r="O155" s="76">
        <v>40</v>
      </c>
      <c r="P155" s="76">
        <v>50</v>
      </c>
      <c r="R155" s="44">
        <v>1.3</v>
      </c>
      <c r="S155" s="21">
        <f t="shared" si="22"/>
        <v>8.9041095890410968E-2</v>
      </c>
      <c r="T155" s="78">
        <f t="shared" si="23"/>
        <v>14335</v>
      </c>
    </row>
    <row r="156" spans="1:20" ht="16.5" x14ac:dyDescent="0.2">
      <c r="A156" s="17">
        <v>115</v>
      </c>
      <c r="B156" s="17">
        <v>45615</v>
      </c>
      <c r="D156" s="147"/>
      <c r="E156" s="147"/>
      <c r="F156" s="147"/>
      <c r="G156" s="147"/>
      <c r="M156" s="77" t="s">
        <v>122</v>
      </c>
      <c r="N156" s="14">
        <f>SUMIFS(芦花古楼!$AL$5:$AL$104,芦花古楼!$AH$5:$AH$104,"&gt;"&amp;经验计算!O156,芦花古楼!$AH$5:$AH$104,"&lt;="&amp;经验计算!P156)</f>
        <v>17100</v>
      </c>
      <c r="O156" s="76">
        <v>30</v>
      </c>
      <c r="P156" s="76">
        <v>40</v>
      </c>
      <c r="R156" s="44">
        <v>1.4</v>
      </c>
      <c r="S156" s="21">
        <f t="shared" si="22"/>
        <v>9.5890410958904104E-2</v>
      </c>
      <c r="T156" s="78">
        <f t="shared" si="23"/>
        <v>15435</v>
      </c>
    </row>
    <row r="157" spans="1:20" ht="16.5" x14ac:dyDescent="0.2">
      <c r="A157" s="17">
        <v>116</v>
      </c>
      <c r="B157" s="17">
        <v>48655</v>
      </c>
      <c r="D157" s="147"/>
      <c r="E157" s="147"/>
      <c r="F157" s="147"/>
      <c r="G157" s="147"/>
      <c r="M157" s="77" t="s">
        <v>50</v>
      </c>
      <c r="N157" s="14"/>
      <c r="O157" s="14">
        <f>日常任务!D97*经验计算!N157</f>
        <v>0</v>
      </c>
      <c r="R157" s="44">
        <v>1.5</v>
      </c>
      <c r="S157" s="21">
        <f t="shared" si="22"/>
        <v>0.10273972602739727</v>
      </c>
      <c r="T157" s="78">
        <f t="shared" si="23"/>
        <v>16540</v>
      </c>
    </row>
    <row r="158" spans="1:20" ht="16.5" x14ac:dyDescent="0.2">
      <c r="A158" s="17">
        <v>117</v>
      </c>
      <c r="B158" s="17">
        <v>51695</v>
      </c>
      <c r="D158" s="147"/>
      <c r="E158" s="147"/>
      <c r="F158" s="147"/>
      <c r="G158" s="147"/>
      <c r="M158" s="77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44">
        <v>1.6</v>
      </c>
      <c r="S158" s="21">
        <f t="shared" si="22"/>
        <v>0.10958904109589042</v>
      </c>
      <c r="T158" s="78">
        <f t="shared" si="23"/>
        <v>17640</v>
      </c>
    </row>
    <row r="159" spans="1:20" ht="16.5" x14ac:dyDescent="0.2">
      <c r="A159" s="17">
        <v>118</v>
      </c>
      <c r="B159" s="17">
        <v>54735</v>
      </c>
      <c r="D159" s="147"/>
      <c r="E159" s="147"/>
      <c r="F159" s="147"/>
      <c r="G159" s="147"/>
      <c r="M159" s="77" t="s">
        <v>43</v>
      </c>
      <c r="N159" s="19">
        <v>0</v>
      </c>
      <c r="O159" s="14">
        <f>N160*N159</f>
        <v>0</v>
      </c>
      <c r="R159" s="44">
        <v>1.7</v>
      </c>
      <c r="S159" s="21">
        <f t="shared" si="22"/>
        <v>0.11643835616438356</v>
      </c>
      <c r="T159" s="78">
        <f t="shared" si="23"/>
        <v>18745</v>
      </c>
    </row>
    <row r="160" spans="1:20" ht="16.5" x14ac:dyDescent="0.2">
      <c r="A160" s="17">
        <v>119</v>
      </c>
      <c r="B160" s="17">
        <v>60820</v>
      </c>
      <c r="D160" s="147"/>
      <c r="E160" s="147"/>
      <c r="F160" s="147"/>
      <c r="G160" s="147"/>
      <c r="M160" s="77" t="s">
        <v>42</v>
      </c>
      <c r="N160" s="14">
        <f>(N152+N153+N155+N154+N156+O157+O158+P152)/(1-N159)</f>
        <v>161010</v>
      </c>
      <c r="O160" s="15"/>
      <c r="R160" s="44">
        <v>1.8</v>
      </c>
      <c r="S160" s="21">
        <f t="shared" si="22"/>
        <v>0.12328767123287672</v>
      </c>
      <c r="T160" s="78">
        <f t="shared" si="23"/>
        <v>19850</v>
      </c>
    </row>
    <row r="161" spans="1:20" s="15" customFormat="1" ht="16.5" x14ac:dyDescent="0.2">
      <c r="M161"/>
      <c r="N161"/>
      <c r="O161"/>
      <c r="P161"/>
      <c r="Q161"/>
      <c r="R161" s="44">
        <v>2</v>
      </c>
      <c r="S161" s="21">
        <f t="shared" si="22"/>
        <v>0.13698630136986301</v>
      </c>
      <c r="T161" s="78">
        <f t="shared" si="23"/>
        <v>22055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7"/>
      <c r="E165" s="147"/>
      <c r="F165" s="147"/>
      <c r="G165" s="147"/>
      <c r="M165" s="77" t="s">
        <v>118</v>
      </c>
      <c r="N165" s="76">
        <v>13</v>
      </c>
      <c r="O165" s="77" t="s">
        <v>118</v>
      </c>
      <c r="P165" s="76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7"/>
      <c r="E166" s="147"/>
      <c r="F166" s="147"/>
      <c r="G166" s="147"/>
      <c r="M166" s="77" t="s">
        <v>81</v>
      </c>
      <c r="N166" s="14">
        <f>SUMIFS(章节关卡!$AV$5:$AV$286,章节关卡!$AT$5:$AT$286,"="&amp;经验计算!N165)</f>
        <v>4500</v>
      </c>
      <c r="O166" s="77" t="s">
        <v>123</v>
      </c>
      <c r="P166" s="14">
        <f>SUMIFS(章节关卡!$BD$5:$BD$283,章节关卡!$BB$5:$BB$283,"="&amp;经验计算!P165)</f>
        <v>7920</v>
      </c>
      <c r="R166" s="44">
        <v>1</v>
      </c>
      <c r="S166" s="21">
        <f>R166/$R$122</f>
        <v>6.8493150684931503E-2</v>
      </c>
      <c r="T166" s="44">
        <f>INT($N$174*S166/5)*5</f>
        <v>13565</v>
      </c>
    </row>
    <row r="167" spans="1:20" ht="16.5" x14ac:dyDescent="0.2">
      <c r="A167" s="17">
        <v>122</v>
      </c>
      <c r="B167" s="17">
        <v>58555</v>
      </c>
      <c r="D167" s="147"/>
      <c r="E167" s="147"/>
      <c r="F167" s="147"/>
      <c r="G167" s="147"/>
      <c r="M167" s="77" t="s">
        <v>119</v>
      </c>
      <c r="N167" s="14">
        <f>SUMIFS(芦花古楼!$E$5:$E$104,芦花古楼!$A$5:$A$104,"&gt;"&amp;经验计算!O167,芦花古楼!$A$5:$A$104,"&lt;="&amp;经验计算!P167)</f>
        <v>13800</v>
      </c>
      <c r="O167" s="76">
        <v>90</v>
      </c>
      <c r="P167" s="76">
        <v>100</v>
      </c>
      <c r="R167" s="44">
        <v>1.1000000000000001</v>
      </c>
      <c r="S167" s="21">
        <f t="shared" ref="S167:S175" si="24">R167/$R$122</f>
        <v>7.5342465753424667E-2</v>
      </c>
      <c r="T167" s="78">
        <f t="shared" ref="T167:T175" si="25">INT($N$174*S167/5)*5</f>
        <v>14925</v>
      </c>
    </row>
    <row r="168" spans="1:20" ht="16.5" x14ac:dyDescent="0.2">
      <c r="A168" s="17">
        <v>123</v>
      </c>
      <c r="B168" s="17">
        <v>63435</v>
      </c>
      <c r="D168" s="147"/>
      <c r="E168" s="147"/>
      <c r="F168" s="147"/>
      <c r="G168" s="147"/>
      <c r="M168" s="77" t="s">
        <v>121</v>
      </c>
      <c r="N168" s="14">
        <f>SUMIFS(芦花古楼!$P$5:$P$104,芦花古楼!$L$5:$L$104,"&gt;"&amp;经验计算!O168,芦花古楼!$L$5:$L$104,"&lt;="&amp;经验计算!P168)</f>
        <v>23100</v>
      </c>
      <c r="O168" s="76">
        <v>70</v>
      </c>
      <c r="P168" s="76">
        <v>80</v>
      </c>
      <c r="R168" s="44">
        <v>1.2</v>
      </c>
      <c r="S168" s="21">
        <f t="shared" si="24"/>
        <v>8.2191780821917804E-2</v>
      </c>
      <c r="T168" s="78">
        <f t="shared" si="25"/>
        <v>16280</v>
      </c>
    </row>
    <row r="169" spans="1:20" ht="16.5" x14ac:dyDescent="0.2">
      <c r="A169" s="17">
        <v>124</v>
      </c>
      <c r="B169" s="17">
        <v>68315</v>
      </c>
      <c r="D169" s="147"/>
      <c r="E169" s="147"/>
      <c r="F169" s="147"/>
      <c r="G169" s="147"/>
      <c r="M169" s="77" t="s">
        <v>120</v>
      </c>
      <c r="N169" s="14">
        <f>SUMIFS(芦花古楼!$AA$5:$AA$104,芦花古楼!$W$5:$W$104,"&gt;"&amp;经验计算!O169,芦花古楼!$W$5:$W$104,"&lt;="&amp;经验计算!P169)</f>
        <v>25650</v>
      </c>
      <c r="O169" s="76">
        <v>50</v>
      </c>
      <c r="P169" s="76">
        <v>60</v>
      </c>
      <c r="R169" s="44">
        <v>1.3</v>
      </c>
      <c r="S169" s="21">
        <f t="shared" si="24"/>
        <v>8.9041095890410968E-2</v>
      </c>
      <c r="T169" s="78">
        <f t="shared" si="25"/>
        <v>17640</v>
      </c>
    </row>
    <row r="170" spans="1:20" ht="16.5" x14ac:dyDescent="0.2">
      <c r="A170" s="17">
        <v>125</v>
      </c>
      <c r="B170" s="17">
        <v>73195</v>
      </c>
      <c r="D170" s="147"/>
      <c r="E170" s="147"/>
      <c r="F170" s="147"/>
      <c r="G170" s="147"/>
      <c r="M170" s="77" t="s">
        <v>122</v>
      </c>
      <c r="N170" s="14">
        <f>SUMIFS(芦花古楼!$AL$5:$AL$104,芦花古楼!$AH$5:$AH$104,"&gt;"&amp;经验计算!O170,芦花古楼!$AH$5:$AH$104,"&lt;="&amp;经验计算!P170)</f>
        <v>21150</v>
      </c>
      <c r="O170" s="76">
        <v>40</v>
      </c>
      <c r="P170" s="76">
        <v>50</v>
      </c>
      <c r="R170" s="44">
        <v>1.4</v>
      </c>
      <c r="S170" s="21">
        <f t="shared" si="24"/>
        <v>9.5890410958904104E-2</v>
      </c>
      <c r="T170" s="78">
        <f t="shared" si="25"/>
        <v>18995</v>
      </c>
    </row>
    <row r="171" spans="1:20" ht="16.5" x14ac:dyDescent="0.2">
      <c r="A171" s="17">
        <v>126</v>
      </c>
      <c r="B171" s="17">
        <v>78075</v>
      </c>
      <c r="D171" s="147"/>
      <c r="E171" s="147"/>
      <c r="F171" s="147"/>
      <c r="G171" s="147"/>
      <c r="M171" s="77" t="s">
        <v>50</v>
      </c>
      <c r="N171" s="14"/>
      <c r="O171" s="14">
        <f>日常任务!D111*经验计算!N171</f>
        <v>0</v>
      </c>
      <c r="R171" s="44">
        <v>1.5</v>
      </c>
      <c r="S171" s="21">
        <f t="shared" si="24"/>
        <v>0.10273972602739727</v>
      </c>
      <c r="T171" s="78">
        <f t="shared" si="25"/>
        <v>20350</v>
      </c>
    </row>
    <row r="172" spans="1:20" ht="16.5" x14ac:dyDescent="0.2">
      <c r="A172" s="17">
        <v>127</v>
      </c>
      <c r="B172" s="17">
        <v>82955</v>
      </c>
      <c r="D172" s="147"/>
      <c r="E172" s="147"/>
      <c r="F172" s="147"/>
      <c r="G172" s="147"/>
      <c r="M172" s="77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44">
        <v>1.6</v>
      </c>
      <c r="S172" s="21">
        <f t="shared" si="24"/>
        <v>0.10958904109589042</v>
      </c>
      <c r="T172" s="78">
        <f t="shared" si="25"/>
        <v>21710</v>
      </c>
    </row>
    <row r="173" spans="1:20" ht="16.5" x14ac:dyDescent="0.2">
      <c r="A173" s="17">
        <v>128</v>
      </c>
      <c r="B173" s="17">
        <v>87835</v>
      </c>
      <c r="D173" s="147"/>
      <c r="E173" s="147"/>
      <c r="F173" s="147"/>
      <c r="G173" s="147"/>
      <c r="M173" s="77" t="s">
        <v>43</v>
      </c>
      <c r="N173" s="19">
        <v>0</v>
      </c>
      <c r="O173" s="14">
        <f>N174*N173</f>
        <v>0</v>
      </c>
      <c r="R173" s="44">
        <v>1.7</v>
      </c>
      <c r="S173" s="21">
        <f t="shared" si="24"/>
        <v>0.11643835616438356</v>
      </c>
      <c r="T173" s="78">
        <f t="shared" si="25"/>
        <v>23065</v>
      </c>
    </row>
    <row r="174" spans="1:20" ht="16.5" x14ac:dyDescent="0.2">
      <c r="A174" s="17">
        <v>129</v>
      </c>
      <c r="B174" s="17">
        <v>97590</v>
      </c>
      <c r="D174" s="147"/>
      <c r="E174" s="147"/>
      <c r="F174" s="147"/>
      <c r="G174" s="147"/>
      <c r="M174" s="77" t="s">
        <v>42</v>
      </c>
      <c r="N174" s="14">
        <f>(N166+N167+N169+N168+N170+O171+O172+P166)/(1-N173)</f>
        <v>198120</v>
      </c>
      <c r="O174" s="15"/>
      <c r="R174" s="44">
        <v>1.8</v>
      </c>
      <c r="S174" s="21">
        <f t="shared" si="24"/>
        <v>0.12328767123287672</v>
      </c>
      <c r="T174" s="78">
        <f t="shared" si="25"/>
        <v>24425</v>
      </c>
    </row>
    <row r="175" spans="1:20" s="15" customFormat="1" ht="16.5" x14ac:dyDescent="0.2">
      <c r="M175"/>
      <c r="N175"/>
      <c r="O175"/>
      <c r="P175"/>
      <c r="Q175"/>
      <c r="R175" s="44">
        <v>2</v>
      </c>
      <c r="S175" s="21">
        <f t="shared" si="24"/>
        <v>0.13698630136986301</v>
      </c>
      <c r="T175" s="78">
        <f t="shared" si="25"/>
        <v>27135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7"/>
      <c r="E179" s="147"/>
      <c r="F179" s="147"/>
      <c r="G179" s="147"/>
      <c r="M179" s="77" t="s">
        <v>118</v>
      </c>
      <c r="N179" s="76">
        <v>14</v>
      </c>
      <c r="O179" s="77" t="s">
        <v>118</v>
      </c>
      <c r="P179" s="76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7"/>
      <c r="E180" s="147"/>
      <c r="F180" s="147"/>
      <c r="G180" s="147"/>
      <c r="M180" s="77" t="s">
        <v>81</v>
      </c>
      <c r="N180" s="14">
        <f>SUMIFS(章节关卡!$AV$5:$AV$286,章节关卡!$AT$5:$AT$286,"="&amp;经验计算!N179)</f>
        <v>4860</v>
      </c>
      <c r="O180" s="77" t="s">
        <v>123</v>
      </c>
      <c r="P180" s="14">
        <f>SUMIFS(章节关卡!$BD$5:$BD$283,章节关卡!$BB$5:$BB$283,"="&amp;经验计算!P179)</f>
        <v>9000</v>
      </c>
      <c r="R180" s="44">
        <v>1</v>
      </c>
      <c r="S180" s="21">
        <f>R180/$R$122</f>
        <v>6.8493150684931503E-2</v>
      </c>
      <c r="T180" s="44">
        <f>INT($N$188*S180/5)*5</f>
        <v>15210</v>
      </c>
    </row>
    <row r="181" spans="1:20" ht="16.5" x14ac:dyDescent="0.2">
      <c r="A181" s="17">
        <v>132</v>
      </c>
      <c r="B181" s="17">
        <v>87555</v>
      </c>
      <c r="D181" s="147"/>
      <c r="E181" s="147"/>
      <c r="F181" s="147"/>
      <c r="G181" s="147"/>
      <c r="M181" s="77" t="s">
        <v>119</v>
      </c>
      <c r="N181" s="14">
        <f>SUMIFS(芦花古楼!$E$5:$E$104,芦花古楼!$A$5:$A$104,"&gt;"&amp;经验计算!O181,芦花古楼!$A$5:$A$104,"&lt;="&amp;经验计算!P181)</f>
        <v>0</v>
      </c>
      <c r="O181" s="76">
        <v>100</v>
      </c>
      <c r="P181" s="76">
        <v>100</v>
      </c>
      <c r="R181" s="44">
        <v>1.1000000000000001</v>
      </c>
      <c r="S181" s="21">
        <f t="shared" ref="S181:S189" si="26">R181/$R$122</f>
        <v>7.5342465753424667E-2</v>
      </c>
      <c r="T181" s="78">
        <f t="shared" ref="T181:T189" si="27">INT($N$188*S181/5)*5</f>
        <v>16735</v>
      </c>
    </row>
    <row r="182" spans="1:20" ht="16.5" x14ac:dyDescent="0.2">
      <c r="A182" s="17">
        <v>133</v>
      </c>
      <c r="B182" s="17">
        <v>94855</v>
      </c>
      <c r="D182" s="147"/>
      <c r="E182" s="147"/>
      <c r="F182" s="147"/>
      <c r="G182" s="147"/>
      <c r="M182" s="77" t="s">
        <v>121</v>
      </c>
      <c r="N182" s="14">
        <f>SUMIFS(芦花古楼!$P$5:$P$104,芦花古楼!$L$5:$L$104,"&gt;"&amp;经验计算!O182,芦花古楼!$L$5:$L$104,"&lt;="&amp;经验计算!P182)</f>
        <v>26100</v>
      </c>
      <c r="O182" s="76">
        <v>80</v>
      </c>
      <c r="P182" s="76">
        <v>90</v>
      </c>
      <c r="R182" s="44">
        <v>1.2</v>
      </c>
      <c r="S182" s="21">
        <f t="shared" si="26"/>
        <v>8.2191780821917804E-2</v>
      </c>
      <c r="T182" s="78">
        <f t="shared" si="27"/>
        <v>18255</v>
      </c>
    </row>
    <row r="183" spans="1:20" ht="16.5" x14ac:dyDescent="0.2">
      <c r="A183" s="17">
        <v>134</v>
      </c>
      <c r="B183" s="17">
        <v>102150</v>
      </c>
      <c r="D183" s="147"/>
      <c r="E183" s="147"/>
      <c r="F183" s="147"/>
      <c r="G183" s="147"/>
      <c r="M183" s="77" t="s">
        <v>120</v>
      </c>
      <c r="N183" s="14">
        <f>SUMIFS(芦花古楼!$AA$5:$AA$104,芦花古楼!$W$5:$W$104,"&gt;"&amp;经验计算!O183,芦花古楼!$W$5:$W$104,"&lt;="&amp;经验计算!P183)</f>
        <v>30150</v>
      </c>
      <c r="O183" s="76">
        <v>60</v>
      </c>
      <c r="P183" s="76">
        <v>70</v>
      </c>
      <c r="R183" s="44">
        <v>1.3</v>
      </c>
      <c r="S183" s="21">
        <f t="shared" si="26"/>
        <v>8.9041095890410968E-2</v>
      </c>
      <c r="T183" s="78">
        <f t="shared" si="27"/>
        <v>19775</v>
      </c>
    </row>
    <row r="184" spans="1:20" ht="16.5" x14ac:dyDescent="0.2">
      <c r="A184" s="17">
        <v>135</v>
      </c>
      <c r="B184" s="17">
        <v>109445</v>
      </c>
      <c r="D184" s="147"/>
      <c r="E184" s="147"/>
      <c r="F184" s="147"/>
      <c r="G184" s="147"/>
      <c r="M184" s="77" t="s">
        <v>122</v>
      </c>
      <c r="N184" s="14">
        <f>SUMIFS(芦花古楼!$AL$5:$AL$104,芦花古楼!$AH$5:$AH$104,"&gt;"&amp;经验计算!O184,芦花古楼!$AH$5:$AH$104,"&lt;="&amp;经验计算!P184)</f>
        <v>25650</v>
      </c>
      <c r="O184" s="76">
        <v>50</v>
      </c>
      <c r="P184" s="76">
        <v>60</v>
      </c>
      <c r="R184" s="44">
        <v>1.4</v>
      </c>
      <c r="S184" s="21">
        <f t="shared" si="26"/>
        <v>9.5890410958904104E-2</v>
      </c>
      <c r="T184" s="78">
        <f t="shared" si="27"/>
        <v>21295</v>
      </c>
    </row>
    <row r="185" spans="1:20" ht="16.5" x14ac:dyDescent="0.2">
      <c r="A185" s="17">
        <v>136</v>
      </c>
      <c r="B185" s="17">
        <v>116745</v>
      </c>
      <c r="D185" s="147"/>
      <c r="E185" s="147"/>
      <c r="F185" s="147"/>
      <c r="G185" s="147"/>
      <c r="M185" s="77" t="s">
        <v>50</v>
      </c>
      <c r="N185" s="14"/>
      <c r="O185" s="14">
        <f>日常任务!D125*经验计算!N185</f>
        <v>0</v>
      </c>
      <c r="R185" s="44">
        <v>1.5</v>
      </c>
      <c r="S185" s="21">
        <f t="shared" si="26"/>
        <v>0.10273972602739727</v>
      </c>
      <c r="T185" s="78">
        <f t="shared" si="27"/>
        <v>22820</v>
      </c>
    </row>
    <row r="186" spans="1:20" ht="16.5" x14ac:dyDescent="0.2">
      <c r="A186" s="17">
        <v>137</v>
      </c>
      <c r="B186" s="17">
        <v>124040</v>
      </c>
      <c r="D186" s="147"/>
      <c r="E186" s="147"/>
      <c r="F186" s="147"/>
      <c r="G186" s="147"/>
      <c r="M186" s="77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44">
        <v>1.6</v>
      </c>
      <c r="S186" s="21">
        <f t="shared" si="26"/>
        <v>0.10958904109589042</v>
      </c>
      <c r="T186" s="78">
        <f t="shared" si="27"/>
        <v>24340</v>
      </c>
    </row>
    <row r="187" spans="1:20" ht="16.5" x14ac:dyDescent="0.2">
      <c r="A187" s="17">
        <v>138</v>
      </c>
      <c r="B187" s="17">
        <v>131335</v>
      </c>
      <c r="D187" s="147"/>
      <c r="E187" s="147"/>
      <c r="F187" s="147"/>
      <c r="G187" s="147"/>
      <c r="M187" s="77" t="s">
        <v>43</v>
      </c>
      <c r="N187" s="19">
        <v>0</v>
      </c>
      <c r="O187" s="14">
        <f>N188*N187</f>
        <v>0</v>
      </c>
      <c r="R187" s="44">
        <v>1.7</v>
      </c>
      <c r="S187" s="21">
        <f t="shared" si="26"/>
        <v>0.11643835616438356</v>
      </c>
      <c r="T187" s="78">
        <f t="shared" si="27"/>
        <v>25860</v>
      </c>
    </row>
    <row r="188" spans="1:20" ht="16.5" x14ac:dyDescent="0.2">
      <c r="A188" s="17">
        <v>139</v>
      </c>
      <c r="B188" s="17">
        <v>145930</v>
      </c>
      <c r="D188" s="147"/>
      <c r="E188" s="147"/>
      <c r="F188" s="147"/>
      <c r="G188" s="147"/>
      <c r="M188" s="77" t="s">
        <v>42</v>
      </c>
      <c r="N188" s="14">
        <f>(N180+N181+N183+N182+N184+O185+O186+P180)/(1-N187)</f>
        <v>222120</v>
      </c>
      <c r="O188" s="15"/>
      <c r="R188" s="44">
        <v>1.8</v>
      </c>
      <c r="S188" s="21">
        <f t="shared" si="26"/>
        <v>0.12328767123287672</v>
      </c>
      <c r="T188" s="78">
        <f t="shared" si="27"/>
        <v>27380</v>
      </c>
    </row>
    <row r="189" spans="1:20" s="15" customFormat="1" ht="16.5" x14ac:dyDescent="0.2">
      <c r="M189"/>
      <c r="N189"/>
      <c r="O189"/>
      <c r="P189"/>
      <c r="Q189"/>
      <c r="R189" s="44">
        <v>2</v>
      </c>
      <c r="S189" s="21">
        <f t="shared" si="26"/>
        <v>0.13698630136986301</v>
      </c>
      <c r="T189" s="78">
        <f t="shared" si="27"/>
        <v>30425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7"/>
      <c r="E193" s="147"/>
      <c r="F193" s="147"/>
      <c r="G193" s="147"/>
      <c r="M193" s="77" t="s">
        <v>118</v>
      </c>
      <c r="N193" s="76">
        <v>15</v>
      </c>
      <c r="O193" s="77" t="s">
        <v>118</v>
      </c>
      <c r="P193" s="76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7"/>
      <c r="E194" s="147"/>
      <c r="F194" s="147"/>
      <c r="G194" s="147"/>
      <c r="M194" s="77" t="s">
        <v>81</v>
      </c>
      <c r="N194" s="14">
        <f>SUMIFS(章节关卡!$AV$5:$AV$286,章节关卡!$AT$5:$AT$286,"="&amp;经验计算!N193)</f>
        <v>5400</v>
      </c>
      <c r="O194" s="77" t="s">
        <v>123</v>
      </c>
      <c r="P194" s="14">
        <f>SUMIFS(章节关卡!$BD$5:$BD$283,章节关卡!$BB$5:$BB$283,"="&amp;经验计算!P193)</f>
        <v>9720</v>
      </c>
      <c r="R194" s="44">
        <v>1</v>
      </c>
      <c r="S194" s="21">
        <f>R194/$R$122</f>
        <v>6.8493150684931503E-2</v>
      </c>
      <c r="T194" s="44">
        <f>INT($N$202*S194/5)*5</f>
        <v>18560</v>
      </c>
    </row>
    <row r="195" spans="1:20" ht="16.5" x14ac:dyDescent="0.2">
      <c r="A195" s="17">
        <v>142</v>
      </c>
      <c r="B195" s="17">
        <v>126735</v>
      </c>
      <c r="D195" s="147"/>
      <c r="E195" s="147"/>
      <c r="F195" s="147"/>
      <c r="G195" s="147"/>
      <c r="M195" s="77" t="s">
        <v>119</v>
      </c>
      <c r="N195" s="14">
        <f>SUMIFS(芦花古楼!$E$5:$E$104,芦花古楼!$A$5:$A$104,"&gt;"&amp;经验计算!O195,芦花古楼!$A$5:$A$104,"&lt;="&amp;经验计算!P195)</f>
        <v>0</v>
      </c>
      <c r="O195" s="76">
        <v>100</v>
      </c>
      <c r="P195" s="76">
        <v>100</v>
      </c>
      <c r="R195" s="44">
        <v>1.1000000000000001</v>
      </c>
      <c r="S195" s="21">
        <f t="shared" ref="S195:S203" si="28">R195/$R$122</f>
        <v>7.5342465753424667E-2</v>
      </c>
      <c r="T195" s="78">
        <f t="shared" ref="T195:T203" si="29">INT($N$202*S195/5)*5</f>
        <v>20415</v>
      </c>
    </row>
    <row r="196" spans="1:20" ht="16.5" x14ac:dyDescent="0.2">
      <c r="A196" s="17">
        <v>143</v>
      </c>
      <c r="B196" s="17">
        <v>137300</v>
      </c>
      <c r="D196" s="147"/>
      <c r="E196" s="147"/>
      <c r="F196" s="147"/>
      <c r="G196" s="147"/>
      <c r="M196" s="77" t="s">
        <v>121</v>
      </c>
      <c r="N196" s="14">
        <f>SUMIFS(芦花古楼!$P$5:$P$104,芦花古楼!$L$5:$L$104,"&gt;"&amp;经验计算!O196,芦花古楼!$L$5:$L$104,"&lt;="&amp;经验计算!P196)</f>
        <v>29100</v>
      </c>
      <c r="O196" s="76">
        <v>90</v>
      </c>
      <c r="P196" s="76">
        <v>100</v>
      </c>
      <c r="R196" s="44">
        <v>1.2</v>
      </c>
      <c r="S196" s="21">
        <f t="shared" si="28"/>
        <v>8.2191780821917804E-2</v>
      </c>
      <c r="T196" s="78">
        <f t="shared" si="29"/>
        <v>22275</v>
      </c>
    </row>
    <row r="197" spans="1:20" ht="16.5" x14ac:dyDescent="0.2">
      <c r="A197" s="17">
        <v>144</v>
      </c>
      <c r="B197" s="17">
        <v>147860</v>
      </c>
      <c r="D197" s="147"/>
      <c r="E197" s="147"/>
      <c r="F197" s="147"/>
      <c r="G197" s="147"/>
      <c r="M197" s="77" t="s">
        <v>120</v>
      </c>
      <c r="N197" s="14">
        <f>SUMIFS(芦花古楼!$AA$5:$AA$104,芦花古楼!$W$5:$W$104,"&gt;"&amp;经验计算!O197,芦花古楼!$W$5:$W$104,"&lt;="&amp;经验计算!P197)</f>
        <v>34650</v>
      </c>
      <c r="O197" s="76">
        <v>70</v>
      </c>
      <c r="P197" s="76">
        <v>80</v>
      </c>
      <c r="R197" s="44">
        <v>1.3</v>
      </c>
      <c r="S197" s="21">
        <f t="shared" si="28"/>
        <v>8.9041095890410968E-2</v>
      </c>
      <c r="T197" s="78">
        <f t="shared" si="29"/>
        <v>24130</v>
      </c>
    </row>
    <row r="198" spans="1:20" ht="16.5" x14ac:dyDescent="0.2">
      <c r="A198" s="17">
        <v>145</v>
      </c>
      <c r="B198" s="17">
        <v>158420</v>
      </c>
      <c r="D198" s="147"/>
      <c r="E198" s="147"/>
      <c r="F198" s="147"/>
      <c r="G198" s="147"/>
      <c r="M198" s="77" t="s">
        <v>122</v>
      </c>
      <c r="N198" s="14">
        <f>SUMIFS(芦花古楼!$AL$5:$AL$104,芦花古楼!$AH$5:$AH$104,"&gt;"&amp;经验计算!O198,芦花古楼!$AH$5:$AH$104,"&lt;="&amp;经验计算!P198)</f>
        <v>30150</v>
      </c>
      <c r="O198" s="76">
        <v>60</v>
      </c>
      <c r="P198" s="76">
        <v>70</v>
      </c>
      <c r="R198" s="44">
        <v>1.4</v>
      </c>
      <c r="S198" s="21">
        <f t="shared" si="28"/>
        <v>9.5890410958904104E-2</v>
      </c>
      <c r="T198" s="78">
        <f t="shared" si="29"/>
        <v>25985</v>
      </c>
    </row>
    <row r="199" spans="1:20" ht="16.5" x14ac:dyDescent="0.2">
      <c r="A199" s="17">
        <v>146</v>
      </c>
      <c r="B199" s="17">
        <v>168985</v>
      </c>
      <c r="D199" s="147"/>
      <c r="E199" s="147"/>
      <c r="F199" s="147"/>
      <c r="G199" s="147"/>
      <c r="M199" s="77" t="s">
        <v>50</v>
      </c>
      <c r="N199" s="14"/>
      <c r="O199" s="14">
        <f>日常任务!D139*经验计算!N199</f>
        <v>0</v>
      </c>
      <c r="R199" s="44">
        <v>1.5</v>
      </c>
      <c r="S199" s="21">
        <f t="shared" si="28"/>
        <v>0.10273972602739727</v>
      </c>
      <c r="T199" s="78">
        <f t="shared" si="29"/>
        <v>27840</v>
      </c>
    </row>
    <row r="200" spans="1:20" ht="16.5" x14ac:dyDescent="0.2">
      <c r="A200" s="17">
        <v>147</v>
      </c>
      <c r="B200" s="17">
        <v>179545</v>
      </c>
      <c r="D200" s="147"/>
      <c r="E200" s="147"/>
      <c r="F200" s="147"/>
      <c r="G200" s="147"/>
      <c r="M200" s="77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44">
        <v>1.6</v>
      </c>
      <c r="S200" s="21">
        <f t="shared" si="28"/>
        <v>0.10958904109589042</v>
      </c>
      <c r="T200" s="78">
        <f t="shared" si="29"/>
        <v>29700</v>
      </c>
    </row>
    <row r="201" spans="1:20" ht="16.5" x14ac:dyDescent="0.2">
      <c r="A201" s="17">
        <v>148</v>
      </c>
      <c r="B201" s="17">
        <v>190105</v>
      </c>
      <c r="D201" s="147"/>
      <c r="E201" s="147"/>
      <c r="F201" s="147"/>
      <c r="G201" s="147"/>
      <c r="M201" s="77" t="s">
        <v>43</v>
      </c>
      <c r="N201" s="19">
        <v>0</v>
      </c>
      <c r="O201" s="14">
        <f>N202*N201</f>
        <v>0</v>
      </c>
      <c r="R201" s="44">
        <v>1.7</v>
      </c>
      <c r="S201" s="21">
        <f t="shared" si="28"/>
        <v>0.11643835616438356</v>
      </c>
      <c r="T201" s="78">
        <f t="shared" si="29"/>
        <v>31555</v>
      </c>
    </row>
    <row r="202" spans="1:20" ht="16.5" x14ac:dyDescent="0.2">
      <c r="A202" s="17">
        <v>149</v>
      </c>
      <c r="B202" s="17">
        <v>211230</v>
      </c>
      <c r="D202" s="147"/>
      <c r="E202" s="147"/>
      <c r="F202" s="147"/>
      <c r="G202" s="147"/>
      <c r="M202" s="77" t="s">
        <v>42</v>
      </c>
      <c r="N202" s="14">
        <f>(N194+N195+N197+N196+N198+O199+O200+P194)/(1-N201)</f>
        <v>271020</v>
      </c>
      <c r="O202" s="15"/>
      <c r="R202" s="44">
        <v>1.8</v>
      </c>
      <c r="S202" s="21">
        <f t="shared" si="28"/>
        <v>0.12328767123287672</v>
      </c>
      <c r="T202" s="78">
        <f t="shared" si="29"/>
        <v>33410</v>
      </c>
    </row>
    <row r="203" spans="1:20" ht="16.5" x14ac:dyDescent="0.2">
      <c r="A203" s="15"/>
      <c r="B203" s="15"/>
      <c r="R203" s="44">
        <v>2</v>
      </c>
      <c r="S203" s="21">
        <f t="shared" si="28"/>
        <v>0.13698630136986301</v>
      </c>
      <c r="T203" s="78">
        <f t="shared" si="29"/>
        <v>37125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76">
        <v>151</v>
      </c>
      <c r="B208" s="76">
        <v>162575</v>
      </c>
      <c r="D208" s="147"/>
      <c r="E208" s="147"/>
      <c r="F208" s="147"/>
      <c r="G208" s="147"/>
      <c r="M208" s="77" t="s">
        <v>118</v>
      </c>
      <c r="N208" s="76">
        <v>16</v>
      </c>
      <c r="O208" s="77" t="s">
        <v>118</v>
      </c>
      <c r="P208" s="76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76">
        <v>152</v>
      </c>
      <c r="B209" s="76">
        <v>178835</v>
      </c>
      <c r="D209" s="147"/>
      <c r="E209" s="147"/>
      <c r="F209" s="147"/>
      <c r="G209" s="147"/>
      <c r="M209" s="77" t="s">
        <v>81</v>
      </c>
      <c r="N209" s="14">
        <f>SUMIFS(章节关卡!$AV$5:$AV$286,章节关卡!$AT$5:$AT$286,"="&amp;经验计算!N208)</f>
        <v>5760</v>
      </c>
      <c r="O209" s="77" t="s">
        <v>123</v>
      </c>
      <c r="P209" s="14">
        <f>SUMIFS(章节关卡!$BD$5:$BD$283,章节关卡!$BB$5:$BB$283,"="&amp;经验计算!P208)</f>
        <v>10800</v>
      </c>
      <c r="R209" s="76">
        <v>1</v>
      </c>
      <c r="S209" s="21">
        <f>R209/$R$122</f>
        <v>6.8493150684931503E-2</v>
      </c>
      <c r="T209" s="76">
        <f>INT($N$217*S209/5)*5</f>
        <v>20650</v>
      </c>
    </row>
    <row r="210" spans="1:20" ht="16.5" x14ac:dyDescent="0.2">
      <c r="A210" s="78">
        <v>153</v>
      </c>
      <c r="B210" s="76">
        <v>195090</v>
      </c>
      <c r="D210" s="147"/>
      <c r="E210" s="147"/>
      <c r="F210" s="147"/>
      <c r="G210" s="147"/>
      <c r="M210" s="77" t="s">
        <v>119</v>
      </c>
      <c r="N210" s="14">
        <f>SUMIFS(芦花古楼!$E$5:$E$104,芦花古楼!$A$5:$A$104,"&gt;"&amp;经验计算!O210,芦花古楼!$A$5:$A$104,"&lt;="&amp;经验计算!P210)</f>
        <v>0</v>
      </c>
      <c r="O210" s="76">
        <v>100</v>
      </c>
      <c r="P210" s="76">
        <v>100</v>
      </c>
      <c r="R210" s="76">
        <v>1.1000000000000001</v>
      </c>
      <c r="S210" s="21">
        <f t="shared" ref="S210:S218" si="30">R210/$R$122</f>
        <v>7.5342465753424667E-2</v>
      </c>
      <c r="T210" s="78">
        <f t="shared" ref="T210:T218" si="31">INT($N$217*S210/5)*5</f>
        <v>22720</v>
      </c>
    </row>
    <row r="211" spans="1:20" ht="16.5" x14ac:dyDescent="0.2">
      <c r="A211" s="78">
        <v>154</v>
      </c>
      <c r="B211" s="76">
        <v>211350</v>
      </c>
      <c r="D211" s="147"/>
      <c r="E211" s="147"/>
      <c r="F211" s="147"/>
      <c r="G211" s="147"/>
      <c r="M211" s="77" t="s">
        <v>121</v>
      </c>
      <c r="N211" s="14">
        <f>SUMIFS(芦花古楼!$P$5:$P$104,芦花古楼!$L$5:$L$104,"&gt;"&amp;经验计算!O211,芦花古楼!$L$5:$L$104,"&lt;="&amp;经验计算!P211)</f>
        <v>0</v>
      </c>
      <c r="O211" s="76">
        <v>100</v>
      </c>
      <c r="P211" s="76">
        <v>100</v>
      </c>
      <c r="R211" s="76">
        <v>1.2</v>
      </c>
      <c r="S211" s="21">
        <f t="shared" si="30"/>
        <v>8.2191780821917804E-2</v>
      </c>
      <c r="T211" s="78">
        <f t="shared" si="31"/>
        <v>24785</v>
      </c>
    </row>
    <row r="212" spans="1:20" ht="16.5" x14ac:dyDescent="0.2">
      <c r="A212" s="78">
        <v>155</v>
      </c>
      <c r="B212" s="76">
        <v>227605</v>
      </c>
      <c r="D212" s="147"/>
      <c r="E212" s="147"/>
      <c r="F212" s="147"/>
      <c r="G212" s="147"/>
      <c r="M212" s="77" t="s">
        <v>120</v>
      </c>
      <c r="N212" s="14">
        <f>SUMIFS(芦花古楼!$AA$5:$AA$104,芦花古楼!$W$5:$W$104,"&gt;"&amp;经验计算!O212,芦花古楼!$W$5:$W$104,"&lt;="&amp;经验计算!P212)</f>
        <v>39150</v>
      </c>
      <c r="O212" s="76">
        <v>80</v>
      </c>
      <c r="P212" s="76">
        <v>90</v>
      </c>
      <c r="R212" s="76">
        <v>1.3</v>
      </c>
      <c r="S212" s="21">
        <f t="shared" si="30"/>
        <v>8.9041095890410968E-2</v>
      </c>
      <c r="T212" s="78">
        <f t="shared" si="31"/>
        <v>26850</v>
      </c>
    </row>
    <row r="213" spans="1:20" ht="16.5" x14ac:dyDescent="0.2">
      <c r="A213" s="78">
        <v>156</v>
      </c>
      <c r="B213" s="76">
        <v>243865</v>
      </c>
      <c r="D213" s="147"/>
      <c r="E213" s="147"/>
      <c r="F213" s="147"/>
      <c r="G213" s="147"/>
      <c r="M213" s="77" t="s">
        <v>122</v>
      </c>
      <c r="N213" s="14">
        <f>SUMIFS(芦花古楼!$AL$5:$AL$104,芦花古楼!$AH$5:$AH$104,"&gt;"&amp;经验计算!O213,芦花古楼!$AH$5:$AH$104,"&lt;="&amp;经验计算!P213)</f>
        <v>34650</v>
      </c>
      <c r="O213" s="76">
        <v>70</v>
      </c>
      <c r="P213" s="76">
        <v>80</v>
      </c>
      <c r="R213" s="76">
        <v>1.4</v>
      </c>
      <c r="S213" s="21">
        <f t="shared" si="30"/>
        <v>9.5890410958904104E-2</v>
      </c>
      <c r="T213" s="78">
        <f t="shared" si="31"/>
        <v>28915</v>
      </c>
    </row>
    <row r="214" spans="1:20" ht="16.5" x14ac:dyDescent="0.2">
      <c r="A214" s="78">
        <v>157</v>
      </c>
      <c r="B214" s="76">
        <v>260120</v>
      </c>
      <c r="D214" s="147"/>
      <c r="E214" s="147"/>
      <c r="F214" s="147"/>
      <c r="G214" s="147"/>
      <c r="M214" s="77" t="s">
        <v>50</v>
      </c>
      <c r="N214" s="14"/>
      <c r="O214" s="14">
        <f>日常任务!D154*经验计算!N214</f>
        <v>0</v>
      </c>
      <c r="R214" s="76">
        <v>1.5</v>
      </c>
      <c r="S214" s="21">
        <f t="shared" si="30"/>
        <v>0.10273972602739727</v>
      </c>
      <c r="T214" s="78">
        <f t="shared" si="31"/>
        <v>30980</v>
      </c>
    </row>
    <row r="215" spans="1:20" ht="16.5" x14ac:dyDescent="0.2">
      <c r="A215" s="78">
        <v>158</v>
      </c>
      <c r="B215" s="76">
        <v>276380</v>
      </c>
      <c r="D215" s="147"/>
      <c r="E215" s="147"/>
      <c r="F215" s="147"/>
      <c r="G215" s="147"/>
      <c r="M215" s="77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76">
        <v>1.6</v>
      </c>
      <c r="S215" s="21">
        <f t="shared" si="30"/>
        <v>0.10958904109589042</v>
      </c>
      <c r="T215" s="78">
        <f t="shared" si="31"/>
        <v>33045</v>
      </c>
    </row>
    <row r="216" spans="1:20" ht="16.5" x14ac:dyDescent="0.2">
      <c r="A216" s="78">
        <v>159</v>
      </c>
      <c r="B216" s="76">
        <v>292635</v>
      </c>
      <c r="D216" s="147"/>
      <c r="E216" s="147"/>
      <c r="F216" s="147"/>
      <c r="G216" s="147"/>
      <c r="M216" s="77" t="s">
        <v>43</v>
      </c>
      <c r="N216" s="19">
        <v>0</v>
      </c>
      <c r="O216" s="14">
        <f>N217*N216</f>
        <v>0</v>
      </c>
      <c r="R216" s="76">
        <v>1.7</v>
      </c>
      <c r="S216" s="21">
        <f t="shared" si="30"/>
        <v>0.11643835616438356</v>
      </c>
      <c r="T216" s="78">
        <f t="shared" si="31"/>
        <v>35110</v>
      </c>
    </row>
    <row r="217" spans="1:20" ht="16.5" x14ac:dyDescent="0.2">
      <c r="A217" s="78">
        <v>160</v>
      </c>
      <c r="B217" s="76">
        <v>325150</v>
      </c>
      <c r="D217" s="147"/>
      <c r="E217" s="147"/>
      <c r="F217" s="147"/>
      <c r="G217" s="147"/>
      <c r="M217" s="77" t="s">
        <v>42</v>
      </c>
      <c r="N217" s="14">
        <f>(N209+N210+N212+N211+N213+O214+O215+P209)/(1-N216)</f>
        <v>301560</v>
      </c>
      <c r="O217" s="15"/>
      <c r="R217" s="76">
        <v>1.8</v>
      </c>
      <c r="S217" s="21">
        <f t="shared" si="30"/>
        <v>0.12328767123287672</v>
      </c>
      <c r="T217" s="78">
        <f t="shared" si="31"/>
        <v>37175</v>
      </c>
    </row>
    <row r="218" spans="1:20" ht="16.5" x14ac:dyDescent="0.2">
      <c r="A218" s="76"/>
      <c r="B218" s="76"/>
      <c r="R218" s="76">
        <v>2</v>
      </c>
      <c r="S218" s="21">
        <f t="shared" si="30"/>
        <v>0.13698630136986301</v>
      </c>
      <c r="T218" s="78">
        <f t="shared" si="31"/>
        <v>41305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76">
        <v>161</v>
      </c>
      <c r="B222" s="76">
        <v>248050</v>
      </c>
      <c r="D222" s="147"/>
      <c r="E222" s="147"/>
      <c r="F222" s="147"/>
      <c r="G222" s="147"/>
      <c r="M222" s="77" t="s">
        <v>118</v>
      </c>
      <c r="N222" s="76">
        <v>17</v>
      </c>
      <c r="O222" s="77" t="s">
        <v>118</v>
      </c>
      <c r="P222" s="76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76">
        <v>162</v>
      </c>
      <c r="B223" s="76">
        <v>272860</v>
      </c>
      <c r="D223" s="147"/>
      <c r="E223" s="147"/>
      <c r="F223" s="147"/>
      <c r="G223" s="147"/>
      <c r="M223" s="77" t="s">
        <v>81</v>
      </c>
      <c r="N223" s="14">
        <f>SUMIFS(章节关卡!$AV$5:$AV$286,章节关卡!$AT$5:$AT$286,"="&amp;经验计算!N222)</f>
        <v>6300</v>
      </c>
      <c r="O223" s="77" t="s">
        <v>123</v>
      </c>
      <c r="P223" s="14">
        <f>SUMIFS(章节关卡!$BD$5:$BD$283,章节关卡!$BB$5:$BB$283,"="&amp;经验计算!P222)</f>
        <v>11520</v>
      </c>
      <c r="R223" s="76">
        <v>1</v>
      </c>
      <c r="S223" s="21">
        <f>R223/$R$122</f>
        <v>6.8493150684931503E-2</v>
      </c>
      <c r="T223" s="76">
        <f>INT($N$231*S223/5)*5</f>
        <v>24725</v>
      </c>
    </row>
    <row r="224" spans="1:20" ht="16.5" x14ac:dyDescent="0.2">
      <c r="A224" s="78">
        <v>163</v>
      </c>
      <c r="B224" s="76">
        <v>297665</v>
      </c>
      <c r="D224" s="147"/>
      <c r="E224" s="147"/>
      <c r="F224" s="147"/>
      <c r="G224" s="147"/>
      <c r="M224" s="77" t="s">
        <v>119</v>
      </c>
      <c r="N224" s="14">
        <f>SUMIFS(芦花古楼!$E$5:$E$104,芦花古楼!$A$5:$A$104,"&gt;"&amp;经验计算!O224,芦花古楼!$A$5:$A$104,"&lt;="&amp;经验计算!P224)</f>
        <v>0</v>
      </c>
      <c r="O224" s="76">
        <v>100</v>
      </c>
      <c r="P224" s="76">
        <v>100</v>
      </c>
      <c r="R224" s="76">
        <v>1.1000000000000001</v>
      </c>
      <c r="S224" s="21">
        <f t="shared" ref="S224:S232" si="32">R224/$R$122</f>
        <v>7.5342465753424667E-2</v>
      </c>
      <c r="T224" s="78">
        <f t="shared" ref="T224:T232" si="33">INT($N$231*S224/5)*5</f>
        <v>27200</v>
      </c>
    </row>
    <row r="225" spans="1:20" ht="16.5" x14ac:dyDescent="0.2">
      <c r="A225" s="78">
        <v>164</v>
      </c>
      <c r="B225" s="76">
        <v>322470</v>
      </c>
      <c r="D225" s="147"/>
      <c r="E225" s="147"/>
      <c r="F225" s="147"/>
      <c r="G225" s="147"/>
      <c r="M225" s="77" t="s">
        <v>121</v>
      </c>
      <c r="N225" s="14">
        <f>SUMIFS(芦花古楼!$P$5:$P$104,芦花古楼!$L$5:$L$104,"&gt;"&amp;经验计算!O225,芦花古楼!$L$5:$L$104,"&lt;="&amp;经验计算!P225)</f>
        <v>0</v>
      </c>
      <c r="O225" s="78">
        <v>100</v>
      </c>
      <c r="P225" s="78">
        <v>100</v>
      </c>
      <c r="R225" s="76">
        <v>1.2</v>
      </c>
      <c r="S225" s="21">
        <f t="shared" si="32"/>
        <v>8.2191780821917804E-2</v>
      </c>
      <c r="T225" s="78">
        <f t="shared" si="33"/>
        <v>29670</v>
      </c>
    </row>
    <row r="226" spans="1:20" ht="16.5" x14ac:dyDescent="0.2">
      <c r="A226" s="78">
        <v>165</v>
      </c>
      <c r="B226" s="76">
        <v>347275</v>
      </c>
      <c r="D226" s="147"/>
      <c r="E226" s="147"/>
      <c r="F226" s="147"/>
      <c r="G226" s="147"/>
      <c r="M226" s="77" t="s">
        <v>120</v>
      </c>
      <c r="N226" s="14">
        <f>SUMIFS(芦花古楼!$AA$5:$AA$104,芦花古楼!$W$5:$W$104,"&gt;"&amp;经验计算!O226,芦花古楼!$W$5:$W$104,"&lt;="&amp;经验计算!P226)</f>
        <v>43650</v>
      </c>
      <c r="O226" s="76">
        <v>90</v>
      </c>
      <c r="P226" s="76">
        <v>100</v>
      </c>
      <c r="R226" s="76">
        <v>1.3</v>
      </c>
      <c r="S226" s="21">
        <f t="shared" si="32"/>
        <v>8.9041095890410968E-2</v>
      </c>
      <c r="T226" s="78">
        <f t="shared" si="33"/>
        <v>32145</v>
      </c>
    </row>
    <row r="227" spans="1:20" ht="16.5" x14ac:dyDescent="0.2">
      <c r="A227" s="78">
        <v>166</v>
      </c>
      <c r="B227" s="76">
        <v>372080</v>
      </c>
      <c r="D227" s="147"/>
      <c r="E227" s="147"/>
      <c r="F227" s="147"/>
      <c r="G227" s="147"/>
      <c r="M227" s="77" t="s">
        <v>122</v>
      </c>
      <c r="N227" s="14">
        <f>SUMIFS(芦花古楼!$AL$5:$AL$104,芦花古楼!$AH$5:$AH$104,"&gt;"&amp;经验计算!O227,芦花古楼!$AH$5:$AH$104,"&lt;="&amp;经验计算!P227)</f>
        <v>39150</v>
      </c>
      <c r="O227" s="76">
        <v>80</v>
      </c>
      <c r="P227" s="76">
        <v>90</v>
      </c>
      <c r="R227" s="76">
        <v>1.4</v>
      </c>
      <c r="S227" s="21">
        <f t="shared" si="32"/>
        <v>9.5890410958904104E-2</v>
      </c>
      <c r="T227" s="78">
        <f t="shared" si="33"/>
        <v>34615</v>
      </c>
    </row>
    <row r="228" spans="1:20" ht="16.5" x14ac:dyDescent="0.2">
      <c r="A228" s="78">
        <v>167</v>
      </c>
      <c r="B228" s="76">
        <v>396885</v>
      </c>
      <c r="D228" s="147"/>
      <c r="E228" s="147"/>
      <c r="F228" s="147"/>
      <c r="G228" s="147"/>
      <c r="M228" s="77" t="s">
        <v>50</v>
      </c>
      <c r="N228" s="14"/>
      <c r="O228" s="14">
        <f>日常任务!D169*经验计算!N228</f>
        <v>0</v>
      </c>
      <c r="R228" s="76">
        <v>1.5</v>
      </c>
      <c r="S228" s="21">
        <f t="shared" si="32"/>
        <v>0.10273972602739727</v>
      </c>
      <c r="T228" s="78">
        <f t="shared" si="33"/>
        <v>37090</v>
      </c>
    </row>
    <row r="229" spans="1:20" ht="16.5" x14ac:dyDescent="0.2">
      <c r="A229" s="78">
        <v>168</v>
      </c>
      <c r="B229" s="76">
        <v>421690</v>
      </c>
      <c r="D229" s="147"/>
      <c r="E229" s="147"/>
      <c r="F229" s="147"/>
      <c r="G229" s="147"/>
      <c r="M229" s="77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76">
        <v>1.6</v>
      </c>
      <c r="S229" s="21">
        <f t="shared" si="32"/>
        <v>0.10958904109589042</v>
      </c>
      <c r="T229" s="78">
        <f t="shared" si="33"/>
        <v>39560</v>
      </c>
    </row>
    <row r="230" spans="1:20" ht="16.5" x14ac:dyDescent="0.2">
      <c r="A230" s="78">
        <v>169</v>
      </c>
      <c r="B230" s="76">
        <v>446495</v>
      </c>
      <c r="D230" s="147"/>
      <c r="E230" s="147"/>
      <c r="F230" s="147"/>
      <c r="G230" s="147"/>
      <c r="M230" s="77" t="s">
        <v>43</v>
      </c>
      <c r="N230" s="19">
        <v>0</v>
      </c>
      <c r="O230" s="14">
        <f>N231*N230</f>
        <v>0</v>
      </c>
      <c r="R230" s="76">
        <v>1.7</v>
      </c>
      <c r="S230" s="21">
        <f t="shared" si="32"/>
        <v>0.11643835616438356</v>
      </c>
      <c r="T230" s="78">
        <f t="shared" si="33"/>
        <v>42035</v>
      </c>
    </row>
    <row r="231" spans="1:20" ht="16.5" x14ac:dyDescent="0.2">
      <c r="A231" s="78">
        <v>170</v>
      </c>
      <c r="B231" s="76">
        <v>496105</v>
      </c>
      <c r="D231" s="147"/>
      <c r="E231" s="147"/>
      <c r="F231" s="147"/>
      <c r="G231" s="147"/>
      <c r="M231" s="77" t="s">
        <v>42</v>
      </c>
      <c r="N231" s="14">
        <f>(N223+N224+N226+N225+N227+O228+O229+P223)/(1-N230)</f>
        <v>361020</v>
      </c>
      <c r="O231" s="15"/>
      <c r="R231" s="76">
        <v>1.8</v>
      </c>
      <c r="S231" s="21">
        <f t="shared" si="32"/>
        <v>0.12328767123287672</v>
      </c>
      <c r="T231" s="78">
        <f t="shared" si="33"/>
        <v>44505</v>
      </c>
    </row>
    <row r="232" spans="1:20" ht="16.5" x14ac:dyDescent="0.2">
      <c r="A232" s="76"/>
      <c r="B232" s="76"/>
      <c r="R232" s="76">
        <v>2</v>
      </c>
      <c r="S232" s="21">
        <f t="shared" si="32"/>
        <v>0.13698630136986301</v>
      </c>
      <c r="T232" s="78">
        <f t="shared" si="33"/>
        <v>49450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76">
        <v>171</v>
      </c>
      <c r="B236" s="76">
        <v>376385</v>
      </c>
      <c r="D236" s="147"/>
      <c r="E236" s="147"/>
      <c r="F236" s="147"/>
      <c r="G236" s="147"/>
      <c r="M236" s="77" t="s">
        <v>118</v>
      </c>
      <c r="N236" s="76">
        <v>18</v>
      </c>
      <c r="O236" s="77" t="s">
        <v>118</v>
      </c>
      <c r="P236" s="76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76">
        <v>172</v>
      </c>
      <c r="B237" s="76">
        <v>414025</v>
      </c>
      <c r="D237" s="147"/>
      <c r="E237" s="147"/>
      <c r="F237" s="147"/>
      <c r="G237" s="147"/>
      <c r="M237" s="77" t="s">
        <v>81</v>
      </c>
      <c r="N237" s="14">
        <f>SUMIFS(章节关卡!$AV$5:$AV$286,章节关卡!$AT$5:$AT$286,"="&amp;经验计算!N236)</f>
        <v>6660</v>
      </c>
      <c r="O237" s="77" t="s">
        <v>123</v>
      </c>
      <c r="P237" s="14">
        <f>SUMIFS(章节关卡!$BD$5:$BD$283,章节关卡!$BB$5:$BB$283,"="&amp;经验计算!P236)</f>
        <v>12600</v>
      </c>
      <c r="R237" s="76">
        <v>1</v>
      </c>
      <c r="S237" s="21">
        <f>R237/$R$122</f>
        <v>6.8493150684931503E-2</v>
      </c>
      <c r="T237" s="76">
        <f>INT($N$245*S237/5)*5</f>
        <v>24075</v>
      </c>
    </row>
    <row r="238" spans="1:20" ht="16.5" x14ac:dyDescent="0.2">
      <c r="A238" s="78">
        <v>173</v>
      </c>
      <c r="B238" s="76">
        <v>451660</v>
      </c>
      <c r="D238" s="147"/>
      <c r="E238" s="147"/>
      <c r="F238" s="147"/>
      <c r="G238" s="147"/>
      <c r="M238" s="77" t="s">
        <v>119</v>
      </c>
      <c r="N238" s="14">
        <f>SUMIFS(芦花古楼!$E$5:$E$104,芦花古楼!$A$5:$A$104,"&gt;"&amp;经验计算!O238,芦花古楼!$A$5:$A$104,"&lt;="&amp;经验计算!P238)</f>
        <v>0</v>
      </c>
      <c r="O238" s="76">
        <v>100</v>
      </c>
      <c r="P238" s="76">
        <v>100</v>
      </c>
      <c r="R238" s="76">
        <v>1.1000000000000001</v>
      </c>
      <c r="S238" s="21">
        <f t="shared" ref="S238:S246" si="34">R238/$R$122</f>
        <v>7.5342465753424667E-2</v>
      </c>
      <c r="T238" s="78">
        <f t="shared" ref="T238:T246" si="35">INT($N$245*S238/5)*5</f>
        <v>26480</v>
      </c>
    </row>
    <row r="239" spans="1:20" ht="16.5" x14ac:dyDescent="0.2">
      <c r="A239" s="78">
        <v>174</v>
      </c>
      <c r="B239" s="76">
        <v>489300</v>
      </c>
      <c r="D239" s="147"/>
      <c r="E239" s="147"/>
      <c r="F239" s="147"/>
      <c r="G239" s="147"/>
      <c r="M239" s="77" t="s">
        <v>121</v>
      </c>
      <c r="N239" s="14">
        <f>SUMIFS(芦花古楼!$P$5:$P$104,芦花古楼!$L$5:$L$104,"&gt;"&amp;经验计算!O239,芦花古楼!$L$5:$L$104,"&lt;="&amp;经验计算!P239)</f>
        <v>0</v>
      </c>
      <c r="O239" s="78">
        <v>100</v>
      </c>
      <c r="P239" s="78">
        <v>100</v>
      </c>
      <c r="R239" s="76">
        <v>1.2</v>
      </c>
      <c r="S239" s="21">
        <f t="shared" si="34"/>
        <v>8.2191780821917804E-2</v>
      </c>
      <c r="T239" s="78">
        <f t="shared" si="35"/>
        <v>28890</v>
      </c>
    </row>
    <row r="240" spans="1:20" ht="16.5" x14ac:dyDescent="0.2">
      <c r="A240" s="78">
        <v>175</v>
      </c>
      <c r="B240" s="76">
        <v>526940</v>
      </c>
      <c r="D240" s="147"/>
      <c r="E240" s="147"/>
      <c r="F240" s="147"/>
      <c r="G240" s="147"/>
      <c r="M240" s="77" t="s">
        <v>120</v>
      </c>
      <c r="N240" s="14">
        <f>SUMIFS(芦花古楼!$AA$5:$AA$104,芦花古楼!$W$5:$W$104,"&gt;"&amp;经验计算!O240,芦花古楼!$W$5:$W$104,"&lt;="&amp;经验计算!P240)</f>
        <v>0</v>
      </c>
      <c r="O240" s="76">
        <v>100</v>
      </c>
      <c r="P240" s="76">
        <v>100</v>
      </c>
      <c r="R240" s="76">
        <v>1.3</v>
      </c>
      <c r="S240" s="21">
        <f t="shared" si="34"/>
        <v>8.9041095890410968E-2</v>
      </c>
      <c r="T240" s="78">
        <f t="shared" si="35"/>
        <v>31295</v>
      </c>
    </row>
    <row r="241" spans="1:20" ht="16.5" x14ac:dyDescent="0.2">
      <c r="A241" s="78">
        <v>176</v>
      </c>
      <c r="B241" s="76">
        <v>564580</v>
      </c>
      <c r="D241" s="147"/>
      <c r="E241" s="147"/>
      <c r="F241" s="147"/>
      <c r="G241" s="147"/>
      <c r="M241" s="77" t="s">
        <v>122</v>
      </c>
      <c r="N241" s="14">
        <f>SUMIFS(芦花古楼!$AL$5:$AL$104,芦花古楼!$AH$5:$AH$104,"&gt;"&amp;经验计算!O241,芦花古楼!$AH$5:$AH$104,"&lt;="&amp;经验计算!P241)</f>
        <v>43650</v>
      </c>
      <c r="O241" s="76">
        <v>90</v>
      </c>
      <c r="P241" s="76">
        <v>100</v>
      </c>
      <c r="R241" s="76">
        <v>1.4</v>
      </c>
      <c r="S241" s="21">
        <f t="shared" si="34"/>
        <v>9.5890410958904104E-2</v>
      </c>
      <c r="T241" s="78">
        <f t="shared" si="35"/>
        <v>33705</v>
      </c>
    </row>
    <row r="242" spans="1:20" ht="16.5" x14ac:dyDescent="0.2">
      <c r="A242" s="78">
        <v>177</v>
      </c>
      <c r="B242" s="76">
        <v>602215</v>
      </c>
      <c r="D242" s="147"/>
      <c r="E242" s="147"/>
      <c r="F242" s="147"/>
      <c r="G242" s="147"/>
      <c r="M242" s="77" t="s">
        <v>50</v>
      </c>
      <c r="N242" s="14"/>
      <c r="O242" s="14">
        <f>日常任务!D183*经验计算!N242</f>
        <v>0</v>
      </c>
      <c r="R242" s="76">
        <v>1.5</v>
      </c>
      <c r="S242" s="21">
        <f t="shared" si="34"/>
        <v>0.10273972602739727</v>
      </c>
      <c r="T242" s="78">
        <f t="shared" si="35"/>
        <v>36110</v>
      </c>
    </row>
    <row r="243" spans="1:20" ht="16.5" x14ac:dyDescent="0.2">
      <c r="A243" s="78">
        <v>178</v>
      </c>
      <c r="B243" s="76">
        <v>639855</v>
      </c>
      <c r="D243" s="147"/>
      <c r="E243" s="147"/>
      <c r="F243" s="147"/>
      <c r="G243" s="147"/>
      <c r="M243" s="77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76">
        <v>1.6</v>
      </c>
      <c r="S243" s="21">
        <f t="shared" si="34"/>
        <v>0.10958904109589042</v>
      </c>
      <c r="T243" s="78">
        <f t="shared" si="35"/>
        <v>38520</v>
      </c>
    </row>
    <row r="244" spans="1:20" ht="16.5" x14ac:dyDescent="0.2">
      <c r="A244" s="78">
        <v>179</v>
      </c>
      <c r="B244" s="76">
        <v>677495</v>
      </c>
      <c r="D244" s="147"/>
      <c r="E244" s="147"/>
      <c r="F244" s="147"/>
      <c r="G244" s="147"/>
      <c r="M244" s="77" t="s">
        <v>43</v>
      </c>
      <c r="N244" s="19">
        <v>0</v>
      </c>
      <c r="O244" s="14">
        <f>N245*N244</f>
        <v>0</v>
      </c>
      <c r="R244" s="76">
        <v>1.7</v>
      </c>
      <c r="S244" s="21">
        <f t="shared" si="34"/>
        <v>0.11643835616438356</v>
      </c>
      <c r="T244" s="78">
        <f t="shared" si="35"/>
        <v>40925</v>
      </c>
    </row>
    <row r="245" spans="1:20" ht="16.5" x14ac:dyDescent="0.2">
      <c r="A245" s="78">
        <v>180</v>
      </c>
      <c r="B245" s="76">
        <v>752770</v>
      </c>
      <c r="D245" s="147"/>
      <c r="E245" s="147"/>
      <c r="F245" s="147"/>
      <c r="G245" s="147"/>
      <c r="M245" s="77" t="s">
        <v>42</v>
      </c>
      <c r="N245" s="14">
        <f>(N237+N238+N240+N239+N241+O242+O243+P237)/(1-N244)</f>
        <v>351510</v>
      </c>
      <c r="O245" s="15"/>
      <c r="R245" s="76">
        <v>1.8</v>
      </c>
      <c r="S245" s="21">
        <f t="shared" si="34"/>
        <v>0.12328767123287672</v>
      </c>
      <c r="T245" s="78">
        <f t="shared" si="35"/>
        <v>43335</v>
      </c>
    </row>
    <row r="246" spans="1:20" ht="16.5" x14ac:dyDescent="0.2">
      <c r="A246" s="76"/>
      <c r="B246" s="76"/>
      <c r="R246" s="76">
        <v>2</v>
      </c>
      <c r="S246" s="21">
        <f t="shared" si="34"/>
        <v>0.13698630136986301</v>
      </c>
      <c r="T246" s="78">
        <f t="shared" si="35"/>
        <v>48150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76">
        <v>181</v>
      </c>
      <c r="B250" s="76">
        <v>528080</v>
      </c>
      <c r="D250" s="147"/>
      <c r="E250" s="147"/>
      <c r="F250" s="147"/>
      <c r="G250" s="147"/>
      <c r="M250" s="77" t="s">
        <v>118</v>
      </c>
      <c r="N250" s="76">
        <v>19</v>
      </c>
      <c r="O250" s="77" t="s">
        <v>118</v>
      </c>
      <c r="P250" s="76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76">
        <v>182</v>
      </c>
      <c r="B251" s="76">
        <v>580890</v>
      </c>
      <c r="D251" s="147"/>
      <c r="E251" s="147"/>
      <c r="F251" s="147"/>
      <c r="G251" s="147"/>
      <c r="M251" s="77" t="s">
        <v>81</v>
      </c>
      <c r="N251" s="14">
        <f>SUMIFS(章节关卡!$AV$5:$AV$286,章节关卡!$AT$5:$AT$286,"="&amp;经验计算!N250)</f>
        <v>7200</v>
      </c>
      <c r="O251" s="77" t="s">
        <v>123</v>
      </c>
      <c r="P251" s="14">
        <f>SUMIFS(章节关卡!$BD$5:$BD$283,章节关卡!$BB$5:$BB$283,"="&amp;经验计算!P250)</f>
        <v>13320</v>
      </c>
      <c r="R251" s="76">
        <v>1</v>
      </c>
      <c r="S251" s="21">
        <f>R251/$R$122</f>
        <v>6.8493150684931503E-2</v>
      </c>
      <c r="T251" s="76">
        <f>INT($N$259*S251/5)*5</f>
        <v>24090</v>
      </c>
    </row>
    <row r="252" spans="1:20" ht="16.5" x14ac:dyDescent="0.2">
      <c r="A252" s="78">
        <v>183</v>
      </c>
      <c r="B252" s="76">
        <v>633695</v>
      </c>
      <c r="D252" s="147"/>
      <c r="E252" s="147"/>
      <c r="F252" s="147"/>
      <c r="G252" s="147"/>
      <c r="M252" s="77" t="s">
        <v>119</v>
      </c>
      <c r="N252" s="14">
        <f>SUMIFS(芦花古楼!$E$5:$E$104,芦花古楼!$A$5:$A$104,"&gt;"&amp;经验计算!O252,芦花古楼!$A$5:$A$104,"&lt;="&amp;经验计算!P252)</f>
        <v>0</v>
      </c>
      <c r="O252" s="76">
        <v>100</v>
      </c>
      <c r="P252" s="76">
        <v>100</v>
      </c>
      <c r="R252" s="76">
        <v>1.1000000000000001</v>
      </c>
      <c r="S252" s="21">
        <f t="shared" ref="S252:S260" si="36">R252/$R$122</f>
        <v>7.5342465753424667E-2</v>
      </c>
      <c r="T252" s="78">
        <f t="shared" ref="T252:T260" si="37">INT($N$259*S252/5)*5</f>
        <v>26495</v>
      </c>
    </row>
    <row r="253" spans="1:20" ht="16.5" x14ac:dyDescent="0.2">
      <c r="A253" s="78">
        <v>184</v>
      </c>
      <c r="B253" s="76">
        <v>686505</v>
      </c>
      <c r="D253" s="147"/>
      <c r="E253" s="147"/>
      <c r="F253" s="147"/>
      <c r="G253" s="147"/>
      <c r="M253" s="77" t="s">
        <v>121</v>
      </c>
      <c r="N253" s="14">
        <f>SUMIFS(芦花古楼!$P$5:$P$104,芦花古楼!$L$5:$L$104,"&gt;"&amp;经验计算!O253,芦花古楼!$L$5:$L$104,"&lt;="&amp;经验计算!P253)</f>
        <v>0</v>
      </c>
      <c r="O253" s="78">
        <v>100</v>
      </c>
      <c r="P253" s="78">
        <v>100</v>
      </c>
      <c r="R253" s="76">
        <v>1.2</v>
      </c>
      <c r="S253" s="21">
        <f t="shared" si="36"/>
        <v>8.2191780821917804E-2</v>
      </c>
      <c r="T253" s="78">
        <f t="shared" si="37"/>
        <v>28905</v>
      </c>
    </row>
    <row r="254" spans="1:20" ht="16.5" x14ac:dyDescent="0.2">
      <c r="A254" s="78">
        <v>185</v>
      </c>
      <c r="B254" s="76">
        <v>739315</v>
      </c>
      <c r="D254" s="147"/>
      <c r="E254" s="147"/>
      <c r="F254" s="147"/>
      <c r="G254" s="147"/>
      <c r="M254" s="77" t="s">
        <v>120</v>
      </c>
      <c r="N254" s="14">
        <f>SUMIFS(芦花古楼!$AA$5:$AA$104,芦花古楼!$W$5:$W$104,"&gt;"&amp;经验计算!O254,芦花古楼!$W$5:$W$104,"&lt;="&amp;经验计算!P254)</f>
        <v>0</v>
      </c>
      <c r="O254" s="76">
        <v>100</v>
      </c>
      <c r="P254" s="76">
        <v>100</v>
      </c>
      <c r="R254" s="76">
        <v>1.3</v>
      </c>
      <c r="S254" s="21">
        <f t="shared" si="36"/>
        <v>8.9041095890410968E-2</v>
      </c>
      <c r="T254" s="78">
        <f t="shared" si="37"/>
        <v>31315</v>
      </c>
    </row>
    <row r="255" spans="1:20" ht="16.5" x14ac:dyDescent="0.2">
      <c r="A255" s="78">
        <v>186</v>
      </c>
      <c r="B255" s="76">
        <v>792120</v>
      </c>
      <c r="D255" s="147"/>
      <c r="E255" s="147"/>
      <c r="F255" s="147"/>
      <c r="G255" s="147"/>
      <c r="M255" s="77" t="s">
        <v>122</v>
      </c>
      <c r="N255" s="14">
        <f>SUMIFS(芦花古楼!$AL$5:$AL$104,芦花古楼!$AH$5:$AH$104,"&gt;"&amp;经验计算!O255,芦花古楼!$AH$5:$AH$104,"&lt;="&amp;经验计算!P255)</f>
        <v>0</v>
      </c>
      <c r="O255" s="76">
        <v>100</v>
      </c>
      <c r="P255" s="76">
        <v>100</v>
      </c>
      <c r="R255" s="76">
        <v>1.4</v>
      </c>
      <c r="S255" s="21">
        <f t="shared" si="36"/>
        <v>9.5890410958904104E-2</v>
      </c>
      <c r="T255" s="78">
        <f t="shared" si="37"/>
        <v>33725</v>
      </c>
    </row>
    <row r="256" spans="1:20" ht="16.5" x14ac:dyDescent="0.2">
      <c r="A256" s="78">
        <v>187</v>
      </c>
      <c r="B256" s="76">
        <v>844930</v>
      </c>
      <c r="D256" s="147"/>
      <c r="E256" s="147"/>
      <c r="F256" s="147"/>
      <c r="G256" s="147"/>
      <c r="M256" s="77" t="s">
        <v>50</v>
      </c>
      <c r="N256" s="14"/>
      <c r="O256" s="14">
        <f>日常任务!D197*经验计算!N256</f>
        <v>0</v>
      </c>
      <c r="R256" s="76">
        <v>1.5</v>
      </c>
      <c r="S256" s="21">
        <f t="shared" si="36"/>
        <v>0.10273972602739727</v>
      </c>
      <c r="T256" s="78">
        <f t="shared" si="37"/>
        <v>36135</v>
      </c>
    </row>
    <row r="257" spans="1:20" ht="16.5" x14ac:dyDescent="0.2">
      <c r="A257" s="78">
        <v>188</v>
      </c>
      <c r="B257" s="76">
        <v>897735</v>
      </c>
      <c r="D257" s="147"/>
      <c r="E257" s="147"/>
      <c r="F257" s="147"/>
      <c r="G257" s="147"/>
      <c r="M257" s="77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76">
        <v>1.6</v>
      </c>
      <c r="S257" s="21">
        <f t="shared" si="36"/>
        <v>0.10958904109589042</v>
      </c>
      <c r="T257" s="78">
        <f t="shared" si="37"/>
        <v>38540</v>
      </c>
    </row>
    <row r="258" spans="1:20" ht="16.5" x14ac:dyDescent="0.2">
      <c r="A258" s="78">
        <v>189</v>
      </c>
      <c r="B258" s="76">
        <v>950545</v>
      </c>
      <c r="D258" s="147"/>
      <c r="E258" s="147"/>
      <c r="F258" s="147"/>
      <c r="G258" s="147"/>
      <c r="M258" s="77" t="s">
        <v>43</v>
      </c>
      <c r="N258" s="19">
        <v>0</v>
      </c>
      <c r="O258" s="14">
        <f>N259*N258</f>
        <v>0</v>
      </c>
      <c r="R258" s="76">
        <v>1.7</v>
      </c>
      <c r="S258" s="21">
        <f t="shared" si="36"/>
        <v>0.11643835616438356</v>
      </c>
      <c r="T258" s="78">
        <f t="shared" si="37"/>
        <v>40950</v>
      </c>
    </row>
    <row r="259" spans="1:20" ht="16.5" x14ac:dyDescent="0.2">
      <c r="A259" s="78">
        <v>190</v>
      </c>
      <c r="B259" s="76">
        <v>1056160</v>
      </c>
      <c r="D259" s="147"/>
      <c r="E259" s="147"/>
      <c r="F259" s="147"/>
      <c r="G259" s="147"/>
      <c r="M259" s="77" t="s">
        <v>42</v>
      </c>
      <c r="N259" s="14">
        <f>(N251+N252+N254+N253+N255+O256+O257+P251)/(1-N258)</f>
        <v>351720</v>
      </c>
      <c r="O259" s="15"/>
      <c r="R259" s="76">
        <v>1.8</v>
      </c>
      <c r="S259" s="21">
        <f t="shared" si="36"/>
        <v>0.12328767123287672</v>
      </c>
      <c r="T259" s="78">
        <f t="shared" si="37"/>
        <v>43360</v>
      </c>
    </row>
    <row r="260" spans="1:20" ht="16.5" x14ac:dyDescent="0.2">
      <c r="A260" s="76"/>
      <c r="B260" s="76"/>
      <c r="R260" s="76">
        <v>2</v>
      </c>
      <c r="S260" s="21">
        <f t="shared" si="36"/>
        <v>0.13698630136986301</v>
      </c>
      <c r="T260" s="78">
        <f t="shared" si="37"/>
        <v>48180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76">
        <v>191</v>
      </c>
      <c r="B264" s="76">
        <v>760270</v>
      </c>
      <c r="D264" s="147"/>
      <c r="E264" s="147"/>
      <c r="F264" s="147"/>
      <c r="G264" s="147"/>
      <c r="M264" s="77" t="s">
        <v>118</v>
      </c>
      <c r="N264" s="76">
        <v>20</v>
      </c>
      <c r="O264" s="77" t="s">
        <v>118</v>
      </c>
      <c r="P264" s="76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76">
        <v>192</v>
      </c>
      <c r="B265" s="76">
        <v>836300</v>
      </c>
      <c r="D265" s="147"/>
      <c r="E265" s="147"/>
      <c r="F265" s="147"/>
      <c r="G265" s="147"/>
      <c r="M265" s="77" t="s">
        <v>81</v>
      </c>
      <c r="N265" s="14">
        <f>SUMIFS(章节关卡!$AV$5:$AV$286,章节关卡!$AT$5:$AT$286,"="&amp;经验计算!N264)</f>
        <v>7560</v>
      </c>
      <c r="O265" s="77" t="s">
        <v>123</v>
      </c>
      <c r="P265" s="14">
        <f>SUMIFS(章节关卡!$BD$5:$BD$283,章节关卡!$BB$5:$BB$283,"="&amp;经验计算!P264)</f>
        <v>15120</v>
      </c>
      <c r="R265" s="76">
        <v>1</v>
      </c>
      <c r="S265" s="21">
        <f>R265/$R$122</f>
        <v>6.8493150684931503E-2</v>
      </c>
      <c r="T265" s="76">
        <f>INT($N$273*S265/5)*5</f>
        <v>26750</v>
      </c>
    </row>
    <row r="266" spans="1:20" ht="16.5" x14ac:dyDescent="0.2">
      <c r="A266" s="78">
        <v>193</v>
      </c>
      <c r="B266" s="76">
        <v>912325</v>
      </c>
      <c r="D266" s="147"/>
      <c r="E266" s="147"/>
      <c r="F266" s="147"/>
      <c r="G266" s="147"/>
      <c r="M266" s="77" t="s">
        <v>119</v>
      </c>
      <c r="N266" s="14">
        <f>SUMIFS(芦花古楼!$E$5:$E$104,芦花古楼!$A$5:$A$104,"&gt;"&amp;经验计算!O266,芦花古楼!$A$5:$A$104,"&lt;="&amp;经验计算!P266)</f>
        <v>0</v>
      </c>
      <c r="O266" s="76">
        <v>100</v>
      </c>
      <c r="P266" s="76">
        <v>100</v>
      </c>
      <c r="R266" s="76">
        <v>1.1000000000000001</v>
      </c>
      <c r="S266" s="21">
        <f t="shared" ref="S266:S274" si="38">R266/$R$122</f>
        <v>7.5342465753424667E-2</v>
      </c>
      <c r="T266" s="78">
        <f t="shared" ref="T266:T274" si="39">INT($N$273*S266/5)*5</f>
        <v>29425</v>
      </c>
    </row>
    <row r="267" spans="1:20" ht="16.5" x14ac:dyDescent="0.2">
      <c r="A267" s="78">
        <v>194</v>
      </c>
      <c r="B267" s="76">
        <v>988355</v>
      </c>
      <c r="D267" s="147"/>
      <c r="E267" s="147"/>
      <c r="F267" s="147"/>
      <c r="G267" s="147"/>
      <c r="M267" s="77" t="s">
        <v>121</v>
      </c>
      <c r="N267" s="14">
        <f>SUMIFS(芦花古楼!$P$5:$P$104,芦花古楼!$L$5:$L$104,"&gt;"&amp;经验计算!O267,芦花古楼!$L$5:$L$104,"&lt;="&amp;经验计算!P267)</f>
        <v>0</v>
      </c>
      <c r="O267" s="78">
        <v>100</v>
      </c>
      <c r="P267" s="78">
        <v>100</v>
      </c>
      <c r="R267" s="76">
        <v>1.2</v>
      </c>
      <c r="S267" s="21">
        <f t="shared" si="38"/>
        <v>8.2191780821917804E-2</v>
      </c>
      <c r="T267" s="78">
        <f t="shared" si="39"/>
        <v>32100</v>
      </c>
    </row>
    <row r="268" spans="1:20" ht="16.5" x14ac:dyDescent="0.2">
      <c r="A268" s="78">
        <v>195</v>
      </c>
      <c r="B268" s="76">
        <v>1064380</v>
      </c>
      <c r="D268" s="147"/>
      <c r="E268" s="147"/>
      <c r="F268" s="147"/>
      <c r="G268" s="147"/>
      <c r="M268" s="77" t="s">
        <v>120</v>
      </c>
      <c r="N268" s="14">
        <f>SUMIFS(芦花古楼!$AA$5:$AA$104,芦花古楼!$W$5:$W$104,"&gt;"&amp;经验计算!O268,芦花古楼!$W$5:$W$104,"&lt;="&amp;经验计算!P268)</f>
        <v>0</v>
      </c>
      <c r="O268" s="76">
        <v>100</v>
      </c>
      <c r="P268" s="76">
        <v>100</v>
      </c>
      <c r="R268" s="76">
        <v>1.3</v>
      </c>
      <c r="S268" s="21">
        <f t="shared" si="38"/>
        <v>8.9041095890410968E-2</v>
      </c>
      <c r="T268" s="78">
        <f t="shared" si="39"/>
        <v>34775</v>
      </c>
    </row>
    <row r="269" spans="1:20" ht="16.5" x14ac:dyDescent="0.2">
      <c r="A269" s="78">
        <v>196</v>
      </c>
      <c r="B269" s="76">
        <v>1140410</v>
      </c>
      <c r="D269" s="147"/>
      <c r="E269" s="147"/>
      <c r="F269" s="147"/>
      <c r="G269" s="147"/>
      <c r="M269" s="77" t="s">
        <v>122</v>
      </c>
      <c r="N269" s="14">
        <f>SUMIFS(芦花古楼!$AL$5:$AL$104,芦花古楼!$AH$5:$AH$104,"&gt;"&amp;经验计算!O269,芦花古楼!$AH$5:$AH$104,"&lt;="&amp;经验计算!P269)</f>
        <v>0</v>
      </c>
      <c r="O269" s="76">
        <v>100</v>
      </c>
      <c r="P269" s="76">
        <v>100</v>
      </c>
      <c r="R269" s="76">
        <v>1.4</v>
      </c>
      <c r="S269" s="21">
        <f t="shared" si="38"/>
        <v>9.5890410958904104E-2</v>
      </c>
      <c r="T269" s="78">
        <f t="shared" si="39"/>
        <v>37450</v>
      </c>
    </row>
    <row r="270" spans="1:20" ht="16.5" x14ac:dyDescent="0.2">
      <c r="A270" s="78">
        <v>197</v>
      </c>
      <c r="B270" s="76">
        <v>1216435</v>
      </c>
      <c r="D270" s="147"/>
      <c r="E270" s="147"/>
      <c r="F270" s="147"/>
      <c r="G270" s="147"/>
      <c r="M270" s="77" t="s">
        <v>50</v>
      </c>
      <c r="N270" s="14"/>
      <c r="O270" s="14">
        <f>日常任务!D211*经验计算!N270</f>
        <v>0</v>
      </c>
      <c r="R270" s="76">
        <v>1.5</v>
      </c>
      <c r="S270" s="21">
        <f t="shared" si="38"/>
        <v>0.10273972602739727</v>
      </c>
      <c r="T270" s="78">
        <f t="shared" si="39"/>
        <v>40130</v>
      </c>
    </row>
    <row r="271" spans="1:20" ht="16.5" x14ac:dyDescent="0.2">
      <c r="A271" s="78">
        <v>198</v>
      </c>
      <c r="B271" s="76">
        <v>1292465</v>
      </c>
      <c r="D271" s="147"/>
      <c r="E271" s="147"/>
      <c r="F271" s="147"/>
      <c r="G271" s="147"/>
      <c r="M271" s="77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76">
        <v>1.6</v>
      </c>
      <c r="S271" s="21">
        <f t="shared" si="38"/>
        <v>0.10958904109589042</v>
      </c>
      <c r="T271" s="78">
        <f t="shared" si="39"/>
        <v>42805</v>
      </c>
    </row>
    <row r="272" spans="1:20" ht="16.5" x14ac:dyDescent="0.2">
      <c r="A272" s="78">
        <v>199</v>
      </c>
      <c r="B272" s="76">
        <v>1368490</v>
      </c>
      <c r="D272" s="147"/>
      <c r="E272" s="147"/>
      <c r="F272" s="147"/>
      <c r="G272" s="147"/>
      <c r="M272" s="77" t="s">
        <v>43</v>
      </c>
      <c r="N272" s="19">
        <v>0</v>
      </c>
      <c r="O272" s="14">
        <f>N273*N272</f>
        <v>0</v>
      </c>
      <c r="R272" s="76">
        <v>1.7</v>
      </c>
      <c r="S272" s="21">
        <f t="shared" si="38"/>
        <v>0.11643835616438356</v>
      </c>
      <c r="T272" s="78">
        <f t="shared" si="39"/>
        <v>45480</v>
      </c>
    </row>
    <row r="273" spans="1:20" ht="16.5" x14ac:dyDescent="0.2">
      <c r="A273" s="78">
        <v>200</v>
      </c>
      <c r="B273" s="76">
        <v>1520545</v>
      </c>
      <c r="D273" s="147"/>
      <c r="E273" s="147"/>
      <c r="F273" s="147"/>
      <c r="G273" s="147"/>
      <c r="M273" s="77" t="s">
        <v>42</v>
      </c>
      <c r="N273" s="14">
        <f>(N265+N266+N268+N267+N269+O270+O271+P265)/(1-N272)</f>
        <v>390600</v>
      </c>
      <c r="O273" s="15"/>
      <c r="R273" s="76">
        <v>1.8</v>
      </c>
      <c r="S273" s="21">
        <f t="shared" si="38"/>
        <v>0.12328767123287672</v>
      </c>
      <c r="T273" s="78">
        <f t="shared" si="39"/>
        <v>48155</v>
      </c>
    </row>
    <row r="274" spans="1:20" ht="16.5" x14ac:dyDescent="0.2">
      <c r="A274" s="76"/>
      <c r="B274" s="76"/>
      <c r="R274" s="76">
        <v>2</v>
      </c>
      <c r="S274" s="21">
        <f t="shared" si="38"/>
        <v>0.13698630136986301</v>
      </c>
      <c r="T274" s="78">
        <f t="shared" si="39"/>
        <v>53505</v>
      </c>
    </row>
  </sheetData>
  <mergeCells count="23">
    <mergeCell ref="D208:G217"/>
    <mergeCell ref="D222:G231"/>
    <mergeCell ref="D236:G245"/>
    <mergeCell ref="D250:G259"/>
    <mergeCell ref="D264:G273"/>
    <mergeCell ref="A2:T2"/>
    <mergeCell ref="D5:G13"/>
    <mergeCell ref="D18:G27"/>
    <mergeCell ref="D31:G40"/>
    <mergeCell ref="D44:G53"/>
    <mergeCell ref="I41:K41"/>
    <mergeCell ref="D193:G202"/>
    <mergeCell ref="D111:G120"/>
    <mergeCell ref="D124:G133"/>
    <mergeCell ref="D57:G66"/>
    <mergeCell ref="D71:G80"/>
    <mergeCell ref="D85:G94"/>
    <mergeCell ref="D98:G107"/>
    <mergeCell ref="I54:K54"/>
    <mergeCell ref="D137:G146"/>
    <mergeCell ref="D151:G160"/>
    <mergeCell ref="D165:G174"/>
    <mergeCell ref="D179:G18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AF9" sqref="AF9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44" t="s">
        <v>65</v>
      </c>
      <c r="B3" s="144"/>
      <c r="C3" s="144"/>
      <c r="D3" s="144"/>
      <c r="E3" s="144"/>
      <c r="F3" s="144"/>
      <c r="G3" s="144"/>
      <c r="H3" s="144"/>
      <c r="I3" s="144"/>
      <c r="L3" s="144" t="s">
        <v>66</v>
      </c>
      <c r="M3" s="144"/>
      <c r="N3" s="144"/>
      <c r="O3" s="144"/>
      <c r="P3" s="144"/>
      <c r="Q3" s="144"/>
      <c r="R3" s="144"/>
      <c r="S3" s="144"/>
      <c r="T3" s="144"/>
      <c r="W3" s="144" t="s">
        <v>67</v>
      </c>
      <c r="X3" s="144"/>
      <c r="Y3" s="144"/>
      <c r="Z3" s="144"/>
      <c r="AA3" s="144"/>
      <c r="AB3" s="144"/>
      <c r="AC3" s="144"/>
      <c r="AD3" s="144"/>
      <c r="AE3" s="144"/>
      <c r="AH3" s="144" t="s">
        <v>68</v>
      </c>
      <c r="AI3" s="144"/>
      <c r="AJ3" s="144"/>
      <c r="AK3" s="144"/>
      <c r="AL3" s="144"/>
      <c r="AM3" s="144"/>
      <c r="AN3" s="144"/>
      <c r="AO3" s="144"/>
      <c r="AP3" s="144"/>
      <c r="AS3" s="158" t="s">
        <v>65</v>
      </c>
      <c r="AT3" s="159"/>
      <c r="AV3" s="158" t="s">
        <v>66</v>
      </c>
      <c r="AW3" s="159"/>
      <c r="AY3" s="158" t="s">
        <v>71</v>
      </c>
      <c r="AZ3" s="159"/>
      <c r="BB3" s="158" t="s">
        <v>72</v>
      </c>
      <c r="BC3" s="159"/>
      <c r="BL3">
        <v>2</v>
      </c>
      <c r="BQ3" s="157" t="s">
        <v>80</v>
      </c>
      <c r="BR3" s="157"/>
      <c r="BS3" s="14">
        <f>SUM(BG6:BH105)</f>
        <v>64405</v>
      </c>
    </row>
    <row r="4" spans="1:112" ht="30" x14ac:dyDescent="0.2">
      <c r="A4" s="12" t="s">
        <v>48</v>
      </c>
      <c r="B4" s="12" t="s">
        <v>115</v>
      </c>
      <c r="C4" s="12" t="s">
        <v>116</v>
      </c>
      <c r="D4" s="12" t="s">
        <v>819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310</v>
      </c>
      <c r="L4" s="12" t="s">
        <v>48</v>
      </c>
      <c r="M4" s="12" t="s">
        <v>117</v>
      </c>
      <c r="N4" s="12" t="s">
        <v>101</v>
      </c>
      <c r="O4" s="12" t="s">
        <v>819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310</v>
      </c>
      <c r="W4" s="12" t="s">
        <v>48</v>
      </c>
      <c r="X4" s="12" t="s">
        <v>117</v>
      </c>
      <c r="Y4" s="12" t="s">
        <v>101</v>
      </c>
      <c r="Z4" s="12" t="s">
        <v>819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310</v>
      </c>
      <c r="AH4" s="12" t="s">
        <v>48</v>
      </c>
      <c r="AI4" s="12" t="s">
        <v>117</v>
      </c>
      <c r="AJ4" s="12" t="s">
        <v>101</v>
      </c>
      <c r="AK4" s="12" t="s">
        <v>819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310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419</v>
      </c>
      <c r="BH4" s="12" t="s">
        <v>78</v>
      </c>
      <c r="BI4" s="12" t="s">
        <v>79</v>
      </c>
      <c r="BJ4" s="12" t="s">
        <v>421</v>
      </c>
      <c r="BK4" s="12" t="s">
        <v>420</v>
      </c>
      <c r="BL4" s="12" t="s">
        <v>422</v>
      </c>
      <c r="BN4" s="23" t="s">
        <v>76</v>
      </c>
      <c r="BO4" s="23" t="s">
        <v>77</v>
      </c>
      <c r="BU4" s="23" t="s">
        <v>355</v>
      </c>
      <c r="BV4" s="23" t="s">
        <v>357</v>
      </c>
      <c r="BW4" s="23" t="s">
        <v>358</v>
      </c>
      <c r="BX4" s="23" t="s">
        <v>359</v>
      </c>
      <c r="BY4" s="23" t="s">
        <v>360</v>
      </c>
      <c r="BZ4" s="23" t="s">
        <v>361</v>
      </c>
      <c r="CA4" s="23" t="s">
        <v>362</v>
      </c>
      <c r="CC4" s="23" t="s">
        <v>354</v>
      </c>
      <c r="CD4" s="23" t="s">
        <v>356</v>
      </c>
      <c r="CE4" s="23" t="s">
        <v>412</v>
      </c>
      <c r="CF4" s="23" t="s">
        <v>413</v>
      </c>
      <c r="CJ4" s="42" t="s">
        <v>251</v>
      </c>
      <c r="CK4" s="42" t="s">
        <v>252</v>
      </c>
      <c r="CL4" s="42" t="s">
        <v>253</v>
      </c>
      <c r="CM4" s="42" t="s">
        <v>254</v>
      </c>
      <c r="CN4" s="42" t="s">
        <v>273</v>
      </c>
      <c r="CO4" s="42" t="s">
        <v>274</v>
      </c>
      <c r="CP4" s="42" t="s">
        <v>275</v>
      </c>
      <c r="CQ4" s="42" t="s">
        <v>255</v>
      </c>
      <c r="CR4" s="42" t="s">
        <v>256</v>
      </c>
      <c r="CS4" s="42" t="s">
        <v>257</v>
      </c>
      <c r="CT4" s="42" t="s">
        <v>258</v>
      </c>
      <c r="CU4" s="42" t="s">
        <v>259</v>
      </c>
      <c r="CV4" s="42" t="s">
        <v>260</v>
      </c>
      <c r="CW4" s="42" t="s">
        <v>261</v>
      </c>
      <c r="CX4" s="42" t="s">
        <v>262</v>
      </c>
      <c r="CY4" s="42" t="s">
        <v>263</v>
      </c>
      <c r="CZ4" s="42" t="s">
        <v>264</v>
      </c>
      <c r="DA4" s="42" t="s">
        <v>265</v>
      </c>
      <c r="DB4" s="42" t="s">
        <v>266</v>
      </c>
      <c r="DC4" s="42" t="s">
        <v>267</v>
      </c>
      <c r="DD4" s="42" t="s">
        <v>268</v>
      </c>
      <c r="DE4" s="42" t="s">
        <v>269</v>
      </c>
      <c r="DF4" s="42" t="s">
        <v>270</v>
      </c>
      <c r="DG4" s="42" t="s">
        <v>271</v>
      </c>
      <c r="DH4" s="42" t="s">
        <v>272</v>
      </c>
    </row>
    <row r="5" spans="1:112" ht="16.5" x14ac:dyDescent="0.2">
      <c r="A5" s="17">
        <v>1</v>
      </c>
      <c r="B5" s="25">
        <v>1</v>
      </c>
      <c r="C5" s="25">
        <v>30</v>
      </c>
      <c r="D5" s="101"/>
      <c r="E5" s="17">
        <f>INDEX(章节关卡!$D$6:$D$34,芦花古楼!B5)*芦花古楼!C5</f>
        <v>150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INDEX(章节关卡!$F$6:$F$34,芦花古楼!B5)*芦花古楼!C5</f>
        <v>300</v>
      </c>
      <c r="I5" s="14">
        <v>50</v>
      </c>
      <c r="L5" s="17">
        <v>1</v>
      </c>
      <c r="M5" s="25">
        <f>INT((L5-1)/5)+4</f>
        <v>4</v>
      </c>
      <c r="N5" s="25">
        <v>60</v>
      </c>
      <c r="O5" s="101"/>
      <c r="P5" s="25">
        <f>INDEX(章节关卡!$D$6:$D$34,芦花古楼!M5)*芦花古楼!N5</f>
        <v>480</v>
      </c>
      <c r="Q5" s="22">
        <f>INT((L5-1)/5+2)*5</f>
        <v>10</v>
      </c>
      <c r="R5" s="22">
        <f>INT(L5/5)*5+20</f>
        <v>20</v>
      </c>
      <c r="S5" s="14">
        <f>INDEX(章节关卡!$F$6:$F$34,芦花古楼!M5)*芦花古楼!N5</f>
        <v>1500</v>
      </c>
      <c r="T5" s="14">
        <v>50</v>
      </c>
      <c r="W5" s="17">
        <v>1</v>
      </c>
      <c r="X5" s="25">
        <v>4</v>
      </c>
      <c r="Y5" s="25">
        <v>90</v>
      </c>
      <c r="Z5" s="101"/>
      <c r="AA5" s="25">
        <f>INDEX(章节关卡!$D$6:$D$34,芦花古楼!X5)*芦花古楼!Y5</f>
        <v>720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INDEX(章节关卡!$F$6:$F$34,芦花古楼!X5)*芦花古楼!Y5</f>
        <v>2250</v>
      </c>
      <c r="AE5" s="14">
        <v>50</v>
      </c>
      <c r="AH5" s="17">
        <v>1</v>
      </c>
      <c r="AI5" s="48">
        <v>4</v>
      </c>
      <c r="AJ5" s="25">
        <v>90</v>
      </c>
      <c r="AK5" s="101"/>
      <c r="AL5" s="25">
        <f>INDEX(章节关卡!$D$6:$D$34,芦花古楼!AI5)*芦花古楼!AJ5</f>
        <v>720</v>
      </c>
      <c r="AM5" s="22">
        <f>INT((AH5-1)/5+4)*5</f>
        <v>20</v>
      </c>
      <c r="AN5" s="22">
        <f>INT(AH5/5)*5+20</f>
        <v>20</v>
      </c>
      <c r="AO5" s="14">
        <f>INDEX(章节关卡!$F$6:$F$34,芦花古楼!AI5)*芦花古楼!AJ5</f>
        <v>2250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5">
        <v>0</v>
      </c>
      <c r="BV5" s="55">
        <v>0</v>
      </c>
      <c r="BW5" s="55">
        <v>0</v>
      </c>
      <c r="BX5" s="55">
        <v>0</v>
      </c>
      <c r="BY5" s="55">
        <v>0</v>
      </c>
      <c r="BZ5" s="55">
        <v>0</v>
      </c>
      <c r="CA5" s="55">
        <v>0</v>
      </c>
      <c r="CC5" s="55">
        <v>1</v>
      </c>
      <c r="CD5" s="55">
        <v>101</v>
      </c>
      <c r="CE5" s="55" t="s">
        <v>405</v>
      </c>
      <c r="CF5" s="55">
        <v>1</v>
      </c>
      <c r="CJ5" s="41">
        <v>1</v>
      </c>
      <c r="CK5" s="41">
        <v>1</v>
      </c>
      <c r="CL5" s="43" t="s">
        <v>276</v>
      </c>
      <c r="CM5" s="41">
        <v>1</v>
      </c>
      <c r="CN5" s="41"/>
      <c r="CO5" s="41"/>
      <c r="CP5" s="41"/>
      <c r="CQ5" s="41" t="s">
        <v>414</v>
      </c>
      <c r="CR5" s="41">
        <v>600</v>
      </c>
      <c r="CS5" s="41" t="s">
        <v>415</v>
      </c>
      <c r="CT5" s="41">
        <v>5</v>
      </c>
      <c r="CU5" s="41"/>
      <c r="CV5" s="41"/>
      <c r="CW5" s="41" t="s">
        <v>415</v>
      </c>
      <c r="CX5" s="41">
        <v>20</v>
      </c>
      <c r="CY5" s="41"/>
      <c r="CZ5" s="41"/>
      <c r="DA5" s="41"/>
      <c r="DB5" s="41"/>
      <c r="DC5" s="41"/>
      <c r="DD5" s="41"/>
      <c r="DE5" s="41"/>
      <c r="DF5" s="41"/>
      <c r="DG5" s="41"/>
      <c r="DH5" s="41"/>
    </row>
    <row r="6" spans="1:112" ht="16.5" x14ac:dyDescent="0.2">
      <c r="A6" s="17">
        <v>2</v>
      </c>
      <c r="B6" s="25">
        <v>1</v>
      </c>
      <c r="C6" s="79">
        <v>30</v>
      </c>
      <c r="D6" s="101"/>
      <c r="E6" s="92">
        <f>INDEX(章节关卡!$D$6:$D$34,芦花古楼!B6)*芦花古楼!C6</f>
        <v>150</v>
      </c>
      <c r="F6" s="22">
        <f t="shared" si="0"/>
        <v>5</v>
      </c>
      <c r="G6" s="22">
        <f t="shared" si="1"/>
        <v>20</v>
      </c>
      <c r="H6" s="14">
        <f>INDEX(章节关卡!$F$6:$F$34,芦花古楼!B6)*芦花古楼!C6</f>
        <v>300</v>
      </c>
      <c r="I6" s="14">
        <v>50</v>
      </c>
      <c r="L6" s="17">
        <v>2</v>
      </c>
      <c r="M6" s="92">
        <f t="shared" ref="M6:M69" si="4">INT((L6-1)/5)+4</f>
        <v>4</v>
      </c>
      <c r="N6" s="79">
        <v>60</v>
      </c>
      <c r="O6" s="101"/>
      <c r="P6" s="92">
        <f>INDEX(章节关卡!$D$6:$D$34,芦花古楼!M6)*芦花古楼!N6</f>
        <v>480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INDEX(章节关卡!$F$6:$F$34,芦花古楼!M6)*芦花古楼!N6</f>
        <v>1500</v>
      </c>
      <c r="T6" s="14">
        <v>50</v>
      </c>
      <c r="W6" s="17">
        <v>2</v>
      </c>
      <c r="X6" s="25">
        <v>4</v>
      </c>
      <c r="Y6" s="79">
        <v>90</v>
      </c>
      <c r="Z6" s="101"/>
      <c r="AA6" s="101">
        <f>INDEX(章节关卡!$D$6:$D$34,芦花古楼!X6)*芦花古楼!Y6</f>
        <v>720</v>
      </c>
      <c r="AB6" s="22">
        <f t="shared" si="2"/>
        <v>15</v>
      </c>
      <c r="AC6" s="22">
        <f t="shared" si="3"/>
        <v>20</v>
      </c>
      <c r="AD6" s="14">
        <f>INDEX(章节关卡!$F$6:$F$34,芦花古楼!X6)*芦花古楼!Y6</f>
        <v>2250</v>
      </c>
      <c r="AE6" s="14">
        <v>50</v>
      </c>
      <c r="AH6" s="17">
        <v>2</v>
      </c>
      <c r="AI6" s="48">
        <v>4</v>
      </c>
      <c r="AJ6" s="79">
        <v>90</v>
      </c>
      <c r="AK6" s="101"/>
      <c r="AL6" s="101">
        <f>INDEX(章节关卡!$D$6:$D$34,芦花古楼!AI6)*芦花古楼!AJ6</f>
        <v>720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INDEX(章节关卡!$F$6:$F$34,芦花古楼!AI6)*芦花古楼!AJ6</f>
        <v>2250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5">
        <v>1</v>
      </c>
      <c r="BV6" s="55">
        <v>101</v>
      </c>
      <c r="BW6" s="55">
        <v>1606003</v>
      </c>
      <c r="BX6" s="55" t="s">
        <v>363</v>
      </c>
      <c r="BY6" s="55">
        <v>1</v>
      </c>
      <c r="BZ6" s="55">
        <v>15</v>
      </c>
      <c r="CA6" s="55">
        <f>SUM(BZ$5:BZ6)</f>
        <v>15</v>
      </c>
      <c r="CC6" s="55">
        <v>2</v>
      </c>
      <c r="CD6" s="55">
        <v>102</v>
      </c>
      <c r="CE6" s="55" t="s">
        <v>406</v>
      </c>
      <c r="CF6" s="55">
        <v>1</v>
      </c>
      <c r="CJ6" s="55">
        <v>2</v>
      </c>
      <c r="CK6" s="55">
        <v>1</v>
      </c>
      <c r="CL6" s="55" t="s">
        <v>276</v>
      </c>
      <c r="CM6" s="55">
        <v>2</v>
      </c>
      <c r="CN6" s="55"/>
      <c r="CO6" s="55"/>
      <c r="CP6" s="55"/>
      <c r="CQ6" s="55" t="s">
        <v>414</v>
      </c>
      <c r="CR6" s="55">
        <v>600</v>
      </c>
      <c r="CS6" s="55" t="s">
        <v>415</v>
      </c>
      <c r="CT6" s="55">
        <v>5</v>
      </c>
      <c r="CU6" s="55" t="s">
        <v>416</v>
      </c>
      <c r="CV6" s="55">
        <v>1</v>
      </c>
      <c r="CW6" s="55" t="s">
        <v>415</v>
      </c>
      <c r="CX6" s="55">
        <v>20</v>
      </c>
      <c r="CY6" s="55"/>
      <c r="CZ6" s="55"/>
      <c r="DA6" s="55"/>
      <c r="DB6" s="55"/>
      <c r="DC6" s="55"/>
      <c r="DD6" s="55"/>
      <c r="DE6" s="55"/>
      <c r="DF6" s="55"/>
      <c r="DG6" s="55"/>
      <c r="DH6" s="55"/>
    </row>
    <row r="7" spans="1:112" ht="16.5" x14ac:dyDescent="0.2">
      <c r="A7" s="17">
        <v>3</v>
      </c>
      <c r="B7" s="25">
        <v>2</v>
      </c>
      <c r="C7" s="79">
        <v>30</v>
      </c>
      <c r="D7" s="101"/>
      <c r="E7" s="92">
        <f>INDEX(章节关卡!$D$6:$D$34,芦花古楼!B7)*芦花古楼!C7</f>
        <v>180</v>
      </c>
      <c r="F7" s="22">
        <f t="shared" si="0"/>
        <v>5</v>
      </c>
      <c r="G7" s="22">
        <f t="shared" si="1"/>
        <v>20</v>
      </c>
      <c r="H7" s="14">
        <f>INDEX(章节关卡!$F$6:$F$34,芦花古楼!B7)*芦花古楼!C7</f>
        <v>450</v>
      </c>
      <c r="I7" s="14">
        <v>50</v>
      </c>
      <c r="L7" s="17">
        <v>3</v>
      </c>
      <c r="M7" s="92">
        <f t="shared" si="4"/>
        <v>4</v>
      </c>
      <c r="N7" s="79">
        <v>60</v>
      </c>
      <c r="O7" s="101"/>
      <c r="P7" s="92">
        <f>INDEX(章节关卡!$D$6:$D$34,芦花古楼!M7)*芦花古楼!N7</f>
        <v>480</v>
      </c>
      <c r="Q7" s="22">
        <f t="shared" si="5"/>
        <v>10</v>
      </c>
      <c r="R7" s="22">
        <f t="shared" si="6"/>
        <v>20</v>
      </c>
      <c r="S7" s="14">
        <f>INDEX(章节关卡!$F$6:$F$34,芦花古楼!M7)*芦花古楼!N7</f>
        <v>1500</v>
      </c>
      <c r="T7" s="14">
        <v>50</v>
      </c>
      <c r="W7" s="17">
        <v>3</v>
      </c>
      <c r="X7" s="25">
        <v>4</v>
      </c>
      <c r="Y7" s="79">
        <v>90</v>
      </c>
      <c r="Z7" s="101"/>
      <c r="AA7" s="101">
        <f>INDEX(章节关卡!$D$6:$D$34,芦花古楼!X7)*芦花古楼!Y7</f>
        <v>720</v>
      </c>
      <c r="AB7" s="22">
        <f t="shared" si="2"/>
        <v>15</v>
      </c>
      <c r="AC7" s="22">
        <f t="shared" si="3"/>
        <v>20</v>
      </c>
      <c r="AD7" s="14">
        <f>INDEX(章节关卡!$F$6:$F$34,芦花古楼!X7)*芦花古楼!Y7</f>
        <v>2250</v>
      </c>
      <c r="AE7" s="14">
        <v>50</v>
      </c>
      <c r="AH7" s="17">
        <v>3</v>
      </c>
      <c r="AI7" s="48">
        <v>4</v>
      </c>
      <c r="AJ7" s="79">
        <v>90</v>
      </c>
      <c r="AK7" s="101"/>
      <c r="AL7" s="101">
        <f>INDEX(章节关卡!$D$6:$D$34,芦花古楼!AI7)*芦花古楼!AJ7</f>
        <v>720</v>
      </c>
      <c r="AM7" s="22">
        <f t="shared" si="7"/>
        <v>20</v>
      </c>
      <c r="AN7" s="22">
        <f t="shared" si="8"/>
        <v>20</v>
      </c>
      <c r="AO7" s="14">
        <f>INDEX(章节关卡!$F$6:$F$34,芦花古楼!AI7)*芦花古楼!AJ7</f>
        <v>2250</v>
      </c>
      <c r="AP7" s="14">
        <v>50</v>
      </c>
      <c r="AS7" s="18">
        <v>2</v>
      </c>
      <c r="AT7" s="101">
        <v>3</v>
      </c>
      <c r="AV7" s="18">
        <v>2</v>
      </c>
      <c r="AW7" s="101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5">
        <v>2</v>
      </c>
      <c r="BV7" s="55">
        <v>101</v>
      </c>
      <c r="BW7" s="55">
        <v>1606004</v>
      </c>
      <c r="BX7" s="55" t="s">
        <v>364</v>
      </c>
      <c r="BY7" s="55">
        <v>1</v>
      </c>
      <c r="BZ7" s="55">
        <v>15</v>
      </c>
      <c r="CA7" s="55">
        <f>SUM(BZ$5:BZ7)</f>
        <v>30</v>
      </c>
      <c r="CC7" s="55">
        <v>3</v>
      </c>
      <c r="CD7" s="55">
        <v>201</v>
      </c>
      <c r="CE7" s="55" t="s">
        <v>407</v>
      </c>
      <c r="CF7" s="55">
        <v>2</v>
      </c>
      <c r="CJ7" s="55">
        <v>3</v>
      </c>
      <c r="CK7" s="55">
        <v>1</v>
      </c>
      <c r="CL7" s="55" t="s">
        <v>276</v>
      </c>
      <c r="CM7" s="55">
        <v>3</v>
      </c>
      <c r="CN7" s="55"/>
      <c r="CO7" s="55"/>
      <c r="CP7" s="55"/>
      <c r="CQ7" s="55" t="s">
        <v>414</v>
      </c>
      <c r="CR7" s="55">
        <v>900</v>
      </c>
      <c r="CS7" s="55" t="s">
        <v>415</v>
      </c>
      <c r="CT7" s="55">
        <v>5</v>
      </c>
      <c r="CU7" s="55"/>
      <c r="CV7" s="55"/>
      <c r="CW7" s="55" t="s">
        <v>415</v>
      </c>
      <c r="CX7" s="55">
        <v>20</v>
      </c>
      <c r="CY7" s="55"/>
      <c r="CZ7" s="55"/>
      <c r="DA7" s="55"/>
      <c r="DB7" s="55"/>
      <c r="DC7" s="55"/>
      <c r="DD7" s="55"/>
      <c r="DE7" s="55"/>
      <c r="DF7" s="55"/>
      <c r="DG7" s="55"/>
      <c r="DH7" s="55"/>
    </row>
    <row r="8" spans="1:112" ht="16.5" x14ac:dyDescent="0.2">
      <c r="A8" s="17">
        <v>4</v>
      </c>
      <c r="B8" s="25">
        <v>2</v>
      </c>
      <c r="C8" s="79">
        <v>30</v>
      </c>
      <c r="D8" s="101"/>
      <c r="E8" s="92">
        <f>INDEX(章节关卡!$D$6:$D$34,芦花古楼!B8)*芦花古楼!C8</f>
        <v>180</v>
      </c>
      <c r="F8" s="22">
        <f t="shared" si="0"/>
        <v>5</v>
      </c>
      <c r="G8" s="22">
        <f t="shared" si="1"/>
        <v>20</v>
      </c>
      <c r="H8" s="14">
        <f>INDEX(章节关卡!$F$6:$F$34,芦花古楼!B8)*芦花古楼!C8</f>
        <v>450</v>
      </c>
      <c r="I8" s="14">
        <v>50</v>
      </c>
      <c r="L8" s="17">
        <v>4</v>
      </c>
      <c r="M8" s="92">
        <f t="shared" si="4"/>
        <v>4</v>
      </c>
      <c r="N8" s="79">
        <v>60</v>
      </c>
      <c r="O8" s="101"/>
      <c r="P8" s="92">
        <f>INDEX(章节关卡!$D$6:$D$34,芦花古楼!M8)*芦花古楼!N8</f>
        <v>480</v>
      </c>
      <c r="Q8" s="22">
        <f t="shared" si="5"/>
        <v>10</v>
      </c>
      <c r="R8" s="22">
        <f t="shared" si="6"/>
        <v>20</v>
      </c>
      <c r="S8" s="14">
        <f>INDEX(章节关卡!$F$6:$F$34,芦花古楼!M8)*芦花古楼!N8</f>
        <v>1500</v>
      </c>
      <c r="T8" s="14">
        <v>50</v>
      </c>
      <c r="W8" s="17">
        <v>4</v>
      </c>
      <c r="X8" s="25">
        <v>4</v>
      </c>
      <c r="Y8" s="79">
        <v>90</v>
      </c>
      <c r="Z8" s="101"/>
      <c r="AA8" s="101">
        <f>INDEX(章节关卡!$D$6:$D$34,芦花古楼!X8)*芦花古楼!Y8</f>
        <v>720</v>
      </c>
      <c r="AB8" s="22">
        <f t="shared" si="2"/>
        <v>15</v>
      </c>
      <c r="AC8" s="22">
        <f t="shared" si="3"/>
        <v>20</v>
      </c>
      <c r="AD8" s="14">
        <f>INDEX(章节关卡!$F$6:$F$34,芦花古楼!X8)*芦花古楼!Y8</f>
        <v>2250</v>
      </c>
      <c r="AE8" s="14">
        <v>50</v>
      </c>
      <c r="AH8" s="17">
        <v>4</v>
      </c>
      <c r="AI8" s="48">
        <v>4</v>
      </c>
      <c r="AJ8" s="79">
        <v>90</v>
      </c>
      <c r="AK8" s="101"/>
      <c r="AL8" s="101">
        <f>INDEX(章节关卡!$D$6:$D$34,芦花古楼!AI8)*芦花古楼!AJ8</f>
        <v>720</v>
      </c>
      <c r="AM8" s="22">
        <f t="shared" si="7"/>
        <v>20</v>
      </c>
      <c r="AN8" s="22">
        <f t="shared" si="8"/>
        <v>20</v>
      </c>
      <c r="AO8" s="14">
        <f>INDEX(章节关卡!$F$6:$F$34,芦花古楼!AI8)*芦花古楼!AJ8</f>
        <v>2250</v>
      </c>
      <c r="AP8" s="14">
        <v>50</v>
      </c>
      <c r="AS8" s="18">
        <v>3</v>
      </c>
      <c r="AT8" s="101">
        <v>3</v>
      </c>
      <c r="AV8" s="18">
        <v>3</v>
      </c>
      <c r="AW8" s="101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5550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5">
        <v>3</v>
      </c>
      <c r="BV8" s="55">
        <v>101</v>
      </c>
      <c r="BW8" s="55">
        <v>1606005</v>
      </c>
      <c r="BX8" s="55" t="s">
        <v>365</v>
      </c>
      <c r="BY8" s="55">
        <v>2</v>
      </c>
      <c r="BZ8" s="55">
        <v>15</v>
      </c>
      <c r="CA8" s="55">
        <f>SUM(BZ$5:BZ8)</f>
        <v>45</v>
      </c>
      <c r="CC8" s="55">
        <v>4</v>
      </c>
      <c r="CD8" s="55">
        <v>202</v>
      </c>
      <c r="CE8" s="55" t="s">
        <v>408</v>
      </c>
      <c r="CF8" s="55">
        <v>2</v>
      </c>
      <c r="CJ8" s="55">
        <v>4</v>
      </c>
      <c r="CK8" s="55">
        <v>1</v>
      </c>
      <c r="CL8" s="55" t="s">
        <v>276</v>
      </c>
      <c r="CM8" s="55">
        <v>4</v>
      </c>
      <c r="CN8" s="55"/>
      <c r="CO8" s="55"/>
      <c r="CP8" s="55"/>
      <c r="CQ8" s="55" t="s">
        <v>414</v>
      </c>
      <c r="CR8" s="55">
        <v>900</v>
      </c>
      <c r="CS8" s="55" t="s">
        <v>415</v>
      </c>
      <c r="CT8" s="55">
        <v>5</v>
      </c>
      <c r="CU8" s="55" t="s">
        <v>299</v>
      </c>
      <c r="CV8" s="55">
        <v>1</v>
      </c>
      <c r="CW8" s="55" t="s">
        <v>415</v>
      </c>
      <c r="CX8" s="55">
        <v>20</v>
      </c>
      <c r="CY8" s="55"/>
      <c r="CZ8" s="55"/>
      <c r="DA8" s="55"/>
      <c r="DB8" s="55"/>
      <c r="DC8" s="55"/>
      <c r="DD8" s="55"/>
      <c r="DE8" s="55"/>
      <c r="DF8" s="55"/>
      <c r="DG8" s="55"/>
      <c r="DH8" s="55"/>
    </row>
    <row r="9" spans="1:112" ht="16.5" x14ac:dyDescent="0.2">
      <c r="A9" s="17">
        <v>5</v>
      </c>
      <c r="B9" s="25">
        <v>3</v>
      </c>
      <c r="C9" s="79">
        <v>30</v>
      </c>
      <c r="D9" s="101"/>
      <c r="E9" s="92">
        <f>INDEX(章节关卡!$D$6:$D$34,芦花古楼!B9)*芦花古楼!C9</f>
        <v>210</v>
      </c>
      <c r="F9" s="22">
        <f t="shared" si="0"/>
        <v>5</v>
      </c>
      <c r="G9" s="22">
        <f t="shared" si="1"/>
        <v>25</v>
      </c>
      <c r="H9" s="14">
        <f>INDEX(章节关卡!$F$6:$F$34,芦花古楼!B9)*芦花古楼!C9</f>
        <v>600</v>
      </c>
      <c r="I9" s="14">
        <v>50</v>
      </c>
      <c r="L9" s="17">
        <v>5</v>
      </c>
      <c r="M9" s="92">
        <f t="shared" si="4"/>
        <v>4</v>
      </c>
      <c r="N9" s="79">
        <v>60</v>
      </c>
      <c r="O9" s="101"/>
      <c r="P9" s="92">
        <f>INDEX(章节关卡!$D$6:$D$34,芦花古楼!M9)*芦花古楼!N9</f>
        <v>480</v>
      </c>
      <c r="Q9" s="22">
        <f t="shared" si="5"/>
        <v>10</v>
      </c>
      <c r="R9" s="22">
        <f t="shared" si="6"/>
        <v>25</v>
      </c>
      <c r="S9" s="14">
        <f>INDEX(章节关卡!$F$6:$F$34,芦花古楼!M9)*芦花古楼!N9</f>
        <v>1500</v>
      </c>
      <c r="T9" s="14">
        <v>50</v>
      </c>
      <c r="W9" s="17">
        <v>5</v>
      </c>
      <c r="X9" s="48">
        <v>4</v>
      </c>
      <c r="Y9" s="79">
        <v>90</v>
      </c>
      <c r="Z9" s="101"/>
      <c r="AA9" s="101">
        <f>INDEX(章节关卡!$D$6:$D$34,芦花古楼!X9)*芦花古楼!Y9</f>
        <v>720</v>
      </c>
      <c r="AB9" s="22">
        <f t="shared" si="2"/>
        <v>15</v>
      </c>
      <c r="AC9" s="22">
        <f t="shared" si="3"/>
        <v>25</v>
      </c>
      <c r="AD9" s="14">
        <f>INDEX(章节关卡!$F$6:$F$34,芦花古楼!X9)*芦花古楼!Y9</f>
        <v>2250</v>
      </c>
      <c r="AE9" s="14">
        <v>50</v>
      </c>
      <c r="AH9" s="17">
        <v>5</v>
      </c>
      <c r="AI9" s="48">
        <v>4</v>
      </c>
      <c r="AJ9" s="79">
        <v>90</v>
      </c>
      <c r="AK9" s="101"/>
      <c r="AL9" s="101">
        <f>INDEX(章节关卡!$D$6:$D$34,芦花古楼!AI9)*芦花古楼!AJ9</f>
        <v>720</v>
      </c>
      <c r="AM9" s="22">
        <f t="shared" si="7"/>
        <v>20</v>
      </c>
      <c r="AN9" s="22">
        <f t="shared" si="8"/>
        <v>25</v>
      </c>
      <c r="AO9" s="14">
        <f>INDEX(章节关卡!$F$6:$F$34,芦花古楼!AI9)*芦花古楼!AJ9</f>
        <v>2250</v>
      </c>
      <c r="AP9" s="14">
        <v>50</v>
      </c>
      <c r="AS9" s="18">
        <v>4</v>
      </c>
      <c r="AT9" s="101">
        <v>3</v>
      </c>
      <c r="AV9" s="18">
        <v>4</v>
      </c>
      <c r="AW9" s="101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34500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5">
        <v>4</v>
      </c>
      <c r="BV9" s="55">
        <v>102</v>
      </c>
      <c r="BW9" s="55">
        <v>1606006</v>
      </c>
      <c r="BX9" s="55" t="s">
        <v>366</v>
      </c>
      <c r="BY9" s="55">
        <v>1</v>
      </c>
      <c r="BZ9" s="55">
        <v>15</v>
      </c>
      <c r="CA9" s="55">
        <f>SUM(BZ$5:BZ9)</f>
        <v>60</v>
      </c>
      <c r="CC9" s="55">
        <v>5</v>
      </c>
      <c r="CD9" s="55">
        <v>301</v>
      </c>
      <c r="CE9" s="55" t="s">
        <v>409</v>
      </c>
      <c r="CF9" s="55">
        <v>3</v>
      </c>
      <c r="CJ9" s="55">
        <v>5</v>
      </c>
      <c r="CK9" s="55">
        <v>1</v>
      </c>
      <c r="CL9" s="55" t="s">
        <v>276</v>
      </c>
      <c r="CM9" s="55">
        <v>5</v>
      </c>
      <c r="CN9" s="55"/>
      <c r="CO9" s="55"/>
      <c r="CP9" s="55"/>
      <c r="CQ9" s="55" t="s">
        <v>414</v>
      </c>
      <c r="CR9" s="55">
        <v>1200</v>
      </c>
      <c r="CS9" s="55" t="s">
        <v>415</v>
      </c>
      <c r="CT9" s="55">
        <v>5</v>
      </c>
      <c r="CU9" s="55"/>
      <c r="CV9" s="55"/>
      <c r="CW9" s="55" t="s">
        <v>415</v>
      </c>
      <c r="CX9" s="55">
        <v>25</v>
      </c>
      <c r="CY9" s="55"/>
      <c r="CZ9" s="55"/>
      <c r="DA9" s="55"/>
      <c r="DB9" s="55"/>
      <c r="DC9" s="55"/>
      <c r="DD9" s="55"/>
      <c r="DE9" s="55"/>
      <c r="DF9" s="55"/>
      <c r="DG9" s="55"/>
      <c r="DH9" s="55"/>
    </row>
    <row r="10" spans="1:112" ht="16.5" x14ac:dyDescent="0.2">
      <c r="A10" s="17">
        <v>6</v>
      </c>
      <c r="B10" s="25">
        <v>3</v>
      </c>
      <c r="C10" s="79">
        <v>30</v>
      </c>
      <c r="D10" s="101"/>
      <c r="E10" s="92">
        <f>INDEX(章节关卡!$D$6:$D$34,芦花古楼!B10)*芦花古楼!C10</f>
        <v>210</v>
      </c>
      <c r="F10" s="22">
        <f t="shared" si="0"/>
        <v>10</v>
      </c>
      <c r="G10" s="22">
        <f t="shared" si="1"/>
        <v>25</v>
      </c>
      <c r="H10" s="14">
        <f>INDEX(章节关卡!$F$6:$F$34,芦花古楼!B10)*芦花古楼!C10</f>
        <v>600</v>
      </c>
      <c r="I10" s="14">
        <v>50</v>
      </c>
      <c r="L10" s="17">
        <v>6</v>
      </c>
      <c r="M10" s="92">
        <f t="shared" si="4"/>
        <v>5</v>
      </c>
      <c r="N10" s="79">
        <v>60</v>
      </c>
      <c r="O10" s="101"/>
      <c r="P10" s="92">
        <f>INDEX(章节关卡!$D$6:$D$34,芦花古楼!M10)*芦花古楼!N10</f>
        <v>540</v>
      </c>
      <c r="Q10" s="22">
        <f t="shared" si="5"/>
        <v>15</v>
      </c>
      <c r="R10" s="22">
        <f t="shared" si="6"/>
        <v>25</v>
      </c>
      <c r="S10" s="14">
        <f>INDEX(章节关卡!$F$6:$F$34,芦花古楼!M10)*芦花古楼!N10</f>
        <v>1800</v>
      </c>
      <c r="T10" s="14">
        <v>50</v>
      </c>
      <c r="W10" s="17">
        <v>6</v>
      </c>
      <c r="X10" s="25">
        <v>5</v>
      </c>
      <c r="Y10" s="79">
        <v>90</v>
      </c>
      <c r="Z10" s="101"/>
      <c r="AA10" s="101">
        <f>INDEX(章节关卡!$D$6:$D$34,芦花古楼!X10)*芦花古楼!Y10</f>
        <v>810</v>
      </c>
      <c r="AB10" s="22">
        <f t="shared" si="2"/>
        <v>20</v>
      </c>
      <c r="AC10" s="22">
        <f t="shared" si="3"/>
        <v>25</v>
      </c>
      <c r="AD10" s="14">
        <f>INDEX(章节关卡!$F$6:$F$34,芦花古楼!X10)*芦花古楼!Y10</f>
        <v>2700</v>
      </c>
      <c r="AE10" s="14">
        <v>50</v>
      </c>
      <c r="AH10" s="17">
        <v>6</v>
      </c>
      <c r="AI10" s="48">
        <v>5</v>
      </c>
      <c r="AJ10" s="79">
        <v>90</v>
      </c>
      <c r="AK10" s="101"/>
      <c r="AL10" s="101">
        <f>INDEX(章节关卡!$D$6:$D$34,芦花古楼!AI10)*芦花古楼!AJ10</f>
        <v>810</v>
      </c>
      <c r="AM10" s="22">
        <f t="shared" si="7"/>
        <v>25</v>
      </c>
      <c r="AN10" s="22">
        <f t="shared" si="8"/>
        <v>25</v>
      </c>
      <c r="AO10" s="14">
        <f>INDEX(章节关卡!$F$6:$F$34,芦花古楼!AI10)*芦花古楼!AJ10</f>
        <v>2700</v>
      </c>
      <c r="AP10" s="14">
        <v>50</v>
      </c>
      <c r="AS10" s="18">
        <v>5</v>
      </c>
      <c r="AT10" s="101">
        <v>3</v>
      </c>
      <c r="AV10" s="18">
        <v>5</v>
      </c>
      <c r="AW10" s="101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41250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5">
        <v>5</v>
      </c>
      <c r="BV10" s="55">
        <v>102</v>
      </c>
      <c r="BW10" s="55">
        <v>1606007</v>
      </c>
      <c r="BX10" s="55" t="s">
        <v>367</v>
      </c>
      <c r="BY10" s="55">
        <v>1</v>
      </c>
      <c r="BZ10" s="55">
        <v>15</v>
      </c>
      <c r="CA10" s="55">
        <f>SUM(BZ$5:BZ10)</f>
        <v>75</v>
      </c>
      <c r="CC10" s="55">
        <v>6</v>
      </c>
      <c r="CD10" s="55">
        <v>302</v>
      </c>
      <c r="CE10" s="55" t="s">
        <v>410</v>
      </c>
      <c r="CF10" s="55">
        <v>3</v>
      </c>
      <c r="CJ10" s="55">
        <v>6</v>
      </c>
      <c r="CK10" s="55">
        <v>1</v>
      </c>
      <c r="CL10" s="55" t="s">
        <v>276</v>
      </c>
      <c r="CM10" s="55">
        <v>6</v>
      </c>
      <c r="CN10" s="55"/>
      <c r="CO10" s="55"/>
      <c r="CP10" s="55"/>
      <c r="CQ10" s="55" t="s">
        <v>414</v>
      </c>
      <c r="CR10" s="55">
        <v>1200</v>
      </c>
      <c r="CS10" s="55" t="s">
        <v>415</v>
      </c>
      <c r="CT10" s="55">
        <v>10</v>
      </c>
      <c r="CU10" s="55"/>
      <c r="CV10" s="55"/>
      <c r="CW10" s="55" t="s">
        <v>415</v>
      </c>
      <c r="CX10" s="55">
        <v>25</v>
      </c>
      <c r="CY10" s="55"/>
      <c r="CZ10" s="55"/>
      <c r="DA10" s="55"/>
      <c r="DB10" s="55"/>
      <c r="DC10" s="55"/>
      <c r="DD10" s="55"/>
      <c r="DE10" s="55"/>
      <c r="DF10" s="55"/>
      <c r="DG10" s="55"/>
      <c r="DH10" s="55"/>
    </row>
    <row r="11" spans="1:112" ht="16.5" x14ac:dyDescent="0.2">
      <c r="A11" s="17">
        <v>7</v>
      </c>
      <c r="B11" s="25">
        <v>3</v>
      </c>
      <c r="C11" s="79">
        <v>30</v>
      </c>
      <c r="D11" s="101"/>
      <c r="E11" s="92">
        <f>INDEX(章节关卡!$D$6:$D$34,芦花古楼!B11)*芦花古楼!C11</f>
        <v>210</v>
      </c>
      <c r="F11" s="22">
        <f t="shared" si="0"/>
        <v>10</v>
      </c>
      <c r="G11" s="22">
        <f t="shared" si="1"/>
        <v>25</v>
      </c>
      <c r="H11" s="14">
        <f>INDEX(章节关卡!$F$6:$F$34,芦花古楼!B11)*芦花古楼!C11</f>
        <v>600</v>
      </c>
      <c r="I11" s="14">
        <v>50</v>
      </c>
      <c r="L11" s="17">
        <v>7</v>
      </c>
      <c r="M11" s="92">
        <f t="shared" si="4"/>
        <v>5</v>
      </c>
      <c r="N11" s="79">
        <v>60</v>
      </c>
      <c r="O11" s="101"/>
      <c r="P11" s="92">
        <f>INDEX(章节关卡!$D$6:$D$34,芦花古楼!M11)*芦花古楼!N11</f>
        <v>540</v>
      </c>
      <c r="Q11" s="22">
        <f t="shared" si="5"/>
        <v>15</v>
      </c>
      <c r="R11" s="22">
        <f t="shared" si="6"/>
        <v>25</v>
      </c>
      <c r="S11" s="14">
        <f>INDEX(章节关卡!$F$6:$F$34,芦花古楼!M11)*芦花古楼!N11</f>
        <v>1800</v>
      </c>
      <c r="T11" s="14">
        <v>50</v>
      </c>
      <c r="W11" s="17">
        <v>7</v>
      </c>
      <c r="X11" s="48">
        <v>5</v>
      </c>
      <c r="Y11" s="79">
        <v>90</v>
      </c>
      <c r="Z11" s="101"/>
      <c r="AA11" s="101">
        <f>INDEX(章节关卡!$D$6:$D$34,芦花古楼!X11)*芦花古楼!Y11</f>
        <v>810</v>
      </c>
      <c r="AB11" s="22">
        <f t="shared" si="2"/>
        <v>20</v>
      </c>
      <c r="AC11" s="22">
        <f t="shared" si="3"/>
        <v>25</v>
      </c>
      <c r="AD11" s="14">
        <f>INDEX(章节关卡!$F$6:$F$34,芦花古楼!X11)*芦花古楼!Y11</f>
        <v>2700</v>
      </c>
      <c r="AE11" s="14">
        <v>50</v>
      </c>
      <c r="AH11" s="17">
        <v>7</v>
      </c>
      <c r="AI11" s="48">
        <v>5</v>
      </c>
      <c r="AJ11" s="79">
        <v>90</v>
      </c>
      <c r="AK11" s="101"/>
      <c r="AL11" s="101">
        <f>INDEX(章节关卡!$D$6:$D$34,芦花古楼!AI11)*芦花古楼!AJ11</f>
        <v>810</v>
      </c>
      <c r="AM11" s="22">
        <f t="shared" si="7"/>
        <v>25</v>
      </c>
      <c r="AN11" s="22">
        <f t="shared" si="8"/>
        <v>25</v>
      </c>
      <c r="AO11" s="14">
        <f>INDEX(章节关卡!$F$6:$F$34,芦花古楼!AI11)*芦花古楼!AJ11</f>
        <v>2700</v>
      </c>
      <c r="AP11" s="14">
        <v>50</v>
      </c>
      <c r="AS11" s="18">
        <v>6</v>
      </c>
      <c r="AT11" s="101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48000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5">
        <v>6</v>
      </c>
      <c r="BV11" s="55">
        <v>102</v>
      </c>
      <c r="BW11" s="55">
        <v>1606008</v>
      </c>
      <c r="BX11" s="55" t="s">
        <v>368</v>
      </c>
      <c r="BY11" s="55">
        <v>1</v>
      </c>
      <c r="BZ11" s="55">
        <v>15</v>
      </c>
      <c r="CA11" s="55">
        <f>SUM(BZ$5:BZ11)</f>
        <v>90</v>
      </c>
      <c r="CC11" s="55">
        <v>7</v>
      </c>
      <c r="CD11" s="55">
        <v>303</v>
      </c>
      <c r="CE11" s="55" t="s">
        <v>411</v>
      </c>
      <c r="CF11" s="55">
        <v>3</v>
      </c>
      <c r="CJ11" s="55">
        <v>7</v>
      </c>
      <c r="CK11" s="55">
        <v>1</v>
      </c>
      <c r="CL11" s="55" t="s">
        <v>276</v>
      </c>
      <c r="CM11" s="55">
        <v>7</v>
      </c>
      <c r="CN11" s="55"/>
      <c r="CO11" s="55"/>
      <c r="CP11" s="55"/>
      <c r="CQ11" s="55" t="s">
        <v>414</v>
      </c>
      <c r="CR11" s="55">
        <v>1200</v>
      </c>
      <c r="CS11" s="55" t="s">
        <v>415</v>
      </c>
      <c r="CT11" s="55">
        <v>10</v>
      </c>
      <c r="CU11" s="55" t="s">
        <v>416</v>
      </c>
      <c r="CV11" s="55">
        <v>1</v>
      </c>
      <c r="CW11" s="55" t="s">
        <v>415</v>
      </c>
      <c r="CX11" s="55">
        <v>25</v>
      </c>
      <c r="CY11" s="55"/>
      <c r="CZ11" s="55"/>
      <c r="DA11" s="55"/>
      <c r="DB11" s="55"/>
      <c r="DC11" s="55"/>
      <c r="DD11" s="55"/>
      <c r="DE11" s="55"/>
      <c r="DF11" s="55"/>
      <c r="DG11" s="55"/>
      <c r="DH11" s="55"/>
    </row>
    <row r="12" spans="1:112" ht="16.5" x14ac:dyDescent="0.2">
      <c r="A12" s="17">
        <v>8</v>
      </c>
      <c r="B12" s="25">
        <v>4</v>
      </c>
      <c r="C12" s="79">
        <v>30</v>
      </c>
      <c r="D12" s="101"/>
      <c r="E12" s="92">
        <f>INDEX(章节关卡!$D$6:$D$34,芦花古楼!B12)*芦花古楼!C12</f>
        <v>240</v>
      </c>
      <c r="F12" s="22">
        <f t="shared" si="0"/>
        <v>10</v>
      </c>
      <c r="G12" s="22">
        <f t="shared" si="1"/>
        <v>25</v>
      </c>
      <c r="H12" s="14">
        <f>INDEX(章节关卡!$F$6:$F$34,芦花古楼!B12)*芦花古楼!C12</f>
        <v>750</v>
      </c>
      <c r="I12" s="14">
        <v>50</v>
      </c>
      <c r="L12" s="17">
        <v>8</v>
      </c>
      <c r="M12" s="92">
        <f t="shared" si="4"/>
        <v>5</v>
      </c>
      <c r="N12" s="79">
        <v>60</v>
      </c>
      <c r="O12" s="101"/>
      <c r="P12" s="92">
        <f>INDEX(章节关卡!$D$6:$D$34,芦花古楼!M12)*芦花古楼!N12</f>
        <v>540</v>
      </c>
      <c r="Q12" s="22">
        <f t="shared" si="5"/>
        <v>15</v>
      </c>
      <c r="R12" s="22">
        <f t="shared" si="6"/>
        <v>25</v>
      </c>
      <c r="S12" s="14">
        <f>INDEX(章节关卡!$F$6:$F$34,芦花古楼!M12)*芦花古楼!N12</f>
        <v>1800</v>
      </c>
      <c r="T12" s="14">
        <v>50</v>
      </c>
      <c r="W12" s="17">
        <v>8</v>
      </c>
      <c r="X12" s="48">
        <v>5</v>
      </c>
      <c r="Y12" s="79">
        <v>90</v>
      </c>
      <c r="Z12" s="101"/>
      <c r="AA12" s="101">
        <f>INDEX(章节关卡!$D$6:$D$34,芦花古楼!X12)*芦花古楼!Y12</f>
        <v>810</v>
      </c>
      <c r="AB12" s="22">
        <f t="shared" si="2"/>
        <v>20</v>
      </c>
      <c r="AC12" s="22">
        <f t="shared" si="3"/>
        <v>25</v>
      </c>
      <c r="AD12" s="14">
        <f>INDEX(章节关卡!$F$6:$F$34,芦花古楼!X12)*芦花古楼!Y12</f>
        <v>2700</v>
      </c>
      <c r="AE12" s="14">
        <v>50</v>
      </c>
      <c r="AH12" s="17">
        <v>8</v>
      </c>
      <c r="AI12" s="48">
        <v>5</v>
      </c>
      <c r="AJ12" s="79">
        <v>90</v>
      </c>
      <c r="AK12" s="101"/>
      <c r="AL12" s="101">
        <f>INDEX(章节关卡!$D$6:$D$34,芦花古楼!AI12)*芦花古楼!AJ12</f>
        <v>810</v>
      </c>
      <c r="AM12" s="22">
        <f t="shared" si="7"/>
        <v>25</v>
      </c>
      <c r="AN12" s="22">
        <f t="shared" si="8"/>
        <v>25</v>
      </c>
      <c r="AO12" s="14">
        <f>INDEX(章节关卡!$F$6:$F$34,芦花古楼!AI12)*芦花古楼!AJ12</f>
        <v>2700</v>
      </c>
      <c r="AP12" s="14">
        <v>50</v>
      </c>
      <c r="AS12" s="18">
        <v>7</v>
      </c>
      <c r="AT12" s="101">
        <v>3</v>
      </c>
      <c r="AV12" s="18">
        <v>7</v>
      </c>
      <c r="AW12" s="101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54750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5">
        <v>7</v>
      </c>
      <c r="BV12" s="55">
        <v>102</v>
      </c>
      <c r="BW12" s="55">
        <v>1606009</v>
      </c>
      <c r="BX12" s="55" t="s">
        <v>369</v>
      </c>
      <c r="BY12" s="55">
        <v>2</v>
      </c>
      <c r="BZ12" s="55">
        <v>15</v>
      </c>
      <c r="CA12" s="55">
        <f>SUM(BZ$5:BZ12)</f>
        <v>105</v>
      </c>
      <c r="CJ12" s="55">
        <v>8</v>
      </c>
      <c r="CK12" s="55">
        <v>1</v>
      </c>
      <c r="CL12" s="55" t="s">
        <v>276</v>
      </c>
      <c r="CM12" s="55">
        <v>8</v>
      </c>
      <c r="CN12" s="55"/>
      <c r="CO12" s="55"/>
      <c r="CP12" s="55"/>
      <c r="CQ12" s="55" t="s">
        <v>414</v>
      </c>
      <c r="CR12" s="55">
        <v>1500</v>
      </c>
      <c r="CS12" s="55" t="s">
        <v>415</v>
      </c>
      <c r="CT12" s="55">
        <v>10</v>
      </c>
      <c r="CU12" s="55"/>
      <c r="CV12" s="55"/>
      <c r="CW12" s="55" t="s">
        <v>415</v>
      </c>
      <c r="CX12" s="55">
        <v>25</v>
      </c>
      <c r="CY12" s="55"/>
      <c r="CZ12" s="55"/>
      <c r="DA12" s="55"/>
      <c r="DB12" s="55"/>
      <c r="DC12" s="55"/>
      <c r="DD12" s="55"/>
      <c r="DE12" s="55"/>
      <c r="DF12" s="55"/>
      <c r="DG12" s="55"/>
      <c r="DH12" s="55"/>
    </row>
    <row r="13" spans="1:112" ht="16.5" x14ac:dyDescent="0.2">
      <c r="A13" s="17">
        <v>9</v>
      </c>
      <c r="B13" s="25">
        <v>4</v>
      </c>
      <c r="C13" s="79">
        <v>30</v>
      </c>
      <c r="D13" s="101"/>
      <c r="E13" s="92">
        <f>INDEX(章节关卡!$D$6:$D$34,芦花古楼!B13)*芦花古楼!C13</f>
        <v>240</v>
      </c>
      <c r="F13" s="22">
        <f t="shared" si="0"/>
        <v>10</v>
      </c>
      <c r="G13" s="22">
        <f t="shared" si="1"/>
        <v>25</v>
      </c>
      <c r="H13" s="14">
        <f>INDEX(章节关卡!$F$6:$F$34,芦花古楼!B13)*芦花古楼!C13</f>
        <v>750</v>
      </c>
      <c r="I13" s="14">
        <v>50</v>
      </c>
      <c r="L13" s="17">
        <v>9</v>
      </c>
      <c r="M13" s="92">
        <f t="shared" si="4"/>
        <v>5</v>
      </c>
      <c r="N13" s="79">
        <v>60</v>
      </c>
      <c r="O13" s="101"/>
      <c r="P13" s="92">
        <f>INDEX(章节关卡!$D$6:$D$34,芦花古楼!M13)*芦花古楼!N13</f>
        <v>540</v>
      </c>
      <c r="Q13" s="22">
        <f t="shared" si="5"/>
        <v>15</v>
      </c>
      <c r="R13" s="22">
        <f t="shared" si="6"/>
        <v>25</v>
      </c>
      <c r="S13" s="14">
        <f>INDEX(章节关卡!$F$6:$F$34,芦花古楼!M13)*芦花古楼!N13</f>
        <v>1800</v>
      </c>
      <c r="T13" s="14">
        <v>50</v>
      </c>
      <c r="W13" s="17">
        <v>9</v>
      </c>
      <c r="X13" s="48">
        <v>5</v>
      </c>
      <c r="Y13" s="79">
        <v>90</v>
      </c>
      <c r="Z13" s="101"/>
      <c r="AA13" s="101">
        <f>INDEX(章节关卡!$D$6:$D$34,芦花古楼!X13)*芦花古楼!Y13</f>
        <v>810</v>
      </c>
      <c r="AB13" s="22">
        <f t="shared" si="2"/>
        <v>20</v>
      </c>
      <c r="AC13" s="22">
        <f t="shared" si="3"/>
        <v>25</v>
      </c>
      <c r="AD13" s="14">
        <f>INDEX(章节关卡!$F$6:$F$34,芦花古楼!X13)*芦花古楼!Y13</f>
        <v>2700</v>
      </c>
      <c r="AE13" s="14">
        <v>50</v>
      </c>
      <c r="AH13" s="17">
        <v>9</v>
      </c>
      <c r="AI13" s="48">
        <v>5</v>
      </c>
      <c r="AJ13" s="79">
        <v>90</v>
      </c>
      <c r="AK13" s="101"/>
      <c r="AL13" s="101">
        <f>INDEX(章节关卡!$D$6:$D$34,芦花古楼!AI13)*芦花古楼!AJ13</f>
        <v>810</v>
      </c>
      <c r="AM13" s="22">
        <f t="shared" si="7"/>
        <v>25</v>
      </c>
      <c r="AN13" s="22">
        <f t="shared" si="8"/>
        <v>25</v>
      </c>
      <c r="AO13" s="14">
        <f>INDEX(章节关卡!$F$6:$F$34,芦花古楼!AI13)*芦花古楼!AJ13</f>
        <v>2700</v>
      </c>
      <c r="AP13" s="14">
        <v>50</v>
      </c>
      <c r="AS13" s="18">
        <v>8</v>
      </c>
      <c r="AT13" s="101">
        <v>3</v>
      </c>
      <c r="AV13" s="18">
        <v>8</v>
      </c>
      <c r="AW13" s="101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58500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5">
        <v>8</v>
      </c>
      <c r="BV13" s="55">
        <v>102</v>
      </c>
      <c r="BW13" s="55">
        <v>1606010</v>
      </c>
      <c r="BX13" s="55" t="s">
        <v>370</v>
      </c>
      <c r="BY13" s="55">
        <v>3</v>
      </c>
      <c r="BZ13" s="55">
        <v>15</v>
      </c>
      <c r="CA13" s="55">
        <f>SUM(BZ$5:BZ13)</f>
        <v>120</v>
      </c>
      <c r="CJ13" s="55">
        <v>9</v>
      </c>
      <c r="CK13" s="55">
        <v>1</v>
      </c>
      <c r="CL13" s="55" t="s">
        <v>276</v>
      </c>
      <c r="CM13" s="55">
        <v>9</v>
      </c>
      <c r="CN13" s="55"/>
      <c r="CO13" s="55"/>
      <c r="CP13" s="55"/>
      <c r="CQ13" s="55" t="s">
        <v>414</v>
      </c>
      <c r="CR13" s="55">
        <v>1500</v>
      </c>
      <c r="CS13" s="55" t="s">
        <v>415</v>
      </c>
      <c r="CT13" s="55">
        <v>10</v>
      </c>
      <c r="CU13" s="55"/>
      <c r="CV13" s="55"/>
      <c r="CW13" s="55" t="s">
        <v>415</v>
      </c>
      <c r="CX13" s="55">
        <v>25</v>
      </c>
      <c r="CY13" s="55"/>
      <c r="CZ13" s="55"/>
      <c r="DA13" s="55"/>
      <c r="DB13" s="55"/>
      <c r="DC13" s="55"/>
      <c r="DD13" s="55"/>
      <c r="DE13" s="55"/>
      <c r="DF13" s="55"/>
      <c r="DG13" s="55"/>
      <c r="DH13" s="55"/>
    </row>
    <row r="14" spans="1:112" ht="16.5" x14ac:dyDescent="0.2">
      <c r="A14" s="17">
        <v>10</v>
      </c>
      <c r="B14" s="25">
        <v>4</v>
      </c>
      <c r="C14" s="79">
        <v>30</v>
      </c>
      <c r="D14" s="101"/>
      <c r="E14" s="92">
        <f>INDEX(章节关卡!$D$6:$D$34,芦花古楼!B14)*芦花古楼!C14</f>
        <v>240</v>
      </c>
      <c r="F14" s="22">
        <f t="shared" si="0"/>
        <v>10</v>
      </c>
      <c r="G14" s="22">
        <f t="shared" si="1"/>
        <v>30</v>
      </c>
      <c r="H14" s="14">
        <f>INDEX(章节关卡!$F$6:$F$34,芦花古楼!B14)*芦花古楼!C14</f>
        <v>750</v>
      </c>
      <c r="I14" s="14">
        <v>50</v>
      </c>
      <c r="L14" s="17">
        <v>10</v>
      </c>
      <c r="M14" s="92">
        <f t="shared" si="4"/>
        <v>5</v>
      </c>
      <c r="N14" s="79">
        <v>60</v>
      </c>
      <c r="O14" s="101"/>
      <c r="P14" s="92">
        <f>INDEX(章节关卡!$D$6:$D$34,芦花古楼!M14)*芦花古楼!N14</f>
        <v>540</v>
      </c>
      <c r="Q14" s="22">
        <f t="shared" si="5"/>
        <v>15</v>
      </c>
      <c r="R14" s="22">
        <f t="shared" si="6"/>
        <v>30</v>
      </c>
      <c r="S14" s="14">
        <f>INDEX(章节关卡!$F$6:$F$34,芦花古楼!M14)*芦花古楼!N14</f>
        <v>1800</v>
      </c>
      <c r="T14" s="14">
        <v>50</v>
      </c>
      <c r="W14" s="17">
        <v>10</v>
      </c>
      <c r="X14" s="48">
        <v>5</v>
      </c>
      <c r="Y14" s="79">
        <v>90</v>
      </c>
      <c r="Z14" s="101"/>
      <c r="AA14" s="101">
        <f>INDEX(章节关卡!$D$6:$D$34,芦花古楼!X14)*芦花古楼!Y14</f>
        <v>810</v>
      </c>
      <c r="AB14" s="22">
        <f t="shared" si="2"/>
        <v>20</v>
      </c>
      <c r="AC14" s="22">
        <f t="shared" si="3"/>
        <v>30</v>
      </c>
      <c r="AD14" s="14">
        <f>INDEX(章节关卡!$F$6:$F$34,芦花古楼!X14)*芦花古楼!Y14</f>
        <v>2700</v>
      </c>
      <c r="AE14" s="14">
        <v>50</v>
      </c>
      <c r="AH14" s="17">
        <v>10</v>
      </c>
      <c r="AI14" s="48">
        <v>5</v>
      </c>
      <c r="AJ14" s="79">
        <v>90</v>
      </c>
      <c r="AK14" s="101"/>
      <c r="AL14" s="101">
        <f>INDEX(章节关卡!$D$6:$D$34,芦花古楼!AI14)*芦花古楼!AJ14</f>
        <v>810</v>
      </c>
      <c r="AM14" s="22">
        <f t="shared" si="7"/>
        <v>25</v>
      </c>
      <c r="AN14" s="22">
        <f t="shared" si="8"/>
        <v>30</v>
      </c>
      <c r="AO14" s="14">
        <f>INDEX(章节关卡!$F$6:$F$34,芦花古楼!AI14)*芦花古楼!AJ14</f>
        <v>2700</v>
      </c>
      <c r="AP14" s="14">
        <v>50</v>
      </c>
      <c r="AS14" s="18">
        <v>9</v>
      </c>
      <c r="AT14" s="101">
        <v>3</v>
      </c>
      <c r="AV14" s="18">
        <v>9</v>
      </c>
      <c r="AW14" s="101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64650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5">
        <v>9</v>
      </c>
      <c r="BV14" s="55">
        <v>103</v>
      </c>
      <c r="BW14" s="55">
        <v>1606011</v>
      </c>
      <c r="BX14" s="55" t="s">
        <v>371</v>
      </c>
      <c r="BY14" s="55">
        <v>1</v>
      </c>
      <c r="BZ14" s="55">
        <v>21</v>
      </c>
      <c r="CA14" s="55">
        <f>SUM(BZ$5:BZ14)</f>
        <v>141</v>
      </c>
      <c r="CJ14" s="55">
        <v>10</v>
      </c>
      <c r="CK14" s="55">
        <v>1</v>
      </c>
      <c r="CL14" s="55" t="s">
        <v>276</v>
      </c>
      <c r="CM14" s="55">
        <v>10</v>
      </c>
      <c r="CN14" s="55"/>
      <c r="CO14" s="55"/>
      <c r="CP14" s="55"/>
      <c r="CQ14" s="55" t="s">
        <v>414</v>
      </c>
      <c r="CR14" s="55">
        <v>1500</v>
      </c>
      <c r="CS14" s="55" t="s">
        <v>415</v>
      </c>
      <c r="CT14" s="55">
        <v>10</v>
      </c>
      <c r="CU14" s="55" t="s">
        <v>299</v>
      </c>
      <c r="CV14" s="55">
        <v>1</v>
      </c>
      <c r="CW14" s="55" t="s">
        <v>415</v>
      </c>
      <c r="CX14" s="55">
        <v>30</v>
      </c>
      <c r="CY14" s="55"/>
      <c r="CZ14" s="55"/>
      <c r="DA14" s="55"/>
      <c r="DB14" s="55"/>
      <c r="DC14" s="55"/>
      <c r="DD14" s="55"/>
      <c r="DE14" s="55"/>
      <c r="DF14" s="55"/>
      <c r="DG14" s="55"/>
      <c r="DH14" s="55"/>
    </row>
    <row r="15" spans="1:112" ht="16.5" x14ac:dyDescent="0.2">
      <c r="A15" s="17">
        <v>11</v>
      </c>
      <c r="B15" s="25">
        <v>5</v>
      </c>
      <c r="C15" s="79">
        <v>30</v>
      </c>
      <c r="D15" s="101"/>
      <c r="E15" s="92">
        <f>INDEX(章节关卡!$D$6:$D$34,芦花古楼!B15)*芦花古楼!C15</f>
        <v>270</v>
      </c>
      <c r="F15" s="22">
        <f t="shared" si="0"/>
        <v>15</v>
      </c>
      <c r="G15" s="22">
        <f t="shared" si="1"/>
        <v>30</v>
      </c>
      <c r="H15" s="14">
        <f>INDEX(章节关卡!$F$6:$F$34,芦花古楼!B15)*芦花古楼!C15</f>
        <v>900</v>
      </c>
      <c r="I15" s="14">
        <v>50</v>
      </c>
      <c r="L15" s="17">
        <v>11</v>
      </c>
      <c r="M15" s="92">
        <f t="shared" si="4"/>
        <v>6</v>
      </c>
      <c r="N15" s="79">
        <v>60</v>
      </c>
      <c r="O15" s="101"/>
      <c r="P15" s="92">
        <f>INDEX(章节关卡!$D$6:$D$34,芦花古楼!M15)*芦花古楼!N15</f>
        <v>600</v>
      </c>
      <c r="Q15" s="22">
        <f t="shared" si="5"/>
        <v>20</v>
      </c>
      <c r="R15" s="22">
        <f t="shared" si="6"/>
        <v>30</v>
      </c>
      <c r="S15" s="14">
        <f>INDEX(章节关卡!$F$6:$F$34,芦花古楼!M15)*芦花古楼!N15</f>
        <v>2100</v>
      </c>
      <c r="T15" s="14">
        <v>50</v>
      </c>
      <c r="W15" s="17">
        <v>11</v>
      </c>
      <c r="X15" s="25">
        <v>6</v>
      </c>
      <c r="Y15" s="79">
        <v>90</v>
      </c>
      <c r="Z15" s="101"/>
      <c r="AA15" s="101">
        <f>INDEX(章节关卡!$D$6:$D$34,芦花古楼!X15)*芦花古楼!Y15</f>
        <v>900</v>
      </c>
      <c r="AB15" s="22">
        <f t="shared" si="2"/>
        <v>25</v>
      </c>
      <c r="AC15" s="22">
        <f t="shared" si="3"/>
        <v>30</v>
      </c>
      <c r="AD15" s="14">
        <f>INDEX(章节关卡!$F$6:$F$34,芦花古楼!X15)*芦花古楼!Y15</f>
        <v>3150</v>
      </c>
      <c r="AE15" s="14">
        <v>50</v>
      </c>
      <c r="AH15" s="17">
        <v>11</v>
      </c>
      <c r="AI15" s="48">
        <v>6</v>
      </c>
      <c r="AJ15" s="79">
        <v>90</v>
      </c>
      <c r="AK15" s="101"/>
      <c r="AL15" s="101">
        <f>INDEX(章节关卡!$D$6:$D$34,芦花古楼!AI15)*芦花古楼!AJ15</f>
        <v>900</v>
      </c>
      <c r="AM15" s="22">
        <f t="shared" si="7"/>
        <v>30</v>
      </c>
      <c r="AN15" s="22">
        <f t="shared" si="8"/>
        <v>30</v>
      </c>
      <c r="AO15" s="14">
        <f>INDEX(章节关卡!$F$6:$F$34,芦花古楼!AI15)*芦花古楼!AJ15</f>
        <v>3150</v>
      </c>
      <c r="AP15" s="14">
        <v>50</v>
      </c>
      <c r="AS15" s="18">
        <v>10</v>
      </c>
      <c r="AT15" s="101">
        <v>3</v>
      </c>
      <c r="AV15" s="18">
        <v>10</v>
      </c>
      <c r="AW15" s="101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44550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5">
        <v>10</v>
      </c>
      <c r="BV15" s="55">
        <v>103</v>
      </c>
      <c r="BW15" s="55">
        <v>1606012</v>
      </c>
      <c r="BX15" s="55" t="s">
        <v>372</v>
      </c>
      <c r="BY15" s="55">
        <v>2</v>
      </c>
      <c r="BZ15" s="55">
        <v>21</v>
      </c>
      <c r="CA15" s="55">
        <f>SUM(BZ$5:BZ15)</f>
        <v>162</v>
      </c>
      <c r="CJ15" s="55">
        <v>11</v>
      </c>
      <c r="CK15" s="55">
        <v>1</v>
      </c>
      <c r="CL15" s="55" t="s">
        <v>276</v>
      </c>
      <c r="CM15" s="55">
        <v>11</v>
      </c>
      <c r="CN15" s="55"/>
      <c r="CO15" s="55"/>
      <c r="CP15" s="55"/>
      <c r="CQ15" s="55" t="s">
        <v>414</v>
      </c>
      <c r="CR15" s="55">
        <v>1920</v>
      </c>
      <c r="CS15" s="55" t="s">
        <v>415</v>
      </c>
      <c r="CT15" s="55">
        <v>15</v>
      </c>
      <c r="CU15" s="55"/>
      <c r="CV15" s="55"/>
      <c r="CW15" s="55" t="s">
        <v>415</v>
      </c>
      <c r="CX15" s="55">
        <v>30</v>
      </c>
      <c r="CY15" s="55"/>
      <c r="CZ15" s="55"/>
      <c r="DA15" s="55"/>
      <c r="DB15" s="55"/>
      <c r="DC15" s="55"/>
      <c r="DD15" s="55"/>
      <c r="DE15" s="55"/>
      <c r="DF15" s="55"/>
      <c r="DG15" s="55"/>
      <c r="DH15" s="55"/>
    </row>
    <row r="16" spans="1:112" ht="16.5" x14ac:dyDescent="0.2">
      <c r="A16" s="17">
        <v>12</v>
      </c>
      <c r="B16" s="25">
        <v>5</v>
      </c>
      <c r="C16" s="79">
        <v>30</v>
      </c>
      <c r="D16" s="101"/>
      <c r="E16" s="92">
        <f>INDEX(章节关卡!$D$6:$D$34,芦花古楼!B16)*芦花古楼!C16</f>
        <v>270</v>
      </c>
      <c r="F16" s="22">
        <f t="shared" si="0"/>
        <v>15</v>
      </c>
      <c r="G16" s="22">
        <f t="shared" si="1"/>
        <v>30</v>
      </c>
      <c r="H16" s="14">
        <f>INDEX(章节关卡!$F$6:$F$34,芦花古楼!B16)*芦花古楼!C16</f>
        <v>900</v>
      </c>
      <c r="I16" s="14">
        <v>50</v>
      </c>
      <c r="L16" s="17">
        <v>12</v>
      </c>
      <c r="M16" s="92">
        <f t="shared" si="4"/>
        <v>6</v>
      </c>
      <c r="N16" s="79">
        <v>60</v>
      </c>
      <c r="O16" s="101"/>
      <c r="P16" s="92">
        <f>INDEX(章节关卡!$D$6:$D$34,芦花古楼!M16)*芦花古楼!N16</f>
        <v>600</v>
      </c>
      <c r="Q16" s="22">
        <f t="shared" si="5"/>
        <v>20</v>
      </c>
      <c r="R16" s="22">
        <f t="shared" si="6"/>
        <v>30</v>
      </c>
      <c r="S16" s="14">
        <f>INDEX(章节关卡!$F$6:$F$34,芦花古楼!M16)*芦花古楼!N16</f>
        <v>2100</v>
      </c>
      <c r="T16" s="14">
        <v>50</v>
      </c>
      <c r="W16" s="17">
        <v>12</v>
      </c>
      <c r="X16" s="25">
        <v>6</v>
      </c>
      <c r="Y16" s="79">
        <v>90</v>
      </c>
      <c r="Z16" s="101"/>
      <c r="AA16" s="101">
        <f>INDEX(章节关卡!$D$6:$D$34,芦花古楼!X16)*芦花古楼!Y16</f>
        <v>900</v>
      </c>
      <c r="AB16" s="22">
        <f t="shared" si="2"/>
        <v>25</v>
      </c>
      <c r="AC16" s="22">
        <f t="shared" si="3"/>
        <v>30</v>
      </c>
      <c r="AD16" s="14">
        <f>INDEX(章节关卡!$F$6:$F$34,芦花古楼!X16)*芦花古楼!Y16</f>
        <v>3150</v>
      </c>
      <c r="AE16" s="14">
        <v>50</v>
      </c>
      <c r="AH16" s="17">
        <v>12</v>
      </c>
      <c r="AI16" s="48">
        <v>6</v>
      </c>
      <c r="AJ16" s="79">
        <v>90</v>
      </c>
      <c r="AK16" s="101"/>
      <c r="AL16" s="101">
        <f>INDEX(章节关卡!$D$6:$D$34,芦花古楼!AI16)*芦花古楼!AJ16</f>
        <v>900</v>
      </c>
      <c r="AM16" s="22">
        <f t="shared" si="7"/>
        <v>30</v>
      </c>
      <c r="AN16" s="22">
        <f t="shared" si="8"/>
        <v>30</v>
      </c>
      <c r="AO16" s="14">
        <f>INDEX(章节关卡!$F$6:$F$34,芦花古楼!AI16)*芦花古楼!AJ16</f>
        <v>3150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46050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5">
        <v>11</v>
      </c>
      <c r="BV16" s="55">
        <v>103</v>
      </c>
      <c r="BW16" s="55">
        <v>1606013</v>
      </c>
      <c r="BX16" s="55" t="s">
        <v>373</v>
      </c>
      <c r="BY16" s="55">
        <v>2</v>
      </c>
      <c r="BZ16" s="55">
        <v>21</v>
      </c>
      <c r="CA16" s="55">
        <f>SUM(BZ$5:BZ16)</f>
        <v>183</v>
      </c>
      <c r="CJ16" s="55">
        <v>12</v>
      </c>
      <c r="CK16" s="55">
        <v>1</v>
      </c>
      <c r="CL16" s="55" t="s">
        <v>276</v>
      </c>
      <c r="CM16" s="55">
        <v>12</v>
      </c>
      <c r="CN16" s="55"/>
      <c r="CO16" s="55"/>
      <c r="CP16" s="55"/>
      <c r="CQ16" s="55" t="s">
        <v>414</v>
      </c>
      <c r="CR16" s="55">
        <v>1920</v>
      </c>
      <c r="CS16" s="55" t="s">
        <v>415</v>
      </c>
      <c r="CT16" s="55">
        <v>15</v>
      </c>
      <c r="CU16" s="55"/>
      <c r="CV16" s="55"/>
      <c r="CW16" s="55" t="s">
        <v>415</v>
      </c>
      <c r="CX16" s="55">
        <v>30</v>
      </c>
      <c r="CY16" s="55"/>
      <c r="CZ16" s="55"/>
      <c r="DA16" s="55"/>
      <c r="DB16" s="55"/>
      <c r="DC16" s="55"/>
      <c r="DD16" s="55"/>
      <c r="DE16" s="55"/>
      <c r="DF16" s="55"/>
      <c r="DG16" s="55"/>
      <c r="DH16" s="55"/>
    </row>
    <row r="17" spans="1:112" ht="16.5" x14ac:dyDescent="0.2">
      <c r="A17" s="17">
        <v>13</v>
      </c>
      <c r="B17" s="25">
        <v>5</v>
      </c>
      <c r="C17" s="79">
        <v>30</v>
      </c>
      <c r="D17" s="101"/>
      <c r="E17" s="92">
        <f>INDEX(章节关卡!$D$6:$D$34,芦花古楼!B17)*芦花古楼!C17</f>
        <v>270</v>
      </c>
      <c r="F17" s="22">
        <f t="shared" si="0"/>
        <v>15</v>
      </c>
      <c r="G17" s="22">
        <f t="shared" si="1"/>
        <v>30</v>
      </c>
      <c r="H17" s="14">
        <f>INDEX(章节关卡!$F$6:$F$34,芦花古楼!B17)*芦花古楼!C17</f>
        <v>900</v>
      </c>
      <c r="I17" s="14">
        <v>50</v>
      </c>
      <c r="L17" s="17">
        <v>13</v>
      </c>
      <c r="M17" s="92">
        <f t="shared" si="4"/>
        <v>6</v>
      </c>
      <c r="N17" s="79">
        <v>60</v>
      </c>
      <c r="O17" s="101"/>
      <c r="P17" s="92">
        <f>INDEX(章节关卡!$D$6:$D$34,芦花古楼!M17)*芦花古楼!N17</f>
        <v>600</v>
      </c>
      <c r="Q17" s="22">
        <f t="shared" si="5"/>
        <v>20</v>
      </c>
      <c r="R17" s="22">
        <f t="shared" si="6"/>
        <v>30</v>
      </c>
      <c r="S17" s="14">
        <f>INDEX(章节关卡!$F$6:$F$34,芦花古楼!M17)*芦花古楼!N17</f>
        <v>2100</v>
      </c>
      <c r="T17" s="14">
        <v>50</v>
      </c>
      <c r="W17" s="17">
        <v>13</v>
      </c>
      <c r="X17" s="25">
        <v>6</v>
      </c>
      <c r="Y17" s="79">
        <v>90</v>
      </c>
      <c r="Z17" s="101"/>
      <c r="AA17" s="101">
        <f>INDEX(章节关卡!$D$6:$D$34,芦花古楼!X17)*芦花古楼!Y17</f>
        <v>900</v>
      </c>
      <c r="AB17" s="22">
        <f t="shared" si="2"/>
        <v>25</v>
      </c>
      <c r="AC17" s="22">
        <f t="shared" si="3"/>
        <v>30</v>
      </c>
      <c r="AD17" s="14">
        <f>INDEX(章节关卡!$F$6:$F$34,芦花古楼!X17)*芦花古楼!Y17</f>
        <v>3150</v>
      </c>
      <c r="AE17" s="14">
        <v>50</v>
      </c>
      <c r="AH17" s="17">
        <v>13</v>
      </c>
      <c r="AI17" s="48">
        <v>6</v>
      </c>
      <c r="AJ17" s="79">
        <v>90</v>
      </c>
      <c r="AK17" s="101"/>
      <c r="AL17" s="101">
        <f>INDEX(章节关卡!$D$6:$D$34,芦花古楼!AI17)*芦花古楼!AJ17</f>
        <v>900</v>
      </c>
      <c r="AM17" s="22">
        <f t="shared" si="7"/>
        <v>30</v>
      </c>
      <c r="AN17" s="22">
        <f t="shared" si="8"/>
        <v>30</v>
      </c>
      <c r="AO17" s="14">
        <f>INDEX(章节关卡!$F$6:$F$34,芦花古楼!AI17)*芦花古楼!AJ17</f>
        <v>3150</v>
      </c>
      <c r="AP17" s="14">
        <v>50</v>
      </c>
      <c r="AS17" s="18">
        <v>12</v>
      </c>
      <c r="AT17" s="101">
        <v>4</v>
      </c>
      <c r="AV17" s="18">
        <v>12</v>
      </c>
      <c r="AW17" s="101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48600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5">
        <v>12</v>
      </c>
      <c r="BV17" s="55">
        <v>103</v>
      </c>
      <c r="BW17" s="55">
        <v>1606014</v>
      </c>
      <c r="BX17" s="55" t="s">
        <v>374</v>
      </c>
      <c r="BY17" s="55">
        <v>3</v>
      </c>
      <c r="BZ17" s="55">
        <v>21</v>
      </c>
      <c r="CA17" s="55">
        <f>SUM(BZ$5:BZ17)</f>
        <v>204</v>
      </c>
      <c r="CJ17" s="55">
        <v>13</v>
      </c>
      <c r="CK17" s="55">
        <v>1</v>
      </c>
      <c r="CL17" s="55" t="s">
        <v>276</v>
      </c>
      <c r="CM17" s="55">
        <v>13</v>
      </c>
      <c r="CN17" s="55"/>
      <c r="CO17" s="55"/>
      <c r="CP17" s="55"/>
      <c r="CQ17" s="55" t="s">
        <v>414</v>
      </c>
      <c r="CR17" s="55">
        <v>1920</v>
      </c>
      <c r="CS17" s="55" t="s">
        <v>415</v>
      </c>
      <c r="CT17" s="55">
        <v>15</v>
      </c>
      <c r="CU17" s="55"/>
      <c r="CV17" s="55"/>
      <c r="CW17" s="55" t="s">
        <v>415</v>
      </c>
      <c r="CX17" s="55">
        <v>30</v>
      </c>
      <c r="CY17" s="55"/>
      <c r="CZ17" s="55"/>
      <c r="DA17" s="55"/>
      <c r="DB17" s="55"/>
      <c r="DC17" s="55"/>
      <c r="DD17" s="55"/>
      <c r="DE17" s="55"/>
      <c r="DF17" s="55"/>
      <c r="DG17" s="55"/>
      <c r="DH17" s="55"/>
    </row>
    <row r="18" spans="1:112" ht="16.5" x14ac:dyDescent="0.2">
      <c r="A18" s="17">
        <v>14</v>
      </c>
      <c r="B18" s="25">
        <v>5</v>
      </c>
      <c r="C18" s="79">
        <v>30</v>
      </c>
      <c r="D18" s="101"/>
      <c r="E18" s="92">
        <f>INDEX(章节关卡!$D$6:$D$34,芦花古楼!B18)*芦花古楼!C18</f>
        <v>270</v>
      </c>
      <c r="F18" s="22">
        <f t="shared" si="0"/>
        <v>15</v>
      </c>
      <c r="G18" s="22">
        <f t="shared" si="1"/>
        <v>30</v>
      </c>
      <c r="H18" s="14">
        <f>INDEX(章节关卡!$F$6:$F$34,芦花古楼!B18)*芦花古楼!C18</f>
        <v>900</v>
      </c>
      <c r="I18" s="14">
        <v>50</v>
      </c>
      <c r="L18" s="17">
        <v>14</v>
      </c>
      <c r="M18" s="92">
        <f t="shared" si="4"/>
        <v>6</v>
      </c>
      <c r="N18" s="79">
        <v>60</v>
      </c>
      <c r="O18" s="101"/>
      <c r="P18" s="92">
        <f>INDEX(章节关卡!$D$6:$D$34,芦花古楼!M18)*芦花古楼!N18</f>
        <v>600</v>
      </c>
      <c r="Q18" s="22">
        <f t="shared" si="5"/>
        <v>20</v>
      </c>
      <c r="R18" s="22">
        <f t="shared" si="6"/>
        <v>30</v>
      </c>
      <c r="S18" s="14">
        <f>INDEX(章节关卡!$F$6:$F$34,芦花古楼!M18)*芦花古楼!N18</f>
        <v>2100</v>
      </c>
      <c r="T18" s="14">
        <v>50</v>
      </c>
      <c r="W18" s="17">
        <v>14</v>
      </c>
      <c r="X18" s="25">
        <v>6</v>
      </c>
      <c r="Y18" s="79">
        <v>90</v>
      </c>
      <c r="Z18" s="101"/>
      <c r="AA18" s="101">
        <f>INDEX(章节关卡!$D$6:$D$34,芦花古楼!X18)*芦花古楼!Y18</f>
        <v>900</v>
      </c>
      <c r="AB18" s="22">
        <f t="shared" si="2"/>
        <v>25</v>
      </c>
      <c r="AC18" s="22">
        <f t="shared" si="3"/>
        <v>30</v>
      </c>
      <c r="AD18" s="14">
        <f>INDEX(章节关卡!$F$6:$F$34,芦花古楼!X18)*芦花古楼!Y18</f>
        <v>3150</v>
      </c>
      <c r="AE18" s="14">
        <v>50</v>
      </c>
      <c r="AH18" s="17">
        <v>14</v>
      </c>
      <c r="AI18" s="48">
        <v>6</v>
      </c>
      <c r="AJ18" s="79">
        <v>90</v>
      </c>
      <c r="AK18" s="101"/>
      <c r="AL18" s="101">
        <f>INDEX(章节关卡!$D$6:$D$34,芦花古楼!AI18)*芦花古楼!AJ18</f>
        <v>900</v>
      </c>
      <c r="AM18" s="22">
        <f t="shared" si="7"/>
        <v>30</v>
      </c>
      <c r="AN18" s="22">
        <f t="shared" si="8"/>
        <v>30</v>
      </c>
      <c r="AO18" s="14">
        <f>INDEX(章节关卡!$F$6:$F$34,芦花古楼!AI18)*芦花古楼!AJ18</f>
        <v>3150</v>
      </c>
      <c r="AP18" s="14">
        <v>50</v>
      </c>
      <c r="AS18" s="18">
        <v>13</v>
      </c>
      <c r="AT18" s="101">
        <v>4</v>
      </c>
      <c r="AV18" s="18">
        <v>13</v>
      </c>
      <c r="AW18" s="101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51450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5">
        <v>13</v>
      </c>
      <c r="BV18" s="55">
        <v>103</v>
      </c>
      <c r="BW18" s="55">
        <v>1606015</v>
      </c>
      <c r="BX18" s="55" t="s">
        <v>375</v>
      </c>
      <c r="BY18" s="55">
        <v>3</v>
      </c>
      <c r="BZ18" s="55">
        <v>21</v>
      </c>
      <c r="CA18" s="55">
        <f>SUM(BZ$5:BZ18)</f>
        <v>225</v>
      </c>
      <c r="CJ18" s="55">
        <v>14</v>
      </c>
      <c r="CK18" s="55">
        <v>1</v>
      </c>
      <c r="CL18" s="55" t="s">
        <v>276</v>
      </c>
      <c r="CM18" s="55">
        <v>14</v>
      </c>
      <c r="CN18" s="55"/>
      <c r="CO18" s="55"/>
      <c r="CP18" s="55"/>
      <c r="CQ18" s="55" t="s">
        <v>414</v>
      </c>
      <c r="CR18" s="55">
        <v>1920</v>
      </c>
      <c r="CS18" s="55" t="s">
        <v>415</v>
      </c>
      <c r="CT18" s="55">
        <v>15</v>
      </c>
      <c r="CU18" s="55"/>
      <c r="CV18" s="55"/>
      <c r="CW18" s="55" t="s">
        <v>415</v>
      </c>
      <c r="CX18" s="55">
        <v>30</v>
      </c>
      <c r="CY18" s="55"/>
      <c r="CZ18" s="55"/>
      <c r="DA18" s="55"/>
      <c r="DB18" s="55"/>
      <c r="DC18" s="55"/>
      <c r="DD18" s="55"/>
      <c r="DE18" s="55"/>
      <c r="DF18" s="55"/>
      <c r="DG18" s="55"/>
      <c r="DH18" s="55"/>
    </row>
    <row r="19" spans="1:112" ht="16.5" x14ac:dyDescent="0.2">
      <c r="A19" s="17">
        <v>15</v>
      </c>
      <c r="B19" s="25">
        <v>5</v>
      </c>
      <c r="C19" s="79">
        <v>30</v>
      </c>
      <c r="D19" s="101"/>
      <c r="E19" s="92">
        <f>INDEX(章节关卡!$D$6:$D$34,芦花古楼!B19)*芦花古楼!C19</f>
        <v>270</v>
      </c>
      <c r="F19" s="22">
        <f t="shared" si="0"/>
        <v>15</v>
      </c>
      <c r="G19" s="22">
        <f t="shared" si="1"/>
        <v>35</v>
      </c>
      <c r="H19" s="14">
        <f>INDEX(章节关卡!$F$6:$F$34,芦花古楼!B19)*芦花古楼!C19</f>
        <v>900</v>
      </c>
      <c r="I19" s="14">
        <v>50</v>
      </c>
      <c r="L19" s="17">
        <v>15</v>
      </c>
      <c r="M19" s="92">
        <f t="shared" si="4"/>
        <v>6</v>
      </c>
      <c r="N19" s="79">
        <v>60</v>
      </c>
      <c r="O19" s="101"/>
      <c r="P19" s="92">
        <f>INDEX(章节关卡!$D$6:$D$34,芦花古楼!M19)*芦花古楼!N19</f>
        <v>600</v>
      </c>
      <c r="Q19" s="22">
        <f t="shared" si="5"/>
        <v>20</v>
      </c>
      <c r="R19" s="22">
        <f t="shared" si="6"/>
        <v>35</v>
      </c>
      <c r="S19" s="14">
        <f>INDEX(章节关卡!$F$6:$F$34,芦花古楼!M19)*芦花古楼!N19</f>
        <v>2100</v>
      </c>
      <c r="T19" s="14">
        <v>50</v>
      </c>
      <c r="W19" s="17">
        <v>15</v>
      </c>
      <c r="X19" s="25">
        <v>6</v>
      </c>
      <c r="Y19" s="79">
        <v>90</v>
      </c>
      <c r="Z19" s="101"/>
      <c r="AA19" s="101">
        <f>INDEX(章节关卡!$D$6:$D$34,芦花古楼!X19)*芦花古楼!Y19</f>
        <v>900</v>
      </c>
      <c r="AB19" s="22">
        <f t="shared" si="2"/>
        <v>25</v>
      </c>
      <c r="AC19" s="22">
        <f t="shared" si="3"/>
        <v>35</v>
      </c>
      <c r="AD19" s="14">
        <f>INDEX(章节关卡!$F$6:$F$34,芦花古楼!X19)*芦花古楼!Y19</f>
        <v>3150</v>
      </c>
      <c r="AE19" s="14">
        <v>50</v>
      </c>
      <c r="AH19" s="17">
        <v>15</v>
      </c>
      <c r="AI19" s="48">
        <v>6</v>
      </c>
      <c r="AJ19" s="79">
        <v>90</v>
      </c>
      <c r="AK19" s="101"/>
      <c r="AL19" s="101">
        <f>INDEX(章节关卡!$D$6:$D$34,芦花古楼!AI19)*芦花古楼!AJ19</f>
        <v>900</v>
      </c>
      <c r="AM19" s="22">
        <f t="shared" si="7"/>
        <v>30</v>
      </c>
      <c r="AN19" s="22">
        <f t="shared" si="8"/>
        <v>35</v>
      </c>
      <c r="AO19" s="14">
        <f>INDEX(章节关卡!$F$6:$F$34,芦花古楼!AI19)*芦花古楼!AJ19</f>
        <v>3150</v>
      </c>
      <c r="AP19" s="14">
        <v>50</v>
      </c>
      <c r="AS19" s="18">
        <v>14</v>
      </c>
      <c r="AT19" s="101">
        <v>4</v>
      </c>
      <c r="AV19" s="18">
        <v>14</v>
      </c>
      <c r="AW19" s="101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52800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5">
        <v>14</v>
      </c>
      <c r="BV19" s="55">
        <v>103</v>
      </c>
      <c r="BW19" s="55">
        <v>1606016</v>
      </c>
      <c r="BX19" s="55" t="s">
        <v>376</v>
      </c>
      <c r="BY19" s="55">
        <v>4</v>
      </c>
      <c r="BZ19" s="55">
        <v>21</v>
      </c>
      <c r="CA19" s="55">
        <f>SUM(BZ$5:BZ19)</f>
        <v>246</v>
      </c>
      <c r="CJ19" s="55">
        <v>15</v>
      </c>
      <c r="CK19" s="55">
        <v>1</v>
      </c>
      <c r="CL19" s="55" t="s">
        <v>276</v>
      </c>
      <c r="CM19" s="55">
        <v>15</v>
      </c>
      <c r="CN19" s="55"/>
      <c r="CO19" s="55"/>
      <c r="CP19" s="55"/>
      <c r="CQ19" s="55" t="s">
        <v>414</v>
      </c>
      <c r="CR19" s="55">
        <v>1920</v>
      </c>
      <c r="CS19" s="55" t="s">
        <v>415</v>
      </c>
      <c r="CT19" s="55">
        <v>15</v>
      </c>
      <c r="CU19" s="55" t="s">
        <v>416</v>
      </c>
      <c r="CV19" s="55">
        <v>2</v>
      </c>
      <c r="CW19" s="55" t="s">
        <v>415</v>
      </c>
      <c r="CX19" s="55">
        <v>35</v>
      </c>
      <c r="CY19" s="55"/>
      <c r="CZ19" s="55"/>
      <c r="DA19" s="55"/>
      <c r="DB19" s="55"/>
      <c r="DC19" s="55"/>
      <c r="DD19" s="55"/>
      <c r="DE19" s="55"/>
      <c r="DF19" s="55"/>
      <c r="DG19" s="55"/>
      <c r="DH19" s="55"/>
    </row>
    <row r="20" spans="1:112" ht="16.5" x14ac:dyDescent="0.2">
      <c r="A20" s="17">
        <v>16</v>
      </c>
      <c r="B20" s="48">
        <v>6</v>
      </c>
      <c r="C20" s="79">
        <v>30</v>
      </c>
      <c r="D20" s="101"/>
      <c r="E20" s="92">
        <f>INDEX(章节关卡!$D$6:$D$34,芦花古楼!B20)*芦花古楼!C20</f>
        <v>300</v>
      </c>
      <c r="F20" s="22">
        <f t="shared" si="0"/>
        <v>20</v>
      </c>
      <c r="G20" s="22">
        <f t="shared" si="1"/>
        <v>35</v>
      </c>
      <c r="H20" s="14">
        <f>INDEX(章节关卡!$F$6:$F$34,芦花古楼!B20)*芦花古楼!C20</f>
        <v>1050</v>
      </c>
      <c r="I20" s="14">
        <v>50</v>
      </c>
      <c r="L20" s="17">
        <v>16</v>
      </c>
      <c r="M20" s="92">
        <f t="shared" si="4"/>
        <v>7</v>
      </c>
      <c r="N20" s="79">
        <v>60</v>
      </c>
      <c r="O20" s="101"/>
      <c r="P20" s="92">
        <f>INDEX(章节关卡!$D$6:$D$34,芦花古楼!M20)*芦花古楼!N20</f>
        <v>720</v>
      </c>
      <c r="Q20" s="22">
        <f t="shared" si="5"/>
        <v>25</v>
      </c>
      <c r="R20" s="22">
        <f t="shared" si="6"/>
        <v>35</v>
      </c>
      <c r="S20" s="14">
        <f>INDEX(章节关卡!$F$6:$F$34,芦花古楼!M20)*芦花古楼!N20</f>
        <v>2400</v>
      </c>
      <c r="T20" s="14">
        <v>50</v>
      </c>
      <c r="W20" s="17">
        <v>16</v>
      </c>
      <c r="X20" s="25">
        <v>7</v>
      </c>
      <c r="Y20" s="79">
        <v>90</v>
      </c>
      <c r="Z20" s="101"/>
      <c r="AA20" s="101">
        <f>INDEX(章节关卡!$D$6:$D$34,芦花古楼!X20)*芦花古楼!Y20</f>
        <v>1080</v>
      </c>
      <c r="AB20" s="22">
        <f t="shared" si="2"/>
        <v>30</v>
      </c>
      <c r="AC20" s="22">
        <f t="shared" si="3"/>
        <v>35</v>
      </c>
      <c r="AD20" s="14">
        <f>INDEX(章节关卡!$F$6:$F$34,芦花古楼!X20)*芦花古楼!Y20</f>
        <v>3600</v>
      </c>
      <c r="AE20" s="14">
        <v>50</v>
      </c>
      <c r="AH20" s="17">
        <v>16</v>
      </c>
      <c r="AI20" s="48">
        <v>7</v>
      </c>
      <c r="AJ20" s="79">
        <v>90</v>
      </c>
      <c r="AK20" s="101"/>
      <c r="AL20" s="101">
        <f>INDEX(章节关卡!$D$6:$D$34,芦花古楼!AI20)*芦花古楼!AJ20</f>
        <v>1080</v>
      </c>
      <c r="AM20" s="22">
        <f t="shared" si="7"/>
        <v>35</v>
      </c>
      <c r="AN20" s="22">
        <f t="shared" si="8"/>
        <v>35</v>
      </c>
      <c r="AO20" s="14">
        <f>INDEX(章节关卡!$F$6:$F$34,芦花古楼!AI20)*芦花古楼!AJ20</f>
        <v>3600</v>
      </c>
      <c r="AP20" s="14">
        <v>50</v>
      </c>
      <c r="AS20" s="18">
        <v>15</v>
      </c>
      <c r="AT20" s="101">
        <v>4</v>
      </c>
      <c r="AV20" s="18">
        <v>15</v>
      </c>
      <c r="AW20" s="101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56700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5">
        <v>15</v>
      </c>
      <c r="BV20" s="55">
        <v>104</v>
      </c>
      <c r="BW20" s="55">
        <v>1606017</v>
      </c>
      <c r="BX20" s="55" t="s">
        <v>377</v>
      </c>
      <c r="BY20" s="55">
        <v>1</v>
      </c>
      <c r="BZ20" s="55">
        <v>21</v>
      </c>
      <c r="CA20" s="55">
        <f>SUM(BZ$5:BZ20)</f>
        <v>267</v>
      </c>
      <c r="CJ20" s="55">
        <v>16</v>
      </c>
      <c r="CK20" s="55">
        <v>1</v>
      </c>
      <c r="CL20" s="55" t="s">
        <v>276</v>
      </c>
      <c r="CM20" s="55">
        <v>16</v>
      </c>
      <c r="CN20" s="55"/>
      <c r="CO20" s="55"/>
      <c r="CP20" s="55"/>
      <c r="CQ20" s="55" t="s">
        <v>414</v>
      </c>
      <c r="CR20" s="55">
        <v>1920</v>
      </c>
      <c r="CS20" s="55" t="s">
        <v>415</v>
      </c>
      <c r="CT20" s="55">
        <v>20</v>
      </c>
      <c r="CU20" s="55"/>
      <c r="CV20" s="55"/>
      <c r="CW20" s="55" t="s">
        <v>415</v>
      </c>
      <c r="CX20" s="55">
        <v>35</v>
      </c>
      <c r="CY20" s="55"/>
      <c r="CZ20" s="55"/>
      <c r="DA20" s="55"/>
      <c r="DB20" s="55"/>
      <c r="DC20" s="55"/>
      <c r="DD20" s="55"/>
      <c r="DE20" s="55"/>
      <c r="DF20" s="55"/>
      <c r="DG20" s="55"/>
      <c r="DH20" s="55"/>
    </row>
    <row r="21" spans="1:112" ht="16.5" x14ac:dyDescent="0.2">
      <c r="A21" s="17">
        <v>17</v>
      </c>
      <c r="B21" s="92">
        <v>6</v>
      </c>
      <c r="C21" s="79">
        <v>30</v>
      </c>
      <c r="D21" s="101"/>
      <c r="E21" s="92">
        <f>INDEX(章节关卡!$D$6:$D$34,芦花古楼!B21)*芦花古楼!C21</f>
        <v>300</v>
      </c>
      <c r="F21" s="22">
        <f t="shared" si="0"/>
        <v>20</v>
      </c>
      <c r="G21" s="22">
        <f t="shared" si="1"/>
        <v>35</v>
      </c>
      <c r="H21" s="14">
        <f>INDEX(章节关卡!$F$6:$F$34,芦花古楼!B21)*芦花古楼!C21</f>
        <v>1050</v>
      </c>
      <c r="I21" s="14">
        <v>50</v>
      </c>
      <c r="L21" s="17">
        <v>17</v>
      </c>
      <c r="M21" s="92">
        <f t="shared" si="4"/>
        <v>7</v>
      </c>
      <c r="N21" s="79">
        <v>60</v>
      </c>
      <c r="O21" s="101"/>
      <c r="P21" s="92">
        <f>INDEX(章节关卡!$D$6:$D$34,芦花古楼!M21)*芦花古楼!N21</f>
        <v>720</v>
      </c>
      <c r="Q21" s="22">
        <f t="shared" si="5"/>
        <v>25</v>
      </c>
      <c r="R21" s="22">
        <f t="shared" si="6"/>
        <v>35</v>
      </c>
      <c r="S21" s="14">
        <f>INDEX(章节关卡!$F$6:$F$34,芦花古楼!M21)*芦花古楼!N21</f>
        <v>2400</v>
      </c>
      <c r="T21" s="14">
        <v>50</v>
      </c>
      <c r="W21" s="17">
        <v>17</v>
      </c>
      <c r="X21" s="48">
        <v>7</v>
      </c>
      <c r="Y21" s="79">
        <v>90</v>
      </c>
      <c r="Z21" s="101"/>
      <c r="AA21" s="101">
        <f>INDEX(章节关卡!$D$6:$D$34,芦花古楼!X21)*芦花古楼!Y21</f>
        <v>1080</v>
      </c>
      <c r="AB21" s="22">
        <f t="shared" si="2"/>
        <v>30</v>
      </c>
      <c r="AC21" s="22">
        <f t="shared" si="3"/>
        <v>35</v>
      </c>
      <c r="AD21" s="14">
        <f>INDEX(章节关卡!$F$6:$F$34,芦花古楼!X21)*芦花古楼!Y21</f>
        <v>3600</v>
      </c>
      <c r="AE21" s="14">
        <v>50</v>
      </c>
      <c r="AH21" s="17">
        <v>17</v>
      </c>
      <c r="AI21" s="48">
        <v>7</v>
      </c>
      <c r="AJ21" s="79">
        <v>90</v>
      </c>
      <c r="AK21" s="101"/>
      <c r="AL21" s="101">
        <f>INDEX(章节关卡!$D$6:$D$34,芦花古楼!AI21)*芦花古楼!AJ21</f>
        <v>1080</v>
      </c>
      <c r="AM21" s="22">
        <f t="shared" si="7"/>
        <v>35</v>
      </c>
      <c r="AN21" s="22">
        <f t="shared" si="8"/>
        <v>35</v>
      </c>
      <c r="AO21" s="14">
        <f>INDEX(章节关卡!$F$6:$F$34,芦花古楼!AI21)*芦花古楼!AJ21</f>
        <v>3600</v>
      </c>
      <c r="AP21" s="14">
        <v>50</v>
      </c>
      <c r="AS21" s="18">
        <v>16</v>
      </c>
      <c r="AT21" s="18">
        <v>5</v>
      </c>
      <c r="AV21" s="18">
        <v>16</v>
      </c>
      <c r="AW21" s="101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37950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5">
        <v>16</v>
      </c>
      <c r="BV21" s="55">
        <v>104</v>
      </c>
      <c r="BW21" s="55">
        <v>1606018</v>
      </c>
      <c r="BX21" s="55" t="s">
        <v>378</v>
      </c>
      <c r="BY21" s="55">
        <v>1</v>
      </c>
      <c r="BZ21" s="55">
        <v>21</v>
      </c>
      <c r="CA21" s="55">
        <f>SUM(BZ$5:BZ21)</f>
        <v>288</v>
      </c>
      <c r="CJ21" s="55">
        <v>17</v>
      </c>
      <c r="CK21" s="55">
        <v>1</v>
      </c>
      <c r="CL21" s="55" t="s">
        <v>276</v>
      </c>
      <c r="CM21" s="55">
        <v>17</v>
      </c>
      <c r="CN21" s="55"/>
      <c r="CO21" s="55"/>
      <c r="CP21" s="55"/>
      <c r="CQ21" s="55" t="s">
        <v>414</v>
      </c>
      <c r="CR21" s="55">
        <v>1920</v>
      </c>
      <c r="CS21" s="55" t="s">
        <v>415</v>
      </c>
      <c r="CT21" s="55">
        <v>20</v>
      </c>
      <c r="CU21" s="55"/>
      <c r="CV21" s="55"/>
      <c r="CW21" s="55" t="s">
        <v>415</v>
      </c>
      <c r="CX21" s="55">
        <v>35</v>
      </c>
      <c r="CY21" s="55"/>
      <c r="CZ21" s="55"/>
      <c r="DA21" s="55"/>
      <c r="DB21" s="55"/>
      <c r="DC21" s="55"/>
      <c r="DD21" s="55"/>
      <c r="DE21" s="55"/>
      <c r="DF21" s="55"/>
      <c r="DG21" s="55"/>
      <c r="DH21" s="55"/>
    </row>
    <row r="22" spans="1:112" ht="16.5" x14ac:dyDescent="0.2">
      <c r="A22" s="17">
        <v>18</v>
      </c>
      <c r="B22" s="92">
        <v>6</v>
      </c>
      <c r="C22" s="79">
        <v>30</v>
      </c>
      <c r="D22" s="101"/>
      <c r="E22" s="92">
        <f>INDEX(章节关卡!$D$6:$D$34,芦花古楼!B22)*芦花古楼!C22</f>
        <v>300</v>
      </c>
      <c r="F22" s="22">
        <f t="shared" si="0"/>
        <v>20</v>
      </c>
      <c r="G22" s="22">
        <f t="shared" si="1"/>
        <v>35</v>
      </c>
      <c r="H22" s="14">
        <f>INDEX(章节关卡!$F$6:$F$34,芦花古楼!B22)*芦花古楼!C22</f>
        <v>1050</v>
      </c>
      <c r="I22" s="14">
        <v>50</v>
      </c>
      <c r="L22" s="17">
        <v>18</v>
      </c>
      <c r="M22" s="92">
        <f t="shared" si="4"/>
        <v>7</v>
      </c>
      <c r="N22" s="79">
        <v>60</v>
      </c>
      <c r="O22" s="101"/>
      <c r="P22" s="92">
        <f>INDEX(章节关卡!$D$6:$D$34,芦花古楼!M22)*芦花古楼!N22</f>
        <v>720</v>
      </c>
      <c r="Q22" s="22">
        <f t="shared" si="5"/>
        <v>25</v>
      </c>
      <c r="R22" s="22">
        <f t="shared" si="6"/>
        <v>35</v>
      </c>
      <c r="S22" s="14">
        <f>INDEX(章节关卡!$F$6:$F$34,芦花古楼!M22)*芦花古楼!N22</f>
        <v>2400</v>
      </c>
      <c r="T22" s="14">
        <v>50</v>
      </c>
      <c r="W22" s="17">
        <v>18</v>
      </c>
      <c r="X22" s="48">
        <v>7</v>
      </c>
      <c r="Y22" s="79">
        <v>90</v>
      </c>
      <c r="Z22" s="101"/>
      <c r="AA22" s="101">
        <f>INDEX(章节关卡!$D$6:$D$34,芦花古楼!X22)*芦花古楼!Y22</f>
        <v>1080</v>
      </c>
      <c r="AB22" s="22">
        <f t="shared" si="2"/>
        <v>30</v>
      </c>
      <c r="AC22" s="22">
        <f t="shared" si="3"/>
        <v>35</v>
      </c>
      <c r="AD22" s="14">
        <f>INDEX(章节关卡!$F$6:$F$34,芦花古楼!X22)*芦花古楼!Y22</f>
        <v>3600</v>
      </c>
      <c r="AE22" s="14">
        <v>50</v>
      </c>
      <c r="AH22" s="17">
        <v>18</v>
      </c>
      <c r="AI22" s="48">
        <v>7</v>
      </c>
      <c r="AJ22" s="79">
        <v>90</v>
      </c>
      <c r="AK22" s="101"/>
      <c r="AL22" s="101">
        <f>INDEX(章节关卡!$D$6:$D$34,芦花古楼!AI22)*芦花古楼!AJ22</f>
        <v>1080</v>
      </c>
      <c r="AM22" s="22">
        <f t="shared" si="7"/>
        <v>35</v>
      </c>
      <c r="AN22" s="22">
        <f t="shared" si="8"/>
        <v>35</v>
      </c>
      <c r="AO22" s="14">
        <f>INDEX(章节关卡!$F$6:$F$34,芦花古楼!AI22)*芦花古楼!AJ22</f>
        <v>3600</v>
      </c>
      <c r="AP22" s="14">
        <v>50</v>
      </c>
      <c r="AS22" s="18">
        <v>17</v>
      </c>
      <c r="AT22" s="101">
        <v>5</v>
      </c>
      <c r="AV22" s="18">
        <v>17</v>
      </c>
      <c r="AW22" s="101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40500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5">
        <v>17</v>
      </c>
      <c r="BV22" s="55">
        <v>104</v>
      </c>
      <c r="BW22" s="55">
        <v>1606019</v>
      </c>
      <c r="BX22" s="55" t="s">
        <v>379</v>
      </c>
      <c r="BY22" s="55">
        <v>2</v>
      </c>
      <c r="BZ22" s="55">
        <v>21</v>
      </c>
      <c r="CA22" s="55">
        <f>SUM(BZ$5:BZ22)</f>
        <v>309</v>
      </c>
      <c r="CJ22" s="55">
        <v>18</v>
      </c>
      <c r="CK22" s="55">
        <v>1</v>
      </c>
      <c r="CL22" s="55" t="s">
        <v>276</v>
      </c>
      <c r="CM22" s="55">
        <v>18</v>
      </c>
      <c r="CN22" s="55"/>
      <c r="CO22" s="55"/>
      <c r="CP22" s="55"/>
      <c r="CQ22" s="55" t="s">
        <v>414</v>
      </c>
      <c r="CR22" s="55">
        <v>1920</v>
      </c>
      <c r="CS22" s="55" t="s">
        <v>415</v>
      </c>
      <c r="CT22" s="55">
        <v>20</v>
      </c>
      <c r="CU22" s="55"/>
      <c r="CV22" s="55"/>
      <c r="CW22" s="55" t="s">
        <v>415</v>
      </c>
      <c r="CX22" s="55">
        <v>35</v>
      </c>
      <c r="CY22" s="55"/>
      <c r="CZ22" s="55"/>
      <c r="DA22" s="55"/>
      <c r="DB22" s="55"/>
      <c r="DC22" s="55"/>
      <c r="DD22" s="55"/>
      <c r="DE22" s="55"/>
      <c r="DF22" s="55"/>
      <c r="DG22" s="55"/>
      <c r="DH22" s="55"/>
    </row>
    <row r="23" spans="1:112" ht="16.5" x14ac:dyDescent="0.2">
      <c r="A23" s="17">
        <v>19</v>
      </c>
      <c r="B23" s="92">
        <v>6</v>
      </c>
      <c r="C23" s="79">
        <v>30</v>
      </c>
      <c r="D23" s="101"/>
      <c r="E23" s="92">
        <f>INDEX(章节关卡!$D$6:$D$34,芦花古楼!B23)*芦花古楼!C23</f>
        <v>300</v>
      </c>
      <c r="F23" s="22">
        <f t="shared" si="0"/>
        <v>20</v>
      </c>
      <c r="G23" s="22">
        <f t="shared" si="1"/>
        <v>35</v>
      </c>
      <c r="H23" s="14">
        <f>INDEX(章节关卡!$F$6:$F$34,芦花古楼!B23)*芦花古楼!C23</f>
        <v>1050</v>
      </c>
      <c r="I23" s="14">
        <v>50</v>
      </c>
      <c r="L23" s="17">
        <v>19</v>
      </c>
      <c r="M23" s="92">
        <f t="shared" si="4"/>
        <v>7</v>
      </c>
      <c r="N23" s="79">
        <v>60</v>
      </c>
      <c r="O23" s="101"/>
      <c r="P23" s="92">
        <f>INDEX(章节关卡!$D$6:$D$34,芦花古楼!M23)*芦花古楼!N23</f>
        <v>720</v>
      </c>
      <c r="Q23" s="22">
        <f t="shared" si="5"/>
        <v>25</v>
      </c>
      <c r="R23" s="22">
        <f t="shared" si="6"/>
        <v>35</v>
      </c>
      <c r="S23" s="14">
        <f>INDEX(章节关卡!$F$6:$F$34,芦花古楼!M23)*芦花古楼!N23</f>
        <v>2400</v>
      </c>
      <c r="T23" s="14">
        <v>50</v>
      </c>
      <c r="W23" s="17">
        <v>19</v>
      </c>
      <c r="X23" s="48">
        <v>7</v>
      </c>
      <c r="Y23" s="79">
        <v>90</v>
      </c>
      <c r="Z23" s="101"/>
      <c r="AA23" s="101">
        <f>INDEX(章节关卡!$D$6:$D$34,芦花古楼!X23)*芦花古楼!Y23</f>
        <v>1080</v>
      </c>
      <c r="AB23" s="22">
        <f t="shared" si="2"/>
        <v>30</v>
      </c>
      <c r="AC23" s="22">
        <f t="shared" si="3"/>
        <v>35</v>
      </c>
      <c r="AD23" s="14">
        <f>INDEX(章节关卡!$F$6:$F$34,芦花古楼!X23)*芦花古楼!Y23</f>
        <v>3600</v>
      </c>
      <c r="AE23" s="14">
        <v>50</v>
      </c>
      <c r="AH23" s="17">
        <v>19</v>
      </c>
      <c r="AI23" s="48">
        <v>7</v>
      </c>
      <c r="AJ23" s="79">
        <v>90</v>
      </c>
      <c r="AK23" s="101"/>
      <c r="AL23" s="101">
        <f>INDEX(章节关卡!$D$6:$D$34,芦花古楼!AI23)*芦花古楼!AJ23</f>
        <v>1080</v>
      </c>
      <c r="AM23" s="22">
        <f t="shared" si="7"/>
        <v>35</v>
      </c>
      <c r="AN23" s="22">
        <f t="shared" si="8"/>
        <v>35</v>
      </c>
      <c r="AO23" s="14">
        <f>INDEX(章节关卡!$F$6:$F$34,芦花古楼!AI23)*芦花古楼!AJ23</f>
        <v>3600</v>
      </c>
      <c r="AP23" s="14">
        <v>50</v>
      </c>
      <c r="AS23" s="18">
        <v>18</v>
      </c>
      <c r="AT23" s="101">
        <v>5</v>
      </c>
      <c r="AV23" s="18">
        <v>18</v>
      </c>
      <c r="AW23" s="101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40500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5">
        <v>18</v>
      </c>
      <c r="BV23" s="55">
        <v>104</v>
      </c>
      <c r="BW23" s="55">
        <v>1606020</v>
      </c>
      <c r="BX23" s="55" t="s">
        <v>380</v>
      </c>
      <c r="BY23" s="55">
        <v>2</v>
      </c>
      <c r="BZ23" s="55">
        <v>21</v>
      </c>
      <c r="CA23" s="55">
        <f>SUM(BZ$5:BZ23)</f>
        <v>330</v>
      </c>
      <c r="CJ23" s="55">
        <v>19</v>
      </c>
      <c r="CK23" s="55">
        <v>1</v>
      </c>
      <c r="CL23" s="55" t="s">
        <v>276</v>
      </c>
      <c r="CM23" s="55">
        <v>19</v>
      </c>
      <c r="CN23" s="55"/>
      <c r="CO23" s="55"/>
      <c r="CP23" s="55"/>
      <c r="CQ23" s="55" t="s">
        <v>414</v>
      </c>
      <c r="CR23" s="55">
        <v>1920</v>
      </c>
      <c r="CS23" s="55" t="s">
        <v>415</v>
      </c>
      <c r="CT23" s="55">
        <v>20</v>
      </c>
      <c r="CU23" s="55"/>
      <c r="CV23" s="55"/>
      <c r="CW23" s="55" t="s">
        <v>415</v>
      </c>
      <c r="CX23" s="55">
        <v>35</v>
      </c>
      <c r="CY23" s="55"/>
      <c r="CZ23" s="55"/>
      <c r="DA23" s="55"/>
      <c r="DB23" s="55"/>
      <c r="DC23" s="55"/>
      <c r="DD23" s="55"/>
      <c r="DE23" s="55"/>
      <c r="DF23" s="55"/>
      <c r="DG23" s="55"/>
      <c r="DH23" s="55"/>
    </row>
    <row r="24" spans="1:112" ht="16.5" x14ac:dyDescent="0.2">
      <c r="A24" s="17">
        <v>20</v>
      </c>
      <c r="B24" s="92">
        <v>6</v>
      </c>
      <c r="C24" s="79">
        <v>30</v>
      </c>
      <c r="D24" s="101"/>
      <c r="E24" s="92">
        <f>INDEX(章节关卡!$D$6:$D$34,芦花古楼!B24)*芦花古楼!C24</f>
        <v>300</v>
      </c>
      <c r="F24" s="22">
        <f t="shared" si="0"/>
        <v>20</v>
      </c>
      <c r="G24" s="22">
        <f t="shared" si="1"/>
        <v>40</v>
      </c>
      <c r="H24" s="14">
        <f>INDEX(章节关卡!$F$6:$F$34,芦花古楼!B24)*芦花古楼!C24</f>
        <v>1050</v>
      </c>
      <c r="I24" s="14">
        <v>100</v>
      </c>
      <c r="L24" s="17">
        <v>20</v>
      </c>
      <c r="M24" s="92">
        <f t="shared" si="4"/>
        <v>7</v>
      </c>
      <c r="N24" s="79">
        <v>60</v>
      </c>
      <c r="O24" s="101"/>
      <c r="P24" s="92">
        <f>INDEX(章节关卡!$D$6:$D$34,芦花古楼!M24)*芦花古楼!N24</f>
        <v>720</v>
      </c>
      <c r="Q24" s="22">
        <f t="shared" si="5"/>
        <v>25</v>
      </c>
      <c r="R24" s="22">
        <f t="shared" si="6"/>
        <v>40</v>
      </c>
      <c r="S24" s="14">
        <f>INDEX(章节关卡!$F$6:$F$34,芦花古楼!M24)*芦花古楼!N24</f>
        <v>2400</v>
      </c>
      <c r="T24" s="14">
        <v>100</v>
      </c>
      <c r="W24" s="17">
        <v>20</v>
      </c>
      <c r="X24" s="25">
        <v>7</v>
      </c>
      <c r="Y24" s="79">
        <v>90</v>
      </c>
      <c r="Z24" s="101"/>
      <c r="AA24" s="101">
        <f>INDEX(章节关卡!$D$6:$D$34,芦花古楼!X24)*芦花古楼!Y24</f>
        <v>1080</v>
      </c>
      <c r="AB24" s="22">
        <f t="shared" si="2"/>
        <v>30</v>
      </c>
      <c r="AC24" s="22">
        <f t="shared" si="3"/>
        <v>40</v>
      </c>
      <c r="AD24" s="14">
        <f>INDEX(章节关卡!$F$6:$F$34,芦花古楼!X24)*芦花古楼!Y24</f>
        <v>3600</v>
      </c>
      <c r="AE24" s="14">
        <v>100</v>
      </c>
      <c r="AH24" s="17">
        <v>20</v>
      </c>
      <c r="AI24" s="48">
        <v>7</v>
      </c>
      <c r="AJ24" s="79">
        <v>90</v>
      </c>
      <c r="AK24" s="101"/>
      <c r="AL24" s="101">
        <f>INDEX(章节关卡!$D$6:$D$34,芦花古楼!AI24)*芦花古楼!AJ24</f>
        <v>1080</v>
      </c>
      <c r="AM24" s="22">
        <f t="shared" si="7"/>
        <v>35</v>
      </c>
      <c r="AN24" s="22">
        <f t="shared" si="8"/>
        <v>40</v>
      </c>
      <c r="AO24" s="14">
        <f>INDEX(章节关卡!$F$6:$F$34,芦花古楼!AI24)*芦花古楼!AJ24</f>
        <v>3600</v>
      </c>
      <c r="AP24" s="14">
        <v>100</v>
      </c>
      <c r="AS24" s="18">
        <v>19</v>
      </c>
      <c r="AT24" s="101">
        <v>5</v>
      </c>
      <c r="AV24" s="18">
        <v>19</v>
      </c>
      <c r="AW24" s="101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42000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5">
        <v>19</v>
      </c>
      <c r="BV24" s="55">
        <v>104</v>
      </c>
      <c r="BW24" s="55">
        <v>1606021</v>
      </c>
      <c r="BX24" s="55" t="s">
        <v>381</v>
      </c>
      <c r="BY24" s="55">
        <v>2</v>
      </c>
      <c r="BZ24" s="55">
        <v>21</v>
      </c>
      <c r="CA24" s="55">
        <f>SUM(BZ$5:BZ24)</f>
        <v>351</v>
      </c>
      <c r="CJ24" s="55">
        <v>20</v>
      </c>
      <c r="CK24" s="55">
        <v>1</v>
      </c>
      <c r="CL24" s="55" t="s">
        <v>276</v>
      </c>
      <c r="CM24" s="55">
        <v>20</v>
      </c>
      <c r="CN24" s="55"/>
      <c r="CO24" s="55"/>
      <c r="CP24" s="55"/>
      <c r="CQ24" s="55" t="s">
        <v>414</v>
      </c>
      <c r="CR24" s="55">
        <v>1920</v>
      </c>
      <c r="CS24" s="55" t="s">
        <v>415</v>
      </c>
      <c r="CT24" s="55">
        <v>20</v>
      </c>
      <c r="CU24" s="55" t="s">
        <v>299</v>
      </c>
      <c r="CV24" s="55">
        <v>2</v>
      </c>
      <c r="CW24" s="55" t="s">
        <v>415</v>
      </c>
      <c r="CX24" s="55">
        <v>40</v>
      </c>
      <c r="CY24" s="55"/>
      <c r="CZ24" s="55"/>
      <c r="DA24" s="55"/>
      <c r="DB24" s="55"/>
      <c r="DC24" s="55"/>
      <c r="DD24" s="55"/>
      <c r="DE24" s="55"/>
      <c r="DF24" s="55"/>
      <c r="DG24" s="55"/>
      <c r="DH24" s="55"/>
    </row>
    <row r="25" spans="1:112" ht="16.5" x14ac:dyDescent="0.2">
      <c r="A25" s="17">
        <v>21</v>
      </c>
      <c r="B25" s="25">
        <v>7</v>
      </c>
      <c r="C25" s="79">
        <v>30</v>
      </c>
      <c r="D25" s="101"/>
      <c r="E25" s="92">
        <f>INDEX(章节关卡!$D$6:$D$34,芦花古楼!B25)*芦花古楼!C25</f>
        <v>360</v>
      </c>
      <c r="F25" s="22">
        <f t="shared" si="0"/>
        <v>25</v>
      </c>
      <c r="G25" s="22">
        <f t="shared" si="1"/>
        <v>40</v>
      </c>
      <c r="H25" s="14">
        <f>INDEX(章节关卡!$F$6:$F$34,芦花古楼!B25)*芦花古楼!C25</f>
        <v>1200</v>
      </c>
      <c r="I25" s="14">
        <v>100</v>
      </c>
      <c r="L25" s="17">
        <v>21</v>
      </c>
      <c r="M25" s="92">
        <f t="shared" si="4"/>
        <v>8</v>
      </c>
      <c r="N25" s="79">
        <v>60</v>
      </c>
      <c r="O25" s="101"/>
      <c r="P25" s="92">
        <f>INDEX(章节关卡!$D$6:$D$34,芦花古楼!M25)*芦花古楼!N25</f>
        <v>840</v>
      </c>
      <c r="Q25" s="22">
        <f t="shared" si="5"/>
        <v>30</v>
      </c>
      <c r="R25" s="22">
        <f t="shared" si="6"/>
        <v>40</v>
      </c>
      <c r="S25" s="14">
        <f>INDEX(章节关卡!$F$6:$F$34,芦花古楼!M25)*芦花古楼!N25</f>
        <v>2700</v>
      </c>
      <c r="T25" s="14">
        <v>100</v>
      </c>
      <c r="W25" s="17">
        <v>21</v>
      </c>
      <c r="X25" s="48">
        <v>8</v>
      </c>
      <c r="Y25" s="79">
        <v>90</v>
      </c>
      <c r="Z25" s="101"/>
      <c r="AA25" s="101">
        <f>INDEX(章节关卡!$D$6:$D$34,芦花古楼!X25)*芦花古楼!Y25</f>
        <v>1260</v>
      </c>
      <c r="AB25" s="22">
        <f t="shared" si="2"/>
        <v>35</v>
      </c>
      <c r="AC25" s="22">
        <f t="shared" si="3"/>
        <v>40</v>
      </c>
      <c r="AD25" s="14">
        <f>INDEX(章节关卡!$F$6:$F$34,芦花古楼!X25)*芦花古楼!Y25</f>
        <v>4050</v>
      </c>
      <c r="AE25" s="14">
        <v>100</v>
      </c>
      <c r="AH25" s="17">
        <v>21</v>
      </c>
      <c r="AI25" s="48">
        <v>8</v>
      </c>
      <c r="AJ25" s="79">
        <v>90</v>
      </c>
      <c r="AK25" s="101"/>
      <c r="AL25" s="101">
        <f>INDEX(章节关卡!$D$6:$D$34,芦花古楼!AI25)*芦花古楼!AJ25</f>
        <v>1260</v>
      </c>
      <c r="AM25" s="22">
        <f t="shared" si="7"/>
        <v>40</v>
      </c>
      <c r="AN25" s="22">
        <f t="shared" si="8"/>
        <v>40</v>
      </c>
      <c r="AO25" s="14">
        <f>INDEX(章节关卡!$F$6:$F$34,芦花古楼!AI25)*芦花古楼!AJ25</f>
        <v>4050</v>
      </c>
      <c r="AP25" s="14">
        <v>100</v>
      </c>
      <c r="AS25" s="18">
        <v>20</v>
      </c>
      <c r="AT25" s="101">
        <v>5</v>
      </c>
      <c r="AV25" s="18">
        <v>20</v>
      </c>
      <c r="AW25" s="101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43200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5">
        <v>20</v>
      </c>
      <c r="BV25" s="55">
        <v>104</v>
      </c>
      <c r="BW25" s="55">
        <v>1606022</v>
      </c>
      <c r="BX25" s="55" t="s">
        <v>382</v>
      </c>
      <c r="BY25" s="55">
        <v>3</v>
      </c>
      <c r="BZ25" s="55">
        <v>21</v>
      </c>
      <c r="CA25" s="55">
        <f>SUM(BZ$5:BZ25)</f>
        <v>372</v>
      </c>
      <c r="CJ25" s="55">
        <v>21</v>
      </c>
      <c r="CK25" s="55">
        <v>1</v>
      </c>
      <c r="CL25" s="55" t="s">
        <v>276</v>
      </c>
      <c r="CM25" s="55">
        <v>21</v>
      </c>
      <c r="CN25" s="55"/>
      <c r="CO25" s="55"/>
      <c r="CP25" s="55"/>
      <c r="CQ25" s="55" t="s">
        <v>414</v>
      </c>
      <c r="CR25" s="55">
        <v>2400</v>
      </c>
      <c r="CS25" s="55" t="s">
        <v>415</v>
      </c>
      <c r="CT25" s="55">
        <v>25</v>
      </c>
      <c r="CU25" s="55"/>
      <c r="CV25" s="55"/>
      <c r="CW25" s="55" t="s">
        <v>415</v>
      </c>
      <c r="CX25" s="55">
        <v>40</v>
      </c>
      <c r="CY25" s="55"/>
      <c r="CZ25" s="55"/>
      <c r="DA25" s="55"/>
      <c r="DB25" s="55"/>
      <c r="DC25" s="55"/>
      <c r="DD25" s="55"/>
      <c r="DE25" s="55"/>
      <c r="DF25" s="55"/>
      <c r="DG25" s="55"/>
      <c r="DH25" s="55"/>
    </row>
    <row r="26" spans="1:112" ht="16.5" x14ac:dyDescent="0.2">
      <c r="A26" s="17">
        <v>22</v>
      </c>
      <c r="B26" s="92">
        <v>7</v>
      </c>
      <c r="C26" s="79">
        <v>30</v>
      </c>
      <c r="D26" s="101"/>
      <c r="E26" s="92">
        <f>INDEX(章节关卡!$D$6:$D$34,芦花古楼!B26)*芦花古楼!C26</f>
        <v>360</v>
      </c>
      <c r="F26" s="22">
        <f t="shared" si="0"/>
        <v>25</v>
      </c>
      <c r="G26" s="22">
        <f t="shared" si="1"/>
        <v>40</v>
      </c>
      <c r="H26" s="14">
        <f>INDEX(章节关卡!$F$6:$F$34,芦花古楼!B26)*芦花古楼!C26</f>
        <v>1200</v>
      </c>
      <c r="I26" s="14">
        <v>100</v>
      </c>
      <c r="L26" s="17">
        <v>22</v>
      </c>
      <c r="M26" s="92">
        <f t="shared" si="4"/>
        <v>8</v>
      </c>
      <c r="N26" s="79">
        <v>60</v>
      </c>
      <c r="O26" s="101"/>
      <c r="P26" s="92">
        <f>INDEX(章节关卡!$D$6:$D$34,芦花古楼!M26)*芦花古楼!N26</f>
        <v>840</v>
      </c>
      <c r="Q26" s="22">
        <f t="shared" si="5"/>
        <v>30</v>
      </c>
      <c r="R26" s="22">
        <f t="shared" si="6"/>
        <v>40</v>
      </c>
      <c r="S26" s="14">
        <f>INDEX(章节关卡!$F$6:$F$34,芦花古楼!M26)*芦花古楼!N26</f>
        <v>2700</v>
      </c>
      <c r="T26" s="14">
        <v>100</v>
      </c>
      <c r="W26" s="17">
        <v>22</v>
      </c>
      <c r="X26" s="48">
        <v>8</v>
      </c>
      <c r="Y26" s="79">
        <v>90</v>
      </c>
      <c r="Z26" s="101"/>
      <c r="AA26" s="101">
        <f>INDEX(章节关卡!$D$6:$D$34,芦花古楼!X26)*芦花古楼!Y26</f>
        <v>1260</v>
      </c>
      <c r="AB26" s="22">
        <f t="shared" si="2"/>
        <v>35</v>
      </c>
      <c r="AC26" s="22">
        <f t="shared" si="3"/>
        <v>40</v>
      </c>
      <c r="AD26" s="14">
        <f>INDEX(章节关卡!$F$6:$F$34,芦花古楼!X26)*芦花古楼!Y26</f>
        <v>4050</v>
      </c>
      <c r="AE26" s="14">
        <v>100</v>
      </c>
      <c r="AH26" s="17">
        <v>22</v>
      </c>
      <c r="AI26" s="48">
        <v>8</v>
      </c>
      <c r="AJ26" s="79">
        <v>90</v>
      </c>
      <c r="AK26" s="101"/>
      <c r="AL26" s="101">
        <f>INDEX(章节关卡!$D$6:$D$34,芦花古楼!AI26)*芦花古楼!AJ26</f>
        <v>1260</v>
      </c>
      <c r="AM26" s="22">
        <f t="shared" si="7"/>
        <v>40</v>
      </c>
      <c r="AN26" s="22">
        <f t="shared" si="8"/>
        <v>40</v>
      </c>
      <c r="AO26" s="14">
        <f>INDEX(章节关卡!$F$6:$F$34,芦花古楼!AI26)*芦花古楼!AJ26</f>
        <v>4050</v>
      </c>
      <c r="AP26" s="14">
        <v>100</v>
      </c>
      <c r="AS26" s="18">
        <v>21</v>
      </c>
      <c r="AT26" s="18">
        <v>6</v>
      </c>
      <c r="AV26" s="18">
        <v>21</v>
      </c>
      <c r="AW26" s="101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43500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5">
        <v>21</v>
      </c>
      <c r="BV26" s="55">
        <v>105</v>
      </c>
      <c r="BW26" s="55">
        <v>1606023</v>
      </c>
      <c r="BX26" s="55" t="s">
        <v>383</v>
      </c>
      <c r="BY26" s="55">
        <v>1</v>
      </c>
      <c r="BZ26" s="55">
        <v>21</v>
      </c>
      <c r="CA26" s="55">
        <f>SUM(BZ$5:BZ26)</f>
        <v>393</v>
      </c>
      <c r="CJ26" s="55">
        <v>22</v>
      </c>
      <c r="CK26" s="55">
        <v>1</v>
      </c>
      <c r="CL26" s="55" t="s">
        <v>276</v>
      </c>
      <c r="CM26" s="55">
        <v>22</v>
      </c>
      <c r="CN26" s="55"/>
      <c r="CO26" s="55"/>
      <c r="CP26" s="55"/>
      <c r="CQ26" s="55" t="s">
        <v>414</v>
      </c>
      <c r="CR26" s="55">
        <v>2400</v>
      </c>
      <c r="CS26" s="55" t="s">
        <v>415</v>
      </c>
      <c r="CT26" s="55">
        <v>25</v>
      </c>
      <c r="CU26" s="55"/>
      <c r="CV26" s="55"/>
      <c r="CW26" s="55" t="s">
        <v>415</v>
      </c>
      <c r="CX26" s="55">
        <v>40</v>
      </c>
      <c r="CY26" s="55"/>
      <c r="CZ26" s="55"/>
      <c r="DA26" s="55"/>
      <c r="DB26" s="55"/>
      <c r="DC26" s="55"/>
      <c r="DD26" s="55"/>
      <c r="DE26" s="55"/>
      <c r="DF26" s="55"/>
      <c r="DG26" s="55"/>
      <c r="DH26" s="55"/>
    </row>
    <row r="27" spans="1:112" ht="16.5" x14ac:dyDescent="0.2">
      <c r="A27" s="17">
        <v>23</v>
      </c>
      <c r="B27" s="92">
        <v>7</v>
      </c>
      <c r="C27" s="79">
        <v>30</v>
      </c>
      <c r="D27" s="101"/>
      <c r="E27" s="92">
        <f>INDEX(章节关卡!$D$6:$D$34,芦花古楼!B27)*芦花古楼!C27</f>
        <v>360</v>
      </c>
      <c r="F27" s="22">
        <f t="shared" si="0"/>
        <v>25</v>
      </c>
      <c r="G27" s="22">
        <f t="shared" si="1"/>
        <v>40</v>
      </c>
      <c r="H27" s="14">
        <f>INDEX(章节关卡!$F$6:$F$34,芦花古楼!B27)*芦花古楼!C27</f>
        <v>1200</v>
      </c>
      <c r="I27" s="14">
        <v>100</v>
      </c>
      <c r="L27" s="17">
        <v>23</v>
      </c>
      <c r="M27" s="92">
        <f t="shared" si="4"/>
        <v>8</v>
      </c>
      <c r="N27" s="79">
        <v>60</v>
      </c>
      <c r="O27" s="101"/>
      <c r="P27" s="92">
        <f>INDEX(章节关卡!$D$6:$D$34,芦花古楼!M27)*芦花古楼!N27</f>
        <v>840</v>
      </c>
      <c r="Q27" s="22">
        <f t="shared" si="5"/>
        <v>30</v>
      </c>
      <c r="R27" s="22">
        <f t="shared" si="6"/>
        <v>40</v>
      </c>
      <c r="S27" s="14">
        <f>INDEX(章节关卡!$F$6:$F$34,芦花古楼!M27)*芦花古楼!N27</f>
        <v>2700</v>
      </c>
      <c r="T27" s="14">
        <v>100</v>
      </c>
      <c r="W27" s="17">
        <v>23</v>
      </c>
      <c r="X27" s="48">
        <v>8</v>
      </c>
      <c r="Y27" s="79">
        <v>90</v>
      </c>
      <c r="Z27" s="101"/>
      <c r="AA27" s="101">
        <f>INDEX(章节关卡!$D$6:$D$34,芦花古楼!X27)*芦花古楼!Y27</f>
        <v>1260</v>
      </c>
      <c r="AB27" s="22">
        <f t="shared" si="2"/>
        <v>35</v>
      </c>
      <c r="AC27" s="22">
        <f t="shared" si="3"/>
        <v>40</v>
      </c>
      <c r="AD27" s="14">
        <f>INDEX(章节关卡!$F$6:$F$34,芦花古楼!X27)*芦花古楼!Y27</f>
        <v>4050</v>
      </c>
      <c r="AE27" s="14">
        <v>100</v>
      </c>
      <c r="AH27" s="17">
        <v>23</v>
      </c>
      <c r="AI27" s="48">
        <v>8</v>
      </c>
      <c r="AJ27" s="79">
        <v>90</v>
      </c>
      <c r="AK27" s="101"/>
      <c r="AL27" s="101">
        <f>INDEX(章节关卡!$D$6:$D$34,芦花古楼!AI27)*芦花古楼!AJ27</f>
        <v>1260</v>
      </c>
      <c r="AM27" s="22">
        <f t="shared" si="7"/>
        <v>40</v>
      </c>
      <c r="AN27" s="22">
        <f t="shared" si="8"/>
        <v>40</v>
      </c>
      <c r="AO27" s="14">
        <f>INDEX(章节关卡!$F$6:$F$34,芦花古楼!AI27)*芦花古楼!AJ27</f>
        <v>4050</v>
      </c>
      <c r="AP27" s="14">
        <v>100</v>
      </c>
      <c r="AS27" s="18">
        <v>22</v>
      </c>
      <c r="AT27" s="101">
        <v>6</v>
      </c>
      <c r="AV27" s="18">
        <v>22</v>
      </c>
      <c r="AW27" s="101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48600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5">
        <v>22</v>
      </c>
      <c r="BV27" s="55">
        <v>105</v>
      </c>
      <c r="BW27" s="55">
        <v>1606024</v>
      </c>
      <c r="BX27" s="55" t="s">
        <v>384</v>
      </c>
      <c r="BY27" s="55">
        <v>1</v>
      </c>
      <c r="BZ27" s="55">
        <v>21</v>
      </c>
      <c r="CA27" s="55">
        <f>SUM(BZ$5:BZ27)</f>
        <v>414</v>
      </c>
      <c r="CJ27" s="55">
        <v>23</v>
      </c>
      <c r="CK27" s="55">
        <v>1</v>
      </c>
      <c r="CL27" s="55" t="s">
        <v>276</v>
      </c>
      <c r="CM27" s="55">
        <v>23</v>
      </c>
      <c r="CN27" s="55"/>
      <c r="CO27" s="55"/>
      <c r="CP27" s="55"/>
      <c r="CQ27" s="55" t="s">
        <v>414</v>
      </c>
      <c r="CR27" s="55">
        <v>2400</v>
      </c>
      <c r="CS27" s="55" t="s">
        <v>415</v>
      </c>
      <c r="CT27" s="55">
        <v>25</v>
      </c>
      <c r="CU27" s="55"/>
      <c r="CV27" s="55"/>
      <c r="CW27" s="55" t="s">
        <v>415</v>
      </c>
      <c r="CX27" s="55">
        <v>40</v>
      </c>
      <c r="CY27" s="55"/>
      <c r="CZ27" s="55"/>
      <c r="DA27" s="55"/>
      <c r="DB27" s="55"/>
      <c r="DC27" s="55"/>
      <c r="DD27" s="55"/>
      <c r="DE27" s="55"/>
      <c r="DF27" s="55"/>
      <c r="DG27" s="55"/>
      <c r="DH27" s="55"/>
    </row>
    <row r="28" spans="1:112" ht="16.5" x14ac:dyDescent="0.2">
      <c r="A28" s="17">
        <v>24</v>
      </c>
      <c r="B28" s="92">
        <v>7</v>
      </c>
      <c r="C28" s="79">
        <v>30</v>
      </c>
      <c r="D28" s="101"/>
      <c r="E28" s="92">
        <f>INDEX(章节关卡!$D$6:$D$34,芦花古楼!B28)*芦花古楼!C28</f>
        <v>360</v>
      </c>
      <c r="F28" s="22">
        <f t="shared" si="0"/>
        <v>25</v>
      </c>
      <c r="G28" s="22">
        <f t="shared" si="1"/>
        <v>40</v>
      </c>
      <c r="H28" s="14">
        <f>INDEX(章节关卡!$F$6:$F$34,芦花古楼!B28)*芦花古楼!C28</f>
        <v>1200</v>
      </c>
      <c r="I28" s="14">
        <v>100</v>
      </c>
      <c r="L28" s="17">
        <v>24</v>
      </c>
      <c r="M28" s="92">
        <f t="shared" si="4"/>
        <v>8</v>
      </c>
      <c r="N28" s="79">
        <v>60</v>
      </c>
      <c r="O28" s="101"/>
      <c r="P28" s="92">
        <f>INDEX(章节关卡!$D$6:$D$34,芦花古楼!M28)*芦花古楼!N28</f>
        <v>840</v>
      </c>
      <c r="Q28" s="22">
        <f t="shared" si="5"/>
        <v>30</v>
      </c>
      <c r="R28" s="22">
        <f t="shared" si="6"/>
        <v>40</v>
      </c>
      <c r="S28" s="14">
        <f>INDEX(章节关卡!$F$6:$F$34,芦花古楼!M28)*芦花古楼!N28</f>
        <v>2700</v>
      </c>
      <c r="T28" s="14">
        <v>100</v>
      </c>
      <c r="W28" s="17">
        <v>24</v>
      </c>
      <c r="X28" s="48">
        <v>8</v>
      </c>
      <c r="Y28" s="79">
        <v>90</v>
      </c>
      <c r="Z28" s="101"/>
      <c r="AA28" s="101">
        <f>INDEX(章节关卡!$D$6:$D$34,芦花古楼!X28)*芦花古楼!Y28</f>
        <v>1260</v>
      </c>
      <c r="AB28" s="22">
        <f t="shared" si="2"/>
        <v>35</v>
      </c>
      <c r="AC28" s="22">
        <f t="shared" si="3"/>
        <v>40</v>
      </c>
      <c r="AD28" s="14">
        <f>INDEX(章节关卡!$F$6:$F$34,芦花古楼!X28)*芦花古楼!Y28</f>
        <v>4050</v>
      </c>
      <c r="AE28" s="14">
        <v>100</v>
      </c>
      <c r="AH28" s="17">
        <v>24</v>
      </c>
      <c r="AI28" s="48">
        <v>8</v>
      </c>
      <c r="AJ28" s="79">
        <v>90</v>
      </c>
      <c r="AK28" s="101"/>
      <c r="AL28" s="101">
        <f>INDEX(章节关卡!$D$6:$D$34,芦花古楼!AI28)*芦花古楼!AJ28</f>
        <v>1260</v>
      </c>
      <c r="AM28" s="22">
        <f t="shared" si="7"/>
        <v>40</v>
      </c>
      <c r="AN28" s="22">
        <f t="shared" si="8"/>
        <v>40</v>
      </c>
      <c r="AO28" s="14">
        <f>INDEX(章节关卡!$F$6:$F$34,芦花古楼!AI28)*芦花古楼!AJ28</f>
        <v>4050</v>
      </c>
      <c r="AP28" s="14">
        <v>100</v>
      </c>
      <c r="AS28" s="18">
        <v>23</v>
      </c>
      <c r="AT28" s="101">
        <v>6</v>
      </c>
      <c r="AV28" s="18">
        <v>23</v>
      </c>
      <c r="AW28" s="101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48600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5">
        <v>23</v>
      </c>
      <c r="BV28" s="55">
        <v>105</v>
      </c>
      <c r="BW28" s="55">
        <v>1606025</v>
      </c>
      <c r="BX28" s="55" t="s">
        <v>385</v>
      </c>
      <c r="BY28" s="55">
        <v>2</v>
      </c>
      <c r="BZ28" s="55">
        <v>21</v>
      </c>
      <c r="CA28" s="55">
        <f>SUM(BZ$5:BZ28)</f>
        <v>435</v>
      </c>
      <c r="CJ28" s="55">
        <v>24</v>
      </c>
      <c r="CK28" s="55">
        <v>1</v>
      </c>
      <c r="CL28" s="55" t="s">
        <v>276</v>
      </c>
      <c r="CM28" s="55">
        <v>24</v>
      </c>
      <c r="CN28" s="55"/>
      <c r="CO28" s="55"/>
      <c r="CP28" s="55"/>
      <c r="CQ28" s="55" t="s">
        <v>414</v>
      </c>
      <c r="CR28" s="55">
        <v>2400</v>
      </c>
      <c r="CS28" s="55" t="s">
        <v>415</v>
      </c>
      <c r="CT28" s="55">
        <v>25</v>
      </c>
      <c r="CU28" s="55"/>
      <c r="CV28" s="55"/>
      <c r="CW28" s="55" t="s">
        <v>415</v>
      </c>
      <c r="CX28" s="55">
        <v>40</v>
      </c>
      <c r="CY28" s="55"/>
      <c r="CZ28" s="55"/>
      <c r="DA28" s="55"/>
      <c r="DB28" s="55"/>
      <c r="DC28" s="55"/>
      <c r="DD28" s="55"/>
      <c r="DE28" s="55"/>
      <c r="DF28" s="55"/>
      <c r="DG28" s="55"/>
      <c r="DH28" s="55"/>
    </row>
    <row r="29" spans="1:112" ht="16.5" x14ac:dyDescent="0.2">
      <c r="A29" s="17">
        <v>25</v>
      </c>
      <c r="B29" s="92">
        <v>7</v>
      </c>
      <c r="C29" s="79">
        <v>30</v>
      </c>
      <c r="D29" s="101"/>
      <c r="E29" s="92">
        <f>INDEX(章节关卡!$D$6:$D$34,芦花古楼!B29)*芦花古楼!C29</f>
        <v>360</v>
      </c>
      <c r="F29" s="22">
        <f t="shared" si="0"/>
        <v>25</v>
      </c>
      <c r="G29" s="22">
        <f t="shared" si="1"/>
        <v>45</v>
      </c>
      <c r="H29" s="14">
        <f>INDEX(章节关卡!$F$6:$F$34,芦花古楼!B29)*芦花古楼!C29</f>
        <v>1200</v>
      </c>
      <c r="I29" s="14">
        <v>100</v>
      </c>
      <c r="L29" s="17">
        <v>25</v>
      </c>
      <c r="M29" s="92">
        <f t="shared" si="4"/>
        <v>8</v>
      </c>
      <c r="N29" s="79">
        <v>60</v>
      </c>
      <c r="O29" s="101"/>
      <c r="P29" s="92">
        <f>INDEX(章节关卡!$D$6:$D$34,芦花古楼!M29)*芦花古楼!N29</f>
        <v>840</v>
      </c>
      <c r="Q29" s="22">
        <f t="shared" si="5"/>
        <v>30</v>
      </c>
      <c r="R29" s="22">
        <f t="shared" si="6"/>
        <v>45</v>
      </c>
      <c r="S29" s="14">
        <f>INDEX(章节关卡!$F$6:$F$34,芦花古楼!M29)*芦花古楼!N29</f>
        <v>2700</v>
      </c>
      <c r="T29" s="14">
        <v>100</v>
      </c>
      <c r="W29" s="17">
        <v>25</v>
      </c>
      <c r="X29" s="48">
        <v>8</v>
      </c>
      <c r="Y29" s="79">
        <v>90</v>
      </c>
      <c r="Z29" s="101"/>
      <c r="AA29" s="101">
        <f>INDEX(章节关卡!$D$6:$D$34,芦花古楼!X29)*芦花古楼!Y29</f>
        <v>1260</v>
      </c>
      <c r="AB29" s="22">
        <f t="shared" si="2"/>
        <v>35</v>
      </c>
      <c r="AC29" s="22">
        <f t="shared" si="3"/>
        <v>45</v>
      </c>
      <c r="AD29" s="14">
        <f>INDEX(章节关卡!$F$6:$F$34,芦花古楼!X29)*芦花古楼!Y29</f>
        <v>4050</v>
      </c>
      <c r="AE29" s="14">
        <v>100</v>
      </c>
      <c r="AH29" s="17">
        <v>25</v>
      </c>
      <c r="AI29" s="48">
        <v>8</v>
      </c>
      <c r="AJ29" s="79">
        <v>90</v>
      </c>
      <c r="AK29" s="101"/>
      <c r="AL29" s="101">
        <f>INDEX(章节关卡!$D$6:$D$34,芦花古楼!AI29)*芦花古楼!AJ29</f>
        <v>1260</v>
      </c>
      <c r="AM29" s="22">
        <f t="shared" si="7"/>
        <v>40</v>
      </c>
      <c r="AN29" s="22">
        <f t="shared" si="8"/>
        <v>45</v>
      </c>
      <c r="AO29" s="14">
        <f>INDEX(章节关卡!$F$6:$F$34,芦花古楼!AI29)*芦花古楼!AJ29</f>
        <v>4050</v>
      </c>
      <c r="AP29" s="14">
        <v>100</v>
      </c>
      <c r="AS29" s="18">
        <v>24</v>
      </c>
      <c r="AT29" s="101">
        <v>6</v>
      </c>
      <c r="AV29" s="18">
        <v>24</v>
      </c>
      <c r="AW29" s="101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51600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5">
        <v>24</v>
      </c>
      <c r="BV29" s="55">
        <v>105</v>
      </c>
      <c r="BW29" s="55">
        <v>1606026</v>
      </c>
      <c r="BX29" s="55" t="s">
        <v>386</v>
      </c>
      <c r="BY29" s="55">
        <v>2</v>
      </c>
      <c r="BZ29" s="55">
        <v>21</v>
      </c>
      <c r="CA29" s="55">
        <f>SUM(BZ$5:BZ29)</f>
        <v>456</v>
      </c>
      <c r="CJ29" s="55">
        <v>25</v>
      </c>
      <c r="CK29" s="55">
        <v>1</v>
      </c>
      <c r="CL29" s="55" t="s">
        <v>276</v>
      </c>
      <c r="CM29" s="55">
        <v>25</v>
      </c>
      <c r="CN29" s="55"/>
      <c r="CO29" s="55"/>
      <c r="CP29" s="55"/>
      <c r="CQ29" s="55" t="s">
        <v>414</v>
      </c>
      <c r="CR29" s="55">
        <v>2400</v>
      </c>
      <c r="CS29" s="55" t="s">
        <v>415</v>
      </c>
      <c r="CT29" s="55">
        <v>25</v>
      </c>
      <c r="CU29" s="55" t="s">
        <v>416</v>
      </c>
      <c r="CV29" s="55">
        <v>2</v>
      </c>
      <c r="CW29" s="55" t="s">
        <v>415</v>
      </c>
      <c r="CX29" s="55">
        <v>45</v>
      </c>
      <c r="CY29" s="55"/>
      <c r="CZ29" s="55"/>
      <c r="DA29" s="55"/>
      <c r="DB29" s="55"/>
      <c r="DC29" s="55"/>
      <c r="DD29" s="55"/>
      <c r="DE29" s="55"/>
      <c r="DF29" s="55"/>
      <c r="DG29" s="55"/>
      <c r="DH29" s="55"/>
    </row>
    <row r="30" spans="1:112" ht="16.5" x14ac:dyDescent="0.2">
      <c r="A30" s="17">
        <v>26</v>
      </c>
      <c r="B30" s="48">
        <v>8</v>
      </c>
      <c r="C30" s="79">
        <v>30</v>
      </c>
      <c r="D30" s="101"/>
      <c r="E30" s="92">
        <f>INDEX(章节关卡!$D$6:$D$34,芦花古楼!B30)*芦花古楼!C30</f>
        <v>420</v>
      </c>
      <c r="F30" s="22">
        <f t="shared" si="0"/>
        <v>30</v>
      </c>
      <c r="G30" s="22">
        <f t="shared" si="1"/>
        <v>45</v>
      </c>
      <c r="H30" s="14">
        <f>INDEX(章节关卡!$F$6:$F$34,芦花古楼!B30)*芦花古楼!C30</f>
        <v>1350</v>
      </c>
      <c r="I30" s="14">
        <v>100</v>
      </c>
      <c r="L30" s="17">
        <v>26</v>
      </c>
      <c r="M30" s="92">
        <f t="shared" si="4"/>
        <v>9</v>
      </c>
      <c r="N30" s="79">
        <v>60</v>
      </c>
      <c r="O30" s="101"/>
      <c r="P30" s="92">
        <f>INDEX(章节关卡!$D$6:$D$34,芦花古楼!M30)*芦花古楼!N30</f>
        <v>960</v>
      </c>
      <c r="Q30" s="22">
        <f t="shared" si="5"/>
        <v>35</v>
      </c>
      <c r="R30" s="22">
        <f t="shared" si="6"/>
        <v>45</v>
      </c>
      <c r="S30" s="14">
        <f>INDEX(章节关卡!$F$6:$F$34,芦花古楼!M30)*芦花古楼!N30</f>
        <v>3000</v>
      </c>
      <c r="T30" s="14">
        <v>100</v>
      </c>
      <c r="W30" s="17">
        <v>26</v>
      </c>
      <c r="X30" s="48">
        <v>9</v>
      </c>
      <c r="Y30" s="79">
        <v>90</v>
      </c>
      <c r="Z30" s="101"/>
      <c r="AA30" s="101">
        <f>INDEX(章节关卡!$D$6:$D$34,芦花古楼!X30)*芦花古楼!Y30</f>
        <v>1440</v>
      </c>
      <c r="AB30" s="22">
        <f t="shared" si="2"/>
        <v>40</v>
      </c>
      <c r="AC30" s="22">
        <f t="shared" si="3"/>
        <v>45</v>
      </c>
      <c r="AD30" s="14">
        <f>INDEX(章节关卡!$F$6:$F$34,芦花古楼!X30)*芦花古楼!Y30</f>
        <v>4500</v>
      </c>
      <c r="AE30" s="14">
        <v>100</v>
      </c>
      <c r="AH30" s="17">
        <v>26</v>
      </c>
      <c r="AI30" s="48">
        <v>9</v>
      </c>
      <c r="AJ30" s="79">
        <v>90</v>
      </c>
      <c r="AK30" s="101"/>
      <c r="AL30" s="101">
        <f>INDEX(章节关卡!$D$6:$D$34,芦花古楼!AI30)*芦花古楼!AJ30</f>
        <v>1440</v>
      </c>
      <c r="AM30" s="22">
        <f t="shared" si="7"/>
        <v>45</v>
      </c>
      <c r="AN30" s="22">
        <f t="shared" si="8"/>
        <v>45</v>
      </c>
      <c r="AO30" s="14">
        <f>INDEX(章节关卡!$F$6:$F$34,芦花古楼!AI30)*芦花古楼!AJ30</f>
        <v>4500</v>
      </c>
      <c r="AP30" s="14">
        <v>100</v>
      </c>
      <c r="AS30" s="18">
        <v>25</v>
      </c>
      <c r="AT30" s="101">
        <v>6</v>
      </c>
      <c r="AV30" s="18">
        <v>25</v>
      </c>
      <c r="AW30" s="101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54000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5">
        <v>25</v>
      </c>
      <c r="BV30" s="55">
        <v>105</v>
      </c>
      <c r="BW30" s="55">
        <v>1606027</v>
      </c>
      <c r="BX30" s="55" t="s">
        <v>387</v>
      </c>
      <c r="BY30" s="55">
        <v>2</v>
      </c>
      <c r="BZ30" s="55">
        <v>21</v>
      </c>
      <c r="CA30" s="55">
        <f>SUM(BZ$5:BZ30)</f>
        <v>477</v>
      </c>
      <c r="CJ30" s="55">
        <v>26</v>
      </c>
      <c r="CK30" s="55">
        <v>1</v>
      </c>
      <c r="CL30" s="55" t="s">
        <v>276</v>
      </c>
      <c r="CM30" s="55">
        <v>26</v>
      </c>
      <c r="CN30" s="55"/>
      <c r="CO30" s="55"/>
      <c r="CP30" s="55"/>
      <c r="CQ30" s="55" t="s">
        <v>414</v>
      </c>
      <c r="CR30" s="55">
        <v>2400</v>
      </c>
      <c r="CS30" s="55" t="s">
        <v>415</v>
      </c>
      <c r="CT30" s="55">
        <v>30</v>
      </c>
      <c r="CU30" s="55"/>
      <c r="CV30" s="55"/>
      <c r="CW30" s="55" t="s">
        <v>415</v>
      </c>
      <c r="CX30" s="55">
        <v>45</v>
      </c>
      <c r="CY30" s="55"/>
      <c r="CZ30" s="55"/>
      <c r="DA30" s="55"/>
      <c r="DB30" s="55"/>
      <c r="DC30" s="55"/>
      <c r="DD30" s="55"/>
      <c r="DE30" s="55"/>
      <c r="DF30" s="55"/>
      <c r="DG30" s="55"/>
      <c r="DH30" s="55"/>
    </row>
    <row r="31" spans="1:112" ht="16.5" x14ac:dyDescent="0.2">
      <c r="A31" s="17">
        <v>27</v>
      </c>
      <c r="B31" s="92">
        <v>8</v>
      </c>
      <c r="C31" s="79">
        <v>30</v>
      </c>
      <c r="D31" s="101"/>
      <c r="E31" s="92">
        <f>INDEX(章节关卡!$D$6:$D$34,芦花古楼!B31)*芦花古楼!C31</f>
        <v>420</v>
      </c>
      <c r="F31" s="22">
        <f t="shared" si="0"/>
        <v>30</v>
      </c>
      <c r="G31" s="22">
        <f t="shared" si="1"/>
        <v>45</v>
      </c>
      <c r="H31" s="14">
        <f>INDEX(章节关卡!$F$6:$F$34,芦花古楼!B31)*芦花古楼!C31</f>
        <v>1350</v>
      </c>
      <c r="I31" s="14">
        <v>100</v>
      </c>
      <c r="L31" s="17">
        <v>27</v>
      </c>
      <c r="M31" s="92">
        <f t="shared" si="4"/>
        <v>9</v>
      </c>
      <c r="N31" s="79">
        <v>60</v>
      </c>
      <c r="O31" s="101"/>
      <c r="P31" s="92">
        <f>INDEX(章节关卡!$D$6:$D$34,芦花古楼!M31)*芦花古楼!N31</f>
        <v>960</v>
      </c>
      <c r="Q31" s="22">
        <f t="shared" si="5"/>
        <v>35</v>
      </c>
      <c r="R31" s="22">
        <f t="shared" si="6"/>
        <v>45</v>
      </c>
      <c r="S31" s="14">
        <f>INDEX(章节关卡!$F$6:$F$34,芦花古楼!M31)*芦花古楼!N31</f>
        <v>3000</v>
      </c>
      <c r="T31" s="14">
        <v>100</v>
      </c>
      <c r="W31" s="17">
        <v>27</v>
      </c>
      <c r="X31" s="48">
        <v>9</v>
      </c>
      <c r="Y31" s="79">
        <v>90</v>
      </c>
      <c r="Z31" s="101"/>
      <c r="AA31" s="101">
        <f>INDEX(章节关卡!$D$6:$D$34,芦花古楼!X31)*芦花古楼!Y31</f>
        <v>1440</v>
      </c>
      <c r="AB31" s="22">
        <f t="shared" si="2"/>
        <v>40</v>
      </c>
      <c r="AC31" s="22">
        <f t="shared" si="3"/>
        <v>45</v>
      </c>
      <c r="AD31" s="14">
        <f>INDEX(章节关卡!$F$6:$F$34,芦花古楼!X31)*芦花古楼!Y31</f>
        <v>4500</v>
      </c>
      <c r="AE31" s="14">
        <v>100</v>
      </c>
      <c r="AH31" s="17">
        <v>27</v>
      </c>
      <c r="AI31" s="48">
        <v>9</v>
      </c>
      <c r="AJ31" s="79">
        <v>90</v>
      </c>
      <c r="AK31" s="101"/>
      <c r="AL31" s="101">
        <f>INDEX(章节关卡!$D$6:$D$34,芦花古楼!AI31)*芦花古楼!AJ31</f>
        <v>1440</v>
      </c>
      <c r="AM31" s="22">
        <f t="shared" si="7"/>
        <v>45</v>
      </c>
      <c r="AN31" s="22">
        <f t="shared" si="8"/>
        <v>45</v>
      </c>
      <c r="AO31" s="14">
        <f>INDEX(章节关卡!$F$6:$F$34,芦花古楼!AI31)*芦花古楼!AJ31</f>
        <v>4500</v>
      </c>
      <c r="AP31" s="14">
        <v>100</v>
      </c>
      <c r="AS31" s="18">
        <v>26</v>
      </c>
      <c r="AT31" s="18">
        <v>7</v>
      </c>
      <c r="AV31" s="18">
        <v>26</v>
      </c>
      <c r="AW31" s="101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54300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5">
        <v>26</v>
      </c>
      <c r="BV31" s="55">
        <v>105</v>
      </c>
      <c r="BW31" s="55">
        <v>1606028</v>
      </c>
      <c r="BX31" s="55" t="s">
        <v>388</v>
      </c>
      <c r="BY31" s="55">
        <v>3</v>
      </c>
      <c r="BZ31" s="55">
        <v>21</v>
      </c>
      <c r="CA31" s="55">
        <f>SUM(BZ$5:BZ31)</f>
        <v>498</v>
      </c>
      <c r="CJ31" s="55">
        <v>27</v>
      </c>
      <c r="CK31" s="55">
        <v>1</v>
      </c>
      <c r="CL31" s="55" t="s">
        <v>276</v>
      </c>
      <c r="CM31" s="55">
        <v>27</v>
      </c>
      <c r="CN31" s="55"/>
      <c r="CO31" s="55"/>
      <c r="CP31" s="55"/>
      <c r="CQ31" s="55" t="s">
        <v>414</v>
      </c>
      <c r="CR31" s="55">
        <v>2400</v>
      </c>
      <c r="CS31" s="55" t="s">
        <v>415</v>
      </c>
      <c r="CT31" s="55">
        <v>30</v>
      </c>
      <c r="CU31" s="55"/>
      <c r="CV31" s="55"/>
      <c r="CW31" s="55" t="s">
        <v>415</v>
      </c>
      <c r="CX31" s="55">
        <v>45</v>
      </c>
      <c r="CY31" s="55"/>
      <c r="CZ31" s="55"/>
      <c r="DA31" s="55"/>
      <c r="DB31" s="55"/>
      <c r="DC31" s="55"/>
      <c r="DD31" s="55"/>
      <c r="DE31" s="55"/>
      <c r="DF31" s="55"/>
      <c r="DG31" s="55"/>
      <c r="DH31" s="55"/>
    </row>
    <row r="32" spans="1:112" ht="16.5" x14ac:dyDescent="0.2">
      <c r="A32" s="17">
        <v>28</v>
      </c>
      <c r="B32" s="92">
        <v>8</v>
      </c>
      <c r="C32" s="79">
        <v>30</v>
      </c>
      <c r="D32" s="101"/>
      <c r="E32" s="92">
        <f>INDEX(章节关卡!$D$6:$D$34,芦花古楼!B32)*芦花古楼!C32</f>
        <v>420</v>
      </c>
      <c r="F32" s="22">
        <f t="shared" si="0"/>
        <v>30</v>
      </c>
      <c r="G32" s="22">
        <f t="shared" si="1"/>
        <v>45</v>
      </c>
      <c r="H32" s="14">
        <f>INDEX(章节关卡!$F$6:$F$34,芦花古楼!B32)*芦花古楼!C32</f>
        <v>1350</v>
      </c>
      <c r="I32" s="14">
        <v>100</v>
      </c>
      <c r="L32" s="17">
        <v>28</v>
      </c>
      <c r="M32" s="92">
        <f t="shared" si="4"/>
        <v>9</v>
      </c>
      <c r="N32" s="79">
        <v>60</v>
      </c>
      <c r="O32" s="101"/>
      <c r="P32" s="92">
        <f>INDEX(章节关卡!$D$6:$D$34,芦花古楼!M32)*芦花古楼!N32</f>
        <v>960</v>
      </c>
      <c r="Q32" s="22">
        <f t="shared" si="5"/>
        <v>35</v>
      </c>
      <c r="R32" s="22">
        <f t="shared" si="6"/>
        <v>45</v>
      </c>
      <c r="S32" s="14">
        <f>INDEX(章节关卡!$F$6:$F$34,芦花古楼!M32)*芦花古楼!N32</f>
        <v>3000</v>
      </c>
      <c r="T32" s="14">
        <v>100</v>
      </c>
      <c r="W32" s="17">
        <v>28</v>
      </c>
      <c r="X32" s="48">
        <v>9</v>
      </c>
      <c r="Y32" s="79">
        <v>90</v>
      </c>
      <c r="Z32" s="101"/>
      <c r="AA32" s="101">
        <f>INDEX(章节关卡!$D$6:$D$34,芦花古楼!X32)*芦花古楼!Y32</f>
        <v>1440</v>
      </c>
      <c r="AB32" s="22">
        <f t="shared" si="2"/>
        <v>40</v>
      </c>
      <c r="AC32" s="22">
        <f t="shared" si="3"/>
        <v>45</v>
      </c>
      <c r="AD32" s="14">
        <f>INDEX(章节关卡!$F$6:$F$34,芦花古楼!X32)*芦花古楼!Y32</f>
        <v>4500</v>
      </c>
      <c r="AE32" s="14">
        <v>100</v>
      </c>
      <c r="AH32" s="17">
        <v>28</v>
      </c>
      <c r="AI32" s="48">
        <v>9</v>
      </c>
      <c r="AJ32" s="79">
        <v>90</v>
      </c>
      <c r="AK32" s="101"/>
      <c r="AL32" s="101">
        <f>INDEX(章节关卡!$D$6:$D$34,芦花古楼!AI32)*芦花古楼!AJ32</f>
        <v>1440</v>
      </c>
      <c r="AM32" s="22">
        <f t="shared" si="7"/>
        <v>45</v>
      </c>
      <c r="AN32" s="22">
        <f t="shared" si="8"/>
        <v>45</v>
      </c>
      <c r="AO32" s="14">
        <f>INDEX(章节关卡!$F$6:$F$34,芦花古楼!AI32)*芦花古楼!AJ32</f>
        <v>4500</v>
      </c>
      <c r="AP32" s="14">
        <v>100</v>
      </c>
      <c r="AS32" s="18">
        <v>27</v>
      </c>
      <c r="AT32" s="101">
        <v>7</v>
      </c>
      <c r="AV32" s="18">
        <v>27</v>
      </c>
      <c r="AW32" s="101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59400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5">
        <v>27</v>
      </c>
      <c r="BV32" s="55">
        <v>106</v>
      </c>
      <c r="BW32" s="55">
        <v>1606029</v>
      </c>
      <c r="BX32" s="55" t="s">
        <v>389</v>
      </c>
      <c r="BY32" s="55">
        <v>2</v>
      </c>
      <c r="BZ32" s="55">
        <v>21</v>
      </c>
      <c r="CA32" s="55">
        <f>SUM(BZ$5:BZ32)</f>
        <v>519</v>
      </c>
      <c r="CJ32" s="55">
        <v>28</v>
      </c>
      <c r="CK32" s="55">
        <v>1</v>
      </c>
      <c r="CL32" s="55" t="s">
        <v>276</v>
      </c>
      <c r="CM32" s="55">
        <v>28</v>
      </c>
      <c r="CN32" s="55"/>
      <c r="CO32" s="55"/>
      <c r="CP32" s="55"/>
      <c r="CQ32" s="55" t="s">
        <v>414</v>
      </c>
      <c r="CR32" s="55">
        <v>2400</v>
      </c>
      <c r="CS32" s="55" t="s">
        <v>415</v>
      </c>
      <c r="CT32" s="55">
        <v>30</v>
      </c>
      <c r="CU32" s="55"/>
      <c r="CV32" s="55"/>
      <c r="CW32" s="55" t="s">
        <v>415</v>
      </c>
      <c r="CX32" s="55">
        <v>45</v>
      </c>
      <c r="CY32" s="55"/>
      <c r="CZ32" s="55"/>
      <c r="DA32" s="55"/>
      <c r="DB32" s="55"/>
      <c r="DC32" s="55"/>
      <c r="DD32" s="55"/>
      <c r="DE32" s="55"/>
      <c r="DF32" s="55"/>
      <c r="DG32" s="55"/>
      <c r="DH32" s="55"/>
    </row>
    <row r="33" spans="1:112" ht="16.5" x14ac:dyDescent="0.2">
      <c r="A33" s="17">
        <v>29</v>
      </c>
      <c r="B33" s="92">
        <v>8</v>
      </c>
      <c r="C33" s="79">
        <v>30</v>
      </c>
      <c r="D33" s="101"/>
      <c r="E33" s="92">
        <f>INDEX(章节关卡!$D$6:$D$34,芦花古楼!B33)*芦花古楼!C33</f>
        <v>420</v>
      </c>
      <c r="F33" s="22">
        <f t="shared" si="0"/>
        <v>30</v>
      </c>
      <c r="G33" s="22">
        <f t="shared" si="1"/>
        <v>45</v>
      </c>
      <c r="H33" s="14">
        <f>INDEX(章节关卡!$F$6:$F$34,芦花古楼!B33)*芦花古楼!C33</f>
        <v>1350</v>
      </c>
      <c r="I33" s="14">
        <v>100</v>
      </c>
      <c r="L33" s="17">
        <v>29</v>
      </c>
      <c r="M33" s="92">
        <f t="shared" si="4"/>
        <v>9</v>
      </c>
      <c r="N33" s="79">
        <v>60</v>
      </c>
      <c r="O33" s="101"/>
      <c r="P33" s="92">
        <f>INDEX(章节关卡!$D$6:$D$34,芦花古楼!M33)*芦花古楼!N33</f>
        <v>960</v>
      </c>
      <c r="Q33" s="22">
        <f t="shared" si="5"/>
        <v>35</v>
      </c>
      <c r="R33" s="22">
        <f t="shared" si="6"/>
        <v>45</v>
      </c>
      <c r="S33" s="14">
        <f>INDEX(章节关卡!$F$6:$F$34,芦花古楼!M33)*芦花古楼!N33</f>
        <v>3000</v>
      </c>
      <c r="T33" s="14">
        <v>100</v>
      </c>
      <c r="W33" s="17">
        <v>29</v>
      </c>
      <c r="X33" s="48">
        <v>9</v>
      </c>
      <c r="Y33" s="79">
        <v>90</v>
      </c>
      <c r="Z33" s="101"/>
      <c r="AA33" s="101">
        <f>INDEX(章节关卡!$D$6:$D$34,芦花古楼!X33)*芦花古楼!Y33</f>
        <v>1440</v>
      </c>
      <c r="AB33" s="22">
        <f t="shared" si="2"/>
        <v>40</v>
      </c>
      <c r="AC33" s="22">
        <f t="shared" si="3"/>
        <v>45</v>
      </c>
      <c r="AD33" s="14">
        <f>INDEX(章节关卡!$F$6:$F$34,芦花古楼!X33)*芦花古楼!Y33</f>
        <v>4500</v>
      </c>
      <c r="AE33" s="14">
        <v>100</v>
      </c>
      <c r="AH33" s="17">
        <v>29</v>
      </c>
      <c r="AI33" s="48">
        <v>9</v>
      </c>
      <c r="AJ33" s="79">
        <v>90</v>
      </c>
      <c r="AK33" s="101"/>
      <c r="AL33" s="101">
        <f>INDEX(章节关卡!$D$6:$D$34,芦花古楼!AI33)*芦花古楼!AJ33</f>
        <v>1440</v>
      </c>
      <c r="AM33" s="22">
        <f t="shared" si="7"/>
        <v>45</v>
      </c>
      <c r="AN33" s="22">
        <f t="shared" si="8"/>
        <v>45</v>
      </c>
      <c r="AO33" s="14">
        <f>INDEX(章节关卡!$F$6:$F$34,芦花古楼!AI33)*芦花古楼!AJ33</f>
        <v>4500</v>
      </c>
      <c r="AP33" s="14">
        <v>100</v>
      </c>
      <c r="AS33" s="18">
        <v>28</v>
      </c>
      <c r="AT33" s="101">
        <v>7</v>
      </c>
      <c r="AV33" s="18">
        <v>28</v>
      </c>
      <c r="AW33" s="101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59400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5">
        <v>28</v>
      </c>
      <c r="BV33" s="55">
        <v>106</v>
      </c>
      <c r="BW33" s="55">
        <v>1606030</v>
      </c>
      <c r="BX33" s="55" t="s">
        <v>390</v>
      </c>
      <c r="BY33" s="55">
        <v>2</v>
      </c>
      <c r="BZ33" s="55">
        <v>21</v>
      </c>
      <c r="CA33" s="55">
        <f>SUM(BZ$5:BZ33)</f>
        <v>540</v>
      </c>
      <c r="CJ33" s="55">
        <v>29</v>
      </c>
      <c r="CK33" s="55">
        <v>1</v>
      </c>
      <c r="CL33" s="55" t="s">
        <v>276</v>
      </c>
      <c r="CM33" s="55">
        <v>29</v>
      </c>
      <c r="CN33" s="55"/>
      <c r="CO33" s="55"/>
      <c r="CP33" s="55"/>
      <c r="CQ33" s="55" t="s">
        <v>414</v>
      </c>
      <c r="CR33" s="55">
        <v>2400</v>
      </c>
      <c r="CS33" s="55" t="s">
        <v>415</v>
      </c>
      <c r="CT33" s="55">
        <v>30</v>
      </c>
      <c r="CU33" s="55"/>
      <c r="CV33" s="55"/>
      <c r="CW33" s="55" t="s">
        <v>415</v>
      </c>
      <c r="CX33" s="55">
        <v>45</v>
      </c>
      <c r="CY33" s="55"/>
      <c r="CZ33" s="55"/>
      <c r="DA33" s="55"/>
      <c r="DB33" s="55"/>
      <c r="DC33" s="55"/>
      <c r="DD33" s="55"/>
      <c r="DE33" s="55"/>
      <c r="DF33" s="55"/>
      <c r="DG33" s="55"/>
      <c r="DH33" s="55"/>
    </row>
    <row r="34" spans="1:112" ht="16.5" x14ac:dyDescent="0.2">
      <c r="A34" s="17">
        <v>30</v>
      </c>
      <c r="B34" s="92">
        <v>8</v>
      </c>
      <c r="C34" s="79">
        <v>30</v>
      </c>
      <c r="D34" s="101"/>
      <c r="E34" s="92">
        <f>INDEX(章节关卡!$D$6:$D$34,芦花古楼!B34)*芦花古楼!C34</f>
        <v>420</v>
      </c>
      <c r="F34" s="22">
        <f t="shared" si="0"/>
        <v>30</v>
      </c>
      <c r="G34" s="22">
        <f t="shared" si="1"/>
        <v>50</v>
      </c>
      <c r="H34" s="14">
        <f>INDEX(章节关卡!$F$6:$F$34,芦花古楼!B34)*芦花古楼!C34</f>
        <v>1350</v>
      </c>
      <c r="I34" s="14">
        <v>100</v>
      </c>
      <c r="L34" s="17">
        <v>30</v>
      </c>
      <c r="M34" s="92">
        <f t="shared" si="4"/>
        <v>9</v>
      </c>
      <c r="N34" s="79">
        <v>60</v>
      </c>
      <c r="O34" s="101"/>
      <c r="P34" s="92">
        <f>INDEX(章节关卡!$D$6:$D$34,芦花古楼!M34)*芦花古楼!N34</f>
        <v>960</v>
      </c>
      <c r="Q34" s="22">
        <f t="shared" si="5"/>
        <v>35</v>
      </c>
      <c r="R34" s="22">
        <f t="shared" si="6"/>
        <v>50</v>
      </c>
      <c r="S34" s="14">
        <f>INDEX(章节关卡!$F$6:$F$34,芦花古楼!M34)*芦花古楼!N34</f>
        <v>3000</v>
      </c>
      <c r="T34" s="14">
        <v>100</v>
      </c>
      <c r="W34" s="17">
        <v>30</v>
      </c>
      <c r="X34" s="25">
        <v>9</v>
      </c>
      <c r="Y34" s="79">
        <v>90</v>
      </c>
      <c r="Z34" s="101"/>
      <c r="AA34" s="101">
        <f>INDEX(章节关卡!$D$6:$D$34,芦花古楼!X34)*芦花古楼!Y34</f>
        <v>1440</v>
      </c>
      <c r="AB34" s="22">
        <f t="shared" si="2"/>
        <v>40</v>
      </c>
      <c r="AC34" s="22">
        <f t="shared" si="3"/>
        <v>50</v>
      </c>
      <c r="AD34" s="14">
        <f>INDEX(章节关卡!$F$6:$F$34,芦花古楼!X34)*芦花古楼!Y34</f>
        <v>4500</v>
      </c>
      <c r="AE34" s="14">
        <v>100</v>
      </c>
      <c r="AH34" s="17">
        <v>30</v>
      </c>
      <c r="AI34" s="48">
        <v>9</v>
      </c>
      <c r="AJ34" s="79">
        <v>90</v>
      </c>
      <c r="AK34" s="101"/>
      <c r="AL34" s="101">
        <f>INDEX(章节关卡!$D$6:$D$34,芦花古楼!AI34)*芦花古楼!AJ34</f>
        <v>1440</v>
      </c>
      <c r="AM34" s="22">
        <f t="shared" si="7"/>
        <v>45</v>
      </c>
      <c r="AN34" s="22">
        <f t="shared" si="8"/>
        <v>50</v>
      </c>
      <c r="AO34" s="14">
        <f>INDEX(章节关卡!$F$6:$F$34,芦花古楼!AI34)*芦花古楼!AJ34</f>
        <v>4500</v>
      </c>
      <c r="AP34" s="14">
        <v>100</v>
      </c>
      <c r="AS34" s="18">
        <v>29</v>
      </c>
      <c r="AT34" s="101">
        <v>7</v>
      </c>
      <c r="AV34" s="18">
        <v>29</v>
      </c>
      <c r="AW34" s="101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62400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5">
        <v>29</v>
      </c>
      <c r="BV34" s="55">
        <v>106</v>
      </c>
      <c r="BW34" s="55">
        <v>1606031</v>
      </c>
      <c r="BX34" s="55" t="s">
        <v>391</v>
      </c>
      <c r="BY34" s="55">
        <v>2</v>
      </c>
      <c r="BZ34" s="55">
        <v>21</v>
      </c>
      <c r="CA34" s="55">
        <f>SUM(BZ$5:BZ34)</f>
        <v>561</v>
      </c>
      <c r="CJ34" s="55">
        <v>30</v>
      </c>
      <c r="CK34" s="55">
        <v>1</v>
      </c>
      <c r="CL34" s="55" t="s">
        <v>276</v>
      </c>
      <c r="CM34" s="55">
        <v>30</v>
      </c>
      <c r="CN34" s="55"/>
      <c r="CO34" s="55"/>
      <c r="CP34" s="55"/>
      <c r="CQ34" s="55" t="s">
        <v>414</v>
      </c>
      <c r="CR34" s="55">
        <v>2400</v>
      </c>
      <c r="CS34" s="55" t="s">
        <v>415</v>
      </c>
      <c r="CT34" s="55">
        <v>30</v>
      </c>
      <c r="CU34" s="55" t="s">
        <v>299</v>
      </c>
      <c r="CV34" s="55">
        <v>2</v>
      </c>
      <c r="CW34" s="55" t="s">
        <v>415</v>
      </c>
      <c r="CX34" s="55">
        <v>50</v>
      </c>
      <c r="CY34" s="55"/>
      <c r="CZ34" s="55"/>
      <c r="DA34" s="55"/>
      <c r="DB34" s="55"/>
      <c r="DC34" s="55"/>
      <c r="DD34" s="55"/>
      <c r="DE34" s="55"/>
      <c r="DF34" s="55"/>
      <c r="DG34" s="55"/>
      <c r="DH34" s="55"/>
    </row>
    <row r="35" spans="1:112" ht="16.5" x14ac:dyDescent="0.2">
      <c r="A35" s="17">
        <v>31</v>
      </c>
      <c r="B35" s="48">
        <v>9</v>
      </c>
      <c r="C35" s="79">
        <v>30</v>
      </c>
      <c r="D35" s="101"/>
      <c r="E35" s="92">
        <f>INDEX(章节关卡!$D$6:$D$34,芦花古楼!B35)*芦花古楼!C35</f>
        <v>480</v>
      </c>
      <c r="F35" s="22">
        <f t="shared" si="0"/>
        <v>35</v>
      </c>
      <c r="G35" s="22">
        <f t="shared" si="1"/>
        <v>50</v>
      </c>
      <c r="H35" s="14">
        <f>INDEX(章节关卡!$F$6:$F$34,芦花古楼!B35)*芦花古楼!C35</f>
        <v>1500</v>
      </c>
      <c r="I35" s="14">
        <v>100</v>
      </c>
      <c r="L35" s="17">
        <v>31</v>
      </c>
      <c r="M35" s="92">
        <f t="shared" si="4"/>
        <v>10</v>
      </c>
      <c r="N35" s="79">
        <v>60</v>
      </c>
      <c r="O35" s="101"/>
      <c r="P35" s="92">
        <f>INDEX(章节关卡!$D$6:$D$34,芦花古楼!M35)*芦花古楼!N35</f>
        <v>1080</v>
      </c>
      <c r="Q35" s="22">
        <f t="shared" si="5"/>
        <v>40</v>
      </c>
      <c r="R35" s="22">
        <f t="shared" si="6"/>
        <v>50</v>
      </c>
      <c r="S35" s="14">
        <f>INDEX(章节关卡!$F$6:$F$34,芦花古楼!M35)*芦花古楼!N35</f>
        <v>3300</v>
      </c>
      <c r="T35" s="14">
        <v>100</v>
      </c>
      <c r="W35" s="17">
        <v>31</v>
      </c>
      <c r="X35" s="48">
        <v>10</v>
      </c>
      <c r="Y35" s="79">
        <v>90</v>
      </c>
      <c r="Z35" s="101"/>
      <c r="AA35" s="101">
        <f>INDEX(章节关卡!$D$6:$D$34,芦花古楼!X35)*芦花古楼!Y35</f>
        <v>1620</v>
      </c>
      <c r="AB35" s="22">
        <f t="shared" si="2"/>
        <v>45</v>
      </c>
      <c r="AC35" s="22">
        <f t="shared" si="3"/>
        <v>50</v>
      </c>
      <c r="AD35" s="14">
        <f>INDEX(章节关卡!$F$6:$F$34,芦花古楼!X35)*芦花古楼!Y35</f>
        <v>4950</v>
      </c>
      <c r="AE35" s="14">
        <v>100</v>
      </c>
      <c r="AH35" s="17">
        <v>31</v>
      </c>
      <c r="AI35" s="48">
        <v>10</v>
      </c>
      <c r="AJ35" s="79">
        <v>90</v>
      </c>
      <c r="AK35" s="101"/>
      <c r="AL35" s="101">
        <f>INDEX(章节关卡!$D$6:$D$34,芦花古楼!AI35)*芦花古楼!AJ35</f>
        <v>1620</v>
      </c>
      <c r="AM35" s="22">
        <f t="shared" si="7"/>
        <v>50</v>
      </c>
      <c r="AN35" s="22">
        <f t="shared" si="8"/>
        <v>50</v>
      </c>
      <c r="AO35" s="14">
        <f>INDEX(章节关卡!$F$6:$F$34,芦花古楼!AI35)*芦花古楼!AJ35</f>
        <v>4950</v>
      </c>
      <c r="AP35" s="14">
        <v>100</v>
      </c>
      <c r="AS35" s="18">
        <v>30</v>
      </c>
      <c r="AT35" s="101">
        <v>7</v>
      </c>
      <c r="AV35" s="18">
        <v>30</v>
      </c>
      <c r="AW35" s="101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64800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5">
        <v>30</v>
      </c>
      <c r="BV35" s="55">
        <v>106</v>
      </c>
      <c r="BW35" s="55">
        <v>1606032</v>
      </c>
      <c r="BX35" s="55" t="s">
        <v>392</v>
      </c>
      <c r="BY35" s="55">
        <v>3</v>
      </c>
      <c r="BZ35" s="55">
        <v>21</v>
      </c>
      <c r="CA35" s="55">
        <f>SUM(BZ$5:BZ35)</f>
        <v>582</v>
      </c>
      <c r="CJ35" s="55">
        <v>31</v>
      </c>
      <c r="CK35" s="55">
        <v>1</v>
      </c>
      <c r="CL35" s="55" t="s">
        <v>276</v>
      </c>
      <c r="CM35" s="55">
        <v>31</v>
      </c>
      <c r="CN35" s="55"/>
      <c r="CO35" s="55"/>
      <c r="CP35" s="55"/>
      <c r="CQ35" s="55" t="s">
        <v>414</v>
      </c>
      <c r="CR35" s="55">
        <v>2400</v>
      </c>
      <c r="CS35" s="55" t="s">
        <v>415</v>
      </c>
      <c r="CT35" s="55">
        <v>35</v>
      </c>
      <c r="CU35" s="55"/>
      <c r="CV35" s="55"/>
      <c r="CW35" s="55" t="s">
        <v>415</v>
      </c>
      <c r="CX35" s="55">
        <v>50</v>
      </c>
      <c r="CY35" s="55"/>
      <c r="CZ35" s="55"/>
      <c r="DA35" s="55"/>
      <c r="DB35" s="55"/>
      <c r="DC35" s="55"/>
      <c r="DD35" s="55"/>
      <c r="DE35" s="55"/>
      <c r="DF35" s="55"/>
      <c r="DG35" s="55"/>
      <c r="DH35" s="55"/>
    </row>
    <row r="36" spans="1:112" ht="16.5" x14ac:dyDescent="0.2">
      <c r="A36" s="17">
        <v>32</v>
      </c>
      <c r="B36" s="92">
        <v>9</v>
      </c>
      <c r="C36" s="79">
        <v>30</v>
      </c>
      <c r="D36" s="101"/>
      <c r="E36" s="92">
        <f>INDEX(章节关卡!$D$6:$D$34,芦花古楼!B36)*芦花古楼!C36</f>
        <v>480</v>
      </c>
      <c r="F36" s="22">
        <f t="shared" si="0"/>
        <v>35</v>
      </c>
      <c r="G36" s="22">
        <f t="shared" si="1"/>
        <v>50</v>
      </c>
      <c r="H36" s="14">
        <f>INDEX(章节关卡!$F$6:$F$34,芦花古楼!B36)*芦花古楼!C36</f>
        <v>1500</v>
      </c>
      <c r="I36" s="14">
        <v>100</v>
      </c>
      <c r="L36" s="17">
        <v>32</v>
      </c>
      <c r="M36" s="92">
        <f t="shared" si="4"/>
        <v>10</v>
      </c>
      <c r="N36" s="79">
        <v>60</v>
      </c>
      <c r="O36" s="101"/>
      <c r="P36" s="92">
        <f>INDEX(章节关卡!$D$6:$D$34,芦花古楼!M36)*芦花古楼!N36</f>
        <v>1080</v>
      </c>
      <c r="Q36" s="22">
        <f t="shared" si="5"/>
        <v>40</v>
      </c>
      <c r="R36" s="22">
        <f t="shared" si="6"/>
        <v>50</v>
      </c>
      <c r="S36" s="14">
        <f>INDEX(章节关卡!$F$6:$F$34,芦花古楼!M36)*芦花古楼!N36</f>
        <v>3300</v>
      </c>
      <c r="T36" s="14">
        <v>100</v>
      </c>
      <c r="W36" s="17">
        <v>32</v>
      </c>
      <c r="X36" s="48">
        <v>10</v>
      </c>
      <c r="Y36" s="79">
        <v>90</v>
      </c>
      <c r="Z36" s="101"/>
      <c r="AA36" s="101">
        <f>INDEX(章节关卡!$D$6:$D$34,芦花古楼!X36)*芦花古楼!Y36</f>
        <v>1620</v>
      </c>
      <c r="AB36" s="22">
        <f t="shared" si="2"/>
        <v>45</v>
      </c>
      <c r="AC36" s="22">
        <f t="shared" si="3"/>
        <v>50</v>
      </c>
      <c r="AD36" s="14">
        <f>INDEX(章节关卡!$F$6:$F$34,芦花古楼!X36)*芦花古楼!Y36</f>
        <v>4950</v>
      </c>
      <c r="AE36" s="14">
        <v>100</v>
      </c>
      <c r="AH36" s="17">
        <v>32</v>
      </c>
      <c r="AI36" s="48">
        <v>10</v>
      </c>
      <c r="AJ36" s="79">
        <v>90</v>
      </c>
      <c r="AK36" s="101"/>
      <c r="AL36" s="101">
        <f>INDEX(章节关卡!$D$6:$D$34,芦花古楼!AI36)*芦花古楼!AJ36</f>
        <v>1620</v>
      </c>
      <c r="AM36" s="22">
        <f t="shared" si="7"/>
        <v>50</v>
      </c>
      <c r="AN36" s="22">
        <f t="shared" si="8"/>
        <v>50</v>
      </c>
      <c r="AO36" s="14">
        <f>INDEX(章节关卡!$F$6:$F$34,芦花古楼!AI36)*芦花古楼!AJ36</f>
        <v>4950</v>
      </c>
      <c r="AP36" s="14">
        <v>100</v>
      </c>
      <c r="AS36" s="18">
        <v>31</v>
      </c>
      <c r="AT36" s="18">
        <v>8</v>
      </c>
      <c r="AV36" s="18">
        <v>31</v>
      </c>
      <c r="AW36" s="101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61200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5">
        <v>31</v>
      </c>
      <c r="BV36" s="55">
        <v>106</v>
      </c>
      <c r="BW36" s="55">
        <v>1606033</v>
      </c>
      <c r="BX36" s="55" t="s">
        <v>393</v>
      </c>
      <c r="BY36" s="55">
        <v>3</v>
      </c>
      <c r="BZ36" s="55">
        <v>21</v>
      </c>
      <c r="CA36" s="55">
        <f>SUM(BZ$5:BZ36)</f>
        <v>603</v>
      </c>
      <c r="CJ36" s="55">
        <v>32</v>
      </c>
      <c r="CK36" s="55">
        <v>1</v>
      </c>
      <c r="CL36" s="55" t="s">
        <v>276</v>
      </c>
      <c r="CM36" s="55">
        <v>32</v>
      </c>
      <c r="CN36" s="55"/>
      <c r="CO36" s="55"/>
      <c r="CP36" s="55"/>
      <c r="CQ36" s="55" t="s">
        <v>414</v>
      </c>
      <c r="CR36" s="55">
        <v>2400</v>
      </c>
      <c r="CS36" s="55" t="s">
        <v>415</v>
      </c>
      <c r="CT36" s="55">
        <v>35</v>
      </c>
      <c r="CU36" s="55"/>
      <c r="CV36" s="55"/>
      <c r="CW36" s="55" t="s">
        <v>415</v>
      </c>
      <c r="CX36" s="55">
        <v>50</v>
      </c>
      <c r="CY36" s="55"/>
      <c r="CZ36" s="55"/>
      <c r="DA36" s="55"/>
      <c r="DB36" s="55"/>
      <c r="DC36" s="55"/>
      <c r="DD36" s="55"/>
      <c r="DE36" s="55"/>
      <c r="DF36" s="55"/>
      <c r="DG36" s="55"/>
      <c r="DH36" s="55"/>
    </row>
    <row r="37" spans="1:112" ht="16.5" x14ac:dyDescent="0.2">
      <c r="A37" s="17">
        <v>33</v>
      </c>
      <c r="B37" s="92">
        <v>9</v>
      </c>
      <c r="C37" s="79">
        <v>30</v>
      </c>
      <c r="D37" s="101"/>
      <c r="E37" s="92">
        <f>INDEX(章节关卡!$D$6:$D$34,芦花古楼!B37)*芦花古楼!C37</f>
        <v>480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INDEX(章节关卡!$F$6:$F$34,芦花古楼!B37)*芦花古楼!C37</f>
        <v>1500</v>
      </c>
      <c r="I37" s="14">
        <v>100</v>
      </c>
      <c r="L37" s="17">
        <v>33</v>
      </c>
      <c r="M37" s="92">
        <f t="shared" si="4"/>
        <v>10</v>
      </c>
      <c r="N37" s="79">
        <v>60</v>
      </c>
      <c r="O37" s="101"/>
      <c r="P37" s="92">
        <f>INDEX(章节关卡!$D$6:$D$34,芦花古楼!M37)*芦花古楼!N37</f>
        <v>1080</v>
      </c>
      <c r="Q37" s="22">
        <f t="shared" si="5"/>
        <v>40</v>
      </c>
      <c r="R37" s="22">
        <f t="shared" si="6"/>
        <v>50</v>
      </c>
      <c r="S37" s="14">
        <f>INDEX(章节关卡!$F$6:$F$34,芦花古楼!M37)*芦花古楼!N37</f>
        <v>3300</v>
      </c>
      <c r="T37" s="14">
        <v>100</v>
      </c>
      <c r="W37" s="17">
        <v>33</v>
      </c>
      <c r="X37" s="48">
        <v>10</v>
      </c>
      <c r="Y37" s="79">
        <v>90</v>
      </c>
      <c r="Z37" s="101"/>
      <c r="AA37" s="101">
        <f>INDEX(章节关卡!$D$6:$D$34,芦花古楼!X37)*芦花古楼!Y37</f>
        <v>1620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INDEX(章节关卡!$F$6:$F$34,芦花古楼!X37)*芦花古楼!Y37</f>
        <v>4950</v>
      </c>
      <c r="AE37" s="14">
        <v>100</v>
      </c>
      <c r="AH37" s="17">
        <v>33</v>
      </c>
      <c r="AI37" s="48">
        <v>10</v>
      </c>
      <c r="AJ37" s="79">
        <v>90</v>
      </c>
      <c r="AK37" s="101"/>
      <c r="AL37" s="101">
        <f>INDEX(章节关卡!$D$6:$D$34,芦花古楼!AI37)*芦花古楼!AJ37</f>
        <v>1620</v>
      </c>
      <c r="AM37" s="22">
        <f t="shared" si="7"/>
        <v>50</v>
      </c>
      <c r="AN37" s="22">
        <f t="shared" si="8"/>
        <v>50</v>
      </c>
      <c r="AO37" s="14">
        <f>INDEX(章节关卡!$F$6:$F$34,芦花古楼!AI37)*芦花古楼!AJ37</f>
        <v>4950</v>
      </c>
      <c r="AP37" s="14">
        <v>100</v>
      </c>
      <c r="AS37" s="18">
        <v>32</v>
      </c>
      <c r="AT37" s="101">
        <v>8</v>
      </c>
      <c r="AV37" s="18">
        <v>32</v>
      </c>
      <c r="AW37" s="101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66300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5">
        <v>32</v>
      </c>
      <c r="BV37" s="55">
        <v>106</v>
      </c>
      <c r="BW37" s="55">
        <v>1606034</v>
      </c>
      <c r="BX37" s="55" t="s">
        <v>394</v>
      </c>
      <c r="BY37" s="55">
        <v>3</v>
      </c>
      <c r="BZ37" s="55">
        <v>21</v>
      </c>
      <c r="CA37" s="55">
        <f>SUM(BZ$5:BZ37)</f>
        <v>624</v>
      </c>
      <c r="CJ37" s="55">
        <v>33</v>
      </c>
      <c r="CK37" s="55">
        <v>1</v>
      </c>
      <c r="CL37" s="55" t="s">
        <v>276</v>
      </c>
      <c r="CM37" s="55">
        <v>33</v>
      </c>
      <c r="CN37" s="55"/>
      <c r="CO37" s="55"/>
      <c r="CP37" s="55"/>
      <c r="CQ37" s="55" t="s">
        <v>414</v>
      </c>
      <c r="CR37" s="55">
        <v>2400</v>
      </c>
      <c r="CS37" s="55" t="s">
        <v>415</v>
      </c>
      <c r="CT37" s="55">
        <v>35</v>
      </c>
      <c r="CU37" s="55"/>
      <c r="CV37" s="55"/>
      <c r="CW37" s="55" t="s">
        <v>415</v>
      </c>
      <c r="CX37" s="55">
        <v>50</v>
      </c>
      <c r="CY37" s="55"/>
      <c r="CZ37" s="55"/>
      <c r="DA37" s="55"/>
      <c r="DB37" s="55"/>
      <c r="DC37" s="55"/>
      <c r="DD37" s="55"/>
      <c r="DE37" s="55"/>
      <c r="DF37" s="55"/>
      <c r="DG37" s="55"/>
      <c r="DH37" s="55"/>
    </row>
    <row r="38" spans="1:112" ht="16.5" x14ac:dyDescent="0.2">
      <c r="A38" s="17">
        <v>34</v>
      </c>
      <c r="B38" s="92">
        <v>9</v>
      </c>
      <c r="C38" s="79">
        <v>30</v>
      </c>
      <c r="D38" s="101"/>
      <c r="E38" s="92">
        <f>INDEX(章节关卡!$D$6:$D$34,芦花古楼!B38)*芦花古楼!C38</f>
        <v>480</v>
      </c>
      <c r="F38" s="22">
        <f t="shared" si="15"/>
        <v>35</v>
      </c>
      <c r="G38" s="22">
        <f t="shared" si="16"/>
        <v>50</v>
      </c>
      <c r="H38" s="14">
        <f>INDEX(章节关卡!$F$6:$F$34,芦花古楼!B38)*芦花古楼!C38</f>
        <v>1500</v>
      </c>
      <c r="I38" s="14">
        <v>100</v>
      </c>
      <c r="L38" s="17">
        <v>34</v>
      </c>
      <c r="M38" s="92">
        <f t="shared" si="4"/>
        <v>10</v>
      </c>
      <c r="N38" s="79">
        <v>60</v>
      </c>
      <c r="O38" s="101"/>
      <c r="P38" s="92">
        <f>INDEX(章节关卡!$D$6:$D$34,芦花古楼!M38)*芦花古楼!N38</f>
        <v>1080</v>
      </c>
      <c r="Q38" s="22">
        <f t="shared" si="5"/>
        <v>40</v>
      </c>
      <c r="R38" s="22">
        <f t="shared" si="6"/>
        <v>50</v>
      </c>
      <c r="S38" s="14">
        <f>INDEX(章节关卡!$F$6:$F$34,芦花古楼!M38)*芦花古楼!N38</f>
        <v>3300</v>
      </c>
      <c r="T38" s="14">
        <v>100</v>
      </c>
      <c r="W38" s="17">
        <v>34</v>
      </c>
      <c r="X38" s="48">
        <v>10</v>
      </c>
      <c r="Y38" s="79">
        <v>90</v>
      </c>
      <c r="Z38" s="101"/>
      <c r="AA38" s="101">
        <f>INDEX(章节关卡!$D$6:$D$34,芦花古楼!X38)*芦花古楼!Y38</f>
        <v>1620</v>
      </c>
      <c r="AB38" s="22">
        <f t="shared" si="17"/>
        <v>45</v>
      </c>
      <c r="AC38" s="22">
        <f t="shared" si="18"/>
        <v>50</v>
      </c>
      <c r="AD38" s="14">
        <f>INDEX(章节关卡!$F$6:$F$34,芦花古楼!X38)*芦花古楼!Y38</f>
        <v>4950</v>
      </c>
      <c r="AE38" s="14">
        <v>100</v>
      </c>
      <c r="AH38" s="17">
        <v>34</v>
      </c>
      <c r="AI38" s="48">
        <v>10</v>
      </c>
      <c r="AJ38" s="79">
        <v>90</v>
      </c>
      <c r="AK38" s="101"/>
      <c r="AL38" s="101">
        <f>INDEX(章节关卡!$D$6:$D$34,芦花古楼!AI38)*芦花古楼!AJ38</f>
        <v>1620</v>
      </c>
      <c r="AM38" s="22">
        <f t="shared" si="7"/>
        <v>50</v>
      </c>
      <c r="AN38" s="22">
        <f t="shared" si="8"/>
        <v>50</v>
      </c>
      <c r="AO38" s="14">
        <f>INDEX(章节关卡!$F$6:$F$34,芦花古楼!AI38)*芦花古楼!AJ38</f>
        <v>4950</v>
      </c>
      <c r="AP38" s="14">
        <v>100</v>
      </c>
      <c r="AS38" s="18">
        <v>33</v>
      </c>
      <c r="AT38" s="101">
        <v>8</v>
      </c>
      <c r="AV38" s="18">
        <v>33</v>
      </c>
      <c r="AW38" s="101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35100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5">
        <v>33</v>
      </c>
      <c r="BV38" s="55">
        <v>106</v>
      </c>
      <c r="BW38" s="55">
        <v>1606035</v>
      </c>
      <c r="BX38" s="55" t="s">
        <v>395</v>
      </c>
      <c r="BY38" s="55">
        <v>4</v>
      </c>
      <c r="BZ38" s="55">
        <v>21</v>
      </c>
      <c r="CA38" s="55">
        <f>SUM(BZ$5:BZ38)</f>
        <v>645</v>
      </c>
      <c r="CJ38" s="55">
        <v>34</v>
      </c>
      <c r="CK38" s="55">
        <v>1</v>
      </c>
      <c r="CL38" s="55" t="s">
        <v>276</v>
      </c>
      <c r="CM38" s="55">
        <v>34</v>
      </c>
      <c r="CN38" s="55"/>
      <c r="CO38" s="55"/>
      <c r="CP38" s="55"/>
      <c r="CQ38" s="55" t="s">
        <v>414</v>
      </c>
      <c r="CR38" s="55">
        <v>2400</v>
      </c>
      <c r="CS38" s="55" t="s">
        <v>415</v>
      </c>
      <c r="CT38" s="55">
        <v>35</v>
      </c>
      <c r="CU38" s="55"/>
      <c r="CV38" s="55"/>
      <c r="CW38" s="55" t="s">
        <v>415</v>
      </c>
      <c r="CX38" s="55">
        <v>50</v>
      </c>
      <c r="CY38" s="55"/>
      <c r="CZ38" s="55"/>
      <c r="DA38" s="55"/>
      <c r="DB38" s="55"/>
      <c r="DC38" s="55"/>
      <c r="DD38" s="55"/>
      <c r="DE38" s="55"/>
      <c r="DF38" s="55"/>
      <c r="DG38" s="55"/>
      <c r="DH38" s="55"/>
    </row>
    <row r="39" spans="1:112" ht="16.5" x14ac:dyDescent="0.2">
      <c r="A39" s="17">
        <v>35</v>
      </c>
      <c r="B39" s="92">
        <v>9</v>
      </c>
      <c r="C39" s="79">
        <v>30</v>
      </c>
      <c r="D39" s="101"/>
      <c r="E39" s="92">
        <f>INDEX(章节关卡!$D$6:$D$34,芦花古楼!B39)*芦花古楼!C39</f>
        <v>480</v>
      </c>
      <c r="F39" s="22">
        <f t="shared" si="15"/>
        <v>35</v>
      </c>
      <c r="G39" s="22">
        <f t="shared" si="16"/>
        <v>55</v>
      </c>
      <c r="H39" s="14">
        <f>INDEX(章节关卡!$F$6:$F$34,芦花古楼!B39)*芦花古楼!C39</f>
        <v>1500</v>
      </c>
      <c r="I39" s="14">
        <v>100</v>
      </c>
      <c r="L39" s="17">
        <v>35</v>
      </c>
      <c r="M39" s="92">
        <f t="shared" si="4"/>
        <v>10</v>
      </c>
      <c r="N39" s="79">
        <v>60</v>
      </c>
      <c r="O39" s="101"/>
      <c r="P39" s="92">
        <f>INDEX(章节关卡!$D$6:$D$34,芦花古楼!M39)*芦花古楼!N39</f>
        <v>1080</v>
      </c>
      <c r="Q39" s="22">
        <f t="shared" si="5"/>
        <v>40</v>
      </c>
      <c r="R39" s="22">
        <f t="shared" si="6"/>
        <v>55</v>
      </c>
      <c r="S39" s="14">
        <f>INDEX(章节关卡!$F$6:$F$34,芦花古楼!M39)*芦花古楼!N39</f>
        <v>3300</v>
      </c>
      <c r="T39" s="14">
        <v>100</v>
      </c>
      <c r="W39" s="17">
        <v>35</v>
      </c>
      <c r="X39" s="48">
        <v>10</v>
      </c>
      <c r="Y39" s="79">
        <v>90</v>
      </c>
      <c r="Z39" s="101"/>
      <c r="AA39" s="101">
        <f>INDEX(章节关卡!$D$6:$D$34,芦花古楼!X39)*芦花古楼!Y39</f>
        <v>1620</v>
      </c>
      <c r="AB39" s="22">
        <f t="shared" si="17"/>
        <v>45</v>
      </c>
      <c r="AC39" s="22">
        <f t="shared" si="18"/>
        <v>55</v>
      </c>
      <c r="AD39" s="14">
        <f>INDEX(章节关卡!$F$6:$F$34,芦花古楼!X39)*芦花古楼!Y39</f>
        <v>4950</v>
      </c>
      <c r="AE39" s="14">
        <v>100</v>
      </c>
      <c r="AH39" s="17">
        <v>35</v>
      </c>
      <c r="AI39" s="48">
        <v>10</v>
      </c>
      <c r="AJ39" s="79">
        <v>90</v>
      </c>
      <c r="AK39" s="101"/>
      <c r="AL39" s="101">
        <f>INDEX(章节关卡!$D$6:$D$34,芦花古楼!AI39)*芦花古楼!AJ39</f>
        <v>1620</v>
      </c>
      <c r="AM39" s="22">
        <f t="shared" si="7"/>
        <v>50</v>
      </c>
      <c r="AN39" s="22">
        <f t="shared" si="8"/>
        <v>55</v>
      </c>
      <c r="AO39" s="14">
        <f>INDEX(章节关卡!$F$6:$F$34,芦花古楼!AI39)*芦花古楼!AJ39</f>
        <v>4950</v>
      </c>
      <c r="AP39" s="14">
        <v>100</v>
      </c>
      <c r="AS39" s="18">
        <v>34</v>
      </c>
      <c r="AT39" s="101">
        <v>9</v>
      </c>
      <c r="AV39" s="18">
        <v>34</v>
      </c>
      <c r="AW39" s="101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35100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5">
        <v>34</v>
      </c>
      <c r="BV39" s="55">
        <v>106</v>
      </c>
      <c r="BW39" s="55">
        <v>1606036</v>
      </c>
      <c r="BX39" s="55" t="s">
        <v>396</v>
      </c>
      <c r="BY39" s="55">
        <v>4</v>
      </c>
      <c r="BZ39" s="55">
        <v>21</v>
      </c>
      <c r="CA39" s="55">
        <f>SUM(BZ$5:BZ39)</f>
        <v>666</v>
      </c>
      <c r="CJ39" s="55">
        <v>35</v>
      </c>
      <c r="CK39" s="55">
        <v>1</v>
      </c>
      <c r="CL39" s="55" t="s">
        <v>276</v>
      </c>
      <c r="CM39" s="55">
        <v>35</v>
      </c>
      <c r="CN39" s="55"/>
      <c r="CO39" s="55"/>
      <c r="CP39" s="55"/>
      <c r="CQ39" s="55" t="s">
        <v>414</v>
      </c>
      <c r="CR39" s="55">
        <v>3000</v>
      </c>
      <c r="CS39" s="55" t="s">
        <v>415</v>
      </c>
      <c r="CT39" s="55">
        <v>35</v>
      </c>
      <c r="CU39" s="55" t="s">
        <v>416</v>
      </c>
      <c r="CV39" s="55">
        <v>2</v>
      </c>
      <c r="CW39" s="55" t="s">
        <v>415</v>
      </c>
      <c r="CX39" s="55">
        <v>55</v>
      </c>
      <c r="CY39" s="55"/>
      <c r="CZ39" s="55"/>
      <c r="DA39" s="55"/>
      <c r="DB39" s="55"/>
      <c r="DC39" s="55"/>
      <c r="DD39" s="55"/>
      <c r="DE39" s="55"/>
      <c r="DF39" s="55"/>
      <c r="DG39" s="55"/>
      <c r="DH39" s="55"/>
    </row>
    <row r="40" spans="1:112" ht="16.5" x14ac:dyDescent="0.2">
      <c r="A40" s="17">
        <v>36</v>
      </c>
      <c r="B40" s="25">
        <v>10</v>
      </c>
      <c r="C40" s="79">
        <v>30</v>
      </c>
      <c r="D40" s="101"/>
      <c r="E40" s="92">
        <f>INDEX(章节关卡!$D$6:$D$34,芦花古楼!B40)*芦花古楼!C40</f>
        <v>540</v>
      </c>
      <c r="F40" s="22">
        <f t="shared" si="15"/>
        <v>40</v>
      </c>
      <c r="G40" s="22">
        <f t="shared" si="16"/>
        <v>55</v>
      </c>
      <c r="H40" s="14">
        <f>INDEX(章节关卡!$F$6:$F$34,芦花古楼!B40)*芦花古楼!C40</f>
        <v>1650</v>
      </c>
      <c r="I40" s="14">
        <v>100</v>
      </c>
      <c r="L40" s="17">
        <v>36</v>
      </c>
      <c r="M40" s="92">
        <f t="shared" si="4"/>
        <v>11</v>
      </c>
      <c r="N40" s="79">
        <v>60</v>
      </c>
      <c r="O40" s="101"/>
      <c r="P40" s="92">
        <f>INDEX(章节关卡!$D$6:$D$34,芦花古楼!M40)*芦花古楼!N40</f>
        <v>1200</v>
      </c>
      <c r="Q40" s="22">
        <f t="shared" si="5"/>
        <v>45</v>
      </c>
      <c r="R40" s="22">
        <f t="shared" si="6"/>
        <v>55</v>
      </c>
      <c r="S40" s="14">
        <f>INDEX(章节关卡!$F$6:$F$34,芦花古楼!M40)*芦花古楼!N40</f>
        <v>3600</v>
      </c>
      <c r="T40" s="14">
        <v>100</v>
      </c>
      <c r="W40" s="17">
        <v>36</v>
      </c>
      <c r="X40" s="48">
        <v>11</v>
      </c>
      <c r="Y40" s="79">
        <v>90</v>
      </c>
      <c r="Z40" s="101"/>
      <c r="AA40" s="101">
        <f>INDEX(章节关卡!$D$6:$D$34,芦花古楼!X40)*芦花古楼!Y40</f>
        <v>1800</v>
      </c>
      <c r="AB40" s="22">
        <f t="shared" si="17"/>
        <v>50</v>
      </c>
      <c r="AC40" s="22">
        <f t="shared" si="18"/>
        <v>55</v>
      </c>
      <c r="AD40" s="14">
        <f>INDEX(章节关卡!$F$6:$F$34,芦花古楼!X40)*芦花古楼!Y40</f>
        <v>5400</v>
      </c>
      <c r="AE40" s="14">
        <v>100</v>
      </c>
      <c r="AH40" s="17">
        <v>36</v>
      </c>
      <c r="AI40" s="48">
        <v>11</v>
      </c>
      <c r="AJ40" s="79">
        <v>90</v>
      </c>
      <c r="AK40" s="101"/>
      <c r="AL40" s="101">
        <f>INDEX(章节关卡!$D$6:$D$34,芦花古楼!AI40)*芦花古楼!AJ40</f>
        <v>1800</v>
      </c>
      <c r="AM40" s="22">
        <f t="shared" si="7"/>
        <v>55</v>
      </c>
      <c r="AN40" s="22">
        <f t="shared" si="8"/>
        <v>55</v>
      </c>
      <c r="AO40" s="14">
        <f>INDEX(章节关卡!$F$6:$F$34,芦花古楼!AI40)*芦花古楼!AJ40</f>
        <v>5400</v>
      </c>
      <c r="AP40" s="14">
        <v>100</v>
      </c>
      <c r="AS40" s="18">
        <v>35</v>
      </c>
      <c r="AT40" s="101">
        <v>9</v>
      </c>
      <c r="AV40" s="18">
        <v>35</v>
      </c>
      <c r="AW40" s="101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35100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5">
        <v>35</v>
      </c>
      <c r="BV40" s="55">
        <v>107</v>
      </c>
      <c r="BW40" s="55">
        <v>1606037</v>
      </c>
      <c r="BX40" s="55" t="s">
        <v>397</v>
      </c>
      <c r="BY40" s="55">
        <v>2</v>
      </c>
      <c r="BZ40" s="55">
        <v>21</v>
      </c>
      <c r="CA40" s="55">
        <f>SUM(BZ$5:BZ40)</f>
        <v>687</v>
      </c>
      <c r="CJ40" s="55">
        <v>36</v>
      </c>
      <c r="CK40" s="55">
        <v>1</v>
      </c>
      <c r="CL40" s="55" t="s">
        <v>276</v>
      </c>
      <c r="CM40" s="55">
        <v>36</v>
      </c>
      <c r="CN40" s="55"/>
      <c r="CO40" s="55"/>
      <c r="CP40" s="55"/>
      <c r="CQ40" s="55" t="s">
        <v>414</v>
      </c>
      <c r="CR40" s="55">
        <v>3000</v>
      </c>
      <c r="CS40" s="55" t="s">
        <v>415</v>
      </c>
      <c r="CT40" s="55">
        <v>40</v>
      </c>
      <c r="CU40" s="55"/>
      <c r="CV40" s="55"/>
      <c r="CW40" s="55" t="s">
        <v>415</v>
      </c>
      <c r="CX40" s="55">
        <v>55</v>
      </c>
      <c r="CY40" s="55"/>
      <c r="CZ40" s="55"/>
      <c r="DA40" s="55"/>
      <c r="DB40" s="55"/>
      <c r="DC40" s="55"/>
      <c r="DD40" s="55"/>
      <c r="DE40" s="55"/>
      <c r="DF40" s="55"/>
      <c r="DG40" s="55"/>
      <c r="DH40" s="55"/>
    </row>
    <row r="41" spans="1:112" ht="16.5" x14ac:dyDescent="0.2">
      <c r="A41" s="17">
        <v>37</v>
      </c>
      <c r="B41" s="92">
        <v>10</v>
      </c>
      <c r="C41" s="79">
        <v>30</v>
      </c>
      <c r="D41" s="101"/>
      <c r="E41" s="92">
        <f>INDEX(章节关卡!$D$6:$D$34,芦花古楼!B41)*芦花古楼!C41</f>
        <v>540</v>
      </c>
      <c r="F41" s="22">
        <f t="shared" si="15"/>
        <v>40</v>
      </c>
      <c r="G41" s="22">
        <f t="shared" si="16"/>
        <v>55</v>
      </c>
      <c r="H41" s="14">
        <f>INDEX(章节关卡!$F$6:$F$34,芦花古楼!B41)*芦花古楼!C41</f>
        <v>1650</v>
      </c>
      <c r="I41" s="14">
        <v>100</v>
      </c>
      <c r="L41" s="17">
        <v>37</v>
      </c>
      <c r="M41" s="92">
        <f t="shared" si="4"/>
        <v>11</v>
      </c>
      <c r="N41" s="79">
        <v>60</v>
      </c>
      <c r="O41" s="101"/>
      <c r="P41" s="92">
        <f>INDEX(章节关卡!$D$6:$D$34,芦花古楼!M41)*芦花古楼!N41</f>
        <v>1200</v>
      </c>
      <c r="Q41" s="22">
        <f t="shared" si="5"/>
        <v>45</v>
      </c>
      <c r="R41" s="22">
        <f t="shared" si="6"/>
        <v>55</v>
      </c>
      <c r="S41" s="14">
        <f>INDEX(章节关卡!$F$6:$F$34,芦花古楼!M41)*芦花古楼!N41</f>
        <v>3600</v>
      </c>
      <c r="T41" s="14">
        <v>100</v>
      </c>
      <c r="W41" s="17">
        <v>37</v>
      </c>
      <c r="X41" s="48">
        <v>11</v>
      </c>
      <c r="Y41" s="79">
        <v>90</v>
      </c>
      <c r="Z41" s="101"/>
      <c r="AA41" s="101">
        <f>INDEX(章节关卡!$D$6:$D$34,芦花古楼!X41)*芦花古楼!Y41</f>
        <v>1800</v>
      </c>
      <c r="AB41" s="22">
        <f t="shared" si="17"/>
        <v>50</v>
      </c>
      <c r="AC41" s="22">
        <f t="shared" si="18"/>
        <v>55</v>
      </c>
      <c r="AD41" s="14">
        <f>INDEX(章节关卡!$F$6:$F$34,芦花古楼!X41)*芦花古楼!Y41</f>
        <v>5400</v>
      </c>
      <c r="AE41" s="14">
        <v>100</v>
      </c>
      <c r="AH41" s="17">
        <v>37</v>
      </c>
      <c r="AI41" s="48">
        <v>11</v>
      </c>
      <c r="AJ41" s="79">
        <v>90</v>
      </c>
      <c r="AK41" s="101"/>
      <c r="AL41" s="101">
        <f>INDEX(章节关卡!$D$6:$D$34,芦花古楼!AI41)*芦花古楼!AJ41</f>
        <v>1800</v>
      </c>
      <c r="AM41" s="22">
        <f t="shared" si="7"/>
        <v>55</v>
      </c>
      <c r="AN41" s="22">
        <f t="shared" si="8"/>
        <v>55</v>
      </c>
      <c r="AO41" s="14">
        <f>INDEX(章节关卡!$F$6:$F$34,芦花古楼!AI41)*芦花古楼!AJ41</f>
        <v>5400</v>
      </c>
      <c r="AP41" s="14">
        <v>100</v>
      </c>
      <c r="AS41" s="18">
        <v>36</v>
      </c>
      <c r="AT41" s="101">
        <v>9</v>
      </c>
      <c r="AV41" s="18">
        <v>36</v>
      </c>
      <c r="AW41" s="101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37500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5">
        <v>36</v>
      </c>
      <c r="BV41" s="55">
        <v>107</v>
      </c>
      <c r="BW41" s="55">
        <v>1606038</v>
      </c>
      <c r="BX41" s="55" t="s">
        <v>398</v>
      </c>
      <c r="BY41" s="55">
        <v>2</v>
      </c>
      <c r="BZ41" s="55">
        <v>21</v>
      </c>
      <c r="CA41" s="55">
        <f>SUM(BZ$5:BZ41)</f>
        <v>708</v>
      </c>
      <c r="CJ41" s="55">
        <v>37</v>
      </c>
      <c r="CK41" s="55">
        <v>1</v>
      </c>
      <c r="CL41" s="55" t="s">
        <v>276</v>
      </c>
      <c r="CM41" s="55">
        <v>37</v>
      </c>
      <c r="CN41" s="55"/>
      <c r="CO41" s="55"/>
      <c r="CP41" s="55"/>
      <c r="CQ41" s="55" t="s">
        <v>414</v>
      </c>
      <c r="CR41" s="55">
        <v>3000</v>
      </c>
      <c r="CS41" s="55" t="s">
        <v>415</v>
      </c>
      <c r="CT41" s="55">
        <v>40</v>
      </c>
      <c r="CU41" s="55"/>
      <c r="CV41" s="55"/>
      <c r="CW41" s="55" t="s">
        <v>415</v>
      </c>
      <c r="CX41" s="55">
        <v>55</v>
      </c>
      <c r="CY41" s="55"/>
      <c r="CZ41" s="55"/>
      <c r="DA41" s="55"/>
      <c r="DB41" s="55"/>
      <c r="DC41" s="55"/>
      <c r="DD41" s="55"/>
      <c r="DE41" s="55"/>
      <c r="DF41" s="55"/>
      <c r="DG41" s="55"/>
      <c r="DH41" s="55"/>
    </row>
    <row r="42" spans="1:112" ht="16.5" x14ac:dyDescent="0.2">
      <c r="A42" s="17">
        <v>38</v>
      </c>
      <c r="B42" s="92">
        <v>10</v>
      </c>
      <c r="C42" s="79">
        <v>30</v>
      </c>
      <c r="D42" s="101"/>
      <c r="E42" s="92">
        <f>INDEX(章节关卡!$D$6:$D$34,芦花古楼!B42)*芦花古楼!C42</f>
        <v>540</v>
      </c>
      <c r="F42" s="22">
        <f t="shared" si="15"/>
        <v>40</v>
      </c>
      <c r="G42" s="22">
        <f t="shared" si="16"/>
        <v>55</v>
      </c>
      <c r="H42" s="14">
        <f>INDEX(章节关卡!$F$6:$F$34,芦花古楼!B42)*芦花古楼!C42</f>
        <v>1650</v>
      </c>
      <c r="I42" s="14">
        <v>100</v>
      </c>
      <c r="L42" s="17">
        <v>38</v>
      </c>
      <c r="M42" s="92">
        <f t="shared" si="4"/>
        <v>11</v>
      </c>
      <c r="N42" s="79">
        <v>60</v>
      </c>
      <c r="O42" s="101"/>
      <c r="P42" s="92">
        <f>INDEX(章节关卡!$D$6:$D$34,芦花古楼!M42)*芦花古楼!N42</f>
        <v>1200</v>
      </c>
      <c r="Q42" s="22">
        <f t="shared" si="5"/>
        <v>45</v>
      </c>
      <c r="R42" s="22">
        <f t="shared" si="6"/>
        <v>55</v>
      </c>
      <c r="S42" s="14">
        <f>INDEX(章节关卡!$F$6:$F$34,芦花古楼!M42)*芦花古楼!N42</f>
        <v>3600</v>
      </c>
      <c r="T42" s="14">
        <v>100</v>
      </c>
      <c r="W42" s="17">
        <v>38</v>
      </c>
      <c r="X42" s="48">
        <v>11</v>
      </c>
      <c r="Y42" s="79">
        <v>90</v>
      </c>
      <c r="Z42" s="101"/>
      <c r="AA42" s="101">
        <f>INDEX(章节关卡!$D$6:$D$34,芦花古楼!X42)*芦花古楼!Y42</f>
        <v>1800</v>
      </c>
      <c r="AB42" s="22">
        <f t="shared" si="17"/>
        <v>50</v>
      </c>
      <c r="AC42" s="22">
        <f t="shared" si="18"/>
        <v>55</v>
      </c>
      <c r="AD42" s="14">
        <f>INDEX(章节关卡!$F$6:$F$34,芦花古楼!X42)*芦花古楼!Y42</f>
        <v>5400</v>
      </c>
      <c r="AE42" s="14">
        <v>100</v>
      </c>
      <c r="AH42" s="17">
        <v>38</v>
      </c>
      <c r="AI42" s="48">
        <v>11</v>
      </c>
      <c r="AJ42" s="79">
        <v>90</v>
      </c>
      <c r="AK42" s="101"/>
      <c r="AL42" s="101">
        <f>INDEX(章节关卡!$D$6:$D$34,芦花古楼!AI42)*芦花古楼!AJ42</f>
        <v>1800</v>
      </c>
      <c r="AM42" s="22">
        <f t="shared" si="7"/>
        <v>55</v>
      </c>
      <c r="AN42" s="22">
        <f t="shared" si="8"/>
        <v>55</v>
      </c>
      <c r="AO42" s="14">
        <f>INDEX(章节关卡!$F$6:$F$34,芦花古楼!AI42)*芦花古楼!AJ42</f>
        <v>5400</v>
      </c>
      <c r="AP42" s="14">
        <v>100</v>
      </c>
      <c r="AS42" s="18">
        <v>37</v>
      </c>
      <c r="AT42" s="101">
        <v>10</v>
      </c>
      <c r="AV42" s="18">
        <v>37</v>
      </c>
      <c r="AW42" s="101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37800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5">
        <v>37</v>
      </c>
      <c r="BV42" s="55">
        <v>107</v>
      </c>
      <c r="BW42" s="55">
        <v>1606039</v>
      </c>
      <c r="BX42" s="55" t="s">
        <v>399</v>
      </c>
      <c r="BY42" s="55">
        <v>2</v>
      </c>
      <c r="BZ42" s="55">
        <v>21</v>
      </c>
      <c r="CA42" s="55">
        <f>SUM(BZ$5:BZ42)</f>
        <v>729</v>
      </c>
      <c r="CJ42" s="55">
        <v>38</v>
      </c>
      <c r="CK42" s="55">
        <v>1</v>
      </c>
      <c r="CL42" s="55" t="s">
        <v>276</v>
      </c>
      <c r="CM42" s="55">
        <v>38</v>
      </c>
      <c r="CN42" s="55"/>
      <c r="CO42" s="55"/>
      <c r="CP42" s="55"/>
      <c r="CQ42" s="55" t="s">
        <v>414</v>
      </c>
      <c r="CR42" s="55">
        <v>3000</v>
      </c>
      <c r="CS42" s="55" t="s">
        <v>415</v>
      </c>
      <c r="CT42" s="55">
        <v>40</v>
      </c>
      <c r="CU42" s="55"/>
      <c r="CV42" s="55"/>
      <c r="CW42" s="55" t="s">
        <v>415</v>
      </c>
      <c r="CX42" s="55">
        <v>55</v>
      </c>
      <c r="CY42" s="55"/>
      <c r="CZ42" s="55"/>
      <c r="DA42" s="55"/>
      <c r="DB42" s="55"/>
      <c r="DC42" s="55"/>
      <c r="DD42" s="55"/>
      <c r="DE42" s="55"/>
      <c r="DF42" s="55"/>
      <c r="DG42" s="55"/>
      <c r="DH42" s="55"/>
    </row>
    <row r="43" spans="1:112" ht="16.5" x14ac:dyDescent="0.2">
      <c r="A43" s="17">
        <v>39</v>
      </c>
      <c r="B43" s="92">
        <v>10</v>
      </c>
      <c r="C43" s="79">
        <v>30</v>
      </c>
      <c r="D43" s="101"/>
      <c r="E43" s="92">
        <f>INDEX(章节关卡!$D$6:$D$34,芦花古楼!B43)*芦花古楼!C43</f>
        <v>540</v>
      </c>
      <c r="F43" s="22">
        <f t="shared" si="15"/>
        <v>40</v>
      </c>
      <c r="G43" s="22">
        <f t="shared" si="16"/>
        <v>55</v>
      </c>
      <c r="H43" s="14">
        <f>INDEX(章节关卡!$F$6:$F$34,芦花古楼!B43)*芦花古楼!C43</f>
        <v>1650</v>
      </c>
      <c r="I43" s="14">
        <v>100</v>
      </c>
      <c r="L43" s="17">
        <v>39</v>
      </c>
      <c r="M43" s="92">
        <f t="shared" si="4"/>
        <v>11</v>
      </c>
      <c r="N43" s="79">
        <v>60</v>
      </c>
      <c r="O43" s="101"/>
      <c r="P43" s="92">
        <f>INDEX(章节关卡!$D$6:$D$34,芦花古楼!M43)*芦花古楼!N43</f>
        <v>1200</v>
      </c>
      <c r="Q43" s="22">
        <f t="shared" si="5"/>
        <v>45</v>
      </c>
      <c r="R43" s="22">
        <f t="shared" si="6"/>
        <v>55</v>
      </c>
      <c r="S43" s="14">
        <f>INDEX(章节关卡!$F$6:$F$34,芦花古楼!M43)*芦花古楼!N43</f>
        <v>3600</v>
      </c>
      <c r="T43" s="14">
        <v>100</v>
      </c>
      <c r="W43" s="17">
        <v>39</v>
      </c>
      <c r="X43" s="48">
        <v>11</v>
      </c>
      <c r="Y43" s="79">
        <v>90</v>
      </c>
      <c r="Z43" s="101"/>
      <c r="AA43" s="101">
        <f>INDEX(章节关卡!$D$6:$D$34,芦花古楼!X43)*芦花古楼!Y43</f>
        <v>1800</v>
      </c>
      <c r="AB43" s="22">
        <f t="shared" si="17"/>
        <v>50</v>
      </c>
      <c r="AC43" s="22">
        <f t="shared" si="18"/>
        <v>55</v>
      </c>
      <c r="AD43" s="14">
        <f>INDEX(章节关卡!$F$6:$F$34,芦花古楼!X43)*芦花古楼!Y43</f>
        <v>5400</v>
      </c>
      <c r="AE43" s="14">
        <v>100</v>
      </c>
      <c r="AH43" s="17">
        <v>39</v>
      </c>
      <c r="AI43" s="48">
        <v>11</v>
      </c>
      <c r="AJ43" s="79">
        <v>90</v>
      </c>
      <c r="AK43" s="101"/>
      <c r="AL43" s="101">
        <f>INDEX(章节关卡!$D$6:$D$34,芦花古楼!AI43)*芦花古楼!AJ43</f>
        <v>1800</v>
      </c>
      <c r="AM43" s="22">
        <f t="shared" si="7"/>
        <v>55</v>
      </c>
      <c r="AN43" s="22">
        <f t="shared" si="8"/>
        <v>55</v>
      </c>
      <c r="AO43" s="14">
        <f>INDEX(章节关卡!$F$6:$F$34,芦花古楼!AI43)*芦花古楼!AJ43</f>
        <v>5400</v>
      </c>
      <c r="AP43" s="14">
        <v>100</v>
      </c>
      <c r="AS43" s="18">
        <v>38</v>
      </c>
      <c r="AT43" s="101">
        <v>10</v>
      </c>
      <c r="AV43" s="18">
        <v>38</v>
      </c>
      <c r="AW43" s="101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37800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5">
        <v>38</v>
      </c>
      <c r="BV43" s="55">
        <v>107</v>
      </c>
      <c r="BW43" s="55">
        <v>1606040</v>
      </c>
      <c r="BX43" s="55" t="s">
        <v>400</v>
      </c>
      <c r="BY43" s="55">
        <v>3</v>
      </c>
      <c r="BZ43" s="55">
        <v>21</v>
      </c>
      <c r="CA43" s="55">
        <f>SUM(BZ$5:BZ43)</f>
        <v>750</v>
      </c>
      <c r="CJ43" s="55">
        <v>39</v>
      </c>
      <c r="CK43" s="55">
        <v>1</v>
      </c>
      <c r="CL43" s="55" t="s">
        <v>276</v>
      </c>
      <c r="CM43" s="55">
        <v>39</v>
      </c>
      <c r="CN43" s="55"/>
      <c r="CO43" s="55"/>
      <c r="CP43" s="55"/>
      <c r="CQ43" s="55" t="s">
        <v>414</v>
      </c>
      <c r="CR43" s="55">
        <v>3000</v>
      </c>
      <c r="CS43" s="55" t="s">
        <v>415</v>
      </c>
      <c r="CT43" s="55">
        <v>40</v>
      </c>
      <c r="CU43" s="55"/>
      <c r="CV43" s="55"/>
      <c r="CW43" s="55" t="s">
        <v>415</v>
      </c>
      <c r="CX43" s="55">
        <v>55</v>
      </c>
      <c r="CY43" s="55"/>
      <c r="CZ43" s="55"/>
      <c r="DA43" s="55"/>
      <c r="DB43" s="55"/>
      <c r="DC43" s="55"/>
      <c r="DD43" s="55"/>
      <c r="DE43" s="55"/>
      <c r="DF43" s="55"/>
      <c r="DG43" s="55"/>
      <c r="DH43" s="55"/>
    </row>
    <row r="44" spans="1:112" ht="16.5" x14ac:dyDescent="0.2">
      <c r="A44" s="17">
        <v>40</v>
      </c>
      <c r="B44" s="92">
        <v>10</v>
      </c>
      <c r="C44" s="79">
        <v>30</v>
      </c>
      <c r="D44" s="101"/>
      <c r="E44" s="92">
        <f>INDEX(章节关卡!$D$6:$D$34,芦花古楼!B44)*芦花古楼!C44</f>
        <v>540</v>
      </c>
      <c r="F44" s="22">
        <f t="shared" si="15"/>
        <v>40</v>
      </c>
      <c r="G44" s="22">
        <f t="shared" si="16"/>
        <v>60</v>
      </c>
      <c r="H44" s="14">
        <f>INDEX(章节关卡!$F$6:$F$34,芦花古楼!B44)*芦花古楼!C44</f>
        <v>1650</v>
      </c>
      <c r="I44" s="14">
        <v>150</v>
      </c>
      <c r="L44" s="17">
        <v>40</v>
      </c>
      <c r="M44" s="92">
        <f t="shared" si="4"/>
        <v>11</v>
      </c>
      <c r="N44" s="79">
        <v>60</v>
      </c>
      <c r="O44" s="101"/>
      <c r="P44" s="92">
        <f>INDEX(章节关卡!$D$6:$D$34,芦花古楼!M44)*芦花古楼!N44</f>
        <v>1200</v>
      </c>
      <c r="Q44" s="22">
        <f t="shared" si="5"/>
        <v>45</v>
      </c>
      <c r="R44" s="22">
        <f t="shared" si="6"/>
        <v>60</v>
      </c>
      <c r="S44" s="14">
        <f>INDEX(章节关卡!$F$6:$F$34,芦花古楼!M44)*芦花古楼!N44</f>
        <v>3600</v>
      </c>
      <c r="T44" s="14">
        <v>150</v>
      </c>
      <c r="W44" s="17">
        <v>40</v>
      </c>
      <c r="X44" s="25">
        <v>11</v>
      </c>
      <c r="Y44" s="79">
        <v>90</v>
      </c>
      <c r="Z44" s="101"/>
      <c r="AA44" s="101">
        <f>INDEX(章节关卡!$D$6:$D$34,芦花古楼!X44)*芦花古楼!Y44</f>
        <v>1800</v>
      </c>
      <c r="AB44" s="22">
        <f t="shared" si="17"/>
        <v>50</v>
      </c>
      <c r="AC44" s="22">
        <f t="shared" si="18"/>
        <v>60</v>
      </c>
      <c r="AD44" s="14">
        <f>INDEX(章节关卡!$F$6:$F$34,芦花古楼!X44)*芦花古楼!Y44</f>
        <v>5400</v>
      </c>
      <c r="AE44" s="14">
        <v>150</v>
      </c>
      <c r="AH44" s="17">
        <v>40</v>
      </c>
      <c r="AI44" s="48">
        <v>11</v>
      </c>
      <c r="AJ44" s="79">
        <v>90</v>
      </c>
      <c r="AK44" s="101"/>
      <c r="AL44" s="101">
        <f>INDEX(章节关卡!$D$6:$D$34,芦花古楼!AI44)*芦花古楼!AJ44</f>
        <v>1800</v>
      </c>
      <c r="AM44" s="22">
        <f t="shared" si="7"/>
        <v>55</v>
      </c>
      <c r="AN44" s="22">
        <f t="shared" si="8"/>
        <v>60</v>
      </c>
      <c r="AO44" s="14">
        <f>INDEX(章节关卡!$F$6:$F$34,芦花古楼!AI44)*芦花古楼!AJ44</f>
        <v>5400</v>
      </c>
      <c r="AP44" s="14">
        <v>150</v>
      </c>
      <c r="AS44" s="18">
        <v>39</v>
      </c>
      <c r="AT44" s="101">
        <v>10</v>
      </c>
      <c r="AV44" s="18">
        <v>39</v>
      </c>
      <c r="AW44" s="101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37800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5">
        <v>39</v>
      </c>
      <c r="BV44" s="55">
        <v>107</v>
      </c>
      <c r="BW44" s="55">
        <v>1606041</v>
      </c>
      <c r="BX44" s="55" t="s">
        <v>401</v>
      </c>
      <c r="BY44" s="55">
        <v>3</v>
      </c>
      <c r="BZ44" s="55">
        <v>21</v>
      </c>
      <c r="CA44" s="55">
        <f>SUM(BZ$5:BZ44)</f>
        <v>771</v>
      </c>
      <c r="CJ44" s="55">
        <v>40</v>
      </c>
      <c r="CK44" s="55">
        <v>1</v>
      </c>
      <c r="CL44" s="55" t="s">
        <v>276</v>
      </c>
      <c r="CM44" s="55">
        <v>40</v>
      </c>
      <c r="CN44" s="55"/>
      <c r="CO44" s="55"/>
      <c r="CP44" s="55"/>
      <c r="CQ44" s="55" t="s">
        <v>414</v>
      </c>
      <c r="CR44" s="55">
        <v>3000</v>
      </c>
      <c r="CS44" s="55" t="s">
        <v>415</v>
      </c>
      <c r="CT44" s="55">
        <v>40</v>
      </c>
      <c r="CU44" s="55" t="s">
        <v>299</v>
      </c>
      <c r="CV44" s="55">
        <v>2</v>
      </c>
      <c r="CW44" s="55" t="s">
        <v>415</v>
      </c>
      <c r="CX44" s="55">
        <v>60</v>
      </c>
      <c r="CY44" s="55"/>
      <c r="CZ44" s="55"/>
      <c r="DA44" s="55"/>
      <c r="DB44" s="55"/>
      <c r="DC44" s="55"/>
      <c r="DD44" s="55"/>
      <c r="DE44" s="55"/>
      <c r="DF44" s="55"/>
      <c r="DG44" s="55"/>
      <c r="DH44" s="55"/>
    </row>
    <row r="45" spans="1:112" ht="16.5" x14ac:dyDescent="0.2">
      <c r="A45" s="17">
        <v>41</v>
      </c>
      <c r="B45" s="48">
        <v>11</v>
      </c>
      <c r="C45" s="79">
        <v>30</v>
      </c>
      <c r="D45" s="101"/>
      <c r="E45" s="92">
        <f>INDEX(章节关卡!$D$6:$D$34,芦花古楼!B45)*芦花古楼!C45</f>
        <v>600</v>
      </c>
      <c r="F45" s="22">
        <f t="shared" si="15"/>
        <v>45</v>
      </c>
      <c r="G45" s="22">
        <f t="shared" si="16"/>
        <v>60</v>
      </c>
      <c r="H45" s="14">
        <f>INDEX(章节关卡!$F$6:$F$34,芦花古楼!B45)*芦花古楼!C45</f>
        <v>1800</v>
      </c>
      <c r="I45" s="14">
        <v>150</v>
      </c>
      <c r="L45" s="17">
        <v>41</v>
      </c>
      <c r="M45" s="92">
        <f t="shared" si="4"/>
        <v>12</v>
      </c>
      <c r="N45" s="79">
        <v>60</v>
      </c>
      <c r="O45" s="101"/>
      <c r="P45" s="92">
        <f>INDEX(章节关卡!$D$6:$D$34,芦花古楼!M45)*芦花古楼!N45</f>
        <v>1320</v>
      </c>
      <c r="Q45" s="22">
        <f t="shared" si="5"/>
        <v>50</v>
      </c>
      <c r="R45" s="22">
        <f t="shared" si="6"/>
        <v>60</v>
      </c>
      <c r="S45" s="14">
        <f>INDEX(章节关卡!$F$6:$F$34,芦花古楼!M45)*芦花古楼!N45</f>
        <v>3900</v>
      </c>
      <c r="T45" s="14">
        <v>150</v>
      </c>
      <c r="W45" s="17">
        <v>41</v>
      </c>
      <c r="X45" s="25">
        <v>12</v>
      </c>
      <c r="Y45" s="79">
        <v>90</v>
      </c>
      <c r="Z45" s="101"/>
      <c r="AA45" s="101">
        <f>INDEX(章节关卡!$D$6:$D$34,芦花古楼!X45)*芦花古楼!Y45</f>
        <v>1980</v>
      </c>
      <c r="AB45" s="22">
        <f t="shared" si="17"/>
        <v>55</v>
      </c>
      <c r="AC45" s="22">
        <f t="shared" si="18"/>
        <v>60</v>
      </c>
      <c r="AD45" s="14">
        <f>INDEX(章节关卡!$F$6:$F$34,芦花古楼!X45)*芦花古楼!Y45</f>
        <v>5850</v>
      </c>
      <c r="AE45" s="14">
        <v>150</v>
      </c>
      <c r="AH45" s="17">
        <v>41</v>
      </c>
      <c r="AI45" s="48">
        <v>12</v>
      </c>
      <c r="AJ45" s="79">
        <v>90</v>
      </c>
      <c r="AK45" s="101"/>
      <c r="AL45" s="101">
        <f>INDEX(章节关卡!$D$6:$D$34,芦花古楼!AI45)*芦花古楼!AJ45</f>
        <v>1980</v>
      </c>
      <c r="AM45" s="22">
        <f t="shared" si="7"/>
        <v>60</v>
      </c>
      <c r="AN45" s="22">
        <f t="shared" si="8"/>
        <v>60</v>
      </c>
      <c r="AO45" s="14">
        <f>INDEX(章节关卡!$F$6:$F$34,芦花古楼!AI45)*芦花古楼!AJ45</f>
        <v>5850</v>
      </c>
      <c r="AP45" s="14">
        <v>150</v>
      </c>
      <c r="AS45" s="18">
        <v>40</v>
      </c>
      <c r="AT45" s="101">
        <v>11</v>
      </c>
      <c r="AV45" s="18">
        <v>40</v>
      </c>
      <c r="AW45" s="101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37800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5">
        <v>40</v>
      </c>
      <c r="BV45" s="55">
        <v>107</v>
      </c>
      <c r="BW45" s="55">
        <v>1606042</v>
      </c>
      <c r="BX45" s="55" t="s">
        <v>402</v>
      </c>
      <c r="BY45" s="55">
        <v>3</v>
      </c>
      <c r="BZ45" s="55">
        <v>21</v>
      </c>
      <c r="CA45" s="55">
        <f>SUM(BZ$5:BZ45)</f>
        <v>792</v>
      </c>
      <c r="CJ45" s="55">
        <v>41</v>
      </c>
      <c r="CK45" s="55">
        <v>1</v>
      </c>
      <c r="CL45" s="55" t="s">
        <v>276</v>
      </c>
      <c r="CM45" s="55">
        <v>41</v>
      </c>
      <c r="CN45" s="55"/>
      <c r="CO45" s="55"/>
      <c r="CP45" s="55"/>
      <c r="CQ45" s="55" t="s">
        <v>414</v>
      </c>
      <c r="CR45" s="55">
        <v>3000</v>
      </c>
      <c r="CS45" s="55" t="s">
        <v>415</v>
      </c>
      <c r="CT45" s="55">
        <v>45</v>
      </c>
      <c r="CU45" s="55"/>
      <c r="CV45" s="55"/>
      <c r="CW45" s="55" t="s">
        <v>415</v>
      </c>
      <c r="CX45" s="55">
        <v>60</v>
      </c>
      <c r="CY45" s="55"/>
      <c r="CZ45" s="55"/>
      <c r="DA45" s="55"/>
      <c r="DB45" s="55"/>
      <c r="DC45" s="55"/>
      <c r="DD45" s="55"/>
      <c r="DE45" s="55"/>
      <c r="DF45" s="55"/>
      <c r="DG45" s="55"/>
      <c r="DH45" s="55"/>
    </row>
    <row r="46" spans="1:112" ht="16.5" x14ac:dyDescent="0.2">
      <c r="A46" s="17">
        <v>42</v>
      </c>
      <c r="B46" s="92">
        <v>11</v>
      </c>
      <c r="C46" s="79">
        <v>30</v>
      </c>
      <c r="D46" s="101"/>
      <c r="E46" s="92">
        <f>INDEX(章节关卡!$D$6:$D$34,芦花古楼!B46)*芦花古楼!C46</f>
        <v>600</v>
      </c>
      <c r="F46" s="22">
        <f t="shared" si="15"/>
        <v>45</v>
      </c>
      <c r="G46" s="22">
        <f t="shared" si="16"/>
        <v>60</v>
      </c>
      <c r="H46" s="14">
        <f>INDEX(章节关卡!$F$6:$F$34,芦花古楼!B46)*芦花古楼!C46</f>
        <v>1800</v>
      </c>
      <c r="I46" s="14">
        <v>150</v>
      </c>
      <c r="L46" s="17">
        <v>42</v>
      </c>
      <c r="M46" s="92">
        <f t="shared" si="4"/>
        <v>12</v>
      </c>
      <c r="N46" s="79">
        <v>60</v>
      </c>
      <c r="O46" s="101"/>
      <c r="P46" s="92">
        <f>INDEX(章节关卡!$D$6:$D$34,芦花古楼!M46)*芦花古楼!N46</f>
        <v>1320</v>
      </c>
      <c r="Q46" s="22">
        <f t="shared" si="5"/>
        <v>50</v>
      </c>
      <c r="R46" s="22">
        <f t="shared" si="6"/>
        <v>60</v>
      </c>
      <c r="S46" s="14">
        <f>INDEX(章节关卡!$F$6:$F$34,芦花古楼!M46)*芦花古楼!N46</f>
        <v>3900</v>
      </c>
      <c r="T46" s="14">
        <v>150</v>
      </c>
      <c r="W46" s="17">
        <v>42</v>
      </c>
      <c r="X46" s="25">
        <v>12</v>
      </c>
      <c r="Y46" s="79">
        <v>90</v>
      </c>
      <c r="Z46" s="101"/>
      <c r="AA46" s="101">
        <f>INDEX(章节关卡!$D$6:$D$34,芦花古楼!X46)*芦花古楼!Y46</f>
        <v>1980</v>
      </c>
      <c r="AB46" s="22">
        <f t="shared" si="17"/>
        <v>55</v>
      </c>
      <c r="AC46" s="22">
        <f t="shared" si="18"/>
        <v>60</v>
      </c>
      <c r="AD46" s="14">
        <f>INDEX(章节关卡!$F$6:$F$34,芦花古楼!X46)*芦花古楼!Y46</f>
        <v>5850</v>
      </c>
      <c r="AE46" s="14">
        <v>150</v>
      </c>
      <c r="AH46" s="17">
        <v>42</v>
      </c>
      <c r="AI46" s="48">
        <v>12</v>
      </c>
      <c r="AJ46" s="79">
        <v>90</v>
      </c>
      <c r="AK46" s="101"/>
      <c r="AL46" s="101">
        <f>INDEX(章节关卡!$D$6:$D$34,芦花古楼!AI46)*芦花古楼!AJ46</f>
        <v>1980</v>
      </c>
      <c r="AM46" s="22">
        <f t="shared" si="7"/>
        <v>60</v>
      </c>
      <c r="AN46" s="22">
        <f t="shared" si="8"/>
        <v>60</v>
      </c>
      <c r="AO46" s="14">
        <f>INDEX(章节关卡!$F$6:$F$34,芦花古楼!AI46)*芦花古楼!AJ46</f>
        <v>5850</v>
      </c>
      <c r="AP46" s="14">
        <v>150</v>
      </c>
      <c r="AS46" s="18">
        <v>41</v>
      </c>
      <c r="AT46" s="101">
        <v>11</v>
      </c>
      <c r="AV46" s="18">
        <v>41</v>
      </c>
      <c r="AW46" s="101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40200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5">
        <v>41</v>
      </c>
      <c r="BV46" s="55">
        <v>107</v>
      </c>
      <c r="BW46" s="55">
        <v>1606043</v>
      </c>
      <c r="BX46" s="55" t="s">
        <v>403</v>
      </c>
      <c r="BY46" s="55">
        <v>4</v>
      </c>
      <c r="BZ46" s="55">
        <v>21</v>
      </c>
      <c r="CA46" s="55">
        <f>SUM(BZ$5:BZ46)</f>
        <v>813</v>
      </c>
      <c r="CJ46" s="55">
        <v>42</v>
      </c>
      <c r="CK46" s="55">
        <v>1</v>
      </c>
      <c r="CL46" s="55" t="s">
        <v>276</v>
      </c>
      <c r="CM46" s="55">
        <v>42</v>
      </c>
      <c r="CN46" s="55"/>
      <c r="CO46" s="55"/>
      <c r="CP46" s="55"/>
      <c r="CQ46" s="55" t="s">
        <v>414</v>
      </c>
      <c r="CR46" s="55">
        <v>3000</v>
      </c>
      <c r="CS46" s="55" t="s">
        <v>415</v>
      </c>
      <c r="CT46" s="55">
        <v>45</v>
      </c>
      <c r="CU46" s="55"/>
      <c r="CV46" s="55"/>
      <c r="CW46" s="55" t="s">
        <v>415</v>
      </c>
      <c r="CX46" s="55">
        <v>60</v>
      </c>
      <c r="CY46" s="55"/>
      <c r="CZ46" s="55"/>
      <c r="DA46" s="55"/>
      <c r="DB46" s="55"/>
      <c r="DC46" s="55"/>
      <c r="DD46" s="55"/>
      <c r="DE46" s="55"/>
      <c r="DF46" s="55"/>
      <c r="DG46" s="55"/>
      <c r="DH46" s="55"/>
    </row>
    <row r="47" spans="1:112" ht="16.5" x14ac:dyDescent="0.2">
      <c r="A47" s="17">
        <v>43</v>
      </c>
      <c r="B47" s="92">
        <v>11</v>
      </c>
      <c r="C47" s="79">
        <v>30</v>
      </c>
      <c r="D47" s="101"/>
      <c r="E47" s="92">
        <f>INDEX(章节关卡!$D$6:$D$34,芦花古楼!B47)*芦花古楼!C47</f>
        <v>600</v>
      </c>
      <c r="F47" s="22">
        <f t="shared" si="15"/>
        <v>45</v>
      </c>
      <c r="G47" s="22">
        <f t="shared" si="16"/>
        <v>60</v>
      </c>
      <c r="H47" s="14">
        <f>INDEX(章节关卡!$F$6:$F$34,芦花古楼!B47)*芦花古楼!C47</f>
        <v>1800</v>
      </c>
      <c r="I47" s="14">
        <v>150</v>
      </c>
      <c r="L47" s="17">
        <v>43</v>
      </c>
      <c r="M47" s="92">
        <f t="shared" si="4"/>
        <v>12</v>
      </c>
      <c r="N47" s="79">
        <v>60</v>
      </c>
      <c r="O47" s="101"/>
      <c r="P47" s="92">
        <f>INDEX(章节关卡!$D$6:$D$34,芦花古楼!M47)*芦花古楼!N47</f>
        <v>1320</v>
      </c>
      <c r="Q47" s="22">
        <f t="shared" si="5"/>
        <v>50</v>
      </c>
      <c r="R47" s="22">
        <f t="shared" si="6"/>
        <v>60</v>
      </c>
      <c r="S47" s="14">
        <f>INDEX(章节关卡!$F$6:$F$34,芦花古楼!M47)*芦花古楼!N47</f>
        <v>3900</v>
      </c>
      <c r="T47" s="14">
        <v>150</v>
      </c>
      <c r="W47" s="17">
        <v>43</v>
      </c>
      <c r="X47" s="25">
        <v>12</v>
      </c>
      <c r="Y47" s="79">
        <v>90</v>
      </c>
      <c r="Z47" s="101"/>
      <c r="AA47" s="101">
        <f>INDEX(章节关卡!$D$6:$D$34,芦花古楼!X47)*芦花古楼!Y47</f>
        <v>1980</v>
      </c>
      <c r="AB47" s="22">
        <f t="shared" si="17"/>
        <v>55</v>
      </c>
      <c r="AC47" s="22">
        <f t="shared" si="18"/>
        <v>60</v>
      </c>
      <c r="AD47" s="14">
        <f>INDEX(章节关卡!$F$6:$F$34,芦花古楼!X47)*芦花古楼!Y47</f>
        <v>5850</v>
      </c>
      <c r="AE47" s="14">
        <v>150</v>
      </c>
      <c r="AH47" s="17">
        <v>43</v>
      </c>
      <c r="AI47" s="48">
        <v>12</v>
      </c>
      <c r="AJ47" s="79">
        <v>90</v>
      </c>
      <c r="AK47" s="101"/>
      <c r="AL47" s="101">
        <f>INDEX(章节关卡!$D$6:$D$34,芦花古楼!AI47)*芦花古楼!AJ47</f>
        <v>1980</v>
      </c>
      <c r="AM47" s="22">
        <f t="shared" si="7"/>
        <v>60</v>
      </c>
      <c r="AN47" s="22">
        <f t="shared" si="8"/>
        <v>60</v>
      </c>
      <c r="AO47" s="14">
        <f>INDEX(章节关卡!$F$6:$F$34,芦花古楼!AI47)*芦花古楼!AJ47</f>
        <v>5850</v>
      </c>
      <c r="AP47" s="14">
        <v>150</v>
      </c>
      <c r="AS47" s="18">
        <v>42</v>
      </c>
      <c r="AT47" s="101">
        <v>11</v>
      </c>
      <c r="AV47" s="18">
        <v>42</v>
      </c>
      <c r="AW47" s="101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40500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5">
        <v>42</v>
      </c>
      <c r="BV47" s="55">
        <v>107</v>
      </c>
      <c r="BW47" s="55">
        <v>1606044</v>
      </c>
      <c r="BX47" s="55" t="s">
        <v>404</v>
      </c>
      <c r="BY47" s="55">
        <v>4</v>
      </c>
      <c r="BZ47" s="55">
        <v>21</v>
      </c>
      <c r="CA47" s="55">
        <f>SUM(BZ$5:BZ47)</f>
        <v>834</v>
      </c>
      <c r="CJ47" s="55">
        <v>43</v>
      </c>
      <c r="CK47" s="55">
        <v>1</v>
      </c>
      <c r="CL47" s="55" t="s">
        <v>276</v>
      </c>
      <c r="CM47" s="55">
        <v>43</v>
      </c>
      <c r="CN47" s="55"/>
      <c r="CO47" s="55"/>
      <c r="CP47" s="55"/>
      <c r="CQ47" s="55" t="s">
        <v>414</v>
      </c>
      <c r="CR47" s="55">
        <v>3000</v>
      </c>
      <c r="CS47" s="55" t="s">
        <v>415</v>
      </c>
      <c r="CT47" s="55">
        <v>45</v>
      </c>
      <c r="CU47" s="55"/>
      <c r="CV47" s="55"/>
      <c r="CW47" s="55" t="s">
        <v>415</v>
      </c>
      <c r="CX47" s="55">
        <v>60</v>
      </c>
      <c r="CY47" s="55"/>
      <c r="CZ47" s="55"/>
      <c r="DA47" s="55"/>
      <c r="DB47" s="55"/>
      <c r="DC47" s="55"/>
      <c r="DD47" s="55"/>
      <c r="DE47" s="55"/>
      <c r="DF47" s="55"/>
      <c r="DG47" s="55"/>
      <c r="DH47" s="55"/>
    </row>
    <row r="48" spans="1:112" ht="16.5" x14ac:dyDescent="0.2">
      <c r="A48" s="17">
        <v>44</v>
      </c>
      <c r="B48" s="92">
        <v>11</v>
      </c>
      <c r="C48" s="79">
        <v>30</v>
      </c>
      <c r="D48" s="101"/>
      <c r="E48" s="92">
        <f>INDEX(章节关卡!$D$6:$D$34,芦花古楼!B48)*芦花古楼!C48</f>
        <v>600</v>
      </c>
      <c r="F48" s="22">
        <f t="shared" si="15"/>
        <v>45</v>
      </c>
      <c r="G48" s="22">
        <f t="shared" si="16"/>
        <v>60</v>
      </c>
      <c r="H48" s="14">
        <f>INDEX(章节关卡!$F$6:$F$34,芦花古楼!B48)*芦花古楼!C48</f>
        <v>1800</v>
      </c>
      <c r="I48" s="14">
        <v>150</v>
      </c>
      <c r="L48" s="17">
        <v>44</v>
      </c>
      <c r="M48" s="92">
        <f t="shared" si="4"/>
        <v>12</v>
      </c>
      <c r="N48" s="79">
        <v>60</v>
      </c>
      <c r="O48" s="101"/>
      <c r="P48" s="92">
        <f>INDEX(章节关卡!$D$6:$D$34,芦花古楼!M48)*芦花古楼!N48</f>
        <v>1320</v>
      </c>
      <c r="Q48" s="22">
        <f t="shared" si="5"/>
        <v>50</v>
      </c>
      <c r="R48" s="22">
        <f t="shared" si="6"/>
        <v>60</v>
      </c>
      <c r="S48" s="14">
        <f>INDEX(章节关卡!$F$6:$F$34,芦花古楼!M48)*芦花古楼!N48</f>
        <v>3900</v>
      </c>
      <c r="T48" s="14">
        <v>150</v>
      </c>
      <c r="W48" s="17">
        <v>44</v>
      </c>
      <c r="X48" s="25">
        <v>12</v>
      </c>
      <c r="Y48" s="79">
        <v>90</v>
      </c>
      <c r="Z48" s="101"/>
      <c r="AA48" s="101">
        <f>INDEX(章节关卡!$D$6:$D$34,芦花古楼!X48)*芦花古楼!Y48</f>
        <v>1980</v>
      </c>
      <c r="AB48" s="22">
        <f t="shared" si="17"/>
        <v>55</v>
      </c>
      <c r="AC48" s="22">
        <f t="shared" si="18"/>
        <v>60</v>
      </c>
      <c r="AD48" s="14">
        <f>INDEX(章节关卡!$F$6:$F$34,芦花古楼!X48)*芦花古楼!Y48</f>
        <v>5850</v>
      </c>
      <c r="AE48" s="14">
        <v>150</v>
      </c>
      <c r="AH48" s="17">
        <v>44</v>
      </c>
      <c r="AI48" s="48">
        <v>12</v>
      </c>
      <c r="AJ48" s="79">
        <v>90</v>
      </c>
      <c r="AK48" s="101"/>
      <c r="AL48" s="101">
        <f>INDEX(章节关卡!$D$6:$D$34,芦花古楼!AI48)*芦花古楼!AJ48</f>
        <v>1980</v>
      </c>
      <c r="AM48" s="22">
        <f t="shared" si="7"/>
        <v>60</v>
      </c>
      <c r="AN48" s="22">
        <f t="shared" si="8"/>
        <v>60</v>
      </c>
      <c r="AO48" s="14">
        <f>INDEX(章节关卡!$F$6:$F$34,芦花古楼!AI48)*芦花古楼!AJ48</f>
        <v>5850</v>
      </c>
      <c r="AP48" s="14">
        <v>150</v>
      </c>
      <c r="AS48" s="18">
        <v>43</v>
      </c>
      <c r="AT48" s="101">
        <v>12</v>
      </c>
      <c r="AV48" s="18">
        <v>43</v>
      </c>
      <c r="AW48" s="101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40500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5">
        <v>44</v>
      </c>
      <c r="CK48" s="55">
        <v>1</v>
      </c>
      <c r="CL48" s="55" t="s">
        <v>276</v>
      </c>
      <c r="CM48" s="55">
        <v>44</v>
      </c>
      <c r="CN48" s="55"/>
      <c r="CO48" s="55"/>
      <c r="CP48" s="55"/>
      <c r="CQ48" s="55" t="s">
        <v>414</v>
      </c>
      <c r="CR48" s="55">
        <v>3000</v>
      </c>
      <c r="CS48" s="55" t="s">
        <v>415</v>
      </c>
      <c r="CT48" s="55">
        <v>45</v>
      </c>
      <c r="CU48" s="55"/>
      <c r="CV48" s="55"/>
      <c r="CW48" s="55" t="s">
        <v>415</v>
      </c>
      <c r="CX48" s="55">
        <v>60</v>
      </c>
      <c r="CY48" s="55"/>
      <c r="CZ48" s="55"/>
      <c r="DA48" s="55"/>
      <c r="DB48" s="55"/>
      <c r="DC48" s="55"/>
      <c r="DD48" s="55"/>
      <c r="DE48" s="55"/>
      <c r="DF48" s="55"/>
      <c r="DG48" s="55"/>
      <c r="DH48" s="55"/>
    </row>
    <row r="49" spans="1:112" ht="16.5" x14ac:dyDescent="0.2">
      <c r="A49" s="17">
        <v>45</v>
      </c>
      <c r="B49" s="92">
        <v>11</v>
      </c>
      <c r="C49" s="79">
        <v>30</v>
      </c>
      <c r="D49" s="101"/>
      <c r="E49" s="92">
        <f>INDEX(章节关卡!$D$6:$D$34,芦花古楼!B49)*芦花古楼!C49</f>
        <v>600</v>
      </c>
      <c r="F49" s="22">
        <f t="shared" si="15"/>
        <v>45</v>
      </c>
      <c r="G49" s="22">
        <f t="shared" si="16"/>
        <v>65</v>
      </c>
      <c r="H49" s="14">
        <f>INDEX(章节关卡!$F$6:$F$34,芦花古楼!B49)*芦花古楼!C49</f>
        <v>1800</v>
      </c>
      <c r="I49" s="14">
        <v>150</v>
      </c>
      <c r="L49" s="17">
        <v>45</v>
      </c>
      <c r="M49" s="92">
        <f t="shared" si="4"/>
        <v>12</v>
      </c>
      <c r="N49" s="79">
        <v>60</v>
      </c>
      <c r="O49" s="101"/>
      <c r="P49" s="92">
        <f>INDEX(章节关卡!$D$6:$D$34,芦花古楼!M49)*芦花古楼!N49</f>
        <v>1320</v>
      </c>
      <c r="Q49" s="22">
        <f t="shared" si="5"/>
        <v>50</v>
      </c>
      <c r="R49" s="22">
        <f t="shared" si="6"/>
        <v>65</v>
      </c>
      <c r="S49" s="14">
        <f>INDEX(章节关卡!$F$6:$F$34,芦花古楼!M49)*芦花古楼!N49</f>
        <v>3900</v>
      </c>
      <c r="T49" s="14">
        <v>150</v>
      </c>
      <c r="W49" s="17">
        <v>45</v>
      </c>
      <c r="X49" s="25">
        <v>12</v>
      </c>
      <c r="Y49" s="79">
        <v>90</v>
      </c>
      <c r="Z49" s="101"/>
      <c r="AA49" s="101">
        <f>INDEX(章节关卡!$D$6:$D$34,芦花古楼!X49)*芦花古楼!Y49</f>
        <v>1980</v>
      </c>
      <c r="AB49" s="22">
        <f t="shared" si="17"/>
        <v>55</v>
      </c>
      <c r="AC49" s="22">
        <f t="shared" si="18"/>
        <v>65</v>
      </c>
      <c r="AD49" s="14">
        <f>INDEX(章节关卡!$F$6:$F$34,芦花古楼!X49)*芦花古楼!Y49</f>
        <v>5850</v>
      </c>
      <c r="AE49" s="14">
        <v>150</v>
      </c>
      <c r="AH49" s="17">
        <v>45</v>
      </c>
      <c r="AI49" s="48">
        <v>12</v>
      </c>
      <c r="AJ49" s="79">
        <v>90</v>
      </c>
      <c r="AK49" s="101"/>
      <c r="AL49" s="101">
        <f>INDEX(章节关卡!$D$6:$D$34,芦花古楼!AI49)*芦花古楼!AJ49</f>
        <v>1980</v>
      </c>
      <c r="AM49" s="22">
        <f t="shared" si="7"/>
        <v>60</v>
      </c>
      <c r="AN49" s="22">
        <f t="shared" si="8"/>
        <v>65</v>
      </c>
      <c r="AO49" s="14">
        <f>INDEX(章节关卡!$F$6:$F$34,芦花古楼!AI49)*芦花古楼!AJ49</f>
        <v>5850</v>
      </c>
      <c r="AP49" s="14">
        <v>150</v>
      </c>
      <c r="AS49" s="18">
        <v>44</v>
      </c>
      <c r="AT49" s="101">
        <v>12</v>
      </c>
      <c r="AV49" s="18">
        <v>44</v>
      </c>
      <c r="AW49" s="101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40500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5">
        <v>45</v>
      </c>
      <c r="CK49" s="55">
        <v>1</v>
      </c>
      <c r="CL49" s="55" t="s">
        <v>276</v>
      </c>
      <c r="CM49" s="55">
        <v>45</v>
      </c>
      <c r="CN49" s="55"/>
      <c r="CO49" s="55"/>
      <c r="CP49" s="55"/>
      <c r="CQ49" s="55" t="s">
        <v>414</v>
      </c>
      <c r="CR49" s="55">
        <v>3000</v>
      </c>
      <c r="CS49" s="55" t="s">
        <v>415</v>
      </c>
      <c r="CT49" s="55">
        <v>45</v>
      </c>
      <c r="CU49" s="55" t="s">
        <v>416</v>
      </c>
      <c r="CV49" s="55">
        <v>2</v>
      </c>
      <c r="CW49" s="55" t="s">
        <v>415</v>
      </c>
      <c r="CX49" s="55">
        <v>65</v>
      </c>
      <c r="CY49" s="55"/>
      <c r="CZ49" s="55"/>
      <c r="DA49" s="55"/>
      <c r="DB49" s="55"/>
      <c r="DC49" s="55"/>
      <c r="DD49" s="55"/>
      <c r="DE49" s="55"/>
      <c r="DF49" s="55"/>
      <c r="DG49" s="55"/>
      <c r="DH49" s="55"/>
    </row>
    <row r="50" spans="1:112" ht="16.5" x14ac:dyDescent="0.2">
      <c r="A50" s="17">
        <v>46</v>
      </c>
      <c r="B50" s="48">
        <v>12</v>
      </c>
      <c r="C50" s="79">
        <v>30</v>
      </c>
      <c r="D50" s="101"/>
      <c r="E50" s="92">
        <f>INDEX(章节关卡!$D$6:$D$34,芦花古楼!B50)*芦花古楼!C50</f>
        <v>660</v>
      </c>
      <c r="F50" s="22">
        <f t="shared" si="15"/>
        <v>50</v>
      </c>
      <c r="G50" s="22">
        <f t="shared" si="16"/>
        <v>65</v>
      </c>
      <c r="H50" s="14">
        <f>INDEX(章节关卡!$F$6:$F$34,芦花古楼!B50)*芦花古楼!C50</f>
        <v>1950</v>
      </c>
      <c r="I50" s="14">
        <v>150</v>
      </c>
      <c r="L50" s="17">
        <v>46</v>
      </c>
      <c r="M50" s="92">
        <f t="shared" si="4"/>
        <v>13</v>
      </c>
      <c r="N50" s="79">
        <v>60</v>
      </c>
      <c r="O50" s="101"/>
      <c r="P50" s="92">
        <f>INDEX(章节关卡!$D$6:$D$34,芦花古楼!M50)*芦花古楼!N50</f>
        <v>1500</v>
      </c>
      <c r="Q50" s="22">
        <f t="shared" si="5"/>
        <v>55</v>
      </c>
      <c r="R50" s="22">
        <f t="shared" si="6"/>
        <v>65</v>
      </c>
      <c r="S50" s="14">
        <f>INDEX(章节关卡!$F$6:$F$34,芦花古楼!M50)*芦花古楼!N50</f>
        <v>4200</v>
      </c>
      <c r="T50" s="14">
        <v>150</v>
      </c>
      <c r="W50" s="17">
        <v>46</v>
      </c>
      <c r="X50" s="48">
        <v>13</v>
      </c>
      <c r="Y50" s="79">
        <v>90</v>
      </c>
      <c r="Z50" s="101"/>
      <c r="AA50" s="101">
        <f>INDEX(章节关卡!$D$6:$D$34,芦花古楼!X50)*芦花古楼!Y50</f>
        <v>2250</v>
      </c>
      <c r="AB50" s="22">
        <f t="shared" si="17"/>
        <v>60</v>
      </c>
      <c r="AC50" s="22">
        <f t="shared" si="18"/>
        <v>65</v>
      </c>
      <c r="AD50" s="14">
        <f>INDEX(章节关卡!$F$6:$F$34,芦花古楼!X50)*芦花古楼!Y50</f>
        <v>6300</v>
      </c>
      <c r="AE50" s="14">
        <v>150</v>
      </c>
      <c r="AH50" s="17">
        <v>46</v>
      </c>
      <c r="AI50" s="48">
        <v>13</v>
      </c>
      <c r="AJ50" s="79">
        <v>90</v>
      </c>
      <c r="AK50" s="101"/>
      <c r="AL50" s="101">
        <f>INDEX(章节关卡!$D$6:$D$34,芦花古楼!AI50)*芦花古楼!AJ50</f>
        <v>2250</v>
      </c>
      <c r="AM50" s="22">
        <f t="shared" si="7"/>
        <v>65</v>
      </c>
      <c r="AN50" s="22">
        <f t="shared" si="8"/>
        <v>65</v>
      </c>
      <c r="AO50" s="14">
        <f>INDEX(章节关卡!$F$6:$F$34,芦花古楼!AI50)*芦花古楼!AJ50</f>
        <v>6300</v>
      </c>
      <c r="AP50" s="14">
        <v>150</v>
      </c>
      <c r="AS50" s="18">
        <v>45</v>
      </c>
      <c r="AT50" s="101">
        <v>12</v>
      </c>
      <c r="AV50" s="18">
        <v>45</v>
      </c>
      <c r="AW50" s="101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40500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5">
        <v>46</v>
      </c>
      <c r="CK50" s="55">
        <v>1</v>
      </c>
      <c r="CL50" s="55" t="s">
        <v>276</v>
      </c>
      <c r="CM50" s="55">
        <v>46</v>
      </c>
      <c r="CN50" s="55"/>
      <c r="CO50" s="55"/>
      <c r="CP50" s="55"/>
      <c r="CQ50" s="55" t="s">
        <v>414</v>
      </c>
      <c r="CR50" s="55">
        <v>3000</v>
      </c>
      <c r="CS50" s="55" t="s">
        <v>415</v>
      </c>
      <c r="CT50" s="55">
        <v>50</v>
      </c>
      <c r="CU50" s="55"/>
      <c r="CV50" s="55"/>
      <c r="CW50" s="55" t="s">
        <v>415</v>
      </c>
      <c r="CX50" s="55">
        <v>65</v>
      </c>
      <c r="CY50" s="55"/>
      <c r="CZ50" s="55"/>
      <c r="DA50" s="55"/>
      <c r="DB50" s="55"/>
      <c r="DC50" s="55"/>
      <c r="DD50" s="55"/>
      <c r="DE50" s="55"/>
      <c r="DF50" s="55"/>
      <c r="DG50" s="55"/>
      <c r="DH50" s="55"/>
    </row>
    <row r="51" spans="1:112" ht="16.5" x14ac:dyDescent="0.2">
      <c r="A51" s="17">
        <v>47</v>
      </c>
      <c r="B51" s="92">
        <v>12</v>
      </c>
      <c r="C51" s="79">
        <v>30</v>
      </c>
      <c r="D51" s="101"/>
      <c r="E51" s="92">
        <f>INDEX(章节关卡!$D$6:$D$34,芦花古楼!B51)*芦花古楼!C51</f>
        <v>660</v>
      </c>
      <c r="F51" s="22">
        <f t="shared" si="15"/>
        <v>50</v>
      </c>
      <c r="G51" s="22">
        <f t="shared" si="16"/>
        <v>65</v>
      </c>
      <c r="H51" s="14">
        <f>INDEX(章节关卡!$F$6:$F$34,芦花古楼!B51)*芦花古楼!C51</f>
        <v>1950</v>
      </c>
      <c r="I51" s="14">
        <v>150</v>
      </c>
      <c r="L51" s="17">
        <v>47</v>
      </c>
      <c r="M51" s="92">
        <f t="shared" si="4"/>
        <v>13</v>
      </c>
      <c r="N51" s="79">
        <v>60</v>
      </c>
      <c r="O51" s="101"/>
      <c r="P51" s="92">
        <f>INDEX(章节关卡!$D$6:$D$34,芦花古楼!M51)*芦花古楼!N51</f>
        <v>1500</v>
      </c>
      <c r="Q51" s="22">
        <f t="shared" si="5"/>
        <v>55</v>
      </c>
      <c r="R51" s="22">
        <f t="shared" si="6"/>
        <v>65</v>
      </c>
      <c r="S51" s="14">
        <f>INDEX(章节关卡!$F$6:$F$34,芦花古楼!M51)*芦花古楼!N51</f>
        <v>4200</v>
      </c>
      <c r="T51" s="14">
        <v>150</v>
      </c>
      <c r="W51" s="17">
        <v>47</v>
      </c>
      <c r="X51" s="48">
        <v>13</v>
      </c>
      <c r="Y51" s="79">
        <v>90</v>
      </c>
      <c r="Z51" s="101"/>
      <c r="AA51" s="101">
        <f>INDEX(章节关卡!$D$6:$D$34,芦花古楼!X51)*芦花古楼!Y51</f>
        <v>2250</v>
      </c>
      <c r="AB51" s="22">
        <f t="shared" si="17"/>
        <v>60</v>
      </c>
      <c r="AC51" s="22">
        <f t="shared" si="18"/>
        <v>65</v>
      </c>
      <c r="AD51" s="14">
        <f>INDEX(章节关卡!$F$6:$F$34,芦花古楼!X51)*芦花古楼!Y51</f>
        <v>6300</v>
      </c>
      <c r="AE51" s="14">
        <v>150</v>
      </c>
      <c r="AH51" s="17">
        <v>47</v>
      </c>
      <c r="AI51" s="48">
        <v>13</v>
      </c>
      <c r="AJ51" s="79">
        <v>90</v>
      </c>
      <c r="AK51" s="101"/>
      <c r="AL51" s="101">
        <f>INDEX(章节关卡!$D$6:$D$34,芦花古楼!AI51)*芦花古楼!AJ51</f>
        <v>2250</v>
      </c>
      <c r="AM51" s="22">
        <f t="shared" si="7"/>
        <v>65</v>
      </c>
      <c r="AN51" s="22">
        <f t="shared" si="8"/>
        <v>65</v>
      </c>
      <c r="AO51" s="14">
        <f>INDEX(章节关卡!$F$6:$F$34,芦花古楼!AI51)*芦花古楼!AJ51</f>
        <v>6300</v>
      </c>
      <c r="AP51" s="14">
        <v>150</v>
      </c>
      <c r="AS51" s="18">
        <v>46</v>
      </c>
      <c r="AT51" s="18">
        <v>13</v>
      </c>
      <c r="AV51" s="18">
        <v>46</v>
      </c>
      <c r="AW51" s="101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42900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5">
        <v>47</v>
      </c>
      <c r="CK51" s="55">
        <v>1</v>
      </c>
      <c r="CL51" s="55" t="s">
        <v>276</v>
      </c>
      <c r="CM51" s="55">
        <v>47</v>
      </c>
      <c r="CN51" s="55"/>
      <c r="CO51" s="55"/>
      <c r="CP51" s="55"/>
      <c r="CQ51" s="55" t="s">
        <v>414</v>
      </c>
      <c r="CR51" s="55">
        <v>3000</v>
      </c>
      <c r="CS51" s="55" t="s">
        <v>415</v>
      </c>
      <c r="CT51" s="55">
        <v>50</v>
      </c>
      <c r="CU51" s="55"/>
      <c r="CV51" s="55"/>
      <c r="CW51" s="55" t="s">
        <v>415</v>
      </c>
      <c r="CX51" s="55">
        <v>65</v>
      </c>
      <c r="CY51" s="55"/>
      <c r="CZ51" s="55"/>
      <c r="DA51" s="55"/>
      <c r="DB51" s="55"/>
      <c r="DC51" s="55"/>
      <c r="DD51" s="55"/>
      <c r="DE51" s="55"/>
      <c r="DF51" s="55"/>
      <c r="DG51" s="55"/>
      <c r="DH51" s="55"/>
    </row>
    <row r="52" spans="1:112" ht="16.5" x14ac:dyDescent="0.2">
      <c r="A52" s="17">
        <v>48</v>
      </c>
      <c r="B52" s="92">
        <v>12</v>
      </c>
      <c r="C52" s="79">
        <v>30</v>
      </c>
      <c r="D52" s="101"/>
      <c r="E52" s="92">
        <f>INDEX(章节关卡!$D$6:$D$34,芦花古楼!B52)*芦花古楼!C52</f>
        <v>660</v>
      </c>
      <c r="F52" s="22">
        <f t="shared" si="15"/>
        <v>50</v>
      </c>
      <c r="G52" s="22">
        <f t="shared" si="16"/>
        <v>65</v>
      </c>
      <c r="H52" s="14">
        <f>INDEX(章节关卡!$F$6:$F$34,芦花古楼!B52)*芦花古楼!C52</f>
        <v>1950</v>
      </c>
      <c r="I52" s="14">
        <v>150</v>
      </c>
      <c r="L52" s="17">
        <v>48</v>
      </c>
      <c r="M52" s="92">
        <f t="shared" si="4"/>
        <v>13</v>
      </c>
      <c r="N52" s="79">
        <v>60</v>
      </c>
      <c r="O52" s="101"/>
      <c r="P52" s="92">
        <f>INDEX(章节关卡!$D$6:$D$34,芦花古楼!M52)*芦花古楼!N52</f>
        <v>1500</v>
      </c>
      <c r="Q52" s="22">
        <f t="shared" si="5"/>
        <v>55</v>
      </c>
      <c r="R52" s="22">
        <f t="shared" si="6"/>
        <v>65</v>
      </c>
      <c r="S52" s="14">
        <f>INDEX(章节关卡!$F$6:$F$34,芦花古楼!M52)*芦花古楼!N52</f>
        <v>4200</v>
      </c>
      <c r="T52" s="14">
        <v>150</v>
      </c>
      <c r="W52" s="17">
        <v>48</v>
      </c>
      <c r="X52" s="48">
        <v>13</v>
      </c>
      <c r="Y52" s="79">
        <v>90</v>
      </c>
      <c r="Z52" s="101"/>
      <c r="AA52" s="101">
        <f>INDEX(章节关卡!$D$6:$D$34,芦花古楼!X52)*芦花古楼!Y52</f>
        <v>2250</v>
      </c>
      <c r="AB52" s="22">
        <f t="shared" si="17"/>
        <v>60</v>
      </c>
      <c r="AC52" s="22">
        <f t="shared" si="18"/>
        <v>65</v>
      </c>
      <c r="AD52" s="14">
        <f>INDEX(章节关卡!$F$6:$F$34,芦花古楼!X52)*芦花古楼!Y52</f>
        <v>6300</v>
      </c>
      <c r="AE52" s="14">
        <v>150</v>
      </c>
      <c r="AH52" s="17">
        <v>48</v>
      </c>
      <c r="AI52" s="48">
        <v>13</v>
      </c>
      <c r="AJ52" s="79">
        <v>90</v>
      </c>
      <c r="AK52" s="101"/>
      <c r="AL52" s="101">
        <f>INDEX(章节关卡!$D$6:$D$34,芦花古楼!AI52)*芦花古楼!AJ52</f>
        <v>2250</v>
      </c>
      <c r="AM52" s="22">
        <f t="shared" si="7"/>
        <v>65</v>
      </c>
      <c r="AN52" s="22">
        <f t="shared" si="8"/>
        <v>65</v>
      </c>
      <c r="AO52" s="14">
        <f>INDEX(章节关卡!$F$6:$F$34,芦花古楼!AI52)*芦花古楼!AJ52</f>
        <v>6300</v>
      </c>
      <c r="AP52" s="14">
        <v>150</v>
      </c>
      <c r="AS52" s="18">
        <v>47</v>
      </c>
      <c r="AT52" s="101">
        <v>13</v>
      </c>
      <c r="AV52" s="18">
        <v>47</v>
      </c>
      <c r="AW52" s="101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38400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5">
        <v>48</v>
      </c>
      <c r="CK52" s="55">
        <v>1</v>
      </c>
      <c r="CL52" s="55" t="s">
        <v>276</v>
      </c>
      <c r="CM52" s="55">
        <v>48</v>
      </c>
      <c r="CN52" s="55"/>
      <c r="CO52" s="55"/>
      <c r="CP52" s="55"/>
      <c r="CQ52" s="55" t="s">
        <v>414</v>
      </c>
      <c r="CR52" s="55">
        <v>3000</v>
      </c>
      <c r="CS52" s="55" t="s">
        <v>415</v>
      </c>
      <c r="CT52" s="55">
        <v>50</v>
      </c>
      <c r="CU52" s="55"/>
      <c r="CV52" s="55"/>
      <c r="CW52" s="55" t="s">
        <v>415</v>
      </c>
      <c r="CX52" s="55">
        <v>65</v>
      </c>
      <c r="CY52" s="55"/>
      <c r="CZ52" s="55"/>
      <c r="DA52" s="55"/>
      <c r="DB52" s="55"/>
      <c r="DC52" s="55"/>
      <c r="DD52" s="55"/>
      <c r="DE52" s="55"/>
      <c r="DF52" s="55"/>
      <c r="DG52" s="55"/>
      <c r="DH52" s="55"/>
    </row>
    <row r="53" spans="1:112" ht="16.5" x14ac:dyDescent="0.2">
      <c r="A53" s="17">
        <v>49</v>
      </c>
      <c r="B53" s="92">
        <v>12</v>
      </c>
      <c r="C53" s="79">
        <v>30</v>
      </c>
      <c r="D53" s="101"/>
      <c r="E53" s="92">
        <f>INDEX(章节关卡!$D$6:$D$34,芦花古楼!B53)*芦花古楼!C53</f>
        <v>660</v>
      </c>
      <c r="F53" s="22">
        <f t="shared" si="15"/>
        <v>50</v>
      </c>
      <c r="G53" s="22">
        <f t="shared" si="16"/>
        <v>65</v>
      </c>
      <c r="H53" s="14">
        <f>INDEX(章节关卡!$F$6:$F$34,芦花古楼!B53)*芦花古楼!C53</f>
        <v>1950</v>
      </c>
      <c r="I53" s="14">
        <v>150</v>
      </c>
      <c r="L53" s="17">
        <v>49</v>
      </c>
      <c r="M53" s="92">
        <f t="shared" si="4"/>
        <v>13</v>
      </c>
      <c r="N53" s="79">
        <v>60</v>
      </c>
      <c r="O53" s="101"/>
      <c r="P53" s="92">
        <f>INDEX(章节关卡!$D$6:$D$34,芦花古楼!M53)*芦花古楼!N53</f>
        <v>1500</v>
      </c>
      <c r="Q53" s="22">
        <f t="shared" si="5"/>
        <v>55</v>
      </c>
      <c r="R53" s="22">
        <f t="shared" si="6"/>
        <v>65</v>
      </c>
      <c r="S53" s="14">
        <f>INDEX(章节关卡!$F$6:$F$34,芦花古楼!M53)*芦花古楼!N53</f>
        <v>4200</v>
      </c>
      <c r="T53" s="14">
        <v>150</v>
      </c>
      <c r="W53" s="17">
        <v>49</v>
      </c>
      <c r="X53" s="48">
        <v>13</v>
      </c>
      <c r="Y53" s="79">
        <v>90</v>
      </c>
      <c r="Z53" s="101"/>
      <c r="AA53" s="101">
        <f>INDEX(章节关卡!$D$6:$D$34,芦花古楼!X53)*芦花古楼!Y53</f>
        <v>2250</v>
      </c>
      <c r="AB53" s="22">
        <f t="shared" si="17"/>
        <v>60</v>
      </c>
      <c r="AC53" s="22">
        <f t="shared" si="18"/>
        <v>65</v>
      </c>
      <c r="AD53" s="14">
        <f>INDEX(章节关卡!$F$6:$F$34,芦花古楼!X53)*芦花古楼!Y53</f>
        <v>6300</v>
      </c>
      <c r="AE53" s="14">
        <v>150</v>
      </c>
      <c r="AH53" s="17">
        <v>49</v>
      </c>
      <c r="AI53" s="48">
        <v>13</v>
      </c>
      <c r="AJ53" s="79">
        <v>90</v>
      </c>
      <c r="AK53" s="101"/>
      <c r="AL53" s="101">
        <f>INDEX(章节关卡!$D$6:$D$34,芦花古楼!AI53)*芦花古楼!AJ53</f>
        <v>2250</v>
      </c>
      <c r="AM53" s="22">
        <f t="shared" si="7"/>
        <v>65</v>
      </c>
      <c r="AN53" s="22">
        <f t="shared" si="8"/>
        <v>65</v>
      </c>
      <c r="AO53" s="14">
        <f>INDEX(章节关卡!$F$6:$F$34,芦花古楼!AI53)*芦花古楼!AJ53</f>
        <v>6300</v>
      </c>
      <c r="AP53" s="14">
        <v>150</v>
      </c>
      <c r="AS53" s="18">
        <v>48</v>
      </c>
      <c r="AT53" s="101">
        <v>13</v>
      </c>
      <c r="AV53" s="18">
        <v>48</v>
      </c>
      <c r="AW53" s="101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38400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5">
        <v>49</v>
      </c>
      <c r="CK53" s="55">
        <v>1</v>
      </c>
      <c r="CL53" s="55" t="s">
        <v>276</v>
      </c>
      <c r="CM53" s="55">
        <v>49</v>
      </c>
      <c r="CN53" s="55"/>
      <c r="CO53" s="55"/>
      <c r="CP53" s="55"/>
      <c r="CQ53" s="55" t="s">
        <v>414</v>
      </c>
      <c r="CR53" s="55">
        <v>3000</v>
      </c>
      <c r="CS53" s="55" t="s">
        <v>415</v>
      </c>
      <c r="CT53" s="55">
        <v>50</v>
      </c>
      <c r="CU53" s="55"/>
      <c r="CV53" s="55"/>
      <c r="CW53" s="55" t="s">
        <v>415</v>
      </c>
      <c r="CX53" s="55">
        <v>65</v>
      </c>
      <c r="CY53" s="55"/>
      <c r="CZ53" s="55"/>
      <c r="DA53" s="55"/>
      <c r="DB53" s="55"/>
      <c r="DC53" s="55"/>
      <c r="DD53" s="55"/>
      <c r="DE53" s="55"/>
      <c r="DF53" s="55"/>
      <c r="DG53" s="55"/>
      <c r="DH53" s="55"/>
    </row>
    <row r="54" spans="1:112" ht="16.5" x14ac:dyDescent="0.2">
      <c r="A54" s="17">
        <v>50</v>
      </c>
      <c r="B54" s="92">
        <v>12</v>
      </c>
      <c r="C54" s="79">
        <v>30</v>
      </c>
      <c r="D54" s="101"/>
      <c r="E54" s="92">
        <f>INDEX(章节关卡!$D$6:$D$34,芦花古楼!B54)*芦花古楼!C54</f>
        <v>660</v>
      </c>
      <c r="F54" s="22">
        <f t="shared" si="15"/>
        <v>50</v>
      </c>
      <c r="G54" s="22">
        <f t="shared" si="16"/>
        <v>70</v>
      </c>
      <c r="H54" s="14">
        <f>INDEX(章节关卡!$F$6:$F$34,芦花古楼!B54)*芦花古楼!C54</f>
        <v>1950</v>
      </c>
      <c r="I54" s="14">
        <v>150</v>
      </c>
      <c r="L54" s="17">
        <v>50</v>
      </c>
      <c r="M54" s="92">
        <f t="shared" si="4"/>
        <v>13</v>
      </c>
      <c r="N54" s="79">
        <v>60</v>
      </c>
      <c r="O54" s="101"/>
      <c r="P54" s="92">
        <f>INDEX(章节关卡!$D$6:$D$34,芦花古楼!M54)*芦花古楼!N54</f>
        <v>1500</v>
      </c>
      <c r="Q54" s="22">
        <f t="shared" si="5"/>
        <v>55</v>
      </c>
      <c r="R54" s="22">
        <f t="shared" si="6"/>
        <v>70</v>
      </c>
      <c r="S54" s="14">
        <f>INDEX(章节关卡!$F$6:$F$34,芦花古楼!M54)*芦花古楼!N54</f>
        <v>4200</v>
      </c>
      <c r="T54" s="14">
        <v>150</v>
      </c>
      <c r="W54" s="17">
        <v>50</v>
      </c>
      <c r="X54" s="48">
        <v>13</v>
      </c>
      <c r="Y54" s="79">
        <v>90</v>
      </c>
      <c r="Z54" s="101"/>
      <c r="AA54" s="101">
        <f>INDEX(章节关卡!$D$6:$D$34,芦花古楼!X54)*芦花古楼!Y54</f>
        <v>2250</v>
      </c>
      <c r="AB54" s="22">
        <f t="shared" si="17"/>
        <v>60</v>
      </c>
      <c r="AC54" s="22">
        <f t="shared" si="18"/>
        <v>70</v>
      </c>
      <c r="AD54" s="14">
        <f>INDEX(章节关卡!$F$6:$F$34,芦花古楼!X54)*芦花古楼!Y54</f>
        <v>6300</v>
      </c>
      <c r="AE54" s="14">
        <v>150</v>
      </c>
      <c r="AH54" s="17">
        <v>50</v>
      </c>
      <c r="AI54" s="48">
        <v>13</v>
      </c>
      <c r="AJ54" s="79">
        <v>90</v>
      </c>
      <c r="AK54" s="101"/>
      <c r="AL54" s="101">
        <f>INDEX(章节关卡!$D$6:$D$34,芦花古楼!AI54)*芦花古楼!AJ54</f>
        <v>2250</v>
      </c>
      <c r="AM54" s="22">
        <f t="shared" si="7"/>
        <v>65</v>
      </c>
      <c r="AN54" s="22">
        <f t="shared" si="8"/>
        <v>70</v>
      </c>
      <c r="AO54" s="14">
        <f>INDEX(章节关卡!$F$6:$F$34,芦花古楼!AI54)*芦花古楼!AJ54</f>
        <v>6300</v>
      </c>
      <c r="AP54" s="14">
        <v>150</v>
      </c>
      <c r="AS54" s="18">
        <v>49</v>
      </c>
      <c r="AT54" s="101">
        <v>14</v>
      </c>
      <c r="AV54" s="18">
        <v>49</v>
      </c>
      <c r="AW54" s="101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38400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5">
        <v>50</v>
      </c>
      <c r="CK54" s="55">
        <v>1</v>
      </c>
      <c r="CL54" s="55" t="s">
        <v>276</v>
      </c>
      <c r="CM54" s="55">
        <v>50</v>
      </c>
      <c r="CN54" s="55"/>
      <c r="CO54" s="55"/>
      <c r="CP54" s="55"/>
      <c r="CQ54" s="55" t="s">
        <v>414</v>
      </c>
      <c r="CR54" s="55">
        <v>3600</v>
      </c>
      <c r="CS54" s="55" t="s">
        <v>415</v>
      </c>
      <c r="CT54" s="55">
        <v>50</v>
      </c>
      <c r="CU54" s="55" t="s">
        <v>299</v>
      </c>
      <c r="CV54" s="55">
        <v>2</v>
      </c>
      <c r="CW54" s="55" t="s">
        <v>415</v>
      </c>
      <c r="CX54" s="55">
        <v>70</v>
      </c>
      <c r="CY54" s="55"/>
      <c r="CZ54" s="55"/>
      <c r="DA54" s="55"/>
      <c r="DB54" s="55"/>
      <c r="DC54" s="55"/>
      <c r="DD54" s="55"/>
      <c r="DE54" s="55"/>
      <c r="DF54" s="55"/>
      <c r="DG54" s="55"/>
      <c r="DH54" s="55"/>
    </row>
    <row r="55" spans="1:112" ht="16.5" x14ac:dyDescent="0.2">
      <c r="A55" s="17">
        <v>51</v>
      </c>
      <c r="B55" s="48">
        <v>13</v>
      </c>
      <c r="C55" s="79">
        <v>30</v>
      </c>
      <c r="D55" s="101"/>
      <c r="E55" s="92">
        <f>INDEX(章节关卡!$D$6:$D$34,芦花古楼!B55)*芦花古楼!C55</f>
        <v>750</v>
      </c>
      <c r="F55" s="22">
        <f t="shared" si="15"/>
        <v>55</v>
      </c>
      <c r="G55" s="22">
        <f t="shared" si="16"/>
        <v>70</v>
      </c>
      <c r="H55" s="14">
        <f>INDEX(章节关卡!$F$6:$F$34,芦花古楼!B55)*芦花古楼!C55</f>
        <v>2100</v>
      </c>
      <c r="I55" s="14">
        <v>150</v>
      </c>
      <c r="L55" s="17">
        <v>51</v>
      </c>
      <c r="M55" s="92">
        <f t="shared" si="4"/>
        <v>14</v>
      </c>
      <c r="N55" s="79">
        <v>60</v>
      </c>
      <c r="O55" s="101"/>
      <c r="P55" s="92">
        <f>INDEX(章节关卡!$D$6:$D$34,芦花古楼!M55)*芦花古楼!N55</f>
        <v>1620</v>
      </c>
      <c r="Q55" s="22">
        <f t="shared" si="5"/>
        <v>60</v>
      </c>
      <c r="R55" s="22">
        <f t="shared" si="6"/>
        <v>70</v>
      </c>
      <c r="S55" s="14">
        <f>INDEX(章节关卡!$F$6:$F$34,芦花古楼!M55)*芦花古楼!N55</f>
        <v>4500</v>
      </c>
      <c r="T55" s="14">
        <v>150</v>
      </c>
      <c r="W55" s="17">
        <v>51</v>
      </c>
      <c r="X55" s="48">
        <v>14</v>
      </c>
      <c r="Y55" s="79">
        <v>90</v>
      </c>
      <c r="Z55" s="101"/>
      <c r="AA55" s="101">
        <f>INDEX(章节关卡!$D$6:$D$34,芦花古楼!X55)*芦花古楼!Y55</f>
        <v>2430</v>
      </c>
      <c r="AB55" s="22">
        <f t="shared" si="17"/>
        <v>65</v>
      </c>
      <c r="AC55" s="22">
        <f t="shared" si="18"/>
        <v>70</v>
      </c>
      <c r="AD55" s="14">
        <f>INDEX(章节关卡!$F$6:$F$34,芦花古楼!X55)*芦花古楼!Y55</f>
        <v>6750</v>
      </c>
      <c r="AE55" s="14">
        <v>150</v>
      </c>
      <c r="AH55" s="17">
        <v>51</v>
      </c>
      <c r="AI55" s="48">
        <v>14</v>
      </c>
      <c r="AJ55" s="79">
        <v>90</v>
      </c>
      <c r="AK55" s="101"/>
      <c r="AL55" s="101">
        <f>INDEX(章节关卡!$D$6:$D$34,芦花古楼!AI55)*芦花古楼!AJ55</f>
        <v>2430</v>
      </c>
      <c r="AM55" s="22">
        <f t="shared" si="7"/>
        <v>70</v>
      </c>
      <c r="AN55" s="22">
        <f t="shared" si="8"/>
        <v>70</v>
      </c>
      <c r="AO55" s="14">
        <f>INDEX(章节关卡!$F$6:$F$34,芦花古楼!AI55)*芦花古楼!AJ55</f>
        <v>6750</v>
      </c>
      <c r="AP55" s="14">
        <v>150</v>
      </c>
      <c r="AS55" s="18">
        <v>50</v>
      </c>
      <c r="AT55" s="101">
        <v>14</v>
      </c>
      <c r="AV55" s="18">
        <v>50</v>
      </c>
      <c r="AW55" s="101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38400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5">
        <v>51</v>
      </c>
      <c r="CK55" s="55">
        <v>1</v>
      </c>
      <c r="CL55" s="55" t="s">
        <v>276</v>
      </c>
      <c r="CM55" s="55">
        <v>51</v>
      </c>
      <c r="CN55" s="55"/>
      <c r="CO55" s="55"/>
      <c r="CP55" s="55"/>
      <c r="CQ55" s="55" t="s">
        <v>414</v>
      </c>
      <c r="CR55" s="55">
        <v>3600</v>
      </c>
      <c r="CS55" s="55" t="s">
        <v>415</v>
      </c>
      <c r="CT55" s="55">
        <v>55</v>
      </c>
      <c r="CU55" s="55"/>
      <c r="CV55" s="55"/>
      <c r="CW55" s="55" t="s">
        <v>415</v>
      </c>
      <c r="CX55" s="55">
        <v>70</v>
      </c>
      <c r="CY55" s="55"/>
      <c r="CZ55" s="55"/>
      <c r="DA55" s="55"/>
      <c r="DB55" s="55"/>
      <c r="DC55" s="55"/>
      <c r="DD55" s="55"/>
      <c r="DE55" s="55"/>
      <c r="DF55" s="55"/>
      <c r="DG55" s="55"/>
      <c r="DH55" s="55"/>
    </row>
    <row r="56" spans="1:112" ht="16.5" x14ac:dyDescent="0.2">
      <c r="A56" s="17">
        <v>52</v>
      </c>
      <c r="B56" s="92">
        <v>13</v>
      </c>
      <c r="C56" s="79">
        <v>30</v>
      </c>
      <c r="D56" s="101"/>
      <c r="E56" s="92">
        <f>INDEX(章节关卡!$D$6:$D$34,芦花古楼!B56)*芦花古楼!C56</f>
        <v>750</v>
      </c>
      <c r="F56" s="22">
        <f t="shared" si="15"/>
        <v>55</v>
      </c>
      <c r="G56" s="22">
        <f t="shared" si="16"/>
        <v>70</v>
      </c>
      <c r="H56" s="14">
        <f>INDEX(章节关卡!$F$6:$F$34,芦花古楼!B56)*芦花古楼!C56</f>
        <v>2100</v>
      </c>
      <c r="I56" s="14">
        <v>150</v>
      </c>
      <c r="L56" s="17">
        <v>52</v>
      </c>
      <c r="M56" s="92">
        <f t="shared" si="4"/>
        <v>14</v>
      </c>
      <c r="N56" s="79">
        <v>60</v>
      </c>
      <c r="O56" s="101"/>
      <c r="P56" s="92">
        <f>INDEX(章节关卡!$D$6:$D$34,芦花古楼!M56)*芦花古楼!N56</f>
        <v>1620</v>
      </c>
      <c r="Q56" s="22">
        <f t="shared" si="5"/>
        <v>60</v>
      </c>
      <c r="R56" s="22">
        <f t="shared" si="6"/>
        <v>70</v>
      </c>
      <c r="S56" s="14">
        <f>INDEX(章节关卡!$F$6:$F$34,芦花古楼!M56)*芦花古楼!N56</f>
        <v>4500</v>
      </c>
      <c r="T56" s="14">
        <v>150</v>
      </c>
      <c r="W56" s="17">
        <v>52</v>
      </c>
      <c r="X56" s="48">
        <v>14</v>
      </c>
      <c r="Y56" s="79">
        <v>90</v>
      </c>
      <c r="Z56" s="101"/>
      <c r="AA56" s="101">
        <f>INDEX(章节关卡!$D$6:$D$34,芦花古楼!X56)*芦花古楼!Y56</f>
        <v>2430</v>
      </c>
      <c r="AB56" s="22">
        <f t="shared" si="17"/>
        <v>65</v>
      </c>
      <c r="AC56" s="22">
        <f t="shared" si="18"/>
        <v>70</v>
      </c>
      <c r="AD56" s="14">
        <f>INDEX(章节关卡!$F$6:$F$34,芦花古楼!X56)*芦花古楼!Y56</f>
        <v>6750</v>
      </c>
      <c r="AE56" s="14">
        <v>150</v>
      </c>
      <c r="AH56" s="17">
        <v>52</v>
      </c>
      <c r="AI56" s="48">
        <v>14</v>
      </c>
      <c r="AJ56" s="79">
        <v>90</v>
      </c>
      <c r="AK56" s="101"/>
      <c r="AL56" s="101">
        <f>INDEX(章节关卡!$D$6:$D$34,芦花古楼!AI56)*芦花古楼!AJ56</f>
        <v>2430</v>
      </c>
      <c r="AM56" s="22">
        <f t="shared" si="7"/>
        <v>70</v>
      </c>
      <c r="AN56" s="22">
        <f t="shared" si="8"/>
        <v>70</v>
      </c>
      <c r="AO56" s="14">
        <f>INDEX(章节关卡!$F$6:$F$34,芦花古楼!AI56)*芦花古楼!AJ56</f>
        <v>6750</v>
      </c>
      <c r="AP56" s="14">
        <v>150</v>
      </c>
      <c r="AS56" s="18">
        <v>51</v>
      </c>
      <c r="AT56" s="101">
        <v>14</v>
      </c>
      <c r="AV56" s="18">
        <v>51</v>
      </c>
      <c r="AW56" s="101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5">
        <v>52</v>
      </c>
      <c r="CK56" s="55">
        <v>1</v>
      </c>
      <c r="CL56" s="55" t="s">
        <v>276</v>
      </c>
      <c r="CM56" s="55">
        <v>52</v>
      </c>
      <c r="CN56" s="55"/>
      <c r="CO56" s="55"/>
      <c r="CP56" s="55"/>
      <c r="CQ56" s="55" t="s">
        <v>414</v>
      </c>
      <c r="CR56" s="55">
        <v>3600</v>
      </c>
      <c r="CS56" s="55" t="s">
        <v>415</v>
      </c>
      <c r="CT56" s="55">
        <v>55</v>
      </c>
      <c r="CU56" s="55"/>
      <c r="CV56" s="55"/>
      <c r="CW56" s="55" t="s">
        <v>415</v>
      </c>
      <c r="CX56" s="55">
        <v>70</v>
      </c>
      <c r="CY56" s="55"/>
      <c r="CZ56" s="55"/>
      <c r="DA56" s="55"/>
      <c r="DB56" s="55"/>
      <c r="DC56" s="55"/>
      <c r="DD56" s="55"/>
      <c r="DE56" s="55"/>
      <c r="DF56" s="55"/>
      <c r="DG56" s="55"/>
      <c r="DH56" s="55"/>
    </row>
    <row r="57" spans="1:112" ht="16.5" x14ac:dyDescent="0.2">
      <c r="A57" s="17">
        <v>53</v>
      </c>
      <c r="B57" s="92">
        <v>13</v>
      </c>
      <c r="C57" s="79">
        <v>30</v>
      </c>
      <c r="D57" s="101"/>
      <c r="E57" s="92">
        <f>INDEX(章节关卡!$D$6:$D$34,芦花古楼!B57)*芦花古楼!C57</f>
        <v>750</v>
      </c>
      <c r="F57" s="22">
        <f t="shared" si="15"/>
        <v>55</v>
      </c>
      <c r="G57" s="22">
        <f t="shared" si="16"/>
        <v>70</v>
      </c>
      <c r="H57" s="14">
        <f>INDEX(章节关卡!$F$6:$F$34,芦花古楼!B57)*芦花古楼!C57</f>
        <v>2100</v>
      </c>
      <c r="I57" s="14">
        <v>150</v>
      </c>
      <c r="L57" s="17">
        <v>53</v>
      </c>
      <c r="M57" s="92">
        <f t="shared" si="4"/>
        <v>14</v>
      </c>
      <c r="N57" s="79">
        <v>60</v>
      </c>
      <c r="O57" s="101"/>
      <c r="P57" s="92">
        <f>INDEX(章节关卡!$D$6:$D$34,芦花古楼!M57)*芦花古楼!N57</f>
        <v>1620</v>
      </c>
      <c r="Q57" s="22">
        <f t="shared" si="5"/>
        <v>60</v>
      </c>
      <c r="R57" s="22">
        <f t="shared" si="6"/>
        <v>70</v>
      </c>
      <c r="S57" s="14">
        <f>INDEX(章节关卡!$F$6:$F$34,芦花古楼!M57)*芦花古楼!N57</f>
        <v>4500</v>
      </c>
      <c r="T57" s="14">
        <v>150</v>
      </c>
      <c r="W57" s="17">
        <v>53</v>
      </c>
      <c r="X57" s="48">
        <v>14</v>
      </c>
      <c r="Y57" s="79">
        <v>90</v>
      </c>
      <c r="Z57" s="101"/>
      <c r="AA57" s="101">
        <f>INDEX(章节关卡!$D$6:$D$34,芦花古楼!X57)*芦花古楼!Y57</f>
        <v>2430</v>
      </c>
      <c r="AB57" s="22">
        <f t="shared" si="17"/>
        <v>65</v>
      </c>
      <c r="AC57" s="22">
        <f t="shared" si="18"/>
        <v>70</v>
      </c>
      <c r="AD57" s="14">
        <f>INDEX(章节关卡!$F$6:$F$34,芦花古楼!X57)*芦花古楼!Y57</f>
        <v>6750</v>
      </c>
      <c r="AE57" s="14">
        <v>150</v>
      </c>
      <c r="AH57" s="17">
        <v>53</v>
      </c>
      <c r="AI57" s="48">
        <v>14</v>
      </c>
      <c r="AJ57" s="79">
        <v>90</v>
      </c>
      <c r="AK57" s="101"/>
      <c r="AL57" s="101">
        <f>INDEX(章节关卡!$D$6:$D$34,芦花古楼!AI57)*芦花古楼!AJ57</f>
        <v>2430</v>
      </c>
      <c r="AM57" s="22">
        <f t="shared" si="7"/>
        <v>70</v>
      </c>
      <c r="AN57" s="22">
        <f t="shared" si="8"/>
        <v>70</v>
      </c>
      <c r="AO57" s="14">
        <f>INDEX(章节关卡!$F$6:$F$34,芦花古楼!AI57)*芦花古楼!AJ57</f>
        <v>6750</v>
      </c>
      <c r="AP57" s="14">
        <v>150</v>
      </c>
      <c r="AS57" s="18">
        <v>52</v>
      </c>
      <c r="AT57" s="18">
        <v>15</v>
      </c>
      <c r="AV57" s="18">
        <v>52</v>
      </c>
      <c r="AW57" s="101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5">
        <v>53</v>
      </c>
      <c r="CK57" s="55">
        <v>1</v>
      </c>
      <c r="CL57" s="55" t="s">
        <v>276</v>
      </c>
      <c r="CM57" s="55">
        <v>53</v>
      </c>
      <c r="CN57" s="55"/>
      <c r="CO57" s="55"/>
      <c r="CP57" s="55"/>
      <c r="CQ57" s="55" t="s">
        <v>414</v>
      </c>
      <c r="CR57" s="55">
        <v>3600</v>
      </c>
      <c r="CS57" s="55" t="s">
        <v>415</v>
      </c>
      <c r="CT57" s="55">
        <v>55</v>
      </c>
      <c r="CU57" s="55"/>
      <c r="CV57" s="55"/>
      <c r="CW57" s="55" t="s">
        <v>415</v>
      </c>
      <c r="CX57" s="55">
        <v>70</v>
      </c>
      <c r="CY57" s="55"/>
      <c r="CZ57" s="55"/>
      <c r="DA57" s="55"/>
      <c r="DB57" s="55"/>
      <c r="DC57" s="55"/>
      <c r="DD57" s="55"/>
      <c r="DE57" s="55"/>
      <c r="DF57" s="55"/>
      <c r="DG57" s="55"/>
      <c r="DH57" s="55"/>
    </row>
    <row r="58" spans="1:112" ht="16.5" x14ac:dyDescent="0.2">
      <c r="A58" s="17">
        <v>54</v>
      </c>
      <c r="B58" s="92">
        <v>13</v>
      </c>
      <c r="C58" s="79">
        <v>30</v>
      </c>
      <c r="D58" s="101"/>
      <c r="E58" s="92">
        <f>INDEX(章节关卡!$D$6:$D$34,芦花古楼!B58)*芦花古楼!C58</f>
        <v>750</v>
      </c>
      <c r="F58" s="22">
        <f t="shared" si="15"/>
        <v>55</v>
      </c>
      <c r="G58" s="22">
        <f t="shared" si="16"/>
        <v>70</v>
      </c>
      <c r="H58" s="14">
        <f>INDEX(章节关卡!$F$6:$F$34,芦花古楼!B58)*芦花古楼!C58</f>
        <v>2100</v>
      </c>
      <c r="I58" s="14">
        <v>150</v>
      </c>
      <c r="L58" s="17">
        <v>54</v>
      </c>
      <c r="M58" s="92">
        <f t="shared" si="4"/>
        <v>14</v>
      </c>
      <c r="N58" s="79">
        <v>60</v>
      </c>
      <c r="O58" s="101"/>
      <c r="P58" s="92">
        <f>INDEX(章节关卡!$D$6:$D$34,芦花古楼!M58)*芦花古楼!N58</f>
        <v>1620</v>
      </c>
      <c r="Q58" s="22">
        <f t="shared" si="5"/>
        <v>60</v>
      </c>
      <c r="R58" s="22">
        <f t="shared" si="6"/>
        <v>70</v>
      </c>
      <c r="S58" s="14">
        <f>INDEX(章节关卡!$F$6:$F$34,芦花古楼!M58)*芦花古楼!N58</f>
        <v>4500</v>
      </c>
      <c r="T58" s="14">
        <v>150</v>
      </c>
      <c r="W58" s="17">
        <v>54</v>
      </c>
      <c r="X58" s="48">
        <v>14</v>
      </c>
      <c r="Y58" s="79">
        <v>90</v>
      </c>
      <c r="Z58" s="101"/>
      <c r="AA58" s="101">
        <f>INDEX(章节关卡!$D$6:$D$34,芦花古楼!X58)*芦花古楼!Y58</f>
        <v>2430</v>
      </c>
      <c r="AB58" s="22">
        <f t="shared" si="17"/>
        <v>65</v>
      </c>
      <c r="AC58" s="22">
        <f t="shared" si="18"/>
        <v>70</v>
      </c>
      <c r="AD58" s="14">
        <f>INDEX(章节关卡!$F$6:$F$34,芦花古楼!X58)*芦花古楼!Y58</f>
        <v>6750</v>
      </c>
      <c r="AE58" s="14">
        <v>150</v>
      </c>
      <c r="AH58" s="17">
        <v>54</v>
      </c>
      <c r="AI58" s="48">
        <v>14</v>
      </c>
      <c r="AJ58" s="79">
        <v>90</v>
      </c>
      <c r="AK58" s="101"/>
      <c r="AL58" s="101">
        <f>INDEX(章节关卡!$D$6:$D$34,芦花古楼!AI58)*芦花古楼!AJ58</f>
        <v>2430</v>
      </c>
      <c r="AM58" s="22">
        <f t="shared" si="7"/>
        <v>70</v>
      </c>
      <c r="AN58" s="22">
        <f t="shared" si="8"/>
        <v>70</v>
      </c>
      <c r="AO58" s="14">
        <f>INDEX(章节关卡!$F$6:$F$34,芦花古楼!AI58)*芦花古楼!AJ58</f>
        <v>6750</v>
      </c>
      <c r="AP58" s="14">
        <v>150</v>
      </c>
      <c r="AS58" s="18">
        <v>53</v>
      </c>
      <c r="AT58" s="18">
        <v>15</v>
      </c>
      <c r="AV58" s="18">
        <v>53</v>
      </c>
      <c r="AW58" s="101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5">
        <v>54</v>
      </c>
      <c r="CK58" s="55">
        <v>1</v>
      </c>
      <c r="CL58" s="55" t="s">
        <v>276</v>
      </c>
      <c r="CM58" s="55">
        <v>54</v>
      </c>
      <c r="CN58" s="55"/>
      <c r="CO58" s="55"/>
      <c r="CP58" s="55"/>
      <c r="CQ58" s="55" t="s">
        <v>414</v>
      </c>
      <c r="CR58" s="55">
        <v>3600</v>
      </c>
      <c r="CS58" s="55" t="s">
        <v>415</v>
      </c>
      <c r="CT58" s="55">
        <v>55</v>
      </c>
      <c r="CU58" s="55"/>
      <c r="CV58" s="55"/>
      <c r="CW58" s="55" t="s">
        <v>415</v>
      </c>
      <c r="CX58" s="55">
        <v>70</v>
      </c>
      <c r="CY58" s="55"/>
      <c r="CZ58" s="55"/>
      <c r="DA58" s="55"/>
      <c r="DB58" s="55"/>
      <c r="DC58" s="55"/>
      <c r="DD58" s="55"/>
      <c r="DE58" s="55"/>
      <c r="DF58" s="55"/>
      <c r="DG58" s="55"/>
      <c r="DH58" s="55"/>
    </row>
    <row r="59" spans="1:112" ht="16.5" x14ac:dyDescent="0.2">
      <c r="A59" s="17">
        <v>55</v>
      </c>
      <c r="B59" s="92">
        <v>13</v>
      </c>
      <c r="C59" s="79">
        <v>30</v>
      </c>
      <c r="D59" s="101"/>
      <c r="E59" s="92">
        <f>INDEX(章节关卡!$D$6:$D$34,芦花古楼!B59)*芦花古楼!C59</f>
        <v>750</v>
      </c>
      <c r="F59" s="22">
        <f t="shared" si="15"/>
        <v>55</v>
      </c>
      <c r="G59" s="22">
        <f t="shared" si="16"/>
        <v>75</v>
      </c>
      <c r="H59" s="14">
        <f>INDEX(章节关卡!$F$6:$F$34,芦花古楼!B59)*芦花古楼!C59</f>
        <v>2100</v>
      </c>
      <c r="I59" s="14">
        <v>150</v>
      </c>
      <c r="L59" s="17">
        <v>55</v>
      </c>
      <c r="M59" s="92">
        <f t="shared" si="4"/>
        <v>14</v>
      </c>
      <c r="N59" s="79">
        <v>60</v>
      </c>
      <c r="O59" s="101"/>
      <c r="P59" s="92">
        <f>INDEX(章节关卡!$D$6:$D$34,芦花古楼!M59)*芦花古楼!N59</f>
        <v>1620</v>
      </c>
      <c r="Q59" s="22">
        <f t="shared" si="5"/>
        <v>60</v>
      </c>
      <c r="R59" s="22">
        <f t="shared" si="6"/>
        <v>75</v>
      </c>
      <c r="S59" s="14">
        <f>INDEX(章节关卡!$F$6:$F$34,芦花古楼!M59)*芦花古楼!N59</f>
        <v>4500</v>
      </c>
      <c r="T59" s="14">
        <v>150</v>
      </c>
      <c r="W59" s="17">
        <v>55</v>
      </c>
      <c r="X59" s="48">
        <v>14</v>
      </c>
      <c r="Y59" s="79">
        <v>90</v>
      </c>
      <c r="Z59" s="101"/>
      <c r="AA59" s="101">
        <f>INDEX(章节关卡!$D$6:$D$34,芦花古楼!X59)*芦花古楼!Y59</f>
        <v>2430</v>
      </c>
      <c r="AB59" s="22">
        <f t="shared" si="17"/>
        <v>65</v>
      </c>
      <c r="AC59" s="22">
        <f t="shared" si="18"/>
        <v>75</v>
      </c>
      <c r="AD59" s="14">
        <f>INDEX(章节关卡!$F$6:$F$34,芦花古楼!X59)*芦花古楼!Y59</f>
        <v>6750</v>
      </c>
      <c r="AE59" s="14">
        <v>150</v>
      </c>
      <c r="AH59" s="17">
        <v>55</v>
      </c>
      <c r="AI59" s="48">
        <v>14</v>
      </c>
      <c r="AJ59" s="79">
        <v>90</v>
      </c>
      <c r="AK59" s="101"/>
      <c r="AL59" s="101">
        <f>INDEX(章节关卡!$D$6:$D$34,芦花古楼!AI59)*芦花古楼!AJ59</f>
        <v>2430</v>
      </c>
      <c r="AM59" s="22">
        <f t="shared" si="7"/>
        <v>70</v>
      </c>
      <c r="AN59" s="22">
        <f t="shared" si="8"/>
        <v>75</v>
      </c>
      <c r="AO59" s="14">
        <f>INDEX(章节关卡!$F$6:$F$34,芦花古楼!AI59)*芦花古楼!AJ59</f>
        <v>6750</v>
      </c>
      <c r="AP59" s="14">
        <v>150</v>
      </c>
      <c r="AS59" s="18">
        <v>54</v>
      </c>
      <c r="AT59" s="18">
        <v>15</v>
      </c>
      <c r="AV59" s="18">
        <v>54</v>
      </c>
      <c r="AW59" s="101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5">
        <v>55</v>
      </c>
      <c r="CK59" s="55">
        <v>1</v>
      </c>
      <c r="CL59" s="55" t="s">
        <v>276</v>
      </c>
      <c r="CM59" s="55">
        <v>55</v>
      </c>
      <c r="CN59" s="55"/>
      <c r="CO59" s="55"/>
      <c r="CP59" s="55"/>
      <c r="CQ59" s="55" t="s">
        <v>414</v>
      </c>
      <c r="CR59" s="55">
        <v>3600</v>
      </c>
      <c r="CS59" s="55" t="s">
        <v>415</v>
      </c>
      <c r="CT59" s="55">
        <v>55</v>
      </c>
      <c r="CU59" s="55" t="s">
        <v>416</v>
      </c>
      <c r="CV59" s="55">
        <v>2</v>
      </c>
      <c r="CW59" s="55" t="s">
        <v>415</v>
      </c>
      <c r="CX59" s="55">
        <v>75</v>
      </c>
      <c r="CY59" s="55"/>
      <c r="CZ59" s="55"/>
      <c r="DA59" s="55"/>
      <c r="DB59" s="55"/>
      <c r="DC59" s="55"/>
      <c r="DD59" s="55"/>
      <c r="DE59" s="55"/>
      <c r="DF59" s="55"/>
      <c r="DG59" s="55"/>
      <c r="DH59" s="55"/>
    </row>
    <row r="60" spans="1:112" ht="16.5" x14ac:dyDescent="0.2">
      <c r="A60" s="17">
        <v>56</v>
      </c>
      <c r="B60" s="48">
        <v>14</v>
      </c>
      <c r="C60" s="79">
        <v>30</v>
      </c>
      <c r="D60" s="101"/>
      <c r="E60" s="92">
        <f>INDEX(章节关卡!$D$6:$D$34,芦花古楼!B60)*芦花古楼!C60</f>
        <v>810</v>
      </c>
      <c r="F60" s="22">
        <f t="shared" si="15"/>
        <v>60</v>
      </c>
      <c r="G60" s="22">
        <f t="shared" si="16"/>
        <v>75</v>
      </c>
      <c r="H60" s="14">
        <f>INDEX(章节关卡!$F$6:$F$34,芦花古楼!B60)*芦花古楼!C60</f>
        <v>2250</v>
      </c>
      <c r="I60" s="14">
        <v>150</v>
      </c>
      <c r="L60" s="17">
        <v>56</v>
      </c>
      <c r="M60" s="92">
        <f t="shared" si="4"/>
        <v>15</v>
      </c>
      <c r="N60" s="79">
        <v>60</v>
      </c>
      <c r="O60" s="101"/>
      <c r="P60" s="92">
        <f>INDEX(章节关卡!$D$6:$D$34,芦花古楼!M60)*芦花古楼!N60</f>
        <v>1800</v>
      </c>
      <c r="Q60" s="22">
        <f t="shared" si="5"/>
        <v>65</v>
      </c>
      <c r="R60" s="22">
        <f t="shared" si="6"/>
        <v>75</v>
      </c>
      <c r="S60" s="14">
        <f>INDEX(章节关卡!$F$6:$F$34,芦花古楼!M60)*芦花古楼!N60</f>
        <v>4800</v>
      </c>
      <c r="T60" s="14">
        <v>150</v>
      </c>
      <c r="W60" s="17">
        <v>56</v>
      </c>
      <c r="X60" s="48">
        <v>15</v>
      </c>
      <c r="Y60" s="79">
        <v>90</v>
      </c>
      <c r="Z60" s="101"/>
      <c r="AA60" s="101">
        <f>INDEX(章节关卡!$D$6:$D$34,芦花古楼!X60)*芦花古楼!Y60</f>
        <v>2700</v>
      </c>
      <c r="AB60" s="22">
        <f t="shared" si="17"/>
        <v>70</v>
      </c>
      <c r="AC60" s="22">
        <f t="shared" si="18"/>
        <v>75</v>
      </c>
      <c r="AD60" s="14">
        <f>INDEX(章节关卡!$F$6:$F$34,芦花古楼!X60)*芦花古楼!Y60</f>
        <v>7200</v>
      </c>
      <c r="AE60" s="14">
        <v>150</v>
      </c>
      <c r="AH60" s="17">
        <v>56</v>
      </c>
      <c r="AI60" s="48">
        <v>15</v>
      </c>
      <c r="AJ60" s="79">
        <v>90</v>
      </c>
      <c r="AK60" s="101"/>
      <c r="AL60" s="101">
        <f>INDEX(章节关卡!$D$6:$D$34,芦花古楼!AI60)*芦花古楼!AJ60</f>
        <v>2700</v>
      </c>
      <c r="AM60" s="22">
        <f t="shared" si="7"/>
        <v>75</v>
      </c>
      <c r="AN60" s="22">
        <f t="shared" si="8"/>
        <v>75</v>
      </c>
      <c r="AO60" s="14">
        <f>INDEX(章节关卡!$F$6:$F$34,芦花古楼!AI60)*芦花古楼!AJ60</f>
        <v>7200</v>
      </c>
      <c r="AP60" s="14">
        <v>150</v>
      </c>
      <c r="AS60" s="18">
        <v>55</v>
      </c>
      <c r="AT60" s="18">
        <v>16</v>
      </c>
      <c r="AV60" s="18">
        <v>55</v>
      </c>
      <c r="AW60" s="101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5">
        <v>56</v>
      </c>
      <c r="CK60" s="55">
        <v>1</v>
      </c>
      <c r="CL60" s="55" t="s">
        <v>276</v>
      </c>
      <c r="CM60" s="55">
        <v>56</v>
      </c>
      <c r="CN60" s="55"/>
      <c r="CO60" s="55"/>
      <c r="CP60" s="55"/>
      <c r="CQ60" s="55" t="s">
        <v>414</v>
      </c>
      <c r="CR60" s="55">
        <v>3600</v>
      </c>
      <c r="CS60" s="55" t="s">
        <v>415</v>
      </c>
      <c r="CT60" s="55">
        <v>60</v>
      </c>
      <c r="CU60" s="55"/>
      <c r="CV60" s="55"/>
      <c r="CW60" s="55" t="s">
        <v>415</v>
      </c>
      <c r="CX60" s="55">
        <v>75</v>
      </c>
      <c r="CY60" s="55"/>
      <c r="CZ60" s="55"/>
      <c r="DA60" s="55"/>
      <c r="DB60" s="55"/>
      <c r="DC60" s="55"/>
      <c r="DD60" s="55"/>
      <c r="DE60" s="55"/>
      <c r="DF60" s="55"/>
      <c r="DG60" s="55"/>
      <c r="DH60" s="55"/>
    </row>
    <row r="61" spans="1:112" ht="16.5" x14ac:dyDescent="0.2">
      <c r="A61" s="17">
        <v>57</v>
      </c>
      <c r="B61" s="92">
        <v>14</v>
      </c>
      <c r="C61" s="79">
        <v>30</v>
      </c>
      <c r="D61" s="101"/>
      <c r="E61" s="92">
        <f>INDEX(章节关卡!$D$6:$D$34,芦花古楼!B61)*芦花古楼!C61</f>
        <v>810</v>
      </c>
      <c r="F61" s="22">
        <f t="shared" si="15"/>
        <v>60</v>
      </c>
      <c r="G61" s="22">
        <f t="shared" si="16"/>
        <v>75</v>
      </c>
      <c r="H61" s="14">
        <f>INDEX(章节关卡!$F$6:$F$34,芦花古楼!B61)*芦花古楼!C61</f>
        <v>2250</v>
      </c>
      <c r="I61" s="14">
        <v>150</v>
      </c>
      <c r="L61" s="17">
        <v>57</v>
      </c>
      <c r="M61" s="92">
        <f t="shared" si="4"/>
        <v>15</v>
      </c>
      <c r="N61" s="79">
        <v>60</v>
      </c>
      <c r="O61" s="101"/>
      <c r="P61" s="92">
        <f>INDEX(章节关卡!$D$6:$D$34,芦花古楼!M61)*芦花古楼!N61</f>
        <v>1800</v>
      </c>
      <c r="Q61" s="22">
        <f t="shared" si="5"/>
        <v>65</v>
      </c>
      <c r="R61" s="22">
        <f t="shared" si="6"/>
        <v>75</v>
      </c>
      <c r="S61" s="14">
        <f>INDEX(章节关卡!$F$6:$F$34,芦花古楼!M61)*芦花古楼!N61</f>
        <v>4800</v>
      </c>
      <c r="T61" s="14">
        <v>150</v>
      </c>
      <c r="W61" s="17">
        <v>57</v>
      </c>
      <c r="X61" s="48">
        <v>15</v>
      </c>
      <c r="Y61" s="79">
        <v>90</v>
      </c>
      <c r="Z61" s="101"/>
      <c r="AA61" s="101">
        <f>INDEX(章节关卡!$D$6:$D$34,芦花古楼!X61)*芦花古楼!Y61</f>
        <v>2700</v>
      </c>
      <c r="AB61" s="22">
        <f t="shared" si="17"/>
        <v>70</v>
      </c>
      <c r="AC61" s="22">
        <f t="shared" si="18"/>
        <v>75</v>
      </c>
      <c r="AD61" s="14">
        <f>INDEX(章节关卡!$F$6:$F$34,芦花古楼!X61)*芦花古楼!Y61</f>
        <v>7200</v>
      </c>
      <c r="AE61" s="14">
        <v>150</v>
      </c>
      <c r="AH61" s="17">
        <v>57</v>
      </c>
      <c r="AI61" s="48">
        <v>15</v>
      </c>
      <c r="AJ61" s="79">
        <v>90</v>
      </c>
      <c r="AK61" s="101"/>
      <c r="AL61" s="101">
        <f>INDEX(章节关卡!$D$6:$D$34,芦花古楼!AI61)*芦花古楼!AJ61</f>
        <v>2700</v>
      </c>
      <c r="AM61" s="22">
        <f t="shared" si="7"/>
        <v>75</v>
      </c>
      <c r="AN61" s="22">
        <f t="shared" si="8"/>
        <v>75</v>
      </c>
      <c r="AO61" s="14">
        <f>INDEX(章节关卡!$F$6:$F$34,芦花古楼!AI61)*芦花古楼!AJ61</f>
        <v>7200</v>
      </c>
      <c r="AP61" s="14">
        <v>150</v>
      </c>
      <c r="AS61" s="18">
        <v>56</v>
      </c>
      <c r="AT61" s="18">
        <v>16</v>
      </c>
      <c r="AV61" s="18">
        <v>56</v>
      </c>
      <c r="AW61" s="101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5">
        <v>57</v>
      </c>
      <c r="CK61" s="55">
        <v>1</v>
      </c>
      <c r="CL61" s="55" t="s">
        <v>276</v>
      </c>
      <c r="CM61" s="55">
        <v>57</v>
      </c>
      <c r="CN61" s="55"/>
      <c r="CO61" s="55"/>
      <c r="CP61" s="55"/>
      <c r="CQ61" s="55" t="s">
        <v>414</v>
      </c>
      <c r="CR61" s="55">
        <v>3600</v>
      </c>
      <c r="CS61" s="55" t="s">
        <v>415</v>
      </c>
      <c r="CT61" s="55">
        <v>60</v>
      </c>
      <c r="CU61" s="55"/>
      <c r="CV61" s="55"/>
      <c r="CW61" s="55" t="s">
        <v>415</v>
      </c>
      <c r="CX61" s="55">
        <v>75</v>
      </c>
      <c r="CY61" s="55"/>
      <c r="CZ61" s="55"/>
      <c r="DA61" s="55"/>
      <c r="DB61" s="55"/>
      <c r="DC61" s="55"/>
      <c r="DD61" s="55"/>
      <c r="DE61" s="55"/>
      <c r="DF61" s="55"/>
      <c r="DG61" s="55"/>
      <c r="DH61" s="55"/>
    </row>
    <row r="62" spans="1:112" ht="16.5" x14ac:dyDescent="0.2">
      <c r="A62" s="17">
        <v>58</v>
      </c>
      <c r="B62" s="92">
        <v>14</v>
      </c>
      <c r="C62" s="79">
        <v>30</v>
      </c>
      <c r="D62" s="101"/>
      <c r="E62" s="92">
        <f>INDEX(章节关卡!$D$6:$D$34,芦花古楼!B62)*芦花古楼!C62</f>
        <v>810</v>
      </c>
      <c r="F62" s="22">
        <f t="shared" si="15"/>
        <v>60</v>
      </c>
      <c r="G62" s="22">
        <f t="shared" si="16"/>
        <v>75</v>
      </c>
      <c r="H62" s="14">
        <f>INDEX(章节关卡!$F$6:$F$34,芦花古楼!B62)*芦花古楼!C62</f>
        <v>2250</v>
      </c>
      <c r="I62" s="14">
        <v>150</v>
      </c>
      <c r="L62" s="17">
        <v>58</v>
      </c>
      <c r="M62" s="92">
        <f t="shared" si="4"/>
        <v>15</v>
      </c>
      <c r="N62" s="79">
        <v>60</v>
      </c>
      <c r="O62" s="101"/>
      <c r="P62" s="92">
        <f>INDEX(章节关卡!$D$6:$D$34,芦花古楼!M62)*芦花古楼!N62</f>
        <v>1800</v>
      </c>
      <c r="Q62" s="22">
        <f t="shared" si="5"/>
        <v>65</v>
      </c>
      <c r="R62" s="22">
        <f t="shared" si="6"/>
        <v>75</v>
      </c>
      <c r="S62" s="14">
        <f>INDEX(章节关卡!$F$6:$F$34,芦花古楼!M62)*芦花古楼!N62</f>
        <v>4800</v>
      </c>
      <c r="T62" s="14">
        <v>150</v>
      </c>
      <c r="W62" s="17">
        <v>58</v>
      </c>
      <c r="X62" s="48">
        <v>15</v>
      </c>
      <c r="Y62" s="79">
        <v>90</v>
      </c>
      <c r="Z62" s="101"/>
      <c r="AA62" s="101">
        <f>INDEX(章节关卡!$D$6:$D$34,芦花古楼!X62)*芦花古楼!Y62</f>
        <v>2700</v>
      </c>
      <c r="AB62" s="22">
        <f t="shared" si="17"/>
        <v>70</v>
      </c>
      <c r="AC62" s="22">
        <f t="shared" si="18"/>
        <v>75</v>
      </c>
      <c r="AD62" s="14">
        <f>INDEX(章节关卡!$F$6:$F$34,芦花古楼!X62)*芦花古楼!Y62</f>
        <v>7200</v>
      </c>
      <c r="AE62" s="14">
        <v>150</v>
      </c>
      <c r="AH62" s="17">
        <v>58</v>
      </c>
      <c r="AI62" s="48">
        <v>15</v>
      </c>
      <c r="AJ62" s="79">
        <v>90</v>
      </c>
      <c r="AK62" s="101"/>
      <c r="AL62" s="101">
        <f>INDEX(章节关卡!$D$6:$D$34,芦花古楼!AI62)*芦花古楼!AJ62</f>
        <v>2700</v>
      </c>
      <c r="AM62" s="22">
        <f t="shared" si="7"/>
        <v>75</v>
      </c>
      <c r="AN62" s="22">
        <f t="shared" si="8"/>
        <v>75</v>
      </c>
      <c r="AO62" s="14">
        <f>INDEX(章节关卡!$F$6:$F$34,芦花古楼!AI62)*芦花古楼!AJ62</f>
        <v>7200</v>
      </c>
      <c r="AP62" s="14">
        <v>150</v>
      </c>
      <c r="AS62" s="18">
        <v>57</v>
      </c>
      <c r="AT62" s="101">
        <v>17</v>
      </c>
      <c r="AV62" s="18">
        <v>57</v>
      </c>
      <c r="AW62" s="101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5">
        <v>58</v>
      </c>
      <c r="CK62" s="55">
        <v>1</v>
      </c>
      <c r="CL62" s="55" t="s">
        <v>276</v>
      </c>
      <c r="CM62" s="55">
        <v>58</v>
      </c>
      <c r="CN62" s="55"/>
      <c r="CO62" s="55"/>
      <c r="CP62" s="55"/>
      <c r="CQ62" s="55" t="s">
        <v>414</v>
      </c>
      <c r="CR62" s="55">
        <v>3600</v>
      </c>
      <c r="CS62" s="55" t="s">
        <v>415</v>
      </c>
      <c r="CT62" s="55">
        <v>60</v>
      </c>
      <c r="CU62" s="55"/>
      <c r="CV62" s="55"/>
      <c r="CW62" s="55" t="s">
        <v>415</v>
      </c>
      <c r="CX62" s="55">
        <v>75</v>
      </c>
      <c r="CY62" s="55"/>
      <c r="CZ62" s="55"/>
      <c r="DA62" s="55"/>
      <c r="DB62" s="55"/>
      <c r="DC62" s="55"/>
      <c r="DD62" s="55"/>
      <c r="DE62" s="55"/>
      <c r="DF62" s="55"/>
      <c r="DG62" s="55"/>
      <c r="DH62" s="55"/>
    </row>
    <row r="63" spans="1:112" ht="16.5" x14ac:dyDescent="0.2">
      <c r="A63" s="17">
        <v>59</v>
      </c>
      <c r="B63" s="92">
        <v>14</v>
      </c>
      <c r="C63" s="79">
        <v>30</v>
      </c>
      <c r="D63" s="101"/>
      <c r="E63" s="92">
        <f>INDEX(章节关卡!$D$6:$D$34,芦花古楼!B63)*芦花古楼!C63</f>
        <v>810</v>
      </c>
      <c r="F63" s="22">
        <f t="shared" si="15"/>
        <v>60</v>
      </c>
      <c r="G63" s="22">
        <f t="shared" si="16"/>
        <v>75</v>
      </c>
      <c r="H63" s="14">
        <f>INDEX(章节关卡!$F$6:$F$34,芦花古楼!B63)*芦花古楼!C63</f>
        <v>2250</v>
      </c>
      <c r="I63" s="14">
        <v>150</v>
      </c>
      <c r="L63" s="17">
        <v>59</v>
      </c>
      <c r="M63" s="92">
        <f t="shared" si="4"/>
        <v>15</v>
      </c>
      <c r="N63" s="79">
        <v>60</v>
      </c>
      <c r="O63" s="101"/>
      <c r="P63" s="92">
        <f>INDEX(章节关卡!$D$6:$D$34,芦花古楼!M63)*芦花古楼!N63</f>
        <v>1800</v>
      </c>
      <c r="Q63" s="22">
        <f t="shared" si="5"/>
        <v>65</v>
      </c>
      <c r="R63" s="22">
        <f t="shared" si="6"/>
        <v>75</v>
      </c>
      <c r="S63" s="14">
        <f>INDEX(章节关卡!$F$6:$F$34,芦花古楼!M63)*芦花古楼!N63</f>
        <v>4800</v>
      </c>
      <c r="T63" s="14">
        <v>150</v>
      </c>
      <c r="W63" s="17">
        <v>59</v>
      </c>
      <c r="X63" s="48">
        <v>15</v>
      </c>
      <c r="Y63" s="79">
        <v>90</v>
      </c>
      <c r="Z63" s="101"/>
      <c r="AA63" s="101">
        <f>INDEX(章节关卡!$D$6:$D$34,芦花古楼!X63)*芦花古楼!Y63</f>
        <v>2700</v>
      </c>
      <c r="AB63" s="22">
        <f t="shared" si="17"/>
        <v>70</v>
      </c>
      <c r="AC63" s="22">
        <f t="shared" si="18"/>
        <v>75</v>
      </c>
      <c r="AD63" s="14">
        <f>INDEX(章节关卡!$F$6:$F$34,芦花古楼!X63)*芦花古楼!Y63</f>
        <v>7200</v>
      </c>
      <c r="AE63" s="14">
        <v>150</v>
      </c>
      <c r="AH63" s="17">
        <v>59</v>
      </c>
      <c r="AI63" s="48">
        <v>15</v>
      </c>
      <c r="AJ63" s="79">
        <v>90</v>
      </c>
      <c r="AK63" s="101"/>
      <c r="AL63" s="101">
        <f>INDEX(章节关卡!$D$6:$D$34,芦花古楼!AI63)*芦花古楼!AJ63</f>
        <v>2700</v>
      </c>
      <c r="AM63" s="22">
        <f t="shared" si="7"/>
        <v>75</v>
      </c>
      <c r="AN63" s="22">
        <f t="shared" si="8"/>
        <v>75</v>
      </c>
      <c r="AO63" s="14">
        <f>INDEX(章节关卡!$F$6:$F$34,芦花古楼!AI63)*芦花古楼!AJ63</f>
        <v>7200</v>
      </c>
      <c r="AP63" s="14">
        <v>150</v>
      </c>
      <c r="AS63" s="18">
        <v>58</v>
      </c>
      <c r="AT63" s="18">
        <v>17</v>
      </c>
      <c r="AV63" s="18">
        <v>58</v>
      </c>
      <c r="AW63" s="101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5">
        <v>59</v>
      </c>
      <c r="CK63" s="55">
        <v>1</v>
      </c>
      <c r="CL63" s="55" t="s">
        <v>276</v>
      </c>
      <c r="CM63" s="55">
        <v>59</v>
      </c>
      <c r="CN63" s="55"/>
      <c r="CO63" s="55"/>
      <c r="CP63" s="55"/>
      <c r="CQ63" s="55" t="s">
        <v>414</v>
      </c>
      <c r="CR63" s="55">
        <v>3600</v>
      </c>
      <c r="CS63" s="55" t="s">
        <v>415</v>
      </c>
      <c r="CT63" s="55">
        <v>60</v>
      </c>
      <c r="CU63" s="55"/>
      <c r="CV63" s="55"/>
      <c r="CW63" s="55" t="s">
        <v>415</v>
      </c>
      <c r="CX63" s="55">
        <v>75</v>
      </c>
      <c r="CY63" s="55"/>
      <c r="CZ63" s="55"/>
      <c r="DA63" s="55"/>
      <c r="DB63" s="55"/>
      <c r="DC63" s="55"/>
      <c r="DD63" s="55"/>
      <c r="DE63" s="55"/>
      <c r="DF63" s="55"/>
      <c r="DG63" s="55"/>
      <c r="DH63" s="55"/>
    </row>
    <row r="64" spans="1:112" ht="16.5" x14ac:dyDescent="0.2">
      <c r="A64" s="17">
        <v>60</v>
      </c>
      <c r="B64" s="92">
        <v>14</v>
      </c>
      <c r="C64" s="79">
        <v>30</v>
      </c>
      <c r="D64" s="101"/>
      <c r="E64" s="92">
        <f>INDEX(章节关卡!$D$6:$D$34,芦花古楼!B64)*芦花古楼!C64</f>
        <v>810</v>
      </c>
      <c r="F64" s="22">
        <f t="shared" si="15"/>
        <v>60</v>
      </c>
      <c r="G64" s="22">
        <f t="shared" si="16"/>
        <v>80</v>
      </c>
      <c r="H64" s="14">
        <f>INDEX(章节关卡!$F$6:$F$34,芦花古楼!B64)*芦花古楼!C64</f>
        <v>2250</v>
      </c>
      <c r="I64" s="14">
        <v>200</v>
      </c>
      <c r="L64" s="17">
        <v>60</v>
      </c>
      <c r="M64" s="92">
        <f t="shared" si="4"/>
        <v>15</v>
      </c>
      <c r="N64" s="79">
        <v>60</v>
      </c>
      <c r="O64" s="101"/>
      <c r="P64" s="92">
        <f>INDEX(章节关卡!$D$6:$D$34,芦花古楼!M64)*芦花古楼!N64</f>
        <v>1800</v>
      </c>
      <c r="Q64" s="22">
        <f t="shared" si="5"/>
        <v>65</v>
      </c>
      <c r="R64" s="22">
        <f t="shared" si="6"/>
        <v>80</v>
      </c>
      <c r="S64" s="14">
        <f>INDEX(章节关卡!$F$6:$F$34,芦花古楼!M64)*芦花古楼!N64</f>
        <v>4800</v>
      </c>
      <c r="T64" s="14">
        <v>200</v>
      </c>
      <c r="W64" s="17">
        <v>60</v>
      </c>
      <c r="X64" s="25">
        <v>15</v>
      </c>
      <c r="Y64" s="79">
        <v>90</v>
      </c>
      <c r="Z64" s="101"/>
      <c r="AA64" s="101">
        <f>INDEX(章节关卡!$D$6:$D$34,芦花古楼!X64)*芦花古楼!Y64</f>
        <v>2700</v>
      </c>
      <c r="AB64" s="22">
        <f t="shared" si="17"/>
        <v>70</v>
      </c>
      <c r="AC64" s="22">
        <f t="shared" si="18"/>
        <v>80</v>
      </c>
      <c r="AD64" s="14">
        <f>INDEX(章节关卡!$F$6:$F$34,芦花古楼!X64)*芦花古楼!Y64</f>
        <v>7200</v>
      </c>
      <c r="AE64" s="14">
        <v>200</v>
      </c>
      <c r="AH64" s="17">
        <v>60</v>
      </c>
      <c r="AI64" s="48">
        <v>15</v>
      </c>
      <c r="AJ64" s="79">
        <v>90</v>
      </c>
      <c r="AK64" s="101"/>
      <c r="AL64" s="101">
        <f>INDEX(章节关卡!$D$6:$D$34,芦花古楼!AI64)*芦花古楼!AJ64</f>
        <v>2700</v>
      </c>
      <c r="AM64" s="22">
        <f t="shared" si="7"/>
        <v>75</v>
      </c>
      <c r="AN64" s="22">
        <f t="shared" si="8"/>
        <v>80</v>
      </c>
      <c r="AO64" s="14">
        <f>INDEX(章节关卡!$F$6:$F$34,芦花古楼!AI64)*芦花古楼!AJ64</f>
        <v>7200</v>
      </c>
      <c r="AP64" s="14">
        <v>200</v>
      </c>
      <c r="AS64" s="18">
        <v>59</v>
      </c>
      <c r="AT64" s="101">
        <v>18</v>
      </c>
      <c r="AV64" s="18">
        <v>59</v>
      </c>
      <c r="AW64" s="101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5">
        <v>60</v>
      </c>
      <c r="CK64" s="55">
        <v>1</v>
      </c>
      <c r="CL64" s="55" t="s">
        <v>276</v>
      </c>
      <c r="CM64" s="55">
        <v>60</v>
      </c>
      <c r="CN64" s="55"/>
      <c r="CO64" s="55"/>
      <c r="CP64" s="55"/>
      <c r="CQ64" s="55" t="s">
        <v>414</v>
      </c>
      <c r="CR64" s="55">
        <v>3600</v>
      </c>
      <c r="CS64" s="55" t="s">
        <v>415</v>
      </c>
      <c r="CT64" s="55">
        <v>60</v>
      </c>
      <c r="CU64" s="55" t="s">
        <v>299</v>
      </c>
      <c r="CV64" s="55">
        <v>2</v>
      </c>
      <c r="CW64" s="55" t="s">
        <v>415</v>
      </c>
      <c r="CX64" s="55">
        <v>80</v>
      </c>
      <c r="CY64" s="55"/>
      <c r="CZ64" s="55"/>
      <c r="DA64" s="55"/>
      <c r="DB64" s="55"/>
      <c r="DC64" s="55"/>
      <c r="DD64" s="55"/>
      <c r="DE64" s="55"/>
      <c r="DF64" s="55"/>
      <c r="DG64" s="55"/>
      <c r="DH64" s="55"/>
    </row>
    <row r="65" spans="1:112" ht="16.5" x14ac:dyDescent="0.2">
      <c r="A65" s="17">
        <v>61</v>
      </c>
      <c r="B65" s="48">
        <v>15</v>
      </c>
      <c r="C65" s="79">
        <v>30</v>
      </c>
      <c r="D65" s="101"/>
      <c r="E65" s="92">
        <f>INDEX(章节关卡!$D$6:$D$34,芦花古楼!B65)*芦花古楼!C65</f>
        <v>900</v>
      </c>
      <c r="F65" s="22">
        <f t="shared" si="15"/>
        <v>65</v>
      </c>
      <c r="G65" s="22">
        <f t="shared" si="16"/>
        <v>80</v>
      </c>
      <c r="H65" s="14">
        <f>INDEX(章节关卡!$F$6:$F$34,芦花古楼!B65)*芦花古楼!C65</f>
        <v>2400</v>
      </c>
      <c r="I65" s="14">
        <v>200</v>
      </c>
      <c r="L65" s="17">
        <v>61</v>
      </c>
      <c r="M65" s="92">
        <f t="shared" si="4"/>
        <v>16</v>
      </c>
      <c r="N65" s="79">
        <v>60</v>
      </c>
      <c r="O65" s="101"/>
      <c r="P65" s="92">
        <f>INDEX(章节关卡!$D$6:$D$34,芦花古楼!M65)*芦花古楼!N65</f>
        <v>1920</v>
      </c>
      <c r="Q65" s="22">
        <f t="shared" si="5"/>
        <v>70</v>
      </c>
      <c r="R65" s="22">
        <f t="shared" si="6"/>
        <v>80</v>
      </c>
      <c r="S65" s="14">
        <f>INDEX(章节关卡!$F$6:$F$34,芦花古楼!M65)*芦花古楼!N65</f>
        <v>5400</v>
      </c>
      <c r="T65" s="14">
        <v>200</v>
      </c>
      <c r="W65" s="17">
        <v>61</v>
      </c>
      <c r="X65" s="25">
        <v>16</v>
      </c>
      <c r="Y65" s="79">
        <v>90</v>
      </c>
      <c r="Z65" s="101"/>
      <c r="AA65" s="101">
        <f>INDEX(章节关卡!$D$6:$D$34,芦花古楼!X65)*芦花古楼!Y65</f>
        <v>2880</v>
      </c>
      <c r="AB65" s="22">
        <f t="shared" si="17"/>
        <v>75</v>
      </c>
      <c r="AC65" s="22">
        <f t="shared" si="18"/>
        <v>80</v>
      </c>
      <c r="AD65" s="14">
        <f>INDEX(章节关卡!$F$6:$F$34,芦花古楼!X65)*芦花古楼!Y65</f>
        <v>8100</v>
      </c>
      <c r="AE65" s="14">
        <v>200</v>
      </c>
      <c r="AH65" s="17">
        <v>61</v>
      </c>
      <c r="AI65" s="48">
        <v>16</v>
      </c>
      <c r="AJ65" s="79">
        <v>90</v>
      </c>
      <c r="AK65" s="101"/>
      <c r="AL65" s="101">
        <f>INDEX(章节关卡!$D$6:$D$34,芦花古楼!AI65)*芦花古楼!AJ65</f>
        <v>2880</v>
      </c>
      <c r="AM65" s="22">
        <f t="shared" si="7"/>
        <v>80</v>
      </c>
      <c r="AN65" s="22">
        <f t="shared" si="8"/>
        <v>80</v>
      </c>
      <c r="AO65" s="14">
        <f>INDEX(章节关卡!$F$6:$F$34,芦花古楼!AI65)*芦花古楼!AJ65</f>
        <v>8100</v>
      </c>
      <c r="AP65" s="14">
        <v>200</v>
      </c>
      <c r="AS65" s="18">
        <v>60</v>
      </c>
      <c r="AT65" s="101">
        <v>18</v>
      </c>
      <c r="AV65" s="18">
        <v>60</v>
      </c>
      <c r="AW65" s="101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5">
        <v>61</v>
      </c>
      <c r="CK65" s="55">
        <v>1</v>
      </c>
      <c r="CL65" s="55" t="s">
        <v>276</v>
      </c>
      <c r="CM65" s="55">
        <v>61</v>
      </c>
      <c r="CN65" s="55"/>
      <c r="CO65" s="55"/>
      <c r="CP65" s="55"/>
      <c r="CQ65" s="55" t="s">
        <v>414</v>
      </c>
      <c r="CR65" s="55">
        <v>3600</v>
      </c>
      <c r="CS65" s="55" t="s">
        <v>415</v>
      </c>
      <c r="CT65" s="55">
        <v>65</v>
      </c>
      <c r="CU65" s="55"/>
      <c r="CV65" s="55"/>
      <c r="CW65" s="55" t="s">
        <v>415</v>
      </c>
      <c r="CX65" s="55">
        <v>80</v>
      </c>
      <c r="CY65" s="55"/>
      <c r="CZ65" s="55"/>
      <c r="DA65" s="55"/>
      <c r="DB65" s="55"/>
      <c r="DC65" s="55"/>
      <c r="DD65" s="55"/>
      <c r="DE65" s="55"/>
      <c r="DF65" s="55"/>
      <c r="DG65" s="55"/>
      <c r="DH65" s="55"/>
    </row>
    <row r="66" spans="1:112" ht="16.5" x14ac:dyDescent="0.2">
      <c r="A66" s="17">
        <v>62</v>
      </c>
      <c r="B66" s="92">
        <v>15</v>
      </c>
      <c r="C66" s="79">
        <v>30</v>
      </c>
      <c r="D66" s="101"/>
      <c r="E66" s="92">
        <f>INDEX(章节关卡!$D$6:$D$34,芦花古楼!B66)*芦花古楼!C66</f>
        <v>900</v>
      </c>
      <c r="F66" s="22">
        <f t="shared" si="15"/>
        <v>65</v>
      </c>
      <c r="G66" s="22">
        <f t="shared" si="16"/>
        <v>80</v>
      </c>
      <c r="H66" s="14">
        <f>INDEX(章节关卡!$F$6:$F$34,芦花古楼!B66)*芦花古楼!C66</f>
        <v>2400</v>
      </c>
      <c r="I66" s="14">
        <v>200</v>
      </c>
      <c r="L66" s="17">
        <v>62</v>
      </c>
      <c r="M66" s="92">
        <f t="shared" si="4"/>
        <v>16</v>
      </c>
      <c r="N66" s="79">
        <v>60</v>
      </c>
      <c r="O66" s="101"/>
      <c r="P66" s="92">
        <f>INDEX(章节关卡!$D$6:$D$34,芦花古楼!M66)*芦花古楼!N66</f>
        <v>1920</v>
      </c>
      <c r="Q66" s="22">
        <f t="shared" si="5"/>
        <v>70</v>
      </c>
      <c r="R66" s="22">
        <f t="shared" si="6"/>
        <v>80</v>
      </c>
      <c r="S66" s="14">
        <f>INDEX(章节关卡!$F$6:$F$34,芦花古楼!M66)*芦花古楼!N66</f>
        <v>5400</v>
      </c>
      <c r="T66" s="14">
        <v>200</v>
      </c>
      <c r="W66" s="17">
        <v>62</v>
      </c>
      <c r="X66" s="25">
        <v>16</v>
      </c>
      <c r="Y66" s="79">
        <v>90</v>
      </c>
      <c r="Z66" s="101"/>
      <c r="AA66" s="101">
        <f>INDEX(章节关卡!$D$6:$D$34,芦花古楼!X66)*芦花古楼!Y66</f>
        <v>2880</v>
      </c>
      <c r="AB66" s="22">
        <f t="shared" si="17"/>
        <v>75</v>
      </c>
      <c r="AC66" s="22">
        <f t="shared" si="18"/>
        <v>80</v>
      </c>
      <c r="AD66" s="14">
        <f>INDEX(章节关卡!$F$6:$F$34,芦花古楼!X66)*芦花古楼!Y66</f>
        <v>8100</v>
      </c>
      <c r="AE66" s="14">
        <v>200</v>
      </c>
      <c r="AH66" s="17">
        <v>62</v>
      </c>
      <c r="AI66" s="48">
        <v>16</v>
      </c>
      <c r="AJ66" s="79">
        <v>90</v>
      </c>
      <c r="AK66" s="101"/>
      <c r="AL66" s="101">
        <f>INDEX(章节关卡!$D$6:$D$34,芦花古楼!AI66)*芦花古楼!AJ66</f>
        <v>2880</v>
      </c>
      <c r="AM66" s="22">
        <f t="shared" si="7"/>
        <v>80</v>
      </c>
      <c r="AN66" s="22">
        <f t="shared" si="8"/>
        <v>80</v>
      </c>
      <c r="AO66" s="14">
        <f>INDEX(章节关卡!$F$6:$F$34,芦花古楼!AI66)*芦花古楼!AJ66</f>
        <v>8100</v>
      </c>
      <c r="AP66" s="14">
        <v>200</v>
      </c>
      <c r="AS66" s="18">
        <v>61</v>
      </c>
      <c r="AT66" s="18">
        <v>19</v>
      </c>
      <c r="AV66" s="18">
        <v>61</v>
      </c>
      <c r="AW66" s="101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5">
        <v>62</v>
      </c>
      <c r="CK66" s="55">
        <v>1</v>
      </c>
      <c r="CL66" s="55" t="s">
        <v>276</v>
      </c>
      <c r="CM66" s="55">
        <v>62</v>
      </c>
      <c r="CN66" s="55"/>
      <c r="CO66" s="55"/>
      <c r="CP66" s="55"/>
      <c r="CQ66" s="55" t="s">
        <v>414</v>
      </c>
      <c r="CR66" s="55">
        <v>3600</v>
      </c>
      <c r="CS66" s="55" t="s">
        <v>415</v>
      </c>
      <c r="CT66" s="55">
        <v>65</v>
      </c>
      <c r="CU66" s="55"/>
      <c r="CV66" s="55"/>
      <c r="CW66" s="55" t="s">
        <v>415</v>
      </c>
      <c r="CX66" s="55">
        <v>80</v>
      </c>
      <c r="CY66" s="55"/>
      <c r="CZ66" s="55"/>
      <c r="DA66" s="55"/>
      <c r="DB66" s="55"/>
      <c r="DC66" s="55"/>
      <c r="DD66" s="55"/>
      <c r="DE66" s="55"/>
      <c r="DF66" s="55"/>
      <c r="DG66" s="55"/>
      <c r="DH66" s="55"/>
    </row>
    <row r="67" spans="1:112" ht="16.5" x14ac:dyDescent="0.2">
      <c r="A67" s="17">
        <v>63</v>
      </c>
      <c r="B67" s="92">
        <v>15</v>
      </c>
      <c r="C67" s="79">
        <v>30</v>
      </c>
      <c r="D67" s="101"/>
      <c r="E67" s="92">
        <f>INDEX(章节关卡!$D$6:$D$34,芦花古楼!B67)*芦花古楼!C67</f>
        <v>900</v>
      </c>
      <c r="F67" s="22">
        <f t="shared" si="15"/>
        <v>65</v>
      </c>
      <c r="G67" s="22">
        <f t="shared" si="16"/>
        <v>80</v>
      </c>
      <c r="H67" s="14">
        <f>INDEX(章节关卡!$F$6:$F$34,芦花古楼!B67)*芦花古楼!C67</f>
        <v>2400</v>
      </c>
      <c r="I67" s="14">
        <v>200</v>
      </c>
      <c r="L67" s="17">
        <v>63</v>
      </c>
      <c r="M67" s="92">
        <f t="shared" si="4"/>
        <v>16</v>
      </c>
      <c r="N67" s="79">
        <v>60</v>
      </c>
      <c r="O67" s="101"/>
      <c r="P67" s="92">
        <f>INDEX(章节关卡!$D$6:$D$34,芦花古楼!M67)*芦花古楼!N67</f>
        <v>1920</v>
      </c>
      <c r="Q67" s="22">
        <f t="shared" si="5"/>
        <v>70</v>
      </c>
      <c r="R67" s="22">
        <f t="shared" si="6"/>
        <v>80</v>
      </c>
      <c r="S67" s="14">
        <f>INDEX(章节关卡!$F$6:$F$34,芦花古楼!M67)*芦花古楼!N67</f>
        <v>5400</v>
      </c>
      <c r="T67" s="14">
        <v>200</v>
      </c>
      <c r="W67" s="17">
        <v>63</v>
      </c>
      <c r="X67" s="25">
        <v>16</v>
      </c>
      <c r="Y67" s="79">
        <v>90</v>
      </c>
      <c r="Z67" s="101"/>
      <c r="AA67" s="101">
        <f>INDEX(章节关卡!$D$6:$D$34,芦花古楼!X67)*芦花古楼!Y67</f>
        <v>2880</v>
      </c>
      <c r="AB67" s="22">
        <f t="shared" si="17"/>
        <v>75</v>
      </c>
      <c r="AC67" s="22">
        <f t="shared" si="18"/>
        <v>80</v>
      </c>
      <c r="AD67" s="14">
        <f>INDEX(章节关卡!$F$6:$F$34,芦花古楼!X67)*芦花古楼!Y67</f>
        <v>8100</v>
      </c>
      <c r="AE67" s="14">
        <v>200</v>
      </c>
      <c r="AH67" s="17">
        <v>63</v>
      </c>
      <c r="AI67" s="48">
        <v>16</v>
      </c>
      <c r="AJ67" s="79">
        <v>90</v>
      </c>
      <c r="AK67" s="101"/>
      <c r="AL67" s="101">
        <f>INDEX(章节关卡!$D$6:$D$34,芦花古楼!AI67)*芦花古楼!AJ67</f>
        <v>2880</v>
      </c>
      <c r="AM67" s="22">
        <f t="shared" si="7"/>
        <v>80</v>
      </c>
      <c r="AN67" s="22">
        <f t="shared" si="8"/>
        <v>80</v>
      </c>
      <c r="AO67" s="14">
        <f>INDEX(章节关卡!$F$6:$F$34,芦花古楼!AI67)*芦花古楼!AJ67</f>
        <v>8100</v>
      </c>
      <c r="AP67" s="14">
        <v>200</v>
      </c>
      <c r="AS67" s="18">
        <v>62</v>
      </c>
      <c r="AT67" s="101">
        <v>19</v>
      </c>
      <c r="AV67" s="18">
        <v>62</v>
      </c>
      <c r="AW67" s="101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5">
        <v>63</v>
      </c>
      <c r="CK67" s="55">
        <v>1</v>
      </c>
      <c r="CL67" s="55" t="s">
        <v>276</v>
      </c>
      <c r="CM67" s="55">
        <v>63</v>
      </c>
      <c r="CN67" s="55"/>
      <c r="CO67" s="55"/>
      <c r="CP67" s="55"/>
      <c r="CQ67" s="55" t="s">
        <v>414</v>
      </c>
      <c r="CR67" s="55">
        <v>3600</v>
      </c>
      <c r="CS67" s="55" t="s">
        <v>415</v>
      </c>
      <c r="CT67" s="55">
        <v>65</v>
      </c>
      <c r="CU67" s="55"/>
      <c r="CV67" s="55"/>
      <c r="CW67" s="55" t="s">
        <v>415</v>
      </c>
      <c r="CX67" s="55">
        <v>80</v>
      </c>
      <c r="CY67" s="55"/>
      <c r="CZ67" s="55"/>
      <c r="DA67" s="55"/>
      <c r="DB67" s="55"/>
      <c r="DC67" s="55"/>
      <c r="DD67" s="55"/>
      <c r="DE67" s="55"/>
      <c r="DF67" s="55"/>
      <c r="DG67" s="55"/>
      <c r="DH67" s="55"/>
    </row>
    <row r="68" spans="1:112" ht="16.5" x14ac:dyDescent="0.2">
      <c r="A68" s="17">
        <v>64</v>
      </c>
      <c r="B68" s="92">
        <v>15</v>
      </c>
      <c r="C68" s="79">
        <v>30</v>
      </c>
      <c r="D68" s="101"/>
      <c r="E68" s="92">
        <f>INDEX(章节关卡!$D$6:$D$34,芦花古楼!B68)*芦花古楼!C68</f>
        <v>900</v>
      </c>
      <c r="F68" s="22">
        <f t="shared" si="15"/>
        <v>65</v>
      </c>
      <c r="G68" s="22">
        <f t="shared" si="16"/>
        <v>80</v>
      </c>
      <c r="H68" s="14">
        <f>INDEX(章节关卡!$F$6:$F$34,芦花古楼!B68)*芦花古楼!C68</f>
        <v>2400</v>
      </c>
      <c r="I68" s="14">
        <v>200</v>
      </c>
      <c r="L68" s="17">
        <v>64</v>
      </c>
      <c r="M68" s="92">
        <f t="shared" si="4"/>
        <v>16</v>
      </c>
      <c r="N68" s="79">
        <v>60</v>
      </c>
      <c r="O68" s="101"/>
      <c r="P68" s="92">
        <f>INDEX(章节关卡!$D$6:$D$34,芦花古楼!M68)*芦花古楼!N68</f>
        <v>1920</v>
      </c>
      <c r="Q68" s="22">
        <f t="shared" si="5"/>
        <v>70</v>
      </c>
      <c r="R68" s="22">
        <f t="shared" si="6"/>
        <v>80</v>
      </c>
      <c r="S68" s="14">
        <f>INDEX(章节关卡!$F$6:$F$34,芦花古楼!M68)*芦花古楼!N68</f>
        <v>5400</v>
      </c>
      <c r="T68" s="14">
        <v>200</v>
      </c>
      <c r="W68" s="17">
        <v>64</v>
      </c>
      <c r="X68" s="25">
        <v>16</v>
      </c>
      <c r="Y68" s="79">
        <v>90</v>
      </c>
      <c r="Z68" s="101"/>
      <c r="AA68" s="101">
        <f>INDEX(章节关卡!$D$6:$D$34,芦花古楼!X68)*芦花古楼!Y68</f>
        <v>2880</v>
      </c>
      <c r="AB68" s="22">
        <f t="shared" si="17"/>
        <v>75</v>
      </c>
      <c r="AC68" s="22">
        <f t="shared" si="18"/>
        <v>80</v>
      </c>
      <c r="AD68" s="14">
        <f>INDEX(章节关卡!$F$6:$F$34,芦花古楼!X68)*芦花古楼!Y68</f>
        <v>8100</v>
      </c>
      <c r="AE68" s="14">
        <v>200</v>
      </c>
      <c r="AH68" s="17">
        <v>64</v>
      </c>
      <c r="AI68" s="48">
        <v>16</v>
      </c>
      <c r="AJ68" s="79">
        <v>90</v>
      </c>
      <c r="AK68" s="101"/>
      <c r="AL68" s="101">
        <f>INDEX(章节关卡!$D$6:$D$34,芦花古楼!AI68)*芦花古楼!AJ68</f>
        <v>2880</v>
      </c>
      <c r="AM68" s="22">
        <f t="shared" si="7"/>
        <v>80</v>
      </c>
      <c r="AN68" s="22">
        <f t="shared" si="8"/>
        <v>80</v>
      </c>
      <c r="AO68" s="14">
        <f>INDEX(章节关卡!$F$6:$F$34,芦花古楼!AI68)*芦花古楼!AJ68</f>
        <v>8100</v>
      </c>
      <c r="AP68" s="14">
        <v>200</v>
      </c>
      <c r="AS68" s="18">
        <v>63</v>
      </c>
      <c r="AT68" s="101">
        <v>20</v>
      </c>
      <c r="AV68" s="18">
        <v>63</v>
      </c>
      <c r="AW68" s="101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5">
        <v>64</v>
      </c>
      <c r="CK68" s="55">
        <v>1</v>
      </c>
      <c r="CL68" s="55" t="s">
        <v>276</v>
      </c>
      <c r="CM68" s="55">
        <v>64</v>
      </c>
      <c r="CN68" s="55"/>
      <c r="CO68" s="55"/>
      <c r="CP68" s="55"/>
      <c r="CQ68" s="55" t="s">
        <v>414</v>
      </c>
      <c r="CR68" s="55">
        <v>3600</v>
      </c>
      <c r="CS68" s="55" t="s">
        <v>415</v>
      </c>
      <c r="CT68" s="55">
        <v>65</v>
      </c>
      <c r="CU68" s="55"/>
      <c r="CV68" s="55"/>
      <c r="CW68" s="55" t="s">
        <v>415</v>
      </c>
      <c r="CX68" s="55">
        <v>80</v>
      </c>
      <c r="CY68" s="55"/>
      <c r="CZ68" s="55"/>
      <c r="DA68" s="55"/>
      <c r="DB68" s="55"/>
      <c r="DC68" s="55"/>
      <c r="DD68" s="55"/>
      <c r="DE68" s="55"/>
      <c r="DF68" s="55"/>
      <c r="DG68" s="55"/>
      <c r="DH68" s="55"/>
    </row>
    <row r="69" spans="1:112" ht="16.5" x14ac:dyDescent="0.2">
      <c r="A69" s="17">
        <v>65</v>
      </c>
      <c r="B69" s="92">
        <v>15</v>
      </c>
      <c r="C69" s="79">
        <v>30</v>
      </c>
      <c r="D69" s="101"/>
      <c r="E69" s="92">
        <f>INDEX(章节关卡!$D$6:$D$34,芦花古楼!B69)*芦花古楼!C69</f>
        <v>900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INDEX(章节关卡!$F$6:$F$34,芦花古楼!B69)*芦花古楼!C69</f>
        <v>2400</v>
      </c>
      <c r="I69" s="14">
        <v>200</v>
      </c>
      <c r="L69" s="17">
        <v>65</v>
      </c>
      <c r="M69" s="92">
        <f t="shared" si="4"/>
        <v>16</v>
      </c>
      <c r="N69" s="79">
        <v>60</v>
      </c>
      <c r="O69" s="101"/>
      <c r="P69" s="92">
        <f>INDEX(章节关卡!$D$6:$D$34,芦花古楼!M69)*芦花古楼!N69</f>
        <v>1920</v>
      </c>
      <c r="Q69" s="22">
        <f t="shared" si="5"/>
        <v>70</v>
      </c>
      <c r="R69" s="22">
        <f t="shared" si="6"/>
        <v>85</v>
      </c>
      <c r="S69" s="14">
        <f>INDEX(章节关卡!$F$6:$F$34,芦花古楼!M69)*芦花古楼!N69</f>
        <v>5400</v>
      </c>
      <c r="T69" s="14">
        <v>200</v>
      </c>
      <c r="W69" s="17">
        <v>65</v>
      </c>
      <c r="X69" s="25">
        <v>16</v>
      </c>
      <c r="Y69" s="79">
        <v>90</v>
      </c>
      <c r="Z69" s="101"/>
      <c r="AA69" s="101">
        <f>INDEX(章节关卡!$D$6:$D$34,芦花古楼!X69)*芦花古楼!Y69</f>
        <v>2880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INDEX(章节关卡!$F$6:$F$34,芦花古楼!X69)*芦花古楼!Y69</f>
        <v>8100</v>
      </c>
      <c r="AE69" s="14">
        <v>200</v>
      </c>
      <c r="AH69" s="17">
        <v>65</v>
      </c>
      <c r="AI69" s="48">
        <v>16</v>
      </c>
      <c r="AJ69" s="79">
        <v>90</v>
      </c>
      <c r="AK69" s="101"/>
      <c r="AL69" s="101">
        <f>INDEX(章节关卡!$D$6:$D$34,芦花古楼!AI69)*芦花古楼!AJ69</f>
        <v>2880</v>
      </c>
      <c r="AM69" s="22">
        <f t="shared" si="7"/>
        <v>80</v>
      </c>
      <c r="AN69" s="22">
        <f t="shared" si="8"/>
        <v>85</v>
      </c>
      <c r="AO69" s="14">
        <f>INDEX(章节关卡!$F$6:$F$34,芦花古楼!AI69)*芦花古楼!AJ69</f>
        <v>8100</v>
      </c>
      <c r="AP69" s="14">
        <v>200</v>
      </c>
      <c r="AS69" s="18">
        <v>64</v>
      </c>
      <c r="AT69" s="101">
        <v>20</v>
      </c>
      <c r="AV69" s="18">
        <v>64</v>
      </c>
      <c r="AW69" s="101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5">
        <v>65</v>
      </c>
      <c r="CK69" s="55">
        <v>1</v>
      </c>
      <c r="CL69" s="55" t="s">
        <v>276</v>
      </c>
      <c r="CM69" s="55">
        <v>65</v>
      </c>
      <c r="CN69" s="55"/>
      <c r="CO69" s="55"/>
      <c r="CP69" s="55"/>
      <c r="CQ69" s="55" t="s">
        <v>414</v>
      </c>
      <c r="CR69" s="55">
        <v>4320</v>
      </c>
      <c r="CS69" s="55" t="s">
        <v>415</v>
      </c>
      <c r="CT69" s="55">
        <v>65</v>
      </c>
      <c r="CU69" s="55" t="s">
        <v>416</v>
      </c>
      <c r="CV69" s="55">
        <v>2</v>
      </c>
      <c r="CW69" s="55" t="s">
        <v>415</v>
      </c>
      <c r="CX69" s="55">
        <v>85</v>
      </c>
      <c r="CY69" s="55"/>
      <c r="CZ69" s="55"/>
      <c r="DA69" s="55"/>
      <c r="DB69" s="55"/>
      <c r="DC69" s="55"/>
      <c r="DD69" s="55"/>
      <c r="DE69" s="55"/>
      <c r="DF69" s="55"/>
      <c r="DG69" s="55"/>
      <c r="DH69" s="55"/>
    </row>
    <row r="70" spans="1:112" ht="16.5" x14ac:dyDescent="0.2">
      <c r="A70" s="17">
        <v>66</v>
      </c>
      <c r="B70" s="48">
        <v>16</v>
      </c>
      <c r="C70" s="79">
        <v>30</v>
      </c>
      <c r="D70" s="101"/>
      <c r="E70" s="92">
        <f>INDEX(章节关卡!$D$6:$D$34,芦花古楼!B70)*芦花古楼!C70</f>
        <v>960</v>
      </c>
      <c r="F70" s="22">
        <f t="shared" si="22"/>
        <v>70</v>
      </c>
      <c r="G70" s="22">
        <f t="shared" si="23"/>
        <v>85</v>
      </c>
      <c r="H70" s="14">
        <f>INDEX(章节关卡!$F$6:$F$34,芦花古楼!B70)*芦花古楼!C70</f>
        <v>2700</v>
      </c>
      <c r="I70" s="14">
        <v>200</v>
      </c>
      <c r="L70" s="17">
        <v>66</v>
      </c>
      <c r="M70" s="92">
        <f t="shared" ref="M70:M104" si="26">INT((L70-1)/5)+4</f>
        <v>17</v>
      </c>
      <c r="N70" s="79">
        <v>60</v>
      </c>
      <c r="O70" s="101"/>
      <c r="P70" s="92">
        <f>INDEX(章节关卡!$D$6:$D$34,芦花古楼!M70)*芦花古楼!N70</f>
        <v>2100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INDEX(章节关卡!$F$6:$F$34,芦花古楼!M70)*芦花古楼!N70</f>
        <v>6000</v>
      </c>
      <c r="T70" s="14">
        <v>200</v>
      </c>
      <c r="W70" s="17">
        <v>66</v>
      </c>
      <c r="X70" s="25">
        <v>17</v>
      </c>
      <c r="Y70" s="79">
        <v>90</v>
      </c>
      <c r="Z70" s="101"/>
      <c r="AA70" s="101">
        <f>INDEX(章节关卡!$D$6:$D$34,芦花古楼!X70)*芦花古楼!Y70</f>
        <v>3150</v>
      </c>
      <c r="AB70" s="22">
        <f t="shared" si="24"/>
        <v>80</v>
      </c>
      <c r="AC70" s="22">
        <f t="shared" si="25"/>
        <v>85</v>
      </c>
      <c r="AD70" s="14">
        <f>INDEX(章节关卡!$F$6:$F$34,芦花古楼!X70)*芦花古楼!Y70</f>
        <v>9000</v>
      </c>
      <c r="AE70" s="14">
        <v>200</v>
      </c>
      <c r="AH70" s="17">
        <v>66</v>
      </c>
      <c r="AI70" s="48">
        <v>17</v>
      </c>
      <c r="AJ70" s="79">
        <v>90</v>
      </c>
      <c r="AK70" s="101"/>
      <c r="AL70" s="101">
        <f>INDEX(章节关卡!$D$6:$D$34,芦花古楼!AI70)*芦花古楼!AJ70</f>
        <v>3150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INDEX(章节关卡!$F$6:$F$34,芦花古楼!AI70)*芦花古楼!AJ70</f>
        <v>9000</v>
      </c>
      <c r="AP70" s="14">
        <v>200</v>
      </c>
      <c r="AS70" s="18">
        <v>65</v>
      </c>
      <c r="AT70" s="101">
        <v>21</v>
      </c>
      <c r="AV70" s="18">
        <v>65</v>
      </c>
      <c r="AW70" s="101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5">
        <v>66</v>
      </c>
      <c r="CK70" s="55">
        <v>1</v>
      </c>
      <c r="CL70" s="55" t="s">
        <v>276</v>
      </c>
      <c r="CM70" s="55">
        <v>66</v>
      </c>
      <c r="CN70" s="55"/>
      <c r="CO70" s="55"/>
      <c r="CP70" s="55"/>
      <c r="CQ70" s="55" t="s">
        <v>414</v>
      </c>
      <c r="CR70" s="55">
        <v>4320</v>
      </c>
      <c r="CS70" s="55" t="s">
        <v>415</v>
      </c>
      <c r="CT70" s="55">
        <v>70</v>
      </c>
      <c r="CU70" s="55"/>
      <c r="CV70" s="55"/>
      <c r="CW70" s="55" t="s">
        <v>415</v>
      </c>
      <c r="CX70" s="55">
        <v>85</v>
      </c>
      <c r="CY70" s="55"/>
      <c r="CZ70" s="55"/>
      <c r="DA70" s="55"/>
      <c r="DB70" s="55"/>
      <c r="DC70" s="55"/>
      <c r="DD70" s="55"/>
      <c r="DE70" s="55"/>
      <c r="DF70" s="55"/>
      <c r="DG70" s="55"/>
      <c r="DH70" s="55"/>
    </row>
    <row r="71" spans="1:112" ht="16.5" x14ac:dyDescent="0.2">
      <c r="A71" s="17">
        <v>67</v>
      </c>
      <c r="B71" s="92">
        <v>16</v>
      </c>
      <c r="C71" s="79">
        <v>30</v>
      </c>
      <c r="D71" s="101"/>
      <c r="E71" s="92">
        <f>INDEX(章节关卡!$D$6:$D$34,芦花古楼!B71)*芦花古楼!C71</f>
        <v>960</v>
      </c>
      <c r="F71" s="22">
        <f t="shared" si="22"/>
        <v>70</v>
      </c>
      <c r="G71" s="22">
        <f t="shared" si="23"/>
        <v>85</v>
      </c>
      <c r="H71" s="14">
        <f>INDEX(章节关卡!$F$6:$F$34,芦花古楼!B71)*芦花古楼!C71</f>
        <v>2700</v>
      </c>
      <c r="I71" s="14">
        <v>200</v>
      </c>
      <c r="L71" s="17">
        <v>67</v>
      </c>
      <c r="M71" s="92">
        <f t="shared" si="26"/>
        <v>17</v>
      </c>
      <c r="N71" s="79">
        <v>60</v>
      </c>
      <c r="O71" s="101"/>
      <c r="P71" s="92">
        <f>INDEX(章节关卡!$D$6:$D$34,芦花古楼!M71)*芦花古楼!N71</f>
        <v>2100</v>
      </c>
      <c r="Q71" s="22">
        <f t="shared" si="27"/>
        <v>75</v>
      </c>
      <c r="R71" s="22">
        <f t="shared" si="28"/>
        <v>85</v>
      </c>
      <c r="S71" s="14">
        <f>INDEX(章节关卡!$F$6:$F$34,芦花古楼!M71)*芦花古楼!N71</f>
        <v>6000</v>
      </c>
      <c r="T71" s="14">
        <v>200</v>
      </c>
      <c r="W71" s="17">
        <v>67</v>
      </c>
      <c r="X71" s="25">
        <v>17</v>
      </c>
      <c r="Y71" s="79">
        <v>90</v>
      </c>
      <c r="Z71" s="101"/>
      <c r="AA71" s="101">
        <f>INDEX(章节关卡!$D$6:$D$34,芦花古楼!X71)*芦花古楼!Y71</f>
        <v>3150</v>
      </c>
      <c r="AB71" s="22">
        <f t="shared" si="24"/>
        <v>80</v>
      </c>
      <c r="AC71" s="22">
        <f t="shared" si="25"/>
        <v>85</v>
      </c>
      <c r="AD71" s="14">
        <f>INDEX(章节关卡!$F$6:$F$34,芦花古楼!X71)*芦花古楼!Y71</f>
        <v>9000</v>
      </c>
      <c r="AE71" s="14">
        <v>200</v>
      </c>
      <c r="AH71" s="17">
        <v>67</v>
      </c>
      <c r="AI71" s="48">
        <v>17</v>
      </c>
      <c r="AJ71" s="79">
        <v>90</v>
      </c>
      <c r="AK71" s="101"/>
      <c r="AL71" s="101">
        <f>INDEX(章节关卡!$D$6:$D$34,芦花古楼!AI71)*芦花古楼!AJ71</f>
        <v>3150</v>
      </c>
      <c r="AM71" s="22">
        <f t="shared" si="29"/>
        <v>85</v>
      </c>
      <c r="AN71" s="22">
        <f t="shared" si="30"/>
        <v>85</v>
      </c>
      <c r="AO71" s="14">
        <f>INDEX(章节关卡!$F$6:$F$34,芦花古楼!AI71)*芦花古楼!AJ71</f>
        <v>9000</v>
      </c>
      <c r="AP71" s="14">
        <v>200</v>
      </c>
      <c r="AS71" s="18">
        <v>66</v>
      </c>
      <c r="AT71" s="101">
        <v>21</v>
      </c>
      <c r="AV71" s="18">
        <v>66</v>
      </c>
      <c r="AW71" s="101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5">
        <v>67</v>
      </c>
      <c r="CK71" s="55">
        <v>1</v>
      </c>
      <c r="CL71" s="55" t="s">
        <v>276</v>
      </c>
      <c r="CM71" s="55">
        <v>67</v>
      </c>
      <c r="CN71" s="55"/>
      <c r="CO71" s="55"/>
      <c r="CP71" s="55"/>
      <c r="CQ71" s="55" t="s">
        <v>414</v>
      </c>
      <c r="CR71" s="55">
        <v>4320</v>
      </c>
      <c r="CS71" s="55" t="s">
        <v>415</v>
      </c>
      <c r="CT71" s="55">
        <v>70</v>
      </c>
      <c r="CU71" s="55"/>
      <c r="CV71" s="55"/>
      <c r="CW71" s="55" t="s">
        <v>415</v>
      </c>
      <c r="CX71" s="55">
        <v>85</v>
      </c>
      <c r="CY71" s="55"/>
      <c r="CZ71" s="55"/>
      <c r="DA71" s="55"/>
      <c r="DB71" s="55"/>
      <c r="DC71" s="55"/>
      <c r="DD71" s="55"/>
      <c r="DE71" s="55"/>
      <c r="DF71" s="55"/>
      <c r="DG71" s="55"/>
      <c r="DH71" s="55"/>
    </row>
    <row r="72" spans="1:112" ht="16.5" x14ac:dyDescent="0.2">
      <c r="A72" s="17">
        <v>68</v>
      </c>
      <c r="B72" s="92">
        <v>16</v>
      </c>
      <c r="C72" s="79">
        <v>30</v>
      </c>
      <c r="D72" s="101"/>
      <c r="E72" s="92">
        <f>INDEX(章节关卡!$D$6:$D$34,芦花古楼!B72)*芦花古楼!C72</f>
        <v>960</v>
      </c>
      <c r="F72" s="22">
        <f t="shared" si="22"/>
        <v>70</v>
      </c>
      <c r="G72" s="22">
        <f t="shared" si="23"/>
        <v>85</v>
      </c>
      <c r="H72" s="14">
        <f>INDEX(章节关卡!$F$6:$F$34,芦花古楼!B72)*芦花古楼!C72</f>
        <v>2700</v>
      </c>
      <c r="I72" s="14">
        <v>200</v>
      </c>
      <c r="L72" s="17">
        <v>68</v>
      </c>
      <c r="M72" s="92">
        <f t="shared" si="26"/>
        <v>17</v>
      </c>
      <c r="N72" s="79">
        <v>60</v>
      </c>
      <c r="O72" s="101"/>
      <c r="P72" s="92">
        <f>INDEX(章节关卡!$D$6:$D$34,芦花古楼!M72)*芦花古楼!N72</f>
        <v>2100</v>
      </c>
      <c r="Q72" s="22">
        <f t="shared" si="27"/>
        <v>75</v>
      </c>
      <c r="R72" s="22">
        <f t="shared" si="28"/>
        <v>85</v>
      </c>
      <c r="S72" s="14">
        <f>INDEX(章节关卡!$F$6:$F$34,芦花古楼!M72)*芦花古楼!N72</f>
        <v>6000</v>
      </c>
      <c r="T72" s="14">
        <v>200</v>
      </c>
      <c r="W72" s="17">
        <v>68</v>
      </c>
      <c r="X72" s="25">
        <v>17</v>
      </c>
      <c r="Y72" s="79">
        <v>90</v>
      </c>
      <c r="Z72" s="101"/>
      <c r="AA72" s="101">
        <f>INDEX(章节关卡!$D$6:$D$34,芦花古楼!X72)*芦花古楼!Y72</f>
        <v>3150</v>
      </c>
      <c r="AB72" s="22">
        <f t="shared" si="24"/>
        <v>80</v>
      </c>
      <c r="AC72" s="22">
        <f t="shared" si="25"/>
        <v>85</v>
      </c>
      <c r="AD72" s="14">
        <f>INDEX(章节关卡!$F$6:$F$34,芦花古楼!X72)*芦花古楼!Y72</f>
        <v>9000</v>
      </c>
      <c r="AE72" s="14">
        <v>200</v>
      </c>
      <c r="AH72" s="17">
        <v>68</v>
      </c>
      <c r="AI72" s="48">
        <v>17</v>
      </c>
      <c r="AJ72" s="79">
        <v>90</v>
      </c>
      <c r="AK72" s="101"/>
      <c r="AL72" s="101">
        <f>INDEX(章节关卡!$D$6:$D$34,芦花古楼!AI72)*芦花古楼!AJ72</f>
        <v>3150</v>
      </c>
      <c r="AM72" s="22">
        <f t="shared" si="29"/>
        <v>85</v>
      </c>
      <c r="AN72" s="22">
        <f t="shared" si="30"/>
        <v>85</v>
      </c>
      <c r="AO72" s="14">
        <f>INDEX(章节关卡!$F$6:$F$34,芦花古楼!AI72)*芦花古楼!AJ72</f>
        <v>9000</v>
      </c>
      <c r="AP72" s="14">
        <v>200</v>
      </c>
      <c r="AS72" s="18">
        <v>67</v>
      </c>
      <c r="AT72" s="18">
        <v>22</v>
      </c>
      <c r="AV72" s="18">
        <v>67</v>
      </c>
      <c r="AW72" s="101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5">
        <v>68</v>
      </c>
      <c r="CK72" s="55">
        <v>1</v>
      </c>
      <c r="CL72" s="55" t="s">
        <v>276</v>
      </c>
      <c r="CM72" s="55">
        <v>68</v>
      </c>
      <c r="CN72" s="55"/>
      <c r="CO72" s="55"/>
      <c r="CP72" s="55"/>
      <c r="CQ72" s="55" t="s">
        <v>414</v>
      </c>
      <c r="CR72" s="55">
        <v>4320</v>
      </c>
      <c r="CS72" s="55" t="s">
        <v>415</v>
      </c>
      <c r="CT72" s="55">
        <v>70</v>
      </c>
      <c r="CU72" s="55"/>
      <c r="CV72" s="55"/>
      <c r="CW72" s="55" t="s">
        <v>415</v>
      </c>
      <c r="CX72" s="55">
        <v>85</v>
      </c>
      <c r="CY72" s="55"/>
      <c r="CZ72" s="55"/>
      <c r="DA72" s="55"/>
      <c r="DB72" s="55"/>
      <c r="DC72" s="55"/>
      <c r="DD72" s="55"/>
      <c r="DE72" s="55"/>
      <c r="DF72" s="55"/>
      <c r="DG72" s="55"/>
      <c r="DH72" s="55"/>
    </row>
    <row r="73" spans="1:112" ht="16.5" x14ac:dyDescent="0.2">
      <c r="A73" s="17">
        <v>69</v>
      </c>
      <c r="B73" s="92">
        <v>16</v>
      </c>
      <c r="C73" s="79">
        <v>30</v>
      </c>
      <c r="D73" s="101"/>
      <c r="E73" s="92">
        <f>INDEX(章节关卡!$D$6:$D$34,芦花古楼!B73)*芦花古楼!C73</f>
        <v>960</v>
      </c>
      <c r="F73" s="22">
        <f t="shared" si="22"/>
        <v>70</v>
      </c>
      <c r="G73" s="22">
        <f t="shared" si="23"/>
        <v>85</v>
      </c>
      <c r="H73" s="14">
        <f>INDEX(章节关卡!$F$6:$F$34,芦花古楼!B73)*芦花古楼!C73</f>
        <v>2700</v>
      </c>
      <c r="I73" s="14">
        <v>200</v>
      </c>
      <c r="L73" s="17">
        <v>69</v>
      </c>
      <c r="M73" s="92">
        <f t="shared" si="26"/>
        <v>17</v>
      </c>
      <c r="N73" s="79">
        <v>60</v>
      </c>
      <c r="O73" s="101"/>
      <c r="P73" s="92">
        <f>INDEX(章节关卡!$D$6:$D$34,芦花古楼!M73)*芦花古楼!N73</f>
        <v>2100</v>
      </c>
      <c r="Q73" s="22">
        <f t="shared" si="27"/>
        <v>75</v>
      </c>
      <c r="R73" s="22">
        <f t="shared" si="28"/>
        <v>85</v>
      </c>
      <c r="S73" s="14">
        <f>INDEX(章节关卡!$F$6:$F$34,芦花古楼!M73)*芦花古楼!N73</f>
        <v>6000</v>
      </c>
      <c r="T73" s="14">
        <v>200</v>
      </c>
      <c r="W73" s="17">
        <v>69</v>
      </c>
      <c r="X73" s="25">
        <v>17</v>
      </c>
      <c r="Y73" s="79">
        <v>90</v>
      </c>
      <c r="Z73" s="101"/>
      <c r="AA73" s="101">
        <f>INDEX(章节关卡!$D$6:$D$34,芦花古楼!X73)*芦花古楼!Y73</f>
        <v>3150</v>
      </c>
      <c r="AB73" s="22">
        <f t="shared" si="24"/>
        <v>80</v>
      </c>
      <c r="AC73" s="22">
        <f t="shared" si="25"/>
        <v>85</v>
      </c>
      <c r="AD73" s="14">
        <f>INDEX(章节关卡!$F$6:$F$34,芦花古楼!X73)*芦花古楼!Y73</f>
        <v>9000</v>
      </c>
      <c r="AE73" s="14">
        <v>200</v>
      </c>
      <c r="AH73" s="17">
        <v>69</v>
      </c>
      <c r="AI73" s="48">
        <v>17</v>
      </c>
      <c r="AJ73" s="79">
        <v>90</v>
      </c>
      <c r="AK73" s="101"/>
      <c r="AL73" s="101">
        <f>INDEX(章节关卡!$D$6:$D$34,芦花古楼!AI73)*芦花古楼!AJ73</f>
        <v>3150</v>
      </c>
      <c r="AM73" s="22">
        <f t="shared" si="29"/>
        <v>85</v>
      </c>
      <c r="AN73" s="22">
        <f t="shared" si="30"/>
        <v>85</v>
      </c>
      <c r="AO73" s="14">
        <f>INDEX(章节关卡!$F$6:$F$34,芦花古楼!AI73)*芦花古楼!AJ73</f>
        <v>9000</v>
      </c>
      <c r="AP73" s="14">
        <v>200</v>
      </c>
      <c r="AS73" s="18">
        <v>68</v>
      </c>
      <c r="AT73" s="101">
        <v>22</v>
      </c>
      <c r="AV73" s="18">
        <v>68</v>
      </c>
      <c r="AW73" s="101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5">
        <v>69</v>
      </c>
      <c r="CK73" s="55">
        <v>1</v>
      </c>
      <c r="CL73" s="55" t="s">
        <v>276</v>
      </c>
      <c r="CM73" s="55">
        <v>69</v>
      </c>
      <c r="CN73" s="55"/>
      <c r="CO73" s="55"/>
      <c r="CP73" s="55"/>
      <c r="CQ73" s="55" t="s">
        <v>414</v>
      </c>
      <c r="CR73" s="55">
        <v>4320</v>
      </c>
      <c r="CS73" s="55" t="s">
        <v>415</v>
      </c>
      <c r="CT73" s="55">
        <v>70</v>
      </c>
      <c r="CU73" s="55"/>
      <c r="CV73" s="55"/>
      <c r="CW73" s="55" t="s">
        <v>415</v>
      </c>
      <c r="CX73" s="55">
        <v>85</v>
      </c>
      <c r="CY73" s="55"/>
      <c r="CZ73" s="55"/>
      <c r="DA73" s="55"/>
      <c r="DB73" s="55"/>
      <c r="DC73" s="55"/>
      <c r="DD73" s="55"/>
      <c r="DE73" s="55"/>
      <c r="DF73" s="55"/>
      <c r="DG73" s="55"/>
      <c r="DH73" s="55"/>
    </row>
    <row r="74" spans="1:112" ht="16.5" x14ac:dyDescent="0.2">
      <c r="A74" s="17">
        <v>70</v>
      </c>
      <c r="B74" s="92">
        <v>16</v>
      </c>
      <c r="C74" s="79">
        <v>30</v>
      </c>
      <c r="D74" s="101"/>
      <c r="E74" s="92">
        <f>INDEX(章节关卡!$D$6:$D$34,芦花古楼!B74)*芦花古楼!C74</f>
        <v>960</v>
      </c>
      <c r="F74" s="22">
        <f t="shared" si="22"/>
        <v>70</v>
      </c>
      <c r="G74" s="22">
        <f t="shared" si="23"/>
        <v>90</v>
      </c>
      <c r="H74" s="14">
        <f>INDEX(章节关卡!$F$6:$F$34,芦花古楼!B74)*芦花古楼!C74</f>
        <v>2700</v>
      </c>
      <c r="I74" s="14">
        <v>200</v>
      </c>
      <c r="L74" s="17">
        <v>70</v>
      </c>
      <c r="M74" s="92">
        <f t="shared" si="26"/>
        <v>17</v>
      </c>
      <c r="N74" s="79">
        <v>60</v>
      </c>
      <c r="O74" s="101"/>
      <c r="P74" s="92">
        <f>INDEX(章节关卡!$D$6:$D$34,芦花古楼!M74)*芦花古楼!N74</f>
        <v>2100</v>
      </c>
      <c r="Q74" s="22">
        <f t="shared" si="27"/>
        <v>75</v>
      </c>
      <c r="R74" s="22">
        <f t="shared" si="28"/>
        <v>90</v>
      </c>
      <c r="S74" s="14">
        <f>INDEX(章节关卡!$F$6:$F$34,芦花古楼!M74)*芦花古楼!N74</f>
        <v>6000</v>
      </c>
      <c r="T74" s="14">
        <v>200</v>
      </c>
      <c r="W74" s="17">
        <v>70</v>
      </c>
      <c r="X74" s="48">
        <v>17</v>
      </c>
      <c r="Y74" s="79">
        <v>90</v>
      </c>
      <c r="Z74" s="101"/>
      <c r="AA74" s="101">
        <f>INDEX(章节关卡!$D$6:$D$34,芦花古楼!X74)*芦花古楼!Y74</f>
        <v>3150</v>
      </c>
      <c r="AB74" s="22">
        <f t="shared" si="24"/>
        <v>80</v>
      </c>
      <c r="AC74" s="22">
        <f t="shared" si="25"/>
        <v>90</v>
      </c>
      <c r="AD74" s="14">
        <f>INDEX(章节关卡!$F$6:$F$34,芦花古楼!X74)*芦花古楼!Y74</f>
        <v>9000</v>
      </c>
      <c r="AE74" s="14">
        <v>200</v>
      </c>
      <c r="AH74" s="17">
        <v>70</v>
      </c>
      <c r="AI74" s="48">
        <v>17</v>
      </c>
      <c r="AJ74" s="79">
        <v>90</v>
      </c>
      <c r="AK74" s="101"/>
      <c r="AL74" s="101">
        <f>INDEX(章节关卡!$D$6:$D$34,芦花古楼!AI74)*芦花古楼!AJ74</f>
        <v>3150</v>
      </c>
      <c r="AM74" s="22">
        <f t="shared" si="29"/>
        <v>85</v>
      </c>
      <c r="AN74" s="22">
        <f t="shared" si="30"/>
        <v>90</v>
      </c>
      <c r="AO74" s="14">
        <f>INDEX(章节关卡!$F$6:$F$34,芦花古楼!AI74)*芦花古楼!AJ74</f>
        <v>9000</v>
      </c>
      <c r="AP74" s="14">
        <v>200</v>
      </c>
      <c r="AS74" s="18">
        <v>69</v>
      </c>
      <c r="AT74" s="101">
        <v>23</v>
      </c>
      <c r="AV74" s="18">
        <v>69</v>
      </c>
      <c r="AW74" s="101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5">
        <v>70</v>
      </c>
      <c r="CK74" s="55">
        <v>1</v>
      </c>
      <c r="CL74" s="55" t="s">
        <v>276</v>
      </c>
      <c r="CM74" s="55">
        <v>70</v>
      </c>
      <c r="CN74" s="55"/>
      <c r="CO74" s="55"/>
      <c r="CP74" s="55"/>
      <c r="CQ74" s="55" t="s">
        <v>414</v>
      </c>
      <c r="CR74" s="55">
        <v>4320</v>
      </c>
      <c r="CS74" s="55" t="s">
        <v>415</v>
      </c>
      <c r="CT74" s="55">
        <v>70</v>
      </c>
      <c r="CU74" s="55" t="s">
        <v>299</v>
      </c>
      <c r="CV74" s="55">
        <v>2</v>
      </c>
      <c r="CW74" s="55" t="s">
        <v>415</v>
      </c>
      <c r="CX74" s="55">
        <v>90</v>
      </c>
      <c r="CY74" s="55"/>
      <c r="CZ74" s="55"/>
      <c r="DA74" s="55"/>
      <c r="DB74" s="55"/>
      <c r="DC74" s="55"/>
      <c r="DD74" s="55"/>
      <c r="DE74" s="55"/>
      <c r="DF74" s="55"/>
      <c r="DG74" s="55"/>
      <c r="DH74" s="55"/>
    </row>
    <row r="75" spans="1:112" ht="16.5" x14ac:dyDescent="0.2">
      <c r="A75" s="22">
        <v>71</v>
      </c>
      <c r="B75" s="48">
        <v>17</v>
      </c>
      <c r="C75" s="79">
        <v>30</v>
      </c>
      <c r="D75" s="101"/>
      <c r="E75" s="92">
        <f>INDEX(章节关卡!$D$6:$D$34,芦花古楼!B75)*芦花古楼!C75</f>
        <v>1050</v>
      </c>
      <c r="F75" s="22">
        <f t="shared" si="22"/>
        <v>75</v>
      </c>
      <c r="G75" s="22">
        <f t="shared" si="23"/>
        <v>90</v>
      </c>
      <c r="H75" s="14">
        <f>INDEX(章节关卡!$F$6:$F$34,芦花古楼!B75)*芦花古楼!C75</f>
        <v>3000</v>
      </c>
      <c r="I75" s="14">
        <v>200</v>
      </c>
      <c r="L75" s="22">
        <v>71</v>
      </c>
      <c r="M75" s="92">
        <f t="shared" si="26"/>
        <v>18</v>
      </c>
      <c r="N75" s="79">
        <v>60</v>
      </c>
      <c r="O75" s="101"/>
      <c r="P75" s="92">
        <f>INDEX(章节关卡!$D$6:$D$34,芦花古楼!M75)*芦花古楼!N75</f>
        <v>2220</v>
      </c>
      <c r="Q75" s="22">
        <f t="shared" si="27"/>
        <v>80</v>
      </c>
      <c r="R75" s="22">
        <f t="shared" si="28"/>
        <v>90</v>
      </c>
      <c r="S75" s="14">
        <f>INDEX(章节关卡!$F$6:$F$34,芦花古楼!M75)*芦花古楼!N75</f>
        <v>6600</v>
      </c>
      <c r="T75" s="14">
        <v>200</v>
      </c>
      <c r="W75" s="22">
        <v>71</v>
      </c>
      <c r="X75" s="48">
        <v>18</v>
      </c>
      <c r="Y75" s="79">
        <v>90</v>
      </c>
      <c r="Z75" s="101"/>
      <c r="AA75" s="101">
        <f>INDEX(章节关卡!$D$6:$D$34,芦花古楼!X75)*芦花古楼!Y75</f>
        <v>3330</v>
      </c>
      <c r="AB75" s="22">
        <f t="shared" si="24"/>
        <v>85</v>
      </c>
      <c r="AC75" s="22">
        <f t="shared" si="25"/>
        <v>90</v>
      </c>
      <c r="AD75" s="14">
        <f>INDEX(章节关卡!$F$6:$F$34,芦花古楼!X75)*芦花古楼!Y75</f>
        <v>9900</v>
      </c>
      <c r="AE75" s="14">
        <v>200</v>
      </c>
      <c r="AH75" s="22">
        <v>71</v>
      </c>
      <c r="AI75" s="48">
        <v>18</v>
      </c>
      <c r="AJ75" s="79">
        <v>90</v>
      </c>
      <c r="AK75" s="101"/>
      <c r="AL75" s="101">
        <f>INDEX(章节关卡!$D$6:$D$34,芦花古楼!AI75)*芦花古楼!AJ75</f>
        <v>3330</v>
      </c>
      <c r="AM75" s="22">
        <f t="shared" si="29"/>
        <v>90</v>
      </c>
      <c r="AN75" s="22">
        <f t="shared" si="30"/>
        <v>90</v>
      </c>
      <c r="AO75" s="14">
        <f>INDEX(章节关卡!$F$6:$F$34,芦花古楼!AI75)*芦花古楼!AJ75</f>
        <v>9900</v>
      </c>
      <c r="AP75" s="14">
        <v>200</v>
      </c>
      <c r="AS75" s="18">
        <v>70</v>
      </c>
      <c r="AT75" s="101">
        <v>23</v>
      </c>
      <c r="AV75" s="18">
        <v>70</v>
      </c>
      <c r="AW75" s="101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5">
        <v>71</v>
      </c>
      <c r="CK75" s="55">
        <v>1</v>
      </c>
      <c r="CL75" s="55" t="s">
        <v>276</v>
      </c>
      <c r="CM75" s="55">
        <v>71</v>
      </c>
      <c r="CN75" s="55"/>
      <c r="CO75" s="55"/>
      <c r="CP75" s="55"/>
      <c r="CQ75" s="55" t="s">
        <v>414</v>
      </c>
      <c r="CR75" s="55">
        <v>4320</v>
      </c>
      <c r="CS75" s="55" t="s">
        <v>415</v>
      </c>
      <c r="CT75" s="55">
        <v>75</v>
      </c>
      <c r="CU75" s="55"/>
      <c r="CV75" s="55"/>
      <c r="CW75" s="55" t="s">
        <v>415</v>
      </c>
      <c r="CX75" s="55">
        <v>90</v>
      </c>
      <c r="CY75" s="55"/>
      <c r="CZ75" s="55"/>
      <c r="DA75" s="55"/>
      <c r="DB75" s="55"/>
      <c r="DC75" s="55"/>
      <c r="DD75" s="55"/>
      <c r="DE75" s="55"/>
      <c r="DF75" s="55"/>
      <c r="DG75" s="55"/>
      <c r="DH75" s="55"/>
    </row>
    <row r="76" spans="1:112" ht="16.5" x14ac:dyDescent="0.2">
      <c r="A76" s="22">
        <v>72</v>
      </c>
      <c r="B76" s="92">
        <v>17</v>
      </c>
      <c r="C76" s="79">
        <v>30</v>
      </c>
      <c r="D76" s="101"/>
      <c r="E76" s="92">
        <f>INDEX(章节关卡!$D$6:$D$34,芦花古楼!B76)*芦花古楼!C76</f>
        <v>1050</v>
      </c>
      <c r="F76" s="22">
        <f t="shared" si="22"/>
        <v>75</v>
      </c>
      <c r="G76" s="22">
        <f t="shared" si="23"/>
        <v>90</v>
      </c>
      <c r="H76" s="14">
        <f>INDEX(章节关卡!$F$6:$F$34,芦花古楼!B76)*芦花古楼!C76</f>
        <v>3000</v>
      </c>
      <c r="I76" s="14">
        <v>200</v>
      </c>
      <c r="L76" s="22">
        <v>72</v>
      </c>
      <c r="M76" s="92">
        <f t="shared" si="26"/>
        <v>18</v>
      </c>
      <c r="N76" s="79">
        <v>60</v>
      </c>
      <c r="O76" s="101"/>
      <c r="P76" s="92">
        <f>INDEX(章节关卡!$D$6:$D$34,芦花古楼!M76)*芦花古楼!N76</f>
        <v>2220</v>
      </c>
      <c r="Q76" s="22">
        <f t="shared" si="27"/>
        <v>80</v>
      </c>
      <c r="R76" s="22">
        <f t="shared" si="28"/>
        <v>90</v>
      </c>
      <c r="S76" s="14">
        <f>INDEX(章节关卡!$F$6:$F$34,芦花古楼!M76)*芦花古楼!N76</f>
        <v>6600</v>
      </c>
      <c r="T76" s="14">
        <v>200</v>
      </c>
      <c r="W76" s="22">
        <v>72</v>
      </c>
      <c r="X76" s="48">
        <v>18</v>
      </c>
      <c r="Y76" s="79">
        <v>90</v>
      </c>
      <c r="Z76" s="101"/>
      <c r="AA76" s="101">
        <f>INDEX(章节关卡!$D$6:$D$34,芦花古楼!X76)*芦花古楼!Y76</f>
        <v>3330</v>
      </c>
      <c r="AB76" s="22">
        <f t="shared" si="24"/>
        <v>85</v>
      </c>
      <c r="AC76" s="22">
        <f t="shared" si="25"/>
        <v>90</v>
      </c>
      <c r="AD76" s="14">
        <f>INDEX(章节关卡!$F$6:$F$34,芦花古楼!X76)*芦花古楼!Y76</f>
        <v>9900</v>
      </c>
      <c r="AE76" s="14">
        <v>200</v>
      </c>
      <c r="AH76" s="22">
        <v>72</v>
      </c>
      <c r="AI76" s="48">
        <v>18</v>
      </c>
      <c r="AJ76" s="79">
        <v>90</v>
      </c>
      <c r="AK76" s="101"/>
      <c r="AL76" s="101">
        <f>INDEX(章节关卡!$D$6:$D$34,芦花古楼!AI76)*芦花古楼!AJ76</f>
        <v>3330</v>
      </c>
      <c r="AM76" s="22">
        <f t="shared" si="29"/>
        <v>90</v>
      </c>
      <c r="AN76" s="22">
        <f t="shared" si="30"/>
        <v>90</v>
      </c>
      <c r="AO76" s="14">
        <f>INDEX(章节关卡!$F$6:$F$34,芦花古楼!AI76)*芦花古楼!AJ76</f>
        <v>9900</v>
      </c>
      <c r="AP76" s="14">
        <v>200</v>
      </c>
      <c r="AS76" s="18">
        <v>71</v>
      </c>
      <c r="AT76" s="101">
        <v>24</v>
      </c>
      <c r="AV76" s="18">
        <v>71</v>
      </c>
      <c r="AW76" s="101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5">
        <v>72</v>
      </c>
      <c r="CK76" s="55">
        <v>1</v>
      </c>
      <c r="CL76" s="55" t="s">
        <v>276</v>
      </c>
      <c r="CM76" s="55">
        <v>72</v>
      </c>
      <c r="CN76" s="55"/>
      <c r="CO76" s="55"/>
      <c r="CP76" s="55"/>
      <c r="CQ76" s="55" t="s">
        <v>414</v>
      </c>
      <c r="CR76" s="55">
        <v>4320</v>
      </c>
      <c r="CS76" s="55" t="s">
        <v>415</v>
      </c>
      <c r="CT76" s="55">
        <v>75</v>
      </c>
      <c r="CU76" s="55"/>
      <c r="CV76" s="55"/>
      <c r="CW76" s="55" t="s">
        <v>415</v>
      </c>
      <c r="CX76" s="55">
        <v>90</v>
      </c>
      <c r="CY76" s="55"/>
      <c r="CZ76" s="55"/>
      <c r="DA76" s="55"/>
      <c r="DB76" s="55"/>
      <c r="DC76" s="55"/>
      <c r="DD76" s="55"/>
      <c r="DE76" s="55"/>
      <c r="DF76" s="55"/>
      <c r="DG76" s="55"/>
      <c r="DH76" s="55"/>
    </row>
    <row r="77" spans="1:112" ht="16.5" x14ac:dyDescent="0.2">
      <c r="A77" s="22">
        <v>73</v>
      </c>
      <c r="B77" s="92">
        <v>17</v>
      </c>
      <c r="C77" s="79">
        <v>30</v>
      </c>
      <c r="D77" s="101"/>
      <c r="E77" s="92">
        <f>INDEX(章节关卡!$D$6:$D$34,芦花古楼!B77)*芦花古楼!C77</f>
        <v>1050</v>
      </c>
      <c r="F77" s="22">
        <f t="shared" si="22"/>
        <v>75</v>
      </c>
      <c r="G77" s="22">
        <f t="shared" si="23"/>
        <v>90</v>
      </c>
      <c r="H77" s="14">
        <f>INDEX(章节关卡!$F$6:$F$34,芦花古楼!B77)*芦花古楼!C77</f>
        <v>3000</v>
      </c>
      <c r="I77" s="14">
        <v>200</v>
      </c>
      <c r="L77" s="22">
        <v>73</v>
      </c>
      <c r="M77" s="92">
        <f t="shared" si="26"/>
        <v>18</v>
      </c>
      <c r="N77" s="79">
        <v>60</v>
      </c>
      <c r="O77" s="101"/>
      <c r="P77" s="92">
        <f>INDEX(章节关卡!$D$6:$D$34,芦花古楼!M77)*芦花古楼!N77</f>
        <v>2220</v>
      </c>
      <c r="Q77" s="22">
        <f t="shared" si="27"/>
        <v>80</v>
      </c>
      <c r="R77" s="22">
        <f t="shared" si="28"/>
        <v>90</v>
      </c>
      <c r="S77" s="14">
        <f>INDEX(章节关卡!$F$6:$F$34,芦花古楼!M77)*芦花古楼!N77</f>
        <v>6600</v>
      </c>
      <c r="T77" s="14">
        <v>200</v>
      </c>
      <c r="W77" s="22">
        <v>73</v>
      </c>
      <c r="X77" s="48">
        <v>18</v>
      </c>
      <c r="Y77" s="79">
        <v>90</v>
      </c>
      <c r="Z77" s="101"/>
      <c r="AA77" s="101">
        <f>INDEX(章节关卡!$D$6:$D$34,芦花古楼!X77)*芦花古楼!Y77</f>
        <v>3330</v>
      </c>
      <c r="AB77" s="22">
        <f t="shared" si="24"/>
        <v>85</v>
      </c>
      <c r="AC77" s="22">
        <f t="shared" si="25"/>
        <v>90</v>
      </c>
      <c r="AD77" s="14">
        <f>INDEX(章节关卡!$F$6:$F$34,芦花古楼!X77)*芦花古楼!Y77</f>
        <v>9900</v>
      </c>
      <c r="AE77" s="14">
        <v>200</v>
      </c>
      <c r="AH77" s="22">
        <v>73</v>
      </c>
      <c r="AI77" s="48">
        <v>18</v>
      </c>
      <c r="AJ77" s="79">
        <v>90</v>
      </c>
      <c r="AK77" s="101"/>
      <c r="AL77" s="101">
        <f>INDEX(章节关卡!$D$6:$D$34,芦花古楼!AI77)*芦花古楼!AJ77</f>
        <v>3330</v>
      </c>
      <c r="AM77" s="22">
        <f t="shared" si="29"/>
        <v>90</v>
      </c>
      <c r="AN77" s="22">
        <f t="shared" si="30"/>
        <v>90</v>
      </c>
      <c r="AO77" s="14">
        <f>INDEX(章节关卡!$F$6:$F$34,芦花古楼!AI77)*芦花古楼!AJ77</f>
        <v>9900</v>
      </c>
      <c r="AP77" s="14">
        <v>200</v>
      </c>
      <c r="AS77" s="18">
        <v>72</v>
      </c>
      <c r="AT77" s="101">
        <v>24</v>
      </c>
      <c r="AV77" s="18">
        <v>72</v>
      </c>
      <c r="AW77" s="101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5">
        <v>73</v>
      </c>
      <c r="CK77" s="55">
        <v>1</v>
      </c>
      <c r="CL77" s="55" t="s">
        <v>276</v>
      </c>
      <c r="CM77" s="55">
        <v>73</v>
      </c>
      <c r="CN77" s="55"/>
      <c r="CO77" s="55"/>
      <c r="CP77" s="55"/>
      <c r="CQ77" s="55" t="s">
        <v>414</v>
      </c>
      <c r="CR77" s="55">
        <v>4320</v>
      </c>
      <c r="CS77" s="55" t="s">
        <v>415</v>
      </c>
      <c r="CT77" s="55">
        <v>75</v>
      </c>
      <c r="CU77" s="55"/>
      <c r="CV77" s="55"/>
      <c r="CW77" s="55" t="s">
        <v>415</v>
      </c>
      <c r="CX77" s="55">
        <v>90</v>
      </c>
      <c r="CY77" s="55"/>
      <c r="CZ77" s="55"/>
      <c r="DA77" s="55"/>
      <c r="DB77" s="55"/>
      <c r="DC77" s="55"/>
      <c r="DD77" s="55"/>
      <c r="DE77" s="55"/>
      <c r="DF77" s="55"/>
      <c r="DG77" s="55"/>
      <c r="DH77" s="55"/>
    </row>
    <row r="78" spans="1:112" ht="16.5" x14ac:dyDescent="0.2">
      <c r="A78" s="22">
        <v>74</v>
      </c>
      <c r="B78" s="92">
        <v>17</v>
      </c>
      <c r="C78" s="79">
        <v>30</v>
      </c>
      <c r="D78" s="101"/>
      <c r="E78" s="92">
        <f>INDEX(章节关卡!$D$6:$D$34,芦花古楼!B78)*芦花古楼!C78</f>
        <v>1050</v>
      </c>
      <c r="F78" s="22">
        <f t="shared" si="22"/>
        <v>75</v>
      </c>
      <c r="G78" s="22">
        <f t="shared" si="23"/>
        <v>90</v>
      </c>
      <c r="H78" s="14">
        <f>INDEX(章节关卡!$F$6:$F$34,芦花古楼!B78)*芦花古楼!C78</f>
        <v>3000</v>
      </c>
      <c r="I78" s="14">
        <v>200</v>
      </c>
      <c r="L78" s="22">
        <v>74</v>
      </c>
      <c r="M78" s="92">
        <f t="shared" si="26"/>
        <v>18</v>
      </c>
      <c r="N78" s="79">
        <v>60</v>
      </c>
      <c r="O78" s="101"/>
      <c r="P78" s="92">
        <f>INDEX(章节关卡!$D$6:$D$34,芦花古楼!M78)*芦花古楼!N78</f>
        <v>2220</v>
      </c>
      <c r="Q78" s="22">
        <f t="shared" si="27"/>
        <v>80</v>
      </c>
      <c r="R78" s="22">
        <f t="shared" si="28"/>
        <v>90</v>
      </c>
      <c r="S78" s="14">
        <f>INDEX(章节关卡!$F$6:$F$34,芦花古楼!M78)*芦花古楼!N78</f>
        <v>6600</v>
      </c>
      <c r="T78" s="14">
        <v>200</v>
      </c>
      <c r="W78" s="22">
        <v>74</v>
      </c>
      <c r="X78" s="48">
        <v>18</v>
      </c>
      <c r="Y78" s="79">
        <v>90</v>
      </c>
      <c r="Z78" s="101"/>
      <c r="AA78" s="101">
        <f>INDEX(章节关卡!$D$6:$D$34,芦花古楼!X78)*芦花古楼!Y78</f>
        <v>3330</v>
      </c>
      <c r="AB78" s="22">
        <f t="shared" si="24"/>
        <v>85</v>
      </c>
      <c r="AC78" s="22">
        <f t="shared" si="25"/>
        <v>90</v>
      </c>
      <c r="AD78" s="14">
        <f>INDEX(章节关卡!$F$6:$F$34,芦花古楼!X78)*芦花古楼!Y78</f>
        <v>9900</v>
      </c>
      <c r="AE78" s="14">
        <v>200</v>
      </c>
      <c r="AH78" s="22">
        <v>74</v>
      </c>
      <c r="AI78" s="48">
        <v>18</v>
      </c>
      <c r="AJ78" s="79">
        <v>90</v>
      </c>
      <c r="AK78" s="101"/>
      <c r="AL78" s="101">
        <f>INDEX(章节关卡!$D$6:$D$34,芦花古楼!AI78)*芦花古楼!AJ78</f>
        <v>3330</v>
      </c>
      <c r="AM78" s="22">
        <f t="shared" si="29"/>
        <v>90</v>
      </c>
      <c r="AN78" s="22">
        <f t="shared" si="30"/>
        <v>90</v>
      </c>
      <c r="AO78" s="14">
        <f>INDEX(章节关卡!$F$6:$F$34,芦花古楼!AI78)*芦花古楼!AJ78</f>
        <v>9900</v>
      </c>
      <c r="AP78" s="14">
        <v>200</v>
      </c>
      <c r="AS78" s="18">
        <v>73</v>
      </c>
      <c r="AT78" s="18">
        <v>25</v>
      </c>
      <c r="AV78" s="18">
        <v>73</v>
      </c>
      <c r="AW78" s="101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5">
        <v>74</v>
      </c>
      <c r="CK78" s="55">
        <v>1</v>
      </c>
      <c r="CL78" s="55" t="s">
        <v>276</v>
      </c>
      <c r="CM78" s="55">
        <v>74</v>
      </c>
      <c r="CN78" s="55"/>
      <c r="CO78" s="55"/>
      <c r="CP78" s="55"/>
      <c r="CQ78" s="55" t="s">
        <v>414</v>
      </c>
      <c r="CR78" s="55">
        <v>4320</v>
      </c>
      <c r="CS78" s="55" t="s">
        <v>415</v>
      </c>
      <c r="CT78" s="55">
        <v>75</v>
      </c>
      <c r="CU78" s="55"/>
      <c r="CV78" s="55"/>
      <c r="CW78" s="55" t="s">
        <v>415</v>
      </c>
      <c r="CX78" s="55">
        <v>90</v>
      </c>
      <c r="CY78" s="55"/>
      <c r="CZ78" s="55"/>
      <c r="DA78" s="55"/>
      <c r="DB78" s="55"/>
      <c r="DC78" s="55"/>
      <c r="DD78" s="55"/>
      <c r="DE78" s="55"/>
      <c r="DF78" s="55"/>
      <c r="DG78" s="55"/>
      <c r="DH78" s="55"/>
    </row>
    <row r="79" spans="1:112" ht="16.5" x14ac:dyDescent="0.2">
      <c r="A79" s="22">
        <v>75</v>
      </c>
      <c r="B79" s="92">
        <v>17</v>
      </c>
      <c r="C79" s="79">
        <v>30</v>
      </c>
      <c r="D79" s="101"/>
      <c r="E79" s="92">
        <f>INDEX(章节关卡!$D$6:$D$34,芦花古楼!B79)*芦花古楼!C79</f>
        <v>1050</v>
      </c>
      <c r="F79" s="22">
        <f t="shared" si="22"/>
        <v>75</v>
      </c>
      <c r="G79" s="22">
        <f t="shared" si="23"/>
        <v>95</v>
      </c>
      <c r="H79" s="14">
        <f>INDEX(章节关卡!$F$6:$F$34,芦花古楼!B79)*芦花古楼!C79</f>
        <v>3000</v>
      </c>
      <c r="I79" s="14">
        <v>200</v>
      </c>
      <c r="L79" s="22">
        <v>75</v>
      </c>
      <c r="M79" s="92">
        <f t="shared" si="26"/>
        <v>18</v>
      </c>
      <c r="N79" s="79">
        <v>60</v>
      </c>
      <c r="O79" s="101"/>
      <c r="P79" s="92">
        <f>INDEX(章节关卡!$D$6:$D$34,芦花古楼!M79)*芦花古楼!N79</f>
        <v>2220</v>
      </c>
      <c r="Q79" s="22">
        <f t="shared" si="27"/>
        <v>80</v>
      </c>
      <c r="R79" s="22">
        <f t="shared" si="28"/>
        <v>95</v>
      </c>
      <c r="S79" s="14">
        <f>INDEX(章节关卡!$F$6:$F$34,芦花古楼!M79)*芦花古楼!N79</f>
        <v>6600</v>
      </c>
      <c r="T79" s="14">
        <v>200</v>
      </c>
      <c r="W79" s="22">
        <v>75</v>
      </c>
      <c r="X79" s="48">
        <v>18</v>
      </c>
      <c r="Y79" s="79">
        <v>90</v>
      </c>
      <c r="Z79" s="101"/>
      <c r="AA79" s="101">
        <f>INDEX(章节关卡!$D$6:$D$34,芦花古楼!X79)*芦花古楼!Y79</f>
        <v>3330</v>
      </c>
      <c r="AB79" s="22">
        <f t="shared" si="24"/>
        <v>85</v>
      </c>
      <c r="AC79" s="22">
        <f t="shared" si="25"/>
        <v>95</v>
      </c>
      <c r="AD79" s="14">
        <f>INDEX(章节关卡!$F$6:$F$34,芦花古楼!X79)*芦花古楼!Y79</f>
        <v>9900</v>
      </c>
      <c r="AE79" s="14">
        <v>200</v>
      </c>
      <c r="AH79" s="22">
        <v>75</v>
      </c>
      <c r="AI79" s="48">
        <v>18</v>
      </c>
      <c r="AJ79" s="79">
        <v>90</v>
      </c>
      <c r="AK79" s="101"/>
      <c r="AL79" s="101">
        <f>INDEX(章节关卡!$D$6:$D$34,芦花古楼!AI79)*芦花古楼!AJ79</f>
        <v>3330</v>
      </c>
      <c r="AM79" s="22">
        <f t="shared" si="29"/>
        <v>90</v>
      </c>
      <c r="AN79" s="22">
        <f t="shared" si="30"/>
        <v>95</v>
      </c>
      <c r="AO79" s="14">
        <f>INDEX(章节关卡!$F$6:$F$34,芦花古楼!AI79)*芦花古楼!AJ79</f>
        <v>9900</v>
      </c>
      <c r="AP79" s="14">
        <v>200</v>
      </c>
      <c r="AS79" s="18">
        <v>74</v>
      </c>
      <c r="AT79" s="101">
        <v>25</v>
      </c>
      <c r="AV79" s="18">
        <v>74</v>
      </c>
      <c r="AW79" s="101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5">
        <v>75</v>
      </c>
      <c r="CK79" s="55">
        <v>1</v>
      </c>
      <c r="CL79" s="55" t="s">
        <v>276</v>
      </c>
      <c r="CM79" s="55">
        <v>75</v>
      </c>
      <c r="CN79" s="55"/>
      <c r="CO79" s="55"/>
      <c r="CP79" s="55"/>
      <c r="CQ79" s="55" t="s">
        <v>414</v>
      </c>
      <c r="CR79" s="55">
        <v>4320</v>
      </c>
      <c r="CS79" s="55" t="s">
        <v>415</v>
      </c>
      <c r="CT79" s="55">
        <v>75</v>
      </c>
      <c r="CU79" s="55" t="s">
        <v>416</v>
      </c>
      <c r="CV79" s="55">
        <v>2</v>
      </c>
      <c r="CW79" s="55" t="s">
        <v>415</v>
      </c>
      <c r="CX79" s="55">
        <v>95</v>
      </c>
      <c r="CY79" s="55"/>
      <c r="CZ79" s="55"/>
      <c r="DA79" s="55"/>
      <c r="DB79" s="55"/>
      <c r="DC79" s="55"/>
      <c r="DD79" s="55"/>
      <c r="DE79" s="55"/>
      <c r="DF79" s="55"/>
      <c r="DG79" s="55"/>
      <c r="DH79" s="55"/>
    </row>
    <row r="80" spans="1:112" ht="16.5" x14ac:dyDescent="0.2">
      <c r="A80" s="22">
        <v>76</v>
      </c>
      <c r="B80" s="48">
        <v>18</v>
      </c>
      <c r="C80" s="79">
        <v>30</v>
      </c>
      <c r="D80" s="101"/>
      <c r="E80" s="92">
        <f>INDEX(章节关卡!$D$6:$D$34,芦花古楼!B80)*芦花古楼!C80</f>
        <v>1110</v>
      </c>
      <c r="F80" s="22">
        <f t="shared" si="22"/>
        <v>80</v>
      </c>
      <c r="G80" s="22">
        <f t="shared" si="23"/>
        <v>95</v>
      </c>
      <c r="H80" s="14">
        <f>INDEX(章节关卡!$F$6:$F$34,芦花古楼!B80)*芦花古楼!C80</f>
        <v>3300</v>
      </c>
      <c r="I80" s="14">
        <v>200</v>
      </c>
      <c r="L80" s="22">
        <v>76</v>
      </c>
      <c r="M80" s="92">
        <f t="shared" si="26"/>
        <v>19</v>
      </c>
      <c r="N80" s="79">
        <v>60</v>
      </c>
      <c r="O80" s="101"/>
      <c r="P80" s="92">
        <f>INDEX(章节关卡!$D$6:$D$34,芦花古楼!M80)*芦花古楼!N80</f>
        <v>2400</v>
      </c>
      <c r="Q80" s="22">
        <f t="shared" si="27"/>
        <v>85</v>
      </c>
      <c r="R80" s="22">
        <f t="shared" si="28"/>
        <v>95</v>
      </c>
      <c r="S80" s="14">
        <f>INDEX(章节关卡!$F$6:$F$34,芦花古楼!M80)*芦花古楼!N80</f>
        <v>7200</v>
      </c>
      <c r="T80" s="14">
        <v>200</v>
      </c>
      <c r="W80" s="22">
        <v>76</v>
      </c>
      <c r="X80" s="48">
        <v>19</v>
      </c>
      <c r="Y80" s="79">
        <v>90</v>
      </c>
      <c r="Z80" s="101"/>
      <c r="AA80" s="101">
        <f>INDEX(章节关卡!$D$6:$D$34,芦花古楼!X80)*芦花古楼!Y80</f>
        <v>3600</v>
      </c>
      <c r="AB80" s="22">
        <f t="shared" si="24"/>
        <v>90</v>
      </c>
      <c r="AC80" s="22">
        <f t="shared" si="25"/>
        <v>95</v>
      </c>
      <c r="AD80" s="14">
        <f>INDEX(章节关卡!$F$6:$F$34,芦花古楼!X80)*芦花古楼!Y80</f>
        <v>10800</v>
      </c>
      <c r="AE80" s="14">
        <v>200</v>
      </c>
      <c r="AH80" s="22">
        <v>76</v>
      </c>
      <c r="AI80" s="48">
        <v>19</v>
      </c>
      <c r="AJ80" s="79">
        <v>90</v>
      </c>
      <c r="AK80" s="101"/>
      <c r="AL80" s="101">
        <f>INDEX(章节关卡!$D$6:$D$34,芦花古楼!AI80)*芦花古楼!AJ80</f>
        <v>3600</v>
      </c>
      <c r="AM80" s="22">
        <f t="shared" si="29"/>
        <v>95</v>
      </c>
      <c r="AN80" s="22">
        <f t="shared" si="30"/>
        <v>95</v>
      </c>
      <c r="AO80" s="14">
        <f>INDEX(章节关卡!$F$6:$F$34,芦花古楼!AI80)*芦花古楼!AJ80</f>
        <v>10800</v>
      </c>
      <c r="AP80" s="14">
        <v>200</v>
      </c>
      <c r="AS80" s="18">
        <v>75</v>
      </c>
      <c r="AT80" s="101">
        <v>26</v>
      </c>
      <c r="AV80" s="18">
        <v>75</v>
      </c>
      <c r="AW80" s="101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5">
        <v>76</v>
      </c>
      <c r="CK80" s="55">
        <v>1</v>
      </c>
      <c r="CL80" s="55" t="s">
        <v>276</v>
      </c>
      <c r="CM80" s="55">
        <v>76</v>
      </c>
      <c r="CN80" s="55"/>
      <c r="CO80" s="55"/>
      <c r="CP80" s="55"/>
      <c r="CQ80" s="55" t="s">
        <v>414</v>
      </c>
      <c r="CR80" s="55">
        <v>4320</v>
      </c>
      <c r="CS80" s="55" t="s">
        <v>415</v>
      </c>
      <c r="CT80" s="55">
        <v>80</v>
      </c>
      <c r="CU80" s="55"/>
      <c r="CV80" s="55"/>
      <c r="CW80" s="55" t="s">
        <v>415</v>
      </c>
      <c r="CX80" s="55">
        <v>95</v>
      </c>
      <c r="CY80" s="55"/>
      <c r="CZ80" s="55"/>
      <c r="DA80" s="55"/>
      <c r="DB80" s="55"/>
      <c r="DC80" s="55"/>
      <c r="DD80" s="55"/>
      <c r="DE80" s="55"/>
      <c r="DF80" s="55"/>
      <c r="DG80" s="55"/>
      <c r="DH80" s="55"/>
    </row>
    <row r="81" spans="1:112" ht="16.5" x14ac:dyDescent="0.2">
      <c r="A81" s="22">
        <v>77</v>
      </c>
      <c r="B81" s="92">
        <v>18</v>
      </c>
      <c r="C81" s="79">
        <v>30</v>
      </c>
      <c r="D81" s="101"/>
      <c r="E81" s="92">
        <f>INDEX(章节关卡!$D$6:$D$34,芦花古楼!B81)*芦花古楼!C81</f>
        <v>1110</v>
      </c>
      <c r="F81" s="22">
        <f t="shared" si="22"/>
        <v>80</v>
      </c>
      <c r="G81" s="22">
        <f t="shared" si="23"/>
        <v>95</v>
      </c>
      <c r="H81" s="14">
        <f>INDEX(章节关卡!$F$6:$F$34,芦花古楼!B81)*芦花古楼!C81</f>
        <v>3300</v>
      </c>
      <c r="I81" s="14">
        <v>200</v>
      </c>
      <c r="L81" s="22">
        <v>77</v>
      </c>
      <c r="M81" s="92">
        <f t="shared" si="26"/>
        <v>19</v>
      </c>
      <c r="N81" s="79">
        <v>60</v>
      </c>
      <c r="O81" s="101"/>
      <c r="P81" s="92">
        <f>INDEX(章节关卡!$D$6:$D$34,芦花古楼!M81)*芦花古楼!N81</f>
        <v>2400</v>
      </c>
      <c r="Q81" s="22">
        <f t="shared" si="27"/>
        <v>85</v>
      </c>
      <c r="R81" s="22">
        <f t="shared" si="28"/>
        <v>95</v>
      </c>
      <c r="S81" s="14">
        <f>INDEX(章节关卡!$F$6:$F$34,芦花古楼!M81)*芦花古楼!N81</f>
        <v>7200</v>
      </c>
      <c r="T81" s="14">
        <v>200</v>
      </c>
      <c r="W81" s="22">
        <v>77</v>
      </c>
      <c r="X81" s="48">
        <v>19</v>
      </c>
      <c r="Y81" s="79">
        <v>90</v>
      </c>
      <c r="Z81" s="101"/>
      <c r="AA81" s="101">
        <f>INDEX(章节关卡!$D$6:$D$34,芦花古楼!X81)*芦花古楼!Y81</f>
        <v>3600</v>
      </c>
      <c r="AB81" s="22">
        <f t="shared" si="24"/>
        <v>90</v>
      </c>
      <c r="AC81" s="22">
        <f t="shared" si="25"/>
        <v>95</v>
      </c>
      <c r="AD81" s="14">
        <f>INDEX(章节关卡!$F$6:$F$34,芦花古楼!X81)*芦花古楼!Y81</f>
        <v>10800</v>
      </c>
      <c r="AE81" s="14">
        <v>200</v>
      </c>
      <c r="AH81" s="22">
        <v>77</v>
      </c>
      <c r="AI81" s="48">
        <v>19</v>
      </c>
      <c r="AJ81" s="79">
        <v>90</v>
      </c>
      <c r="AK81" s="101"/>
      <c r="AL81" s="101">
        <f>INDEX(章节关卡!$D$6:$D$34,芦花古楼!AI81)*芦花古楼!AJ81</f>
        <v>3600</v>
      </c>
      <c r="AM81" s="22">
        <f t="shared" si="29"/>
        <v>95</v>
      </c>
      <c r="AN81" s="22">
        <f t="shared" si="30"/>
        <v>95</v>
      </c>
      <c r="AO81" s="14">
        <f>INDEX(章节关卡!$F$6:$F$34,芦花古楼!AI81)*芦花古楼!AJ81</f>
        <v>10800</v>
      </c>
      <c r="AP81" s="14">
        <v>200</v>
      </c>
      <c r="AS81" s="18">
        <v>76</v>
      </c>
      <c r="AT81" s="101">
        <v>26</v>
      </c>
      <c r="AV81" s="18">
        <v>76</v>
      </c>
      <c r="AW81" s="101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5">
        <v>77</v>
      </c>
      <c r="CK81" s="55">
        <v>1</v>
      </c>
      <c r="CL81" s="55" t="s">
        <v>276</v>
      </c>
      <c r="CM81" s="55">
        <v>77</v>
      </c>
      <c r="CN81" s="55"/>
      <c r="CO81" s="55"/>
      <c r="CP81" s="55"/>
      <c r="CQ81" s="55" t="s">
        <v>414</v>
      </c>
      <c r="CR81" s="55">
        <v>4320</v>
      </c>
      <c r="CS81" s="55" t="s">
        <v>415</v>
      </c>
      <c r="CT81" s="55">
        <v>80</v>
      </c>
      <c r="CU81" s="55"/>
      <c r="CV81" s="55"/>
      <c r="CW81" s="55" t="s">
        <v>415</v>
      </c>
      <c r="CX81" s="55">
        <v>95</v>
      </c>
      <c r="CY81" s="55"/>
      <c r="CZ81" s="55"/>
      <c r="DA81" s="55"/>
      <c r="DB81" s="55"/>
      <c r="DC81" s="55"/>
      <c r="DD81" s="55"/>
      <c r="DE81" s="55"/>
      <c r="DF81" s="55"/>
      <c r="DG81" s="55"/>
      <c r="DH81" s="55"/>
    </row>
    <row r="82" spans="1:112" ht="16.5" x14ac:dyDescent="0.2">
      <c r="A82" s="22">
        <v>78</v>
      </c>
      <c r="B82" s="92">
        <v>18</v>
      </c>
      <c r="C82" s="79">
        <v>30</v>
      </c>
      <c r="D82" s="101"/>
      <c r="E82" s="92">
        <f>INDEX(章节关卡!$D$6:$D$34,芦花古楼!B82)*芦花古楼!C82</f>
        <v>1110</v>
      </c>
      <c r="F82" s="22">
        <f t="shared" si="22"/>
        <v>80</v>
      </c>
      <c r="G82" s="22">
        <f t="shared" si="23"/>
        <v>95</v>
      </c>
      <c r="H82" s="14">
        <f>INDEX(章节关卡!$F$6:$F$34,芦花古楼!B82)*芦花古楼!C82</f>
        <v>3300</v>
      </c>
      <c r="I82" s="14">
        <v>200</v>
      </c>
      <c r="L82" s="22">
        <v>78</v>
      </c>
      <c r="M82" s="92">
        <f t="shared" si="26"/>
        <v>19</v>
      </c>
      <c r="N82" s="79">
        <v>60</v>
      </c>
      <c r="O82" s="101"/>
      <c r="P82" s="92">
        <f>INDEX(章节关卡!$D$6:$D$34,芦花古楼!M82)*芦花古楼!N82</f>
        <v>2400</v>
      </c>
      <c r="Q82" s="22">
        <f t="shared" si="27"/>
        <v>85</v>
      </c>
      <c r="R82" s="22">
        <f t="shared" si="28"/>
        <v>95</v>
      </c>
      <c r="S82" s="14">
        <f>INDEX(章节关卡!$F$6:$F$34,芦花古楼!M82)*芦花古楼!N82</f>
        <v>7200</v>
      </c>
      <c r="T82" s="14">
        <v>200</v>
      </c>
      <c r="W82" s="22">
        <v>78</v>
      </c>
      <c r="X82" s="48">
        <v>19</v>
      </c>
      <c r="Y82" s="79">
        <v>90</v>
      </c>
      <c r="Z82" s="101"/>
      <c r="AA82" s="101">
        <f>INDEX(章节关卡!$D$6:$D$34,芦花古楼!X82)*芦花古楼!Y82</f>
        <v>3600</v>
      </c>
      <c r="AB82" s="22">
        <f t="shared" si="24"/>
        <v>90</v>
      </c>
      <c r="AC82" s="22">
        <f t="shared" si="25"/>
        <v>95</v>
      </c>
      <c r="AD82" s="14">
        <f>INDEX(章节关卡!$F$6:$F$34,芦花古楼!X82)*芦花古楼!Y82</f>
        <v>10800</v>
      </c>
      <c r="AE82" s="14">
        <v>200</v>
      </c>
      <c r="AH82" s="22">
        <v>78</v>
      </c>
      <c r="AI82" s="48">
        <v>19</v>
      </c>
      <c r="AJ82" s="79">
        <v>90</v>
      </c>
      <c r="AK82" s="101"/>
      <c r="AL82" s="101">
        <f>INDEX(章节关卡!$D$6:$D$34,芦花古楼!AI82)*芦花古楼!AJ82</f>
        <v>3600</v>
      </c>
      <c r="AM82" s="22">
        <f t="shared" si="29"/>
        <v>95</v>
      </c>
      <c r="AN82" s="22">
        <f t="shared" si="30"/>
        <v>95</v>
      </c>
      <c r="AO82" s="14">
        <f>INDEX(章节关卡!$F$6:$F$34,芦花古楼!AI82)*芦花古楼!AJ82</f>
        <v>10800</v>
      </c>
      <c r="AP82" s="14">
        <v>200</v>
      </c>
      <c r="AS82" s="18">
        <v>77</v>
      </c>
      <c r="AT82" s="101">
        <v>27</v>
      </c>
      <c r="AV82" s="18">
        <v>77</v>
      </c>
      <c r="AW82" s="101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5">
        <v>78</v>
      </c>
      <c r="CK82" s="55">
        <v>1</v>
      </c>
      <c r="CL82" s="55" t="s">
        <v>276</v>
      </c>
      <c r="CM82" s="55">
        <v>78</v>
      </c>
      <c r="CN82" s="55"/>
      <c r="CO82" s="55"/>
      <c r="CP82" s="55"/>
      <c r="CQ82" s="55" t="s">
        <v>414</v>
      </c>
      <c r="CR82" s="55">
        <v>4320</v>
      </c>
      <c r="CS82" s="55" t="s">
        <v>415</v>
      </c>
      <c r="CT82" s="55">
        <v>80</v>
      </c>
      <c r="CU82" s="55"/>
      <c r="CV82" s="55"/>
      <c r="CW82" s="55" t="s">
        <v>415</v>
      </c>
      <c r="CX82" s="55">
        <v>95</v>
      </c>
      <c r="CY82" s="55"/>
      <c r="CZ82" s="55"/>
      <c r="DA82" s="55"/>
      <c r="DB82" s="55"/>
      <c r="DC82" s="55"/>
      <c r="DD82" s="55"/>
      <c r="DE82" s="55"/>
      <c r="DF82" s="55"/>
      <c r="DG82" s="55"/>
      <c r="DH82" s="55"/>
    </row>
    <row r="83" spans="1:112" ht="16.5" x14ac:dyDescent="0.2">
      <c r="A83" s="22">
        <v>79</v>
      </c>
      <c r="B83" s="92">
        <v>18</v>
      </c>
      <c r="C83" s="79">
        <v>30</v>
      </c>
      <c r="D83" s="101"/>
      <c r="E83" s="92">
        <f>INDEX(章节关卡!$D$6:$D$34,芦花古楼!B83)*芦花古楼!C83</f>
        <v>1110</v>
      </c>
      <c r="F83" s="22">
        <f t="shared" si="22"/>
        <v>80</v>
      </c>
      <c r="G83" s="22">
        <f t="shared" si="23"/>
        <v>95</v>
      </c>
      <c r="H83" s="14">
        <f>INDEX(章节关卡!$F$6:$F$34,芦花古楼!B83)*芦花古楼!C83</f>
        <v>3300</v>
      </c>
      <c r="I83" s="14">
        <v>200</v>
      </c>
      <c r="L83" s="22">
        <v>79</v>
      </c>
      <c r="M83" s="92">
        <f t="shared" si="26"/>
        <v>19</v>
      </c>
      <c r="N83" s="79">
        <v>60</v>
      </c>
      <c r="O83" s="101"/>
      <c r="P83" s="92">
        <f>INDEX(章节关卡!$D$6:$D$34,芦花古楼!M83)*芦花古楼!N83</f>
        <v>2400</v>
      </c>
      <c r="Q83" s="22">
        <f t="shared" si="27"/>
        <v>85</v>
      </c>
      <c r="R83" s="22">
        <f t="shared" si="28"/>
        <v>95</v>
      </c>
      <c r="S83" s="14">
        <f>INDEX(章节关卡!$F$6:$F$34,芦花古楼!M83)*芦花古楼!N83</f>
        <v>7200</v>
      </c>
      <c r="T83" s="14">
        <v>200</v>
      </c>
      <c r="W83" s="22">
        <v>79</v>
      </c>
      <c r="X83" s="48">
        <v>19</v>
      </c>
      <c r="Y83" s="79">
        <v>90</v>
      </c>
      <c r="Z83" s="101"/>
      <c r="AA83" s="101">
        <f>INDEX(章节关卡!$D$6:$D$34,芦花古楼!X83)*芦花古楼!Y83</f>
        <v>3600</v>
      </c>
      <c r="AB83" s="22">
        <f t="shared" si="24"/>
        <v>90</v>
      </c>
      <c r="AC83" s="22">
        <f t="shared" si="25"/>
        <v>95</v>
      </c>
      <c r="AD83" s="14">
        <f>INDEX(章节关卡!$F$6:$F$34,芦花古楼!X83)*芦花古楼!Y83</f>
        <v>10800</v>
      </c>
      <c r="AE83" s="14">
        <v>200</v>
      </c>
      <c r="AH83" s="22">
        <v>79</v>
      </c>
      <c r="AI83" s="48">
        <v>19</v>
      </c>
      <c r="AJ83" s="79">
        <v>90</v>
      </c>
      <c r="AK83" s="101"/>
      <c r="AL83" s="101">
        <f>INDEX(章节关卡!$D$6:$D$34,芦花古楼!AI83)*芦花古楼!AJ83</f>
        <v>3600</v>
      </c>
      <c r="AM83" s="22">
        <f t="shared" si="29"/>
        <v>95</v>
      </c>
      <c r="AN83" s="22">
        <f t="shared" si="30"/>
        <v>95</v>
      </c>
      <c r="AO83" s="14">
        <f>INDEX(章节关卡!$F$6:$F$34,芦花古楼!AI83)*芦花古楼!AJ83</f>
        <v>10800</v>
      </c>
      <c r="AP83" s="14">
        <v>200</v>
      </c>
      <c r="AS83" s="18">
        <v>78</v>
      </c>
      <c r="AT83" s="101">
        <v>27</v>
      </c>
      <c r="AV83" s="18">
        <v>78</v>
      </c>
      <c r="AW83" s="101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5">
        <v>79</v>
      </c>
      <c r="CK83" s="55">
        <v>1</v>
      </c>
      <c r="CL83" s="55" t="s">
        <v>276</v>
      </c>
      <c r="CM83" s="55">
        <v>79</v>
      </c>
      <c r="CN83" s="55"/>
      <c r="CO83" s="55"/>
      <c r="CP83" s="55"/>
      <c r="CQ83" s="55" t="s">
        <v>414</v>
      </c>
      <c r="CR83" s="55">
        <v>4320</v>
      </c>
      <c r="CS83" s="55" t="s">
        <v>415</v>
      </c>
      <c r="CT83" s="55">
        <v>80</v>
      </c>
      <c r="CU83" s="55"/>
      <c r="CV83" s="55"/>
      <c r="CW83" s="55" t="s">
        <v>415</v>
      </c>
      <c r="CX83" s="55">
        <v>95</v>
      </c>
      <c r="CY83" s="55"/>
      <c r="CZ83" s="55"/>
      <c r="DA83" s="55"/>
      <c r="DB83" s="55"/>
      <c r="DC83" s="55"/>
      <c r="DD83" s="55"/>
      <c r="DE83" s="55"/>
      <c r="DF83" s="55"/>
      <c r="DG83" s="55"/>
      <c r="DH83" s="55"/>
    </row>
    <row r="84" spans="1:112" ht="16.5" x14ac:dyDescent="0.2">
      <c r="A84" s="22">
        <v>80</v>
      </c>
      <c r="B84" s="92">
        <v>18</v>
      </c>
      <c r="C84" s="79">
        <v>30</v>
      </c>
      <c r="D84" s="101"/>
      <c r="E84" s="92">
        <f>INDEX(章节关卡!$D$6:$D$34,芦花古楼!B84)*芦花古楼!C84</f>
        <v>1110</v>
      </c>
      <c r="F84" s="22">
        <f t="shared" si="22"/>
        <v>80</v>
      </c>
      <c r="G84" s="22">
        <f t="shared" si="23"/>
        <v>100</v>
      </c>
      <c r="H84" s="14">
        <f>INDEX(章节关卡!$F$6:$F$34,芦花古楼!B84)*芦花古楼!C84</f>
        <v>3300</v>
      </c>
      <c r="I84" s="14">
        <v>250</v>
      </c>
      <c r="L84" s="22">
        <v>80</v>
      </c>
      <c r="M84" s="92">
        <f t="shared" si="26"/>
        <v>19</v>
      </c>
      <c r="N84" s="79">
        <v>60</v>
      </c>
      <c r="O84" s="101"/>
      <c r="P84" s="92">
        <f>INDEX(章节关卡!$D$6:$D$34,芦花古楼!M84)*芦花古楼!N84</f>
        <v>2400</v>
      </c>
      <c r="Q84" s="22">
        <f t="shared" si="27"/>
        <v>85</v>
      </c>
      <c r="R84" s="22">
        <f t="shared" si="28"/>
        <v>100</v>
      </c>
      <c r="S84" s="14">
        <f>INDEX(章节关卡!$F$6:$F$34,芦花古楼!M84)*芦花古楼!N84</f>
        <v>7200</v>
      </c>
      <c r="T84" s="14">
        <v>250</v>
      </c>
      <c r="W84" s="22">
        <v>80</v>
      </c>
      <c r="X84" s="25">
        <v>19</v>
      </c>
      <c r="Y84" s="79">
        <v>90</v>
      </c>
      <c r="Z84" s="101"/>
      <c r="AA84" s="101">
        <f>INDEX(章节关卡!$D$6:$D$34,芦花古楼!X84)*芦花古楼!Y84</f>
        <v>3600</v>
      </c>
      <c r="AB84" s="22">
        <f t="shared" si="24"/>
        <v>90</v>
      </c>
      <c r="AC84" s="22">
        <f t="shared" si="25"/>
        <v>100</v>
      </c>
      <c r="AD84" s="14">
        <f>INDEX(章节关卡!$F$6:$F$34,芦花古楼!X84)*芦花古楼!Y84</f>
        <v>10800</v>
      </c>
      <c r="AE84" s="14">
        <v>250</v>
      </c>
      <c r="AH84" s="22">
        <v>80</v>
      </c>
      <c r="AI84" s="48">
        <v>19</v>
      </c>
      <c r="AJ84" s="79">
        <v>90</v>
      </c>
      <c r="AK84" s="101"/>
      <c r="AL84" s="101">
        <f>INDEX(章节关卡!$D$6:$D$34,芦花古楼!AI84)*芦花古楼!AJ84</f>
        <v>3600</v>
      </c>
      <c r="AM84" s="22">
        <f t="shared" si="29"/>
        <v>95</v>
      </c>
      <c r="AN84" s="22">
        <f t="shared" si="30"/>
        <v>100</v>
      </c>
      <c r="AO84" s="14">
        <f>INDEX(章节关卡!$F$6:$F$34,芦花古楼!AI84)*芦花古楼!AJ84</f>
        <v>10800</v>
      </c>
      <c r="AP84" s="14">
        <v>250</v>
      </c>
      <c r="AS84" s="18">
        <v>79</v>
      </c>
      <c r="AT84" s="18">
        <v>28</v>
      </c>
      <c r="AV84" s="18">
        <v>79</v>
      </c>
      <c r="AW84" s="101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5">
        <v>80</v>
      </c>
      <c r="CK84" s="55">
        <v>1</v>
      </c>
      <c r="CL84" s="55" t="s">
        <v>276</v>
      </c>
      <c r="CM84" s="55">
        <v>80</v>
      </c>
      <c r="CN84" s="55"/>
      <c r="CO84" s="55"/>
      <c r="CP84" s="55"/>
      <c r="CQ84" s="55" t="s">
        <v>414</v>
      </c>
      <c r="CR84" s="55">
        <v>5400</v>
      </c>
      <c r="CS84" s="55" t="s">
        <v>415</v>
      </c>
      <c r="CT84" s="55">
        <v>80</v>
      </c>
      <c r="CU84" s="55" t="s">
        <v>299</v>
      </c>
      <c r="CV84" s="55">
        <v>2</v>
      </c>
      <c r="CW84" s="55" t="s">
        <v>415</v>
      </c>
      <c r="CX84" s="55">
        <v>100</v>
      </c>
      <c r="CY84" s="55"/>
      <c r="CZ84" s="55"/>
      <c r="DA84" s="55"/>
      <c r="DB84" s="55"/>
      <c r="DC84" s="55"/>
      <c r="DD84" s="55"/>
      <c r="DE84" s="55"/>
      <c r="DF84" s="55"/>
      <c r="DG84" s="55"/>
      <c r="DH84" s="55"/>
    </row>
    <row r="85" spans="1:112" ht="16.5" x14ac:dyDescent="0.2">
      <c r="A85" s="22">
        <v>81</v>
      </c>
      <c r="B85" s="48">
        <v>19</v>
      </c>
      <c r="C85" s="79">
        <v>30</v>
      </c>
      <c r="D85" s="101"/>
      <c r="E85" s="92">
        <f>INDEX(章节关卡!$D$6:$D$34,芦花古楼!B85)*芦花古楼!C85</f>
        <v>1200</v>
      </c>
      <c r="F85" s="22">
        <f t="shared" si="22"/>
        <v>85</v>
      </c>
      <c r="G85" s="22">
        <f t="shared" si="23"/>
        <v>100</v>
      </c>
      <c r="H85" s="14">
        <f>INDEX(章节关卡!$F$6:$F$34,芦花古楼!B85)*芦花古楼!C85</f>
        <v>3600</v>
      </c>
      <c r="I85" s="14">
        <v>250</v>
      </c>
      <c r="L85" s="22">
        <v>81</v>
      </c>
      <c r="M85" s="92">
        <f t="shared" si="26"/>
        <v>20</v>
      </c>
      <c r="N85" s="79">
        <v>60</v>
      </c>
      <c r="O85" s="101"/>
      <c r="P85" s="92">
        <f>INDEX(章节关卡!$D$6:$D$34,芦花古楼!M85)*芦花古楼!N85</f>
        <v>2520</v>
      </c>
      <c r="Q85" s="22">
        <f t="shared" si="27"/>
        <v>90</v>
      </c>
      <c r="R85" s="22">
        <f t="shared" si="28"/>
        <v>100</v>
      </c>
      <c r="S85" s="14">
        <f>INDEX(章节关卡!$F$6:$F$34,芦花古楼!M85)*芦花古楼!N85</f>
        <v>7800</v>
      </c>
      <c r="T85" s="14">
        <v>250</v>
      </c>
      <c r="W85" s="22">
        <v>81</v>
      </c>
      <c r="X85" s="48">
        <v>20</v>
      </c>
      <c r="Y85" s="79">
        <v>90</v>
      </c>
      <c r="Z85" s="101"/>
      <c r="AA85" s="101">
        <f>INDEX(章节关卡!$D$6:$D$34,芦花古楼!X85)*芦花古楼!Y85</f>
        <v>3780</v>
      </c>
      <c r="AB85" s="22">
        <f t="shared" si="24"/>
        <v>95</v>
      </c>
      <c r="AC85" s="22">
        <f t="shared" si="25"/>
        <v>100</v>
      </c>
      <c r="AD85" s="14">
        <f>INDEX(章节关卡!$F$6:$F$34,芦花古楼!X85)*芦花古楼!Y85</f>
        <v>11700</v>
      </c>
      <c r="AE85" s="14">
        <v>250</v>
      </c>
      <c r="AH85" s="22">
        <v>81</v>
      </c>
      <c r="AI85" s="48">
        <v>20</v>
      </c>
      <c r="AJ85" s="79">
        <v>90</v>
      </c>
      <c r="AK85" s="101"/>
      <c r="AL85" s="101">
        <f>INDEX(章节关卡!$D$6:$D$34,芦花古楼!AI85)*芦花古楼!AJ85</f>
        <v>3780</v>
      </c>
      <c r="AM85" s="22">
        <f t="shared" si="29"/>
        <v>100</v>
      </c>
      <c r="AN85" s="22">
        <f t="shared" si="30"/>
        <v>100</v>
      </c>
      <c r="AO85" s="14">
        <f>INDEX(章节关卡!$F$6:$F$34,芦花古楼!AI85)*芦花古楼!AJ85</f>
        <v>11700</v>
      </c>
      <c r="AP85" s="14">
        <v>250</v>
      </c>
      <c r="AS85" s="18">
        <v>80</v>
      </c>
      <c r="AT85" s="101">
        <v>28</v>
      </c>
      <c r="AV85" s="18">
        <v>80</v>
      </c>
      <c r="AW85" s="101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5">
        <v>81</v>
      </c>
      <c r="CK85" s="55">
        <v>1</v>
      </c>
      <c r="CL85" s="55" t="s">
        <v>276</v>
      </c>
      <c r="CM85" s="55">
        <v>81</v>
      </c>
      <c r="CN85" s="55"/>
      <c r="CO85" s="55"/>
      <c r="CP85" s="55"/>
      <c r="CQ85" s="55" t="s">
        <v>414</v>
      </c>
      <c r="CR85" s="55">
        <v>5400</v>
      </c>
      <c r="CS85" s="55" t="s">
        <v>415</v>
      </c>
      <c r="CT85" s="55">
        <v>85</v>
      </c>
      <c r="CU85" s="55"/>
      <c r="CV85" s="55"/>
      <c r="CW85" s="55" t="s">
        <v>415</v>
      </c>
      <c r="CX85" s="55">
        <v>100</v>
      </c>
      <c r="CY85" s="55"/>
      <c r="CZ85" s="55"/>
      <c r="DA85" s="55"/>
      <c r="DB85" s="55"/>
      <c r="DC85" s="55"/>
      <c r="DD85" s="55"/>
      <c r="DE85" s="55"/>
      <c r="DF85" s="55"/>
      <c r="DG85" s="55"/>
      <c r="DH85" s="55"/>
    </row>
    <row r="86" spans="1:112" ht="16.5" x14ac:dyDescent="0.2">
      <c r="A86" s="22">
        <v>82</v>
      </c>
      <c r="B86" s="92">
        <v>19</v>
      </c>
      <c r="C86" s="79">
        <v>30</v>
      </c>
      <c r="D86" s="101"/>
      <c r="E86" s="92">
        <f>INDEX(章节关卡!$D$6:$D$34,芦花古楼!B86)*芦花古楼!C86</f>
        <v>1200</v>
      </c>
      <c r="F86" s="22">
        <f t="shared" si="22"/>
        <v>85</v>
      </c>
      <c r="G86" s="22">
        <f t="shared" si="23"/>
        <v>100</v>
      </c>
      <c r="H86" s="14">
        <f>INDEX(章节关卡!$F$6:$F$34,芦花古楼!B86)*芦花古楼!C86</f>
        <v>3600</v>
      </c>
      <c r="I86" s="14">
        <v>250</v>
      </c>
      <c r="L86" s="22">
        <v>82</v>
      </c>
      <c r="M86" s="92">
        <f t="shared" si="26"/>
        <v>20</v>
      </c>
      <c r="N86" s="79">
        <v>60</v>
      </c>
      <c r="O86" s="101"/>
      <c r="P86" s="92">
        <f>INDEX(章节关卡!$D$6:$D$34,芦花古楼!M86)*芦花古楼!N86</f>
        <v>2520</v>
      </c>
      <c r="Q86" s="22">
        <f t="shared" si="27"/>
        <v>90</v>
      </c>
      <c r="R86" s="22">
        <f t="shared" si="28"/>
        <v>100</v>
      </c>
      <c r="S86" s="14">
        <f>INDEX(章节关卡!$F$6:$F$34,芦花古楼!M86)*芦花古楼!N86</f>
        <v>7800</v>
      </c>
      <c r="T86" s="14">
        <v>250</v>
      </c>
      <c r="W86" s="22">
        <v>82</v>
      </c>
      <c r="X86" s="48">
        <v>20</v>
      </c>
      <c r="Y86" s="79">
        <v>90</v>
      </c>
      <c r="Z86" s="101"/>
      <c r="AA86" s="101">
        <f>INDEX(章节关卡!$D$6:$D$34,芦花古楼!X86)*芦花古楼!Y86</f>
        <v>3780</v>
      </c>
      <c r="AB86" s="22">
        <f t="shared" si="24"/>
        <v>95</v>
      </c>
      <c r="AC86" s="22">
        <f t="shared" si="25"/>
        <v>100</v>
      </c>
      <c r="AD86" s="14">
        <f>INDEX(章节关卡!$F$6:$F$34,芦花古楼!X86)*芦花古楼!Y86</f>
        <v>11700</v>
      </c>
      <c r="AE86" s="14">
        <v>250</v>
      </c>
      <c r="AH86" s="22">
        <v>82</v>
      </c>
      <c r="AI86" s="48">
        <v>20</v>
      </c>
      <c r="AJ86" s="79">
        <v>90</v>
      </c>
      <c r="AK86" s="101"/>
      <c r="AL86" s="101">
        <f>INDEX(章节关卡!$D$6:$D$34,芦花古楼!AI86)*芦花古楼!AJ86</f>
        <v>3780</v>
      </c>
      <c r="AM86" s="22">
        <f t="shared" si="29"/>
        <v>100</v>
      </c>
      <c r="AN86" s="22">
        <f t="shared" si="30"/>
        <v>100</v>
      </c>
      <c r="AO86" s="14">
        <f>INDEX(章节关卡!$F$6:$F$34,芦花古楼!AI86)*芦花古楼!AJ86</f>
        <v>11700</v>
      </c>
      <c r="AP86" s="14">
        <v>250</v>
      </c>
      <c r="AS86" s="18">
        <v>81</v>
      </c>
      <c r="AT86" s="101">
        <v>29</v>
      </c>
      <c r="AV86" s="18">
        <v>81</v>
      </c>
      <c r="AW86" s="101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5">
        <v>82</v>
      </c>
      <c r="CK86" s="55">
        <v>1</v>
      </c>
      <c r="CL86" s="55" t="s">
        <v>276</v>
      </c>
      <c r="CM86" s="55">
        <v>82</v>
      </c>
      <c r="CN86" s="55"/>
      <c r="CO86" s="55"/>
      <c r="CP86" s="55"/>
      <c r="CQ86" s="55" t="s">
        <v>414</v>
      </c>
      <c r="CR86" s="55">
        <v>5400</v>
      </c>
      <c r="CS86" s="55" t="s">
        <v>415</v>
      </c>
      <c r="CT86" s="55">
        <v>85</v>
      </c>
      <c r="CU86" s="55"/>
      <c r="CV86" s="55"/>
      <c r="CW86" s="55" t="s">
        <v>415</v>
      </c>
      <c r="CX86" s="55">
        <v>100</v>
      </c>
      <c r="CY86" s="55"/>
      <c r="CZ86" s="55"/>
      <c r="DA86" s="55"/>
      <c r="DB86" s="55"/>
      <c r="DC86" s="55"/>
      <c r="DD86" s="55"/>
      <c r="DE86" s="55"/>
      <c r="DF86" s="55"/>
      <c r="DG86" s="55"/>
      <c r="DH86" s="55"/>
    </row>
    <row r="87" spans="1:112" ht="16.5" x14ac:dyDescent="0.2">
      <c r="A87" s="22">
        <v>83</v>
      </c>
      <c r="B87" s="92">
        <v>19</v>
      </c>
      <c r="C87" s="79">
        <v>30</v>
      </c>
      <c r="D87" s="101"/>
      <c r="E87" s="92">
        <f>INDEX(章节关卡!$D$6:$D$34,芦花古楼!B87)*芦花古楼!C87</f>
        <v>1200</v>
      </c>
      <c r="F87" s="22">
        <f t="shared" si="22"/>
        <v>85</v>
      </c>
      <c r="G87" s="22">
        <f t="shared" si="23"/>
        <v>100</v>
      </c>
      <c r="H87" s="14">
        <f>INDEX(章节关卡!$F$6:$F$34,芦花古楼!B87)*芦花古楼!C87</f>
        <v>3600</v>
      </c>
      <c r="I87" s="14">
        <v>250</v>
      </c>
      <c r="L87" s="22">
        <v>83</v>
      </c>
      <c r="M87" s="92">
        <f t="shared" si="26"/>
        <v>20</v>
      </c>
      <c r="N87" s="79">
        <v>60</v>
      </c>
      <c r="O87" s="101"/>
      <c r="P87" s="92">
        <f>INDEX(章节关卡!$D$6:$D$34,芦花古楼!M87)*芦花古楼!N87</f>
        <v>2520</v>
      </c>
      <c r="Q87" s="22">
        <f t="shared" si="27"/>
        <v>90</v>
      </c>
      <c r="R87" s="22">
        <f t="shared" si="28"/>
        <v>100</v>
      </c>
      <c r="S87" s="14">
        <f>INDEX(章节关卡!$F$6:$F$34,芦花古楼!M87)*芦花古楼!N87</f>
        <v>7800</v>
      </c>
      <c r="T87" s="14">
        <v>250</v>
      </c>
      <c r="W87" s="22">
        <v>83</v>
      </c>
      <c r="X87" s="48">
        <v>20</v>
      </c>
      <c r="Y87" s="79">
        <v>90</v>
      </c>
      <c r="Z87" s="101"/>
      <c r="AA87" s="101">
        <f>INDEX(章节关卡!$D$6:$D$34,芦花古楼!X87)*芦花古楼!Y87</f>
        <v>3780</v>
      </c>
      <c r="AB87" s="22">
        <f t="shared" si="24"/>
        <v>95</v>
      </c>
      <c r="AC87" s="22">
        <f t="shared" si="25"/>
        <v>100</v>
      </c>
      <c r="AD87" s="14">
        <f>INDEX(章节关卡!$F$6:$F$34,芦花古楼!X87)*芦花古楼!Y87</f>
        <v>11700</v>
      </c>
      <c r="AE87" s="14">
        <v>250</v>
      </c>
      <c r="AH87" s="22">
        <v>83</v>
      </c>
      <c r="AI87" s="48">
        <v>20</v>
      </c>
      <c r="AJ87" s="79">
        <v>90</v>
      </c>
      <c r="AK87" s="101"/>
      <c r="AL87" s="101">
        <f>INDEX(章节关卡!$D$6:$D$34,芦花古楼!AI87)*芦花古楼!AJ87</f>
        <v>3780</v>
      </c>
      <c r="AM87" s="22">
        <f t="shared" si="29"/>
        <v>100</v>
      </c>
      <c r="AN87" s="22">
        <f t="shared" si="30"/>
        <v>100</v>
      </c>
      <c r="AO87" s="14">
        <f>INDEX(章节关卡!$F$6:$F$34,芦花古楼!AI87)*芦花古楼!AJ87</f>
        <v>11700</v>
      </c>
      <c r="AP87" s="14">
        <v>250</v>
      </c>
      <c r="AS87" s="18">
        <v>82</v>
      </c>
      <c r="AT87" s="101">
        <v>29</v>
      </c>
      <c r="AV87" s="18">
        <v>82</v>
      </c>
      <c r="AW87" s="101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5">
        <v>83</v>
      </c>
      <c r="CK87" s="55">
        <v>1</v>
      </c>
      <c r="CL87" s="55" t="s">
        <v>276</v>
      </c>
      <c r="CM87" s="55">
        <v>83</v>
      </c>
      <c r="CN87" s="55"/>
      <c r="CO87" s="55"/>
      <c r="CP87" s="55"/>
      <c r="CQ87" s="55" t="s">
        <v>414</v>
      </c>
      <c r="CR87" s="55">
        <v>5400</v>
      </c>
      <c r="CS87" s="55" t="s">
        <v>415</v>
      </c>
      <c r="CT87" s="55">
        <v>85</v>
      </c>
      <c r="CU87" s="55"/>
      <c r="CV87" s="55"/>
      <c r="CW87" s="55" t="s">
        <v>415</v>
      </c>
      <c r="CX87" s="55">
        <v>100</v>
      </c>
      <c r="CY87" s="55"/>
      <c r="CZ87" s="55"/>
      <c r="DA87" s="55"/>
      <c r="DB87" s="55"/>
      <c r="DC87" s="55"/>
      <c r="DD87" s="55"/>
      <c r="DE87" s="55"/>
      <c r="DF87" s="55"/>
      <c r="DG87" s="55"/>
      <c r="DH87" s="55"/>
    </row>
    <row r="88" spans="1:112" ht="16.5" x14ac:dyDescent="0.2">
      <c r="A88" s="22">
        <v>84</v>
      </c>
      <c r="B88" s="92">
        <v>19</v>
      </c>
      <c r="C88" s="79">
        <v>30</v>
      </c>
      <c r="D88" s="101"/>
      <c r="E88" s="92">
        <f>INDEX(章节关卡!$D$6:$D$34,芦花古楼!B88)*芦花古楼!C88</f>
        <v>1200</v>
      </c>
      <c r="F88" s="22">
        <f t="shared" si="22"/>
        <v>85</v>
      </c>
      <c r="G88" s="22">
        <f t="shared" si="23"/>
        <v>100</v>
      </c>
      <c r="H88" s="14">
        <f>INDEX(章节关卡!$F$6:$F$34,芦花古楼!B88)*芦花古楼!C88</f>
        <v>3600</v>
      </c>
      <c r="I88" s="14">
        <v>250</v>
      </c>
      <c r="L88" s="22">
        <v>84</v>
      </c>
      <c r="M88" s="92">
        <f t="shared" si="26"/>
        <v>20</v>
      </c>
      <c r="N88" s="79">
        <v>60</v>
      </c>
      <c r="O88" s="101"/>
      <c r="P88" s="92">
        <f>INDEX(章节关卡!$D$6:$D$34,芦花古楼!M88)*芦花古楼!N88</f>
        <v>2520</v>
      </c>
      <c r="Q88" s="22">
        <f t="shared" si="27"/>
        <v>90</v>
      </c>
      <c r="R88" s="22">
        <f t="shared" si="28"/>
        <v>100</v>
      </c>
      <c r="S88" s="14">
        <f>INDEX(章节关卡!$F$6:$F$34,芦花古楼!M88)*芦花古楼!N88</f>
        <v>7800</v>
      </c>
      <c r="T88" s="14">
        <v>250</v>
      </c>
      <c r="W88" s="22">
        <v>84</v>
      </c>
      <c r="X88" s="48">
        <v>20</v>
      </c>
      <c r="Y88" s="79">
        <v>90</v>
      </c>
      <c r="Z88" s="101"/>
      <c r="AA88" s="101">
        <f>INDEX(章节关卡!$D$6:$D$34,芦花古楼!X88)*芦花古楼!Y88</f>
        <v>3780</v>
      </c>
      <c r="AB88" s="22">
        <f t="shared" si="24"/>
        <v>95</v>
      </c>
      <c r="AC88" s="22">
        <f t="shared" si="25"/>
        <v>100</v>
      </c>
      <c r="AD88" s="14">
        <f>INDEX(章节关卡!$F$6:$F$34,芦花古楼!X88)*芦花古楼!Y88</f>
        <v>11700</v>
      </c>
      <c r="AE88" s="14">
        <v>250</v>
      </c>
      <c r="AH88" s="22">
        <v>84</v>
      </c>
      <c r="AI88" s="48">
        <v>20</v>
      </c>
      <c r="AJ88" s="79">
        <v>90</v>
      </c>
      <c r="AK88" s="101"/>
      <c r="AL88" s="101">
        <f>INDEX(章节关卡!$D$6:$D$34,芦花古楼!AI88)*芦花古楼!AJ88</f>
        <v>3780</v>
      </c>
      <c r="AM88" s="22">
        <f t="shared" si="29"/>
        <v>100</v>
      </c>
      <c r="AN88" s="22">
        <f t="shared" si="30"/>
        <v>100</v>
      </c>
      <c r="AO88" s="14">
        <f>INDEX(章节关卡!$F$6:$F$34,芦花古楼!AI88)*芦花古楼!AJ88</f>
        <v>11700</v>
      </c>
      <c r="AP88" s="14">
        <v>250</v>
      </c>
      <c r="AS88" s="18">
        <v>83</v>
      </c>
      <c r="AT88" s="101">
        <v>30</v>
      </c>
      <c r="AV88" s="18">
        <v>83</v>
      </c>
      <c r="AW88" s="101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5">
        <v>84</v>
      </c>
      <c r="CK88" s="55">
        <v>1</v>
      </c>
      <c r="CL88" s="55" t="s">
        <v>276</v>
      </c>
      <c r="CM88" s="55">
        <v>84</v>
      </c>
      <c r="CN88" s="55"/>
      <c r="CO88" s="55"/>
      <c r="CP88" s="55"/>
      <c r="CQ88" s="55" t="s">
        <v>414</v>
      </c>
      <c r="CR88" s="55">
        <v>5400</v>
      </c>
      <c r="CS88" s="55" t="s">
        <v>415</v>
      </c>
      <c r="CT88" s="55">
        <v>85</v>
      </c>
      <c r="CU88" s="55"/>
      <c r="CV88" s="55"/>
      <c r="CW88" s="55" t="s">
        <v>415</v>
      </c>
      <c r="CX88" s="55">
        <v>100</v>
      </c>
      <c r="CY88" s="55"/>
      <c r="CZ88" s="55"/>
      <c r="DA88" s="55"/>
      <c r="DB88" s="55"/>
      <c r="DC88" s="55"/>
      <c r="DD88" s="55"/>
      <c r="DE88" s="55"/>
      <c r="DF88" s="55"/>
      <c r="DG88" s="55"/>
      <c r="DH88" s="55"/>
    </row>
    <row r="89" spans="1:112" ht="16.5" x14ac:dyDescent="0.2">
      <c r="A89" s="22">
        <v>85</v>
      </c>
      <c r="B89" s="92">
        <v>19</v>
      </c>
      <c r="C89" s="79">
        <v>30</v>
      </c>
      <c r="D89" s="101"/>
      <c r="E89" s="92">
        <f>INDEX(章节关卡!$D$6:$D$34,芦花古楼!B89)*芦花古楼!C89</f>
        <v>1200</v>
      </c>
      <c r="F89" s="22">
        <f t="shared" si="22"/>
        <v>85</v>
      </c>
      <c r="G89" s="22">
        <f t="shared" si="23"/>
        <v>105</v>
      </c>
      <c r="H89" s="14">
        <f>INDEX(章节关卡!$F$6:$F$34,芦花古楼!B89)*芦花古楼!C89</f>
        <v>3600</v>
      </c>
      <c r="I89" s="14">
        <v>250</v>
      </c>
      <c r="L89" s="22">
        <v>85</v>
      </c>
      <c r="M89" s="92">
        <f t="shared" si="26"/>
        <v>20</v>
      </c>
      <c r="N89" s="79">
        <v>60</v>
      </c>
      <c r="O89" s="101"/>
      <c r="P89" s="92">
        <f>INDEX(章节关卡!$D$6:$D$34,芦花古楼!M89)*芦花古楼!N89</f>
        <v>2520</v>
      </c>
      <c r="Q89" s="22">
        <f t="shared" si="27"/>
        <v>90</v>
      </c>
      <c r="R89" s="22">
        <f t="shared" si="28"/>
        <v>105</v>
      </c>
      <c r="S89" s="14">
        <f>INDEX(章节关卡!$F$6:$F$34,芦花古楼!M89)*芦花古楼!N89</f>
        <v>7800</v>
      </c>
      <c r="T89" s="14">
        <v>250</v>
      </c>
      <c r="W89" s="22">
        <v>85</v>
      </c>
      <c r="X89" s="48">
        <v>20</v>
      </c>
      <c r="Y89" s="79">
        <v>90</v>
      </c>
      <c r="Z89" s="101"/>
      <c r="AA89" s="101">
        <f>INDEX(章节关卡!$D$6:$D$34,芦花古楼!X89)*芦花古楼!Y89</f>
        <v>3780</v>
      </c>
      <c r="AB89" s="22">
        <f t="shared" si="24"/>
        <v>95</v>
      </c>
      <c r="AC89" s="22">
        <f t="shared" si="25"/>
        <v>105</v>
      </c>
      <c r="AD89" s="14">
        <f>INDEX(章节关卡!$F$6:$F$34,芦花古楼!X89)*芦花古楼!Y89</f>
        <v>11700</v>
      </c>
      <c r="AE89" s="14">
        <v>250</v>
      </c>
      <c r="AH89" s="22">
        <v>85</v>
      </c>
      <c r="AI89" s="48">
        <v>20</v>
      </c>
      <c r="AJ89" s="79">
        <v>90</v>
      </c>
      <c r="AK89" s="101"/>
      <c r="AL89" s="101">
        <f>INDEX(章节关卡!$D$6:$D$34,芦花古楼!AI89)*芦花古楼!AJ89</f>
        <v>3780</v>
      </c>
      <c r="AM89" s="22">
        <f t="shared" si="29"/>
        <v>100</v>
      </c>
      <c r="AN89" s="22">
        <f t="shared" si="30"/>
        <v>105</v>
      </c>
      <c r="AO89" s="14">
        <f>INDEX(章节关卡!$F$6:$F$34,芦花古楼!AI89)*芦花古楼!AJ89</f>
        <v>11700</v>
      </c>
      <c r="AP89" s="14">
        <v>250</v>
      </c>
      <c r="AS89" s="18">
        <v>84</v>
      </c>
      <c r="AT89" s="101">
        <v>30</v>
      </c>
      <c r="AV89" s="18">
        <v>84</v>
      </c>
      <c r="AW89" s="101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5">
        <v>85</v>
      </c>
      <c r="CK89" s="55">
        <v>1</v>
      </c>
      <c r="CL89" s="55" t="s">
        <v>276</v>
      </c>
      <c r="CM89" s="55">
        <v>85</v>
      </c>
      <c r="CN89" s="55"/>
      <c r="CO89" s="55"/>
      <c r="CP89" s="55"/>
      <c r="CQ89" s="55" t="s">
        <v>414</v>
      </c>
      <c r="CR89" s="55">
        <v>5400</v>
      </c>
      <c r="CS89" s="55" t="s">
        <v>415</v>
      </c>
      <c r="CT89" s="55">
        <v>85</v>
      </c>
      <c r="CU89" s="55" t="s">
        <v>416</v>
      </c>
      <c r="CV89" s="55">
        <v>2</v>
      </c>
      <c r="CW89" s="55" t="s">
        <v>415</v>
      </c>
      <c r="CX89" s="55">
        <v>105</v>
      </c>
      <c r="CY89" s="55"/>
      <c r="CZ89" s="55"/>
      <c r="DA89" s="55"/>
      <c r="DB89" s="55"/>
      <c r="DC89" s="55"/>
      <c r="DD89" s="55"/>
      <c r="DE89" s="55"/>
      <c r="DF89" s="55"/>
      <c r="DG89" s="55"/>
      <c r="DH89" s="55"/>
    </row>
    <row r="90" spans="1:112" ht="16.5" x14ac:dyDescent="0.2">
      <c r="A90" s="22">
        <v>86</v>
      </c>
      <c r="B90" s="48">
        <v>20</v>
      </c>
      <c r="C90" s="79">
        <v>30</v>
      </c>
      <c r="D90" s="101"/>
      <c r="E90" s="92">
        <f>INDEX(章节关卡!$D$6:$D$34,芦花古楼!B90)*芦花古楼!C90</f>
        <v>1260</v>
      </c>
      <c r="F90" s="22">
        <f t="shared" si="22"/>
        <v>90</v>
      </c>
      <c r="G90" s="22">
        <f t="shared" si="23"/>
        <v>105</v>
      </c>
      <c r="H90" s="14">
        <f>INDEX(章节关卡!$F$6:$F$34,芦花古楼!B90)*芦花古楼!C90</f>
        <v>3900</v>
      </c>
      <c r="I90" s="14">
        <v>250</v>
      </c>
      <c r="L90" s="22">
        <v>86</v>
      </c>
      <c r="M90" s="92">
        <f t="shared" si="26"/>
        <v>21</v>
      </c>
      <c r="N90" s="79">
        <v>60</v>
      </c>
      <c r="O90" s="101"/>
      <c r="P90" s="92">
        <f>INDEX(章节关卡!$D$6:$D$34,芦花古楼!M90)*芦花古楼!N90</f>
        <v>2700</v>
      </c>
      <c r="Q90" s="22">
        <f t="shared" si="27"/>
        <v>95</v>
      </c>
      <c r="R90" s="22">
        <f t="shared" si="28"/>
        <v>105</v>
      </c>
      <c r="S90" s="14">
        <f>INDEX(章节关卡!$F$6:$F$34,芦花古楼!M90)*芦花古楼!N90</f>
        <v>8400</v>
      </c>
      <c r="T90" s="14">
        <v>250</v>
      </c>
      <c r="W90" s="22">
        <v>86</v>
      </c>
      <c r="X90" s="48">
        <v>21</v>
      </c>
      <c r="Y90" s="79">
        <v>90</v>
      </c>
      <c r="Z90" s="101"/>
      <c r="AA90" s="101">
        <f>INDEX(章节关卡!$D$6:$D$34,芦花古楼!X90)*芦花古楼!Y90</f>
        <v>4050</v>
      </c>
      <c r="AB90" s="22">
        <f t="shared" si="24"/>
        <v>100</v>
      </c>
      <c r="AC90" s="22">
        <f t="shared" si="25"/>
        <v>105</v>
      </c>
      <c r="AD90" s="14">
        <f>INDEX(章节关卡!$F$6:$F$34,芦花古楼!X90)*芦花古楼!Y90</f>
        <v>12600</v>
      </c>
      <c r="AE90" s="14">
        <v>250</v>
      </c>
      <c r="AH90" s="22">
        <v>86</v>
      </c>
      <c r="AI90" s="48">
        <v>21</v>
      </c>
      <c r="AJ90" s="79">
        <v>90</v>
      </c>
      <c r="AK90" s="101"/>
      <c r="AL90" s="101">
        <f>INDEX(章节关卡!$D$6:$D$34,芦花古楼!AI90)*芦花古楼!AJ90</f>
        <v>4050</v>
      </c>
      <c r="AM90" s="22">
        <f t="shared" si="29"/>
        <v>105</v>
      </c>
      <c r="AN90" s="22">
        <f t="shared" si="30"/>
        <v>105</v>
      </c>
      <c r="AO90" s="14">
        <f>INDEX(章节关卡!$F$6:$F$34,芦花古楼!AI90)*芦花古楼!AJ90</f>
        <v>12600</v>
      </c>
      <c r="AP90" s="14">
        <v>250</v>
      </c>
      <c r="AS90" s="18">
        <v>85</v>
      </c>
      <c r="AT90" s="18">
        <v>31</v>
      </c>
      <c r="AV90" s="18">
        <v>85</v>
      </c>
      <c r="AW90" s="101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5">
        <v>86</v>
      </c>
      <c r="CK90" s="55">
        <v>1</v>
      </c>
      <c r="CL90" s="55" t="s">
        <v>276</v>
      </c>
      <c r="CM90" s="55">
        <v>86</v>
      </c>
      <c r="CN90" s="55"/>
      <c r="CO90" s="55"/>
      <c r="CP90" s="55"/>
      <c r="CQ90" s="55" t="s">
        <v>414</v>
      </c>
      <c r="CR90" s="55">
        <v>5400</v>
      </c>
      <c r="CS90" s="55" t="s">
        <v>415</v>
      </c>
      <c r="CT90" s="55">
        <v>90</v>
      </c>
      <c r="CU90" s="55"/>
      <c r="CV90" s="55"/>
      <c r="CW90" s="55" t="s">
        <v>415</v>
      </c>
      <c r="CX90" s="55">
        <v>105</v>
      </c>
      <c r="CY90" s="55"/>
      <c r="CZ90" s="55"/>
      <c r="DA90" s="55"/>
      <c r="DB90" s="55"/>
      <c r="DC90" s="55"/>
      <c r="DD90" s="55"/>
      <c r="DE90" s="55"/>
      <c r="DF90" s="55"/>
      <c r="DG90" s="55"/>
      <c r="DH90" s="55"/>
    </row>
    <row r="91" spans="1:112" ht="16.5" x14ac:dyDescent="0.2">
      <c r="A91" s="22">
        <v>87</v>
      </c>
      <c r="B91" s="92">
        <v>20</v>
      </c>
      <c r="C91" s="79">
        <v>30</v>
      </c>
      <c r="D91" s="101"/>
      <c r="E91" s="92">
        <f>INDEX(章节关卡!$D$6:$D$34,芦花古楼!B91)*芦花古楼!C91</f>
        <v>1260</v>
      </c>
      <c r="F91" s="22">
        <f t="shared" si="22"/>
        <v>90</v>
      </c>
      <c r="G91" s="22">
        <f t="shared" si="23"/>
        <v>105</v>
      </c>
      <c r="H91" s="14">
        <f>INDEX(章节关卡!$F$6:$F$34,芦花古楼!B91)*芦花古楼!C91</f>
        <v>3900</v>
      </c>
      <c r="I91" s="14">
        <v>250</v>
      </c>
      <c r="L91" s="22">
        <v>87</v>
      </c>
      <c r="M91" s="92">
        <f t="shared" si="26"/>
        <v>21</v>
      </c>
      <c r="N91" s="79">
        <v>60</v>
      </c>
      <c r="O91" s="101"/>
      <c r="P91" s="92">
        <f>INDEX(章节关卡!$D$6:$D$34,芦花古楼!M91)*芦花古楼!N91</f>
        <v>2700</v>
      </c>
      <c r="Q91" s="22">
        <f t="shared" si="27"/>
        <v>95</v>
      </c>
      <c r="R91" s="22">
        <f t="shared" si="28"/>
        <v>105</v>
      </c>
      <c r="S91" s="14">
        <f>INDEX(章节关卡!$F$6:$F$34,芦花古楼!M91)*芦花古楼!N91</f>
        <v>8400</v>
      </c>
      <c r="T91" s="14">
        <v>250</v>
      </c>
      <c r="W91" s="22">
        <v>87</v>
      </c>
      <c r="X91" s="48">
        <v>21</v>
      </c>
      <c r="Y91" s="79">
        <v>90</v>
      </c>
      <c r="Z91" s="101"/>
      <c r="AA91" s="101">
        <f>INDEX(章节关卡!$D$6:$D$34,芦花古楼!X91)*芦花古楼!Y91</f>
        <v>4050</v>
      </c>
      <c r="AB91" s="22">
        <f t="shared" si="24"/>
        <v>100</v>
      </c>
      <c r="AC91" s="22">
        <f t="shared" si="25"/>
        <v>105</v>
      </c>
      <c r="AD91" s="14">
        <f>INDEX(章节关卡!$F$6:$F$34,芦花古楼!X91)*芦花古楼!Y91</f>
        <v>12600</v>
      </c>
      <c r="AE91" s="14">
        <v>250</v>
      </c>
      <c r="AH91" s="22">
        <v>87</v>
      </c>
      <c r="AI91" s="48">
        <v>21</v>
      </c>
      <c r="AJ91" s="79">
        <v>90</v>
      </c>
      <c r="AK91" s="101"/>
      <c r="AL91" s="101">
        <f>INDEX(章节关卡!$D$6:$D$34,芦花古楼!AI91)*芦花古楼!AJ91</f>
        <v>4050</v>
      </c>
      <c r="AM91" s="22">
        <f t="shared" si="29"/>
        <v>105</v>
      </c>
      <c r="AN91" s="22">
        <f t="shared" si="30"/>
        <v>105</v>
      </c>
      <c r="AO91" s="14">
        <f>INDEX(章节关卡!$F$6:$F$34,芦花古楼!AI91)*芦花古楼!AJ91</f>
        <v>12600</v>
      </c>
      <c r="AP91" s="14">
        <v>250</v>
      </c>
      <c r="AS91" s="18">
        <v>86</v>
      </c>
      <c r="AT91" s="101">
        <v>32</v>
      </c>
      <c r="AV91" s="18">
        <v>86</v>
      </c>
      <c r="AW91" s="101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5">
        <v>87</v>
      </c>
      <c r="CK91" s="55">
        <v>1</v>
      </c>
      <c r="CL91" s="55" t="s">
        <v>276</v>
      </c>
      <c r="CM91" s="55">
        <v>87</v>
      </c>
      <c r="CN91" s="55"/>
      <c r="CO91" s="55"/>
      <c r="CP91" s="55"/>
      <c r="CQ91" s="55" t="s">
        <v>414</v>
      </c>
      <c r="CR91" s="55">
        <v>5400</v>
      </c>
      <c r="CS91" s="55" t="s">
        <v>415</v>
      </c>
      <c r="CT91" s="55">
        <v>90</v>
      </c>
      <c r="CU91" s="55"/>
      <c r="CV91" s="55"/>
      <c r="CW91" s="55" t="s">
        <v>415</v>
      </c>
      <c r="CX91" s="55">
        <v>105</v>
      </c>
      <c r="CY91" s="55"/>
      <c r="CZ91" s="55"/>
      <c r="DA91" s="55"/>
      <c r="DB91" s="55"/>
      <c r="DC91" s="55"/>
      <c r="DD91" s="55"/>
      <c r="DE91" s="55"/>
      <c r="DF91" s="55"/>
      <c r="DG91" s="55"/>
      <c r="DH91" s="55"/>
    </row>
    <row r="92" spans="1:112" ht="16.5" x14ac:dyDescent="0.2">
      <c r="A92" s="22">
        <v>88</v>
      </c>
      <c r="B92" s="92">
        <v>20</v>
      </c>
      <c r="C92" s="79">
        <v>30</v>
      </c>
      <c r="D92" s="101"/>
      <c r="E92" s="92">
        <f>INDEX(章节关卡!$D$6:$D$34,芦花古楼!B92)*芦花古楼!C92</f>
        <v>1260</v>
      </c>
      <c r="F92" s="22">
        <f t="shared" si="22"/>
        <v>90</v>
      </c>
      <c r="G92" s="22">
        <f t="shared" si="23"/>
        <v>105</v>
      </c>
      <c r="H92" s="14">
        <f>INDEX(章节关卡!$F$6:$F$34,芦花古楼!B92)*芦花古楼!C92</f>
        <v>3900</v>
      </c>
      <c r="I92" s="14">
        <v>250</v>
      </c>
      <c r="L92" s="22">
        <v>88</v>
      </c>
      <c r="M92" s="92">
        <f t="shared" si="26"/>
        <v>21</v>
      </c>
      <c r="N92" s="79">
        <v>60</v>
      </c>
      <c r="O92" s="101"/>
      <c r="P92" s="92">
        <f>INDEX(章节关卡!$D$6:$D$34,芦花古楼!M92)*芦花古楼!N92</f>
        <v>2700</v>
      </c>
      <c r="Q92" s="22">
        <f t="shared" si="27"/>
        <v>95</v>
      </c>
      <c r="R92" s="22">
        <f t="shared" si="28"/>
        <v>105</v>
      </c>
      <c r="S92" s="14">
        <f>INDEX(章节关卡!$F$6:$F$34,芦花古楼!M92)*芦花古楼!N92</f>
        <v>8400</v>
      </c>
      <c r="T92" s="14">
        <v>250</v>
      </c>
      <c r="W92" s="22">
        <v>88</v>
      </c>
      <c r="X92" s="48">
        <v>21</v>
      </c>
      <c r="Y92" s="79">
        <v>90</v>
      </c>
      <c r="Z92" s="101"/>
      <c r="AA92" s="101">
        <f>INDEX(章节关卡!$D$6:$D$34,芦花古楼!X92)*芦花古楼!Y92</f>
        <v>4050</v>
      </c>
      <c r="AB92" s="22">
        <f t="shared" si="24"/>
        <v>100</v>
      </c>
      <c r="AC92" s="22">
        <f t="shared" si="25"/>
        <v>105</v>
      </c>
      <c r="AD92" s="14">
        <f>INDEX(章节关卡!$F$6:$F$34,芦花古楼!X92)*芦花古楼!Y92</f>
        <v>12600</v>
      </c>
      <c r="AE92" s="14">
        <v>250</v>
      </c>
      <c r="AH92" s="22">
        <v>88</v>
      </c>
      <c r="AI92" s="48">
        <v>21</v>
      </c>
      <c r="AJ92" s="79">
        <v>90</v>
      </c>
      <c r="AK92" s="101"/>
      <c r="AL92" s="101">
        <f>INDEX(章节关卡!$D$6:$D$34,芦花古楼!AI92)*芦花古楼!AJ92</f>
        <v>4050</v>
      </c>
      <c r="AM92" s="22">
        <f t="shared" si="29"/>
        <v>105</v>
      </c>
      <c r="AN92" s="22">
        <f t="shared" si="30"/>
        <v>105</v>
      </c>
      <c r="AO92" s="14">
        <f>INDEX(章节关卡!$F$6:$F$34,芦花古楼!AI92)*芦花古楼!AJ92</f>
        <v>12600</v>
      </c>
      <c r="AP92" s="14">
        <v>250</v>
      </c>
      <c r="AS92" s="18">
        <v>87</v>
      </c>
      <c r="AT92" s="101">
        <v>33</v>
      </c>
      <c r="AV92" s="18">
        <v>87</v>
      </c>
      <c r="AW92" s="101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5">
        <v>88</v>
      </c>
      <c r="CK92" s="55">
        <v>1</v>
      </c>
      <c r="CL92" s="55" t="s">
        <v>276</v>
      </c>
      <c r="CM92" s="55">
        <v>88</v>
      </c>
      <c r="CN92" s="55"/>
      <c r="CO92" s="55"/>
      <c r="CP92" s="55"/>
      <c r="CQ92" s="55" t="s">
        <v>414</v>
      </c>
      <c r="CR92" s="55">
        <v>5400</v>
      </c>
      <c r="CS92" s="55" t="s">
        <v>415</v>
      </c>
      <c r="CT92" s="55">
        <v>90</v>
      </c>
      <c r="CU92" s="55"/>
      <c r="CV92" s="55"/>
      <c r="CW92" s="55" t="s">
        <v>415</v>
      </c>
      <c r="CX92" s="55">
        <v>105</v>
      </c>
      <c r="CY92" s="55"/>
      <c r="CZ92" s="55"/>
      <c r="DA92" s="55"/>
      <c r="DB92" s="55"/>
      <c r="DC92" s="55"/>
      <c r="DD92" s="55"/>
      <c r="DE92" s="55"/>
      <c r="DF92" s="55"/>
      <c r="DG92" s="55"/>
      <c r="DH92" s="55"/>
    </row>
    <row r="93" spans="1:112" ht="16.5" x14ac:dyDescent="0.2">
      <c r="A93" s="22">
        <v>89</v>
      </c>
      <c r="B93" s="92">
        <v>20</v>
      </c>
      <c r="C93" s="79">
        <v>30</v>
      </c>
      <c r="D93" s="101"/>
      <c r="E93" s="92">
        <f>INDEX(章节关卡!$D$6:$D$34,芦花古楼!B93)*芦花古楼!C93</f>
        <v>1260</v>
      </c>
      <c r="F93" s="22">
        <f t="shared" si="22"/>
        <v>90</v>
      </c>
      <c r="G93" s="22">
        <f t="shared" si="23"/>
        <v>105</v>
      </c>
      <c r="H93" s="14">
        <f>INDEX(章节关卡!$F$6:$F$34,芦花古楼!B93)*芦花古楼!C93</f>
        <v>3900</v>
      </c>
      <c r="I93" s="14">
        <v>250</v>
      </c>
      <c r="L93" s="22">
        <v>89</v>
      </c>
      <c r="M93" s="92">
        <f t="shared" si="26"/>
        <v>21</v>
      </c>
      <c r="N93" s="79">
        <v>60</v>
      </c>
      <c r="O93" s="101"/>
      <c r="P93" s="92">
        <f>INDEX(章节关卡!$D$6:$D$34,芦花古楼!M93)*芦花古楼!N93</f>
        <v>2700</v>
      </c>
      <c r="Q93" s="22">
        <f t="shared" si="27"/>
        <v>95</v>
      </c>
      <c r="R93" s="22">
        <f t="shared" si="28"/>
        <v>105</v>
      </c>
      <c r="S93" s="14">
        <f>INDEX(章节关卡!$F$6:$F$34,芦花古楼!M93)*芦花古楼!N93</f>
        <v>8400</v>
      </c>
      <c r="T93" s="14">
        <v>250</v>
      </c>
      <c r="W93" s="22">
        <v>89</v>
      </c>
      <c r="X93" s="48">
        <v>21</v>
      </c>
      <c r="Y93" s="79">
        <v>90</v>
      </c>
      <c r="Z93" s="101"/>
      <c r="AA93" s="101">
        <f>INDEX(章节关卡!$D$6:$D$34,芦花古楼!X93)*芦花古楼!Y93</f>
        <v>4050</v>
      </c>
      <c r="AB93" s="22">
        <f t="shared" si="24"/>
        <v>100</v>
      </c>
      <c r="AC93" s="22">
        <f t="shared" si="25"/>
        <v>105</v>
      </c>
      <c r="AD93" s="14">
        <f>INDEX(章节关卡!$F$6:$F$34,芦花古楼!X93)*芦花古楼!Y93</f>
        <v>12600</v>
      </c>
      <c r="AE93" s="14">
        <v>250</v>
      </c>
      <c r="AH93" s="22">
        <v>89</v>
      </c>
      <c r="AI93" s="48">
        <v>21</v>
      </c>
      <c r="AJ93" s="79">
        <v>90</v>
      </c>
      <c r="AK93" s="101"/>
      <c r="AL93" s="101">
        <f>INDEX(章节关卡!$D$6:$D$34,芦花古楼!AI93)*芦花古楼!AJ93</f>
        <v>4050</v>
      </c>
      <c r="AM93" s="22">
        <f t="shared" si="29"/>
        <v>105</v>
      </c>
      <c r="AN93" s="22">
        <f t="shared" si="30"/>
        <v>105</v>
      </c>
      <c r="AO93" s="14">
        <f>INDEX(章节关卡!$F$6:$F$34,芦花古楼!AI93)*芦花古楼!AJ93</f>
        <v>12600</v>
      </c>
      <c r="AP93" s="14">
        <v>250</v>
      </c>
      <c r="AS93" s="18">
        <v>88</v>
      </c>
      <c r="AT93" s="101">
        <v>34</v>
      </c>
      <c r="AV93" s="18">
        <v>88</v>
      </c>
      <c r="AW93" s="101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5">
        <v>89</v>
      </c>
      <c r="CK93" s="55">
        <v>1</v>
      </c>
      <c r="CL93" s="55" t="s">
        <v>276</v>
      </c>
      <c r="CM93" s="55">
        <v>89</v>
      </c>
      <c r="CN93" s="55"/>
      <c r="CO93" s="55"/>
      <c r="CP93" s="55"/>
      <c r="CQ93" s="55" t="s">
        <v>414</v>
      </c>
      <c r="CR93" s="55">
        <v>5400</v>
      </c>
      <c r="CS93" s="55" t="s">
        <v>415</v>
      </c>
      <c r="CT93" s="55">
        <v>90</v>
      </c>
      <c r="CU93" s="55"/>
      <c r="CV93" s="55"/>
      <c r="CW93" s="55" t="s">
        <v>415</v>
      </c>
      <c r="CX93" s="55">
        <v>105</v>
      </c>
      <c r="CY93" s="55"/>
      <c r="CZ93" s="55"/>
      <c r="DA93" s="55"/>
      <c r="DB93" s="55"/>
      <c r="DC93" s="55"/>
      <c r="DD93" s="55"/>
      <c r="DE93" s="55"/>
      <c r="DF93" s="55"/>
      <c r="DG93" s="55"/>
      <c r="DH93" s="55"/>
    </row>
    <row r="94" spans="1:112" ht="16.5" x14ac:dyDescent="0.2">
      <c r="A94" s="22">
        <v>90</v>
      </c>
      <c r="B94" s="92">
        <v>20</v>
      </c>
      <c r="C94" s="79">
        <v>30</v>
      </c>
      <c r="D94" s="101"/>
      <c r="E94" s="92">
        <f>INDEX(章节关卡!$D$6:$D$34,芦花古楼!B94)*芦花古楼!C94</f>
        <v>1260</v>
      </c>
      <c r="F94" s="22">
        <f t="shared" si="22"/>
        <v>90</v>
      </c>
      <c r="G94" s="22">
        <f t="shared" si="23"/>
        <v>110</v>
      </c>
      <c r="H94" s="14">
        <f>INDEX(章节关卡!$F$6:$F$34,芦花古楼!B94)*芦花古楼!C94</f>
        <v>3900</v>
      </c>
      <c r="I94" s="14">
        <v>300</v>
      </c>
      <c r="L94" s="22">
        <v>90</v>
      </c>
      <c r="M94" s="92">
        <f t="shared" si="26"/>
        <v>21</v>
      </c>
      <c r="N94" s="79">
        <v>60</v>
      </c>
      <c r="O94" s="101"/>
      <c r="P94" s="92">
        <f>INDEX(章节关卡!$D$6:$D$34,芦花古楼!M94)*芦花古楼!N94</f>
        <v>2700</v>
      </c>
      <c r="Q94" s="22">
        <f t="shared" si="27"/>
        <v>95</v>
      </c>
      <c r="R94" s="22">
        <f t="shared" si="28"/>
        <v>110</v>
      </c>
      <c r="S94" s="14">
        <f>INDEX(章节关卡!$F$6:$F$34,芦花古楼!M94)*芦花古楼!N94</f>
        <v>8400</v>
      </c>
      <c r="T94" s="14">
        <v>300</v>
      </c>
      <c r="W94" s="22">
        <v>90</v>
      </c>
      <c r="X94" s="25">
        <v>21</v>
      </c>
      <c r="Y94" s="79">
        <v>90</v>
      </c>
      <c r="Z94" s="101"/>
      <c r="AA94" s="101">
        <f>INDEX(章节关卡!$D$6:$D$34,芦花古楼!X94)*芦花古楼!Y94</f>
        <v>4050</v>
      </c>
      <c r="AB94" s="22">
        <f t="shared" si="24"/>
        <v>100</v>
      </c>
      <c r="AC94" s="22">
        <f t="shared" si="25"/>
        <v>110</v>
      </c>
      <c r="AD94" s="14">
        <f>INDEX(章节关卡!$F$6:$F$34,芦花古楼!X94)*芦花古楼!Y94</f>
        <v>12600</v>
      </c>
      <c r="AE94" s="14">
        <v>300</v>
      </c>
      <c r="AH94" s="22">
        <v>90</v>
      </c>
      <c r="AI94" s="48">
        <v>21</v>
      </c>
      <c r="AJ94" s="79">
        <v>90</v>
      </c>
      <c r="AK94" s="101"/>
      <c r="AL94" s="101">
        <f>INDEX(章节关卡!$D$6:$D$34,芦花古楼!AI94)*芦花古楼!AJ94</f>
        <v>4050</v>
      </c>
      <c r="AM94" s="22">
        <f t="shared" si="29"/>
        <v>105</v>
      </c>
      <c r="AN94" s="22">
        <f t="shared" si="30"/>
        <v>110</v>
      </c>
      <c r="AO94" s="14">
        <f>INDEX(章节关卡!$F$6:$F$34,芦花古楼!AI94)*芦花古楼!AJ94</f>
        <v>12600</v>
      </c>
      <c r="AP94" s="14">
        <v>300</v>
      </c>
      <c r="AS94" s="18">
        <v>89</v>
      </c>
      <c r="AT94" s="101">
        <v>35</v>
      </c>
      <c r="AV94" s="18">
        <v>89</v>
      </c>
      <c r="AW94" s="101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5">
        <v>90</v>
      </c>
      <c r="CK94" s="55">
        <v>1</v>
      </c>
      <c r="CL94" s="55" t="s">
        <v>276</v>
      </c>
      <c r="CM94" s="55">
        <v>90</v>
      </c>
      <c r="CN94" s="55"/>
      <c r="CO94" s="55"/>
      <c r="CP94" s="55"/>
      <c r="CQ94" s="55" t="s">
        <v>414</v>
      </c>
      <c r="CR94" s="55">
        <v>5400</v>
      </c>
      <c r="CS94" s="55" t="s">
        <v>415</v>
      </c>
      <c r="CT94" s="55">
        <v>90</v>
      </c>
      <c r="CU94" s="55" t="s">
        <v>299</v>
      </c>
      <c r="CV94" s="55">
        <v>2</v>
      </c>
      <c r="CW94" s="55" t="s">
        <v>415</v>
      </c>
      <c r="CX94" s="55">
        <v>110</v>
      </c>
      <c r="CY94" s="55"/>
      <c r="CZ94" s="55"/>
      <c r="DA94" s="55"/>
      <c r="DB94" s="55"/>
      <c r="DC94" s="55"/>
      <c r="DD94" s="55"/>
      <c r="DE94" s="55"/>
      <c r="DF94" s="55"/>
      <c r="DG94" s="55"/>
      <c r="DH94" s="55"/>
    </row>
    <row r="95" spans="1:112" ht="16.5" x14ac:dyDescent="0.2">
      <c r="A95" s="22">
        <v>91</v>
      </c>
      <c r="B95" s="48">
        <v>21</v>
      </c>
      <c r="C95" s="79">
        <v>30</v>
      </c>
      <c r="D95" s="101"/>
      <c r="E95" s="92">
        <f>INDEX(章节关卡!$D$6:$D$34,芦花古楼!B95)*芦花古楼!C95</f>
        <v>1350</v>
      </c>
      <c r="F95" s="22">
        <f t="shared" si="22"/>
        <v>95</v>
      </c>
      <c r="G95" s="22">
        <f t="shared" si="23"/>
        <v>110</v>
      </c>
      <c r="H95" s="14">
        <f>INDEX(章节关卡!$F$6:$F$34,芦花古楼!B95)*芦花古楼!C95</f>
        <v>4200</v>
      </c>
      <c r="I95" s="14">
        <v>300</v>
      </c>
      <c r="L95" s="22">
        <v>91</v>
      </c>
      <c r="M95" s="92">
        <f t="shared" si="26"/>
        <v>22</v>
      </c>
      <c r="N95" s="79">
        <v>60</v>
      </c>
      <c r="O95" s="101"/>
      <c r="P95" s="92">
        <f>INDEX(章节关卡!$D$6:$D$34,芦花古楼!M95)*芦花古楼!N95</f>
        <v>2820</v>
      </c>
      <c r="Q95" s="22">
        <f t="shared" si="27"/>
        <v>100</v>
      </c>
      <c r="R95" s="22">
        <f t="shared" si="28"/>
        <v>110</v>
      </c>
      <c r="S95" s="14">
        <f>INDEX(章节关卡!$F$6:$F$34,芦花古楼!M95)*芦花古楼!N95</f>
        <v>9000</v>
      </c>
      <c r="T95" s="14">
        <v>300</v>
      </c>
      <c r="W95" s="22">
        <v>91</v>
      </c>
      <c r="X95" s="48">
        <v>22</v>
      </c>
      <c r="Y95" s="79">
        <v>90</v>
      </c>
      <c r="Z95" s="101"/>
      <c r="AA95" s="101">
        <f>INDEX(章节关卡!$D$6:$D$34,芦花古楼!X95)*芦花古楼!Y95</f>
        <v>4230</v>
      </c>
      <c r="AB95" s="22">
        <f t="shared" si="24"/>
        <v>105</v>
      </c>
      <c r="AC95" s="22">
        <f t="shared" si="25"/>
        <v>110</v>
      </c>
      <c r="AD95" s="14">
        <f>INDEX(章节关卡!$F$6:$F$34,芦花古楼!X95)*芦花古楼!Y95</f>
        <v>13500</v>
      </c>
      <c r="AE95" s="14">
        <v>300</v>
      </c>
      <c r="AH95" s="22">
        <v>91</v>
      </c>
      <c r="AI95" s="48">
        <v>22</v>
      </c>
      <c r="AJ95" s="79">
        <v>90</v>
      </c>
      <c r="AK95" s="101"/>
      <c r="AL95" s="101">
        <f>INDEX(章节关卡!$D$6:$D$34,芦花古楼!AI95)*芦花古楼!AJ95</f>
        <v>4230</v>
      </c>
      <c r="AM95" s="22">
        <f t="shared" si="29"/>
        <v>110</v>
      </c>
      <c r="AN95" s="22">
        <f t="shared" si="30"/>
        <v>110</v>
      </c>
      <c r="AO95" s="14">
        <f>INDEX(章节关卡!$F$6:$F$34,芦花古楼!AI95)*芦花古楼!AJ95</f>
        <v>13500</v>
      </c>
      <c r="AP95" s="14">
        <v>300</v>
      </c>
      <c r="AS95" s="18">
        <v>90</v>
      </c>
      <c r="AT95" s="101">
        <v>36</v>
      </c>
      <c r="AV95" s="18">
        <v>90</v>
      </c>
      <c r="AW95" s="101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5">
        <v>91</v>
      </c>
      <c r="CK95" s="55">
        <v>1</v>
      </c>
      <c r="CL95" s="55" t="s">
        <v>276</v>
      </c>
      <c r="CM95" s="55">
        <v>91</v>
      </c>
      <c r="CN95" s="55"/>
      <c r="CO95" s="55"/>
      <c r="CP95" s="55"/>
      <c r="CQ95" s="55" t="s">
        <v>414</v>
      </c>
      <c r="CR95" s="55">
        <v>5400</v>
      </c>
      <c r="CS95" s="55" t="s">
        <v>415</v>
      </c>
      <c r="CT95" s="55">
        <v>95</v>
      </c>
      <c r="CU95" s="55"/>
      <c r="CV95" s="55"/>
      <c r="CW95" s="55" t="s">
        <v>415</v>
      </c>
      <c r="CX95" s="55">
        <v>110</v>
      </c>
      <c r="CY95" s="55"/>
      <c r="CZ95" s="55"/>
      <c r="DA95" s="55"/>
      <c r="DB95" s="55"/>
      <c r="DC95" s="55"/>
      <c r="DD95" s="55"/>
      <c r="DE95" s="55"/>
      <c r="DF95" s="55"/>
      <c r="DG95" s="55"/>
      <c r="DH95" s="55"/>
    </row>
    <row r="96" spans="1:112" ht="16.5" x14ac:dyDescent="0.2">
      <c r="A96" s="22">
        <v>92</v>
      </c>
      <c r="B96" s="92">
        <v>21</v>
      </c>
      <c r="C96" s="79">
        <v>30</v>
      </c>
      <c r="D96" s="101"/>
      <c r="E96" s="92">
        <f>INDEX(章节关卡!$D$6:$D$34,芦花古楼!B96)*芦花古楼!C96</f>
        <v>1350</v>
      </c>
      <c r="F96" s="22">
        <f t="shared" si="22"/>
        <v>95</v>
      </c>
      <c r="G96" s="22">
        <f t="shared" si="23"/>
        <v>110</v>
      </c>
      <c r="H96" s="14">
        <f>INDEX(章节关卡!$F$6:$F$34,芦花古楼!B96)*芦花古楼!C96</f>
        <v>4200</v>
      </c>
      <c r="I96" s="14">
        <v>300</v>
      </c>
      <c r="L96" s="22">
        <v>92</v>
      </c>
      <c r="M96" s="92">
        <f t="shared" si="26"/>
        <v>22</v>
      </c>
      <c r="N96" s="79">
        <v>60</v>
      </c>
      <c r="O96" s="101"/>
      <c r="P96" s="92">
        <f>INDEX(章节关卡!$D$6:$D$34,芦花古楼!M96)*芦花古楼!N96</f>
        <v>2820</v>
      </c>
      <c r="Q96" s="22">
        <f t="shared" si="27"/>
        <v>100</v>
      </c>
      <c r="R96" s="22">
        <f t="shared" si="28"/>
        <v>110</v>
      </c>
      <c r="S96" s="14">
        <f>INDEX(章节关卡!$F$6:$F$34,芦花古楼!M96)*芦花古楼!N96</f>
        <v>9000</v>
      </c>
      <c r="T96" s="14">
        <v>300</v>
      </c>
      <c r="W96" s="22">
        <v>92</v>
      </c>
      <c r="X96" s="48">
        <v>22</v>
      </c>
      <c r="Y96" s="79">
        <v>90</v>
      </c>
      <c r="Z96" s="101"/>
      <c r="AA96" s="101">
        <f>INDEX(章节关卡!$D$6:$D$34,芦花古楼!X96)*芦花古楼!Y96</f>
        <v>4230</v>
      </c>
      <c r="AB96" s="22">
        <f t="shared" si="24"/>
        <v>105</v>
      </c>
      <c r="AC96" s="22">
        <f t="shared" si="25"/>
        <v>110</v>
      </c>
      <c r="AD96" s="14">
        <f>INDEX(章节关卡!$F$6:$F$34,芦花古楼!X96)*芦花古楼!Y96</f>
        <v>13500</v>
      </c>
      <c r="AE96" s="14">
        <v>300</v>
      </c>
      <c r="AH96" s="22">
        <v>92</v>
      </c>
      <c r="AI96" s="48">
        <v>22</v>
      </c>
      <c r="AJ96" s="79">
        <v>90</v>
      </c>
      <c r="AK96" s="101"/>
      <c r="AL96" s="101">
        <f>INDEX(章节关卡!$D$6:$D$34,芦花古楼!AI96)*芦花古楼!AJ96</f>
        <v>4230</v>
      </c>
      <c r="AM96" s="22">
        <f t="shared" si="29"/>
        <v>110</v>
      </c>
      <c r="AN96" s="22">
        <f t="shared" si="30"/>
        <v>110</v>
      </c>
      <c r="AO96" s="14">
        <f>INDEX(章节关卡!$F$6:$F$34,芦花古楼!AI96)*芦花古楼!AJ96</f>
        <v>13500</v>
      </c>
      <c r="AP96" s="14">
        <v>300</v>
      </c>
      <c r="AS96" s="18">
        <v>91</v>
      </c>
      <c r="AT96" s="101">
        <v>37</v>
      </c>
      <c r="AV96" s="18">
        <v>91</v>
      </c>
      <c r="AW96" s="101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5">
        <v>92</v>
      </c>
      <c r="CK96" s="55">
        <v>1</v>
      </c>
      <c r="CL96" s="55" t="s">
        <v>276</v>
      </c>
      <c r="CM96" s="55">
        <v>92</v>
      </c>
      <c r="CN96" s="55"/>
      <c r="CO96" s="55"/>
      <c r="CP96" s="55"/>
      <c r="CQ96" s="55" t="s">
        <v>414</v>
      </c>
      <c r="CR96" s="55">
        <v>5400</v>
      </c>
      <c r="CS96" s="55" t="s">
        <v>415</v>
      </c>
      <c r="CT96" s="55">
        <v>95</v>
      </c>
      <c r="CU96" s="55"/>
      <c r="CV96" s="55"/>
      <c r="CW96" s="55" t="s">
        <v>415</v>
      </c>
      <c r="CX96" s="55">
        <v>110</v>
      </c>
      <c r="CY96" s="55"/>
      <c r="CZ96" s="55"/>
      <c r="DA96" s="55"/>
      <c r="DB96" s="55"/>
      <c r="DC96" s="55"/>
      <c r="DD96" s="55"/>
      <c r="DE96" s="55"/>
      <c r="DF96" s="55"/>
      <c r="DG96" s="55"/>
      <c r="DH96" s="55"/>
    </row>
    <row r="97" spans="1:112" ht="16.5" x14ac:dyDescent="0.2">
      <c r="A97" s="22">
        <v>93</v>
      </c>
      <c r="B97" s="92">
        <v>21</v>
      </c>
      <c r="C97" s="79">
        <v>30</v>
      </c>
      <c r="D97" s="101"/>
      <c r="E97" s="92">
        <f>INDEX(章节关卡!$D$6:$D$34,芦花古楼!B97)*芦花古楼!C97</f>
        <v>1350</v>
      </c>
      <c r="F97" s="22">
        <f t="shared" si="22"/>
        <v>95</v>
      </c>
      <c r="G97" s="22">
        <f t="shared" si="23"/>
        <v>110</v>
      </c>
      <c r="H97" s="14">
        <f>INDEX(章节关卡!$F$6:$F$34,芦花古楼!B97)*芦花古楼!C97</f>
        <v>4200</v>
      </c>
      <c r="I97" s="14">
        <v>300</v>
      </c>
      <c r="L97" s="22">
        <v>93</v>
      </c>
      <c r="M97" s="92">
        <f t="shared" si="26"/>
        <v>22</v>
      </c>
      <c r="N97" s="79">
        <v>60</v>
      </c>
      <c r="O97" s="101"/>
      <c r="P97" s="92">
        <f>INDEX(章节关卡!$D$6:$D$34,芦花古楼!M97)*芦花古楼!N97</f>
        <v>2820</v>
      </c>
      <c r="Q97" s="22">
        <f t="shared" si="27"/>
        <v>100</v>
      </c>
      <c r="R97" s="22">
        <f t="shared" si="28"/>
        <v>110</v>
      </c>
      <c r="S97" s="14">
        <f>INDEX(章节关卡!$F$6:$F$34,芦花古楼!M97)*芦花古楼!N97</f>
        <v>9000</v>
      </c>
      <c r="T97" s="14">
        <v>300</v>
      </c>
      <c r="W97" s="22">
        <v>93</v>
      </c>
      <c r="X97" s="48">
        <v>22</v>
      </c>
      <c r="Y97" s="79">
        <v>90</v>
      </c>
      <c r="Z97" s="101"/>
      <c r="AA97" s="101">
        <f>INDEX(章节关卡!$D$6:$D$34,芦花古楼!X97)*芦花古楼!Y97</f>
        <v>4230</v>
      </c>
      <c r="AB97" s="22">
        <f t="shared" si="24"/>
        <v>105</v>
      </c>
      <c r="AC97" s="22">
        <f t="shared" si="25"/>
        <v>110</v>
      </c>
      <c r="AD97" s="14">
        <f>INDEX(章节关卡!$F$6:$F$34,芦花古楼!X97)*芦花古楼!Y97</f>
        <v>13500</v>
      </c>
      <c r="AE97" s="14">
        <v>300</v>
      </c>
      <c r="AH97" s="22">
        <v>93</v>
      </c>
      <c r="AI97" s="48">
        <v>22</v>
      </c>
      <c r="AJ97" s="79">
        <v>90</v>
      </c>
      <c r="AK97" s="101"/>
      <c r="AL97" s="101">
        <f>INDEX(章节关卡!$D$6:$D$34,芦花古楼!AI97)*芦花古楼!AJ97</f>
        <v>4230</v>
      </c>
      <c r="AM97" s="22">
        <f t="shared" si="29"/>
        <v>110</v>
      </c>
      <c r="AN97" s="22">
        <f t="shared" si="30"/>
        <v>110</v>
      </c>
      <c r="AO97" s="14">
        <f>INDEX(章节关卡!$F$6:$F$34,芦花古楼!AI97)*芦花古楼!AJ97</f>
        <v>13500</v>
      </c>
      <c r="AP97" s="14">
        <v>300</v>
      </c>
      <c r="AS97" s="18">
        <v>92</v>
      </c>
      <c r="AT97" s="101">
        <v>38</v>
      </c>
      <c r="AV97" s="18">
        <v>92</v>
      </c>
      <c r="AW97" s="101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5">
        <v>93</v>
      </c>
      <c r="CK97" s="55">
        <v>1</v>
      </c>
      <c r="CL97" s="55" t="s">
        <v>276</v>
      </c>
      <c r="CM97" s="55">
        <v>93</v>
      </c>
      <c r="CN97" s="55"/>
      <c r="CO97" s="55"/>
      <c r="CP97" s="55"/>
      <c r="CQ97" s="55" t="s">
        <v>414</v>
      </c>
      <c r="CR97" s="55">
        <v>5400</v>
      </c>
      <c r="CS97" s="55" t="s">
        <v>415</v>
      </c>
      <c r="CT97" s="55">
        <v>95</v>
      </c>
      <c r="CU97" s="55"/>
      <c r="CV97" s="55"/>
      <c r="CW97" s="55" t="s">
        <v>415</v>
      </c>
      <c r="CX97" s="55">
        <v>110</v>
      </c>
      <c r="CY97" s="55"/>
      <c r="CZ97" s="55"/>
      <c r="DA97" s="55"/>
      <c r="DB97" s="55"/>
      <c r="DC97" s="55"/>
      <c r="DD97" s="55"/>
      <c r="DE97" s="55"/>
      <c r="DF97" s="55"/>
      <c r="DG97" s="55"/>
      <c r="DH97" s="55"/>
    </row>
    <row r="98" spans="1:112" ht="16.5" x14ac:dyDescent="0.2">
      <c r="A98" s="22">
        <v>94</v>
      </c>
      <c r="B98" s="92">
        <v>21</v>
      </c>
      <c r="C98" s="79">
        <v>30</v>
      </c>
      <c r="D98" s="101"/>
      <c r="E98" s="92">
        <f>INDEX(章节关卡!$D$6:$D$34,芦花古楼!B98)*芦花古楼!C98</f>
        <v>1350</v>
      </c>
      <c r="F98" s="22">
        <f t="shared" si="22"/>
        <v>95</v>
      </c>
      <c r="G98" s="22">
        <f t="shared" si="23"/>
        <v>110</v>
      </c>
      <c r="H98" s="14">
        <f>INDEX(章节关卡!$F$6:$F$34,芦花古楼!B98)*芦花古楼!C98</f>
        <v>4200</v>
      </c>
      <c r="I98" s="14">
        <v>300</v>
      </c>
      <c r="L98" s="22">
        <v>94</v>
      </c>
      <c r="M98" s="92">
        <f t="shared" si="26"/>
        <v>22</v>
      </c>
      <c r="N98" s="79">
        <v>60</v>
      </c>
      <c r="O98" s="101"/>
      <c r="P98" s="92">
        <f>INDEX(章节关卡!$D$6:$D$34,芦花古楼!M98)*芦花古楼!N98</f>
        <v>2820</v>
      </c>
      <c r="Q98" s="22">
        <f t="shared" si="27"/>
        <v>100</v>
      </c>
      <c r="R98" s="22">
        <f t="shared" si="28"/>
        <v>110</v>
      </c>
      <c r="S98" s="14">
        <f>INDEX(章节关卡!$F$6:$F$34,芦花古楼!M98)*芦花古楼!N98</f>
        <v>9000</v>
      </c>
      <c r="T98" s="14">
        <v>300</v>
      </c>
      <c r="W98" s="22">
        <v>94</v>
      </c>
      <c r="X98" s="48">
        <v>22</v>
      </c>
      <c r="Y98" s="79">
        <v>90</v>
      </c>
      <c r="Z98" s="101"/>
      <c r="AA98" s="101">
        <f>INDEX(章节关卡!$D$6:$D$34,芦花古楼!X98)*芦花古楼!Y98</f>
        <v>4230</v>
      </c>
      <c r="AB98" s="22">
        <f t="shared" si="24"/>
        <v>105</v>
      </c>
      <c r="AC98" s="22">
        <f t="shared" si="25"/>
        <v>110</v>
      </c>
      <c r="AD98" s="14">
        <f>INDEX(章节关卡!$F$6:$F$34,芦花古楼!X98)*芦花古楼!Y98</f>
        <v>13500</v>
      </c>
      <c r="AE98" s="14">
        <v>300</v>
      </c>
      <c r="AH98" s="22">
        <v>94</v>
      </c>
      <c r="AI98" s="48">
        <v>22</v>
      </c>
      <c r="AJ98" s="79">
        <v>90</v>
      </c>
      <c r="AK98" s="101"/>
      <c r="AL98" s="101">
        <f>INDEX(章节关卡!$D$6:$D$34,芦花古楼!AI98)*芦花古楼!AJ98</f>
        <v>4230</v>
      </c>
      <c r="AM98" s="22">
        <f t="shared" si="29"/>
        <v>110</v>
      </c>
      <c r="AN98" s="22">
        <f t="shared" si="30"/>
        <v>110</v>
      </c>
      <c r="AO98" s="14">
        <f>INDEX(章节关卡!$F$6:$F$34,芦花古楼!AI98)*芦花古楼!AJ98</f>
        <v>13500</v>
      </c>
      <c r="AP98" s="14">
        <v>300</v>
      </c>
      <c r="AS98" s="18">
        <v>93</v>
      </c>
      <c r="AT98" s="101">
        <v>39</v>
      </c>
      <c r="AV98" s="18">
        <v>93</v>
      </c>
      <c r="AW98" s="101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5">
        <v>94</v>
      </c>
      <c r="CK98" s="55">
        <v>1</v>
      </c>
      <c r="CL98" s="55" t="s">
        <v>276</v>
      </c>
      <c r="CM98" s="55">
        <v>94</v>
      </c>
      <c r="CN98" s="55"/>
      <c r="CO98" s="55"/>
      <c r="CP98" s="55"/>
      <c r="CQ98" s="55" t="s">
        <v>414</v>
      </c>
      <c r="CR98" s="55">
        <v>5400</v>
      </c>
      <c r="CS98" s="55" t="s">
        <v>415</v>
      </c>
      <c r="CT98" s="55">
        <v>95</v>
      </c>
      <c r="CU98" s="55"/>
      <c r="CV98" s="55"/>
      <c r="CW98" s="55" t="s">
        <v>415</v>
      </c>
      <c r="CX98" s="55">
        <v>110</v>
      </c>
      <c r="CY98" s="55"/>
      <c r="CZ98" s="55"/>
      <c r="DA98" s="55"/>
      <c r="DB98" s="55"/>
      <c r="DC98" s="55"/>
      <c r="DD98" s="55"/>
      <c r="DE98" s="55"/>
      <c r="DF98" s="55"/>
      <c r="DG98" s="55"/>
      <c r="DH98" s="55"/>
    </row>
    <row r="99" spans="1:112" ht="16.5" x14ac:dyDescent="0.2">
      <c r="A99" s="22">
        <v>95</v>
      </c>
      <c r="B99" s="92">
        <v>21</v>
      </c>
      <c r="C99" s="79">
        <v>30</v>
      </c>
      <c r="D99" s="101"/>
      <c r="E99" s="92">
        <f>INDEX(章节关卡!$D$6:$D$34,芦花古楼!B99)*芦花古楼!C99</f>
        <v>1350</v>
      </c>
      <c r="F99" s="22">
        <f t="shared" si="22"/>
        <v>95</v>
      </c>
      <c r="G99" s="22">
        <f t="shared" si="23"/>
        <v>115</v>
      </c>
      <c r="H99" s="14">
        <f>INDEX(章节关卡!$F$6:$F$34,芦花古楼!B99)*芦花古楼!C99</f>
        <v>4200</v>
      </c>
      <c r="I99" s="14">
        <v>300</v>
      </c>
      <c r="L99" s="22">
        <v>95</v>
      </c>
      <c r="M99" s="92">
        <f t="shared" si="26"/>
        <v>22</v>
      </c>
      <c r="N99" s="79">
        <v>60</v>
      </c>
      <c r="O99" s="101"/>
      <c r="P99" s="92">
        <f>INDEX(章节关卡!$D$6:$D$34,芦花古楼!M99)*芦花古楼!N99</f>
        <v>2820</v>
      </c>
      <c r="Q99" s="22">
        <f t="shared" si="27"/>
        <v>100</v>
      </c>
      <c r="R99" s="22">
        <f t="shared" si="28"/>
        <v>115</v>
      </c>
      <c r="S99" s="14">
        <f>INDEX(章节关卡!$F$6:$F$34,芦花古楼!M99)*芦花古楼!N99</f>
        <v>9000</v>
      </c>
      <c r="T99" s="14">
        <v>300</v>
      </c>
      <c r="W99" s="22">
        <v>95</v>
      </c>
      <c r="X99" s="48">
        <v>22</v>
      </c>
      <c r="Y99" s="79">
        <v>90</v>
      </c>
      <c r="Z99" s="101"/>
      <c r="AA99" s="101">
        <f>INDEX(章节关卡!$D$6:$D$34,芦花古楼!X99)*芦花古楼!Y99</f>
        <v>4230</v>
      </c>
      <c r="AB99" s="22">
        <f t="shared" si="24"/>
        <v>105</v>
      </c>
      <c r="AC99" s="22">
        <f t="shared" si="25"/>
        <v>115</v>
      </c>
      <c r="AD99" s="14">
        <f>INDEX(章节关卡!$F$6:$F$34,芦花古楼!X99)*芦花古楼!Y99</f>
        <v>13500</v>
      </c>
      <c r="AE99" s="14">
        <v>300</v>
      </c>
      <c r="AH99" s="22">
        <v>95</v>
      </c>
      <c r="AI99" s="48">
        <v>22</v>
      </c>
      <c r="AJ99" s="79">
        <v>90</v>
      </c>
      <c r="AK99" s="101"/>
      <c r="AL99" s="101">
        <f>INDEX(章节关卡!$D$6:$D$34,芦花古楼!AI99)*芦花古楼!AJ99</f>
        <v>4230</v>
      </c>
      <c r="AM99" s="22">
        <f t="shared" si="29"/>
        <v>110</v>
      </c>
      <c r="AN99" s="22">
        <f t="shared" si="30"/>
        <v>115</v>
      </c>
      <c r="AO99" s="14">
        <f>INDEX(章节关卡!$F$6:$F$34,芦花古楼!AI99)*芦花古楼!AJ99</f>
        <v>13500</v>
      </c>
      <c r="AP99" s="14">
        <v>300</v>
      </c>
      <c r="AS99" s="18">
        <v>94</v>
      </c>
      <c r="AT99" s="101">
        <v>40</v>
      </c>
      <c r="AV99" s="18">
        <v>94</v>
      </c>
      <c r="AW99" s="101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5">
        <v>95</v>
      </c>
      <c r="CK99" s="55">
        <v>1</v>
      </c>
      <c r="CL99" s="55" t="s">
        <v>276</v>
      </c>
      <c r="CM99" s="55">
        <v>95</v>
      </c>
      <c r="CN99" s="55"/>
      <c r="CO99" s="55"/>
      <c r="CP99" s="55"/>
      <c r="CQ99" s="55" t="s">
        <v>414</v>
      </c>
      <c r="CR99" s="55">
        <v>5400</v>
      </c>
      <c r="CS99" s="55" t="s">
        <v>415</v>
      </c>
      <c r="CT99" s="55">
        <v>95</v>
      </c>
      <c r="CU99" s="55" t="s">
        <v>416</v>
      </c>
      <c r="CV99" s="55">
        <v>2</v>
      </c>
      <c r="CW99" s="55" t="s">
        <v>415</v>
      </c>
      <c r="CX99" s="55">
        <v>115</v>
      </c>
      <c r="CY99" s="55"/>
      <c r="CZ99" s="55"/>
      <c r="DA99" s="55"/>
      <c r="DB99" s="55"/>
      <c r="DC99" s="55"/>
      <c r="DD99" s="55"/>
      <c r="DE99" s="55"/>
      <c r="DF99" s="55"/>
      <c r="DG99" s="55"/>
      <c r="DH99" s="55"/>
    </row>
    <row r="100" spans="1:112" ht="16.5" x14ac:dyDescent="0.2">
      <c r="A100" s="22">
        <v>96</v>
      </c>
      <c r="B100" s="25">
        <v>22</v>
      </c>
      <c r="C100" s="79">
        <v>30</v>
      </c>
      <c r="D100" s="101"/>
      <c r="E100" s="92">
        <f>INDEX(章节关卡!$D$6:$D$34,芦花古楼!B100)*芦花古楼!C100</f>
        <v>1410</v>
      </c>
      <c r="F100" s="22">
        <f t="shared" si="22"/>
        <v>100</v>
      </c>
      <c r="G100" s="22">
        <f t="shared" si="23"/>
        <v>115</v>
      </c>
      <c r="H100" s="14">
        <f>INDEX(章节关卡!$F$6:$F$34,芦花古楼!B100)*芦花古楼!C100</f>
        <v>4500</v>
      </c>
      <c r="I100" s="14">
        <v>300</v>
      </c>
      <c r="L100" s="22">
        <v>96</v>
      </c>
      <c r="M100" s="92">
        <f t="shared" si="26"/>
        <v>23</v>
      </c>
      <c r="N100" s="79">
        <v>60</v>
      </c>
      <c r="O100" s="101"/>
      <c r="P100" s="92">
        <f>INDEX(章节关卡!$D$6:$D$34,芦花古楼!M100)*芦花古楼!N100</f>
        <v>3000</v>
      </c>
      <c r="Q100" s="22">
        <f t="shared" si="27"/>
        <v>105</v>
      </c>
      <c r="R100" s="22">
        <f t="shared" si="28"/>
        <v>115</v>
      </c>
      <c r="S100" s="14">
        <f>INDEX(章节关卡!$F$6:$F$34,芦花古楼!M100)*芦花古楼!N100</f>
        <v>9600</v>
      </c>
      <c r="T100" s="14">
        <v>300</v>
      </c>
      <c r="W100" s="22">
        <v>96</v>
      </c>
      <c r="X100" s="25">
        <v>23</v>
      </c>
      <c r="Y100" s="79">
        <v>90</v>
      </c>
      <c r="Z100" s="101"/>
      <c r="AA100" s="101">
        <f>INDEX(章节关卡!$D$6:$D$34,芦花古楼!X100)*芦花古楼!Y100</f>
        <v>4500</v>
      </c>
      <c r="AB100" s="22">
        <f t="shared" si="24"/>
        <v>110</v>
      </c>
      <c r="AC100" s="22">
        <f t="shared" si="25"/>
        <v>115</v>
      </c>
      <c r="AD100" s="14">
        <f>INDEX(章节关卡!$F$6:$F$34,芦花古楼!X100)*芦花古楼!Y100</f>
        <v>14400</v>
      </c>
      <c r="AE100" s="14">
        <v>300</v>
      </c>
      <c r="AH100" s="22">
        <v>96</v>
      </c>
      <c r="AI100" s="48">
        <v>23</v>
      </c>
      <c r="AJ100" s="79">
        <v>90</v>
      </c>
      <c r="AK100" s="101"/>
      <c r="AL100" s="101">
        <f>INDEX(章节关卡!$D$6:$D$34,芦花古楼!AI100)*芦花古楼!AJ100</f>
        <v>4500</v>
      </c>
      <c r="AM100" s="22">
        <f t="shared" si="29"/>
        <v>115</v>
      </c>
      <c r="AN100" s="22">
        <f t="shared" si="30"/>
        <v>115</v>
      </c>
      <c r="AO100" s="14">
        <f>INDEX(章节关卡!$F$6:$F$34,芦花古楼!AI100)*芦花古楼!AJ100</f>
        <v>14400</v>
      </c>
      <c r="AP100" s="14">
        <v>300</v>
      </c>
      <c r="AS100" s="18">
        <v>95</v>
      </c>
      <c r="AT100" s="101">
        <v>41</v>
      </c>
      <c r="AV100" s="18">
        <v>95</v>
      </c>
      <c r="AW100" s="101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5">
        <v>96</v>
      </c>
      <c r="CK100" s="55">
        <v>1</v>
      </c>
      <c r="CL100" s="55" t="s">
        <v>276</v>
      </c>
      <c r="CM100" s="55">
        <v>96</v>
      </c>
      <c r="CN100" s="55"/>
      <c r="CO100" s="55"/>
      <c r="CP100" s="55"/>
      <c r="CQ100" s="55" t="s">
        <v>414</v>
      </c>
      <c r="CR100" s="55">
        <v>6600</v>
      </c>
      <c r="CS100" s="55" t="s">
        <v>415</v>
      </c>
      <c r="CT100" s="55">
        <v>100</v>
      </c>
      <c r="CU100" s="55"/>
      <c r="CV100" s="55"/>
      <c r="CW100" s="55" t="s">
        <v>415</v>
      </c>
      <c r="CX100" s="55">
        <v>115</v>
      </c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</row>
    <row r="101" spans="1:112" ht="16.5" x14ac:dyDescent="0.2">
      <c r="A101" s="22">
        <v>97</v>
      </c>
      <c r="B101" s="92">
        <v>22</v>
      </c>
      <c r="C101" s="79">
        <v>30</v>
      </c>
      <c r="D101" s="101"/>
      <c r="E101" s="92">
        <f>INDEX(章节关卡!$D$6:$D$34,芦花古楼!B101)*芦花古楼!C101</f>
        <v>1410</v>
      </c>
      <c r="F101" s="22">
        <f t="shared" si="22"/>
        <v>100</v>
      </c>
      <c r="G101" s="22">
        <f t="shared" si="23"/>
        <v>115</v>
      </c>
      <c r="H101" s="14">
        <f>INDEX(章节关卡!$F$6:$F$34,芦花古楼!B101)*芦花古楼!C101</f>
        <v>4500</v>
      </c>
      <c r="I101" s="14">
        <v>300</v>
      </c>
      <c r="L101" s="22">
        <v>97</v>
      </c>
      <c r="M101" s="92">
        <f t="shared" si="26"/>
        <v>23</v>
      </c>
      <c r="N101" s="79">
        <v>60</v>
      </c>
      <c r="O101" s="101"/>
      <c r="P101" s="92">
        <f>INDEX(章节关卡!$D$6:$D$34,芦花古楼!M101)*芦花古楼!N101</f>
        <v>3000</v>
      </c>
      <c r="Q101" s="22">
        <f t="shared" si="27"/>
        <v>105</v>
      </c>
      <c r="R101" s="22">
        <f t="shared" si="28"/>
        <v>115</v>
      </c>
      <c r="S101" s="14">
        <f>INDEX(章节关卡!$F$6:$F$34,芦花古楼!M101)*芦花古楼!N101</f>
        <v>9600</v>
      </c>
      <c r="T101" s="14">
        <v>300</v>
      </c>
      <c r="W101" s="22">
        <v>97</v>
      </c>
      <c r="X101" s="25">
        <v>23</v>
      </c>
      <c r="Y101" s="79">
        <v>90</v>
      </c>
      <c r="Z101" s="101"/>
      <c r="AA101" s="101">
        <f>INDEX(章节关卡!$D$6:$D$34,芦花古楼!X101)*芦花古楼!Y101</f>
        <v>4500</v>
      </c>
      <c r="AB101" s="22">
        <f t="shared" si="24"/>
        <v>110</v>
      </c>
      <c r="AC101" s="22">
        <f t="shared" si="25"/>
        <v>115</v>
      </c>
      <c r="AD101" s="14">
        <f>INDEX(章节关卡!$F$6:$F$34,芦花古楼!X101)*芦花古楼!Y101</f>
        <v>14400</v>
      </c>
      <c r="AE101" s="14">
        <v>300</v>
      </c>
      <c r="AH101" s="22">
        <v>97</v>
      </c>
      <c r="AI101" s="48">
        <v>23</v>
      </c>
      <c r="AJ101" s="79">
        <v>90</v>
      </c>
      <c r="AK101" s="101"/>
      <c r="AL101" s="101">
        <f>INDEX(章节关卡!$D$6:$D$34,芦花古楼!AI101)*芦花古楼!AJ101</f>
        <v>4500</v>
      </c>
      <c r="AM101" s="22">
        <f t="shared" si="29"/>
        <v>115</v>
      </c>
      <c r="AN101" s="22">
        <f t="shared" si="30"/>
        <v>115</v>
      </c>
      <c r="AO101" s="14">
        <f>INDEX(章节关卡!$F$6:$F$34,芦花古楼!AI101)*芦花古楼!AJ101</f>
        <v>14400</v>
      </c>
      <c r="AP101" s="14">
        <v>300</v>
      </c>
      <c r="AS101" s="18">
        <v>96</v>
      </c>
      <c r="AT101" s="101">
        <v>42</v>
      </c>
      <c r="AV101" s="18">
        <v>96</v>
      </c>
      <c r="AW101" s="101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5">
        <v>97</v>
      </c>
      <c r="CK101" s="55">
        <v>1</v>
      </c>
      <c r="CL101" s="55" t="s">
        <v>276</v>
      </c>
      <c r="CM101" s="55">
        <v>97</v>
      </c>
      <c r="CN101" s="55"/>
      <c r="CO101" s="55"/>
      <c r="CP101" s="55"/>
      <c r="CQ101" s="55" t="s">
        <v>414</v>
      </c>
      <c r="CR101" s="55">
        <v>6600</v>
      </c>
      <c r="CS101" s="55" t="s">
        <v>415</v>
      </c>
      <c r="CT101" s="55">
        <v>100</v>
      </c>
      <c r="CU101" s="55"/>
      <c r="CV101" s="55"/>
      <c r="CW101" s="55" t="s">
        <v>415</v>
      </c>
      <c r="CX101" s="55">
        <v>115</v>
      </c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</row>
    <row r="102" spans="1:112" ht="16.5" x14ac:dyDescent="0.2">
      <c r="A102" s="22">
        <v>98</v>
      </c>
      <c r="B102" s="92">
        <v>22</v>
      </c>
      <c r="C102" s="79">
        <v>30</v>
      </c>
      <c r="D102" s="101"/>
      <c r="E102" s="92">
        <f>INDEX(章节关卡!$D$6:$D$34,芦花古楼!B102)*芦花古楼!C102</f>
        <v>1410</v>
      </c>
      <c r="F102" s="22">
        <f t="shared" si="22"/>
        <v>100</v>
      </c>
      <c r="G102" s="22">
        <f t="shared" si="23"/>
        <v>115</v>
      </c>
      <c r="H102" s="14">
        <f>INDEX(章节关卡!$F$6:$F$34,芦花古楼!B102)*芦花古楼!C102</f>
        <v>4500</v>
      </c>
      <c r="I102" s="14">
        <v>300</v>
      </c>
      <c r="L102" s="22">
        <v>98</v>
      </c>
      <c r="M102" s="92">
        <f t="shared" si="26"/>
        <v>23</v>
      </c>
      <c r="N102" s="79">
        <v>60</v>
      </c>
      <c r="O102" s="101"/>
      <c r="P102" s="92">
        <f>INDEX(章节关卡!$D$6:$D$34,芦花古楼!M102)*芦花古楼!N102</f>
        <v>3000</v>
      </c>
      <c r="Q102" s="22">
        <f t="shared" si="27"/>
        <v>105</v>
      </c>
      <c r="R102" s="22">
        <f t="shared" si="28"/>
        <v>115</v>
      </c>
      <c r="S102" s="14">
        <f>INDEX(章节关卡!$F$6:$F$34,芦花古楼!M102)*芦花古楼!N102</f>
        <v>9600</v>
      </c>
      <c r="T102" s="14">
        <v>300</v>
      </c>
      <c r="W102" s="22">
        <v>98</v>
      </c>
      <c r="X102" s="25">
        <v>23</v>
      </c>
      <c r="Y102" s="79">
        <v>90</v>
      </c>
      <c r="Z102" s="101"/>
      <c r="AA102" s="101">
        <f>INDEX(章节关卡!$D$6:$D$34,芦花古楼!X102)*芦花古楼!Y102</f>
        <v>4500</v>
      </c>
      <c r="AB102" s="22">
        <f t="shared" si="24"/>
        <v>110</v>
      </c>
      <c r="AC102" s="22">
        <f t="shared" si="25"/>
        <v>115</v>
      </c>
      <c r="AD102" s="14">
        <f>INDEX(章节关卡!$F$6:$F$34,芦花古楼!X102)*芦花古楼!Y102</f>
        <v>14400</v>
      </c>
      <c r="AE102" s="14">
        <v>300</v>
      </c>
      <c r="AH102" s="22">
        <v>98</v>
      </c>
      <c r="AI102" s="48">
        <v>23</v>
      </c>
      <c r="AJ102" s="79">
        <v>90</v>
      </c>
      <c r="AK102" s="101"/>
      <c r="AL102" s="101">
        <f>INDEX(章节关卡!$D$6:$D$34,芦花古楼!AI102)*芦花古楼!AJ102</f>
        <v>4500</v>
      </c>
      <c r="AM102" s="22">
        <f t="shared" si="29"/>
        <v>115</v>
      </c>
      <c r="AN102" s="22">
        <f t="shared" si="30"/>
        <v>115</v>
      </c>
      <c r="AO102" s="14">
        <f>INDEX(章节关卡!$F$6:$F$34,芦花古楼!AI102)*芦花古楼!AJ102</f>
        <v>14400</v>
      </c>
      <c r="AP102" s="14">
        <v>300</v>
      </c>
      <c r="AS102" s="18">
        <v>97</v>
      </c>
      <c r="AT102" s="101">
        <v>43</v>
      </c>
      <c r="AV102" s="18">
        <v>97</v>
      </c>
      <c r="AW102" s="101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5">
        <v>98</v>
      </c>
      <c r="CK102" s="55">
        <v>1</v>
      </c>
      <c r="CL102" s="55" t="s">
        <v>276</v>
      </c>
      <c r="CM102" s="55">
        <v>98</v>
      </c>
      <c r="CN102" s="55"/>
      <c r="CO102" s="55"/>
      <c r="CP102" s="55"/>
      <c r="CQ102" s="55" t="s">
        <v>414</v>
      </c>
      <c r="CR102" s="55">
        <v>6600</v>
      </c>
      <c r="CS102" s="55" t="s">
        <v>415</v>
      </c>
      <c r="CT102" s="55">
        <v>100</v>
      </c>
      <c r="CU102" s="55"/>
      <c r="CV102" s="55"/>
      <c r="CW102" s="55" t="s">
        <v>415</v>
      </c>
      <c r="CX102" s="55">
        <v>115</v>
      </c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</row>
    <row r="103" spans="1:112" ht="16.5" x14ac:dyDescent="0.2">
      <c r="A103" s="22">
        <v>99</v>
      </c>
      <c r="B103" s="92">
        <v>22</v>
      </c>
      <c r="C103" s="79">
        <v>30</v>
      </c>
      <c r="D103" s="101"/>
      <c r="E103" s="92">
        <f>INDEX(章节关卡!$D$6:$D$34,芦花古楼!B103)*芦花古楼!C103</f>
        <v>1410</v>
      </c>
      <c r="F103" s="22">
        <f t="shared" si="22"/>
        <v>100</v>
      </c>
      <c r="G103" s="22">
        <f t="shared" si="23"/>
        <v>115</v>
      </c>
      <c r="H103" s="14">
        <f>INDEX(章节关卡!$F$6:$F$34,芦花古楼!B103)*芦花古楼!C103</f>
        <v>4500</v>
      </c>
      <c r="I103" s="14">
        <v>300</v>
      </c>
      <c r="L103" s="22">
        <v>99</v>
      </c>
      <c r="M103" s="92">
        <f t="shared" si="26"/>
        <v>23</v>
      </c>
      <c r="N103" s="79">
        <v>60</v>
      </c>
      <c r="O103" s="101"/>
      <c r="P103" s="92">
        <f>INDEX(章节关卡!$D$6:$D$34,芦花古楼!M103)*芦花古楼!N103</f>
        <v>3000</v>
      </c>
      <c r="Q103" s="22">
        <f t="shared" si="27"/>
        <v>105</v>
      </c>
      <c r="R103" s="22">
        <f t="shared" si="28"/>
        <v>115</v>
      </c>
      <c r="S103" s="14">
        <f>INDEX(章节关卡!$F$6:$F$34,芦花古楼!M103)*芦花古楼!N103</f>
        <v>9600</v>
      </c>
      <c r="T103" s="14">
        <v>300</v>
      </c>
      <c r="W103" s="22">
        <v>99</v>
      </c>
      <c r="X103" s="25">
        <v>23</v>
      </c>
      <c r="Y103" s="79">
        <v>90</v>
      </c>
      <c r="Z103" s="101"/>
      <c r="AA103" s="101">
        <f>INDEX(章节关卡!$D$6:$D$34,芦花古楼!X103)*芦花古楼!Y103</f>
        <v>4500</v>
      </c>
      <c r="AB103" s="22">
        <f t="shared" si="24"/>
        <v>110</v>
      </c>
      <c r="AC103" s="22">
        <f t="shared" si="25"/>
        <v>115</v>
      </c>
      <c r="AD103" s="14">
        <f>INDEX(章节关卡!$F$6:$F$34,芦花古楼!X103)*芦花古楼!Y103</f>
        <v>14400</v>
      </c>
      <c r="AE103" s="14">
        <v>300</v>
      </c>
      <c r="AH103" s="22">
        <v>99</v>
      </c>
      <c r="AI103" s="48">
        <v>23</v>
      </c>
      <c r="AJ103" s="79">
        <v>90</v>
      </c>
      <c r="AK103" s="101"/>
      <c r="AL103" s="101">
        <f>INDEX(章节关卡!$D$6:$D$34,芦花古楼!AI103)*芦花古楼!AJ103</f>
        <v>4500</v>
      </c>
      <c r="AM103" s="22">
        <f t="shared" si="29"/>
        <v>115</v>
      </c>
      <c r="AN103" s="22">
        <f t="shared" si="30"/>
        <v>115</v>
      </c>
      <c r="AO103" s="14">
        <f>INDEX(章节关卡!$F$6:$F$34,芦花古楼!AI103)*芦花古楼!AJ103</f>
        <v>14400</v>
      </c>
      <c r="AP103" s="14">
        <v>300</v>
      </c>
      <c r="AS103" s="18">
        <v>98</v>
      </c>
      <c r="AT103" s="101">
        <v>44</v>
      </c>
      <c r="AV103" s="18">
        <v>98</v>
      </c>
      <c r="AW103" s="101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5">
        <v>99</v>
      </c>
      <c r="CK103" s="55">
        <v>1</v>
      </c>
      <c r="CL103" s="55" t="s">
        <v>276</v>
      </c>
      <c r="CM103" s="55">
        <v>99</v>
      </c>
      <c r="CN103" s="55"/>
      <c r="CO103" s="55"/>
      <c r="CP103" s="55"/>
      <c r="CQ103" s="55" t="s">
        <v>414</v>
      </c>
      <c r="CR103" s="55">
        <v>6600</v>
      </c>
      <c r="CS103" s="55" t="s">
        <v>415</v>
      </c>
      <c r="CT103" s="55">
        <v>100</v>
      </c>
      <c r="CU103" s="55"/>
      <c r="CV103" s="55"/>
      <c r="CW103" s="55" t="s">
        <v>415</v>
      </c>
      <c r="CX103" s="55">
        <v>115</v>
      </c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</row>
    <row r="104" spans="1:112" ht="16.5" x14ac:dyDescent="0.2">
      <c r="A104" s="22">
        <v>100</v>
      </c>
      <c r="B104" s="92">
        <v>22</v>
      </c>
      <c r="C104" s="79">
        <v>30</v>
      </c>
      <c r="D104" s="101"/>
      <c r="E104" s="92">
        <f>INDEX(章节关卡!$D$6:$D$34,芦花古楼!B104)*芦花古楼!C104</f>
        <v>1410</v>
      </c>
      <c r="F104" s="22">
        <f t="shared" si="22"/>
        <v>100</v>
      </c>
      <c r="G104" s="22">
        <f t="shared" si="23"/>
        <v>120</v>
      </c>
      <c r="H104" s="14">
        <f>INDEX(章节关卡!$F$6:$F$34,芦花古楼!B104)*芦花古楼!C104</f>
        <v>4500</v>
      </c>
      <c r="I104" s="14">
        <v>300</v>
      </c>
      <c r="L104" s="22">
        <v>100</v>
      </c>
      <c r="M104" s="92">
        <f t="shared" si="26"/>
        <v>23</v>
      </c>
      <c r="N104" s="79">
        <v>60</v>
      </c>
      <c r="O104" s="101"/>
      <c r="P104" s="92">
        <f>INDEX(章节关卡!$D$6:$D$34,芦花古楼!M104)*芦花古楼!N104</f>
        <v>3000</v>
      </c>
      <c r="Q104" s="22">
        <f t="shared" si="27"/>
        <v>105</v>
      </c>
      <c r="R104" s="22">
        <f t="shared" si="28"/>
        <v>120</v>
      </c>
      <c r="S104" s="14">
        <f>INDEX(章节关卡!$F$6:$F$34,芦花古楼!M104)*芦花古楼!N104</f>
        <v>9600</v>
      </c>
      <c r="T104" s="14">
        <v>300</v>
      </c>
      <c r="W104" s="22">
        <v>100</v>
      </c>
      <c r="X104" s="25">
        <v>23</v>
      </c>
      <c r="Y104" s="79">
        <v>90</v>
      </c>
      <c r="Z104" s="101"/>
      <c r="AA104" s="101">
        <f>INDEX(章节关卡!$D$6:$D$34,芦花古楼!X104)*芦花古楼!Y104</f>
        <v>4500</v>
      </c>
      <c r="AB104" s="22">
        <f t="shared" si="24"/>
        <v>110</v>
      </c>
      <c r="AC104" s="22">
        <f t="shared" si="25"/>
        <v>120</v>
      </c>
      <c r="AD104" s="14">
        <f>INDEX(章节关卡!$F$6:$F$34,芦花古楼!X104)*芦花古楼!Y104</f>
        <v>14400</v>
      </c>
      <c r="AE104" s="14">
        <v>300</v>
      </c>
      <c r="AH104" s="22">
        <v>100</v>
      </c>
      <c r="AI104" s="48">
        <v>23</v>
      </c>
      <c r="AJ104" s="79">
        <v>90</v>
      </c>
      <c r="AK104" s="101"/>
      <c r="AL104" s="101">
        <f>INDEX(章节关卡!$D$6:$D$34,芦花古楼!AI104)*芦花古楼!AJ104</f>
        <v>4500</v>
      </c>
      <c r="AM104" s="22">
        <f t="shared" si="29"/>
        <v>115</v>
      </c>
      <c r="AN104" s="22">
        <f t="shared" si="30"/>
        <v>120</v>
      </c>
      <c r="AO104" s="14">
        <f>INDEX(章节关卡!$F$6:$F$34,芦花古楼!AI104)*芦花古楼!AJ104</f>
        <v>14400</v>
      </c>
      <c r="AP104" s="14">
        <v>300</v>
      </c>
      <c r="AS104" s="18">
        <v>99</v>
      </c>
      <c r="AT104" s="101">
        <v>45</v>
      </c>
      <c r="AV104" s="18">
        <v>99</v>
      </c>
      <c r="AW104" s="101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5">
        <v>100</v>
      </c>
      <c r="CK104" s="55">
        <v>1</v>
      </c>
      <c r="CL104" s="55" t="s">
        <v>276</v>
      </c>
      <c r="CM104" s="55">
        <v>100</v>
      </c>
      <c r="CN104" s="55"/>
      <c r="CO104" s="55"/>
      <c r="CP104" s="55"/>
      <c r="CQ104" s="55" t="s">
        <v>414</v>
      </c>
      <c r="CR104" s="55">
        <v>6600</v>
      </c>
      <c r="CS104" s="55" t="s">
        <v>415</v>
      </c>
      <c r="CT104" s="55">
        <v>100</v>
      </c>
      <c r="CU104" s="55" t="s">
        <v>299</v>
      </c>
      <c r="CV104" s="55">
        <v>2</v>
      </c>
      <c r="CW104" s="55" t="s">
        <v>415</v>
      </c>
      <c r="CX104" s="55">
        <v>120</v>
      </c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</row>
    <row r="105" spans="1:112" ht="16.5" x14ac:dyDescent="0.2">
      <c r="AS105" s="18">
        <v>100</v>
      </c>
      <c r="AT105" s="101">
        <v>46</v>
      </c>
      <c r="AV105" s="18">
        <v>100</v>
      </c>
      <c r="AW105" s="101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5">
        <v>101</v>
      </c>
      <c r="CK105" s="55">
        <v>2</v>
      </c>
      <c r="CL105" s="55" t="s">
        <v>276</v>
      </c>
      <c r="CM105" s="55">
        <v>1</v>
      </c>
      <c r="CN105" s="55"/>
      <c r="CO105" s="55"/>
      <c r="CP105" s="55"/>
      <c r="CQ105" s="55" t="s">
        <v>414</v>
      </c>
      <c r="CR105" s="55">
        <v>3000</v>
      </c>
      <c r="CS105" s="55" t="s">
        <v>415</v>
      </c>
      <c r="CT105" s="55">
        <v>10</v>
      </c>
      <c r="CU105" s="55"/>
      <c r="CV105" s="55"/>
      <c r="CW105" s="55" t="s">
        <v>415</v>
      </c>
      <c r="CX105" s="55">
        <v>20</v>
      </c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</row>
    <row r="106" spans="1:112" ht="16.5" x14ac:dyDescent="0.2">
      <c r="BF106" s="55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5">
        <v>102</v>
      </c>
      <c r="CK106" s="55">
        <v>2</v>
      </c>
      <c r="CL106" s="55" t="s">
        <v>276</v>
      </c>
      <c r="CM106" s="55">
        <v>2</v>
      </c>
      <c r="CN106" s="55"/>
      <c r="CO106" s="55"/>
      <c r="CP106" s="55"/>
      <c r="CQ106" s="55" t="s">
        <v>414</v>
      </c>
      <c r="CR106" s="55">
        <v>3000</v>
      </c>
      <c r="CS106" s="55" t="s">
        <v>415</v>
      </c>
      <c r="CT106" s="55">
        <v>10</v>
      </c>
      <c r="CU106" s="55" t="s">
        <v>300</v>
      </c>
      <c r="CV106" s="55">
        <v>1</v>
      </c>
      <c r="CW106" s="55" t="s">
        <v>415</v>
      </c>
      <c r="CX106" s="55">
        <v>20</v>
      </c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</row>
    <row r="107" spans="1:112" ht="16.5" x14ac:dyDescent="0.2">
      <c r="BF107" s="55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5">
        <v>103</v>
      </c>
      <c r="CK107" s="55">
        <v>2</v>
      </c>
      <c r="CL107" s="55" t="s">
        <v>276</v>
      </c>
      <c r="CM107" s="55">
        <v>3</v>
      </c>
      <c r="CN107" s="55"/>
      <c r="CO107" s="55"/>
      <c r="CP107" s="55"/>
      <c r="CQ107" s="55" t="s">
        <v>414</v>
      </c>
      <c r="CR107" s="55">
        <v>3000</v>
      </c>
      <c r="CS107" s="55" t="s">
        <v>415</v>
      </c>
      <c r="CT107" s="55">
        <v>10</v>
      </c>
      <c r="CU107" s="55"/>
      <c r="CV107" s="55"/>
      <c r="CW107" s="55" t="s">
        <v>415</v>
      </c>
      <c r="CX107" s="55">
        <v>20</v>
      </c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</row>
    <row r="108" spans="1:112" ht="16.5" x14ac:dyDescent="0.2">
      <c r="BF108" s="55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5">
        <v>104</v>
      </c>
      <c r="CK108" s="55">
        <v>2</v>
      </c>
      <c r="CL108" s="55" t="s">
        <v>276</v>
      </c>
      <c r="CM108" s="55">
        <v>4</v>
      </c>
      <c r="CN108" s="55"/>
      <c r="CO108" s="55"/>
      <c r="CP108" s="55"/>
      <c r="CQ108" s="55" t="s">
        <v>414</v>
      </c>
      <c r="CR108" s="55">
        <v>3000</v>
      </c>
      <c r="CS108" s="55" t="s">
        <v>415</v>
      </c>
      <c r="CT108" s="55">
        <v>10</v>
      </c>
      <c r="CU108" s="55" t="s">
        <v>301</v>
      </c>
      <c r="CV108" s="55">
        <v>1</v>
      </c>
      <c r="CW108" s="55" t="s">
        <v>415</v>
      </c>
      <c r="CX108" s="55">
        <v>20</v>
      </c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</row>
    <row r="109" spans="1:112" ht="16.5" x14ac:dyDescent="0.2">
      <c r="BF109" s="55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5">
        <v>105</v>
      </c>
      <c r="CK109" s="55">
        <v>2</v>
      </c>
      <c r="CL109" s="55" t="s">
        <v>276</v>
      </c>
      <c r="CM109" s="55">
        <v>5</v>
      </c>
      <c r="CN109" s="55"/>
      <c r="CO109" s="55"/>
      <c r="CP109" s="55"/>
      <c r="CQ109" s="55" t="s">
        <v>414</v>
      </c>
      <c r="CR109" s="55">
        <v>3840</v>
      </c>
      <c r="CS109" s="55" t="s">
        <v>415</v>
      </c>
      <c r="CT109" s="55">
        <v>10</v>
      </c>
      <c r="CU109" s="55"/>
      <c r="CV109" s="55"/>
      <c r="CW109" s="55" t="s">
        <v>415</v>
      </c>
      <c r="CX109" s="55">
        <v>25</v>
      </c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</row>
    <row r="110" spans="1:112" ht="16.5" x14ac:dyDescent="0.2">
      <c r="BF110" s="55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5">
        <v>106</v>
      </c>
      <c r="CK110" s="55">
        <v>2</v>
      </c>
      <c r="CL110" s="55" t="s">
        <v>276</v>
      </c>
      <c r="CM110" s="55">
        <v>6</v>
      </c>
      <c r="CN110" s="55"/>
      <c r="CO110" s="55"/>
      <c r="CP110" s="55"/>
      <c r="CQ110" s="55" t="s">
        <v>414</v>
      </c>
      <c r="CR110" s="55">
        <v>3840</v>
      </c>
      <c r="CS110" s="55" t="s">
        <v>415</v>
      </c>
      <c r="CT110" s="55">
        <v>15</v>
      </c>
      <c r="CU110" s="55"/>
      <c r="CV110" s="55"/>
      <c r="CW110" s="55" t="s">
        <v>415</v>
      </c>
      <c r="CX110" s="55">
        <v>25</v>
      </c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</row>
    <row r="111" spans="1:112" ht="16.5" x14ac:dyDescent="0.2">
      <c r="BF111" s="55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5">
        <v>107</v>
      </c>
      <c r="CK111" s="55">
        <v>2</v>
      </c>
      <c r="CL111" s="55" t="s">
        <v>276</v>
      </c>
      <c r="CM111" s="55">
        <v>7</v>
      </c>
      <c r="CN111" s="55"/>
      <c r="CO111" s="55"/>
      <c r="CP111" s="55"/>
      <c r="CQ111" s="55" t="s">
        <v>414</v>
      </c>
      <c r="CR111" s="55">
        <v>3840</v>
      </c>
      <c r="CS111" s="55" t="s">
        <v>415</v>
      </c>
      <c r="CT111" s="55">
        <v>15</v>
      </c>
      <c r="CU111" s="55" t="s">
        <v>300</v>
      </c>
      <c r="CV111" s="55">
        <v>1</v>
      </c>
      <c r="CW111" s="55" t="s">
        <v>415</v>
      </c>
      <c r="CX111" s="55">
        <v>25</v>
      </c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</row>
    <row r="112" spans="1:112" ht="16.5" x14ac:dyDescent="0.2">
      <c r="BF112" s="55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5">
        <v>108</v>
      </c>
      <c r="CK112" s="55">
        <v>2</v>
      </c>
      <c r="CL112" s="55" t="s">
        <v>276</v>
      </c>
      <c r="CM112" s="55">
        <v>8</v>
      </c>
      <c r="CN112" s="55"/>
      <c r="CO112" s="55"/>
      <c r="CP112" s="55"/>
      <c r="CQ112" s="55" t="s">
        <v>414</v>
      </c>
      <c r="CR112" s="55">
        <v>3840</v>
      </c>
      <c r="CS112" s="55" t="s">
        <v>415</v>
      </c>
      <c r="CT112" s="55">
        <v>15</v>
      </c>
      <c r="CU112" s="55"/>
      <c r="CV112" s="55"/>
      <c r="CW112" s="55" t="s">
        <v>415</v>
      </c>
      <c r="CX112" s="55">
        <v>25</v>
      </c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</row>
    <row r="113" spans="58:112" ht="16.5" x14ac:dyDescent="0.2">
      <c r="BF113" s="55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5">
        <v>109</v>
      </c>
      <c r="CK113" s="55">
        <v>2</v>
      </c>
      <c r="CL113" s="55" t="s">
        <v>276</v>
      </c>
      <c r="CM113" s="55">
        <v>9</v>
      </c>
      <c r="CN113" s="55"/>
      <c r="CO113" s="55"/>
      <c r="CP113" s="55"/>
      <c r="CQ113" s="55" t="s">
        <v>414</v>
      </c>
      <c r="CR113" s="55">
        <v>3840</v>
      </c>
      <c r="CS113" s="55" t="s">
        <v>415</v>
      </c>
      <c r="CT113" s="55">
        <v>15</v>
      </c>
      <c r="CU113" s="55"/>
      <c r="CV113" s="55"/>
      <c r="CW113" s="55" t="s">
        <v>415</v>
      </c>
      <c r="CX113" s="55">
        <v>25</v>
      </c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</row>
    <row r="114" spans="58:112" ht="16.5" x14ac:dyDescent="0.2">
      <c r="BF114" s="55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5">
        <v>110</v>
      </c>
      <c r="CK114" s="55">
        <v>2</v>
      </c>
      <c r="CL114" s="55" t="s">
        <v>276</v>
      </c>
      <c r="CM114" s="55">
        <v>10</v>
      </c>
      <c r="CN114" s="55"/>
      <c r="CO114" s="55"/>
      <c r="CP114" s="55"/>
      <c r="CQ114" s="55" t="s">
        <v>414</v>
      </c>
      <c r="CR114" s="55">
        <v>3840</v>
      </c>
      <c r="CS114" s="55" t="s">
        <v>415</v>
      </c>
      <c r="CT114" s="55">
        <v>15</v>
      </c>
      <c r="CU114" s="55" t="s">
        <v>301</v>
      </c>
      <c r="CV114" s="55">
        <v>1</v>
      </c>
      <c r="CW114" s="55" t="s">
        <v>415</v>
      </c>
      <c r="CX114" s="55">
        <v>30</v>
      </c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</row>
    <row r="115" spans="58:112" ht="16.5" x14ac:dyDescent="0.2">
      <c r="BF115" s="55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5">
        <v>111</v>
      </c>
      <c r="CK115" s="55">
        <v>2</v>
      </c>
      <c r="CL115" s="55" t="s">
        <v>276</v>
      </c>
      <c r="CM115" s="55">
        <v>11</v>
      </c>
      <c r="CN115" s="55"/>
      <c r="CO115" s="55"/>
      <c r="CP115" s="55"/>
      <c r="CQ115" s="55" t="s">
        <v>414</v>
      </c>
      <c r="CR115" s="55">
        <v>4800</v>
      </c>
      <c r="CS115" s="55" t="s">
        <v>415</v>
      </c>
      <c r="CT115" s="55">
        <v>20</v>
      </c>
      <c r="CU115" s="55"/>
      <c r="CV115" s="55"/>
      <c r="CW115" s="55" t="s">
        <v>415</v>
      </c>
      <c r="CX115" s="55">
        <v>30</v>
      </c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</row>
    <row r="116" spans="58:112" ht="16.5" x14ac:dyDescent="0.2">
      <c r="BF116" s="55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5">
        <v>112</v>
      </c>
      <c r="CK116" s="55">
        <v>2</v>
      </c>
      <c r="CL116" s="55" t="s">
        <v>276</v>
      </c>
      <c r="CM116" s="55">
        <v>12</v>
      </c>
      <c r="CN116" s="55"/>
      <c r="CO116" s="55"/>
      <c r="CP116" s="55"/>
      <c r="CQ116" s="55" t="s">
        <v>414</v>
      </c>
      <c r="CR116" s="55">
        <v>4800</v>
      </c>
      <c r="CS116" s="55" t="s">
        <v>415</v>
      </c>
      <c r="CT116" s="55">
        <v>20</v>
      </c>
      <c r="CU116" s="55"/>
      <c r="CV116" s="55"/>
      <c r="CW116" s="55" t="s">
        <v>415</v>
      </c>
      <c r="CX116" s="55">
        <v>30</v>
      </c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</row>
    <row r="117" spans="58:112" ht="16.5" x14ac:dyDescent="0.2">
      <c r="BF117" s="55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5">
        <v>113</v>
      </c>
      <c r="CK117" s="55">
        <v>2</v>
      </c>
      <c r="CL117" s="55" t="s">
        <v>276</v>
      </c>
      <c r="CM117" s="55">
        <v>13</v>
      </c>
      <c r="CN117" s="55"/>
      <c r="CO117" s="55"/>
      <c r="CP117" s="55"/>
      <c r="CQ117" s="55" t="s">
        <v>414</v>
      </c>
      <c r="CR117" s="55">
        <v>4800</v>
      </c>
      <c r="CS117" s="55" t="s">
        <v>415</v>
      </c>
      <c r="CT117" s="55">
        <v>20</v>
      </c>
      <c r="CU117" s="55"/>
      <c r="CV117" s="55"/>
      <c r="CW117" s="55" t="s">
        <v>415</v>
      </c>
      <c r="CX117" s="55">
        <v>30</v>
      </c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</row>
    <row r="118" spans="58:112" ht="16.5" x14ac:dyDescent="0.2">
      <c r="BF118" s="55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5">
        <v>114</v>
      </c>
      <c r="CK118" s="55">
        <v>2</v>
      </c>
      <c r="CL118" s="55" t="s">
        <v>276</v>
      </c>
      <c r="CM118" s="55">
        <v>14</v>
      </c>
      <c r="CN118" s="55"/>
      <c r="CO118" s="55"/>
      <c r="CP118" s="55"/>
      <c r="CQ118" s="55" t="s">
        <v>414</v>
      </c>
      <c r="CR118" s="55">
        <v>4800</v>
      </c>
      <c r="CS118" s="55" t="s">
        <v>415</v>
      </c>
      <c r="CT118" s="55">
        <v>20</v>
      </c>
      <c r="CU118" s="55"/>
      <c r="CV118" s="55"/>
      <c r="CW118" s="55" t="s">
        <v>415</v>
      </c>
      <c r="CX118" s="55">
        <v>30</v>
      </c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</row>
    <row r="119" spans="58:112" ht="16.5" x14ac:dyDescent="0.2">
      <c r="BF119" s="55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5">
        <v>115</v>
      </c>
      <c r="CK119" s="55">
        <v>2</v>
      </c>
      <c r="CL119" s="55" t="s">
        <v>276</v>
      </c>
      <c r="CM119" s="55">
        <v>15</v>
      </c>
      <c r="CN119" s="55"/>
      <c r="CO119" s="55"/>
      <c r="CP119" s="55"/>
      <c r="CQ119" s="55" t="s">
        <v>414</v>
      </c>
      <c r="CR119" s="55">
        <v>4800</v>
      </c>
      <c r="CS119" s="55" t="s">
        <v>415</v>
      </c>
      <c r="CT119" s="55">
        <v>20</v>
      </c>
      <c r="CU119" s="55" t="s">
        <v>300</v>
      </c>
      <c r="CV119" s="55">
        <v>2</v>
      </c>
      <c r="CW119" s="55" t="s">
        <v>415</v>
      </c>
      <c r="CX119" s="55">
        <v>35</v>
      </c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</row>
    <row r="120" spans="58:112" ht="16.5" x14ac:dyDescent="0.2">
      <c r="BF120" s="55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5">
        <v>116</v>
      </c>
      <c r="CK120" s="55">
        <v>2</v>
      </c>
      <c r="CL120" s="55" t="s">
        <v>276</v>
      </c>
      <c r="CM120" s="55">
        <v>16</v>
      </c>
      <c r="CN120" s="55"/>
      <c r="CO120" s="55"/>
      <c r="CP120" s="55"/>
      <c r="CQ120" s="55" t="s">
        <v>414</v>
      </c>
      <c r="CR120" s="55">
        <v>4800</v>
      </c>
      <c r="CS120" s="55" t="s">
        <v>415</v>
      </c>
      <c r="CT120" s="55">
        <v>25</v>
      </c>
      <c r="CU120" s="55"/>
      <c r="CV120" s="55"/>
      <c r="CW120" s="55" t="s">
        <v>415</v>
      </c>
      <c r="CX120" s="55">
        <v>35</v>
      </c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</row>
    <row r="121" spans="58:112" ht="16.5" x14ac:dyDescent="0.2">
      <c r="BF121" s="55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5">
        <v>117</v>
      </c>
      <c r="CK121" s="55">
        <v>2</v>
      </c>
      <c r="CL121" s="55" t="s">
        <v>276</v>
      </c>
      <c r="CM121" s="55">
        <v>17</v>
      </c>
      <c r="CN121" s="55"/>
      <c r="CO121" s="55"/>
      <c r="CP121" s="55"/>
      <c r="CQ121" s="55" t="s">
        <v>414</v>
      </c>
      <c r="CR121" s="55">
        <v>4800</v>
      </c>
      <c r="CS121" s="55" t="s">
        <v>415</v>
      </c>
      <c r="CT121" s="55">
        <v>25</v>
      </c>
      <c r="CU121" s="55"/>
      <c r="CV121" s="55"/>
      <c r="CW121" s="55" t="s">
        <v>415</v>
      </c>
      <c r="CX121" s="55">
        <v>35</v>
      </c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</row>
    <row r="122" spans="58:112" ht="16.5" x14ac:dyDescent="0.2">
      <c r="BF122" s="55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5">
        <v>118</v>
      </c>
      <c r="CK122" s="55">
        <v>2</v>
      </c>
      <c r="CL122" s="55" t="s">
        <v>276</v>
      </c>
      <c r="CM122" s="55">
        <v>18</v>
      </c>
      <c r="CN122" s="55"/>
      <c r="CO122" s="55"/>
      <c r="CP122" s="55"/>
      <c r="CQ122" s="55" t="s">
        <v>414</v>
      </c>
      <c r="CR122" s="55">
        <v>4800</v>
      </c>
      <c r="CS122" s="55" t="s">
        <v>415</v>
      </c>
      <c r="CT122" s="55">
        <v>25</v>
      </c>
      <c r="CU122" s="55"/>
      <c r="CV122" s="55"/>
      <c r="CW122" s="55" t="s">
        <v>415</v>
      </c>
      <c r="CX122" s="55">
        <v>35</v>
      </c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</row>
    <row r="123" spans="58:112" ht="16.5" x14ac:dyDescent="0.2">
      <c r="BF123" s="55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5">
        <v>119</v>
      </c>
      <c r="CK123" s="55">
        <v>2</v>
      </c>
      <c r="CL123" s="55" t="s">
        <v>276</v>
      </c>
      <c r="CM123" s="55">
        <v>19</v>
      </c>
      <c r="CN123" s="55"/>
      <c r="CO123" s="55"/>
      <c r="CP123" s="55"/>
      <c r="CQ123" s="55" t="s">
        <v>414</v>
      </c>
      <c r="CR123" s="55">
        <v>4800</v>
      </c>
      <c r="CS123" s="55" t="s">
        <v>415</v>
      </c>
      <c r="CT123" s="55">
        <v>25</v>
      </c>
      <c r="CU123" s="55"/>
      <c r="CV123" s="55"/>
      <c r="CW123" s="55" t="s">
        <v>415</v>
      </c>
      <c r="CX123" s="55">
        <v>35</v>
      </c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</row>
    <row r="124" spans="58:112" ht="16.5" x14ac:dyDescent="0.2">
      <c r="BF124" s="55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5">
        <v>120</v>
      </c>
      <c r="CK124" s="55">
        <v>2</v>
      </c>
      <c r="CL124" s="55" t="s">
        <v>276</v>
      </c>
      <c r="CM124" s="55">
        <v>20</v>
      </c>
      <c r="CN124" s="55"/>
      <c r="CO124" s="55"/>
      <c r="CP124" s="55"/>
      <c r="CQ124" s="55" t="s">
        <v>414</v>
      </c>
      <c r="CR124" s="55">
        <v>6000</v>
      </c>
      <c r="CS124" s="55" t="s">
        <v>415</v>
      </c>
      <c r="CT124" s="55">
        <v>25</v>
      </c>
      <c r="CU124" s="55" t="s">
        <v>301</v>
      </c>
      <c r="CV124" s="55">
        <v>2</v>
      </c>
      <c r="CW124" s="55" t="s">
        <v>415</v>
      </c>
      <c r="CX124" s="55">
        <v>40</v>
      </c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</row>
    <row r="125" spans="58:112" ht="16.5" x14ac:dyDescent="0.2">
      <c r="BF125" s="55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5">
        <v>121</v>
      </c>
      <c r="CK125" s="55">
        <v>2</v>
      </c>
      <c r="CL125" s="55" t="s">
        <v>276</v>
      </c>
      <c r="CM125" s="55">
        <v>21</v>
      </c>
      <c r="CN125" s="55"/>
      <c r="CO125" s="55"/>
      <c r="CP125" s="55"/>
      <c r="CQ125" s="55" t="s">
        <v>414</v>
      </c>
      <c r="CR125" s="55">
        <v>6000</v>
      </c>
      <c r="CS125" s="55" t="s">
        <v>415</v>
      </c>
      <c r="CT125" s="55">
        <v>30</v>
      </c>
      <c r="CU125" s="55"/>
      <c r="CV125" s="55"/>
      <c r="CW125" s="55" t="s">
        <v>415</v>
      </c>
      <c r="CX125" s="55">
        <v>40</v>
      </c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</row>
    <row r="126" spans="58:112" ht="16.5" x14ac:dyDescent="0.2">
      <c r="BF126" s="55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5">
        <v>122</v>
      </c>
      <c r="CK126" s="55">
        <v>2</v>
      </c>
      <c r="CL126" s="55" t="s">
        <v>276</v>
      </c>
      <c r="CM126" s="55">
        <v>22</v>
      </c>
      <c r="CN126" s="55"/>
      <c r="CO126" s="55"/>
      <c r="CP126" s="55"/>
      <c r="CQ126" s="55" t="s">
        <v>414</v>
      </c>
      <c r="CR126" s="55">
        <v>6000</v>
      </c>
      <c r="CS126" s="55" t="s">
        <v>415</v>
      </c>
      <c r="CT126" s="55">
        <v>30</v>
      </c>
      <c r="CU126" s="55"/>
      <c r="CV126" s="55"/>
      <c r="CW126" s="55" t="s">
        <v>415</v>
      </c>
      <c r="CX126" s="55">
        <v>40</v>
      </c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</row>
    <row r="127" spans="58:112" ht="16.5" x14ac:dyDescent="0.2">
      <c r="BF127" s="55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5">
        <v>123</v>
      </c>
      <c r="CK127" s="55">
        <v>2</v>
      </c>
      <c r="CL127" s="55" t="s">
        <v>276</v>
      </c>
      <c r="CM127" s="55">
        <v>23</v>
      </c>
      <c r="CN127" s="55"/>
      <c r="CO127" s="55"/>
      <c r="CP127" s="55"/>
      <c r="CQ127" s="55" t="s">
        <v>414</v>
      </c>
      <c r="CR127" s="55">
        <v>6000</v>
      </c>
      <c r="CS127" s="55" t="s">
        <v>415</v>
      </c>
      <c r="CT127" s="55">
        <v>30</v>
      </c>
      <c r="CU127" s="55"/>
      <c r="CV127" s="55"/>
      <c r="CW127" s="55" t="s">
        <v>415</v>
      </c>
      <c r="CX127" s="55">
        <v>40</v>
      </c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</row>
    <row r="128" spans="58:112" ht="16.5" x14ac:dyDescent="0.2">
      <c r="BF128" s="55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5">
        <v>124</v>
      </c>
      <c r="CK128" s="55">
        <v>2</v>
      </c>
      <c r="CL128" s="55" t="s">
        <v>276</v>
      </c>
      <c r="CM128" s="55">
        <v>24</v>
      </c>
      <c r="CN128" s="55"/>
      <c r="CO128" s="55"/>
      <c r="CP128" s="55"/>
      <c r="CQ128" s="55" t="s">
        <v>414</v>
      </c>
      <c r="CR128" s="55">
        <v>6000</v>
      </c>
      <c r="CS128" s="55" t="s">
        <v>415</v>
      </c>
      <c r="CT128" s="55">
        <v>30</v>
      </c>
      <c r="CU128" s="55"/>
      <c r="CV128" s="55"/>
      <c r="CW128" s="55" t="s">
        <v>415</v>
      </c>
      <c r="CX128" s="55">
        <v>40</v>
      </c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</row>
    <row r="129" spans="58:112" ht="16.5" x14ac:dyDescent="0.2">
      <c r="BF129" s="55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5">
        <v>125</v>
      </c>
      <c r="CK129" s="55">
        <v>2</v>
      </c>
      <c r="CL129" s="55" t="s">
        <v>276</v>
      </c>
      <c r="CM129" s="55">
        <v>25</v>
      </c>
      <c r="CN129" s="55"/>
      <c r="CO129" s="55"/>
      <c r="CP129" s="55"/>
      <c r="CQ129" s="55" t="s">
        <v>414</v>
      </c>
      <c r="CR129" s="55">
        <v>6000</v>
      </c>
      <c r="CS129" s="55" t="s">
        <v>415</v>
      </c>
      <c r="CT129" s="55">
        <v>30</v>
      </c>
      <c r="CU129" s="55" t="s">
        <v>300</v>
      </c>
      <c r="CV129" s="55">
        <v>2</v>
      </c>
      <c r="CW129" s="55" t="s">
        <v>415</v>
      </c>
      <c r="CX129" s="55">
        <v>45</v>
      </c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</row>
    <row r="130" spans="58:112" ht="16.5" x14ac:dyDescent="0.2">
      <c r="BF130" s="55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5">
        <v>126</v>
      </c>
      <c r="CK130" s="55">
        <v>2</v>
      </c>
      <c r="CL130" s="55" t="s">
        <v>276</v>
      </c>
      <c r="CM130" s="55">
        <v>26</v>
      </c>
      <c r="CN130" s="55"/>
      <c r="CO130" s="55"/>
      <c r="CP130" s="55"/>
      <c r="CQ130" s="55" t="s">
        <v>414</v>
      </c>
      <c r="CR130" s="55">
        <v>6000</v>
      </c>
      <c r="CS130" s="55" t="s">
        <v>415</v>
      </c>
      <c r="CT130" s="55">
        <v>35</v>
      </c>
      <c r="CU130" s="55"/>
      <c r="CV130" s="55"/>
      <c r="CW130" s="55" t="s">
        <v>415</v>
      </c>
      <c r="CX130" s="55">
        <v>45</v>
      </c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</row>
    <row r="131" spans="58:112" ht="16.5" x14ac:dyDescent="0.2">
      <c r="BF131" s="55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5">
        <v>127</v>
      </c>
      <c r="CK131" s="55">
        <v>2</v>
      </c>
      <c r="CL131" s="55" t="s">
        <v>276</v>
      </c>
      <c r="CM131" s="55">
        <v>27</v>
      </c>
      <c r="CN131" s="55"/>
      <c r="CO131" s="55"/>
      <c r="CP131" s="55"/>
      <c r="CQ131" s="55" t="s">
        <v>414</v>
      </c>
      <c r="CR131" s="55">
        <v>6000</v>
      </c>
      <c r="CS131" s="55" t="s">
        <v>415</v>
      </c>
      <c r="CT131" s="55">
        <v>35</v>
      </c>
      <c r="CU131" s="55"/>
      <c r="CV131" s="55"/>
      <c r="CW131" s="55" t="s">
        <v>415</v>
      </c>
      <c r="CX131" s="55">
        <v>45</v>
      </c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</row>
    <row r="132" spans="58:112" ht="16.5" x14ac:dyDescent="0.2">
      <c r="BF132" s="55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5">
        <v>128</v>
      </c>
      <c r="CK132" s="55">
        <v>2</v>
      </c>
      <c r="CL132" s="55" t="s">
        <v>276</v>
      </c>
      <c r="CM132" s="55">
        <v>28</v>
      </c>
      <c r="CN132" s="55"/>
      <c r="CO132" s="55"/>
      <c r="CP132" s="55"/>
      <c r="CQ132" s="55" t="s">
        <v>414</v>
      </c>
      <c r="CR132" s="55">
        <v>6000</v>
      </c>
      <c r="CS132" s="55" t="s">
        <v>415</v>
      </c>
      <c r="CT132" s="55">
        <v>35</v>
      </c>
      <c r="CU132" s="55"/>
      <c r="CV132" s="55"/>
      <c r="CW132" s="55" t="s">
        <v>415</v>
      </c>
      <c r="CX132" s="55">
        <v>45</v>
      </c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</row>
    <row r="133" spans="58:112" ht="16.5" x14ac:dyDescent="0.2">
      <c r="BF133" s="55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5">
        <v>129</v>
      </c>
      <c r="CK133" s="55">
        <v>2</v>
      </c>
      <c r="CL133" s="55" t="s">
        <v>276</v>
      </c>
      <c r="CM133" s="55">
        <v>29</v>
      </c>
      <c r="CN133" s="55"/>
      <c r="CO133" s="55"/>
      <c r="CP133" s="55"/>
      <c r="CQ133" s="55" t="s">
        <v>414</v>
      </c>
      <c r="CR133" s="55">
        <v>6000</v>
      </c>
      <c r="CS133" s="55" t="s">
        <v>415</v>
      </c>
      <c r="CT133" s="55">
        <v>35</v>
      </c>
      <c r="CU133" s="55"/>
      <c r="CV133" s="55"/>
      <c r="CW133" s="55" t="s">
        <v>415</v>
      </c>
      <c r="CX133" s="55">
        <v>45</v>
      </c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</row>
    <row r="134" spans="58:112" ht="16.5" x14ac:dyDescent="0.2">
      <c r="BF134" s="55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5">
        <v>130</v>
      </c>
      <c r="CK134" s="55">
        <v>2</v>
      </c>
      <c r="CL134" s="55" t="s">
        <v>276</v>
      </c>
      <c r="CM134" s="55">
        <v>30</v>
      </c>
      <c r="CN134" s="55"/>
      <c r="CO134" s="55"/>
      <c r="CP134" s="55"/>
      <c r="CQ134" s="55" t="s">
        <v>414</v>
      </c>
      <c r="CR134" s="55">
        <v>7200</v>
      </c>
      <c r="CS134" s="55" t="s">
        <v>415</v>
      </c>
      <c r="CT134" s="55">
        <v>35</v>
      </c>
      <c r="CU134" s="55" t="s">
        <v>300</v>
      </c>
      <c r="CV134" s="55">
        <v>2</v>
      </c>
      <c r="CW134" s="55" t="s">
        <v>415</v>
      </c>
      <c r="CX134" s="55">
        <v>50</v>
      </c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</row>
    <row r="135" spans="58:112" ht="16.5" x14ac:dyDescent="0.2">
      <c r="BF135" s="55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5">
        <v>131</v>
      </c>
      <c r="CK135" s="55">
        <v>2</v>
      </c>
      <c r="CL135" s="55" t="s">
        <v>276</v>
      </c>
      <c r="CM135" s="55">
        <v>31</v>
      </c>
      <c r="CN135" s="55"/>
      <c r="CO135" s="55"/>
      <c r="CP135" s="55"/>
      <c r="CQ135" s="55" t="s">
        <v>414</v>
      </c>
      <c r="CR135" s="55">
        <v>7200</v>
      </c>
      <c r="CS135" s="55" t="s">
        <v>415</v>
      </c>
      <c r="CT135" s="55">
        <v>40</v>
      </c>
      <c r="CU135" s="55"/>
      <c r="CV135" s="55"/>
      <c r="CW135" s="55" t="s">
        <v>415</v>
      </c>
      <c r="CX135" s="55">
        <v>50</v>
      </c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</row>
    <row r="136" spans="58:112" ht="16.5" x14ac:dyDescent="0.2">
      <c r="BF136" s="55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5">
        <v>132</v>
      </c>
      <c r="CK136" s="55">
        <v>2</v>
      </c>
      <c r="CL136" s="55" t="s">
        <v>276</v>
      </c>
      <c r="CM136" s="55">
        <v>32</v>
      </c>
      <c r="CN136" s="55"/>
      <c r="CO136" s="55"/>
      <c r="CP136" s="55"/>
      <c r="CQ136" s="55" t="s">
        <v>414</v>
      </c>
      <c r="CR136" s="55">
        <v>7200</v>
      </c>
      <c r="CS136" s="55" t="s">
        <v>415</v>
      </c>
      <c r="CT136" s="55">
        <v>40</v>
      </c>
      <c r="CU136" s="55"/>
      <c r="CV136" s="55"/>
      <c r="CW136" s="55" t="s">
        <v>415</v>
      </c>
      <c r="CX136" s="55">
        <v>50</v>
      </c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</row>
    <row r="137" spans="58:112" ht="16.5" x14ac:dyDescent="0.2">
      <c r="BF137" s="55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5">
        <v>133</v>
      </c>
      <c r="CK137" s="55">
        <v>2</v>
      </c>
      <c r="CL137" s="55" t="s">
        <v>276</v>
      </c>
      <c r="CM137" s="55">
        <v>33</v>
      </c>
      <c r="CN137" s="55"/>
      <c r="CO137" s="55"/>
      <c r="CP137" s="55"/>
      <c r="CQ137" s="55" t="s">
        <v>414</v>
      </c>
      <c r="CR137" s="55">
        <v>7200</v>
      </c>
      <c r="CS137" s="55" t="s">
        <v>415</v>
      </c>
      <c r="CT137" s="55">
        <v>40</v>
      </c>
      <c r="CU137" s="55"/>
      <c r="CV137" s="55"/>
      <c r="CW137" s="55" t="s">
        <v>415</v>
      </c>
      <c r="CX137" s="55">
        <v>50</v>
      </c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</row>
    <row r="138" spans="58:112" ht="16.5" x14ac:dyDescent="0.2">
      <c r="BF138" s="55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5">
        <v>134</v>
      </c>
      <c r="CK138" s="55">
        <v>2</v>
      </c>
      <c r="CL138" s="55" t="s">
        <v>276</v>
      </c>
      <c r="CM138" s="55">
        <v>34</v>
      </c>
      <c r="CN138" s="55"/>
      <c r="CO138" s="55"/>
      <c r="CP138" s="55"/>
      <c r="CQ138" s="55" t="s">
        <v>414</v>
      </c>
      <c r="CR138" s="55">
        <v>7200</v>
      </c>
      <c r="CS138" s="55" t="s">
        <v>415</v>
      </c>
      <c r="CT138" s="55">
        <v>40</v>
      </c>
      <c r="CU138" s="55"/>
      <c r="CV138" s="55"/>
      <c r="CW138" s="55" t="s">
        <v>415</v>
      </c>
      <c r="CX138" s="55">
        <v>50</v>
      </c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</row>
    <row r="139" spans="58:112" ht="16.5" x14ac:dyDescent="0.2">
      <c r="BF139" s="55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5">
        <v>135</v>
      </c>
      <c r="CK139" s="55">
        <v>2</v>
      </c>
      <c r="CL139" s="55" t="s">
        <v>276</v>
      </c>
      <c r="CM139" s="55">
        <v>35</v>
      </c>
      <c r="CN139" s="55"/>
      <c r="CO139" s="55"/>
      <c r="CP139" s="55"/>
      <c r="CQ139" s="55" t="s">
        <v>414</v>
      </c>
      <c r="CR139" s="55">
        <v>7200</v>
      </c>
      <c r="CS139" s="55" t="s">
        <v>415</v>
      </c>
      <c r="CT139" s="55">
        <v>40</v>
      </c>
      <c r="CU139" s="55" t="s">
        <v>301</v>
      </c>
      <c r="CV139" s="55">
        <v>2</v>
      </c>
      <c r="CW139" s="55" t="s">
        <v>415</v>
      </c>
      <c r="CX139" s="55">
        <v>55</v>
      </c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</row>
    <row r="140" spans="58:112" ht="16.5" x14ac:dyDescent="0.2">
      <c r="BF140" s="55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5">
        <v>136</v>
      </c>
      <c r="CK140" s="55">
        <v>2</v>
      </c>
      <c r="CL140" s="55" t="s">
        <v>276</v>
      </c>
      <c r="CM140" s="55">
        <v>36</v>
      </c>
      <c r="CN140" s="55"/>
      <c r="CO140" s="55"/>
      <c r="CP140" s="55"/>
      <c r="CQ140" s="55" t="s">
        <v>414</v>
      </c>
      <c r="CR140" s="55">
        <v>7200</v>
      </c>
      <c r="CS140" s="55" t="s">
        <v>415</v>
      </c>
      <c r="CT140" s="55">
        <v>45</v>
      </c>
      <c r="CU140" s="55"/>
      <c r="CV140" s="55"/>
      <c r="CW140" s="55" t="s">
        <v>415</v>
      </c>
      <c r="CX140" s="55">
        <v>55</v>
      </c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</row>
    <row r="141" spans="58:112" ht="16.5" x14ac:dyDescent="0.2">
      <c r="BF141" s="55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5">
        <v>137</v>
      </c>
      <c r="CK141" s="55">
        <v>2</v>
      </c>
      <c r="CL141" s="55" t="s">
        <v>276</v>
      </c>
      <c r="CM141" s="55">
        <v>37</v>
      </c>
      <c r="CN141" s="55"/>
      <c r="CO141" s="55"/>
      <c r="CP141" s="55"/>
      <c r="CQ141" s="55" t="s">
        <v>414</v>
      </c>
      <c r="CR141" s="55">
        <v>7200</v>
      </c>
      <c r="CS141" s="55" t="s">
        <v>415</v>
      </c>
      <c r="CT141" s="55">
        <v>45</v>
      </c>
      <c r="CU141" s="55"/>
      <c r="CV141" s="55"/>
      <c r="CW141" s="55" t="s">
        <v>415</v>
      </c>
      <c r="CX141" s="55">
        <v>55</v>
      </c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</row>
    <row r="142" spans="58:112" ht="16.5" x14ac:dyDescent="0.2">
      <c r="BF142" s="55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5">
        <v>138</v>
      </c>
      <c r="CK142" s="55">
        <v>2</v>
      </c>
      <c r="CL142" s="55" t="s">
        <v>276</v>
      </c>
      <c r="CM142" s="55">
        <v>38</v>
      </c>
      <c r="CN142" s="55"/>
      <c r="CO142" s="55"/>
      <c r="CP142" s="55"/>
      <c r="CQ142" s="55" t="s">
        <v>414</v>
      </c>
      <c r="CR142" s="55">
        <v>7200</v>
      </c>
      <c r="CS142" s="55" t="s">
        <v>415</v>
      </c>
      <c r="CT142" s="55">
        <v>45</v>
      </c>
      <c r="CU142" s="55"/>
      <c r="CV142" s="55"/>
      <c r="CW142" s="55" t="s">
        <v>415</v>
      </c>
      <c r="CX142" s="55">
        <v>55</v>
      </c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</row>
    <row r="143" spans="58:112" ht="16.5" x14ac:dyDescent="0.2">
      <c r="BF143" s="55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5">
        <v>139</v>
      </c>
      <c r="CK143" s="55">
        <v>2</v>
      </c>
      <c r="CL143" s="55" t="s">
        <v>276</v>
      </c>
      <c r="CM143" s="55">
        <v>39</v>
      </c>
      <c r="CN143" s="55"/>
      <c r="CO143" s="55"/>
      <c r="CP143" s="55"/>
      <c r="CQ143" s="55" t="s">
        <v>414</v>
      </c>
      <c r="CR143" s="55">
        <v>7200</v>
      </c>
      <c r="CS143" s="55" t="s">
        <v>415</v>
      </c>
      <c r="CT143" s="55">
        <v>45</v>
      </c>
      <c r="CU143" s="55"/>
      <c r="CV143" s="55"/>
      <c r="CW143" s="55" t="s">
        <v>415</v>
      </c>
      <c r="CX143" s="55">
        <v>55</v>
      </c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</row>
    <row r="144" spans="58:112" ht="16.5" x14ac:dyDescent="0.2">
      <c r="BF144" s="55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5">
        <v>140</v>
      </c>
      <c r="CK144" s="55">
        <v>2</v>
      </c>
      <c r="CL144" s="55" t="s">
        <v>276</v>
      </c>
      <c r="CM144" s="55">
        <v>40</v>
      </c>
      <c r="CN144" s="55"/>
      <c r="CO144" s="55"/>
      <c r="CP144" s="55"/>
      <c r="CQ144" s="55" t="s">
        <v>414</v>
      </c>
      <c r="CR144" s="55">
        <v>8640</v>
      </c>
      <c r="CS144" s="55" t="s">
        <v>415</v>
      </c>
      <c r="CT144" s="55">
        <v>45</v>
      </c>
      <c r="CU144" s="55" t="s">
        <v>300</v>
      </c>
      <c r="CV144" s="55">
        <v>2</v>
      </c>
      <c r="CW144" s="55" t="s">
        <v>415</v>
      </c>
      <c r="CX144" s="55">
        <v>60</v>
      </c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</row>
    <row r="145" spans="58:112" ht="16.5" x14ac:dyDescent="0.2">
      <c r="BF145" s="55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5">
        <v>141</v>
      </c>
      <c r="CK145" s="55">
        <v>2</v>
      </c>
      <c r="CL145" s="55" t="s">
        <v>276</v>
      </c>
      <c r="CM145" s="55">
        <v>41</v>
      </c>
      <c r="CN145" s="55"/>
      <c r="CO145" s="55"/>
      <c r="CP145" s="55"/>
      <c r="CQ145" s="55" t="s">
        <v>414</v>
      </c>
      <c r="CR145" s="55">
        <v>8640</v>
      </c>
      <c r="CS145" s="55" t="s">
        <v>415</v>
      </c>
      <c r="CT145" s="55">
        <v>50</v>
      </c>
      <c r="CU145" s="55"/>
      <c r="CV145" s="55"/>
      <c r="CW145" s="55" t="s">
        <v>415</v>
      </c>
      <c r="CX145" s="55">
        <v>60</v>
      </c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</row>
    <row r="146" spans="58:112" ht="16.5" x14ac:dyDescent="0.2">
      <c r="BF146" s="55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5">
        <v>142</v>
      </c>
      <c r="CK146" s="55">
        <v>2</v>
      </c>
      <c r="CL146" s="55" t="s">
        <v>276</v>
      </c>
      <c r="CM146" s="55">
        <v>42</v>
      </c>
      <c r="CN146" s="55"/>
      <c r="CO146" s="55"/>
      <c r="CP146" s="55"/>
      <c r="CQ146" s="55" t="s">
        <v>414</v>
      </c>
      <c r="CR146" s="55">
        <v>8640</v>
      </c>
      <c r="CS146" s="55" t="s">
        <v>415</v>
      </c>
      <c r="CT146" s="55">
        <v>50</v>
      </c>
      <c r="CU146" s="55"/>
      <c r="CV146" s="55"/>
      <c r="CW146" s="55" t="s">
        <v>415</v>
      </c>
      <c r="CX146" s="55">
        <v>60</v>
      </c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</row>
    <row r="147" spans="58:112" ht="16.5" x14ac:dyDescent="0.2">
      <c r="BF147" s="55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5">
        <v>143</v>
      </c>
      <c r="CK147" s="55">
        <v>2</v>
      </c>
      <c r="CL147" s="55" t="s">
        <v>276</v>
      </c>
      <c r="CM147" s="55">
        <v>43</v>
      </c>
      <c r="CN147" s="55"/>
      <c r="CO147" s="55"/>
      <c r="CP147" s="55"/>
      <c r="CQ147" s="55" t="s">
        <v>414</v>
      </c>
      <c r="CR147" s="55">
        <v>8640</v>
      </c>
      <c r="CS147" s="55" t="s">
        <v>415</v>
      </c>
      <c r="CT147" s="55">
        <v>50</v>
      </c>
      <c r="CU147" s="55"/>
      <c r="CV147" s="55"/>
      <c r="CW147" s="55" t="s">
        <v>415</v>
      </c>
      <c r="CX147" s="55">
        <v>60</v>
      </c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</row>
    <row r="148" spans="58:112" ht="16.5" x14ac:dyDescent="0.2">
      <c r="BF148" s="55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5">
        <v>144</v>
      </c>
      <c r="CK148" s="55">
        <v>2</v>
      </c>
      <c r="CL148" s="55" t="s">
        <v>276</v>
      </c>
      <c r="CM148" s="55">
        <v>44</v>
      </c>
      <c r="CN148" s="55"/>
      <c r="CO148" s="55"/>
      <c r="CP148" s="55"/>
      <c r="CQ148" s="55" t="s">
        <v>414</v>
      </c>
      <c r="CR148" s="55">
        <v>8640</v>
      </c>
      <c r="CS148" s="55" t="s">
        <v>415</v>
      </c>
      <c r="CT148" s="55">
        <v>50</v>
      </c>
      <c r="CU148" s="55"/>
      <c r="CV148" s="55"/>
      <c r="CW148" s="55" t="s">
        <v>415</v>
      </c>
      <c r="CX148" s="55">
        <v>60</v>
      </c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</row>
    <row r="149" spans="58:112" ht="16.5" x14ac:dyDescent="0.2">
      <c r="BF149" s="55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5">
        <v>145</v>
      </c>
      <c r="CK149" s="55">
        <v>2</v>
      </c>
      <c r="CL149" s="55" t="s">
        <v>276</v>
      </c>
      <c r="CM149" s="55">
        <v>45</v>
      </c>
      <c r="CN149" s="55"/>
      <c r="CO149" s="55"/>
      <c r="CP149" s="55"/>
      <c r="CQ149" s="55" t="s">
        <v>414</v>
      </c>
      <c r="CR149" s="55">
        <v>8640</v>
      </c>
      <c r="CS149" s="55" t="s">
        <v>415</v>
      </c>
      <c r="CT149" s="55">
        <v>50</v>
      </c>
      <c r="CU149" s="55" t="s">
        <v>301</v>
      </c>
      <c r="CV149" s="55">
        <v>2</v>
      </c>
      <c r="CW149" s="55" t="s">
        <v>415</v>
      </c>
      <c r="CX149" s="55">
        <v>65</v>
      </c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</row>
    <row r="150" spans="58:112" ht="16.5" x14ac:dyDescent="0.2">
      <c r="BF150" s="55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5">
        <v>146</v>
      </c>
      <c r="CK150" s="55">
        <v>2</v>
      </c>
      <c r="CL150" s="55" t="s">
        <v>276</v>
      </c>
      <c r="CM150" s="55">
        <v>46</v>
      </c>
      <c r="CN150" s="55"/>
      <c r="CO150" s="55"/>
      <c r="CP150" s="55"/>
      <c r="CQ150" s="55" t="s">
        <v>414</v>
      </c>
      <c r="CR150" s="55">
        <v>8640</v>
      </c>
      <c r="CS150" s="55" t="s">
        <v>415</v>
      </c>
      <c r="CT150" s="55">
        <v>55</v>
      </c>
      <c r="CU150" s="55"/>
      <c r="CV150" s="55"/>
      <c r="CW150" s="55" t="s">
        <v>415</v>
      </c>
      <c r="CX150" s="55">
        <v>65</v>
      </c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</row>
    <row r="151" spans="58:112" ht="16.5" x14ac:dyDescent="0.2">
      <c r="BF151" s="55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5">
        <v>147</v>
      </c>
      <c r="CK151" s="55">
        <v>2</v>
      </c>
      <c r="CL151" s="55" t="s">
        <v>276</v>
      </c>
      <c r="CM151" s="55">
        <v>47</v>
      </c>
      <c r="CN151" s="55"/>
      <c r="CO151" s="55"/>
      <c r="CP151" s="55"/>
      <c r="CQ151" s="55" t="s">
        <v>414</v>
      </c>
      <c r="CR151" s="55">
        <v>8640</v>
      </c>
      <c r="CS151" s="55" t="s">
        <v>415</v>
      </c>
      <c r="CT151" s="55">
        <v>55</v>
      </c>
      <c r="CU151" s="55"/>
      <c r="CV151" s="55"/>
      <c r="CW151" s="55" t="s">
        <v>415</v>
      </c>
      <c r="CX151" s="55">
        <v>65</v>
      </c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</row>
    <row r="152" spans="58:112" ht="16.5" x14ac:dyDescent="0.2">
      <c r="BF152" s="55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5">
        <v>148</v>
      </c>
      <c r="CK152" s="55">
        <v>2</v>
      </c>
      <c r="CL152" s="55" t="s">
        <v>276</v>
      </c>
      <c r="CM152" s="55">
        <v>48</v>
      </c>
      <c r="CN152" s="55"/>
      <c r="CO152" s="55"/>
      <c r="CP152" s="55"/>
      <c r="CQ152" s="55" t="s">
        <v>414</v>
      </c>
      <c r="CR152" s="55">
        <v>8640</v>
      </c>
      <c r="CS152" s="55" t="s">
        <v>415</v>
      </c>
      <c r="CT152" s="55">
        <v>55</v>
      </c>
      <c r="CU152" s="55"/>
      <c r="CV152" s="55"/>
      <c r="CW152" s="55" t="s">
        <v>415</v>
      </c>
      <c r="CX152" s="55">
        <v>65</v>
      </c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</row>
    <row r="153" spans="58:112" ht="16.5" x14ac:dyDescent="0.2">
      <c r="BF153" s="55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5">
        <v>149</v>
      </c>
      <c r="CK153" s="55">
        <v>2</v>
      </c>
      <c r="CL153" s="55" t="s">
        <v>276</v>
      </c>
      <c r="CM153" s="55">
        <v>49</v>
      </c>
      <c r="CN153" s="55"/>
      <c r="CO153" s="55"/>
      <c r="CP153" s="55"/>
      <c r="CQ153" s="55" t="s">
        <v>414</v>
      </c>
      <c r="CR153" s="55">
        <v>8640</v>
      </c>
      <c r="CS153" s="55" t="s">
        <v>415</v>
      </c>
      <c r="CT153" s="55">
        <v>55</v>
      </c>
      <c r="CU153" s="55"/>
      <c r="CV153" s="55"/>
      <c r="CW153" s="55" t="s">
        <v>415</v>
      </c>
      <c r="CX153" s="55">
        <v>65</v>
      </c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</row>
    <row r="154" spans="58:112" ht="16.5" x14ac:dyDescent="0.2">
      <c r="BF154" s="55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5">
        <v>150</v>
      </c>
      <c r="CK154" s="55">
        <v>2</v>
      </c>
      <c r="CL154" s="55" t="s">
        <v>276</v>
      </c>
      <c r="CM154" s="55">
        <v>50</v>
      </c>
      <c r="CN154" s="55"/>
      <c r="CO154" s="55"/>
      <c r="CP154" s="55"/>
      <c r="CQ154" s="55" t="s">
        <v>414</v>
      </c>
      <c r="CR154" s="55">
        <v>8640</v>
      </c>
      <c r="CS154" s="55" t="s">
        <v>415</v>
      </c>
      <c r="CT154" s="55">
        <v>55</v>
      </c>
      <c r="CU154" s="55" t="s">
        <v>300</v>
      </c>
      <c r="CV154" s="55">
        <v>2</v>
      </c>
      <c r="CW154" s="55" t="s">
        <v>415</v>
      </c>
      <c r="CX154" s="55">
        <v>70</v>
      </c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</row>
    <row r="155" spans="58:112" ht="16.5" x14ac:dyDescent="0.2">
      <c r="BF155" s="55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5">
        <v>151</v>
      </c>
      <c r="CK155" s="55">
        <v>2</v>
      </c>
      <c r="CL155" s="55" t="s">
        <v>276</v>
      </c>
      <c r="CM155" s="55">
        <v>51</v>
      </c>
      <c r="CN155" s="55"/>
      <c r="CO155" s="55"/>
      <c r="CP155" s="55"/>
      <c r="CQ155" s="55" t="s">
        <v>414</v>
      </c>
      <c r="CR155" s="55">
        <v>8640</v>
      </c>
      <c r="CS155" s="55" t="s">
        <v>415</v>
      </c>
      <c r="CT155" s="55">
        <v>60</v>
      </c>
      <c r="CU155" s="55"/>
      <c r="CV155" s="55"/>
      <c r="CW155" s="55" t="s">
        <v>415</v>
      </c>
      <c r="CX155" s="55">
        <v>70</v>
      </c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</row>
    <row r="156" spans="58:112" ht="16.5" x14ac:dyDescent="0.2">
      <c r="BF156" s="55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5">
        <v>152</v>
      </c>
      <c r="CK156" s="55">
        <v>2</v>
      </c>
      <c r="CL156" s="55" t="s">
        <v>276</v>
      </c>
      <c r="CM156" s="55">
        <v>52</v>
      </c>
      <c r="CN156" s="55"/>
      <c r="CO156" s="55"/>
      <c r="CP156" s="55"/>
      <c r="CQ156" s="55" t="s">
        <v>414</v>
      </c>
      <c r="CR156" s="55">
        <v>8640</v>
      </c>
      <c r="CS156" s="55" t="s">
        <v>415</v>
      </c>
      <c r="CT156" s="55">
        <v>60</v>
      </c>
      <c r="CU156" s="55"/>
      <c r="CV156" s="55"/>
      <c r="CW156" s="55" t="s">
        <v>415</v>
      </c>
      <c r="CX156" s="55">
        <v>70</v>
      </c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</row>
    <row r="157" spans="58:112" ht="16.5" x14ac:dyDescent="0.2">
      <c r="BF157" s="55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5">
        <v>153</v>
      </c>
      <c r="CK157" s="55">
        <v>2</v>
      </c>
      <c r="CL157" s="55" t="s">
        <v>276</v>
      </c>
      <c r="CM157" s="55">
        <v>53</v>
      </c>
      <c r="CN157" s="55"/>
      <c r="CO157" s="55"/>
      <c r="CP157" s="55"/>
      <c r="CQ157" s="55" t="s">
        <v>414</v>
      </c>
      <c r="CR157" s="55">
        <v>8640</v>
      </c>
      <c r="CS157" s="55" t="s">
        <v>415</v>
      </c>
      <c r="CT157" s="55">
        <v>60</v>
      </c>
      <c r="CU157" s="55"/>
      <c r="CV157" s="55"/>
      <c r="CW157" s="55" t="s">
        <v>415</v>
      </c>
      <c r="CX157" s="55">
        <v>70</v>
      </c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</row>
    <row r="158" spans="58:112" ht="16.5" x14ac:dyDescent="0.2">
      <c r="BF158" s="55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5">
        <v>154</v>
      </c>
      <c r="CK158" s="55">
        <v>2</v>
      </c>
      <c r="CL158" s="55" t="s">
        <v>276</v>
      </c>
      <c r="CM158" s="55">
        <v>54</v>
      </c>
      <c r="CN158" s="55"/>
      <c r="CO158" s="55"/>
      <c r="CP158" s="55"/>
      <c r="CQ158" s="55" t="s">
        <v>414</v>
      </c>
      <c r="CR158" s="55">
        <v>8640</v>
      </c>
      <c r="CS158" s="55" t="s">
        <v>415</v>
      </c>
      <c r="CT158" s="55">
        <v>60</v>
      </c>
      <c r="CU158" s="55"/>
      <c r="CV158" s="55"/>
      <c r="CW158" s="55" t="s">
        <v>415</v>
      </c>
      <c r="CX158" s="55">
        <v>70</v>
      </c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</row>
    <row r="159" spans="58:112" ht="16.5" x14ac:dyDescent="0.2">
      <c r="BF159" s="55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5">
        <v>155</v>
      </c>
      <c r="CK159" s="55">
        <v>2</v>
      </c>
      <c r="CL159" s="55" t="s">
        <v>276</v>
      </c>
      <c r="CM159" s="55">
        <v>55</v>
      </c>
      <c r="CN159" s="55"/>
      <c r="CO159" s="55"/>
      <c r="CP159" s="55"/>
      <c r="CQ159" s="55" t="s">
        <v>414</v>
      </c>
      <c r="CR159" s="55">
        <v>10800</v>
      </c>
      <c r="CS159" s="55" t="s">
        <v>415</v>
      </c>
      <c r="CT159" s="55">
        <v>60</v>
      </c>
      <c r="CU159" s="55" t="s">
        <v>301</v>
      </c>
      <c r="CV159" s="55">
        <v>2</v>
      </c>
      <c r="CW159" s="55" t="s">
        <v>415</v>
      </c>
      <c r="CX159" s="55">
        <v>75</v>
      </c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</row>
    <row r="160" spans="58:112" ht="16.5" x14ac:dyDescent="0.2">
      <c r="BF160" s="55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5">
        <v>156</v>
      </c>
      <c r="CK160" s="55">
        <v>2</v>
      </c>
      <c r="CL160" s="55" t="s">
        <v>276</v>
      </c>
      <c r="CM160" s="55">
        <v>56</v>
      </c>
      <c r="CN160" s="55"/>
      <c r="CO160" s="55"/>
      <c r="CP160" s="55"/>
      <c r="CQ160" s="55" t="s">
        <v>414</v>
      </c>
      <c r="CR160" s="55">
        <v>10800</v>
      </c>
      <c r="CS160" s="55" t="s">
        <v>415</v>
      </c>
      <c r="CT160" s="55">
        <v>65</v>
      </c>
      <c r="CU160" s="55"/>
      <c r="CV160" s="55"/>
      <c r="CW160" s="55" t="s">
        <v>415</v>
      </c>
      <c r="CX160" s="55">
        <v>75</v>
      </c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</row>
    <row r="161" spans="58:112" ht="16.5" x14ac:dyDescent="0.2">
      <c r="BF161" s="55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5">
        <v>157</v>
      </c>
      <c r="CK161" s="55">
        <v>2</v>
      </c>
      <c r="CL161" s="55" t="s">
        <v>276</v>
      </c>
      <c r="CM161" s="55">
        <v>57</v>
      </c>
      <c r="CN161" s="55"/>
      <c r="CO161" s="55"/>
      <c r="CP161" s="55"/>
      <c r="CQ161" s="55" t="s">
        <v>414</v>
      </c>
      <c r="CR161" s="55">
        <v>10800</v>
      </c>
      <c r="CS161" s="55" t="s">
        <v>415</v>
      </c>
      <c r="CT161" s="55">
        <v>65</v>
      </c>
      <c r="CU161" s="55"/>
      <c r="CV161" s="55"/>
      <c r="CW161" s="55" t="s">
        <v>415</v>
      </c>
      <c r="CX161" s="55">
        <v>75</v>
      </c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</row>
    <row r="162" spans="58:112" ht="16.5" x14ac:dyDescent="0.2">
      <c r="BF162" s="55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5">
        <v>158</v>
      </c>
      <c r="CK162" s="55">
        <v>2</v>
      </c>
      <c r="CL162" s="55" t="s">
        <v>276</v>
      </c>
      <c r="CM162" s="55">
        <v>58</v>
      </c>
      <c r="CN162" s="55"/>
      <c r="CO162" s="55"/>
      <c r="CP162" s="55"/>
      <c r="CQ162" s="55" t="s">
        <v>414</v>
      </c>
      <c r="CR162" s="55">
        <v>10800</v>
      </c>
      <c r="CS162" s="55" t="s">
        <v>415</v>
      </c>
      <c r="CT162" s="55">
        <v>65</v>
      </c>
      <c r="CU162" s="55"/>
      <c r="CV162" s="55"/>
      <c r="CW162" s="55" t="s">
        <v>415</v>
      </c>
      <c r="CX162" s="55">
        <v>75</v>
      </c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</row>
    <row r="163" spans="58:112" ht="16.5" x14ac:dyDescent="0.2">
      <c r="BF163" s="55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5">
        <v>159</v>
      </c>
      <c r="CK163" s="55">
        <v>2</v>
      </c>
      <c r="CL163" s="55" t="s">
        <v>276</v>
      </c>
      <c r="CM163" s="55">
        <v>59</v>
      </c>
      <c r="CN163" s="55"/>
      <c r="CO163" s="55"/>
      <c r="CP163" s="55"/>
      <c r="CQ163" s="55" t="s">
        <v>414</v>
      </c>
      <c r="CR163" s="55">
        <v>10800</v>
      </c>
      <c r="CS163" s="55" t="s">
        <v>415</v>
      </c>
      <c r="CT163" s="55">
        <v>65</v>
      </c>
      <c r="CU163" s="55"/>
      <c r="CV163" s="55"/>
      <c r="CW163" s="55" t="s">
        <v>415</v>
      </c>
      <c r="CX163" s="55">
        <v>75</v>
      </c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</row>
    <row r="164" spans="58:112" ht="16.5" x14ac:dyDescent="0.2">
      <c r="BF164" s="55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5">
        <v>160</v>
      </c>
      <c r="CK164" s="55">
        <v>2</v>
      </c>
      <c r="CL164" s="55" t="s">
        <v>276</v>
      </c>
      <c r="CM164" s="55">
        <v>60</v>
      </c>
      <c r="CN164" s="55"/>
      <c r="CO164" s="55"/>
      <c r="CP164" s="55"/>
      <c r="CQ164" s="55" t="s">
        <v>414</v>
      </c>
      <c r="CR164" s="55">
        <v>10800</v>
      </c>
      <c r="CS164" s="55" t="s">
        <v>415</v>
      </c>
      <c r="CT164" s="55">
        <v>65</v>
      </c>
      <c r="CU164" s="55" t="s">
        <v>300</v>
      </c>
      <c r="CV164" s="55">
        <v>2</v>
      </c>
      <c r="CW164" s="55" t="s">
        <v>415</v>
      </c>
      <c r="CX164" s="55">
        <v>80</v>
      </c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</row>
    <row r="165" spans="58:112" ht="16.5" x14ac:dyDescent="0.2">
      <c r="BF165" s="55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5">
        <v>161</v>
      </c>
      <c r="CK165" s="55">
        <v>2</v>
      </c>
      <c r="CL165" s="55" t="s">
        <v>276</v>
      </c>
      <c r="CM165" s="55">
        <v>61</v>
      </c>
      <c r="CN165" s="55"/>
      <c r="CO165" s="55"/>
      <c r="CP165" s="55"/>
      <c r="CQ165" s="55" t="s">
        <v>414</v>
      </c>
      <c r="CR165" s="55">
        <v>10800</v>
      </c>
      <c r="CS165" s="55" t="s">
        <v>415</v>
      </c>
      <c r="CT165" s="55">
        <v>70</v>
      </c>
      <c r="CU165" s="55"/>
      <c r="CV165" s="55"/>
      <c r="CW165" s="55" t="s">
        <v>415</v>
      </c>
      <c r="CX165" s="55">
        <v>80</v>
      </c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</row>
    <row r="166" spans="58:112" ht="16.5" x14ac:dyDescent="0.2">
      <c r="BF166" s="55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5">
        <v>162</v>
      </c>
      <c r="CK166" s="55">
        <v>2</v>
      </c>
      <c r="CL166" s="55" t="s">
        <v>276</v>
      </c>
      <c r="CM166" s="55">
        <v>62</v>
      </c>
      <c r="CN166" s="55"/>
      <c r="CO166" s="55"/>
      <c r="CP166" s="55"/>
      <c r="CQ166" s="55" t="s">
        <v>414</v>
      </c>
      <c r="CR166" s="55">
        <v>10800</v>
      </c>
      <c r="CS166" s="55" t="s">
        <v>415</v>
      </c>
      <c r="CT166" s="55">
        <v>70</v>
      </c>
      <c r="CU166" s="55"/>
      <c r="CV166" s="55"/>
      <c r="CW166" s="55" t="s">
        <v>415</v>
      </c>
      <c r="CX166" s="55">
        <v>80</v>
      </c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</row>
    <row r="167" spans="58:112" ht="16.5" x14ac:dyDescent="0.2">
      <c r="BF167" s="55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5">
        <v>163</v>
      </c>
      <c r="CK167" s="55">
        <v>2</v>
      </c>
      <c r="CL167" s="55" t="s">
        <v>276</v>
      </c>
      <c r="CM167" s="55">
        <v>63</v>
      </c>
      <c r="CN167" s="55"/>
      <c r="CO167" s="55"/>
      <c r="CP167" s="55"/>
      <c r="CQ167" s="55" t="s">
        <v>414</v>
      </c>
      <c r="CR167" s="55">
        <v>10800</v>
      </c>
      <c r="CS167" s="55" t="s">
        <v>415</v>
      </c>
      <c r="CT167" s="55">
        <v>70</v>
      </c>
      <c r="CU167" s="55"/>
      <c r="CV167" s="55"/>
      <c r="CW167" s="55" t="s">
        <v>415</v>
      </c>
      <c r="CX167" s="55">
        <v>80</v>
      </c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</row>
    <row r="168" spans="58:112" ht="16.5" x14ac:dyDescent="0.2">
      <c r="BF168" s="55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5">
        <v>164</v>
      </c>
      <c r="CK168" s="55">
        <v>2</v>
      </c>
      <c r="CL168" s="55" t="s">
        <v>276</v>
      </c>
      <c r="CM168" s="55">
        <v>64</v>
      </c>
      <c r="CN168" s="55"/>
      <c r="CO168" s="55"/>
      <c r="CP168" s="55"/>
      <c r="CQ168" s="55" t="s">
        <v>414</v>
      </c>
      <c r="CR168" s="55">
        <v>10800</v>
      </c>
      <c r="CS168" s="55" t="s">
        <v>415</v>
      </c>
      <c r="CT168" s="55">
        <v>70</v>
      </c>
      <c r="CU168" s="55"/>
      <c r="CV168" s="55"/>
      <c r="CW168" s="55" t="s">
        <v>415</v>
      </c>
      <c r="CX168" s="55">
        <v>80</v>
      </c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</row>
    <row r="169" spans="58:112" ht="16.5" x14ac:dyDescent="0.2">
      <c r="BF169" s="55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5">
        <v>165</v>
      </c>
      <c r="CK169" s="55">
        <v>2</v>
      </c>
      <c r="CL169" s="55" t="s">
        <v>276</v>
      </c>
      <c r="CM169" s="55">
        <v>65</v>
      </c>
      <c r="CN169" s="55"/>
      <c r="CO169" s="55"/>
      <c r="CP169" s="55"/>
      <c r="CQ169" s="55" t="s">
        <v>414</v>
      </c>
      <c r="CR169" s="55">
        <v>10800</v>
      </c>
      <c r="CS169" s="55" t="s">
        <v>415</v>
      </c>
      <c r="CT169" s="55">
        <v>70</v>
      </c>
      <c r="CU169" s="55" t="s">
        <v>301</v>
      </c>
      <c r="CV169" s="55">
        <v>2</v>
      </c>
      <c r="CW169" s="55" t="s">
        <v>415</v>
      </c>
      <c r="CX169" s="55">
        <v>85</v>
      </c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</row>
    <row r="170" spans="58:112" ht="16.5" x14ac:dyDescent="0.2">
      <c r="BF170" s="55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5">
        <v>166</v>
      </c>
      <c r="CK170" s="55">
        <v>2</v>
      </c>
      <c r="CL170" s="55" t="s">
        <v>276</v>
      </c>
      <c r="CM170" s="55">
        <v>66</v>
      </c>
      <c r="CN170" s="55"/>
      <c r="CO170" s="55"/>
      <c r="CP170" s="55"/>
      <c r="CQ170" s="55" t="s">
        <v>414</v>
      </c>
      <c r="CR170" s="55">
        <v>10800</v>
      </c>
      <c r="CS170" s="55" t="s">
        <v>415</v>
      </c>
      <c r="CT170" s="55">
        <v>75</v>
      </c>
      <c r="CU170" s="55"/>
      <c r="CV170" s="55"/>
      <c r="CW170" s="55" t="s">
        <v>415</v>
      </c>
      <c r="CX170" s="55">
        <v>85</v>
      </c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</row>
    <row r="171" spans="58:112" ht="16.5" x14ac:dyDescent="0.2">
      <c r="BF171" s="55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5">
        <v>167</v>
      </c>
      <c r="CK171" s="55">
        <v>2</v>
      </c>
      <c r="CL171" s="55" t="s">
        <v>276</v>
      </c>
      <c r="CM171" s="55">
        <v>67</v>
      </c>
      <c r="CN171" s="55"/>
      <c r="CO171" s="55"/>
      <c r="CP171" s="55"/>
      <c r="CQ171" s="55" t="s">
        <v>414</v>
      </c>
      <c r="CR171" s="55">
        <v>10800</v>
      </c>
      <c r="CS171" s="55" t="s">
        <v>415</v>
      </c>
      <c r="CT171" s="55">
        <v>75</v>
      </c>
      <c r="CU171" s="55"/>
      <c r="CV171" s="55"/>
      <c r="CW171" s="55" t="s">
        <v>415</v>
      </c>
      <c r="CX171" s="55">
        <v>85</v>
      </c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</row>
    <row r="172" spans="58:112" ht="16.5" x14ac:dyDescent="0.2">
      <c r="BF172" s="55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5">
        <v>168</v>
      </c>
      <c r="CK172" s="55">
        <v>2</v>
      </c>
      <c r="CL172" s="55" t="s">
        <v>276</v>
      </c>
      <c r="CM172" s="55">
        <v>68</v>
      </c>
      <c r="CN172" s="55"/>
      <c r="CO172" s="55"/>
      <c r="CP172" s="55"/>
      <c r="CQ172" s="55" t="s">
        <v>414</v>
      </c>
      <c r="CR172" s="55">
        <v>10800</v>
      </c>
      <c r="CS172" s="55" t="s">
        <v>415</v>
      </c>
      <c r="CT172" s="55">
        <v>75</v>
      </c>
      <c r="CU172" s="55"/>
      <c r="CV172" s="55"/>
      <c r="CW172" s="55" t="s">
        <v>415</v>
      </c>
      <c r="CX172" s="55">
        <v>85</v>
      </c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</row>
    <row r="173" spans="58:112" ht="16.5" x14ac:dyDescent="0.2">
      <c r="BF173" s="55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5">
        <v>169</v>
      </c>
      <c r="CK173" s="55">
        <v>2</v>
      </c>
      <c r="CL173" s="55" t="s">
        <v>276</v>
      </c>
      <c r="CM173" s="55">
        <v>69</v>
      </c>
      <c r="CN173" s="55"/>
      <c r="CO173" s="55"/>
      <c r="CP173" s="55"/>
      <c r="CQ173" s="55" t="s">
        <v>414</v>
      </c>
      <c r="CR173" s="55">
        <v>10800</v>
      </c>
      <c r="CS173" s="55" t="s">
        <v>415</v>
      </c>
      <c r="CT173" s="55">
        <v>75</v>
      </c>
      <c r="CU173" s="55"/>
      <c r="CV173" s="55"/>
      <c r="CW173" s="55" t="s">
        <v>415</v>
      </c>
      <c r="CX173" s="55">
        <v>85</v>
      </c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</row>
    <row r="174" spans="58:112" ht="16.5" x14ac:dyDescent="0.2">
      <c r="BF174" s="55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5">
        <v>170</v>
      </c>
      <c r="CK174" s="55">
        <v>2</v>
      </c>
      <c r="CL174" s="55" t="s">
        <v>276</v>
      </c>
      <c r="CM174" s="55">
        <v>70</v>
      </c>
      <c r="CN174" s="55"/>
      <c r="CO174" s="55"/>
      <c r="CP174" s="55"/>
      <c r="CQ174" s="55" t="s">
        <v>414</v>
      </c>
      <c r="CR174" s="55">
        <v>13200</v>
      </c>
      <c r="CS174" s="55" t="s">
        <v>415</v>
      </c>
      <c r="CT174" s="55">
        <v>75</v>
      </c>
      <c r="CU174" s="55" t="s">
        <v>300</v>
      </c>
      <c r="CV174" s="55">
        <v>2</v>
      </c>
      <c r="CW174" s="55" t="s">
        <v>415</v>
      </c>
      <c r="CX174" s="55">
        <v>90</v>
      </c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</row>
    <row r="175" spans="58:112" ht="16.5" x14ac:dyDescent="0.2">
      <c r="BF175" s="55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5">
        <v>171</v>
      </c>
      <c r="CK175" s="55">
        <v>2</v>
      </c>
      <c r="CL175" s="55" t="s">
        <v>276</v>
      </c>
      <c r="CM175" s="55">
        <v>71</v>
      </c>
      <c r="CN175" s="55"/>
      <c r="CO175" s="55"/>
      <c r="CP175" s="55"/>
      <c r="CQ175" s="55" t="s">
        <v>414</v>
      </c>
      <c r="CR175" s="55">
        <v>13200</v>
      </c>
      <c r="CS175" s="55" t="s">
        <v>415</v>
      </c>
      <c r="CT175" s="55">
        <v>80</v>
      </c>
      <c r="CU175" s="55"/>
      <c r="CV175" s="55"/>
      <c r="CW175" s="55" t="s">
        <v>415</v>
      </c>
      <c r="CX175" s="55">
        <v>90</v>
      </c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</row>
    <row r="176" spans="58:112" ht="16.5" x14ac:dyDescent="0.2">
      <c r="BF176" s="55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5">
        <v>172</v>
      </c>
      <c r="CK176" s="55">
        <v>2</v>
      </c>
      <c r="CL176" s="55" t="s">
        <v>276</v>
      </c>
      <c r="CM176" s="55">
        <v>72</v>
      </c>
      <c r="CN176" s="55"/>
      <c r="CO176" s="55"/>
      <c r="CP176" s="55"/>
      <c r="CQ176" s="55" t="s">
        <v>414</v>
      </c>
      <c r="CR176" s="55">
        <v>13200</v>
      </c>
      <c r="CS176" s="55" t="s">
        <v>415</v>
      </c>
      <c r="CT176" s="55">
        <v>80</v>
      </c>
      <c r="CU176" s="55"/>
      <c r="CV176" s="55"/>
      <c r="CW176" s="55" t="s">
        <v>415</v>
      </c>
      <c r="CX176" s="55">
        <v>90</v>
      </c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</row>
    <row r="177" spans="58:112" ht="16.5" x14ac:dyDescent="0.2">
      <c r="BF177" s="55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5">
        <v>173</v>
      </c>
      <c r="CK177" s="55">
        <v>2</v>
      </c>
      <c r="CL177" s="55" t="s">
        <v>276</v>
      </c>
      <c r="CM177" s="55">
        <v>73</v>
      </c>
      <c r="CN177" s="55"/>
      <c r="CO177" s="55"/>
      <c r="CP177" s="55"/>
      <c r="CQ177" s="55" t="s">
        <v>414</v>
      </c>
      <c r="CR177" s="55">
        <v>13200</v>
      </c>
      <c r="CS177" s="55" t="s">
        <v>415</v>
      </c>
      <c r="CT177" s="55">
        <v>80</v>
      </c>
      <c r="CU177" s="55"/>
      <c r="CV177" s="55"/>
      <c r="CW177" s="55" t="s">
        <v>415</v>
      </c>
      <c r="CX177" s="55">
        <v>90</v>
      </c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</row>
    <row r="178" spans="58:112" ht="16.5" x14ac:dyDescent="0.2">
      <c r="BF178" s="55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5">
        <v>174</v>
      </c>
      <c r="CK178" s="55">
        <v>2</v>
      </c>
      <c r="CL178" s="55" t="s">
        <v>276</v>
      </c>
      <c r="CM178" s="55">
        <v>74</v>
      </c>
      <c r="CN178" s="55"/>
      <c r="CO178" s="55"/>
      <c r="CP178" s="55"/>
      <c r="CQ178" s="55" t="s">
        <v>414</v>
      </c>
      <c r="CR178" s="55">
        <v>13200</v>
      </c>
      <c r="CS178" s="55" t="s">
        <v>415</v>
      </c>
      <c r="CT178" s="55">
        <v>80</v>
      </c>
      <c r="CU178" s="55"/>
      <c r="CV178" s="55"/>
      <c r="CW178" s="55" t="s">
        <v>415</v>
      </c>
      <c r="CX178" s="55">
        <v>90</v>
      </c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</row>
    <row r="179" spans="58:112" ht="16.5" x14ac:dyDescent="0.2">
      <c r="BF179" s="55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5">
        <v>175</v>
      </c>
      <c r="CK179" s="55">
        <v>2</v>
      </c>
      <c r="CL179" s="55" t="s">
        <v>276</v>
      </c>
      <c r="CM179" s="55">
        <v>75</v>
      </c>
      <c r="CN179" s="55"/>
      <c r="CO179" s="55"/>
      <c r="CP179" s="55"/>
      <c r="CQ179" s="55" t="s">
        <v>414</v>
      </c>
      <c r="CR179" s="55">
        <v>13200</v>
      </c>
      <c r="CS179" s="55" t="s">
        <v>415</v>
      </c>
      <c r="CT179" s="55">
        <v>80</v>
      </c>
      <c r="CU179" s="55" t="s">
        <v>301</v>
      </c>
      <c r="CV179" s="55">
        <v>2</v>
      </c>
      <c r="CW179" s="55" t="s">
        <v>415</v>
      </c>
      <c r="CX179" s="55">
        <v>95</v>
      </c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</row>
    <row r="180" spans="58:112" ht="16.5" x14ac:dyDescent="0.2">
      <c r="BF180" s="55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5">
        <v>176</v>
      </c>
      <c r="CK180" s="55">
        <v>2</v>
      </c>
      <c r="CL180" s="55" t="s">
        <v>276</v>
      </c>
      <c r="CM180" s="55">
        <v>76</v>
      </c>
      <c r="CN180" s="55"/>
      <c r="CO180" s="55"/>
      <c r="CP180" s="55"/>
      <c r="CQ180" s="55" t="s">
        <v>414</v>
      </c>
      <c r="CR180" s="55">
        <v>13200</v>
      </c>
      <c r="CS180" s="55" t="s">
        <v>415</v>
      </c>
      <c r="CT180" s="55">
        <v>85</v>
      </c>
      <c r="CU180" s="55"/>
      <c r="CV180" s="55"/>
      <c r="CW180" s="55" t="s">
        <v>415</v>
      </c>
      <c r="CX180" s="55">
        <v>95</v>
      </c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</row>
    <row r="181" spans="58:112" ht="16.5" x14ac:dyDescent="0.2">
      <c r="BF181" s="55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5">
        <v>177</v>
      </c>
      <c r="CK181" s="55">
        <v>2</v>
      </c>
      <c r="CL181" s="55" t="s">
        <v>276</v>
      </c>
      <c r="CM181" s="55">
        <v>77</v>
      </c>
      <c r="CN181" s="55"/>
      <c r="CO181" s="55"/>
      <c r="CP181" s="55"/>
      <c r="CQ181" s="55" t="s">
        <v>414</v>
      </c>
      <c r="CR181" s="55">
        <v>13200</v>
      </c>
      <c r="CS181" s="55" t="s">
        <v>415</v>
      </c>
      <c r="CT181" s="55">
        <v>85</v>
      </c>
      <c r="CU181" s="55"/>
      <c r="CV181" s="55"/>
      <c r="CW181" s="55" t="s">
        <v>415</v>
      </c>
      <c r="CX181" s="55">
        <v>95</v>
      </c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</row>
    <row r="182" spans="58:112" ht="16.5" x14ac:dyDescent="0.2">
      <c r="BF182" s="55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5">
        <v>178</v>
      </c>
      <c r="CK182" s="55">
        <v>2</v>
      </c>
      <c r="CL182" s="55" t="s">
        <v>276</v>
      </c>
      <c r="CM182" s="55">
        <v>78</v>
      </c>
      <c r="CN182" s="55"/>
      <c r="CO182" s="55"/>
      <c r="CP182" s="55"/>
      <c r="CQ182" s="55" t="s">
        <v>414</v>
      </c>
      <c r="CR182" s="55">
        <v>13200</v>
      </c>
      <c r="CS182" s="55" t="s">
        <v>415</v>
      </c>
      <c r="CT182" s="55">
        <v>85</v>
      </c>
      <c r="CU182" s="55"/>
      <c r="CV182" s="55"/>
      <c r="CW182" s="55" t="s">
        <v>415</v>
      </c>
      <c r="CX182" s="55">
        <v>95</v>
      </c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</row>
    <row r="183" spans="58:112" ht="16.5" x14ac:dyDescent="0.2">
      <c r="BF183" s="55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5">
        <v>179</v>
      </c>
      <c r="CK183" s="55">
        <v>2</v>
      </c>
      <c r="CL183" s="55" t="s">
        <v>276</v>
      </c>
      <c r="CM183" s="55">
        <v>79</v>
      </c>
      <c r="CN183" s="55"/>
      <c r="CO183" s="55"/>
      <c r="CP183" s="55"/>
      <c r="CQ183" s="55" t="s">
        <v>414</v>
      </c>
      <c r="CR183" s="55">
        <v>13200</v>
      </c>
      <c r="CS183" s="55" t="s">
        <v>415</v>
      </c>
      <c r="CT183" s="55">
        <v>85</v>
      </c>
      <c r="CU183" s="55"/>
      <c r="CV183" s="55"/>
      <c r="CW183" s="55" t="s">
        <v>415</v>
      </c>
      <c r="CX183" s="55">
        <v>95</v>
      </c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</row>
    <row r="184" spans="58:112" ht="16.5" x14ac:dyDescent="0.2">
      <c r="BF184" s="55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5">
        <v>180</v>
      </c>
      <c r="CK184" s="55">
        <v>2</v>
      </c>
      <c r="CL184" s="55" t="s">
        <v>276</v>
      </c>
      <c r="CM184" s="55">
        <v>80</v>
      </c>
      <c r="CN184" s="55"/>
      <c r="CO184" s="55"/>
      <c r="CP184" s="55"/>
      <c r="CQ184" s="55" t="s">
        <v>414</v>
      </c>
      <c r="CR184" s="55">
        <v>13200</v>
      </c>
      <c r="CS184" s="55" t="s">
        <v>415</v>
      </c>
      <c r="CT184" s="55">
        <v>85</v>
      </c>
      <c r="CU184" s="55" t="s">
        <v>300</v>
      </c>
      <c r="CV184" s="55">
        <v>2</v>
      </c>
      <c r="CW184" s="55" t="s">
        <v>415</v>
      </c>
      <c r="CX184" s="55">
        <v>100</v>
      </c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</row>
    <row r="185" spans="58:112" ht="16.5" x14ac:dyDescent="0.2">
      <c r="BF185" s="55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5">
        <v>181</v>
      </c>
      <c r="CK185" s="55">
        <v>2</v>
      </c>
      <c r="CL185" s="55" t="s">
        <v>276</v>
      </c>
      <c r="CM185" s="55">
        <v>81</v>
      </c>
      <c r="CN185" s="55"/>
      <c r="CO185" s="55"/>
      <c r="CP185" s="55"/>
      <c r="CQ185" s="55" t="s">
        <v>414</v>
      </c>
      <c r="CR185" s="55">
        <v>13200</v>
      </c>
      <c r="CS185" s="55" t="s">
        <v>415</v>
      </c>
      <c r="CT185" s="55">
        <v>90</v>
      </c>
      <c r="CU185" s="55"/>
      <c r="CV185" s="55"/>
      <c r="CW185" s="55" t="s">
        <v>415</v>
      </c>
      <c r="CX185" s="55">
        <v>100</v>
      </c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</row>
    <row r="186" spans="58:112" ht="16.5" x14ac:dyDescent="0.2">
      <c r="BF186" s="55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5">
        <v>182</v>
      </c>
      <c r="CK186" s="55">
        <v>2</v>
      </c>
      <c r="CL186" s="55" t="s">
        <v>276</v>
      </c>
      <c r="CM186" s="55">
        <v>82</v>
      </c>
      <c r="CN186" s="55"/>
      <c r="CO186" s="55"/>
      <c r="CP186" s="55"/>
      <c r="CQ186" s="55" t="s">
        <v>414</v>
      </c>
      <c r="CR186" s="55">
        <v>13200</v>
      </c>
      <c r="CS186" s="55" t="s">
        <v>415</v>
      </c>
      <c r="CT186" s="55">
        <v>90</v>
      </c>
      <c r="CU186" s="55"/>
      <c r="CV186" s="55"/>
      <c r="CW186" s="55" t="s">
        <v>415</v>
      </c>
      <c r="CX186" s="55">
        <v>100</v>
      </c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</row>
    <row r="187" spans="58:112" ht="16.5" x14ac:dyDescent="0.2">
      <c r="BF187" s="55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5">
        <v>183</v>
      </c>
      <c r="CK187" s="55">
        <v>2</v>
      </c>
      <c r="CL187" s="55" t="s">
        <v>276</v>
      </c>
      <c r="CM187" s="55">
        <v>83</v>
      </c>
      <c r="CN187" s="55"/>
      <c r="CO187" s="55"/>
      <c r="CP187" s="55"/>
      <c r="CQ187" s="55" t="s">
        <v>414</v>
      </c>
      <c r="CR187" s="55">
        <v>13200</v>
      </c>
      <c r="CS187" s="55" t="s">
        <v>415</v>
      </c>
      <c r="CT187" s="55">
        <v>90</v>
      </c>
      <c r="CU187" s="55"/>
      <c r="CV187" s="55"/>
      <c r="CW187" s="55" t="s">
        <v>415</v>
      </c>
      <c r="CX187" s="55">
        <v>100</v>
      </c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</row>
    <row r="188" spans="58:112" ht="16.5" x14ac:dyDescent="0.2">
      <c r="BF188" s="55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5">
        <v>184</v>
      </c>
      <c r="CK188" s="55">
        <v>2</v>
      </c>
      <c r="CL188" s="55" t="s">
        <v>276</v>
      </c>
      <c r="CM188" s="55">
        <v>84</v>
      </c>
      <c r="CN188" s="55"/>
      <c r="CO188" s="55"/>
      <c r="CP188" s="55"/>
      <c r="CQ188" s="55" t="s">
        <v>414</v>
      </c>
      <c r="CR188" s="55">
        <v>13200</v>
      </c>
      <c r="CS188" s="55" t="s">
        <v>415</v>
      </c>
      <c r="CT188" s="55">
        <v>90</v>
      </c>
      <c r="CU188" s="55"/>
      <c r="CV188" s="55"/>
      <c r="CW188" s="55" t="s">
        <v>415</v>
      </c>
      <c r="CX188" s="55">
        <v>100</v>
      </c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</row>
    <row r="189" spans="58:112" ht="16.5" x14ac:dyDescent="0.2">
      <c r="BF189" s="55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5">
        <v>185</v>
      </c>
      <c r="CK189" s="55">
        <v>2</v>
      </c>
      <c r="CL189" s="55" t="s">
        <v>276</v>
      </c>
      <c r="CM189" s="55">
        <v>85</v>
      </c>
      <c r="CN189" s="55"/>
      <c r="CO189" s="55"/>
      <c r="CP189" s="55"/>
      <c r="CQ189" s="55" t="s">
        <v>414</v>
      </c>
      <c r="CR189" s="55">
        <v>15600</v>
      </c>
      <c r="CS189" s="55" t="s">
        <v>415</v>
      </c>
      <c r="CT189" s="55">
        <v>90</v>
      </c>
      <c r="CU189" s="55" t="s">
        <v>301</v>
      </c>
      <c r="CV189" s="55">
        <v>2</v>
      </c>
      <c r="CW189" s="55" t="s">
        <v>415</v>
      </c>
      <c r="CX189" s="55">
        <v>105</v>
      </c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</row>
    <row r="190" spans="58:112" ht="16.5" x14ac:dyDescent="0.2">
      <c r="BF190" s="55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5">
        <v>186</v>
      </c>
      <c r="CK190" s="55">
        <v>2</v>
      </c>
      <c r="CL190" s="55" t="s">
        <v>276</v>
      </c>
      <c r="CM190" s="55">
        <v>86</v>
      </c>
      <c r="CN190" s="55"/>
      <c r="CO190" s="55"/>
      <c r="CP190" s="55"/>
      <c r="CQ190" s="55" t="s">
        <v>414</v>
      </c>
      <c r="CR190" s="55">
        <v>15600</v>
      </c>
      <c r="CS190" s="55" t="s">
        <v>415</v>
      </c>
      <c r="CT190" s="55">
        <v>95</v>
      </c>
      <c r="CU190" s="55"/>
      <c r="CV190" s="55"/>
      <c r="CW190" s="55" t="s">
        <v>415</v>
      </c>
      <c r="CX190" s="55">
        <v>105</v>
      </c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</row>
    <row r="191" spans="58:112" ht="16.5" x14ac:dyDescent="0.2">
      <c r="BF191" s="55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5">
        <v>187</v>
      </c>
      <c r="CK191" s="55">
        <v>2</v>
      </c>
      <c r="CL191" s="55" t="s">
        <v>276</v>
      </c>
      <c r="CM191" s="55">
        <v>87</v>
      </c>
      <c r="CN191" s="55"/>
      <c r="CO191" s="55"/>
      <c r="CP191" s="55"/>
      <c r="CQ191" s="55" t="s">
        <v>414</v>
      </c>
      <c r="CR191" s="55">
        <v>15600</v>
      </c>
      <c r="CS191" s="55" t="s">
        <v>415</v>
      </c>
      <c r="CT191" s="55">
        <v>95</v>
      </c>
      <c r="CU191" s="55"/>
      <c r="CV191" s="55"/>
      <c r="CW191" s="55" t="s">
        <v>415</v>
      </c>
      <c r="CX191" s="55">
        <v>105</v>
      </c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</row>
    <row r="192" spans="58:112" ht="16.5" x14ac:dyDescent="0.2">
      <c r="BF192" s="55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5">
        <v>188</v>
      </c>
      <c r="CK192" s="55">
        <v>2</v>
      </c>
      <c r="CL192" s="55" t="s">
        <v>276</v>
      </c>
      <c r="CM192" s="55">
        <v>88</v>
      </c>
      <c r="CN192" s="55"/>
      <c r="CO192" s="55"/>
      <c r="CP192" s="55"/>
      <c r="CQ192" s="55" t="s">
        <v>414</v>
      </c>
      <c r="CR192" s="55">
        <v>15600</v>
      </c>
      <c r="CS192" s="55" t="s">
        <v>415</v>
      </c>
      <c r="CT192" s="55">
        <v>95</v>
      </c>
      <c r="CU192" s="55"/>
      <c r="CV192" s="55"/>
      <c r="CW192" s="55" t="s">
        <v>415</v>
      </c>
      <c r="CX192" s="55">
        <v>105</v>
      </c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</row>
    <row r="193" spans="58:112" ht="16.5" x14ac:dyDescent="0.2">
      <c r="BF193" s="55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5">
        <v>189</v>
      </c>
      <c r="CK193" s="55">
        <v>2</v>
      </c>
      <c r="CL193" s="55" t="s">
        <v>276</v>
      </c>
      <c r="CM193" s="55">
        <v>89</v>
      </c>
      <c r="CN193" s="55"/>
      <c r="CO193" s="55"/>
      <c r="CP193" s="55"/>
      <c r="CQ193" s="55" t="s">
        <v>414</v>
      </c>
      <c r="CR193" s="55">
        <v>15600</v>
      </c>
      <c r="CS193" s="55" t="s">
        <v>415</v>
      </c>
      <c r="CT193" s="55">
        <v>95</v>
      </c>
      <c r="CU193" s="55"/>
      <c r="CV193" s="55"/>
      <c r="CW193" s="55" t="s">
        <v>415</v>
      </c>
      <c r="CX193" s="55">
        <v>105</v>
      </c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</row>
    <row r="194" spans="58:112" ht="16.5" x14ac:dyDescent="0.2">
      <c r="BF194" s="55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5">
        <v>190</v>
      </c>
      <c r="CK194" s="55">
        <v>2</v>
      </c>
      <c r="CL194" s="55" t="s">
        <v>276</v>
      </c>
      <c r="CM194" s="55">
        <v>90</v>
      </c>
      <c r="CN194" s="55"/>
      <c r="CO194" s="55"/>
      <c r="CP194" s="55"/>
      <c r="CQ194" s="55" t="s">
        <v>414</v>
      </c>
      <c r="CR194" s="55">
        <v>15600</v>
      </c>
      <c r="CS194" s="55" t="s">
        <v>415</v>
      </c>
      <c r="CT194" s="55">
        <v>95</v>
      </c>
      <c r="CU194" s="55" t="s">
        <v>300</v>
      </c>
      <c r="CV194" s="55">
        <v>2</v>
      </c>
      <c r="CW194" s="55" t="s">
        <v>415</v>
      </c>
      <c r="CX194" s="55">
        <v>110</v>
      </c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</row>
    <row r="195" spans="58:112" ht="16.5" x14ac:dyDescent="0.2">
      <c r="BF195" s="55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5">
        <v>191</v>
      </c>
      <c r="CK195" s="55">
        <v>2</v>
      </c>
      <c r="CL195" s="55" t="s">
        <v>276</v>
      </c>
      <c r="CM195" s="55">
        <v>91</v>
      </c>
      <c r="CN195" s="55"/>
      <c r="CO195" s="55"/>
      <c r="CP195" s="55"/>
      <c r="CQ195" s="55" t="s">
        <v>414</v>
      </c>
      <c r="CR195" s="55">
        <v>15600</v>
      </c>
      <c r="CS195" s="55" t="s">
        <v>415</v>
      </c>
      <c r="CT195" s="55">
        <v>100</v>
      </c>
      <c r="CU195" s="55"/>
      <c r="CV195" s="55"/>
      <c r="CW195" s="55" t="s">
        <v>415</v>
      </c>
      <c r="CX195" s="55">
        <v>110</v>
      </c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</row>
    <row r="196" spans="58:112" ht="16.5" x14ac:dyDescent="0.2">
      <c r="BF196" s="55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5">
        <v>192</v>
      </c>
      <c r="CK196" s="55">
        <v>2</v>
      </c>
      <c r="CL196" s="55" t="s">
        <v>276</v>
      </c>
      <c r="CM196" s="55">
        <v>92</v>
      </c>
      <c r="CN196" s="55"/>
      <c r="CO196" s="55"/>
      <c r="CP196" s="55"/>
      <c r="CQ196" s="55" t="s">
        <v>414</v>
      </c>
      <c r="CR196" s="55">
        <v>15600</v>
      </c>
      <c r="CS196" s="55" t="s">
        <v>415</v>
      </c>
      <c r="CT196" s="55">
        <v>100</v>
      </c>
      <c r="CU196" s="55"/>
      <c r="CV196" s="55"/>
      <c r="CW196" s="55" t="s">
        <v>415</v>
      </c>
      <c r="CX196" s="55">
        <v>110</v>
      </c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</row>
    <row r="197" spans="58:112" ht="16.5" x14ac:dyDescent="0.2">
      <c r="BF197" s="55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5">
        <v>193</v>
      </c>
      <c r="CK197" s="55">
        <v>2</v>
      </c>
      <c r="CL197" s="55" t="s">
        <v>276</v>
      </c>
      <c r="CM197" s="55">
        <v>93</v>
      </c>
      <c r="CN197" s="55"/>
      <c r="CO197" s="55"/>
      <c r="CP197" s="55"/>
      <c r="CQ197" s="55" t="s">
        <v>414</v>
      </c>
      <c r="CR197" s="55">
        <v>15600</v>
      </c>
      <c r="CS197" s="55" t="s">
        <v>415</v>
      </c>
      <c r="CT197" s="55">
        <v>100</v>
      </c>
      <c r="CU197" s="55"/>
      <c r="CV197" s="55"/>
      <c r="CW197" s="55" t="s">
        <v>415</v>
      </c>
      <c r="CX197" s="55">
        <v>110</v>
      </c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</row>
    <row r="198" spans="58:112" ht="16.5" x14ac:dyDescent="0.2">
      <c r="BF198" s="55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5">
        <v>194</v>
      </c>
      <c r="CK198" s="55">
        <v>2</v>
      </c>
      <c r="CL198" s="55" t="s">
        <v>276</v>
      </c>
      <c r="CM198" s="55">
        <v>94</v>
      </c>
      <c r="CN198" s="55"/>
      <c r="CO198" s="55"/>
      <c r="CP198" s="55"/>
      <c r="CQ198" s="55" t="s">
        <v>414</v>
      </c>
      <c r="CR198" s="55">
        <v>15600</v>
      </c>
      <c r="CS198" s="55" t="s">
        <v>415</v>
      </c>
      <c r="CT198" s="55">
        <v>100</v>
      </c>
      <c r="CU198" s="55"/>
      <c r="CV198" s="55"/>
      <c r="CW198" s="55" t="s">
        <v>415</v>
      </c>
      <c r="CX198" s="55">
        <v>110</v>
      </c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</row>
    <row r="199" spans="58:112" ht="16.5" x14ac:dyDescent="0.2">
      <c r="BF199" s="55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5">
        <v>195</v>
      </c>
      <c r="CK199" s="55">
        <v>2</v>
      </c>
      <c r="CL199" s="55" t="s">
        <v>276</v>
      </c>
      <c r="CM199" s="55">
        <v>95</v>
      </c>
      <c r="CN199" s="55"/>
      <c r="CO199" s="55"/>
      <c r="CP199" s="55"/>
      <c r="CQ199" s="55" t="s">
        <v>414</v>
      </c>
      <c r="CR199" s="55">
        <v>15600</v>
      </c>
      <c r="CS199" s="55" t="s">
        <v>415</v>
      </c>
      <c r="CT199" s="55">
        <v>100</v>
      </c>
      <c r="CU199" s="55" t="s">
        <v>301</v>
      </c>
      <c r="CV199" s="55">
        <v>2</v>
      </c>
      <c r="CW199" s="55" t="s">
        <v>415</v>
      </c>
      <c r="CX199" s="55">
        <v>115</v>
      </c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</row>
    <row r="200" spans="58:112" ht="16.5" x14ac:dyDescent="0.2">
      <c r="BF200" s="55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5">
        <v>196</v>
      </c>
      <c r="CK200" s="55">
        <v>2</v>
      </c>
      <c r="CL200" s="55" t="s">
        <v>276</v>
      </c>
      <c r="CM200" s="55">
        <v>96</v>
      </c>
      <c r="CN200" s="55"/>
      <c r="CO200" s="55"/>
      <c r="CP200" s="55"/>
      <c r="CQ200" s="55" t="s">
        <v>414</v>
      </c>
      <c r="CR200" s="55">
        <v>15600</v>
      </c>
      <c r="CS200" s="55" t="s">
        <v>415</v>
      </c>
      <c r="CT200" s="55">
        <v>105</v>
      </c>
      <c r="CU200" s="55"/>
      <c r="CV200" s="55"/>
      <c r="CW200" s="55" t="s">
        <v>415</v>
      </c>
      <c r="CX200" s="55">
        <v>115</v>
      </c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</row>
    <row r="201" spans="58:112" ht="16.5" x14ac:dyDescent="0.2">
      <c r="BF201" s="55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5">
        <v>197</v>
      </c>
      <c r="CK201" s="55">
        <v>2</v>
      </c>
      <c r="CL201" s="55" t="s">
        <v>276</v>
      </c>
      <c r="CM201" s="55">
        <v>97</v>
      </c>
      <c r="CN201" s="55"/>
      <c r="CO201" s="55"/>
      <c r="CP201" s="55"/>
      <c r="CQ201" s="55" t="s">
        <v>414</v>
      </c>
      <c r="CR201" s="55">
        <v>15600</v>
      </c>
      <c r="CS201" s="55" t="s">
        <v>415</v>
      </c>
      <c r="CT201" s="55">
        <v>105</v>
      </c>
      <c r="CU201" s="55"/>
      <c r="CV201" s="55"/>
      <c r="CW201" s="55" t="s">
        <v>415</v>
      </c>
      <c r="CX201" s="55">
        <v>115</v>
      </c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</row>
    <row r="202" spans="58:112" ht="16.5" x14ac:dyDescent="0.2">
      <c r="BF202" s="55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5">
        <v>198</v>
      </c>
      <c r="CK202" s="55">
        <v>2</v>
      </c>
      <c r="CL202" s="55" t="s">
        <v>276</v>
      </c>
      <c r="CM202" s="55">
        <v>98</v>
      </c>
      <c r="CN202" s="55"/>
      <c r="CO202" s="55"/>
      <c r="CP202" s="55"/>
      <c r="CQ202" s="55" t="s">
        <v>414</v>
      </c>
      <c r="CR202" s="55">
        <v>15600</v>
      </c>
      <c r="CS202" s="55" t="s">
        <v>415</v>
      </c>
      <c r="CT202" s="55">
        <v>105</v>
      </c>
      <c r="CU202" s="55"/>
      <c r="CV202" s="55"/>
      <c r="CW202" s="55" t="s">
        <v>415</v>
      </c>
      <c r="CX202" s="55">
        <v>115</v>
      </c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</row>
    <row r="203" spans="58:112" ht="16.5" x14ac:dyDescent="0.2">
      <c r="BF203" s="55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5">
        <v>199</v>
      </c>
      <c r="CK203" s="55">
        <v>2</v>
      </c>
      <c r="CL203" s="55" t="s">
        <v>276</v>
      </c>
      <c r="CM203" s="55">
        <v>99</v>
      </c>
      <c r="CN203" s="55"/>
      <c r="CO203" s="55"/>
      <c r="CP203" s="55"/>
      <c r="CQ203" s="55" t="s">
        <v>414</v>
      </c>
      <c r="CR203" s="55">
        <v>15600</v>
      </c>
      <c r="CS203" s="55" t="s">
        <v>415</v>
      </c>
      <c r="CT203" s="55">
        <v>105</v>
      </c>
      <c r="CU203" s="55"/>
      <c r="CV203" s="55"/>
      <c r="CW203" s="55" t="s">
        <v>415</v>
      </c>
      <c r="CX203" s="55">
        <v>115</v>
      </c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</row>
    <row r="204" spans="58:112" ht="16.5" x14ac:dyDescent="0.2">
      <c r="BF204" s="55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5">
        <v>200</v>
      </c>
      <c r="CK204" s="55">
        <v>2</v>
      </c>
      <c r="CL204" s="55" t="s">
        <v>276</v>
      </c>
      <c r="CM204" s="55">
        <v>100</v>
      </c>
      <c r="CN204" s="55"/>
      <c r="CO204" s="55"/>
      <c r="CP204" s="55"/>
      <c r="CQ204" s="55" t="s">
        <v>414</v>
      </c>
      <c r="CR204" s="55">
        <v>18000</v>
      </c>
      <c r="CS204" s="55" t="s">
        <v>415</v>
      </c>
      <c r="CT204" s="55">
        <v>105</v>
      </c>
      <c r="CU204" s="55" t="s">
        <v>300</v>
      </c>
      <c r="CV204" s="55">
        <v>2</v>
      </c>
      <c r="CW204" s="55" t="s">
        <v>415</v>
      </c>
      <c r="CX204" s="55">
        <v>120</v>
      </c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</row>
    <row r="205" spans="58:112" ht="16.5" x14ac:dyDescent="0.2">
      <c r="BF205" s="55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5">
        <v>201</v>
      </c>
      <c r="CK205" s="55">
        <v>3</v>
      </c>
      <c r="CL205" s="55" t="s">
        <v>276</v>
      </c>
      <c r="CM205" s="55">
        <v>1</v>
      </c>
      <c r="CN205" s="55"/>
      <c r="CO205" s="55"/>
      <c r="CP205" s="55"/>
      <c r="CQ205" s="55" t="s">
        <v>414</v>
      </c>
      <c r="CR205" s="55">
        <v>5760</v>
      </c>
      <c r="CS205" s="55" t="s">
        <v>415</v>
      </c>
      <c r="CT205" s="55">
        <v>15</v>
      </c>
      <c r="CU205" s="55"/>
      <c r="CV205" s="55"/>
      <c r="CW205" s="55" t="s">
        <v>415</v>
      </c>
      <c r="CX205" s="55">
        <v>20</v>
      </c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</row>
    <row r="206" spans="58:112" ht="16.5" x14ac:dyDescent="0.2">
      <c r="BF206" s="55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5">
        <v>202</v>
      </c>
      <c r="CK206" s="55">
        <v>3</v>
      </c>
      <c r="CL206" s="55" t="s">
        <v>276</v>
      </c>
      <c r="CM206" s="55">
        <v>2</v>
      </c>
      <c r="CN206" s="55"/>
      <c r="CO206" s="55"/>
      <c r="CP206" s="55"/>
      <c r="CQ206" s="55" t="s">
        <v>414</v>
      </c>
      <c r="CR206" s="55">
        <v>5760</v>
      </c>
      <c r="CS206" s="55" t="s">
        <v>415</v>
      </c>
      <c r="CT206" s="55">
        <v>15</v>
      </c>
      <c r="CU206" s="55" t="s">
        <v>302</v>
      </c>
      <c r="CV206" s="55">
        <v>1</v>
      </c>
      <c r="CW206" s="55" t="s">
        <v>415</v>
      </c>
      <c r="CX206" s="55">
        <v>20</v>
      </c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</row>
    <row r="207" spans="58:112" ht="16.5" x14ac:dyDescent="0.2">
      <c r="BF207" s="55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5">
        <v>203</v>
      </c>
      <c r="CK207" s="55">
        <v>3</v>
      </c>
      <c r="CL207" s="55" t="s">
        <v>276</v>
      </c>
      <c r="CM207" s="55">
        <v>3</v>
      </c>
      <c r="CN207" s="55"/>
      <c r="CO207" s="55"/>
      <c r="CP207" s="55"/>
      <c r="CQ207" s="55" t="s">
        <v>414</v>
      </c>
      <c r="CR207" s="55">
        <v>5760</v>
      </c>
      <c r="CS207" s="55" t="s">
        <v>415</v>
      </c>
      <c r="CT207" s="55">
        <v>15</v>
      </c>
      <c r="CU207" s="55"/>
      <c r="CV207" s="55"/>
      <c r="CW207" s="55" t="s">
        <v>415</v>
      </c>
      <c r="CX207" s="55">
        <v>20</v>
      </c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</row>
    <row r="208" spans="58:112" ht="16.5" x14ac:dyDescent="0.2">
      <c r="BF208" s="55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5">
        <v>204</v>
      </c>
      <c r="CK208" s="55">
        <v>3</v>
      </c>
      <c r="CL208" s="55" t="s">
        <v>276</v>
      </c>
      <c r="CM208" s="55">
        <v>4</v>
      </c>
      <c r="CN208" s="55"/>
      <c r="CO208" s="55"/>
      <c r="CP208" s="55"/>
      <c r="CQ208" s="55" t="s">
        <v>414</v>
      </c>
      <c r="CR208" s="55">
        <v>5760</v>
      </c>
      <c r="CS208" s="55" t="s">
        <v>415</v>
      </c>
      <c r="CT208" s="55">
        <v>15</v>
      </c>
      <c r="CU208" s="55" t="s">
        <v>303</v>
      </c>
      <c r="CV208" s="55">
        <v>1</v>
      </c>
      <c r="CW208" s="55" t="s">
        <v>415</v>
      </c>
      <c r="CX208" s="55">
        <v>20</v>
      </c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</row>
    <row r="209" spans="58:112" ht="16.5" x14ac:dyDescent="0.2">
      <c r="BF209" s="55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5">
        <v>205</v>
      </c>
      <c r="CK209" s="55">
        <v>3</v>
      </c>
      <c r="CL209" s="55" t="s">
        <v>276</v>
      </c>
      <c r="CM209" s="55">
        <v>5</v>
      </c>
      <c r="CN209" s="55"/>
      <c r="CO209" s="55"/>
      <c r="CP209" s="55"/>
      <c r="CQ209" s="55" t="s">
        <v>414</v>
      </c>
      <c r="CR209" s="55">
        <v>5760</v>
      </c>
      <c r="CS209" s="55" t="s">
        <v>415</v>
      </c>
      <c r="CT209" s="55">
        <v>15</v>
      </c>
      <c r="CU209" s="55"/>
      <c r="CV209" s="55"/>
      <c r="CW209" s="55" t="s">
        <v>415</v>
      </c>
      <c r="CX209" s="55">
        <v>25</v>
      </c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</row>
    <row r="210" spans="58:112" ht="16.5" x14ac:dyDescent="0.2">
      <c r="BF210" s="55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5">
        <v>206</v>
      </c>
      <c r="CK210" s="55">
        <v>3</v>
      </c>
      <c r="CL210" s="55" t="s">
        <v>276</v>
      </c>
      <c r="CM210" s="55">
        <v>6</v>
      </c>
      <c r="CN210" s="55"/>
      <c r="CO210" s="55"/>
      <c r="CP210" s="55"/>
      <c r="CQ210" s="55" t="s">
        <v>414</v>
      </c>
      <c r="CR210" s="55">
        <v>7200</v>
      </c>
      <c r="CS210" s="55" t="s">
        <v>415</v>
      </c>
      <c r="CT210" s="55">
        <v>20</v>
      </c>
      <c r="CU210" s="55"/>
      <c r="CV210" s="55"/>
      <c r="CW210" s="55" t="s">
        <v>415</v>
      </c>
      <c r="CX210" s="55">
        <v>25</v>
      </c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</row>
    <row r="211" spans="58:112" ht="16.5" x14ac:dyDescent="0.2">
      <c r="BF211" s="55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5">
        <v>207</v>
      </c>
      <c r="CK211" s="55">
        <v>3</v>
      </c>
      <c r="CL211" s="55" t="s">
        <v>276</v>
      </c>
      <c r="CM211" s="55">
        <v>7</v>
      </c>
      <c r="CN211" s="55"/>
      <c r="CO211" s="55"/>
      <c r="CP211" s="55"/>
      <c r="CQ211" s="55" t="s">
        <v>414</v>
      </c>
      <c r="CR211" s="55">
        <v>7200</v>
      </c>
      <c r="CS211" s="55" t="s">
        <v>415</v>
      </c>
      <c r="CT211" s="55">
        <v>20</v>
      </c>
      <c r="CU211" s="55" t="s">
        <v>306</v>
      </c>
      <c r="CV211" s="55">
        <v>1</v>
      </c>
      <c r="CW211" s="55" t="s">
        <v>415</v>
      </c>
      <c r="CX211" s="55">
        <v>25</v>
      </c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</row>
    <row r="212" spans="58:112" ht="16.5" x14ac:dyDescent="0.2">
      <c r="BF212" s="55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5">
        <v>208</v>
      </c>
      <c r="CK212" s="55">
        <v>3</v>
      </c>
      <c r="CL212" s="55" t="s">
        <v>276</v>
      </c>
      <c r="CM212" s="55">
        <v>8</v>
      </c>
      <c r="CN212" s="55"/>
      <c r="CO212" s="55"/>
      <c r="CP212" s="55"/>
      <c r="CQ212" s="55" t="s">
        <v>414</v>
      </c>
      <c r="CR212" s="55">
        <v>7200</v>
      </c>
      <c r="CS212" s="55" t="s">
        <v>415</v>
      </c>
      <c r="CT212" s="55">
        <v>20</v>
      </c>
      <c r="CU212" s="55"/>
      <c r="CV212" s="55"/>
      <c r="CW212" s="55" t="s">
        <v>415</v>
      </c>
      <c r="CX212" s="55">
        <v>25</v>
      </c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</row>
    <row r="213" spans="58:112" ht="16.5" x14ac:dyDescent="0.2">
      <c r="BF213" s="55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5">
        <v>209</v>
      </c>
      <c r="CK213" s="55">
        <v>3</v>
      </c>
      <c r="CL213" s="55" t="s">
        <v>276</v>
      </c>
      <c r="CM213" s="55">
        <v>9</v>
      </c>
      <c r="CN213" s="55"/>
      <c r="CO213" s="55"/>
      <c r="CP213" s="55"/>
      <c r="CQ213" s="55" t="s">
        <v>414</v>
      </c>
      <c r="CR213" s="55">
        <v>7200</v>
      </c>
      <c r="CS213" s="55" t="s">
        <v>415</v>
      </c>
      <c r="CT213" s="55">
        <v>20</v>
      </c>
      <c r="CU213" s="55"/>
      <c r="CV213" s="55"/>
      <c r="CW213" s="55" t="s">
        <v>415</v>
      </c>
      <c r="CX213" s="55">
        <v>25</v>
      </c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</row>
    <row r="214" spans="58:112" ht="16.5" x14ac:dyDescent="0.2">
      <c r="BF214" s="55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5">
        <v>210</v>
      </c>
      <c r="CK214" s="55">
        <v>3</v>
      </c>
      <c r="CL214" s="55" t="s">
        <v>276</v>
      </c>
      <c r="CM214" s="55">
        <v>10</v>
      </c>
      <c r="CN214" s="55"/>
      <c r="CO214" s="55"/>
      <c r="CP214" s="55"/>
      <c r="CQ214" s="55" t="s">
        <v>414</v>
      </c>
      <c r="CR214" s="55">
        <v>7200</v>
      </c>
      <c r="CS214" s="55" t="s">
        <v>415</v>
      </c>
      <c r="CT214" s="55">
        <v>20</v>
      </c>
      <c r="CU214" s="55" t="s">
        <v>307</v>
      </c>
      <c r="CV214" s="55">
        <v>1</v>
      </c>
      <c r="CW214" s="55" t="s">
        <v>415</v>
      </c>
      <c r="CX214" s="55">
        <v>30</v>
      </c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</row>
    <row r="215" spans="58:112" ht="16.5" x14ac:dyDescent="0.2">
      <c r="BF215" s="55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5">
        <v>211</v>
      </c>
      <c r="CK215" s="55">
        <v>3</v>
      </c>
      <c r="CL215" s="55" t="s">
        <v>276</v>
      </c>
      <c r="CM215" s="55">
        <v>11</v>
      </c>
      <c r="CN215" s="55"/>
      <c r="CO215" s="55"/>
      <c r="CP215" s="55"/>
      <c r="CQ215" s="55" t="s">
        <v>414</v>
      </c>
      <c r="CR215" s="55">
        <v>9000</v>
      </c>
      <c r="CS215" s="55" t="s">
        <v>415</v>
      </c>
      <c r="CT215" s="55">
        <v>25</v>
      </c>
      <c r="CU215" s="55"/>
      <c r="CV215" s="55"/>
      <c r="CW215" s="55" t="s">
        <v>415</v>
      </c>
      <c r="CX215" s="55">
        <v>30</v>
      </c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</row>
    <row r="216" spans="58:112" ht="16.5" x14ac:dyDescent="0.2">
      <c r="BF216" s="55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5">
        <v>212</v>
      </c>
      <c r="CK216" s="55">
        <v>3</v>
      </c>
      <c r="CL216" s="55" t="s">
        <v>276</v>
      </c>
      <c r="CM216" s="55">
        <v>12</v>
      </c>
      <c r="CN216" s="55"/>
      <c r="CO216" s="55"/>
      <c r="CP216" s="55"/>
      <c r="CQ216" s="55" t="s">
        <v>414</v>
      </c>
      <c r="CR216" s="55">
        <v>9000</v>
      </c>
      <c r="CS216" s="55" t="s">
        <v>415</v>
      </c>
      <c r="CT216" s="55">
        <v>25</v>
      </c>
      <c r="CU216" s="55"/>
      <c r="CV216" s="55"/>
      <c r="CW216" s="55" t="s">
        <v>415</v>
      </c>
      <c r="CX216" s="55">
        <v>30</v>
      </c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</row>
    <row r="217" spans="58:112" ht="16.5" x14ac:dyDescent="0.2">
      <c r="BF217" s="55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5">
        <v>213</v>
      </c>
      <c r="CK217" s="55">
        <v>3</v>
      </c>
      <c r="CL217" s="55" t="s">
        <v>276</v>
      </c>
      <c r="CM217" s="55">
        <v>13</v>
      </c>
      <c r="CN217" s="55"/>
      <c r="CO217" s="55"/>
      <c r="CP217" s="55"/>
      <c r="CQ217" s="55" t="s">
        <v>414</v>
      </c>
      <c r="CR217" s="55">
        <v>9000</v>
      </c>
      <c r="CS217" s="55" t="s">
        <v>415</v>
      </c>
      <c r="CT217" s="55">
        <v>25</v>
      </c>
      <c r="CU217" s="55"/>
      <c r="CV217" s="55"/>
      <c r="CW217" s="55" t="s">
        <v>415</v>
      </c>
      <c r="CX217" s="55">
        <v>30</v>
      </c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</row>
    <row r="218" spans="58:112" ht="16.5" x14ac:dyDescent="0.2">
      <c r="BF218" s="55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5">
        <v>214</v>
      </c>
      <c r="CK218" s="55">
        <v>3</v>
      </c>
      <c r="CL218" s="55" t="s">
        <v>276</v>
      </c>
      <c r="CM218" s="55">
        <v>14</v>
      </c>
      <c r="CN218" s="55"/>
      <c r="CO218" s="55"/>
      <c r="CP218" s="55"/>
      <c r="CQ218" s="55" t="s">
        <v>414</v>
      </c>
      <c r="CR218" s="55">
        <v>9000</v>
      </c>
      <c r="CS218" s="55" t="s">
        <v>415</v>
      </c>
      <c r="CT218" s="55">
        <v>25</v>
      </c>
      <c r="CU218" s="55"/>
      <c r="CV218" s="55"/>
      <c r="CW218" s="55" t="s">
        <v>415</v>
      </c>
      <c r="CX218" s="55">
        <v>30</v>
      </c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</row>
    <row r="219" spans="58:112" ht="16.5" x14ac:dyDescent="0.2">
      <c r="BF219" s="55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5">
        <v>215</v>
      </c>
      <c r="CK219" s="55">
        <v>3</v>
      </c>
      <c r="CL219" s="55" t="s">
        <v>276</v>
      </c>
      <c r="CM219" s="55">
        <v>15</v>
      </c>
      <c r="CN219" s="55"/>
      <c r="CO219" s="55"/>
      <c r="CP219" s="55"/>
      <c r="CQ219" s="55" t="s">
        <v>414</v>
      </c>
      <c r="CR219" s="55">
        <v>9000</v>
      </c>
      <c r="CS219" s="55" t="s">
        <v>415</v>
      </c>
      <c r="CT219" s="55">
        <v>25</v>
      </c>
      <c r="CU219" s="55" t="s">
        <v>302</v>
      </c>
      <c r="CV219" s="55">
        <v>2</v>
      </c>
      <c r="CW219" s="55" t="s">
        <v>415</v>
      </c>
      <c r="CX219" s="55">
        <v>35</v>
      </c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</row>
    <row r="220" spans="58:112" ht="16.5" x14ac:dyDescent="0.2">
      <c r="BF220" s="55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5">
        <v>216</v>
      </c>
      <c r="CK220" s="55">
        <v>3</v>
      </c>
      <c r="CL220" s="55" t="s">
        <v>276</v>
      </c>
      <c r="CM220" s="55">
        <v>16</v>
      </c>
      <c r="CN220" s="55"/>
      <c r="CO220" s="55"/>
      <c r="CP220" s="55"/>
      <c r="CQ220" s="55" t="s">
        <v>414</v>
      </c>
      <c r="CR220" s="55">
        <v>10800</v>
      </c>
      <c r="CS220" s="55" t="s">
        <v>415</v>
      </c>
      <c r="CT220" s="55">
        <v>30</v>
      </c>
      <c r="CU220" s="55"/>
      <c r="CV220" s="55"/>
      <c r="CW220" s="55" t="s">
        <v>415</v>
      </c>
      <c r="CX220" s="55">
        <v>35</v>
      </c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</row>
    <row r="221" spans="58:112" ht="16.5" x14ac:dyDescent="0.2">
      <c r="BF221" s="55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5">
        <v>217</v>
      </c>
      <c r="CK221" s="55">
        <v>3</v>
      </c>
      <c r="CL221" s="55" t="s">
        <v>276</v>
      </c>
      <c r="CM221" s="55">
        <v>17</v>
      </c>
      <c r="CN221" s="55"/>
      <c r="CO221" s="55"/>
      <c r="CP221" s="55"/>
      <c r="CQ221" s="55" t="s">
        <v>414</v>
      </c>
      <c r="CR221" s="55">
        <v>10800</v>
      </c>
      <c r="CS221" s="55" t="s">
        <v>415</v>
      </c>
      <c r="CT221" s="55">
        <v>30</v>
      </c>
      <c r="CU221" s="55"/>
      <c r="CV221" s="55"/>
      <c r="CW221" s="55" t="s">
        <v>415</v>
      </c>
      <c r="CX221" s="55">
        <v>35</v>
      </c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</row>
    <row r="222" spans="58:112" ht="16.5" x14ac:dyDescent="0.2">
      <c r="BF222" s="55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5">
        <v>218</v>
      </c>
      <c r="CK222" s="55">
        <v>3</v>
      </c>
      <c r="CL222" s="55" t="s">
        <v>276</v>
      </c>
      <c r="CM222" s="55">
        <v>18</v>
      </c>
      <c r="CN222" s="55"/>
      <c r="CO222" s="55"/>
      <c r="CP222" s="55"/>
      <c r="CQ222" s="55" t="s">
        <v>414</v>
      </c>
      <c r="CR222" s="55">
        <v>10800</v>
      </c>
      <c r="CS222" s="55" t="s">
        <v>415</v>
      </c>
      <c r="CT222" s="55">
        <v>30</v>
      </c>
      <c r="CU222" s="55"/>
      <c r="CV222" s="55"/>
      <c r="CW222" s="55" t="s">
        <v>415</v>
      </c>
      <c r="CX222" s="55">
        <v>35</v>
      </c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</row>
    <row r="223" spans="58:112" ht="16.5" x14ac:dyDescent="0.2">
      <c r="BF223" s="55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5">
        <v>219</v>
      </c>
      <c r="CK223" s="55">
        <v>3</v>
      </c>
      <c r="CL223" s="55" t="s">
        <v>276</v>
      </c>
      <c r="CM223" s="55">
        <v>19</v>
      </c>
      <c r="CN223" s="55"/>
      <c r="CO223" s="55"/>
      <c r="CP223" s="55"/>
      <c r="CQ223" s="55" t="s">
        <v>414</v>
      </c>
      <c r="CR223" s="55">
        <v>10800</v>
      </c>
      <c r="CS223" s="55" t="s">
        <v>415</v>
      </c>
      <c r="CT223" s="55">
        <v>30</v>
      </c>
      <c r="CU223" s="55"/>
      <c r="CV223" s="55"/>
      <c r="CW223" s="55" t="s">
        <v>415</v>
      </c>
      <c r="CX223" s="55">
        <v>35</v>
      </c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</row>
    <row r="224" spans="58:112" ht="16.5" x14ac:dyDescent="0.2">
      <c r="BF224" s="55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5">
        <v>220</v>
      </c>
      <c r="CK224" s="55">
        <v>3</v>
      </c>
      <c r="CL224" s="55" t="s">
        <v>276</v>
      </c>
      <c r="CM224" s="55">
        <v>20</v>
      </c>
      <c r="CN224" s="55"/>
      <c r="CO224" s="55"/>
      <c r="CP224" s="55"/>
      <c r="CQ224" s="55" t="s">
        <v>414</v>
      </c>
      <c r="CR224" s="55">
        <v>12960</v>
      </c>
      <c r="CS224" s="55" t="s">
        <v>415</v>
      </c>
      <c r="CT224" s="55">
        <v>30</v>
      </c>
      <c r="CU224" s="55" t="s">
        <v>303</v>
      </c>
      <c r="CV224" s="55">
        <v>2</v>
      </c>
      <c r="CW224" s="55" t="s">
        <v>415</v>
      </c>
      <c r="CX224" s="55">
        <v>40</v>
      </c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</row>
    <row r="225" spans="58:112" ht="16.5" x14ac:dyDescent="0.2">
      <c r="BF225" s="55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5">
        <v>221</v>
      </c>
      <c r="CK225" s="55">
        <v>3</v>
      </c>
      <c r="CL225" s="55" t="s">
        <v>276</v>
      </c>
      <c r="CM225" s="55">
        <v>21</v>
      </c>
      <c r="CN225" s="55"/>
      <c r="CO225" s="55"/>
      <c r="CP225" s="55"/>
      <c r="CQ225" s="55" t="s">
        <v>414</v>
      </c>
      <c r="CR225" s="55">
        <v>12960</v>
      </c>
      <c r="CS225" s="55" t="s">
        <v>415</v>
      </c>
      <c r="CT225" s="55">
        <v>35</v>
      </c>
      <c r="CU225" s="55"/>
      <c r="CV225" s="55"/>
      <c r="CW225" s="55" t="s">
        <v>415</v>
      </c>
      <c r="CX225" s="55">
        <v>40</v>
      </c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</row>
    <row r="226" spans="58:112" ht="16.5" x14ac:dyDescent="0.2">
      <c r="BF226" s="55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5">
        <v>222</v>
      </c>
      <c r="CK226" s="55">
        <v>3</v>
      </c>
      <c r="CL226" s="55" t="s">
        <v>276</v>
      </c>
      <c r="CM226" s="55">
        <v>22</v>
      </c>
      <c r="CN226" s="55"/>
      <c r="CO226" s="55"/>
      <c r="CP226" s="55"/>
      <c r="CQ226" s="55" t="s">
        <v>414</v>
      </c>
      <c r="CR226" s="55">
        <v>12960</v>
      </c>
      <c r="CS226" s="55" t="s">
        <v>415</v>
      </c>
      <c r="CT226" s="55">
        <v>35</v>
      </c>
      <c r="CU226" s="55"/>
      <c r="CV226" s="55"/>
      <c r="CW226" s="55" t="s">
        <v>415</v>
      </c>
      <c r="CX226" s="55">
        <v>40</v>
      </c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</row>
    <row r="227" spans="58:112" ht="16.5" x14ac:dyDescent="0.2">
      <c r="BF227" s="55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5">
        <v>223</v>
      </c>
      <c r="CK227" s="55">
        <v>3</v>
      </c>
      <c r="CL227" s="55" t="s">
        <v>276</v>
      </c>
      <c r="CM227" s="55">
        <v>23</v>
      </c>
      <c r="CN227" s="55"/>
      <c r="CO227" s="55"/>
      <c r="CP227" s="55"/>
      <c r="CQ227" s="55" t="s">
        <v>414</v>
      </c>
      <c r="CR227" s="55">
        <v>12960</v>
      </c>
      <c r="CS227" s="55" t="s">
        <v>415</v>
      </c>
      <c r="CT227" s="55">
        <v>35</v>
      </c>
      <c r="CU227" s="55"/>
      <c r="CV227" s="55"/>
      <c r="CW227" s="55" t="s">
        <v>415</v>
      </c>
      <c r="CX227" s="55">
        <v>40</v>
      </c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</row>
    <row r="228" spans="58:112" ht="16.5" x14ac:dyDescent="0.2">
      <c r="BF228" s="55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5">
        <v>224</v>
      </c>
      <c r="CK228" s="55">
        <v>3</v>
      </c>
      <c r="CL228" s="55" t="s">
        <v>276</v>
      </c>
      <c r="CM228" s="55">
        <v>24</v>
      </c>
      <c r="CN228" s="55"/>
      <c r="CO228" s="55"/>
      <c r="CP228" s="55"/>
      <c r="CQ228" s="55" t="s">
        <v>414</v>
      </c>
      <c r="CR228" s="55">
        <v>12960</v>
      </c>
      <c r="CS228" s="55" t="s">
        <v>415</v>
      </c>
      <c r="CT228" s="55">
        <v>35</v>
      </c>
      <c r="CU228" s="55"/>
      <c r="CV228" s="55"/>
      <c r="CW228" s="55" t="s">
        <v>415</v>
      </c>
      <c r="CX228" s="55">
        <v>40</v>
      </c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</row>
    <row r="229" spans="58:112" ht="16.5" x14ac:dyDescent="0.2">
      <c r="BF229" s="55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5">
        <v>225</v>
      </c>
      <c r="CK229" s="55">
        <v>3</v>
      </c>
      <c r="CL229" s="55" t="s">
        <v>276</v>
      </c>
      <c r="CM229" s="55">
        <v>25</v>
      </c>
      <c r="CN229" s="55"/>
      <c r="CO229" s="55"/>
      <c r="CP229" s="55"/>
      <c r="CQ229" s="55" t="s">
        <v>414</v>
      </c>
      <c r="CR229" s="55">
        <v>12960</v>
      </c>
      <c r="CS229" s="55" t="s">
        <v>415</v>
      </c>
      <c r="CT229" s="55">
        <v>35</v>
      </c>
      <c r="CU229" s="55" t="s">
        <v>306</v>
      </c>
      <c r="CV229" s="55">
        <v>2</v>
      </c>
      <c r="CW229" s="55" t="s">
        <v>415</v>
      </c>
      <c r="CX229" s="55">
        <v>45</v>
      </c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</row>
    <row r="230" spans="58:112" ht="16.5" x14ac:dyDescent="0.2">
      <c r="BF230" s="55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5">
        <v>226</v>
      </c>
      <c r="CK230" s="55">
        <v>3</v>
      </c>
      <c r="CL230" s="55" t="s">
        <v>276</v>
      </c>
      <c r="CM230" s="55">
        <v>26</v>
      </c>
      <c r="CN230" s="55"/>
      <c r="CO230" s="55"/>
      <c r="CP230" s="55"/>
      <c r="CQ230" s="55" t="s">
        <v>414</v>
      </c>
      <c r="CR230" s="55">
        <v>12960</v>
      </c>
      <c r="CS230" s="55" t="s">
        <v>415</v>
      </c>
      <c r="CT230" s="55">
        <v>40</v>
      </c>
      <c r="CU230" s="55"/>
      <c r="CV230" s="55"/>
      <c r="CW230" s="55" t="s">
        <v>415</v>
      </c>
      <c r="CX230" s="55">
        <v>45</v>
      </c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</row>
    <row r="231" spans="58:112" ht="16.5" x14ac:dyDescent="0.2">
      <c r="BF231" s="55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5">
        <v>227</v>
      </c>
      <c r="CK231" s="55">
        <v>3</v>
      </c>
      <c r="CL231" s="55" t="s">
        <v>276</v>
      </c>
      <c r="CM231" s="55">
        <v>27</v>
      </c>
      <c r="CN231" s="55"/>
      <c r="CO231" s="55"/>
      <c r="CP231" s="55"/>
      <c r="CQ231" s="55" t="s">
        <v>414</v>
      </c>
      <c r="CR231" s="55">
        <v>12960</v>
      </c>
      <c r="CS231" s="55" t="s">
        <v>415</v>
      </c>
      <c r="CT231" s="55">
        <v>40</v>
      </c>
      <c r="CU231" s="55"/>
      <c r="CV231" s="55"/>
      <c r="CW231" s="55" t="s">
        <v>415</v>
      </c>
      <c r="CX231" s="55">
        <v>45</v>
      </c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</row>
    <row r="232" spans="58:112" ht="16.5" x14ac:dyDescent="0.2">
      <c r="BF232" s="55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5">
        <v>228</v>
      </c>
      <c r="CK232" s="55">
        <v>3</v>
      </c>
      <c r="CL232" s="55" t="s">
        <v>276</v>
      </c>
      <c r="CM232" s="55">
        <v>28</v>
      </c>
      <c r="CN232" s="55"/>
      <c r="CO232" s="55"/>
      <c r="CP232" s="55"/>
      <c r="CQ232" s="55" t="s">
        <v>414</v>
      </c>
      <c r="CR232" s="55">
        <v>12960</v>
      </c>
      <c r="CS232" s="55" t="s">
        <v>415</v>
      </c>
      <c r="CT232" s="55">
        <v>40</v>
      </c>
      <c r="CU232" s="55"/>
      <c r="CV232" s="55"/>
      <c r="CW232" s="55" t="s">
        <v>415</v>
      </c>
      <c r="CX232" s="55">
        <v>45</v>
      </c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</row>
    <row r="233" spans="58:112" ht="16.5" x14ac:dyDescent="0.2">
      <c r="BF233" s="55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5">
        <v>229</v>
      </c>
      <c r="CK233" s="55">
        <v>3</v>
      </c>
      <c r="CL233" s="55" t="s">
        <v>276</v>
      </c>
      <c r="CM233" s="55">
        <v>29</v>
      </c>
      <c r="CN233" s="55"/>
      <c r="CO233" s="55"/>
      <c r="CP233" s="55"/>
      <c r="CQ233" s="55" t="s">
        <v>414</v>
      </c>
      <c r="CR233" s="55">
        <v>12960</v>
      </c>
      <c r="CS233" s="55" t="s">
        <v>415</v>
      </c>
      <c r="CT233" s="55">
        <v>40</v>
      </c>
      <c r="CU233" s="55"/>
      <c r="CV233" s="55"/>
      <c r="CW233" s="55" t="s">
        <v>415</v>
      </c>
      <c r="CX233" s="55">
        <v>45</v>
      </c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</row>
    <row r="234" spans="58:112" ht="16.5" x14ac:dyDescent="0.2">
      <c r="BF234" s="55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5">
        <v>230</v>
      </c>
      <c r="CK234" s="55">
        <v>3</v>
      </c>
      <c r="CL234" s="55" t="s">
        <v>276</v>
      </c>
      <c r="CM234" s="55">
        <v>30</v>
      </c>
      <c r="CN234" s="55"/>
      <c r="CO234" s="55"/>
      <c r="CP234" s="55"/>
      <c r="CQ234" s="55" t="s">
        <v>414</v>
      </c>
      <c r="CR234" s="55">
        <v>16200</v>
      </c>
      <c r="CS234" s="55" t="s">
        <v>415</v>
      </c>
      <c r="CT234" s="55">
        <v>40</v>
      </c>
      <c r="CU234" s="55" t="s">
        <v>307</v>
      </c>
      <c r="CV234" s="55">
        <v>2</v>
      </c>
      <c r="CW234" s="55" t="s">
        <v>415</v>
      </c>
      <c r="CX234" s="55">
        <v>50</v>
      </c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</row>
    <row r="235" spans="58:112" ht="16.5" x14ac:dyDescent="0.2">
      <c r="BF235" s="55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5">
        <v>231</v>
      </c>
      <c r="CK235" s="55">
        <v>3</v>
      </c>
      <c r="CL235" s="55" t="s">
        <v>276</v>
      </c>
      <c r="CM235" s="55">
        <v>31</v>
      </c>
      <c r="CN235" s="55"/>
      <c r="CO235" s="55"/>
      <c r="CP235" s="55"/>
      <c r="CQ235" s="55" t="s">
        <v>414</v>
      </c>
      <c r="CR235" s="55">
        <v>16200</v>
      </c>
      <c r="CS235" s="55" t="s">
        <v>415</v>
      </c>
      <c r="CT235" s="55">
        <v>45</v>
      </c>
      <c r="CU235" s="55"/>
      <c r="CV235" s="55"/>
      <c r="CW235" s="55" t="s">
        <v>415</v>
      </c>
      <c r="CX235" s="55">
        <v>50</v>
      </c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</row>
    <row r="236" spans="58:112" ht="16.5" x14ac:dyDescent="0.2">
      <c r="BF236" s="55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5">
        <v>232</v>
      </c>
      <c r="CK236" s="55">
        <v>3</v>
      </c>
      <c r="CL236" s="55" t="s">
        <v>276</v>
      </c>
      <c r="CM236" s="55">
        <v>32</v>
      </c>
      <c r="CN236" s="55"/>
      <c r="CO236" s="55"/>
      <c r="CP236" s="55"/>
      <c r="CQ236" s="55" t="s">
        <v>414</v>
      </c>
      <c r="CR236" s="55">
        <v>16200</v>
      </c>
      <c r="CS236" s="55" t="s">
        <v>415</v>
      </c>
      <c r="CT236" s="55">
        <v>45</v>
      </c>
      <c r="CU236" s="55"/>
      <c r="CV236" s="55"/>
      <c r="CW236" s="55" t="s">
        <v>415</v>
      </c>
      <c r="CX236" s="55">
        <v>50</v>
      </c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</row>
    <row r="237" spans="58:112" ht="16.5" x14ac:dyDescent="0.2">
      <c r="BF237" s="55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5">
        <v>233</v>
      </c>
      <c r="CK237" s="55">
        <v>3</v>
      </c>
      <c r="CL237" s="55" t="s">
        <v>276</v>
      </c>
      <c r="CM237" s="55">
        <v>33</v>
      </c>
      <c r="CN237" s="55"/>
      <c r="CO237" s="55"/>
      <c r="CP237" s="55"/>
      <c r="CQ237" s="55" t="s">
        <v>414</v>
      </c>
      <c r="CR237" s="55">
        <v>16200</v>
      </c>
      <c r="CS237" s="55" t="s">
        <v>415</v>
      </c>
      <c r="CT237" s="55">
        <v>45</v>
      </c>
      <c r="CU237" s="55"/>
      <c r="CV237" s="55"/>
      <c r="CW237" s="55" t="s">
        <v>415</v>
      </c>
      <c r="CX237" s="55">
        <v>50</v>
      </c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</row>
    <row r="238" spans="58:112" ht="16.5" x14ac:dyDescent="0.2">
      <c r="BF238" s="55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5">
        <v>234</v>
      </c>
      <c r="CK238" s="55">
        <v>3</v>
      </c>
      <c r="CL238" s="55" t="s">
        <v>276</v>
      </c>
      <c r="CM238" s="55">
        <v>34</v>
      </c>
      <c r="CN238" s="55"/>
      <c r="CO238" s="55"/>
      <c r="CP238" s="55"/>
      <c r="CQ238" s="55" t="s">
        <v>414</v>
      </c>
      <c r="CR238" s="55">
        <v>16200</v>
      </c>
      <c r="CS238" s="55" t="s">
        <v>415</v>
      </c>
      <c r="CT238" s="55">
        <v>45</v>
      </c>
      <c r="CU238" s="55"/>
      <c r="CV238" s="55"/>
      <c r="CW238" s="55" t="s">
        <v>415</v>
      </c>
      <c r="CX238" s="55">
        <v>50</v>
      </c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</row>
    <row r="239" spans="58:112" ht="16.5" x14ac:dyDescent="0.2">
      <c r="BF239" s="55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5">
        <v>235</v>
      </c>
      <c r="CK239" s="55">
        <v>3</v>
      </c>
      <c r="CL239" s="55" t="s">
        <v>276</v>
      </c>
      <c r="CM239" s="55">
        <v>35</v>
      </c>
      <c r="CN239" s="55"/>
      <c r="CO239" s="55"/>
      <c r="CP239" s="55"/>
      <c r="CQ239" s="55" t="s">
        <v>414</v>
      </c>
      <c r="CR239" s="55">
        <v>16200</v>
      </c>
      <c r="CS239" s="55" t="s">
        <v>415</v>
      </c>
      <c r="CT239" s="55">
        <v>45</v>
      </c>
      <c r="CU239" s="55" t="s">
        <v>302</v>
      </c>
      <c r="CV239" s="55">
        <v>2</v>
      </c>
      <c r="CW239" s="55" t="s">
        <v>415</v>
      </c>
      <c r="CX239" s="55">
        <v>55</v>
      </c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</row>
    <row r="240" spans="58:112" ht="16.5" x14ac:dyDescent="0.2">
      <c r="BF240" s="55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5">
        <v>236</v>
      </c>
      <c r="CK240" s="55">
        <v>3</v>
      </c>
      <c r="CL240" s="55" t="s">
        <v>276</v>
      </c>
      <c r="CM240" s="55">
        <v>36</v>
      </c>
      <c r="CN240" s="55"/>
      <c r="CO240" s="55"/>
      <c r="CP240" s="55"/>
      <c r="CQ240" s="55" t="s">
        <v>414</v>
      </c>
      <c r="CR240" s="55">
        <v>16200</v>
      </c>
      <c r="CS240" s="55" t="s">
        <v>415</v>
      </c>
      <c r="CT240" s="55">
        <v>50</v>
      </c>
      <c r="CU240" s="55"/>
      <c r="CV240" s="55"/>
      <c r="CW240" s="55" t="s">
        <v>415</v>
      </c>
      <c r="CX240" s="55">
        <v>55</v>
      </c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</row>
    <row r="241" spans="58:112" ht="16.5" x14ac:dyDescent="0.2">
      <c r="BF241" s="55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5">
        <v>237</v>
      </c>
      <c r="CK241" s="55">
        <v>3</v>
      </c>
      <c r="CL241" s="55" t="s">
        <v>276</v>
      </c>
      <c r="CM241" s="55">
        <v>37</v>
      </c>
      <c r="CN241" s="55"/>
      <c r="CO241" s="55"/>
      <c r="CP241" s="55"/>
      <c r="CQ241" s="55" t="s">
        <v>414</v>
      </c>
      <c r="CR241" s="55">
        <v>16200</v>
      </c>
      <c r="CS241" s="55" t="s">
        <v>415</v>
      </c>
      <c r="CT241" s="55">
        <v>50</v>
      </c>
      <c r="CU241" s="55"/>
      <c r="CV241" s="55"/>
      <c r="CW241" s="55" t="s">
        <v>415</v>
      </c>
      <c r="CX241" s="55">
        <v>55</v>
      </c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</row>
    <row r="242" spans="58:112" ht="16.5" x14ac:dyDescent="0.2">
      <c r="BF242" s="55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5">
        <v>238</v>
      </c>
      <c r="CK242" s="55">
        <v>3</v>
      </c>
      <c r="CL242" s="55" t="s">
        <v>276</v>
      </c>
      <c r="CM242" s="55">
        <v>38</v>
      </c>
      <c r="CN242" s="55"/>
      <c r="CO242" s="55"/>
      <c r="CP242" s="55"/>
      <c r="CQ242" s="55" t="s">
        <v>414</v>
      </c>
      <c r="CR242" s="55">
        <v>16200</v>
      </c>
      <c r="CS242" s="55" t="s">
        <v>415</v>
      </c>
      <c r="CT242" s="55">
        <v>50</v>
      </c>
      <c r="CU242" s="55"/>
      <c r="CV242" s="55"/>
      <c r="CW242" s="55" t="s">
        <v>415</v>
      </c>
      <c r="CX242" s="55">
        <v>55</v>
      </c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</row>
    <row r="243" spans="58:112" ht="16.5" x14ac:dyDescent="0.2">
      <c r="BF243" s="55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5">
        <v>239</v>
      </c>
      <c r="CK243" s="55">
        <v>3</v>
      </c>
      <c r="CL243" s="55" t="s">
        <v>276</v>
      </c>
      <c r="CM243" s="55">
        <v>39</v>
      </c>
      <c r="CN243" s="55"/>
      <c r="CO243" s="55"/>
      <c r="CP243" s="55"/>
      <c r="CQ243" s="55" t="s">
        <v>414</v>
      </c>
      <c r="CR243" s="55">
        <v>16200</v>
      </c>
      <c r="CS243" s="55" t="s">
        <v>415</v>
      </c>
      <c r="CT243" s="55">
        <v>50</v>
      </c>
      <c r="CU243" s="55"/>
      <c r="CV243" s="55"/>
      <c r="CW243" s="55" t="s">
        <v>415</v>
      </c>
      <c r="CX243" s="55">
        <v>55</v>
      </c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</row>
    <row r="244" spans="58:112" ht="16.5" x14ac:dyDescent="0.2">
      <c r="BF244" s="55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5">
        <v>240</v>
      </c>
      <c r="CK244" s="55">
        <v>3</v>
      </c>
      <c r="CL244" s="55" t="s">
        <v>276</v>
      </c>
      <c r="CM244" s="55">
        <v>40</v>
      </c>
      <c r="CN244" s="55"/>
      <c r="CO244" s="55"/>
      <c r="CP244" s="55"/>
      <c r="CQ244" s="55" t="s">
        <v>414</v>
      </c>
      <c r="CR244" s="55">
        <v>16200</v>
      </c>
      <c r="CS244" s="55" t="s">
        <v>415</v>
      </c>
      <c r="CT244" s="55">
        <v>50</v>
      </c>
      <c r="CU244" s="55" t="s">
        <v>303</v>
      </c>
      <c r="CV244" s="55">
        <v>2</v>
      </c>
      <c r="CW244" s="55" t="s">
        <v>415</v>
      </c>
      <c r="CX244" s="55">
        <v>60</v>
      </c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</row>
    <row r="245" spans="58:112" ht="16.5" x14ac:dyDescent="0.2">
      <c r="BF245" s="55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5">
        <v>241</v>
      </c>
      <c r="CK245" s="55">
        <v>3</v>
      </c>
      <c r="CL245" s="55" t="s">
        <v>276</v>
      </c>
      <c r="CM245" s="55">
        <v>41</v>
      </c>
      <c r="CN245" s="55"/>
      <c r="CO245" s="55"/>
      <c r="CP245" s="55"/>
      <c r="CQ245" s="55" t="s">
        <v>414</v>
      </c>
      <c r="CR245" s="55">
        <v>16200</v>
      </c>
      <c r="CS245" s="55" t="s">
        <v>415</v>
      </c>
      <c r="CT245" s="55">
        <v>55</v>
      </c>
      <c r="CU245" s="55"/>
      <c r="CV245" s="55"/>
      <c r="CW245" s="55" t="s">
        <v>415</v>
      </c>
      <c r="CX245" s="55">
        <v>60</v>
      </c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</row>
    <row r="246" spans="58:112" ht="16.5" x14ac:dyDescent="0.2">
      <c r="BF246" s="55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5">
        <v>242</v>
      </c>
      <c r="CK246" s="55">
        <v>3</v>
      </c>
      <c r="CL246" s="55" t="s">
        <v>276</v>
      </c>
      <c r="CM246" s="55">
        <v>42</v>
      </c>
      <c r="CN246" s="55"/>
      <c r="CO246" s="55"/>
      <c r="CP246" s="55"/>
      <c r="CQ246" s="55" t="s">
        <v>414</v>
      </c>
      <c r="CR246" s="55">
        <v>16200</v>
      </c>
      <c r="CS246" s="55" t="s">
        <v>415</v>
      </c>
      <c r="CT246" s="55">
        <v>55</v>
      </c>
      <c r="CU246" s="55"/>
      <c r="CV246" s="55"/>
      <c r="CW246" s="55" t="s">
        <v>415</v>
      </c>
      <c r="CX246" s="55">
        <v>60</v>
      </c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</row>
    <row r="247" spans="58:112" ht="16.5" x14ac:dyDescent="0.2">
      <c r="BF247" s="55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5">
        <v>243</v>
      </c>
      <c r="CK247" s="55">
        <v>3</v>
      </c>
      <c r="CL247" s="55" t="s">
        <v>276</v>
      </c>
      <c r="CM247" s="55">
        <v>43</v>
      </c>
      <c r="CN247" s="55"/>
      <c r="CO247" s="55"/>
      <c r="CP247" s="55"/>
      <c r="CQ247" s="55" t="s">
        <v>414</v>
      </c>
      <c r="CR247" s="55">
        <v>16200</v>
      </c>
      <c r="CS247" s="55" t="s">
        <v>415</v>
      </c>
      <c r="CT247" s="55">
        <v>55</v>
      </c>
      <c r="CU247" s="55"/>
      <c r="CV247" s="55"/>
      <c r="CW247" s="55" t="s">
        <v>415</v>
      </c>
      <c r="CX247" s="55">
        <v>60</v>
      </c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</row>
    <row r="248" spans="58:112" ht="16.5" x14ac:dyDescent="0.2">
      <c r="BF248" s="55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5">
        <v>244</v>
      </c>
      <c r="CK248" s="55">
        <v>3</v>
      </c>
      <c r="CL248" s="55" t="s">
        <v>276</v>
      </c>
      <c r="CM248" s="55">
        <v>44</v>
      </c>
      <c r="CN248" s="55"/>
      <c r="CO248" s="55"/>
      <c r="CP248" s="55"/>
      <c r="CQ248" s="55" t="s">
        <v>414</v>
      </c>
      <c r="CR248" s="55">
        <v>16200</v>
      </c>
      <c r="CS248" s="55" t="s">
        <v>415</v>
      </c>
      <c r="CT248" s="55">
        <v>55</v>
      </c>
      <c r="CU248" s="55"/>
      <c r="CV248" s="55"/>
      <c r="CW248" s="55" t="s">
        <v>415</v>
      </c>
      <c r="CX248" s="55">
        <v>60</v>
      </c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</row>
    <row r="249" spans="58:112" ht="16.5" x14ac:dyDescent="0.2">
      <c r="BF249" s="55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5">
        <v>245</v>
      </c>
      <c r="CK249" s="55">
        <v>3</v>
      </c>
      <c r="CL249" s="55" t="s">
        <v>276</v>
      </c>
      <c r="CM249" s="55">
        <v>45</v>
      </c>
      <c r="CN249" s="55"/>
      <c r="CO249" s="55"/>
      <c r="CP249" s="55"/>
      <c r="CQ249" s="55" t="s">
        <v>414</v>
      </c>
      <c r="CR249" s="55">
        <v>19800</v>
      </c>
      <c r="CS249" s="55" t="s">
        <v>415</v>
      </c>
      <c r="CT249" s="55">
        <v>55</v>
      </c>
      <c r="CU249" s="55" t="s">
        <v>306</v>
      </c>
      <c r="CV249" s="55">
        <v>2</v>
      </c>
      <c r="CW249" s="55" t="s">
        <v>415</v>
      </c>
      <c r="CX249" s="55">
        <v>65</v>
      </c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</row>
    <row r="250" spans="58:112" ht="16.5" x14ac:dyDescent="0.2">
      <c r="BF250" s="55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5">
        <v>246</v>
      </c>
      <c r="CK250" s="55">
        <v>3</v>
      </c>
      <c r="CL250" s="55" t="s">
        <v>276</v>
      </c>
      <c r="CM250" s="55">
        <v>46</v>
      </c>
      <c r="CN250" s="55"/>
      <c r="CO250" s="55"/>
      <c r="CP250" s="55"/>
      <c r="CQ250" s="55" t="s">
        <v>414</v>
      </c>
      <c r="CR250" s="55">
        <v>19800</v>
      </c>
      <c r="CS250" s="55" t="s">
        <v>415</v>
      </c>
      <c r="CT250" s="55">
        <v>60</v>
      </c>
      <c r="CU250" s="55"/>
      <c r="CV250" s="55"/>
      <c r="CW250" s="55" t="s">
        <v>415</v>
      </c>
      <c r="CX250" s="55">
        <v>65</v>
      </c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</row>
    <row r="251" spans="58:112" ht="16.5" x14ac:dyDescent="0.2">
      <c r="BF251" s="55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5">
        <v>247</v>
      </c>
      <c r="CK251" s="55">
        <v>3</v>
      </c>
      <c r="CL251" s="55" t="s">
        <v>276</v>
      </c>
      <c r="CM251" s="55">
        <v>47</v>
      </c>
      <c r="CN251" s="55"/>
      <c r="CO251" s="55"/>
      <c r="CP251" s="55"/>
      <c r="CQ251" s="55" t="s">
        <v>414</v>
      </c>
      <c r="CR251" s="55">
        <v>19800</v>
      </c>
      <c r="CS251" s="55" t="s">
        <v>415</v>
      </c>
      <c r="CT251" s="55">
        <v>60</v>
      </c>
      <c r="CU251" s="55"/>
      <c r="CV251" s="55"/>
      <c r="CW251" s="55" t="s">
        <v>415</v>
      </c>
      <c r="CX251" s="55">
        <v>65</v>
      </c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</row>
    <row r="252" spans="58:112" ht="16.5" x14ac:dyDescent="0.2">
      <c r="BF252" s="55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5">
        <v>248</v>
      </c>
      <c r="CK252" s="55">
        <v>3</v>
      </c>
      <c r="CL252" s="55" t="s">
        <v>276</v>
      </c>
      <c r="CM252" s="55">
        <v>48</v>
      </c>
      <c r="CN252" s="55"/>
      <c r="CO252" s="55"/>
      <c r="CP252" s="55"/>
      <c r="CQ252" s="55" t="s">
        <v>414</v>
      </c>
      <c r="CR252" s="55">
        <v>19800</v>
      </c>
      <c r="CS252" s="55" t="s">
        <v>415</v>
      </c>
      <c r="CT252" s="55">
        <v>60</v>
      </c>
      <c r="CU252" s="55"/>
      <c r="CV252" s="55"/>
      <c r="CW252" s="55" t="s">
        <v>415</v>
      </c>
      <c r="CX252" s="55">
        <v>65</v>
      </c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</row>
    <row r="253" spans="58:112" ht="16.5" x14ac:dyDescent="0.2">
      <c r="BF253" s="55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5">
        <v>249</v>
      </c>
      <c r="CK253" s="55">
        <v>3</v>
      </c>
      <c r="CL253" s="55" t="s">
        <v>276</v>
      </c>
      <c r="CM253" s="55">
        <v>49</v>
      </c>
      <c r="CN253" s="55"/>
      <c r="CO253" s="55"/>
      <c r="CP253" s="55"/>
      <c r="CQ253" s="55" t="s">
        <v>414</v>
      </c>
      <c r="CR253" s="55">
        <v>19800</v>
      </c>
      <c r="CS253" s="55" t="s">
        <v>415</v>
      </c>
      <c r="CT253" s="55">
        <v>60</v>
      </c>
      <c r="CU253" s="55"/>
      <c r="CV253" s="55"/>
      <c r="CW253" s="55" t="s">
        <v>415</v>
      </c>
      <c r="CX253" s="55">
        <v>65</v>
      </c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</row>
    <row r="254" spans="58:112" ht="16.5" x14ac:dyDescent="0.2">
      <c r="BF254" s="55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5">
        <v>250</v>
      </c>
      <c r="CK254" s="55">
        <v>3</v>
      </c>
      <c r="CL254" s="55" t="s">
        <v>276</v>
      </c>
      <c r="CM254" s="55">
        <v>50</v>
      </c>
      <c r="CN254" s="55"/>
      <c r="CO254" s="55"/>
      <c r="CP254" s="55"/>
      <c r="CQ254" s="55" t="s">
        <v>414</v>
      </c>
      <c r="CR254" s="55">
        <v>19800</v>
      </c>
      <c r="CS254" s="55" t="s">
        <v>415</v>
      </c>
      <c r="CT254" s="55">
        <v>60</v>
      </c>
      <c r="CU254" s="55" t="s">
        <v>307</v>
      </c>
      <c r="CV254" s="55">
        <v>2</v>
      </c>
      <c r="CW254" s="55" t="s">
        <v>415</v>
      </c>
      <c r="CX254" s="55">
        <v>70</v>
      </c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</row>
    <row r="255" spans="58:112" ht="16.5" x14ac:dyDescent="0.2">
      <c r="BF255" s="55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5">
        <v>251</v>
      </c>
      <c r="CK255" s="55">
        <v>3</v>
      </c>
      <c r="CL255" s="55" t="s">
        <v>276</v>
      </c>
      <c r="CM255" s="55">
        <v>51</v>
      </c>
      <c r="CN255" s="55"/>
      <c r="CO255" s="55"/>
      <c r="CP255" s="55"/>
      <c r="CQ255" s="55" t="s">
        <v>414</v>
      </c>
      <c r="CR255" s="55">
        <v>19800</v>
      </c>
      <c r="CS255" s="55" t="s">
        <v>415</v>
      </c>
      <c r="CT255" s="55">
        <v>65</v>
      </c>
      <c r="CU255" s="55"/>
      <c r="CV255" s="55"/>
      <c r="CW255" s="55" t="s">
        <v>415</v>
      </c>
      <c r="CX255" s="55">
        <v>70</v>
      </c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</row>
    <row r="256" spans="58:112" ht="16.5" x14ac:dyDescent="0.2">
      <c r="BF256" s="55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5">
        <v>252</v>
      </c>
      <c r="CK256" s="55">
        <v>3</v>
      </c>
      <c r="CL256" s="55" t="s">
        <v>276</v>
      </c>
      <c r="CM256" s="55">
        <v>52</v>
      </c>
      <c r="CN256" s="55"/>
      <c r="CO256" s="55"/>
      <c r="CP256" s="55"/>
      <c r="CQ256" s="55" t="s">
        <v>414</v>
      </c>
      <c r="CR256" s="55">
        <v>19800</v>
      </c>
      <c r="CS256" s="55" t="s">
        <v>415</v>
      </c>
      <c r="CT256" s="55">
        <v>65</v>
      </c>
      <c r="CU256" s="55"/>
      <c r="CV256" s="55"/>
      <c r="CW256" s="55" t="s">
        <v>415</v>
      </c>
      <c r="CX256" s="55">
        <v>70</v>
      </c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</row>
    <row r="257" spans="58:112" ht="16.5" x14ac:dyDescent="0.2">
      <c r="BF257" s="55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5">
        <v>253</v>
      </c>
      <c r="CK257" s="55">
        <v>3</v>
      </c>
      <c r="CL257" s="55" t="s">
        <v>276</v>
      </c>
      <c r="CM257" s="55">
        <v>53</v>
      </c>
      <c r="CN257" s="55"/>
      <c r="CO257" s="55"/>
      <c r="CP257" s="55"/>
      <c r="CQ257" s="55" t="s">
        <v>414</v>
      </c>
      <c r="CR257" s="55">
        <v>19800</v>
      </c>
      <c r="CS257" s="55" t="s">
        <v>415</v>
      </c>
      <c r="CT257" s="55">
        <v>65</v>
      </c>
      <c r="CU257" s="55"/>
      <c r="CV257" s="55"/>
      <c r="CW257" s="55" t="s">
        <v>415</v>
      </c>
      <c r="CX257" s="55">
        <v>70</v>
      </c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</row>
    <row r="258" spans="58:112" ht="16.5" x14ac:dyDescent="0.2">
      <c r="BF258" s="55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5">
        <v>254</v>
      </c>
      <c r="CK258" s="55">
        <v>3</v>
      </c>
      <c r="CL258" s="55" t="s">
        <v>276</v>
      </c>
      <c r="CM258" s="55">
        <v>54</v>
      </c>
      <c r="CN258" s="55"/>
      <c r="CO258" s="55"/>
      <c r="CP258" s="55"/>
      <c r="CQ258" s="55" t="s">
        <v>414</v>
      </c>
      <c r="CR258" s="55">
        <v>19800</v>
      </c>
      <c r="CS258" s="55" t="s">
        <v>415</v>
      </c>
      <c r="CT258" s="55">
        <v>65</v>
      </c>
      <c r="CU258" s="55"/>
      <c r="CV258" s="55"/>
      <c r="CW258" s="55" t="s">
        <v>415</v>
      </c>
      <c r="CX258" s="55">
        <v>70</v>
      </c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</row>
    <row r="259" spans="58:112" ht="16.5" x14ac:dyDescent="0.2">
      <c r="BF259" s="55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5">
        <v>255</v>
      </c>
      <c r="CK259" s="55">
        <v>3</v>
      </c>
      <c r="CL259" s="55" t="s">
        <v>276</v>
      </c>
      <c r="CM259" s="55">
        <v>55</v>
      </c>
      <c r="CN259" s="55"/>
      <c r="CO259" s="55"/>
      <c r="CP259" s="55"/>
      <c r="CQ259" s="55" t="s">
        <v>414</v>
      </c>
      <c r="CR259" s="55">
        <v>19800</v>
      </c>
      <c r="CS259" s="55" t="s">
        <v>415</v>
      </c>
      <c r="CT259" s="55">
        <v>65</v>
      </c>
      <c r="CU259" s="55" t="s">
        <v>302</v>
      </c>
      <c r="CV259" s="55">
        <v>2</v>
      </c>
      <c r="CW259" s="55" t="s">
        <v>415</v>
      </c>
      <c r="CX259" s="55">
        <v>75</v>
      </c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</row>
    <row r="260" spans="58:112" ht="16.5" x14ac:dyDescent="0.2">
      <c r="BF260" s="55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5">
        <v>256</v>
      </c>
      <c r="CK260" s="55">
        <v>3</v>
      </c>
      <c r="CL260" s="55" t="s">
        <v>276</v>
      </c>
      <c r="CM260" s="55">
        <v>56</v>
      </c>
      <c r="CN260" s="55"/>
      <c r="CO260" s="55"/>
      <c r="CP260" s="55"/>
      <c r="CQ260" s="55" t="s">
        <v>414</v>
      </c>
      <c r="CR260" s="55">
        <v>19800</v>
      </c>
      <c r="CS260" s="55" t="s">
        <v>415</v>
      </c>
      <c r="CT260" s="55">
        <v>70</v>
      </c>
      <c r="CU260" s="55"/>
      <c r="CV260" s="55"/>
      <c r="CW260" s="55" t="s">
        <v>415</v>
      </c>
      <c r="CX260" s="55">
        <v>75</v>
      </c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</row>
    <row r="261" spans="58:112" ht="16.5" x14ac:dyDescent="0.2">
      <c r="BF261" s="55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5">
        <v>257</v>
      </c>
      <c r="CK261" s="55">
        <v>3</v>
      </c>
      <c r="CL261" s="55" t="s">
        <v>276</v>
      </c>
      <c r="CM261" s="55">
        <v>57</v>
      </c>
      <c r="CN261" s="55"/>
      <c r="CO261" s="55"/>
      <c r="CP261" s="55"/>
      <c r="CQ261" s="55" t="s">
        <v>414</v>
      </c>
      <c r="CR261" s="55">
        <v>19800</v>
      </c>
      <c r="CS261" s="55" t="s">
        <v>415</v>
      </c>
      <c r="CT261" s="55">
        <v>70</v>
      </c>
      <c r="CU261" s="55"/>
      <c r="CV261" s="55"/>
      <c r="CW261" s="55" t="s">
        <v>415</v>
      </c>
      <c r="CX261" s="55">
        <v>75</v>
      </c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</row>
    <row r="262" spans="58:112" ht="16.5" x14ac:dyDescent="0.2">
      <c r="BF262" s="55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5">
        <v>258</v>
      </c>
      <c r="CK262" s="55">
        <v>3</v>
      </c>
      <c r="CL262" s="55" t="s">
        <v>276</v>
      </c>
      <c r="CM262" s="55">
        <v>58</v>
      </c>
      <c r="CN262" s="55"/>
      <c r="CO262" s="55"/>
      <c r="CP262" s="55"/>
      <c r="CQ262" s="55" t="s">
        <v>414</v>
      </c>
      <c r="CR262" s="55">
        <v>19800</v>
      </c>
      <c r="CS262" s="55" t="s">
        <v>415</v>
      </c>
      <c r="CT262" s="55">
        <v>70</v>
      </c>
      <c r="CU262" s="55"/>
      <c r="CV262" s="55"/>
      <c r="CW262" s="55" t="s">
        <v>415</v>
      </c>
      <c r="CX262" s="55">
        <v>75</v>
      </c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</row>
    <row r="263" spans="58:112" ht="16.5" x14ac:dyDescent="0.2">
      <c r="BF263" s="55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5">
        <v>259</v>
      </c>
      <c r="CK263" s="55">
        <v>3</v>
      </c>
      <c r="CL263" s="55" t="s">
        <v>276</v>
      </c>
      <c r="CM263" s="55">
        <v>59</v>
      </c>
      <c r="CN263" s="55"/>
      <c r="CO263" s="55"/>
      <c r="CP263" s="55"/>
      <c r="CQ263" s="55" t="s">
        <v>414</v>
      </c>
      <c r="CR263" s="55">
        <v>19800</v>
      </c>
      <c r="CS263" s="55" t="s">
        <v>415</v>
      </c>
      <c r="CT263" s="55">
        <v>70</v>
      </c>
      <c r="CU263" s="55"/>
      <c r="CV263" s="55"/>
      <c r="CW263" s="55" t="s">
        <v>415</v>
      </c>
      <c r="CX263" s="55">
        <v>75</v>
      </c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</row>
    <row r="264" spans="58:112" ht="16.5" x14ac:dyDescent="0.2">
      <c r="BF264" s="55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5">
        <v>260</v>
      </c>
      <c r="CK264" s="55">
        <v>3</v>
      </c>
      <c r="CL264" s="55" t="s">
        <v>276</v>
      </c>
      <c r="CM264" s="55">
        <v>60</v>
      </c>
      <c r="CN264" s="55"/>
      <c r="CO264" s="55"/>
      <c r="CP264" s="55"/>
      <c r="CQ264" s="55" t="s">
        <v>414</v>
      </c>
      <c r="CR264" s="55">
        <v>23400</v>
      </c>
      <c r="CS264" s="55" t="s">
        <v>415</v>
      </c>
      <c r="CT264" s="55">
        <v>70</v>
      </c>
      <c r="CU264" s="55" t="s">
        <v>303</v>
      </c>
      <c r="CV264" s="55">
        <v>2</v>
      </c>
      <c r="CW264" s="55" t="s">
        <v>415</v>
      </c>
      <c r="CX264" s="55">
        <v>80</v>
      </c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</row>
    <row r="265" spans="58:112" ht="16.5" x14ac:dyDescent="0.2">
      <c r="BF265" s="55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5">
        <v>261</v>
      </c>
      <c r="CK265" s="55">
        <v>3</v>
      </c>
      <c r="CL265" s="55" t="s">
        <v>276</v>
      </c>
      <c r="CM265" s="55">
        <v>61</v>
      </c>
      <c r="CN265" s="55"/>
      <c r="CO265" s="55"/>
      <c r="CP265" s="55"/>
      <c r="CQ265" s="55" t="s">
        <v>414</v>
      </c>
      <c r="CR265" s="55">
        <v>23400</v>
      </c>
      <c r="CS265" s="55" t="s">
        <v>415</v>
      </c>
      <c r="CT265" s="55">
        <v>75</v>
      </c>
      <c r="CU265" s="55"/>
      <c r="CV265" s="55"/>
      <c r="CW265" s="55" t="s">
        <v>415</v>
      </c>
      <c r="CX265" s="55">
        <v>80</v>
      </c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</row>
    <row r="266" spans="58:112" ht="16.5" x14ac:dyDescent="0.2">
      <c r="BF266" s="55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5">
        <v>262</v>
      </c>
      <c r="CK266" s="55">
        <v>3</v>
      </c>
      <c r="CL266" s="55" t="s">
        <v>276</v>
      </c>
      <c r="CM266" s="55">
        <v>62</v>
      </c>
      <c r="CN266" s="55"/>
      <c r="CO266" s="55"/>
      <c r="CP266" s="55"/>
      <c r="CQ266" s="55" t="s">
        <v>414</v>
      </c>
      <c r="CR266" s="55">
        <v>23400</v>
      </c>
      <c r="CS266" s="55" t="s">
        <v>415</v>
      </c>
      <c r="CT266" s="55">
        <v>75</v>
      </c>
      <c r="CU266" s="55"/>
      <c r="CV266" s="55"/>
      <c r="CW266" s="55" t="s">
        <v>415</v>
      </c>
      <c r="CX266" s="55">
        <v>80</v>
      </c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</row>
    <row r="267" spans="58:112" ht="16.5" x14ac:dyDescent="0.2">
      <c r="BF267" s="55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5">
        <v>263</v>
      </c>
      <c r="CK267" s="55">
        <v>3</v>
      </c>
      <c r="CL267" s="55" t="s">
        <v>276</v>
      </c>
      <c r="CM267" s="55">
        <v>63</v>
      </c>
      <c r="CN267" s="55"/>
      <c r="CO267" s="55"/>
      <c r="CP267" s="55"/>
      <c r="CQ267" s="55" t="s">
        <v>414</v>
      </c>
      <c r="CR267" s="55">
        <v>23400</v>
      </c>
      <c r="CS267" s="55" t="s">
        <v>415</v>
      </c>
      <c r="CT267" s="55">
        <v>75</v>
      </c>
      <c r="CU267" s="55"/>
      <c r="CV267" s="55"/>
      <c r="CW267" s="55" t="s">
        <v>415</v>
      </c>
      <c r="CX267" s="55">
        <v>80</v>
      </c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</row>
    <row r="268" spans="58:112" ht="16.5" x14ac:dyDescent="0.2">
      <c r="BF268" s="55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5">
        <v>264</v>
      </c>
      <c r="CK268" s="55">
        <v>3</v>
      </c>
      <c r="CL268" s="55" t="s">
        <v>276</v>
      </c>
      <c r="CM268" s="55">
        <v>64</v>
      </c>
      <c r="CN268" s="55"/>
      <c r="CO268" s="55"/>
      <c r="CP268" s="55"/>
      <c r="CQ268" s="55" t="s">
        <v>414</v>
      </c>
      <c r="CR268" s="55">
        <v>23400</v>
      </c>
      <c r="CS268" s="55" t="s">
        <v>415</v>
      </c>
      <c r="CT268" s="55">
        <v>75</v>
      </c>
      <c r="CU268" s="55"/>
      <c r="CV268" s="55"/>
      <c r="CW268" s="55" t="s">
        <v>415</v>
      </c>
      <c r="CX268" s="55">
        <v>80</v>
      </c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</row>
    <row r="269" spans="58:112" ht="16.5" x14ac:dyDescent="0.2">
      <c r="BF269" s="55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5">
        <v>265</v>
      </c>
      <c r="CK269" s="55">
        <v>3</v>
      </c>
      <c r="CL269" s="55" t="s">
        <v>276</v>
      </c>
      <c r="CM269" s="55">
        <v>65</v>
      </c>
      <c r="CN269" s="55"/>
      <c r="CO269" s="55"/>
      <c r="CP269" s="55"/>
      <c r="CQ269" s="55" t="s">
        <v>414</v>
      </c>
      <c r="CR269" s="55">
        <v>23400</v>
      </c>
      <c r="CS269" s="55" t="s">
        <v>415</v>
      </c>
      <c r="CT269" s="55">
        <v>75</v>
      </c>
      <c r="CU269" s="55" t="s">
        <v>306</v>
      </c>
      <c r="CV269" s="55">
        <v>2</v>
      </c>
      <c r="CW269" s="55" t="s">
        <v>415</v>
      </c>
      <c r="CX269" s="55">
        <v>85</v>
      </c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</row>
    <row r="270" spans="58:112" ht="16.5" x14ac:dyDescent="0.2">
      <c r="BF270" s="55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5">
        <v>266</v>
      </c>
      <c r="CK270" s="55">
        <v>3</v>
      </c>
      <c r="CL270" s="55" t="s">
        <v>276</v>
      </c>
      <c r="CM270" s="55">
        <v>66</v>
      </c>
      <c r="CN270" s="55"/>
      <c r="CO270" s="55"/>
      <c r="CP270" s="55"/>
      <c r="CQ270" s="55" t="s">
        <v>414</v>
      </c>
      <c r="CR270" s="55">
        <v>23400</v>
      </c>
      <c r="CS270" s="55" t="s">
        <v>415</v>
      </c>
      <c r="CT270" s="55">
        <v>80</v>
      </c>
      <c r="CU270" s="55"/>
      <c r="CV270" s="55"/>
      <c r="CW270" s="55" t="s">
        <v>415</v>
      </c>
      <c r="CX270" s="55">
        <v>85</v>
      </c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</row>
    <row r="271" spans="58:112" ht="16.5" x14ac:dyDescent="0.2">
      <c r="BF271" s="55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5">
        <v>267</v>
      </c>
      <c r="CK271" s="55">
        <v>3</v>
      </c>
      <c r="CL271" s="55" t="s">
        <v>276</v>
      </c>
      <c r="CM271" s="55">
        <v>67</v>
      </c>
      <c r="CN271" s="55"/>
      <c r="CO271" s="55"/>
      <c r="CP271" s="55"/>
      <c r="CQ271" s="55" t="s">
        <v>414</v>
      </c>
      <c r="CR271" s="55">
        <v>23400</v>
      </c>
      <c r="CS271" s="55" t="s">
        <v>415</v>
      </c>
      <c r="CT271" s="55">
        <v>80</v>
      </c>
      <c r="CU271" s="55"/>
      <c r="CV271" s="55"/>
      <c r="CW271" s="55" t="s">
        <v>415</v>
      </c>
      <c r="CX271" s="55">
        <v>85</v>
      </c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</row>
    <row r="272" spans="58:112" ht="16.5" x14ac:dyDescent="0.2">
      <c r="BF272" s="55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5">
        <v>268</v>
      </c>
      <c r="CK272" s="55">
        <v>3</v>
      </c>
      <c r="CL272" s="55" t="s">
        <v>276</v>
      </c>
      <c r="CM272" s="55">
        <v>68</v>
      </c>
      <c r="CN272" s="55"/>
      <c r="CO272" s="55"/>
      <c r="CP272" s="55"/>
      <c r="CQ272" s="55" t="s">
        <v>414</v>
      </c>
      <c r="CR272" s="55">
        <v>23400</v>
      </c>
      <c r="CS272" s="55" t="s">
        <v>415</v>
      </c>
      <c r="CT272" s="55">
        <v>80</v>
      </c>
      <c r="CU272" s="55"/>
      <c r="CV272" s="55"/>
      <c r="CW272" s="55" t="s">
        <v>415</v>
      </c>
      <c r="CX272" s="55">
        <v>85</v>
      </c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</row>
    <row r="273" spans="58:112" ht="16.5" x14ac:dyDescent="0.2">
      <c r="BF273" s="55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5">
        <v>269</v>
      </c>
      <c r="CK273" s="55">
        <v>3</v>
      </c>
      <c r="CL273" s="55" t="s">
        <v>276</v>
      </c>
      <c r="CM273" s="55">
        <v>69</v>
      </c>
      <c r="CN273" s="55"/>
      <c r="CO273" s="55"/>
      <c r="CP273" s="55"/>
      <c r="CQ273" s="55" t="s">
        <v>414</v>
      </c>
      <c r="CR273" s="55">
        <v>23400</v>
      </c>
      <c r="CS273" s="55" t="s">
        <v>415</v>
      </c>
      <c r="CT273" s="55">
        <v>80</v>
      </c>
      <c r="CU273" s="55"/>
      <c r="CV273" s="55"/>
      <c r="CW273" s="55" t="s">
        <v>415</v>
      </c>
      <c r="CX273" s="55">
        <v>85</v>
      </c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</row>
    <row r="274" spans="58:112" ht="16.5" x14ac:dyDescent="0.2">
      <c r="BF274" s="55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5">
        <v>270</v>
      </c>
      <c r="CK274" s="55">
        <v>3</v>
      </c>
      <c r="CL274" s="55" t="s">
        <v>276</v>
      </c>
      <c r="CM274" s="55">
        <v>70</v>
      </c>
      <c r="CN274" s="55"/>
      <c r="CO274" s="55"/>
      <c r="CP274" s="55"/>
      <c r="CQ274" s="55" t="s">
        <v>414</v>
      </c>
      <c r="CR274" s="55">
        <v>23400</v>
      </c>
      <c r="CS274" s="55" t="s">
        <v>415</v>
      </c>
      <c r="CT274" s="55">
        <v>80</v>
      </c>
      <c r="CU274" s="55" t="s">
        <v>307</v>
      </c>
      <c r="CV274" s="55">
        <v>2</v>
      </c>
      <c r="CW274" s="55" t="s">
        <v>415</v>
      </c>
      <c r="CX274" s="55">
        <v>90</v>
      </c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</row>
    <row r="275" spans="58:112" ht="16.5" x14ac:dyDescent="0.2">
      <c r="BF275" s="55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5">
        <v>271</v>
      </c>
      <c r="CK275" s="55">
        <v>3</v>
      </c>
      <c r="CL275" s="55" t="s">
        <v>276</v>
      </c>
      <c r="CM275" s="55">
        <v>71</v>
      </c>
      <c r="CN275" s="55"/>
      <c r="CO275" s="55"/>
      <c r="CP275" s="55"/>
      <c r="CQ275" s="55" t="s">
        <v>414</v>
      </c>
      <c r="CR275" s="55">
        <v>23400</v>
      </c>
      <c r="CS275" s="55" t="s">
        <v>415</v>
      </c>
      <c r="CT275" s="55">
        <v>85</v>
      </c>
      <c r="CU275" s="55"/>
      <c r="CV275" s="55"/>
      <c r="CW275" s="55" t="s">
        <v>415</v>
      </c>
      <c r="CX275" s="55">
        <v>90</v>
      </c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</row>
    <row r="276" spans="58:112" ht="16.5" x14ac:dyDescent="0.2">
      <c r="BF276" s="55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5">
        <v>272</v>
      </c>
      <c r="CK276" s="55">
        <v>3</v>
      </c>
      <c r="CL276" s="55" t="s">
        <v>276</v>
      </c>
      <c r="CM276" s="55">
        <v>72</v>
      </c>
      <c r="CN276" s="55"/>
      <c r="CO276" s="55"/>
      <c r="CP276" s="55"/>
      <c r="CQ276" s="55" t="s">
        <v>414</v>
      </c>
      <c r="CR276" s="55">
        <v>23400</v>
      </c>
      <c r="CS276" s="55" t="s">
        <v>415</v>
      </c>
      <c r="CT276" s="55">
        <v>85</v>
      </c>
      <c r="CU276" s="55"/>
      <c r="CV276" s="55"/>
      <c r="CW276" s="55" t="s">
        <v>415</v>
      </c>
      <c r="CX276" s="55">
        <v>90</v>
      </c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</row>
    <row r="277" spans="58:112" ht="16.5" x14ac:dyDescent="0.2">
      <c r="BF277" s="55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5">
        <v>273</v>
      </c>
      <c r="CK277" s="55">
        <v>3</v>
      </c>
      <c r="CL277" s="55" t="s">
        <v>276</v>
      </c>
      <c r="CM277" s="55">
        <v>73</v>
      </c>
      <c r="CN277" s="55"/>
      <c r="CO277" s="55"/>
      <c r="CP277" s="55"/>
      <c r="CQ277" s="55" t="s">
        <v>414</v>
      </c>
      <c r="CR277" s="55">
        <v>23400</v>
      </c>
      <c r="CS277" s="55" t="s">
        <v>415</v>
      </c>
      <c r="CT277" s="55">
        <v>85</v>
      </c>
      <c r="CU277" s="55"/>
      <c r="CV277" s="55"/>
      <c r="CW277" s="55" t="s">
        <v>415</v>
      </c>
      <c r="CX277" s="55">
        <v>90</v>
      </c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</row>
    <row r="278" spans="58:112" ht="16.5" x14ac:dyDescent="0.2">
      <c r="BF278" s="55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5">
        <v>274</v>
      </c>
      <c r="CK278" s="55">
        <v>3</v>
      </c>
      <c r="CL278" s="55" t="s">
        <v>276</v>
      </c>
      <c r="CM278" s="55">
        <v>74</v>
      </c>
      <c r="CN278" s="55"/>
      <c r="CO278" s="55"/>
      <c r="CP278" s="55"/>
      <c r="CQ278" s="55" t="s">
        <v>414</v>
      </c>
      <c r="CR278" s="55">
        <v>23400</v>
      </c>
      <c r="CS278" s="55" t="s">
        <v>415</v>
      </c>
      <c r="CT278" s="55">
        <v>85</v>
      </c>
      <c r="CU278" s="55"/>
      <c r="CV278" s="55"/>
      <c r="CW278" s="55" t="s">
        <v>415</v>
      </c>
      <c r="CX278" s="55">
        <v>90</v>
      </c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</row>
    <row r="279" spans="58:112" ht="16.5" x14ac:dyDescent="0.2">
      <c r="BF279" s="55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5">
        <v>275</v>
      </c>
      <c r="CK279" s="55">
        <v>3</v>
      </c>
      <c r="CL279" s="55" t="s">
        <v>276</v>
      </c>
      <c r="CM279" s="55">
        <v>75</v>
      </c>
      <c r="CN279" s="55"/>
      <c r="CO279" s="55"/>
      <c r="CP279" s="55"/>
      <c r="CQ279" s="55" t="s">
        <v>414</v>
      </c>
      <c r="CR279" s="55">
        <v>23400</v>
      </c>
      <c r="CS279" s="55" t="s">
        <v>415</v>
      </c>
      <c r="CT279" s="55">
        <v>85</v>
      </c>
      <c r="CU279" s="55" t="s">
        <v>302</v>
      </c>
      <c r="CV279" s="55">
        <v>2</v>
      </c>
      <c r="CW279" s="55" t="s">
        <v>415</v>
      </c>
      <c r="CX279" s="55">
        <v>95</v>
      </c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</row>
    <row r="280" spans="58:112" ht="16.5" x14ac:dyDescent="0.2">
      <c r="BF280" s="55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5">
        <v>276</v>
      </c>
      <c r="CK280" s="55">
        <v>3</v>
      </c>
      <c r="CL280" s="55" t="s">
        <v>276</v>
      </c>
      <c r="CM280" s="55">
        <v>76</v>
      </c>
      <c r="CN280" s="55"/>
      <c r="CO280" s="55"/>
      <c r="CP280" s="55"/>
      <c r="CQ280" s="55" t="s">
        <v>414</v>
      </c>
      <c r="CR280" s="55">
        <v>23400</v>
      </c>
      <c r="CS280" s="55" t="s">
        <v>415</v>
      </c>
      <c r="CT280" s="55">
        <v>90</v>
      </c>
      <c r="CU280" s="55"/>
      <c r="CV280" s="55"/>
      <c r="CW280" s="55" t="s">
        <v>415</v>
      </c>
      <c r="CX280" s="55">
        <v>95</v>
      </c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</row>
    <row r="281" spans="58:112" ht="16.5" x14ac:dyDescent="0.2">
      <c r="BF281" s="55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5">
        <v>277</v>
      </c>
      <c r="CK281" s="55">
        <v>3</v>
      </c>
      <c r="CL281" s="55" t="s">
        <v>276</v>
      </c>
      <c r="CM281" s="55">
        <v>77</v>
      </c>
      <c r="CN281" s="55"/>
      <c r="CO281" s="55"/>
      <c r="CP281" s="55"/>
      <c r="CQ281" s="55" t="s">
        <v>414</v>
      </c>
      <c r="CR281" s="55">
        <v>23400</v>
      </c>
      <c r="CS281" s="55" t="s">
        <v>415</v>
      </c>
      <c r="CT281" s="55">
        <v>90</v>
      </c>
      <c r="CU281" s="55"/>
      <c r="CV281" s="55"/>
      <c r="CW281" s="55" t="s">
        <v>415</v>
      </c>
      <c r="CX281" s="55">
        <v>95</v>
      </c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</row>
    <row r="282" spans="58:112" ht="16.5" x14ac:dyDescent="0.2">
      <c r="BF282" s="55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5">
        <v>278</v>
      </c>
      <c r="CK282" s="55">
        <v>3</v>
      </c>
      <c r="CL282" s="55" t="s">
        <v>276</v>
      </c>
      <c r="CM282" s="55">
        <v>78</v>
      </c>
      <c r="CN282" s="55"/>
      <c r="CO282" s="55"/>
      <c r="CP282" s="55"/>
      <c r="CQ282" s="55" t="s">
        <v>414</v>
      </c>
      <c r="CR282" s="55">
        <v>23400</v>
      </c>
      <c r="CS282" s="55" t="s">
        <v>415</v>
      </c>
      <c r="CT282" s="55">
        <v>90</v>
      </c>
      <c r="CU282" s="55"/>
      <c r="CV282" s="55"/>
      <c r="CW282" s="55" t="s">
        <v>415</v>
      </c>
      <c r="CX282" s="55">
        <v>95</v>
      </c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</row>
    <row r="283" spans="58:112" ht="16.5" x14ac:dyDescent="0.2">
      <c r="BF283" s="55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5">
        <v>279</v>
      </c>
      <c r="CK283" s="55">
        <v>3</v>
      </c>
      <c r="CL283" s="55" t="s">
        <v>276</v>
      </c>
      <c r="CM283" s="55">
        <v>79</v>
      </c>
      <c r="CN283" s="55"/>
      <c r="CO283" s="55"/>
      <c r="CP283" s="55"/>
      <c r="CQ283" s="55" t="s">
        <v>414</v>
      </c>
      <c r="CR283" s="55">
        <v>23400</v>
      </c>
      <c r="CS283" s="55" t="s">
        <v>415</v>
      </c>
      <c r="CT283" s="55">
        <v>90</v>
      </c>
      <c r="CU283" s="55"/>
      <c r="CV283" s="55"/>
      <c r="CW283" s="55" t="s">
        <v>415</v>
      </c>
      <c r="CX283" s="55">
        <v>95</v>
      </c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</row>
    <row r="284" spans="58:112" ht="16.5" x14ac:dyDescent="0.2">
      <c r="BF284" s="55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5">
        <v>280</v>
      </c>
      <c r="CK284" s="55">
        <v>3</v>
      </c>
      <c r="CL284" s="55" t="s">
        <v>276</v>
      </c>
      <c r="CM284" s="55">
        <v>80</v>
      </c>
      <c r="CN284" s="55"/>
      <c r="CO284" s="55"/>
      <c r="CP284" s="55"/>
      <c r="CQ284" s="55" t="s">
        <v>414</v>
      </c>
      <c r="CR284" s="55">
        <v>27000</v>
      </c>
      <c r="CS284" s="55" t="s">
        <v>415</v>
      </c>
      <c r="CT284" s="55">
        <v>90</v>
      </c>
      <c r="CU284" s="55" t="s">
        <v>303</v>
      </c>
      <c r="CV284" s="55">
        <v>2</v>
      </c>
      <c r="CW284" s="55" t="s">
        <v>415</v>
      </c>
      <c r="CX284" s="55">
        <v>100</v>
      </c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</row>
    <row r="285" spans="58:112" ht="16.5" x14ac:dyDescent="0.2">
      <c r="BF285" s="55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5">
        <v>281</v>
      </c>
      <c r="CK285" s="55">
        <v>3</v>
      </c>
      <c r="CL285" s="55" t="s">
        <v>276</v>
      </c>
      <c r="CM285" s="55">
        <v>81</v>
      </c>
      <c r="CN285" s="55"/>
      <c r="CO285" s="55"/>
      <c r="CP285" s="55"/>
      <c r="CQ285" s="55" t="s">
        <v>414</v>
      </c>
      <c r="CR285" s="55">
        <v>27000</v>
      </c>
      <c r="CS285" s="55" t="s">
        <v>415</v>
      </c>
      <c r="CT285" s="55">
        <v>95</v>
      </c>
      <c r="CU285" s="55"/>
      <c r="CV285" s="55"/>
      <c r="CW285" s="55" t="s">
        <v>415</v>
      </c>
      <c r="CX285" s="55">
        <v>100</v>
      </c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</row>
    <row r="286" spans="58:112" ht="16.5" x14ac:dyDescent="0.2">
      <c r="BF286" s="55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5">
        <v>282</v>
      </c>
      <c r="CK286" s="55">
        <v>3</v>
      </c>
      <c r="CL286" s="55" t="s">
        <v>276</v>
      </c>
      <c r="CM286" s="55">
        <v>82</v>
      </c>
      <c r="CN286" s="55"/>
      <c r="CO286" s="55"/>
      <c r="CP286" s="55"/>
      <c r="CQ286" s="55" t="s">
        <v>414</v>
      </c>
      <c r="CR286" s="55">
        <v>27000</v>
      </c>
      <c r="CS286" s="55" t="s">
        <v>415</v>
      </c>
      <c r="CT286" s="55">
        <v>95</v>
      </c>
      <c r="CU286" s="55"/>
      <c r="CV286" s="55"/>
      <c r="CW286" s="55" t="s">
        <v>415</v>
      </c>
      <c r="CX286" s="55">
        <v>100</v>
      </c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</row>
    <row r="287" spans="58:112" ht="16.5" x14ac:dyDescent="0.2">
      <c r="BF287" s="55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5">
        <v>283</v>
      </c>
      <c r="CK287" s="55">
        <v>3</v>
      </c>
      <c r="CL287" s="55" t="s">
        <v>276</v>
      </c>
      <c r="CM287" s="55">
        <v>83</v>
      </c>
      <c r="CN287" s="55"/>
      <c r="CO287" s="55"/>
      <c r="CP287" s="55"/>
      <c r="CQ287" s="55" t="s">
        <v>414</v>
      </c>
      <c r="CR287" s="55">
        <v>27000</v>
      </c>
      <c r="CS287" s="55" t="s">
        <v>415</v>
      </c>
      <c r="CT287" s="55">
        <v>95</v>
      </c>
      <c r="CU287" s="55"/>
      <c r="CV287" s="55"/>
      <c r="CW287" s="55" t="s">
        <v>415</v>
      </c>
      <c r="CX287" s="55">
        <v>100</v>
      </c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</row>
    <row r="288" spans="58:112" ht="16.5" x14ac:dyDescent="0.2">
      <c r="BF288" s="55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5">
        <v>284</v>
      </c>
      <c r="CK288" s="55">
        <v>3</v>
      </c>
      <c r="CL288" s="55" t="s">
        <v>276</v>
      </c>
      <c r="CM288" s="55">
        <v>84</v>
      </c>
      <c r="CN288" s="55"/>
      <c r="CO288" s="55"/>
      <c r="CP288" s="55"/>
      <c r="CQ288" s="55" t="s">
        <v>414</v>
      </c>
      <c r="CR288" s="55">
        <v>27000</v>
      </c>
      <c r="CS288" s="55" t="s">
        <v>415</v>
      </c>
      <c r="CT288" s="55">
        <v>95</v>
      </c>
      <c r="CU288" s="55"/>
      <c r="CV288" s="55"/>
      <c r="CW288" s="55" t="s">
        <v>415</v>
      </c>
      <c r="CX288" s="55">
        <v>100</v>
      </c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</row>
    <row r="289" spans="58:112" ht="16.5" x14ac:dyDescent="0.2">
      <c r="BF289" s="55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5">
        <v>285</v>
      </c>
      <c r="CK289" s="55">
        <v>3</v>
      </c>
      <c r="CL289" s="55" t="s">
        <v>276</v>
      </c>
      <c r="CM289" s="55">
        <v>85</v>
      </c>
      <c r="CN289" s="55"/>
      <c r="CO289" s="55"/>
      <c r="CP289" s="55"/>
      <c r="CQ289" s="55" t="s">
        <v>414</v>
      </c>
      <c r="CR289" s="55">
        <v>27000</v>
      </c>
      <c r="CS289" s="55" t="s">
        <v>415</v>
      </c>
      <c r="CT289" s="55">
        <v>95</v>
      </c>
      <c r="CU289" s="55" t="s">
        <v>306</v>
      </c>
      <c r="CV289" s="55">
        <v>2</v>
      </c>
      <c r="CW289" s="55" t="s">
        <v>415</v>
      </c>
      <c r="CX289" s="55">
        <v>105</v>
      </c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</row>
    <row r="290" spans="58:112" ht="16.5" x14ac:dyDescent="0.2">
      <c r="BF290" s="55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5">
        <v>286</v>
      </c>
      <c r="CK290" s="55">
        <v>3</v>
      </c>
      <c r="CL290" s="55" t="s">
        <v>276</v>
      </c>
      <c r="CM290" s="55">
        <v>86</v>
      </c>
      <c r="CN290" s="55"/>
      <c r="CO290" s="55"/>
      <c r="CP290" s="55"/>
      <c r="CQ290" s="55" t="s">
        <v>414</v>
      </c>
      <c r="CR290" s="55">
        <v>27000</v>
      </c>
      <c r="CS290" s="55" t="s">
        <v>415</v>
      </c>
      <c r="CT290" s="55">
        <v>100</v>
      </c>
      <c r="CU290" s="55"/>
      <c r="CV290" s="55"/>
      <c r="CW290" s="55" t="s">
        <v>415</v>
      </c>
      <c r="CX290" s="55">
        <v>105</v>
      </c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</row>
    <row r="291" spans="58:112" ht="16.5" x14ac:dyDescent="0.2">
      <c r="BF291" s="55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5">
        <v>287</v>
      </c>
      <c r="CK291" s="55">
        <v>3</v>
      </c>
      <c r="CL291" s="55" t="s">
        <v>276</v>
      </c>
      <c r="CM291" s="55">
        <v>87</v>
      </c>
      <c r="CN291" s="55"/>
      <c r="CO291" s="55"/>
      <c r="CP291" s="55"/>
      <c r="CQ291" s="55" t="s">
        <v>414</v>
      </c>
      <c r="CR291" s="55">
        <v>27000</v>
      </c>
      <c r="CS291" s="55" t="s">
        <v>415</v>
      </c>
      <c r="CT291" s="55">
        <v>100</v>
      </c>
      <c r="CU291" s="55"/>
      <c r="CV291" s="55"/>
      <c r="CW291" s="55" t="s">
        <v>415</v>
      </c>
      <c r="CX291" s="55">
        <v>105</v>
      </c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</row>
    <row r="292" spans="58:112" ht="16.5" x14ac:dyDescent="0.2">
      <c r="BF292" s="55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5">
        <v>288</v>
      </c>
      <c r="CK292" s="55">
        <v>3</v>
      </c>
      <c r="CL292" s="55" t="s">
        <v>276</v>
      </c>
      <c r="CM292" s="55">
        <v>88</v>
      </c>
      <c r="CN292" s="55"/>
      <c r="CO292" s="55"/>
      <c r="CP292" s="55"/>
      <c r="CQ292" s="55" t="s">
        <v>414</v>
      </c>
      <c r="CR292" s="55">
        <v>27000</v>
      </c>
      <c r="CS292" s="55" t="s">
        <v>415</v>
      </c>
      <c r="CT292" s="55">
        <v>100</v>
      </c>
      <c r="CU292" s="55"/>
      <c r="CV292" s="55"/>
      <c r="CW292" s="55" t="s">
        <v>415</v>
      </c>
      <c r="CX292" s="55">
        <v>105</v>
      </c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</row>
    <row r="293" spans="58:112" ht="16.5" x14ac:dyDescent="0.2">
      <c r="BF293" s="55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5">
        <v>289</v>
      </c>
      <c r="CK293" s="55">
        <v>3</v>
      </c>
      <c r="CL293" s="55" t="s">
        <v>276</v>
      </c>
      <c r="CM293" s="55">
        <v>89</v>
      </c>
      <c r="CN293" s="55"/>
      <c r="CO293" s="55"/>
      <c r="CP293" s="55"/>
      <c r="CQ293" s="55" t="s">
        <v>414</v>
      </c>
      <c r="CR293" s="55">
        <v>27000</v>
      </c>
      <c r="CS293" s="55" t="s">
        <v>415</v>
      </c>
      <c r="CT293" s="55">
        <v>100</v>
      </c>
      <c r="CU293" s="55"/>
      <c r="CV293" s="55"/>
      <c r="CW293" s="55" t="s">
        <v>415</v>
      </c>
      <c r="CX293" s="55">
        <v>105</v>
      </c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</row>
    <row r="294" spans="58:112" ht="16.5" x14ac:dyDescent="0.2">
      <c r="BF294" s="55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5">
        <v>290</v>
      </c>
      <c r="CK294" s="55">
        <v>3</v>
      </c>
      <c r="CL294" s="55" t="s">
        <v>276</v>
      </c>
      <c r="CM294" s="55">
        <v>90</v>
      </c>
      <c r="CN294" s="55"/>
      <c r="CO294" s="55"/>
      <c r="CP294" s="55"/>
      <c r="CQ294" s="55" t="s">
        <v>414</v>
      </c>
      <c r="CR294" s="55">
        <v>31500</v>
      </c>
      <c r="CS294" s="55" t="s">
        <v>415</v>
      </c>
      <c r="CT294" s="55">
        <v>100</v>
      </c>
      <c r="CU294" s="55" t="s">
        <v>307</v>
      </c>
      <c r="CV294" s="55">
        <v>2</v>
      </c>
      <c r="CW294" s="55" t="s">
        <v>415</v>
      </c>
      <c r="CX294" s="55">
        <v>110</v>
      </c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</row>
    <row r="295" spans="58:112" ht="16.5" x14ac:dyDescent="0.2">
      <c r="BF295" s="55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5">
        <v>291</v>
      </c>
      <c r="CK295" s="55">
        <v>3</v>
      </c>
      <c r="CL295" s="55" t="s">
        <v>276</v>
      </c>
      <c r="CM295" s="55">
        <v>91</v>
      </c>
      <c r="CN295" s="55"/>
      <c r="CO295" s="55"/>
      <c r="CP295" s="55"/>
      <c r="CQ295" s="55" t="s">
        <v>414</v>
      </c>
      <c r="CR295" s="55">
        <v>31500</v>
      </c>
      <c r="CS295" s="55" t="s">
        <v>415</v>
      </c>
      <c r="CT295" s="55">
        <v>105</v>
      </c>
      <c r="CU295" s="55"/>
      <c r="CV295" s="55"/>
      <c r="CW295" s="55" t="s">
        <v>415</v>
      </c>
      <c r="CX295" s="55">
        <v>110</v>
      </c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</row>
    <row r="296" spans="58:112" ht="16.5" x14ac:dyDescent="0.2">
      <c r="BF296" s="55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5">
        <v>292</v>
      </c>
      <c r="CK296" s="55">
        <v>3</v>
      </c>
      <c r="CL296" s="55" t="s">
        <v>276</v>
      </c>
      <c r="CM296" s="55">
        <v>92</v>
      </c>
      <c r="CN296" s="55"/>
      <c r="CO296" s="55"/>
      <c r="CP296" s="55"/>
      <c r="CQ296" s="55" t="s">
        <v>414</v>
      </c>
      <c r="CR296" s="55">
        <v>31500</v>
      </c>
      <c r="CS296" s="55" t="s">
        <v>415</v>
      </c>
      <c r="CT296" s="55">
        <v>105</v>
      </c>
      <c r="CU296" s="55"/>
      <c r="CV296" s="55"/>
      <c r="CW296" s="55" t="s">
        <v>415</v>
      </c>
      <c r="CX296" s="55">
        <v>110</v>
      </c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</row>
    <row r="297" spans="58:112" ht="16.5" x14ac:dyDescent="0.2">
      <c r="BF297" s="55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5">
        <v>293</v>
      </c>
      <c r="CK297" s="55">
        <v>3</v>
      </c>
      <c r="CL297" s="55" t="s">
        <v>276</v>
      </c>
      <c r="CM297" s="55">
        <v>93</v>
      </c>
      <c r="CN297" s="55"/>
      <c r="CO297" s="55"/>
      <c r="CP297" s="55"/>
      <c r="CQ297" s="55" t="s">
        <v>414</v>
      </c>
      <c r="CR297" s="55">
        <v>31500</v>
      </c>
      <c r="CS297" s="55" t="s">
        <v>415</v>
      </c>
      <c r="CT297" s="55">
        <v>105</v>
      </c>
      <c r="CU297" s="55"/>
      <c r="CV297" s="55"/>
      <c r="CW297" s="55" t="s">
        <v>415</v>
      </c>
      <c r="CX297" s="55">
        <v>110</v>
      </c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</row>
    <row r="298" spans="58:112" ht="16.5" x14ac:dyDescent="0.2">
      <c r="BF298" s="55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5">
        <v>294</v>
      </c>
      <c r="CK298" s="55">
        <v>3</v>
      </c>
      <c r="CL298" s="55" t="s">
        <v>276</v>
      </c>
      <c r="CM298" s="55">
        <v>94</v>
      </c>
      <c r="CN298" s="55"/>
      <c r="CO298" s="55"/>
      <c r="CP298" s="55"/>
      <c r="CQ298" s="55" t="s">
        <v>414</v>
      </c>
      <c r="CR298" s="55">
        <v>31500</v>
      </c>
      <c r="CS298" s="55" t="s">
        <v>415</v>
      </c>
      <c r="CT298" s="55">
        <v>105</v>
      </c>
      <c r="CU298" s="55"/>
      <c r="CV298" s="55"/>
      <c r="CW298" s="55" t="s">
        <v>415</v>
      </c>
      <c r="CX298" s="55">
        <v>110</v>
      </c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</row>
    <row r="299" spans="58:112" ht="16.5" x14ac:dyDescent="0.2">
      <c r="BF299" s="55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5">
        <v>295</v>
      </c>
      <c r="CK299" s="55">
        <v>3</v>
      </c>
      <c r="CL299" s="55" t="s">
        <v>276</v>
      </c>
      <c r="CM299" s="55">
        <v>95</v>
      </c>
      <c r="CN299" s="55"/>
      <c r="CO299" s="55"/>
      <c r="CP299" s="55"/>
      <c r="CQ299" s="55" t="s">
        <v>414</v>
      </c>
      <c r="CR299" s="55">
        <v>31500</v>
      </c>
      <c r="CS299" s="55" t="s">
        <v>415</v>
      </c>
      <c r="CT299" s="55">
        <v>105</v>
      </c>
      <c r="CU299" s="55" t="s">
        <v>302</v>
      </c>
      <c r="CV299" s="55">
        <v>3</v>
      </c>
      <c r="CW299" s="55" t="s">
        <v>415</v>
      </c>
      <c r="CX299" s="55">
        <v>115</v>
      </c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</row>
    <row r="300" spans="58:112" ht="16.5" x14ac:dyDescent="0.2">
      <c r="BF300" s="55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5">
        <v>296</v>
      </c>
      <c r="CK300" s="55">
        <v>3</v>
      </c>
      <c r="CL300" s="55" t="s">
        <v>276</v>
      </c>
      <c r="CM300" s="55">
        <v>96</v>
      </c>
      <c r="CN300" s="55"/>
      <c r="CO300" s="55"/>
      <c r="CP300" s="55"/>
      <c r="CQ300" s="55" t="s">
        <v>414</v>
      </c>
      <c r="CR300" s="55">
        <v>36000</v>
      </c>
      <c r="CS300" s="55" t="s">
        <v>415</v>
      </c>
      <c r="CT300" s="55">
        <v>110</v>
      </c>
      <c r="CU300" s="55"/>
      <c r="CV300" s="55"/>
      <c r="CW300" s="55" t="s">
        <v>415</v>
      </c>
      <c r="CX300" s="55">
        <v>115</v>
      </c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</row>
    <row r="301" spans="58:112" ht="16.5" x14ac:dyDescent="0.2">
      <c r="BF301" s="55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5">
        <v>297</v>
      </c>
      <c r="CK301" s="55">
        <v>3</v>
      </c>
      <c r="CL301" s="55" t="s">
        <v>276</v>
      </c>
      <c r="CM301" s="55">
        <v>97</v>
      </c>
      <c r="CN301" s="55"/>
      <c r="CO301" s="55"/>
      <c r="CP301" s="55"/>
      <c r="CQ301" s="55" t="s">
        <v>414</v>
      </c>
      <c r="CR301" s="55">
        <v>36000</v>
      </c>
      <c r="CS301" s="55" t="s">
        <v>415</v>
      </c>
      <c r="CT301" s="55">
        <v>110</v>
      </c>
      <c r="CU301" s="55"/>
      <c r="CV301" s="55"/>
      <c r="CW301" s="55" t="s">
        <v>415</v>
      </c>
      <c r="CX301" s="55">
        <v>115</v>
      </c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</row>
    <row r="302" spans="58:112" ht="16.5" x14ac:dyDescent="0.2">
      <c r="BF302" s="55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5">
        <v>298</v>
      </c>
      <c r="CK302" s="55">
        <v>3</v>
      </c>
      <c r="CL302" s="55" t="s">
        <v>276</v>
      </c>
      <c r="CM302" s="55">
        <v>98</v>
      </c>
      <c r="CN302" s="55"/>
      <c r="CO302" s="55"/>
      <c r="CP302" s="55"/>
      <c r="CQ302" s="55" t="s">
        <v>414</v>
      </c>
      <c r="CR302" s="55">
        <v>36000</v>
      </c>
      <c r="CS302" s="55" t="s">
        <v>415</v>
      </c>
      <c r="CT302" s="55">
        <v>110</v>
      </c>
      <c r="CU302" s="55"/>
      <c r="CV302" s="55"/>
      <c r="CW302" s="55" t="s">
        <v>415</v>
      </c>
      <c r="CX302" s="55">
        <v>115</v>
      </c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</row>
    <row r="303" spans="58:112" ht="16.5" x14ac:dyDescent="0.2">
      <c r="BF303" s="55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5">
        <v>299</v>
      </c>
      <c r="CK303" s="55">
        <v>3</v>
      </c>
      <c r="CL303" s="55" t="s">
        <v>276</v>
      </c>
      <c r="CM303" s="55">
        <v>99</v>
      </c>
      <c r="CN303" s="55"/>
      <c r="CO303" s="55"/>
      <c r="CP303" s="55"/>
      <c r="CQ303" s="55" t="s">
        <v>414</v>
      </c>
      <c r="CR303" s="55">
        <v>36000</v>
      </c>
      <c r="CS303" s="55" t="s">
        <v>415</v>
      </c>
      <c r="CT303" s="55">
        <v>110</v>
      </c>
      <c r="CU303" s="55"/>
      <c r="CV303" s="55"/>
      <c r="CW303" s="55" t="s">
        <v>415</v>
      </c>
      <c r="CX303" s="55">
        <v>115</v>
      </c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</row>
    <row r="304" spans="58:112" ht="16.5" x14ac:dyDescent="0.2">
      <c r="BF304" s="55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5">
        <v>300</v>
      </c>
      <c r="CK304" s="55">
        <v>3</v>
      </c>
      <c r="CL304" s="55" t="s">
        <v>276</v>
      </c>
      <c r="CM304" s="55">
        <v>100</v>
      </c>
      <c r="CN304" s="55"/>
      <c r="CO304" s="55"/>
      <c r="CP304" s="55"/>
      <c r="CQ304" s="55" t="s">
        <v>414</v>
      </c>
      <c r="CR304" s="55">
        <v>36000</v>
      </c>
      <c r="CS304" s="55" t="s">
        <v>415</v>
      </c>
      <c r="CT304" s="55">
        <v>110</v>
      </c>
      <c r="CU304" s="55" t="s">
        <v>306</v>
      </c>
      <c r="CV304" s="55">
        <v>3</v>
      </c>
      <c r="CW304" s="55" t="s">
        <v>415</v>
      </c>
      <c r="CX304" s="55">
        <v>120</v>
      </c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</row>
    <row r="305" spans="58:112" ht="16.5" x14ac:dyDescent="0.2">
      <c r="BF305" s="55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5">
        <v>301</v>
      </c>
      <c r="CK305" s="55">
        <v>4</v>
      </c>
      <c r="CL305" s="55" t="s">
        <v>276</v>
      </c>
      <c r="CM305" s="55">
        <v>1</v>
      </c>
      <c r="CN305" s="55"/>
      <c r="CO305" s="55"/>
      <c r="CP305" s="55"/>
      <c r="CQ305" s="55" t="s">
        <v>414</v>
      </c>
      <c r="CR305" s="55">
        <v>5760</v>
      </c>
      <c r="CS305" s="55" t="s">
        <v>415</v>
      </c>
      <c r="CT305" s="55">
        <v>20</v>
      </c>
      <c r="CU305" s="55"/>
      <c r="CV305" s="55"/>
      <c r="CW305" s="55" t="s">
        <v>415</v>
      </c>
      <c r="CX305" s="55">
        <v>20</v>
      </c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</row>
    <row r="306" spans="58:112" ht="16.5" x14ac:dyDescent="0.2">
      <c r="BF306" s="55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5">
        <v>302</v>
      </c>
      <c r="CK306" s="55">
        <v>4</v>
      </c>
      <c r="CL306" s="55" t="s">
        <v>276</v>
      </c>
      <c r="CM306" s="55">
        <v>2</v>
      </c>
      <c r="CN306" s="55"/>
      <c r="CO306" s="55"/>
      <c r="CP306" s="55"/>
      <c r="CQ306" s="55" t="s">
        <v>414</v>
      </c>
      <c r="CR306" s="55">
        <v>5760</v>
      </c>
      <c r="CS306" s="55" t="s">
        <v>415</v>
      </c>
      <c r="CT306" s="55">
        <v>20</v>
      </c>
      <c r="CU306" s="55" t="s">
        <v>304</v>
      </c>
      <c r="CV306" s="55">
        <v>1</v>
      </c>
      <c r="CW306" s="55" t="s">
        <v>415</v>
      </c>
      <c r="CX306" s="55">
        <v>20</v>
      </c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</row>
    <row r="307" spans="58:112" ht="16.5" x14ac:dyDescent="0.2">
      <c r="BF307" s="55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5">
        <v>303</v>
      </c>
      <c r="CK307" s="55">
        <v>4</v>
      </c>
      <c r="CL307" s="55" t="s">
        <v>276</v>
      </c>
      <c r="CM307" s="55">
        <v>3</v>
      </c>
      <c r="CN307" s="55"/>
      <c r="CO307" s="55"/>
      <c r="CP307" s="55"/>
      <c r="CQ307" s="55" t="s">
        <v>414</v>
      </c>
      <c r="CR307" s="55">
        <v>5760</v>
      </c>
      <c r="CS307" s="55" t="s">
        <v>415</v>
      </c>
      <c r="CT307" s="55">
        <v>20</v>
      </c>
      <c r="CU307" s="55"/>
      <c r="CV307" s="55"/>
      <c r="CW307" s="55" t="s">
        <v>415</v>
      </c>
      <c r="CX307" s="55">
        <v>20</v>
      </c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</row>
    <row r="308" spans="58:112" ht="16.5" x14ac:dyDescent="0.2">
      <c r="BF308" s="55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5">
        <v>304</v>
      </c>
      <c r="CK308" s="55">
        <v>4</v>
      </c>
      <c r="CL308" s="55" t="s">
        <v>276</v>
      </c>
      <c r="CM308" s="55">
        <v>4</v>
      </c>
      <c r="CN308" s="55"/>
      <c r="CO308" s="55"/>
      <c r="CP308" s="55"/>
      <c r="CQ308" s="55" t="s">
        <v>414</v>
      </c>
      <c r="CR308" s="55">
        <v>5760</v>
      </c>
      <c r="CS308" s="55" t="s">
        <v>415</v>
      </c>
      <c r="CT308" s="55">
        <v>20</v>
      </c>
      <c r="CU308" s="55" t="s">
        <v>305</v>
      </c>
      <c r="CV308" s="55">
        <v>1</v>
      </c>
      <c r="CW308" s="55" t="s">
        <v>415</v>
      </c>
      <c r="CX308" s="55">
        <v>20</v>
      </c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</row>
    <row r="309" spans="58:112" ht="16.5" x14ac:dyDescent="0.2">
      <c r="BF309" s="55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5">
        <v>305</v>
      </c>
      <c r="CK309" s="55">
        <v>4</v>
      </c>
      <c r="CL309" s="55" t="s">
        <v>276</v>
      </c>
      <c r="CM309" s="55">
        <v>5</v>
      </c>
      <c r="CN309" s="55"/>
      <c r="CO309" s="55"/>
      <c r="CP309" s="55"/>
      <c r="CQ309" s="55" t="s">
        <v>414</v>
      </c>
      <c r="CR309" s="55">
        <v>5760</v>
      </c>
      <c r="CS309" s="55" t="s">
        <v>415</v>
      </c>
      <c r="CT309" s="55">
        <v>20</v>
      </c>
      <c r="CU309" s="55"/>
      <c r="CV309" s="55"/>
      <c r="CW309" s="55" t="s">
        <v>415</v>
      </c>
      <c r="CX309" s="55">
        <v>25</v>
      </c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</row>
    <row r="310" spans="58:112" ht="16.5" x14ac:dyDescent="0.2">
      <c r="BF310" s="55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5">
        <v>306</v>
      </c>
      <c r="CK310" s="55">
        <v>4</v>
      </c>
      <c r="CL310" s="55" t="s">
        <v>276</v>
      </c>
      <c r="CM310" s="55">
        <v>6</v>
      </c>
      <c r="CN310" s="55"/>
      <c r="CO310" s="55"/>
      <c r="CP310" s="55"/>
      <c r="CQ310" s="55" t="s">
        <v>414</v>
      </c>
      <c r="CR310" s="55">
        <v>7200</v>
      </c>
      <c r="CS310" s="55" t="s">
        <v>415</v>
      </c>
      <c r="CT310" s="55">
        <v>25</v>
      </c>
      <c r="CU310" s="55"/>
      <c r="CV310" s="55"/>
      <c r="CW310" s="55" t="s">
        <v>415</v>
      </c>
      <c r="CX310" s="55">
        <v>25</v>
      </c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</row>
    <row r="311" spans="58:112" ht="16.5" x14ac:dyDescent="0.2">
      <c r="BF311" s="55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5">
        <v>307</v>
      </c>
      <c r="CK311" s="55">
        <v>4</v>
      </c>
      <c r="CL311" s="55" t="s">
        <v>276</v>
      </c>
      <c r="CM311" s="55">
        <v>7</v>
      </c>
      <c r="CN311" s="55"/>
      <c r="CO311" s="55"/>
      <c r="CP311" s="55"/>
      <c r="CQ311" s="55" t="s">
        <v>414</v>
      </c>
      <c r="CR311" s="55">
        <v>7200</v>
      </c>
      <c r="CS311" s="55" t="s">
        <v>415</v>
      </c>
      <c r="CT311" s="55">
        <v>25</v>
      </c>
      <c r="CU311" s="55" t="s">
        <v>308</v>
      </c>
      <c r="CV311" s="55">
        <v>1</v>
      </c>
      <c r="CW311" s="55" t="s">
        <v>415</v>
      </c>
      <c r="CX311" s="55">
        <v>25</v>
      </c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</row>
    <row r="312" spans="58:112" ht="16.5" x14ac:dyDescent="0.2">
      <c r="BF312" s="55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5">
        <v>308</v>
      </c>
      <c r="CK312" s="55">
        <v>4</v>
      </c>
      <c r="CL312" s="55" t="s">
        <v>276</v>
      </c>
      <c r="CM312" s="55">
        <v>8</v>
      </c>
      <c r="CN312" s="55"/>
      <c r="CO312" s="55"/>
      <c r="CP312" s="55"/>
      <c r="CQ312" s="55" t="s">
        <v>414</v>
      </c>
      <c r="CR312" s="55">
        <v>7200</v>
      </c>
      <c r="CS312" s="55" t="s">
        <v>415</v>
      </c>
      <c r="CT312" s="55">
        <v>25</v>
      </c>
      <c r="CU312" s="55"/>
      <c r="CV312" s="55"/>
      <c r="CW312" s="55" t="s">
        <v>415</v>
      </c>
      <c r="CX312" s="55">
        <v>25</v>
      </c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</row>
    <row r="313" spans="58:112" ht="16.5" x14ac:dyDescent="0.2">
      <c r="BF313" s="55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5">
        <v>309</v>
      </c>
      <c r="CK313" s="55">
        <v>4</v>
      </c>
      <c r="CL313" s="55" t="s">
        <v>276</v>
      </c>
      <c r="CM313" s="55">
        <v>9</v>
      </c>
      <c r="CN313" s="55"/>
      <c r="CO313" s="55"/>
      <c r="CP313" s="55"/>
      <c r="CQ313" s="55" t="s">
        <v>414</v>
      </c>
      <c r="CR313" s="55">
        <v>7200</v>
      </c>
      <c r="CS313" s="55" t="s">
        <v>415</v>
      </c>
      <c r="CT313" s="55">
        <v>25</v>
      </c>
      <c r="CU313" s="55"/>
      <c r="CV313" s="55"/>
      <c r="CW313" s="55" t="s">
        <v>415</v>
      </c>
      <c r="CX313" s="55">
        <v>25</v>
      </c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</row>
    <row r="314" spans="58:112" ht="16.5" x14ac:dyDescent="0.2">
      <c r="BF314" s="55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5">
        <v>310</v>
      </c>
      <c r="CK314" s="55">
        <v>4</v>
      </c>
      <c r="CL314" s="55" t="s">
        <v>276</v>
      </c>
      <c r="CM314" s="55">
        <v>10</v>
      </c>
      <c r="CN314" s="55"/>
      <c r="CO314" s="55"/>
      <c r="CP314" s="55"/>
      <c r="CQ314" s="55" t="s">
        <v>414</v>
      </c>
      <c r="CR314" s="55">
        <v>7200</v>
      </c>
      <c r="CS314" s="55" t="s">
        <v>415</v>
      </c>
      <c r="CT314" s="55">
        <v>25</v>
      </c>
      <c r="CU314" s="55" t="s">
        <v>309</v>
      </c>
      <c r="CV314" s="55">
        <v>1</v>
      </c>
      <c r="CW314" s="55" t="s">
        <v>415</v>
      </c>
      <c r="CX314" s="55">
        <v>30</v>
      </c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</row>
    <row r="315" spans="58:112" ht="16.5" x14ac:dyDescent="0.2">
      <c r="BF315" s="55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5">
        <v>311</v>
      </c>
      <c r="CK315" s="55">
        <v>4</v>
      </c>
      <c r="CL315" s="55" t="s">
        <v>276</v>
      </c>
      <c r="CM315" s="55">
        <v>11</v>
      </c>
      <c r="CN315" s="55"/>
      <c r="CO315" s="55"/>
      <c r="CP315" s="55"/>
      <c r="CQ315" s="55" t="s">
        <v>414</v>
      </c>
      <c r="CR315" s="55">
        <v>9000</v>
      </c>
      <c r="CS315" s="55" t="s">
        <v>415</v>
      </c>
      <c r="CT315" s="55">
        <v>30</v>
      </c>
      <c r="CU315" s="55"/>
      <c r="CV315" s="55"/>
      <c r="CW315" s="55" t="s">
        <v>415</v>
      </c>
      <c r="CX315" s="55">
        <v>30</v>
      </c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</row>
    <row r="316" spans="58:112" ht="16.5" x14ac:dyDescent="0.2">
      <c r="BF316" s="55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5">
        <v>312</v>
      </c>
      <c r="CK316" s="55">
        <v>4</v>
      </c>
      <c r="CL316" s="55" t="s">
        <v>276</v>
      </c>
      <c r="CM316" s="55">
        <v>12</v>
      </c>
      <c r="CN316" s="55"/>
      <c r="CO316" s="55"/>
      <c r="CP316" s="55"/>
      <c r="CQ316" s="55" t="s">
        <v>414</v>
      </c>
      <c r="CR316" s="55">
        <v>9000</v>
      </c>
      <c r="CS316" s="55" t="s">
        <v>415</v>
      </c>
      <c r="CT316" s="55">
        <v>30</v>
      </c>
      <c r="CU316" s="55"/>
      <c r="CV316" s="55"/>
      <c r="CW316" s="55" t="s">
        <v>415</v>
      </c>
      <c r="CX316" s="55">
        <v>30</v>
      </c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</row>
    <row r="317" spans="58:112" ht="16.5" x14ac:dyDescent="0.2">
      <c r="BF317" s="55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5">
        <v>313</v>
      </c>
      <c r="CK317" s="55">
        <v>4</v>
      </c>
      <c r="CL317" s="55" t="s">
        <v>276</v>
      </c>
      <c r="CM317" s="55">
        <v>13</v>
      </c>
      <c r="CN317" s="55"/>
      <c r="CO317" s="55"/>
      <c r="CP317" s="55"/>
      <c r="CQ317" s="55" t="s">
        <v>414</v>
      </c>
      <c r="CR317" s="55">
        <v>9000</v>
      </c>
      <c r="CS317" s="55" t="s">
        <v>415</v>
      </c>
      <c r="CT317" s="55">
        <v>30</v>
      </c>
      <c r="CU317" s="55"/>
      <c r="CV317" s="55"/>
      <c r="CW317" s="55" t="s">
        <v>415</v>
      </c>
      <c r="CX317" s="55">
        <v>30</v>
      </c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</row>
    <row r="318" spans="58:112" ht="16.5" x14ac:dyDescent="0.2">
      <c r="BF318" s="55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5">
        <v>314</v>
      </c>
      <c r="CK318" s="55">
        <v>4</v>
      </c>
      <c r="CL318" s="55" t="s">
        <v>276</v>
      </c>
      <c r="CM318" s="55">
        <v>14</v>
      </c>
      <c r="CN318" s="55"/>
      <c r="CO318" s="55"/>
      <c r="CP318" s="55"/>
      <c r="CQ318" s="55" t="s">
        <v>414</v>
      </c>
      <c r="CR318" s="55">
        <v>9000</v>
      </c>
      <c r="CS318" s="55" t="s">
        <v>415</v>
      </c>
      <c r="CT318" s="55">
        <v>30</v>
      </c>
      <c r="CU318" s="55"/>
      <c r="CV318" s="55"/>
      <c r="CW318" s="55" t="s">
        <v>415</v>
      </c>
      <c r="CX318" s="55">
        <v>30</v>
      </c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</row>
    <row r="319" spans="58:112" ht="16.5" x14ac:dyDescent="0.2">
      <c r="BF319" s="55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5">
        <v>315</v>
      </c>
      <c r="CK319" s="55">
        <v>4</v>
      </c>
      <c r="CL319" s="55" t="s">
        <v>276</v>
      </c>
      <c r="CM319" s="55">
        <v>15</v>
      </c>
      <c r="CN319" s="55"/>
      <c r="CO319" s="55"/>
      <c r="CP319" s="55"/>
      <c r="CQ319" s="55" t="s">
        <v>414</v>
      </c>
      <c r="CR319" s="55">
        <v>9000</v>
      </c>
      <c r="CS319" s="55" t="s">
        <v>415</v>
      </c>
      <c r="CT319" s="55">
        <v>30</v>
      </c>
      <c r="CU319" s="55" t="s">
        <v>304</v>
      </c>
      <c r="CV319" s="55">
        <v>2</v>
      </c>
      <c r="CW319" s="55" t="s">
        <v>415</v>
      </c>
      <c r="CX319" s="55">
        <v>35</v>
      </c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</row>
    <row r="320" spans="58:112" ht="16.5" x14ac:dyDescent="0.2">
      <c r="BF320" s="55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5">
        <v>316</v>
      </c>
      <c r="CK320" s="55">
        <v>4</v>
      </c>
      <c r="CL320" s="55" t="s">
        <v>276</v>
      </c>
      <c r="CM320" s="55">
        <v>16</v>
      </c>
      <c r="CN320" s="55"/>
      <c r="CO320" s="55"/>
      <c r="CP320" s="55"/>
      <c r="CQ320" s="55" t="s">
        <v>414</v>
      </c>
      <c r="CR320" s="55">
        <v>10800</v>
      </c>
      <c r="CS320" s="55" t="s">
        <v>415</v>
      </c>
      <c r="CT320" s="55">
        <v>35</v>
      </c>
      <c r="CU320" s="55"/>
      <c r="CV320" s="55"/>
      <c r="CW320" s="55" t="s">
        <v>415</v>
      </c>
      <c r="CX320" s="55">
        <v>35</v>
      </c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</row>
    <row r="321" spans="58:112" ht="16.5" x14ac:dyDescent="0.2">
      <c r="BF321" s="55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5">
        <v>317</v>
      </c>
      <c r="CK321" s="55">
        <v>4</v>
      </c>
      <c r="CL321" s="55" t="s">
        <v>276</v>
      </c>
      <c r="CM321" s="55">
        <v>17</v>
      </c>
      <c r="CN321" s="55"/>
      <c r="CO321" s="55"/>
      <c r="CP321" s="55"/>
      <c r="CQ321" s="55" t="s">
        <v>414</v>
      </c>
      <c r="CR321" s="55">
        <v>10800</v>
      </c>
      <c r="CS321" s="55" t="s">
        <v>415</v>
      </c>
      <c r="CT321" s="55">
        <v>35</v>
      </c>
      <c r="CU321" s="55"/>
      <c r="CV321" s="55"/>
      <c r="CW321" s="55" t="s">
        <v>415</v>
      </c>
      <c r="CX321" s="55">
        <v>35</v>
      </c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</row>
    <row r="322" spans="58:112" ht="16.5" x14ac:dyDescent="0.2">
      <c r="BF322" s="55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5">
        <v>318</v>
      </c>
      <c r="CK322" s="55">
        <v>4</v>
      </c>
      <c r="CL322" s="55" t="s">
        <v>276</v>
      </c>
      <c r="CM322" s="55">
        <v>18</v>
      </c>
      <c r="CN322" s="55"/>
      <c r="CO322" s="55"/>
      <c r="CP322" s="55"/>
      <c r="CQ322" s="55" t="s">
        <v>414</v>
      </c>
      <c r="CR322" s="55">
        <v>10800</v>
      </c>
      <c r="CS322" s="55" t="s">
        <v>415</v>
      </c>
      <c r="CT322" s="55">
        <v>35</v>
      </c>
      <c r="CU322" s="55"/>
      <c r="CV322" s="55"/>
      <c r="CW322" s="55" t="s">
        <v>415</v>
      </c>
      <c r="CX322" s="55">
        <v>35</v>
      </c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</row>
    <row r="323" spans="58:112" ht="16.5" x14ac:dyDescent="0.2">
      <c r="BF323" s="55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5">
        <v>319</v>
      </c>
      <c r="CK323" s="55">
        <v>4</v>
      </c>
      <c r="CL323" s="55" t="s">
        <v>276</v>
      </c>
      <c r="CM323" s="55">
        <v>19</v>
      </c>
      <c r="CN323" s="55"/>
      <c r="CO323" s="55"/>
      <c r="CP323" s="55"/>
      <c r="CQ323" s="55" t="s">
        <v>414</v>
      </c>
      <c r="CR323" s="55">
        <v>10800</v>
      </c>
      <c r="CS323" s="55" t="s">
        <v>415</v>
      </c>
      <c r="CT323" s="55">
        <v>35</v>
      </c>
      <c r="CU323" s="55"/>
      <c r="CV323" s="55"/>
      <c r="CW323" s="55" t="s">
        <v>415</v>
      </c>
      <c r="CX323" s="55">
        <v>35</v>
      </c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</row>
    <row r="324" spans="58:112" ht="16.5" x14ac:dyDescent="0.2">
      <c r="BF324" s="55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5">
        <v>320</v>
      </c>
      <c r="CK324" s="55">
        <v>4</v>
      </c>
      <c r="CL324" s="55" t="s">
        <v>276</v>
      </c>
      <c r="CM324" s="55">
        <v>20</v>
      </c>
      <c r="CN324" s="55"/>
      <c r="CO324" s="55"/>
      <c r="CP324" s="55"/>
      <c r="CQ324" s="55" t="s">
        <v>414</v>
      </c>
      <c r="CR324" s="55">
        <v>12960</v>
      </c>
      <c r="CS324" s="55" t="s">
        <v>415</v>
      </c>
      <c r="CT324" s="55">
        <v>35</v>
      </c>
      <c r="CU324" s="55" t="s">
        <v>305</v>
      </c>
      <c r="CV324" s="55">
        <v>2</v>
      </c>
      <c r="CW324" s="55" t="s">
        <v>415</v>
      </c>
      <c r="CX324" s="55">
        <v>40</v>
      </c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</row>
    <row r="325" spans="58:112" ht="16.5" x14ac:dyDescent="0.2">
      <c r="BF325" s="55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5">
        <v>321</v>
      </c>
      <c r="CK325" s="55">
        <v>4</v>
      </c>
      <c r="CL325" s="55" t="s">
        <v>276</v>
      </c>
      <c r="CM325" s="55">
        <v>21</v>
      </c>
      <c r="CN325" s="55"/>
      <c r="CO325" s="55"/>
      <c r="CP325" s="55"/>
      <c r="CQ325" s="55" t="s">
        <v>414</v>
      </c>
      <c r="CR325" s="55">
        <v>12960</v>
      </c>
      <c r="CS325" s="55" t="s">
        <v>415</v>
      </c>
      <c r="CT325" s="55">
        <v>40</v>
      </c>
      <c r="CU325" s="55"/>
      <c r="CV325" s="55"/>
      <c r="CW325" s="55" t="s">
        <v>415</v>
      </c>
      <c r="CX325" s="55">
        <v>40</v>
      </c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</row>
    <row r="326" spans="58:112" ht="16.5" x14ac:dyDescent="0.2">
      <c r="BF326" s="55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5">
        <v>322</v>
      </c>
      <c r="CK326" s="55">
        <v>4</v>
      </c>
      <c r="CL326" s="55" t="s">
        <v>276</v>
      </c>
      <c r="CM326" s="55">
        <v>22</v>
      </c>
      <c r="CN326" s="55"/>
      <c r="CO326" s="55"/>
      <c r="CP326" s="55"/>
      <c r="CQ326" s="55" t="s">
        <v>414</v>
      </c>
      <c r="CR326" s="55">
        <v>12960</v>
      </c>
      <c r="CS326" s="55" t="s">
        <v>415</v>
      </c>
      <c r="CT326" s="55">
        <v>40</v>
      </c>
      <c r="CU326" s="55"/>
      <c r="CV326" s="55"/>
      <c r="CW326" s="55" t="s">
        <v>415</v>
      </c>
      <c r="CX326" s="55">
        <v>40</v>
      </c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</row>
    <row r="327" spans="58:112" ht="16.5" x14ac:dyDescent="0.2">
      <c r="BF327" s="55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5">
        <v>323</v>
      </c>
      <c r="CK327" s="55">
        <v>4</v>
      </c>
      <c r="CL327" s="55" t="s">
        <v>276</v>
      </c>
      <c r="CM327" s="55">
        <v>23</v>
      </c>
      <c r="CN327" s="55"/>
      <c r="CO327" s="55"/>
      <c r="CP327" s="55"/>
      <c r="CQ327" s="55" t="s">
        <v>414</v>
      </c>
      <c r="CR327" s="55">
        <v>12960</v>
      </c>
      <c r="CS327" s="55" t="s">
        <v>415</v>
      </c>
      <c r="CT327" s="55">
        <v>40</v>
      </c>
      <c r="CU327" s="55"/>
      <c r="CV327" s="55"/>
      <c r="CW327" s="55" t="s">
        <v>415</v>
      </c>
      <c r="CX327" s="55">
        <v>40</v>
      </c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</row>
    <row r="328" spans="58:112" ht="16.5" x14ac:dyDescent="0.2">
      <c r="BF328" s="55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5">
        <v>324</v>
      </c>
      <c r="CK328" s="55">
        <v>4</v>
      </c>
      <c r="CL328" s="55" t="s">
        <v>276</v>
      </c>
      <c r="CM328" s="55">
        <v>24</v>
      </c>
      <c r="CN328" s="55"/>
      <c r="CO328" s="55"/>
      <c r="CP328" s="55"/>
      <c r="CQ328" s="55" t="s">
        <v>414</v>
      </c>
      <c r="CR328" s="55">
        <v>12960</v>
      </c>
      <c r="CS328" s="55" t="s">
        <v>415</v>
      </c>
      <c r="CT328" s="55">
        <v>40</v>
      </c>
      <c r="CU328" s="55"/>
      <c r="CV328" s="55"/>
      <c r="CW328" s="55" t="s">
        <v>415</v>
      </c>
      <c r="CX328" s="55">
        <v>40</v>
      </c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</row>
    <row r="329" spans="58:112" ht="16.5" x14ac:dyDescent="0.2">
      <c r="BF329" s="55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5">
        <v>325</v>
      </c>
      <c r="CK329" s="55">
        <v>4</v>
      </c>
      <c r="CL329" s="55" t="s">
        <v>276</v>
      </c>
      <c r="CM329" s="55">
        <v>25</v>
      </c>
      <c r="CN329" s="55"/>
      <c r="CO329" s="55"/>
      <c r="CP329" s="55"/>
      <c r="CQ329" s="55" t="s">
        <v>414</v>
      </c>
      <c r="CR329" s="55">
        <v>12960</v>
      </c>
      <c r="CS329" s="55" t="s">
        <v>415</v>
      </c>
      <c r="CT329" s="55">
        <v>40</v>
      </c>
      <c r="CU329" s="55" t="s">
        <v>308</v>
      </c>
      <c r="CV329" s="55">
        <v>2</v>
      </c>
      <c r="CW329" s="55" t="s">
        <v>415</v>
      </c>
      <c r="CX329" s="55">
        <v>45</v>
      </c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</row>
    <row r="330" spans="58:112" ht="16.5" x14ac:dyDescent="0.2">
      <c r="BF330" s="55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5">
        <v>326</v>
      </c>
      <c r="CK330" s="55">
        <v>4</v>
      </c>
      <c r="CL330" s="55" t="s">
        <v>276</v>
      </c>
      <c r="CM330" s="55">
        <v>26</v>
      </c>
      <c r="CN330" s="55"/>
      <c r="CO330" s="55"/>
      <c r="CP330" s="55"/>
      <c r="CQ330" s="55" t="s">
        <v>414</v>
      </c>
      <c r="CR330" s="55">
        <v>12960</v>
      </c>
      <c r="CS330" s="55" t="s">
        <v>415</v>
      </c>
      <c r="CT330" s="55">
        <v>45</v>
      </c>
      <c r="CU330" s="55"/>
      <c r="CV330" s="55"/>
      <c r="CW330" s="55" t="s">
        <v>415</v>
      </c>
      <c r="CX330" s="55">
        <v>45</v>
      </c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</row>
    <row r="331" spans="58:112" ht="16.5" x14ac:dyDescent="0.2">
      <c r="BF331" s="55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5">
        <v>327</v>
      </c>
      <c r="CK331" s="55">
        <v>4</v>
      </c>
      <c r="CL331" s="55" t="s">
        <v>276</v>
      </c>
      <c r="CM331" s="55">
        <v>27</v>
      </c>
      <c r="CN331" s="55"/>
      <c r="CO331" s="55"/>
      <c r="CP331" s="55"/>
      <c r="CQ331" s="55" t="s">
        <v>414</v>
      </c>
      <c r="CR331" s="55">
        <v>12960</v>
      </c>
      <c r="CS331" s="55" t="s">
        <v>415</v>
      </c>
      <c r="CT331" s="55">
        <v>45</v>
      </c>
      <c r="CU331" s="55"/>
      <c r="CV331" s="55"/>
      <c r="CW331" s="55" t="s">
        <v>415</v>
      </c>
      <c r="CX331" s="55">
        <v>45</v>
      </c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</row>
    <row r="332" spans="58:112" ht="16.5" x14ac:dyDescent="0.2">
      <c r="BF332" s="55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5">
        <v>328</v>
      </c>
      <c r="CK332" s="55">
        <v>4</v>
      </c>
      <c r="CL332" s="55" t="s">
        <v>276</v>
      </c>
      <c r="CM332" s="55">
        <v>28</v>
      </c>
      <c r="CN332" s="55"/>
      <c r="CO332" s="55"/>
      <c r="CP332" s="55"/>
      <c r="CQ332" s="55" t="s">
        <v>414</v>
      </c>
      <c r="CR332" s="55">
        <v>12960</v>
      </c>
      <c r="CS332" s="55" t="s">
        <v>415</v>
      </c>
      <c r="CT332" s="55">
        <v>45</v>
      </c>
      <c r="CU332" s="55"/>
      <c r="CV332" s="55"/>
      <c r="CW332" s="55" t="s">
        <v>415</v>
      </c>
      <c r="CX332" s="55">
        <v>45</v>
      </c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</row>
    <row r="333" spans="58:112" ht="16.5" x14ac:dyDescent="0.2">
      <c r="BF333" s="55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5">
        <v>329</v>
      </c>
      <c r="CK333" s="55">
        <v>4</v>
      </c>
      <c r="CL333" s="55" t="s">
        <v>276</v>
      </c>
      <c r="CM333" s="55">
        <v>29</v>
      </c>
      <c r="CN333" s="55"/>
      <c r="CO333" s="55"/>
      <c r="CP333" s="55"/>
      <c r="CQ333" s="55" t="s">
        <v>414</v>
      </c>
      <c r="CR333" s="55">
        <v>12960</v>
      </c>
      <c r="CS333" s="55" t="s">
        <v>415</v>
      </c>
      <c r="CT333" s="55">
        <v>45</v>
      </c>
      <c r="CU333" s="55"/>
      <c r="CV333" s="55"/>
      <c r="CW333" s="55" t="s">
        <v>415</v>
      </c>
      <c r="CX333" s="55">
        <v>45</v>
      </c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</row>
    <row r="334" spans="58:112" ht="16.5" x14ac:dyDescent="0.2">
      <c r="BF334" s="55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5">
        <v>330</v>
      </c>
      <c r="CK334" s="55">
        <v>4</v>
      </c>
      <c r="CL334" s="55" t="s">
        <v>276</v>
      </c>
      <c r="CM334" s="55">
        <v>30</v>
      </c>
      <c r="CN334" s="55"/>
      <c r="CO334" s="55"/>
      <c r="CP334" s="55"/>
      <c r="CQ334" s="55" t="s">
        <v>414</v>
      </c>
      <c r="CR334" s="55">
        <v>16200</v>
      </c>
      <c r="CS334" s="55" t="s">
        <v>415</v>
      </c>
      <c r="CT334" s="55">
        <v>45</v>
      </c>
      <c r="CU334" s="55" t="s">
        <v>309</v>
      </c>
      <c r="CV334" s="55">
        <v>2</v>
      </c>
      <c r="CW334" s="55" t="s">
        <v>415</v>
      </c>
      <c r="CX334" s="55">
        <v>50</v>
      </c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</row>
    <row r="335" spans="58:112" ht="16.5" x14ac:dyDescent="0.2">
      <c r="BF335" s="55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5">
        <v>331</v>
      </c>
      <c r="CK335" s="55">
        <v>4</v>
      </c>
      <c r="CL335" s="55" t="s">
        <v>276</v>
      </c>
      <c r="CM335" s="55">
        <v>31</v>
      </c>
      <c r="CN335" s="55"/>
      <c r="CO335" s="55"/>
      <c r="CP335" s="55"/>
      <c r="CQ335" s="55" t="s">
        <v>414</v>
      </c>
      <c r="CR335" s="55">
        <v>16200</v>
      </c>
      <c r="CS335" s="55" t="s">
        <v>415</v>
      </c>
      <c r="CT335" s="55">
        <v>50</v>
      </c>
      <c r="CU335" s="55"/>
      <c r="CV335" s="55"/>
      <c r="CW335" s="55" t="s">
        <v>415</v>
      </c>
      <c r="CX335" s="55">
        <v>50</v>
      </c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</row>
    <row r="336" spans="58:112" ht="16.5" x14ac:dyDescent="0.2">
      <c r="BF336" s="55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5">
        <v>332</v>
      </c>
      <c r="CK336" s="55">
        <v>4</v>
      </c>
      <c r="CL336" s="55" t="s">
        <v>276</v>
      </c>
      <c r="CM336" s="55">
        <v>32</v>
      </c>
      <c r="CN336" s="55"/>
      <c r="CO336" s="55"/>
      <c r="CP336" s="55"/>
      <c r="CQ336" s="55" t="s">
        <v>414</v>
      </c>
      <c r="CR336" s="55">
        <v>16200</v>
      </c>
      <c r="CS336" s="55" t="s">
        <v>415</v>
      </c>
      <c r="CT336" s="55">
        <v>50</v>
      </c>
      <c r="CU336" s="55"/>
      <c r="CV336" s="55"/>
      <c r="CW336" s="55" t="s">
        <v>415</v>
      </c>
      <c r="CX336" s="55">
        <v>50</v>
      </c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</row>
    <row r="337" spans="58:112" ht="16.5" x14ac:dyDescent="0.2">
      <c r="BF337" s="55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5">
        <v>333</v>
      </c>
      <c r="CK337" s="55">
        <v>4</v>
      </c>
      <c r="CL337" s="55" t="s">
        <v>276</v>
      </c>
      <c r="CM337" s="55">
        <v>33</v>
      </c>
      <c r="CN337" s="55"/>
      <c r="CO337" s="55"/>
      <c r="CP337" s="55"/>
      <c r="CQ337" s="55" t="s">
        <v>414</v>
      </c>
      <c r="CR337" s="55">
        <v>16200</v>
      </c>
      <c r="CS337" s="55" t="s">
        <v>415</v>
      </c>
      <c r="CT337" s="55">
        <v>50</v>
      </c>
      <c r="CU337" s="55"/>
      <c r="CV337" s="55"/>
      <c r="CW337" s="55" t="s">
        <v>415</v>
      </c>
      <c r="CX337" s="55">
        <v>50</v>
      </c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</row>
    <row r="338" spans="58:112" ht="16.5" x14ac:dyDescent="0.2">
      <c r="BF338" s="55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5">
        <v>334</v>
      </c>
      <c r="CK338" s="55">
        <v>4</v>
      </c>
      <c r="CL338" s="55" t="s">
        <v>276</v>
      </c>
      <c r="CM338" s="55">
        <v>34</v>
      </c>
      <c r="CN338" s="55"/>
      <c r="CO338" s="55"/>
      <c r="CP338" s="55"/>
      <c r="CQ338" s="55" t="s">
        <v>414</v>
      </c>
      <c r="CR338" s="55">
        <v>16200</v>
      </c>
      <c r="CS338" s="55" t="s">
        <v>415</v>
      </c>
      <c r="CT338" s="55">
        <v>50</v>
      </c>
      <c r="CU338" s="55"/>
      <c r="CV338" s="55"/>
      <c r="CW338" s="55" t="s">
        <v>415</v>
      </c>
      <c r="CX338" s="55">
        <v>50</v>
      </c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</row>
    <row r="339" spans="58:112" ht="16.5" x14ac:dyDescent="0.2">
      <c r="BF339" s="55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5">
        <v>335</v>
      </c>
      <c r="CK339" s="55">
        <v>4</v>
      </c>
      <c r="CL339" s="55" t="s">
        <v>276</v>
      </c>
      <c r="CM339" s="55">
        <v>35</v>
      </c>
      <c r="CN339" s="55"/>
      <c r="CO339" s="55"/>
      <c r="CP339" s="55"/>
      <c r="CQ339" s="55" t="s">
        <v>414</v>
      </c>
      <c r="CR339" s="55">
        <v>16200</v>
      </c>
      <c r="CS339" s="55" t="s">
        <v>415</v>
      </c>
      <c r="CT339" s="55">
        <v>50</v>
      </c>
      <c r="CU339" s="55" t="s">
        <v>304</v>
      </c>
      <c r="CV339" s="55">
        <v>2</v>
      </c>
      <c r="CW339" s="55" t="s">
        <v>415</v>
      </c>
      <c r="CX339" s="55">
        <v>55</v>
      </c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</row>
    <row r="340" spans="58:112" ht="16.5" x14ac:dyDescent="0.2">
      <c r="BF340" s="55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5">
        <v>336</v>
      </c>
      <c r="CK340" s="55">
        <v>4</v>
      </c>
      <c r="CL340" s="55" t="s">
        <v>276</v>
      </c>
      <c r="CM340" s="55">
        <v>36</v>
      </c>
      <c r="CN340" s="55"/>
      <c r="CO340" s="55"/>
      <c r="CP340" s="55"/>
      <c r="CQ340" s="55" t="s">
        <v>414</v>
      </c>
      <c r="CR340" s="55">
        <v>16200</v>
      </c>
      <c r="CS340" s="55" t="s">
        <v>415</v>
      </c>
      <c r="CT340" s="55">
        <v>55</v>
      </c>
      <c r="CU340" s="55"/>
      <c r="CV340" s="55"/>
      <c r="CW340" s="55" t="s">
        <v>415</v>
      </c>
      <c r="CX340" s="55">
        <v>55</v>
      </c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</row>
    <row r="341" spans="58:112" ht="16.5" x14ac:dyDescent="0.2">
      <c r="BF341" s="55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5">
        <v>337</v>
      </c>
      <c r="CK341" s="55">
        <v>4</v>
      </c>
      <c r="CL341" s="55" t="s">
        <v>276</v>
      </c>
      <c r="CM341" s="55">
        <v>37</v>
      </c>
      <c r="CN341" s="55"/>
      <c r="CO341" s="55"/>
      <c r="CP341" s="55"/>
      <c r="CQ341" s="55" t="s">
        <v>414</v>
      </c>
      <c r="CR341" s="55">
        <v>16200</v>
      </c>
      <c r="CS341" s="55" t="s">
        <v>415</v>
      </c>
      <c r="CT341" s="55">
        <v>55</v>
      </c>
      <c r="CU341" s="55"/>
      <c r="CV341" s="55"/>
      <c r="CW341" s="55" t="s">
        <v>415</v>
      </c>
      <c r="CX341" s="55">
        <v>55</v>
      </c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</row>
    <row r="342" spans="58:112" ht="16.5" x14ac:dyDescent="0.2">
      <c r="BF342" s="55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5">
        <v>338</v>
      </c>
      <c r="CK342" s="55">
        <v>4</v>
      </c>
      <c r="CL342" s="55" t="s">
        <v>276</v>
      </c>
      <c r="CM342" s="55">
        <v>38</v>
      </c>
      <c r="CN342" s="55"/>
      <c r="CO342" s="55"/>
      <c r="CP342" s="55"/>
      <c r="CQ342" s="55" t="s">
        <v>414</v>
      </c>
      <c r="CR342" s="55">
        <v>16200</v>
      </c>
      <c r="CS342" s="55" t="s">
        <v>415</v>
      </c>
      <c r="CT342" s="55">
        <v>55</v>
      </c>
      <c r="CU342" s="55"/>
      <c r="CV342" s="55"/>
      <c r="CW342" s="55" t="s">
        <v>415</v>
      </c>
      <c r="CX342" s="55">
        <v>55</v>
      </c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</row>
    <row r="343" spans="58:112" ht="16.5" x14ac:dyDescent="0.2">
      <c r="BF343" s="55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5">
        <v>339</v>
      </c>
      <c r="CK343" s="55">
        <v>4</v>
      </c>
      <c r="CL343" s="55" t="s">
        <v>276</v>
      </c>
      <c r="CM343" s="55">
        <v>39</v>
      </c>
      <c r="CN343" s="55"/>
      <c r="CO343" s="55"/>
      <c r="CP343" s="55"/>
      <c r="CQ343" s="55" t="s">
        <v>414</v>
      </c>
      <c r="CR343" s="55">
        <v>16200</v>
      </c>
      <c r="CS343" s="55" t="s">
        <v>415</v>
      </c>
      <c r="CT343" s="55">
        <v>55</v>
      </c>
      <c r="CU343" s="55"/>
      <c r="CV343" s="55"/>
      <c r="CW343" s="55" t="s">
        <v>415</v>
      </c>
      <c r="CX343" s="55">
        <v>55</v>
      </c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</row>
    <row r="344" spans="58:112" ht="16.5" x14ac:dyDescent="0.2">
      <c r="BF344" s="55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5">
        <v>340</v>
      </c>
      <c r="CK344" s="55">
        <v>4</v>
      </c>
      <c r="CL344" s="55" t="s">
        <v>276</v>
      </c>
      <c r="CM344" s="55">
        <v>40</v>
      </c>
      <c r="CN344" s="55"/>
      <c r="CO344" s="55"/>
      <c r="CP344" s="55"/>
      <c r="CQ344" s="55" t="s">
        <v>414</v>
      </c>
      <c r="CR344" s="55">
        <v>16200</v>
      </c>
      <c r="CS344" s="55" t="s">
        <v>415</v>
      </c>
      <c r="CT344" s="55">
        <v>55</v>
      </c>
      <c r="CU344" s="55" t="s">
        <v>305</v>
      </c>
      <c r="CV344" s="55">
        <v>2</v>
      </c>
      <c r="CW344" s="55" t="s">
        <v>415</v>
      </c>
      <c r="CX344" s="55">
        <v>60</v>
      </c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</row>
    <row r="345" spans="58:112" ht="16.5" x14ac:dyDescent="0.2">
      <c r="BF345" s="55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5">
        <v>341</v>
      </c>
      <c r="CK345" s="55">
        <v>4</v>
      </c>
      <c r="CL345" s="55" t="s">
        <v>276</v>
      </c>
      <c r="CM345" s="55">
        <v>41</v>
      </c>
      <c r="CN345" s="55"/>
      <c r="CO345" s="55"/>
      <c r="CP345" s="55"/>
      <c r="CQ345" s="55" t="s">
        <v>414</v>
      </c>
      <c r="CR345" s="55">
        <v>16200</v>
      </c>
      <c r="CS345" s="55" t="s">
        <v>415</v>
      </c>
      <c r="CT345" s="55">
        <v>60</v>
      </c>
      <c r="CU345" s="55"/>
      <c r="CV345" s="55"/>
      <c r="CW345" s="55" t="s">
        <v>415</v>
      </c>
      <c r="CX345" s="55">
        <v>60</v>
      </c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</row>
    <row r="346" spans="58:112" ht="16.5" x14ac:dyDescent="0.2">
      <c r="BF346" s="55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5">
        <v>342</v>
      </c>
      <c r="CK346" s="55">
        <v>4</v>
      </c>
      <c r="CL346" s="55" t="s">
        <v>276</v>
      </c>
      <c r="CM346" s="55">
        <v>42</v>
      </c>
      <c r="CN346" s="55"/>
      <c r="CO346" s="55"/>
      <c r="CP346" s="55"/>
      <c r="CQ346" s="55" t="s">
        <v>414</v>
      </c>
      <c r="CR346" s="55">
        <v>16200</v>
      </c>
      <c r="CS346" s="55" t="s">
        <v>415</v>
      </c>
      <c r="CT346" s="55">
        <v>60</v>
      </c>
      <c r="CU346" s="55"/>
      <c r="CV346" s="55"/>
      <c r="CW346" s="55" t="s">
        <v>415</v>
      </c>
      <c r="CX346" s="55">
        <v>60</v>
      </c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</row>
    <row r="347" spans="58:112" ht="16.5" x14ac:dyDescent="0.2">
      <c r="BF347" s="55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5">
        <v>343</v>
      </c>
      <c r="CK347" s="55">
        <v>4</v>
      </c>
      <c r="CL347" s="55" t="s">
        <v>276</v>
      </c>
      <c r="CM347" s="55">
        <v>43</v>
      </c>
      <c r="CN347" s="55"/>
      <c r="CO347" s="55"/>
      <c r="CP347" s="55"/>
      <c r="CQ347" s="55" t="s">
        <v>414</v>
      </c>
      <c r="CR347" s="55">
        <v>16200</v>
      </c>
      <c r="CS347" s="55" t="s">
        <v>415</v>
      </c>
      <c r="CT347" s="55">
        <v>60</v>
      </c>
      <c r="CU347" s="55"/>
      <c r="CV347" s="55"/>
      <c r="CW347" s="55" t="s">
        <v>415</v>
      </c>
      <c r="CX347" s="55">
        <v>60</v>
      </c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</row>
    <row r="348" spans="58:112" ht="16.5" x14ac:dyDescent="0.2">
      <c r="BF348" s="55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5">
        <v>344</v>
      </c>
      <c r="CK348" s="55">
        <v>4</v>
      </c>
      <c r="CL348" s="55" t="s">
        <v>276</v>
      </c>
      <c r="CM348" s="55">
        <v>44</v>
      </c>
      <c r="CN348" s="55"/>
      <c r="CO348" s="55"/>
      <c r="CP348" s="55"/>
      <c r="CQ348" s="55" t="s">
        <v>414</v>
      </c>
      <c r="CR348" s="55">
        <v>16200</v>
      </c>
      <c r="CS348" s="55" t="s">
        <v>415</v>
      </c>
      <c r="CT348" s="55">
        <v>60</v>
      </c>
      <c r="CU348" s="55"/>
      <c r="CV348" s="55"/>
      <c r="CW348" s="55" t="s">
        <v>415</v>
      </c>
      <c r="CX348" s="55">
        <v>60</v>
      </c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</row>
    <row r="349" spans="58:112" ht="16.5" x14ac:dyDescent="0.2">
      <c r="BF349" s="55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5">
        <v>345</v>
      </c>
      <c r="CK349" s="55">
        <v>4</v>
      </c>
      <c r="CL349" s="55" t="s">
        <v>276</v>
      </c>
      <c r="CM349" s="55">
        <v>45</v>
      </c>
      <c r="CN349" s="55"/>
      <c r="CO349" s="55"/>
      <c r="CP349" s="55"/>
      <c r="CQ349" s="55" t="s">
        <v>414</v>
      </c>
      <c r="CR349" s="55">
        <v>19800</v>
      </c>
      <c r="CS349" s="55" t="s">
        <v>415</v>
      </c>
      <c r="CT349" s="55">
        <v>60</v>
      </c>
      <c r="CU349" s="55" t="s">
        <v>308</v>
      </c>
      <c r="CV349" s="55">
        <v>2</v>
      </c>
      <c r="CW349" s="55" t="s">
        <v>415</v>
      </c>
      <c r="CX349" s="55">
        <v>65</v>
      </c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</row>
    <row r="350" spans="58:112" ht="16.5" x14ac:dyDescent="0.2">
      <c r="BF350" s="55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5">
        <v>346</v>
      </c>
      <c r="CK350" s="55">
        <v>4</v>
      </c>
      <c r="CL350" s="55" t="s">
        <v>276</v>
      </c>
      <c r="CM350" s="55">
        <v>46</v>
      </c>
      <c r="CN350" s="55"/>
      <c r="CO350" s="55"/>
      <c r="CP350" s="55"/>
      <c r="CQ350" s="55" t="s">
        <v>414</v>
      </c>
      <c r="CR350" s="55">
        <v>19800</v>
      </c>
      <c r="CS350" s="55" t="s">
        <v>415</v>
      </c>
      <c r="CT350" s="55">
        <v>65</v>
      </c>
      <c r="CU350" s="55"/>
      <c r="CV350" s="55"/>
      <c r="CW350" s="55" t="s">
        <v>415</v>
      </c>
      <c r="CX350" s="55">
        <v>65</v>
      </c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</row>
    <row r="351" spans="58:112" ht="16.5" x14ac:dyDescent="0.2">
      <c r="BF351" s="55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5">
        <v>347</v>
      </c>
      <c r="CK351" s="55">
        <v>4</v>
      </c>
      <c r="CL351" s="55" t="s">
        <v>276</v>
      </c>
      <c r="CM351" s="55">
        <v>47</v>
      </c>
      <c r="CN351" s="55"/>
      <c r="CO351" s="55"/>
      <c r="CP351" s="55"/>
      <c r="CQ351" s="55" t="s">
        <v>414</v>
      </c>
      <c r="CR351" s="55">
        <v>19800</v>
      </c>
      <c r="CS351" s="55" t="s">
        <v>415</v>
      </c>
      <c r="CT351" s="55">
        <v>65</v>
      </c>
      <c r="CU351" s="55"/>
      <c r="CV351" s="55"/>
      <c r="CW351" s="55" t="s">
        <v>415</v>
      </c>
      <c r="CX351" s="55">
        <v>65</v>
      </c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</row>
    <row r="352" spans="58:112" ht="16.5" x14ac:dyDescent="0.2">
      <c r="BF352" s="55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5">
        <v>348</v>
      </c>
      <c r="CK352" s="55">
        <v>4</v>
      </c>
      <c r="CL352" s="55" t="s">
        <v>276</v>
      </c>
      <c r="CM352" s="55">
        <v>48</v>
      </c>
      <c r="CN352" s="55"/>
      <c r="CO352" s="55"/>
      <c r="CP352" s="55"/>
      <c r="CQ352" s="55" t="s">
        <v>414</v>
      </c>
      <c r="CR352" s="55">
        <v>19800</v>
      </c>
      <c r="CS352" s="55" t="s">
        <v>415</v>
      </c>
      <c r="CT352" s="55">
        <v>65</v>
      </c>
      <c r="CU352" s="55"/>
      <c r="CV352" s="55"/>
      <c r="CW352" s="55" t="s">
        <v>415</v>
      </c>
      <c r="CX352" s="55">
        <v>65</v>
      </c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</row>
    <row r="353" spans="58:112" ht="16.5" x14ac:dyDescent="0.2">
      <c r="BF353" s="55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5">
        <v>349</v>
      </c>
      <c r="CK353" s="55">
        <v>4</v>
      </c>
      <c r="CL353" s="55" t="s">
        <v>276</v>
      </c>
      <c r="CM353" s="55">
        <v>49</v>
      </c>
      <c r="CN353" s="55"/>
      <c r="CO353" s="55"/>
      <c r="CP353" s="55"/>
      <c r="CQ353" s="55" t="s">
        <v>414</v>
      </c>
      <c r="CR353" s="55">
        <v>19800</v>
      </c>
      <c r="CS353" s="55" t="s">
        <v>415</v>
      </c>
      <c r="CT353" s="55">
        <v>65</v>
      </c>
      <c r="CU353" s="55"/>
      <c r="CV353" s="55"/>
      <c r="CW353" s="55" t="s">
        <v>415</v>
      </c>
      <c r="CX353" s="55">
        <v>65</v>
      </c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</row>
    <row r="354" spans="58:112" ht="16.5" x14ac:dyDescent="0.2">
      <c r="BF354" s="55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5">
        <v>350</v>
      </c>
      <c r="CK354" s="55">
        <v>4</v>
      </c>
      <c r="CL354" s="55" t="s">
        <v>276</v>
      </c>
      <c r="CM354" s="55">
        <v>50</v>
      </c>
      <c r="CN354" s="55"/>
      <c r="CO354" s="55"/>
      <c r="CP354" s="55"/>
      <c r="CQ354" s="55" t="s">
        <v>414</v>
      </c>
      <c r="CR354" s="55">
        <v>19800</v>
      </c>
      <c r="CS354" s="55" t="s">
        <v>415</v>
      </c>
      <c r="CT354" s="55">
        <v>65</v>
      </c>
      <c r="CU354" s="55" t="s">
        <v>309</v>
      </c>
      <c r="CV354" s="55">
        <v>2</v>
      </c>
      <c r="CW354" s="55" t="s">
        <v>415</v>
      </c>
      <c r="CX354" s="55">
        <v>70</v>
      </c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</row>
    <row r="355" spans="58:112" ht="16.5" x14ac:dyDescent="0.2">
      <c r="BF355" s="55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5">
        <v>351</v>
      </c>
      <c r="CK355" s="55">
        <v>4</v>
      </c>
      <c r="CL355" s="55" t="s">
        <v>276</v>
      </c>
      <c r="CM355" s="55">
        <v>51</v>
      </c>
      <c r="CN355" s="55"/>
      <c r="CO355" s="55"/>
      <c r="CP355" s="55"/>
      <c r="CQ355" s="55" t="s">
        <v>414</v>
      </c>
      <c r="CR355" s="55">
        <v>19800</v>
      </c>
      <c r="CS355" s="55" t="s">
        <v>415</v>
      </c>
      <c r="CT355" s="55">
        <v>70</v>
      </c>
      <c r="CU355" s="55"/>
      <c r="CV355" s="55"/>
      <c r="CW355" s="55" t="s">
        <v>415</v>
      </c>
      <c r="CX355" s="55">
        <v>70</v>
      </c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</row>
    <row r="356" spans="58:112" ht="16.5" x14ac:dyDescent="0.2">
      <c r="BF356" s="55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5">
        <v>352</v>
      </c>
      <c r="CK356" s="55">
        <v>4</v>
      </c>
      <c r="CL356" s="55" t="s">
        <v>276</v>
      </c>
      <c r="CM356" s="55">
        <v>52</v>
      </c>
      <c r="CN356" s="55"/>
      <c r="CO356" s="55"/>
      <c r="CP356" s="55"/>
      <c r="CQ356" s="55" t="s">
        <v>414</v>
      </c>
      <c r="CR356" s="55">
        <v>19800</v>
      </c>
      <c r="CS356" s="55" t="s">
        <v>415</v>
      </c>
      <c r="CT356" s="55">
        <v>70</v>
      </c>
      <c r="CU356" s="55"/>
      <c r="CV356" s="55"/>
      <c r="CW356" s="55" t="s">
        <v>415</v>
      </c>
      <c r="CX356" s="55">
        <v>70</v>
      </c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</row>
    <row r="357" spans="58:112" ht="16.5" x14ac:dyDescent="0.2">
      <c r="BF357" s="55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5">
        <v>353</v>
      </c>
      <c r="CK357" s="55">
        <v>4</v>
      </c>
      <c r="CL357" s="55" t="s">
        <v>276</v>
      </c>
      <c r="CM357" s="55">
        <v>53</v>
      </c>
      <c r="CN357" s="55"/>
      <c r="CO357" s="55"/>
      <c r="CP357" s="55"/>
      <c r="CQ357" s="55" t="s">
        <v>414</v>
      </c>
      <c r="CR357" s="55">
        <v>19800</v>
      </c>
      <c r="CS357" s="55" t="s">
        <v>415</v>
      </c>
      <c r="CT357" s="55">
        <v>70</v>
      </c>
      <c r="CU357" s="55"/>
      <c r="CV357" s="55"/>
      <c r="CW357" s="55" t="s">
        <v>415</v>
      </c>
      <c r="CX357" s="55">
        <v>70</v>
      </c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</row>
    <row r="358" spans="58:112" ht="16.5" x14ac:dyDescent="0.2">
      <c r="BF358" s="55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5">
        <v>354</v>
      </c>
      <c r="CK358" s="55">
        <v>4</v>
      </c>
      <c r="CL358" s="55" t="s">
        <v>276</v>
      </c>
      <c r="CM358" s="55">
        <v>54</v>
      </c>
      <c r="CN358" s="55"/>
      <c r="CO358" s="55"/>
      <c r="CP358" s="55"/>
      <c r="CQ358" s="55" t="s">
        <v>414</v>
      </c>
      <c r="CR358" s="55">
        <v>19800</v>
      </c>
      <c r="CS358" s="55" t="s">
        <v>415</v>
      </c>
      <c r="CT358" s="55">
        <v>70</v>
      </c>
      <c r="CU358" s="55"/>
      <c r="CV358" s="55"/>
      <c r="CW358" s="55" t="s">
        <v>415</v>
      </c>
      <c r="CX358" s="55">
        <v>70</v>
      </c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</row>
    <row r="359" spans="58:112" ht="16.5" x14ac:dyDescent="0.2">
      <c r="BF359" s="55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5">
        <v>355</v>
      </c>
      <c r="CK359" s="55">
        <v>4</v>
      </c>
      <c r="CL359" s="55" t="s">
        <v>276</v>
      </c>
      <c r="CM359" s="55">
        <v>55</v>
      </c>
      <c r="CN359" s="55"/>
      <c r="CO359" s="55"/>
      <c r="CP359" s="55"/>
      <c r="CQ359" s="55" t="s">
        <v>414</v>
      </c>
      <c r="CR359" s="55">
        <v>19800</v>
      </c>
      <c r="CS359" s="55" t="s">
        <v>415</v>
      </c>
      <c r="CT359" s="55">
        <v>70</v>
      </c>
      <c r="CU359" s="55" t="s">
        <v>304</v>
      </c>
      <c r="CV359" s="55">
        <v>2</v>
      </c>
      <c r="CW359" s="55" t="s">
        <v>415</v>
      </c>
      <c r="CX359" s="55">
        <v>75</v>
      </c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</row>
    <row r="360" spans="58:112" ht="16.5" x14ac:dyDescent="0.2">
      <c r="BF360" s="55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5">
        <v>356</v>
      </c>
      <c r="CK360" s="55">
        <v>4</v>
      </c>
      <c r="CL360" s="55" t="s">
        <v>276</v>
      </c>
      <c r="CM360" s="55">
        <v>56</v>
      </c>
      <c r="CN360" s="55"/>
      <c r="CO360" s="55"/>
      <c r="CP360" s="55"/>
      <c r="CQ360" s="55" t="s">
        <v>414</v>
      </c>
      <c r="CR360" s="55">
        <v>19800</v>
      </c>
      <c r="CS360" s="55" t="s">
        <v>415</v>
      </c>
      <c r="CT360" s="55">
        <v>75</v>
      </c>
      <c r="CU360" s="55"/>
      <c r="CV360" s="55"/>
      <c r="CW360" s="55" t="s">
        <v>415</v>
      </c>
      <c r="CX360" s="55">
        <v>75</v>
      </c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</row>
    <row r="361" spans="58:112" ht="16.5" x14ac:dyDescent="0.2">
      <c r="BF361" s="55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5">
        <v>357</v>
      </c>
      <c r="CK361" s="55">
        <v>4</v>
      </c>
      <c r="CL361" s="55" t="s">
        <v>276</v>
      </c>
      <c r="CM361" s="55">
        <v>57</v>
      </c>
      <c r="CN361" s="55"/>
      <c r="CO361" s="55"/>
      <c r="CP361" s="55"/>
      <c r="CQ361" s="55" t="s">
        <v>414</v>
      </c>
      <c r="CR361" s="55">
        <v>19800</v>
      </c>
      <c r="CS361" s="55" t="s">
        <v>415</v>
      </c>
      <c r="CT361" s="55">
        <v>75</v>
      </c>
      <c r="CU361" s="55"/>
      <c r="CV361" s="55"/>
      <c r="CW361" s="55" t="s">
        <v>415</v>
      </c>
      <c r="CX361" s="55">
        <v>75</v>
      </c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</row>
    <row r="362" spans="58:112" ht="16.5" x14ac:dyDescent="0.2">
      <c r="BF362" s="55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5">
        <v>358</v>
      </c>
      <c r="CK362" s="55">
        <v>4</v>
      </c>
      <c r="CL362" s="55" t="s">
        <v>276</v>
      </c>
      <c r="CM362" s="55">
        <v>58</v>
      </c>
      <c r="CN362" s="55"/>
      <c r="CO362" s="55"/>
      <c r="CP362" s="55"/>
      <c r="CQ362" s="55" t="s">
        <v>414</v>
      </c>
      <c r="CR362" s="55">
        <v>19800</v>
      </c>
      <c r="CS362" s="55" t="s">
        <v>415</v>
      </c>
      <c r="CT362" s="55">
        <v>75</v>
      </c>
      <c r="CU362" s="55"/>
      <c r="CV362" s="55"/>
      <c r="CW362" s="55" t="s">
        <v>415</v>
      </c>
      <c r="CX362" s="55">
        <v>75</v>
      </c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</row>
    <row r="363" spans="58:112" ht="16.5" x14ac:dyDescent="0.2">
      <c r="BF363" s="55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5">
        <v>359</v>
      </c>
      <c r="CK363" s="55">
        <v>4</v>
      </c>
      <c r="CL363" s="55" t="s">
        <v>276</v>
      </c>
      <c r="CM363" s="55">
        <v>59</v>
      </c>
      <c r="CN363" s="55"/>
      <c r="CO363" s="55"/>
      <c r="CP363" s="55"/>
      <c r="CQ363" s="55" t="s">
        <v>414</v>
      </c>
      <c r="CR363" s="55">
        <v>19800</v>
      </c>
      <c r="CS363" s="55" t="s">
        <v>415</v>
      </c>
      <c r="CT363" s="55">
        <v>75</v>
      </c>
      <c r="CU363" s="55"/>
      <c r="CV363" s="55"/>
      <c r="CW363" s="55" t="s">
        <v>415</v>
      </c>
      <c r="CX363" s="55">
        <v>75</v>
      </c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</row>
    <row r="364" spans="58:112" ht="16.5" x14ac:dyDescent="0.2">
      <c r="BF364" s="55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5">
        <v>360</v>
      </c>
      <c r="CK364" s="55">
        <v>4</v>
      </c>
      <c r="CL364" s="55" t="s">
        <v>276</v>
      </c>
      <c r="CM364" s="55">
        <v>60</v>
      </c>
      <c r="CN364" s="55"/>
      <c r="CO364" s="55"/>
      <c r="CP364" s="55"/>
      <c r="CQ364" s="55" t="s">
        <v>414</v>
      </c>
      <c r="CR364" s="55">
        <v>23400</v>
      </c>
      <c r="CS364" s="55" t="s">
        <v>415</v>
      </c>
      <c r="CT364" s="55">
        <v>75</v>
      </c>
      <c r="CU364" s="55" t="s">
        <v>305</v>
      </c>
      <c r="CV364" s="55">
        <v>2</v>
      </c>
      <c r="CW364" s="55" t="s">
        <v>415</v>
      </c>
      <c r="CX364" s="55">
        <v>80</v>
      </c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</row>
    <row r="365" spans="58:112" ht="16.5" x14ac:dyDescent="0.2">
      <c r="BF365" s="55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5">
        <v>361</v>
      </c>
      <c r="CK365" s="55">
        <v>4</v>
      </c>
      <c r="CL365" s="55" t="s">
        <v>276</v>
      </c>
      <c r="CM365" s="55">
        <v>61</v>
      </c>
      <c r="CN365" s="55"/>
      <c r="CO365" s="55"/>
      <c r="CP365" s="55"/>
      <c r="CQ365" s="55" t="s">
        <v>414</v>
      </c>
      <c r="CR365" s="55">
        <v>23400</v>
      </c>
      <c r="CS365" s="55" t="s">
        <v>415</v>
      </c>
      <c r="CT365" s="55">
        <v>80</v>
      </c>
      <c r="CU365" s="55"/>
      <c r="CV365" s="55"/>
      <c r="CW365" s="55" t="s">
        <v>415</v>
      </c>
      <c r="CX365" s="55">
        <v>80</v>
      </c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</row>
    <row r="366" spans="58:112" ht="16.5" x14ac:dyDescent="0.2">
      <c r="BF366" s="55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5">
        <v>362</v>
      </c>
      <c r="CK366" s="55">
        <v>4</v>
      </c>
      <c r="CL366" s="55" t="s">
        <v>276</v>
      </c>
      <c r="CM366" s="55">
        <v>62</v>
      </c>
      <c r="CN366" s="55"/>
      <c r="CO366" s="55"/>
      <c r="CP366" s="55"/>
      <c r="CQ366" s="55" t="s">
        <v>414</v>
      </c>
      <c r="CR366" s="55">
        <v>23400</v>
      </c>
      <c r="CS366" s="55" t="s">
        <v>415</v>
      </c>
      <c r="CT366" s="55">
        <v>80</v>
      </c>
      <c r="CU366" s="55"/>
      <c r="CV366" s="55"/>
      <c r="CW366" s="55" t="s">
        <v>415</v>
      </c>
      <c r="CX366" s="55">
        <v>80</v>
      </c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</row>
    <row r="367" spans="58:112" ht="16.5" x14ac:dyDescent="0.2">
      <c r="BF367" s="55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5">
        <v>363</v>
      </c>
      <c r="CK367" s="55">
        <v>4</v>
      </c>
      <c r="CL367" s="55" t="s">
        <v>276</v>
      </c>
      <c r="CM367" s="55">
        <v>63</v>
      </c>
      <c r="CN367" s="55"/>
      <c r="CO367" s="55"/>
      <c r="CP367" s="55"/>
      <c r="CQ367" s="55" t="s">
        <v>414</v>
      </c>
      <c r="CR367" s="55">
        <v>23400</v>
      </c>
      <c r="CS367" s="55" t="s">
        <v>415</v>
      </c>
      <c r="CT367" s="55">
        <v>80</v>
      </c>
      <c r="CU367" s="55"/>
      <c r="CV367" s="55"/>
      <c r="CW367" s="55" t="s">
        <v>415</v>
      </c>
      <c r="CX367" s="55">
        <v>80</v>
      </c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</row>
    <row r="368" spans="58:112" ht="16.5" x14ac:dyDescent="0.2">
      <c r="BF368" s="55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5">
        <v>364</v>
      </c>
      <c r="CK368" s="55">
        <v>4</v>
      </c>
      <c r="CL368" s="55" t="s">
        <v>276</v>
      </c>
      <c r="CM368" s="55">
        <v>64</v>
      </c>
      <c r="CN368" s="55"/>
      <c r="CO368" s="55"/>
      <c r="CP368" s="55"/>
      <c r="CQ368" s="55" t="s">
        <v>414</v>
      </c>
      <c r="CR368" s="55">
        <v>23400</v>
      </c>
      <c r="CS368" s="55" t="s">
        <v>415</v>
      </c>
      <c r="CT368" s="55">
        <v>80</v>
      </c>
      <c r="CU368" s="55"/>
      <c r="CV368" s="55"/>
      <c r="CW368" s="55" t="s">
        <v>415</v>
      </c>
      <c r="CX368" s="55">
        <v>80</v>
      </c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</row>
    <row r="369" spans="58:112" ht="16.5" x14ac:dyDescent="0.2">
      <c r="BF369" s="55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5">
        <v>365</v>
      </c>
      <c r="CK369" s="55">
        <v>4</v>
      </c>
      <c r="CL369" s="55" t="s">
        <v>276</v>
      </c>
      <c r="CM369" s="55">
        <v>65</v>
      </c>
      <c r="CN369" s="55"/>
      <c r="CO369" s="55"/>
      <c r="CP369" s="55"/>
      <c r="CQ369" s="55" t="s">
        <v>414</v>
      </c>
      <c r="CR369" s="55">
        <v>23400</v>
      </c>
      <c r="CS369" s="55" t="s">
        <v>415</v>
      </c>
      <c r="CT369" s="55">
        <v>80</v>
      </c>
      <c r="CU369" s="55" t="s">
        <v>308</v>
      </c>
      <c r="CV369" s="55">
        <v>2</v>
      </c>
      <c r="CW369" s="55" t="s">
        <v>415</v>
      </c>
      <c r="CX369" s="55">
        <v>85</v>
      </c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</row>
    <row r="370" spans="58:112" ht="16.5" x14ac:dyDescent="0.2">
      <c r="BF370" s="55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5">
        <v>366</v>
      </c>
      <c r="CK370" s="55">
        <v>4</v>
      </c>
      <c r="CL370" s="55" t="s">
        <v>276</v>
      </c>
      <c r="CM370" s="55">
        <v>66</v>
      </c>
      <c r="CN370" s="55"/>
      <c r="CO370" s="55"/>
      <c r="CP370" s="55"/>
      <c r="CQ370" s="55" t="s">
        <v>414</v>
      </c>
      <c r="CR370" s="55">
        <v>23400</v>
      </c>
      <c r="CS370" s="55" t="s">
        <v>415</v>
      </c>
      <c r="CT370" s="55">
        <v>85</v>
      </c>
      <c r="CU370" s="55"/>
      <c r="CV370" s="55"/>
      <c r="CW370" s="55" t="s">
        <v>415</v>
      </c>
      <c r="CX370" s="55">
        <v>85</v>
      </c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</row>
    <row r="371" spans="58:112" ht="16.5" x14ac:dyDescent="0.2">
      <c r="BF371" s="55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5">
        <v>367</v>
      </c>
      <c r="CK371" s="55">
        <v>4</v>
      </c>
      <c r="CL371" s="55" t="s">
        <v>276</v>
      </c>
      <c r="CM371" s="55">
        <v>67</v>
      </c>
      <c r="CN371" s="55"/>
      <c r="CO371" s="55"/>
      <c r="CP371" s="55"/>
      <c r="CQ371" s="55" t="s">
        <v>414</v>
      </c>
      <c r="CR371" s="55">
        <v>23400</v>
      </c>
      <c r="CS371" s="55" t="s">
        <v>415</v>
      </c>
      <c r="CT371" s="55">
        <v>85</v>
      </c>
      <c r="CU371" s="55"/>
      <c r="CV371" s="55"/>
      <c r="CW371" s="55" t="s">
        <v>415</v>
      </c>
      <c r="CX371" s="55">
        <v>85</v>
      </c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</row>
    <row r="372" spans="58:112" ht="16.5" x14ac:dyDescent="0.2">
      <c r="BF372" s="55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5">
        <v>368</v>
      </c>
      <c r="CK372" s="55">
        <v>4</v>
      </c>
      <c r="CL372" s="55" t="s">
        <v>276</v>
      </c>
      <c r="CM372" s="55">
        <v>68</v>
      </c>
      <c r="CN372" s="55"/>
      <c r="CO372" s="55"/>
      <c r="CP372" s="55"/>
      <c r="CQ372" s="55" t="s">
        <v>414</v>
      </c>
      <c r="CR372" s="55">
        <v>23400</v>
      </c>
      <c r="CS372" s="55" t="s">
        <v>415</v>
      </c>
      <c r="CT372" s="55">
        <v>85</v>
      </c>
      <c r="CU372" s="55"/>
      <c r="CV372" s="55"/>
      <c r="CW372" s="55" t="s">
        <v>415</v>
      </c>
      <c r="CX372" s="55">
        <v>85</v>
      </c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</row>
    <row r="373" spans="58:112" ht="16.5" x14ac:dyDescent="0.2">
      <c r="BF373" s="55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5">
        <v>369</v>
      </c>
      <c r="CK373" s="55">
        <v>4</v>
      </c>
      <c r="CL373" s="55" t="s">
        <v>276</v>
      </c>
      <c r="CM373" s="55">
        <v>69</v>
      </c>
      <c r="CN373" s="55"/>
      <c r="CO373" s="55"/>
      <c r="CP373" s="55"/>
      <c r="CQ373" s="55" t="s">
        <v>414</v>
      </c>
      <c r="CR373" s="55">
        <v>23400</v>
      </c>
      <c r="CS373" s="55" t="s">
        <v>415</v>
      </c>
      <c r="CT373" s="55">
        <v>85</v>
      </c>
      <c r="CU373" s="55"/>
      <c r="CV373" s="55"/>
      <c r="CW373" s="55" t="s">
        <v>415</v>
      </c>
      <c r="CX373" s="55">
        <v>85</v>
      </c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</row>
    <row r="374" spans="58:112" ht="16.5" x14ac:dyDescent="0.2">
      <c r="BF374" s="55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5">
        <v>370</v>
      </c>
      <c r="CK374" s="55">
        <v>4</v>
      </c>
      <c r="CL374" s="55" t="s">
        <v>276</v>
      </c>
      <c r="CM374" s="55">
        <v>70</v>
      </c>
      <c r="CN374" s="55"/>
      <c r="CO374" s="55"/>
      <c r="CP374" s="55"/>
      <c r="CQ374" s="55" t="s">
        <v>414</v>
      </c>
      <c r="CR374" s="55">
        <v>23400</v>
      </c>
      <c r="CS374" s="55" t="s">
        <v>415</v>
      </c>
      <c r="CT374" s="55">
        <v>85</v>
      </c>
      <c r="CU374" s="55" t="s">
        <v>309</v>
      </c>
      <c r="CV374" s="55">
        <v>2</v>
      </c>
      <c r="CW374" s="55" t="s">
        <v>415</v>
      </c>
      <c r="CX374" s="55">
        <v>90</v>
      </c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</row>
    <row r="375" spans="58:112" ht="16.5" x14ac:dyDescent="0.2">
      <c r="BF375" s="55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5">
        <v>371</v>
      </c>
      <c r="CK375" s="55">
        <v>4</v>
      </c>
      <c r="CL375" s="55" t="s">
        <v>276</v>
      </c>
      <c r="CM375" s="55">
        <v>71</v>
      </c>
      <c r="CN375" s="55"/>
      <c r="CO375" s="55"/>
      <c r="CP375" s="55"/>
      <c r="CQ375" s="55" t="s">
        <v>414</v>
      </c>
      <c r="CR375" s="55">
        <v>23400</v>
      </c>
      <c r="CS375" s="55" t="s">
        <v>415</v>
      </c>
      <c r="CT375" s="55">
        <v>90</v>
      </c>
      <c r="CU375" s="55"/>
      <c r="CV375" s="55"/>
      <c r="CW375" s="55" t="s">
        <v>415</v>
      </c>
      <c r="CX375" s="55">
        <v>90</v>
      </c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</row>
    <row r="376" spans="58:112" ht="16.5" x14ac:dyDescent="0.2">
      <c r="BF376" s="55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5">
        <v>372</v>
      </c>
      <c r="CK376" s="55">
        <v>4</v>
      </c>
      <c r="CL376" s="55" t="s">
        <v>276</v>
      </c>
      <c r="CM376" s="55">
        <v>72</v>
      </c>
      <c r="CN376" s="55"/>
      <c r="CO376" s="55"/>
      <c r="CP376" s="55"/>
      <c r="CQ376" s="55" t="s">
        <v>414</v>
      </c>
      <c r="CR376" s="55">
        <v>23400</v>
      </c>
      <c r="CS376" s="55" t="s">
        <v>415</v>
      </c>
      <c r="CT376" s="55">
        <v>90</v>
      </c>
      <c r="CU376" s="55"/>
      <c r="CV376" s="55"/>
      <c r="CW376" s="55" t="s">
        <v>415</v>
      </c>
      <c r="CX376" s="55">
        <v>90</v>
      </c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</row>
    <row r="377" spans="58:112" ht="16.5" x14ac:dyDescent="0.2">
      <c r="BF377" s="55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5">
        <v>373</v>
      </c>
      <c r="CK377" s="55">
        <v>4</v>
      </c>
      <c r="CL377" s="55" t="s">
        <v>276</v>
      </c>
      <c r="CM377" s="55">
        <v>73</v>
      </c>
      <c r="CN377" s="55"/>
      <c r="CO377" s="55"/>
      <c r="CP377" s="55"/>
      <c r="CQ377" s="55" t="s">
        <v>414</v>
      </c>
      <c r="CR377" s="55">
        <v>23400</v>
      </c>
      <c r="CS377" s="55" t="s">
        <v>415</v>
      </c>
      <c r="CT377" s="55">
        <v>90</v>
      </c>
      <c r="CU377" s="55"/>
      <c r="CV377" s="55"/>
      <c r="CW377" s="55" t="s">
        <v>415</v>
      </c>
      <c r="CX377" s="55">
        <v>90</v>
      </c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</row>
    <row r="378" spans="58:112" ht="16.5" x14ac:dyDescent="0.2">
      <c r="BF378" s="55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5">
        <v>374</v>
      </c>
      <c r="CK378" s="55">
        <v>4</v>
      </c>
      <c r="CL378" s="55" t="s">
        <v>276</v>
      </c>
      <c r="CM378" s="55">
        <v>74</v>
      </c>
      <c r="CN378" s="55"/>
      <c r="CO378" s="55"/>
      <c r="CP378" s="55"/>
      <c r="CQ378" s="55" t="s">
        <v>414</v>
      </c>
      <c r="CR378" s="55">
        <v>23400</v>
      </c>
      <c r="CS378" s="55" t="s">
        <v>415</v>
      </c>
      <c r="CT378" s="55">
        <v>90</v>
      </c>
      <c r="CU378" s="55"/>
      <c r="CV378" s="55"/>
      <c r="CW378" s="55" t="s">
        <v>415</v>
      </c>
      <c r="CX378" s="55">
        <v>90</v>
      </c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</row>
    <row r="379" spans="58:112" ht="16.5" x14ac:dyDescent="0.2">
      <c r="BF379" s="55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5">
        <v>375</v>
      </c>
      <c r="CK379" s="55">
        <v>4</v>
      </c>
      <c r="CL379" s="55" t="s">
        <v>276</v>
      </c>
      <c r="CM379" s="55">
        <v>75</v>
      </c>
      <c r="CN379" s="55"/>
      <c r="CO379" s="55"/>
      <c r="CP379" s="55"/>
      <c r="CQ379" s="55" t="s">
        <v>414</v>
      </c>
      <c r="CR379" s="55">
        <v>23400</v>
      </c>
      <c r="CS379" s="55" t="s">
        <v>415</v>
      </c>
      <c r="CT379" s="55">
        <v>90</v>
      </c>
      <c r="CU379" s="55" t="s">
        <v>304</v>
      </c>
      <c r="CV379" s="55">
        <v>2</v>
      </c>
      <c r="CW379" s="55" t="s">
        <v>415</v>
      </c>
      <c r="CX379" s="55">
        <v>95</v>
      </c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</row>
    <row r="380" spans="58:112" ht="16.5" x14ac:dyDescent="0.2">
      <c r="BF380" s="55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5">
        <v>376</v>
      </c>
      <c r="CK380" s="55">
        <v>4</v>
      </c>
      <c r="CL380" s="55" t="s">
        <v>276</v>
      </c>
      <c r="CM380" s="55">
        <v>76</v>
      </c>
      <c r="CN380" s="55"/>
      <c r="CO380" s="55"/>
      <c r="CP380" s="55"/>
      <c r="CQ380" s="55" t="s">
        <v>414</v>
      </c>
      <c r="CR380" s="55">
        <v>23400</v>
      </c>
      <c r="CS380" s="55" t="s">
        <v>415</v>
      </c>
      <c r="CT380" s="55">
        <v>95</v>
      </c>
      <c r="CU380" s="55"/>
      <c r="CV380" s="55"/>
      <c r="CW380" s="55" t="s">
        <v>415</v>
      </c>
      <c r="CX380" s="55">
        <v>95</v>
      </c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</row>
    <row r="381" spans="58:112" ht="16.5" x14ac:dyDescent="0.2">
      <c r="BF381" s="55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5">
        <v>377</v>
      </c>
      <c r="CK381" s="55">
        <v>4</v>
      </c>
      <c r="CL381" s="55" t="s">
        <v>276</v>
      </c>
      <c r="CM381" s="55">
        <v>77</v>
      </c>
      <c r="CN381" s="55"/>
      <c r="CO381" s="55"/>
      <c r="CP381" s="55"/>
      <c r="CQ381" s="55" t="s">
        <v>414</v>
      </c>
      <c r="CR381" s="55">
        <v>23400</v>
      </c>
      <c r="CS381" s="55" t="s">
        <v>415</v>
      </c>
      <c r="CT381" s="55">
        <v>95</v>
      </c>
      <c r="CU381" s="55"/>
      <c r="CV381" s="55"/>
      <c r="CW381" s="55" t="s">
        <v>415</v>
      </c>
      <c r="CX381" s="55">
        <v>95</v>
      </c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</row>
    <row r="382" spans="58:112" ht="16.5" x14ac:dyDescent="0.2">
      <c r="BF382" s="55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5">
        <v>378</v>
      </c>
      <c r="CK382" s="55">
        <v>4</v>
      </c>
      <c r="CL382" s="55" t="s">
        <v>276</v>
      </c>
      <c r="CM382" s="55">
        <v>78</v>
      </c>
      <c r="CN382" s="55"/>
      <c r="CO382" s="55"/>
      <c r="CP382" s="55"/>
      <c r="CQ382" s="55" t="s">
        <v>414</v>
      </c>
      <c r="CR382" s="55">
        <v>23400</v>
      </c>
      <c r="CS382" s="55" t="s">
        <v>415</v>
      </c>
      <c r="CT382" s="55">
        <v>95</v>
      </c>
      <c r="CU382" s="55"/>
      <c r="CV382" s="55"/>
      <c r="CW382" s="55" t="s">
        <v>415</v>
      </c>
      <c r="CX382" s="55">
        <v>95</v>
      </c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</row>
    <row r="383" spans="58:112" ht="16.5" x14ac:dyDescent="0.2">
      <c r="BF383" s="55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5">
        <v>379</v>
      </c>
      <c r="CK383" s="55">
        <v>4</v>
      </c>
      <c r="CL383" s="55" t="s">
        <v>276</v>
      </c>
      <c r="CM383" s="55">
        <v>79</v>
      </c>
      <c r="CN383" s="55"/>
      <c r="CO383" s="55"/>
      <c r="CP383" s="55"/>
      <c r="CQ383" s="55" t="s">
        <v>414</v>
      </c>
      <c r="CR383" s="55">
        <v>23400</v>
      </c>
      <c r="CS383" s="55" t="s">
        <v>415</v>
      </c>
      <c r="CT383" s="55">
        <v>95</v>
      </c>
      <c r="CU383" s="55"/>
      <c r="CV383" s="55"/>
      <c r="CW383" s="55" t="s">
        <v>415</v>
      </c>
      <c r="CX383" s="55">
        <v>95</v>
      </c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</row>
    <row r="384" spans="58:112" ht="16.5" x14ac:dyDescent="0.2">
      <c r="BF384" s="55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5">
        <v>380</v>
      </c>
      <c r="CK384" s="55">
        <v>4</v>
      </c>
      <c r="CL384" s="55" t="s">
        <v>276</v>
      </c>
      <c r="CM384" s="55">
        <v>80</v>
      </c>
      <c r="CN384" s="55"/>
      <c r="CO384" s="55"/>
      <c r="CP384" s="55"/>
      <c r="CQ384" s="55" t="s">
        <v>414</v>
      </c>
      <c r="CR384" s="55">
        <v>27000</v>
      </c>
      <c r="CS384" s="55" t="s">
        <v>415</v>
      </c>
      <c r="CT384" s="55">
        <v>95</v>
      </c>
      <c r="CU384" s="55" t="s">
        <v>305</v>
      </c>
      <c r="CV384" s="55">
        <v>2</v>
      </c>
      <c r="CW384" s="55" t="s">
        <v>415</v>
      </c>
      <c r="CX384" s="55">
        <v>100</v>
      </c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</row>
    <row r="385" spans="58:112" ht="16.5" x14ac:dyDescent="0.2">
      <c r="BF385" s="55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5">
        <v>381</v>
      </c>
      <c r="CK385" s="55">
        <v>4</v>
      </c>
      <c r="CL385" s="55" t="s">
        <v>276</v>
      </c>
      <c r="CM385" s="55">
        <v>81</v>
      </c>
      <c r="CN385" s="55"/>
      <c r="CO385" s="55"/>
      <c r="CP385" s="55"/>
      <c r="CQ385" s="55" t="s">
        <v>414</v>
      </c>
      <c r="CR385" s="55">
        <v>27000</v>
      </c>
      <c r="CS385" s="55" t="s">
        <v>415</v>
      </c>
      <c r="CT385" s="55">
        <v>100</v>
      </c>
      <c r="CU385" s="55"/>
      <c r="CV385" s="55"/>
      <c r="CW385" s="55" t="s">
        <v>415</v>
      </c>
      <c r="CX385" s="55">
        <v>100</v>
      </c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</row>
    <row r="386" spans="58:112" ht="16.5" x14ac:dyDescent="0.2">
      <c r="BF386" s="55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5">
        <v>382</v>
      </c>
      <c r="CK386" s="55">
        <v>4</v>
      </c>
      <c r="CL386" s="55" t="s">
        <v>276</v>
      </c>
      <c r="CM386" s="55">
        <v>82</v>
      </c>
      <c r="CN386" s="55"/>
      <c r="CO386" s="55"/>
      <c r="CP386" s="55"/>
      <c r="CQ386" s="55" t="s">
        <v>414</v>
      </c>
      <c r="CR386" s="55">
        <v>27000</v>
      </c>
      <c r="CS386" s="55" t="s">
        <v>415</v>
      </c>
      <c r="CT386" s="55">
        <v>100</v>
      </c>
      <c r="CU386" s="55"/>
      <c r="CV386" s="55"/>
      <c r="CW386" s="55" t="s">
        <v>415</v>
      </c>
      <c r="CX386" s="55">
        <v>100</v>
      </c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</row>
    <row r="387" spans="58:112" ht="16.5" x14ac:dyDescent="0.2">
      <c r="BF387" s="55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5">
        <v>383</v>
      </c>
      <c r="CK387" s="55">
        <v>4</v>
      </c>
      <c r="CL387" s="55" t="s">
        <v>276</v>
      </c>
      <c r="CM387" s="55">
        <v>83</v>
      </c>
      <c r="CN387" s="55"/>
      <c r="CO387" s="55"/>
      <c r="CP387" s="55"/>
      <c r="CQ387" s="55" t="s">
        <v>414</v>
      </c>
      <c r="CR387" s="55">
        <v>27000</v>
      </c>
      <c r="CS387" s="55" t="s">
        <v>415</v>
      </c>
      <c r="CT387" s="55">
        <v>100</v>
      </c>
      <c r="CU387" s="55"/>
      <c r="CV387" s="55"/>
      <c r="CW387" s="55" t="s">
        <v>415</v>
      </c>
      <c r="CX387" s="55">
        <v>100</v>
      </c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</row>
    <row r="388" spans="58:112" ht="16.5" x14ac:dyDescent="0.2">
      <c r="BF388" s="55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5">
        <v>384</v>
      </c>
      <c r="CK388" s="55">
        <v>4</v>
      </c>
      <c r="CL388" s="55" t="s">
        <v>276</v>
      </c>
      <c r="CM388" s="55">
        <v>84</v>
      </c>
      <c r="CN388" s="55"/>
      <c r="CO388" s="55"/>
      <c r="CP388" s="55"/>
      <c r="CQ388" s="55" t="s">
        <v>414</v>
      </c>
      <c r="CR388" s="55">
        <v>27000</v>
      </c>
      <c r="CS388" s="55" t="s">
        <v>415</v>
      </c>
      <c r="CT388" s="55">
        <v>100</v>
      </c>
      <c r="CU388" s="55"/>
      <c r="CV388" s="55"/>
      <c r="CW388" s="55" t="s">
        <v>415</v>
      </c>
      <c r="CX388" s="55">
        <v>100</v>
      </c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</row>
    <row r="389" spans="58:112" ht="16.5" x14ac:dyDescent="0.2">
      <c r="BF389" s="55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5">
        <v>385</v>
      </c>
      <c r="CK389" s="55">
        <v>4</v>
      </c>
      <c r="CL389" s="55" t="s">
        <v>276</v>
      </c>
      <c r="CM389" s="55">
        <v>85</v>
      </c>
      <c r="CN389" s="55"/>
      <c r="CO389" s="55"/>
      <c r="CP389" s="55"/>
      <c r="CQ389" s="55" t="s">
        <v>414</v>
      </c>
      <c r="CR389" s="55">
        <v>27000</v>
      </c>
      <c r="CS389" s="55" t="s">
        <v>415</v>
      </c>
      <c r="CT389" s="55">
        <v>100</v>
      </c>
      <c r="CU389" s="55" t="s">
        <v>308</v>
      </c>
      <c r="CV389" s="55">
        <v>2</v>
      </c>
      <c r="CW389" s="55" t="s">
        <v>415</v>
      </c>
      <c r="CX389" s="55">
        <v>105</v>
      </c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</row>
    <row r="390" spans="58:112" ht="16.5" x14ac:dyDescent="0.2">
      <c r="BF390" s="55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5">
        <v>386</v>
      </c>
      <c r="CK390" s="55">
        <v>4</v>
      </c>
      <c r="CL390" s="55" t="s">
        <v>276</v>
      </c>
      <c r="CM390" s="55">
        <v>86</v>
      </c>
      <c r="CN390" s="55"/>
      <c r="CO390" s="55"/>
      <c r="CP390" s="55"/>
      <c r="CQ390" s="55" t="s">
        <v>414</v>
      </c>
      <c r="CR390" s="55">
        <v>27000</v>
      </c>
      <c r="CS390" s="55" t="s">
        <v>415</v>
      </c>
      <c r="CT390" s="55">
        <v>105</v>
      </c>
      <c r="CU390" s="55"/>
      <c r="CV390" s="55"/>
      <c r="CW390" s="55" t="s">
        <v>415</v>
      </c>
      <c r="CX390" s="55">
        <v>105</v>
      </c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</row>
    <row r="391" spans="58:112" ht="16.5" x14ac:dyDescent="0.2">
      <c r="BF391" s="55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5">
        <v>387</v>
      </c>
      <c r="CK391" s="55">
        <v>4</v>
      </c>
      <c r="CL391" s="55" t="s">
        <v>276</v>
      </c>
      <c r="CM391" s="55">
        <v>87</v>
      </c>
      <c r="CN391" s="55"/>
      <c r="CO391" s="55"/>
      <c r="CP391" s="55"/>
      <c r="CQ391" s="55" t="s">
        <v>414</v>
      </c>
      <c r="CR391" s="55">
        <v>27000</v>
      </c>
      <c r="CS391" s="55" t="s">
        <v>415</v>
      </c>
      <c r="CT391" s="55">
        <v>105</v>
      </c>
      <c r="CU391" s="55"/>
      <c r="CV391" s="55"/>
      <c r="CW391" s="55" t="s">
        <v>415</v>
      </c>
      <c r="CX391" s="55">
        <v>105</v>
      </c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</row>
    <row r="392" spans="58:112" ht="16.5" x14ac:dyDescent="0.2">
      <c r="BF392" s="55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5">
        <v>388</v>
      </c>
      <c r="CK392" s="55">
        <v>4</v>
      </c>
      <c r="CL392" s="55" t="s">
        <v>276</v>
      </c>
      <c r="CM392" s="55">
        <v>88</v>
      </c>
      <c r="CN392" s="55"/>
      <c r="CO392" s="55"/>
      <c r="CP392" s="55"/>
      <c r="CQ392" s="55" t="s">
        <v>414</v>
      </c>
      <c r="CR392" s="55">
        <v>27000</v>
      </c>
      <c r="CS392" s="55" t="s">
        <v>415</v>
      </c>
      <c r="CT392" s="55">
        <v>105</v>
      </c>
      <c r="CU392" s="55"/>
      <c r="CV392" s="55"/>
      <c r="CW392" s="55" t="s">
        <v>415</v>
      </c>
      <c r="CX392" s="55">
        <v>105</v>
      </c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</row>
    <row r="393" spans="58:112" ht="16.5" x14ac:dyDescent="0.2">
      <c r="BF393" s="55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5">
        <v>389</v>
      </c>
      <c r="CK393" s="55">
        <v>4</v>
      </c>
      <c r="CL393" s="55" t="s">
        <v>276</v>
      </c>
      <c r="CM393" s="55">
        <v>89</v>
      </c>
      <c r="CN393" s="55"/>
      <c r="CO393" s="55"/>
      <c r="CP393" s="55"/>
      <c r="CQ393" s="55" t="s">
        <v>414</v>
      </c>
      <c r="CR393" s="55">
        <v>27000</v>
      </c>
      <c r="CS393" s="55" t="s">
        <v>415</v>
      </c>
      <c r="CT393" s="55">
        <v>105</v>
      </c>
      <c r="CU393" s="55"/>
      <c r="CV393" s="55"/>
      <c r="CW393" s="55" t="s">
        <v>415</v>
      </c>
      <c r="CX393" s="55">
        <v>105</v>
      </c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</row>
    <row r="394" spans="58:112" ht="16.5" x14ac:dyDescent="0.2">
      <c r="BF394" s="55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5">
        <v>390</v>
      </c>
      <c r="CK394" s="55">
        <v>4</v>
      </c>
      <c r="CL394" s="55" t="s">
        <v>276</v>
      </c>
      <c r="CM394" s="55">
        <v>90</v>
      </c>
      <c r="CN394" s="55"/>
      <c r="CO394" s="55"/>
      <c r="CP394" s="55"/>
      <c r="CQ394" s="55" t="s">
        <v>414</v>
      </c>
      <c r="CR394" s="55">
        <v>31500</v>
      </c>
      <c r="CS394" s="55" t="s">
        <v>415</v>
      </c>
      <c r="CT394" s="55">
        <v>105</v>
      </c>
      <c r="CU394" s="55" t="s">
        <v>309</v>
      </c>
      <c r="CV394" s="55">
        <v>2</v>
      </c>
      <c r="CW394" s="55" t="s">
        <v>415</v>
      </c>
      <c r="CX394" s="55">
        <v>110</v>
      </c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</row>
    <row r="395" spans="58:112" ht="16.5" x14ac:dyDescent="0.2">
      <c r="BF395" s="55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5">
        <v>391</v>
      </c>
      <c r="CK395" s="55">
        <v>4</v>
      </c>
      <c r="CL395" s="55" t="s">
        <v>276</v>
      </c>
      <c r="CM395" s="55">
        <v>91</v>
      </c>
      <c r="CN395" s="55"/>
      <c r="CO395" s="55"/>
      <c r="CP395" s="55"/>
      <c r="CQ395" s="55" t="s">
        <v>414</v>
      </c>
      <c r="CR395" s="55">
        <v>31500</v>
      </c>
      <c r="CS395" s="55" t="s">
        <v>415</v>
      </c>
      <c r="CT395" s="55">
        <v>110</v>
      </c>
      <c r="CU395" s="55"/>
      <c r="CV395" s="55"/>
      <c r="CW395" s="55" t="s">
        <v>415</v>
      </c>
      <c r="CX395" s="55">
        <v>110</v>
      </c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</row>
    <row r="396" spans="58:112" ht="16.5" x14ac:dyDescent="0.2">
      <c r="BF396" s="55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5">
        <v>392</v>
      </c>
      <c r="CK396" s="55">
        <v>4</v>
      </c>
      <c r="CL396" s="55" t="s">
        <v>276</v>
      </c>
      <c r="CM396" s="55">
        <v>92</v>
      </c>
      <c r="CN396" s="55"/>
      <c r="CO396" s="55"/>
      <c r="CP396" s="55"/>
      <c r="CQ396" s="55" t="s">
        <v>414</v>
      </c>
      <c r="CR396" s="55">
        <v>31500</v>
      </c>
      <c r="CS396" s="55" t="s">
        <v>415</v>
      </c>
      <c r="CT396" s="55">
        <v>110</v>
      </c>
      <c r="CU396" s="55"/>
      <c r="CV396" s="55"/>
      <c r="CW396" s="55" t="s">
        <v>415</v>
      </c>
      <c r="CX396" s="55">
        <v>110</v>
      </c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</row>
    <row r="397" spans="58:112" ht="16.5" x14ac:dyDescent="0.2">
      <c r="BF397" s="55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5">
        <v>393</v>
      </c>
      <c r="CK397" s="55">
        <v>4</v>
      </c>
      <c r="CL397" s="55" t="s">
        <v>276</v>
      </c>
      <c r="CM397" s="55">
        <v>93</v>
      </c>
      <c r="CN397" s="55"/>
      <c r="CO397" s="55"/>
      <c r="CP397" s="55"/>
      <c r="CQ397" s="55" t="s">
        <v>414</v>
      </c>
      <c r="CR397" s="55">
        <v>31500</v>
      </c>
      <c r="CS397" s="55" t="s">
        <v>415</v>
      </c>
      <c r="CT397" s="55">
        <v>110</v>
      </c>
      <c r="CU397" s="55"/>
      <c r="CV397" s="55"/>
      <c r="CW397" s="55" t="s">
        <v>415</v>
      </c>
      <c r="CX397" s="55">
        <v>110</v>
      </c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</row>
    <row r="398" spans="58:112" ht="16.5" x14ac:dyDescent="0.2">
      <c r="BF398" s="55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5">
        <v>394</v>
      </c>
      <c r="CK398" s="55">
        <v>4</v>
      </c>
      <c r="CL398" s="55" t="s">
        <v>276</v>
      </c>
      <c r="CM398" s="55">
        <v>94</v>
      </c>
      <c r="CN398" s="55"/>
      <c r="CO398" s="55"/>
      <c r="CP398" s="55"/>
      <c r="CQ398" s="55" t="s">
        <v>414</v>
      </c>
      <c r="CR398" s="55">
        <v>31500</v>
      </c>
      <c r="CS398" s="55" t="s">
        <v>415</v>
      </c>
      <c r="CT398" s="55">
        <v>110</v>
      </c>
      <c r="CU398" s="55"/>
      <c r="CV398" s="55"/>
      <c r="CW398" s="55" t="s">
        <v>415</v>
      </c>
      <c r="CX398" s="55">
        <v>110</v>
      </c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</row>
    <row r="399" spans="58:112" ht="16.5" x14ac:dyDescent="0.2">
      <c r="BF399" s="55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5">
        <v>395</v>
      </c>
      <c r="CK399" s="55">
        <v>4</v>
      </c>
      <c r="CL399" s="55" t="s">
        <v>276</v>
      </c>
      <c r="CM399" s="55">
        <v>95</v>
      </c>
      <c r="CN399" s="55"/>
      <c r="CO399" s="55"/>
      <c r="CP399" s="55"/>
      <c r="CQ399" s="55" t="s">
        <v>414</v>
      </c>
      <c r="CR399" s="55">
        <v>31500</v>
      </c>
      <c r="CS399" s="55" t="s">
        <v>415</v>
      </c>
      <c r="CT399" s="55">
        <v>110</v>
      </c>
      <c r="CU399" s="55" t="s">
        <v>304</v>
      </c>
      <c r="CV399" s="55">
        <v>3</v>
      </c>
      <c r="CW399" s="55" t="s">
        <v>415</v>
      </c>
      <c r="CX399" s="55">
        <v>115</v>
      </c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</row>
    <row r="400" spans="58:112" ht="16.5" x14ac:dyDescent="0.2">
      <c r="BF400" s="55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5">
        <v>396</v>
      </c>
      <c r="CK400" s="55">
        <v>4</v>
      </c>
      <c r="CL400" s="55" t="s">
        <v>276</v>
      </c>
      <c r="CM400" s="55">
        <v>96</v>
      </c>
      <c r="CN400" s="55"/>
      <c r="CO400" s="55"/>
      <c r="CP400" s="55"/>
      <c r="CQ400" s="55" t="s">
        <v>414</v>
      </c>
      <c r="CR400" s="55">
        <v>36000</v>
      </c>
      <c r="CS400" s="55" t="s">
        <v>415</v>
      </c>
      <c r="CT400" s="55">
        <v>115</v>
      </c>
      <c r="CU400" s="55"/>
      <c r="CV400" s="55"/>
      <c r="CW400" s="55" t="s">
        <v>415</v>
      </c>
      <c r="CX400" s="55">
        <v>115</v>
      </c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</row>
    <row r="401" spans="58:112" ht="16.5" x14ac:dyDescent="0.2">
      <c r="BF401" s="55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5">
        <v>397</v>
      </c>
      <c r="CK401" s="55">
        <v>4</v>
      </c>
      <c r="CL401" s="55" t="s">
        <v>276</v>
      </c>
      <c r="CM401" s="55">
        <v>97</v>
      </c>
      <c r="CN401" s="55"/>
      <c r="CO401" s="55"/>
      <c r="CP401" s="55"/>
      <c r="CQ401" s="55" t="s">
        <v>414</v>
      </c>
      <c r="CR401" s="55">
        <v>36000</v>
      </c>
      <c r="CS401" s="55" t="s">
        <v>415</v>
      </c>
      <c r="CT401" s="55">
        <v>115</v>
      </c>
      <c r="CU401" s="55"/>
      <c r="CV401" s="55"/>
      <c r="CW401" s="55" t="s">
        <v>415</v>
      </c>
      <c r="CX401" s="55">
        <v>115</v>
      </c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</row>
    <row r="402" spans="58:112" ht="16.5" x14ac:dyDescent="0.2">
      <c r="BF402" s="55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5">
        <v>398</v>
      </c>
      <c r="CK402" s="55">
        <v>4</v>
      </c>
      <c r="CL402" s="55" t="s">
        <v>276</v>
      </c>
      <c r="CM402" s="55">
        <v>98</v>
      </c>
      <c r="CN402" s="55"/>
      <c r="CO402" s="55"/>
      <c r="CP402" s="55"/>
      <c r="CQ402" s="55" t="s">
        <v>414</v>
      </c>
      <c r="CR402" s="55">
        <v>36000</v>
      </c>
      <c r="CS402" s="55" t="s">
        <v>415</v>
      </c>
      <c r="CT402" s="55">
        <v>115</v>
      </c>
      <c r="CU402" s="55"/>
      <c r="CV402" s="55"/>
      <c r="CW402" s="55" t="s">
        <v>415</v>
      </c>
      <c r="CX402" s="55">
        <v>115</v>
      </c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</row>
    <row r="403" spans="58:112" ht="16.5" x14ac:dyDescent="0.2">
      <c r="BF403" s="55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5">
        <v>399</v>
      </c>
      <c r="CK403" s="55">
        <v>4</v>
      </c>
      <c r="CL403" s="55" t="s">
        <v>276</v>
      </c>
      <c r="CM403" s="55">
        <v>99</v>
      </c>
      <c r="CN403" s="55"/>
      <c r="CO403" s="55"/>
      <c r="CP403" s="55"/>
      <c r="CQ403" s="55" t="s">
        <v>414</v>
      </c>
      <c r="CR403" s="55">
        <v>36000</v>
      </c>
      <c r="CS403" s="55" t="s">
        <v>415</v>
      </c>
      <c r="CT403" s="55">
        <v>115</v>
      </c>
      <c r="CU403" s="55"/>
      <c r="CV403" s="55"/>
      <c r="CW403" s="55" t="s">
        <v>415</v>
      </c>
      <c r="CX403" s="55">
        <v>115</v>
      </c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</row>
    <row r="404" spans="58:112" ht="16.5" x14ac:dyDescent="0.2">
      <c r="BF404" s="55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5">
        <v>400</v>
      </c>
      <c r="CK404" s="55">
        <v>4</v>
      </c>
      <c r="CL404" s="55" t="s">
        <v>276</v>
      </c>
      <c r="CM404" s="55">
        <v>100</v>
      </c>
      <c r="CN404" s="55"/>
      <c r="CO404" s="55"/>
      <c r="CP404" s="55"/>
      <c r="CQ404" s="55" t="s">
        <v>414</v>
      </c>
      <c r="CR404" s="55">
        <v>36000</v>
      </c>
      <c r="CS404" s="55" t="s">
        <v>415</v>
      </c>
      <c r="CT404" s="55">
        <v>115</v>
      </c>
      <c r="CU404" s="55" t="s">
        <v>308</v>
      </c>
      <c r="CV404" s="55">
        <v>3</v>
      </c>
      <c r="CW404" s="55" t="s">
        <v>415</v>
      </c>
      <c r="CX404" s="55">
        <v>120</v>
      </c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</row>
    <row r="405" spans="58:112" ht="16.5" x14ac:dyDescent="0.2">
      <c r="BF405" s="55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5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5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5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5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5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5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5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5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5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5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5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5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5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5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5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5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5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5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5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5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5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5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5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5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5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5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5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5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5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5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5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5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5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5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5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5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5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5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5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5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5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5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5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5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5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5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5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5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5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5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5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5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5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5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5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5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5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5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5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5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5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5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5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5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5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5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5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5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5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5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5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5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5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5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5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5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5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5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5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5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5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5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5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5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5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5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5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5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5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5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5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5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5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5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5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5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5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5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5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5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R21" sqref="R21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3" t="s">
        <v>132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5"/>
      <c r="T2" s="37">
        <v>0.1</v>
      </c>
    </row>
    <row r="3" spans="1:20" ht="17.25" x14ac:dyDescent="0.2">
      <c r="A3" s="12" t="s">
        <v>124</v>
      </c>
      <c r="B3" s="12" t="s">
        <v>131</v>
      </c>
      <c r="C3" s="12" t="s">
        <v>134</v>
      </c>
      <c r="D3" s="12" t="s">
        <v>125</v>
      </c>
      <c r="E3" s="12" t="s">
        <v>126</v>
      </c>
      <c r="F3" s="12" t="s">
        <v>237</v>
      </c>
      <c r="G3" s="12" t="s">
        <v>130</v>
      </c>
      <c r="H3" s="12" t="s">
        <v>238</v>
      </c>
      <c r="I3" s="12" t="s">
        <v>136</v>
      </c>
      <c r="J3" s="12" t="s">
        <v>127</v>
      </c>
      <c r="K3" s="12" t="s">
        <v>128</v>
      </c>
      <c r="L3" s="12" t="s">
        <v>129</v>
      </c>
      <c r="M3" s="12" t="s">
        <v>133</v>
      </c>
      <c r="N3" s="12" t="s">
        <v>139</v>
      </c>
      <c r="O3" s="12" t="s">
        <v>466</v>
      </c>
      <c r="P3" s="12" t="s">
        <v>137</v>
      </c>
      <c r="S3" s="12" t="s">
        <v>247</v>
      </c>
      <c r="T3" s="12" t="s">
        <v>469</v>
      </c>
    </row>
    <row r="4" spans="1:20" ht="16.5" x14ac:dyDescent="0.2">
      <c r="A4" s="25">
        <v>1</v>
      </c>
      <c r="B4" s="14">
        <f>节奏总表!Y4</f>
        <v>0.04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SUMIFS(章节关卡!$AW$5:$AW$205,章节关卡!$AT$5:$AT$205,"="&amp;金币总产!A4)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SUMIFS(芦花古楼!$H$5:$H$104,芦花古楼!$B$5:$B$104,"="&amp;金币总产!A4)</f>
        <v>600</v>
      </c>
      <c r="J4" s="14">
        <f>SUMIFS(芦花古楼!$S$5:$S$104,芦花古楼!$M$5:$M$104,"="&amp;金币总产!A4)</f>
        <v>0</v>
      </c>
      <c r="K4" s="14">
        <f>SUMIFS(芦花古楼!$AD$5:$AD$104,芦花古楼!$AI$5:$AI$104,"="&amp;金币总产!A4)</f>
        <v>0</v>
      </c>
      <c r="L4" s="14">
        <f>SUMIFS(芦花古楼!$AO$5:$AO$104,芦花古楼!$AI$5:$AI$104,"="&amp;金币总产!A4)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180</v>
      </c>
      <c r="T4">
        <f>INT(S4*价值概述!$B$3*$T$2/50/5)*5</f>
        <v>360</v>
      </c>
    </row>
    <row r="5" spans="1:20" ht="16.5" x14ac:dyDescent="0.2">
      <c r="A5" s="25">
        <v>2</v>
      </c>
      <c r="B5" s="14">
        <f>节奏总表!Y5</f>
        <v>3.0000000000000006E-2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SUMIFS(章节关卡!$AW$5:$AW$205,章节关卡!$AT$5:$AT$205,"="&amp;金币总产!A5)</f>
        <v>4050</v>
      </c>
      <c r="F5" s="14">
        <f>章节关卡!V7</f>
        <v>2700</v>
      </c>
      <c r="G5" s="14">
        <f>SUMIFS(章节关卡!$BE$5:$BE$205,章节关卡!$BB$5:$BB$205,"="&amp;金币总产!A4)</f>
        <v>7200</v>
      </c>
      <c r="H5" s="14">
        <f>章节关卡!AH6</f>
        <v>3000</v>
      </c>
      <c r="I5" s="14">
        <f>SUMIFS(芦花古楼!$H$5:$H$104,芦花古楼!$B$5:$B$104,"="&amp;金币总产!A5)</f>
        <v>900</v>
      </c>
      <c r="J5" s="14">
        <f>SUMIFS(芦花古楼!$S$5:$S$104,芦花古楼!$M$5:$M$104,"="&amp;金币总产!A5)</f>
        <v>0</v>
      </c>
      <c r="K5" s="14">
        <f>SUMIFS(芦花古楼!$AD$5:$AD$104,芦花古楼!$AI$5:$AI$104,"="&amp;金币总产!A5)</f>
        <v>0</v>
      </c>
      <c r="L5" s="14">
        <f>SUMIFS(芦花古楼!$AO$5:$AO$104,芦花古楼!$AI$5:$AI$104,"="&amp;金币总产!A5)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775</v>
      </c>
      <c r="T5">
        <f>INT(S5*价值概述!$B$3*$T$2/50/5)*5</f>
        <v>1550</v>
      </c>
    </row>
    <row r="6" spans="1:20" ht="16.5" x14ac:dyDescent="0.2">
      <c r="A6" s="25">
        <v>3</v>
      </c>
      <c r="B6" s="14">
        <f>节奏总表!Y6</f>
        <v>0.12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SUMIFS(章节关卡!$AW$5:$AW$205,章节关卡!$AT$5:$AT$205,"="&amp;金币总产!A6)</f>
        <v>5400</v>
      </c>
      <c r="F6" s="14">
        <f>章节关卡!V8</f>
        <v>4200</v>
      </c>
      <c r="G6" s="14">
        <f>SUMIFS(章节关卡!$BE$5:$BE$205,章节关卡!$BB$5:$BB$205,"="&amp;金币总产!A5)</f>
        <v>8100</v>
      </c>
      <c r="H6" s="14">
        <f>章节关卡!AH7</f>
        <v>5400</v>
      </c>
      <c r="I6" s="14">
        <f>SUMIFS(芦花古楼!$H$5:$H$104,芦花古楼!$B$5:$B$104,"="&amp;金币总产!A6)</f>
        <v>1800</v>
      </c>
      <c r="J6" s="14">
        <f>SUMIFS(芦花古楼!$S$5:$S$104,芦花古楼!$M$5:$M$104,"="&amp;金币总产!A6)</f>
        <v>0</v>
      </c>
      <c r="K6" s="14">
        <f>SUMIFS(芦花古楼!$AD$5:$AD$104,芦花古楼!$AI$5:$AI$104,"="&amp;金币总产!A6)</f>
        <v>0</v>
      </c>
      <c r="L6" s="14">
        <f>SUMIFS(芦花古楼!$AO$5:$AO$104,芦花古楼!$AI$5:$AI$104,"="&amp;金币总产!A6)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328</v>
      </c>
      <c r="T6">
        <f>INT(S6*价值概述!$B$3*$T$2/50/5)*5</f>
        <v>655</v>
      </c>
    </row>
    <row r="7" spans="1:20" ht="16.5" x14ac:dyDescent="0.2">
      <c r="A7" s="25">
        <v>4</v>
      </c>
      <c r="B7" s="14">
        <f>节奏总表!Y7</f>
        <v>7.4999999999999997E-2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SUMIFS(章节关卡!$AW$5:$AW$205,章节关卡!$AT$5:$AT$205,"="&amp;金币总产!A7)</f>
        <v>6750</v>
      </c>
      <c r="F7" s="14">
        <f>章节关卡!V9</f>
        <v>4800</v>
      </c>
      <c r="G7" s="14">
        <f>SUMIFS(章节关卡!$BE$5:$BE$205,章节关卡!$BB$5:$BB$205,"="&amp;金币总产!A6)</f>
        <v>10800</v>
      </c>
      <c r="H7" s="14">
        <f>章节关卡!AH8</f>
        <v>8400</v>
      </c>
      <c r="I7" s="14">
        <f>SUMIFS(芦花古楼!$H$5:$H$104,芦花古楼!$B$5:$B$104,"="&amp;金币总产!A7)</f>
        <v>2250</v>
      </c>
      <c r="J7" s="14">
        <f>SUMIFS(芦花古楼!$S$5:$S$104,芦花古楼!$M$5:$M$104,"="&amp;金币总产!A7)</f>
        <v>7500</v>
      </c>
      <c r="K7" s="14">
        <f>SUMIFS(芦花古楼!$AD$5:$AD$104,芦花古楼!$AI$5:$AI$104,"="&amp;金币总产!A7)</f>
        <v>11250</v>
      </c>
      <c r="L7" s="14">
        <f>SUMIFS(芦花古楼!$AO$5:$AO$104,芦花古楼!$AI$5:$AI$104,"="&amp;金币总产!A7)</f>
        <v>11250</v>
      </c>
      <c r="M7" s="14"/>
      <c r="N7" s="14">
        <f>日常任务!$E$2*金币总产!B7</f>
        <v>1500</v>
      </c>
      <c r="O7" s="14"/>
      <c r="P7" s="14">
        <f t="shared" si="0"/>
        <v>94500</v>
      </c>
      <c r="S7" s="14">
        <f>ROUND(P7/B7/价值概述!$B$3,0)</f>
        <v>1260</v>
      </c>
      <c r="T7">
        <f>INT(S7*价值概述!$B$3*$T$2/50/5)*5</f>
        <v>2520</v>
      </c>
    </row>
    <row r="8" spans="1:20" ht="16.5" x14ac:dyDescent="0.2">
      <c r="A8" s="25">
        <v>5</v>
      </c>
      <c r="B8" s="14">
        <f>节奏总表!Y8</f>
        <v>0.56000000000000005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SUMIFS(章节关卡!$AW$5:$AW$205,章节关卡!$AT$5:$AT$205,"="&amp;金币总产!A8)</f>
        <v>8100</v>
      </c>
      <c r="F8" s="14">
        <f>章节关卡!V10</f>
        <v>6750</v>
      </c>
      <c r="G8" s="14">
        <f>SUMIFS(章节关卡!$BE$5:$BE$205,章节关卡!$BB$5:$BB$205,"="&amp;金币总产!A7)</f>
        <v>13500</v>
      </c>
      <c r="H8" s="14">
        <f>章节关卡!AH9</f>
        <v>9600</v>
      </c>
      <c r="I8" s="14">
        <f>SUMIFS(芦花古楼!$H$5:$H$104,芦花古楼!$B$5:$B$104,"="&amp;金币总产!A8)</f>
        <v>4500</v>
      </c>
      <c r="J8" s="14">
        <f>SUMIFS(芦花古楼!$S$5:$S$104,芦花古楼!$M$5:$M$104,"="&amp;金币总产!A8)</f>
        <v>9000</v>
      </c>
      <c r="K8" s="14">
        <f>SUMIFS(芦花古楼!$AD$5:$AD$104,芦花古楼!$AI$5:$AI$104,"="&amp;金币总产!A8)</f>
        <v>13500</v>
      </c>
      <c r="L8" s="14">
        <f>SUMIFS(芦花古楼!$AO$5:$AO$104,芦花古楼!$AI$5:$AI$104,"="&amp;金币总产!A8)</f>
        <v>13500</v>
      </c>
      <c r="M8" s="14"/>
      <c r="N8" s="14">
        <f>日常任务!$E$2*金币总产!B8</f>
        <v>11200.000000000002</v>
      </c>
      <c r="O8" s="14"/>
      <c r="P8" s="14">
        <f t="shared" si="0"/>
        <v>132850</v>
      </c>
      <c r="S8" s="14">
        <f>ROUND(P8/B8/价值概述!$B$3,0)</f>
        <v>237</v>
      </c>
      <c r="T8">
        <f>INT(S8*价值概述!$B$3*$T$2/50/5)*5</f>
        <v>470</v>
      </c>
    </row>
    <row r="9" spans="1:20" ht="16.5" x14ac:dyDescent="0.2">
      <c r="A9" s="25">
        <v>6</v>
      </c>
      <c r="B9" s="14">
        <f>节奏总表!Y9</f>
        <v>0.43999999999999995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SUMIFS(章节关卡!$AW$5:$AW$205,章节关卡!$AT$5:$AT$205,"="&amp;金币总产!A9)</f>
        <v>9450</v>
      </c>
      <c r="F9" s="14">
        <f>章节关卡!V11</f>
        <v>7500</v>
      </c>
      <c r="G9" s="14">
        <f>SUMIFS(章节关卡!$BE$5:$BE$205,章节关卡!$BB$5:$BB$205,"="&amp;金币总产!A8)</f>
        <v>16200</v>
      </c>
      <c r="H9" s="14">
        <f>章节关卡!AH10</f>
        <v>13500</v>
      </c>
      <c r="I9" s="14">
        <f>SUMIFS(芦花古楼!$H$5:$H$104,芦花古楼!$B$5:$B$104,"="&amp;金币总产!A9)</f>
        <v>5250</v>
      </c>
      <c r="J9" s="14">
        <f>SUMIFS(芦花古楼!$S$5:$S$104,芦花古楼!$M$5:$M$104,"="&amp;金币总产!A9)</f>
        <v>10500</v>
      </c>
      <c r="K9" s="14">
        <f>SUMIFS(芦花古楼!$AD$5:$AD$104,芦花古楼!$AI$5:$AI$104,"="&amp;金币总产!A9)</f>
        <v>15750</v>
      </c>
      <c r="L9" s="14">
        <f>SUMIFS(芦花古楼!$AO$5:$AO$104,芦花古楼!$AI$5:$AI$104,"="&amp;金币总产!A9)</f>
        <v>15750</v>
      </c>
      <c r="M9" s="14"/>
      <c r="N9" s="14">
        <f>日常任务!$E$2*金币总产!B9</f>
        <v>8799.9999999999982</v>
      </c>
      <c r="O9" s="14"/>
      <c r="P9" s="14">
        <f t="shared" si="0"/>
        <v>165700</v>
      </c>
      <c r="S9" s="14">
        <f>ROUND(P9/B9/价值概述!$B$3,0)</f>
        <v>377</v>
      </c>
      <c r="T9">
        <f>INT(S9*价值概述!$B$3*$T$2/50/5)*5</f>
        <v>750</v>
      </c>
    </row>
    <row r="10" spans="1:20" ht="16.5" x14ac:dyDescent="0.2">
      <c r="A10" s="25">
        <v>7</v>
      </c>
      <c r="B10" s="14">
        <f>节奏总表!Y10</f>
        <v>0.56000000000000005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SUMIFS(章节关卡!$AW$5:$AW$205,章节关卡!$AT$5:$AT$205,"="&amp;金币总产!A10)</f>
        <v>10800</v>
      </c>
      <c r="F10" s="14">
        <f>章节关卡!V12</f>
        <v>9000</v>
      </c>
      <c r="G10" s="14">
        <f>SUMIFS(章节关卡!$BE$5:$BE$205,章节关卡!$BB$5:$BB$205,"="&amp;金币总产!A9)</f>
        <v>18900</v>
      </c>
      <c r="H10" s="14">
        <f>章节关卡!AH11</f>
        <v>15000</v>
      </c>
      <c r="I10" s="14">
        <f>SUMIFS(芦花古楼!$H$5:$H$104,芦花古楼!$B$5:$B$104,"="&amp;金币总产!A10)</f>
        <v>6000</v>
      </c>
      <c r="J10" s="14">
        <f>SUMIFS(芦花古楼!$S$5:$S$104,芦花古楼!$M$5:$M$104,"="&amp;金币总产!A10)</f>
        <v>12000</v>
      </c>
      <c r="K10" s="14">
        <f>SUMIFS(芦花古楼!$AD$5:$AD$104,芦花古楼!$AI$5:$AI$104,"="&amp;金币总产!A10)</f>
        <v>18000</v>
      </c>
      <c r="L10" s="14">
        <f>SUMIFS(芦花古楼!$AO$5:$AO$104,芦花古楼!$AI$5:$AI$104,"="&amp;金币总产!A10)</f>
        <v>18000</v>
      </c>
      <c r="M10" s="14"/>
      <c r="N10" s="14">
        <f>日常任务!$E$2*金币总产!B10</f>
        <v>11200.000000000002</v>
      </c>
      <c r="O10" s="14"/>
      <c r="P10" s="14">
        <f t="shared" si="0"/>
        <v>205300</v>
      </c>
      <c r="S10" s="14">
        <f>ROUND(P10/B10/价值概述!$B$3,0)</f>
        <v>367</v>
      </c>
      <c r="T10">
        <f>INT(S10*价值概述!$B$3*$T$2/50/5)*5</f>
        <v>730</v>
      </c>
    </row>
    <row r="11" spans="1:20" ht="16.5" x14ac:dyDescent="0.2">
      <c r="A11" s="25">
        <v>8</v>
      </c>
      <c r="B11" s="14">
        <f>节奏总表!Y11</f>
        <v>0.62999999999999989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SUMIFS(章节关卡!$AW$5:$AW$205,章节关卡!$AT$5:$AT$205,"="&amp;金币总产!A11)</f>
        <v>12150</v>
      </c>
      <c r="F11" s="14">
        <f>章节关卡!V13</f>
        <v>10500</v>
      </c>
      <c r="G11" s="14">
        <f>SUMIFS(章节关卡!$BE$5:$BE$205,章节关卡!$BB$5:$BB$205,"="&amp;金币总产!A10)</f>
        <v>21600</v>
      </c>
      <c r="H11" s="14">
        <f>章节关卡!AH12</f>
        <v>18000</v>
      </c>
      <c r="I11" s="14">
        <f>SUMIFS(芦花古楼!$H$5:$H$104,芦花古楼!$B$5:$B$104,"="&amp;金币总产!A11)</f>
        <v>6750</v>
      </c>
      <c r="J11" s="14">
        <f>SUMIFS(芦花古楼!$S$5:$S$104,芦花古楼!$M$5:$M$104,"="&amp;金币总产!A11)</f>
        <v>13500</v>
      </c>
      <c r="K11" s="14">
        <f>SUMIFS(芦花古楼!$AD$5:$AD$104,芦花古楼!$AI$5:$AI$104,"="&amp;金币总产!A11)</f>
        <v>20250</v>
      </c>
      <c r="L11" s="14">
        <f>SUMIFS(芦花古楼!$AO$5:$AO$104,芦花古楼!$AI$5:$AI$104,"="&amp;金币总产!A11)</f>
        <v>20250</v>
      </c>
      <c r="M11" s="14"/>
      <c r="N11" s="14">
        <f>日常任务!$E$2*金币总产!B11</f>
        <v>12599.999999999998</v>
      </c>
      <c r="O11" s="14"/>
      <c r="P11" s="14">
        <f t="shared" si="0"/>
        <v>243600</v>
      </c>
      <c r="S11" s="14">
        <f>ROUND(P11/B11/价值概述!$B$3,0)</f>
        <v>387</v>
      </c>
      <c r="T11">
        <f>INT(S11*价值概述!$B$3*$T$2/50/5)*5</f>
        <v>770</v>
      </c>
    </row>
    <row r="12" spans="1:20" ht="16.5" x14ac:dyDescent="0.2">
      <c r="A12" s="25">
        <v>9</v>
      </c>
      <c r="B12" s="14">
        <f>节奏总表!Y12</f>
        <v>0.66999999999999993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SUMIFS(章节关卡!$AW$5:$AW$205,章节关卡!$AT$5:$AT$205,"="&amp;金币总产!A12)</f>
        <v>13500</v>
      </c>
      <c r="F12" s="14">
        <f>章节关卡!V14</f>
        <v>12000</v>
      </c>
      <c r="G12" s="14">
        <f>SUMIFS(章节关卡!$BE$5:$BE$205,章节关卡!$BB$5:$BB$205,"="&amp;金币总产!A11)</f>
        <v>24300</v>
      </c>
      <c r="H12" s="14">
        <f>章节关卡!AH13</f>
        <v>21000</v>
      </c>
      <c r="I12" s="14">
        <f>SUMIFS(芦花古楼!$H$5:$H$104,芦花古楼!$B$5:$B$104,"="&amp;金币总产!A12)</f>
        <v>7500</v>
      </c>
      <c r="J12" s="14">
        <f>SUMIFS(芦花古楼!$S$5:$S$104,芦花古楼!$M$5:$M$104,"="&amp;金币总产!A12)</f>
        <v>15000</v>
      </c>
      <c r="K12" s="14">
        <f>SUMIFS(芦花古楼!$AD$5:$AD$104,芦花古楼!$AI$5:$AI$104,"="&amp;金币总产!A12)</f>
        <v>22500</v>
      </c>
      <c r="L12" s="14">
        <f>SUMIFS(芦花古楼!$AO$5:$AO$104,芦花古楼!$AI$5:$AI$104,"="&amp;金币总产!A12)</f>
        <v>22500</v>
      </c>
      <c r="M12" s="14"/>
      <c r="N12" s="14">
        <f>日常任务!$E$2*金币总产!B12</f>
        <v>13399.999999999998</v>
      </c>
      <c r="O12" s="14"/>
      <c r="P12" s="14">
        <f t="shared" si="0"/>
        <v>277700</v>
      </c>
      <c r="S12" s="14">
        <f>ROUND(P12/B12/价值概述!$B$3,0)</f>
        <v>414</v>
      </c>
      <c r="T12">
        <f>INT(S12*价值概述!$B$3*$T$2/50/5)*5</f>
        <v>825</v>
      </c>
    </row>
    <row r="13" spans="1:20" ht="16.5" x14ac:dyDescent="0.2">
      <c r="A13" s="25">
        <v>10</v>
      </c>
      <c r="B13" s="14">
        <f>节奏总表!Y13</f>
        <v>0.70000000000000018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SUMIFS(章节关卡!$AW$5:$AW$205,章节关卡!$AT$5:$AT$205,"="&amp;金币总产!A13)</f>
        <v>14850</v>
      </c>
      <c r="F13" s="14">
        <f>章节关卡!V15</f>
        <v>13500</v>
      </c>
      <c r="G13" s="14">
        <f>SUMIFS(章节关卡!$BE$5:$BE$205,章节关卡!$BB$5:$BB$205,"="&amp;金币总产!A12)</f>
        <v>27000</v>
      </c>
      <c r="H13" s="14">
        <f>章节关卡!AH14</f>
        <v>24000</v>
      </c>
      <c r="I13" s="14">
        <f>SUMIFS(芦花古楼!$H$5:$H$104,芦花古楼!$B$5:$B$104,"="&amp;金币总产!A13)</f>
        <v>8250</v>
      </c>
      <c r="J13" s="14">
        <f>SUMIFS(芦花古楼!$S$5:$S$104,芦花古楼!$M$5:$M$104,"="&amp;金币总产!A13)</f>
        <v>16500</v>
      </c>
      <c r="K13" s="14">
        <f>SUMIFS(芦花古楼!$AD$5:$AD$104,芦花古楼!$AI$5:$AI$104,"="&amp;金币总产!A13)</f>
        <v>24750</v>
      </c>
      <c r="L13" s="14">
        <f>SUMIFS(芦花古楼!$AO$5:$AO$104,芦花古楼!$AI$5:$AI$104,"="&amp;金币总产!A13)</f>
        <v>24750</v>
      </c>
      <c r="M13" s="14"/>
      <c r="N13" s="14">
        <f>日常任务!$E$2*金币总产!B13</f>
        <v>14000.000000000004</v>
      </c>
      <c r="O13" s="14"/>
      <c r="P13" s="14">
        <f t="shared" si="0"/>
        <v>312800</v>
      </c>
      <c r="S13" s="14">
        <f>ROUND(P13/B13/价值概述!$B$3,0)</f>
        <v>447</v>
      </c>
      <c r="T13">
        <f>INT(S13*价值概述!$B$3*$T$2/50/5)*5</f>
        <v>890</v>
      </c>
    </row>
    <row r="14" spans="1:20" ht="16.5" x14ac:dyDescent="0.2">
      <c r="A14" s="25">
        <v>11</v>
      </c>
      <c r="B14" s="14">
        <f>节奏总表!Y14</f>
        <v>0.84999999999999964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SUMIFS(章节关卡!$AW$5:$AW$205,章节关卡!$AT$5:$AT$205,"="&amp;金币总产!A14)</f>
        <v>16200</v>
      </c>
      <c r="F14" s="14">
        <f>章节关卡!V16</f>
        <v>15000</v>
      </c>
      <c r="G14" s="14">
        <f>SUMIFS(章节关卡!$BE$5:$BE$205,章节关卡!$BB$5:$BB$205,"="&amp;金币总产!A13)</f>
        <v>29700</v>
      </c>
      <c r="H14" s="14">
        <f>章节关卡!AH15</f>
        <v>27000</v>
      </c>
      <c r="I14" s="14">
        <f>SUMIFS(芦花古楼!$H$5:$H$104,芦花古楼!$B$5:$B$104,"="&amp;金币总产!A14)</f>
        <v>9000</v>
      </c>
      <c r="J14" s="14">
        <f>SUMIFS(芦花古楼!$S$5:$S$104,芦花古楼!$M$5:$M$104,"="&amp;金币总产!A14)</f>
        <v>18000</v>
      </c>
      <c r="K14" s="14">
        <f>SUMIFS(芦花古楼!$AD$5:$AD$104,芦花古楼!$AI$5:$AI$104,"="&amp;金币总产!A14)</f>
        <v>27000</v>
      </c>
      <c r="L14" s="14">
        <f>SUMIFS(芦花古楼!$AO$5:$AO$104,芦花古楼!$AI$5:$AI$104,"="&amp;金币总产!A14)</f>
        <v>27000</v>
      </c>
      <c r="M14" s="14"/>
      <c r="N14" s="14">
        <f>日常任务!$E$2*金币总产!B14</f>
        <v>16999.999999999993</v>
      </c>
      <c r="O14" s="14"/>
      <c r="P14" s="14">
        <f t="shared" si="0"/>
        <v>373100</v>
      </c>
      <c r="S14" s="14">
        <f>ROUND(P14/B14/价值概述!$B$3,0)</f>
        <v>439</v>
      </c>
      <c r="T14">
        <f>INT(S14*价值概述!$B$3*$T$2/50/5)*5</f>
        <v>875</v>
      </c>
    </row>
    <row r="15" spans="1:20" ht="16.5" x14ac:dyDescent="0.2">
      <c r="A15" s="25">
        <v>12</v>
      </c>
      <c r="B15" s="14">
        <f>节奏总表!Y15</f>
        <v>1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SUMIFS(章节关卡!$AW$5:$AW$205,章节关卡!$AT$5:$AT$205,"="&amp;金币总产!A15)</f>
        <v>17550</v>
      </c>
      <c r="F15" s="14">
        <f>章节关卡!V17</f>
        <v>16500</v>
      </c>
      <c r="G15" s="14">
        <f>SUMIFS(章节关卡!$BE$5:$BE$205,章节关卡!$BB$5:$BB$205,"="&amp;金币总产!A14)</f>
        <v>32400</v>
      </c>
      <c r="H15" s="14">
        <f>章节关卡!AH16</f>
        <v>30000</v>
      </c>
      <c r="I15" s="14">
        <f>SUMIFS(芦花古楼!$H$5:$H$104,芦花古楼!$B$5:$B$104,"="&amp;金币总产!A15)</f>
        <v>9750</v>
      </c>
      <c r="J15" s="14">
        <f>SUMIFS(芦花古楼!$S$5:$S$104,芦花古楼!$M$5:$M$104,"="&amp;金币总产!A15)</f>
        <v>19500</v>
      </c>
      <c r="K15" s="14">
        <f>SUMIFS(芦花古楼!$AD$5:$AD$104,芦花古楼!$AI$5:$AI$104,"="&amp;金币总产!A15)</f>
        <v>29250</v>
      </c>
      <c r="L15" s="14">
        <f>SUMIFS(芦花古楼!$AO$5:$AO$104,芦花古楼!$AI$5:$AI$104,"="&amp;金币总产!A15)</f>
        <v>29250</v>
      </c>
      <c r="M15" s="14"/>
      <c r="N15" s="14">
        <f>日常任务!$E$2*金币总产!B15</f>
        <v>20000</v>
      </c>
      <c r="O15" s="14"/>
      <c r="P15" s="14">
        <f t="shared" si="0"/>
        <v>438200</v>
      </c>
      <c r="S15" s="14">
        <f>ROUND(P15/B15/价值概述!$B$3,0)</f>
        <v>438</v>
      </c>
      <c r="T15">
        <f>INT(S15*价值概述!$B$3*$T$2/50/5)*5</f>
        <v>875</v>
      </c>
    </row>
    <row r="16" spans="1:20" ht="16.5" x14ac:dyDescent="0.2">
      <c r="A16" s="25">
        <v>13</v>
      </c>
      <c r="B16" s="14">
        <f>节奏总表!Y16</f>
        <v>1.1500000000000004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SUMIFS(章节关卡!$AW$5:$AW$205,章节关卡!$AT$5:$AT$205,"="&amp;金币总产!A16)</f>
        <v>18900</v>
      </c>
      <c r="F16" s="14">
        <f>章节关卡!V18</f>
        <v>18750</v>
      </c>
      <c r="G16" s="14">
        <f>SUMIFS(章节关卡!$BE$5:$BE$205,章节关卡!$BB$5:$BB$205,"="&amp;金币总产!A15)</f>
        <v>35100</v>
      </c>
      <c r="H16" s="14">
        <f>章节关卡!AH17</f>
        <v>33000</v>
      </c>
      <c r="I16" s="14">
        <f>SUMIFS(芦花古楼!$H$5:$H$104,芦花古楼!$B$5:$B$104,"="&amp;金币总产!A16)</f>
        <v>10500</v>
      </c>
      <c r="J16" s="14">
        <f>SUMIFS(芦花古楼!$S$5:$S$104,芦花古楼!$M$5:$M$104,"="&amp;金币总产!A16)</f>
        <v>21000</v>
      </c>
      <c r="K16" s="14">
        <f>SUMIFS(芦花古楼!$AD$5:$AD$104,芦花古楼!$AI$5:$AI$104,"="&amp;金币总产!A16)</f>
        <v>31500</v>
      </c>
      <c r="L16" s="14">
        <f>SUMIFS(芦花古楼!$AO$5:$AO$104,芦花古楼!$AI$5:$AI$104,"="&amp;金币总产!A16)</f>
        <v>31500</v>
      </c>
      <c r="M16" s="14"/>
      <c r="N16" s="14">
        <f>日常任务!$E$2*金币总产!B16</f>
        <v>23000.000000000007</v>
      </c>
      <c r="O16" s="14"/>
      <c r="P16" s="14">
        <f t="shared" si="0"/>
        <v>508850</v>
      </c>
      <c r="S16" s="14">
        <f>ROUND(P16/B16/价值概述!$B$3,0)</f>
        <v>442</v>
      </c>
      <c r="T16">
        <f>INT(S16*价值概述!$B$3*$T$2/50/5)*5</f>
        <v>880</v>
      </c>
    </row>
    <row r="17" spans="1:23" ht="16.5" x14ac:dyDescent="0.2">
      <c r="A17" s="25">
        <v>14</v>
      </c>
      <c r="B17" s="14">
        <f>节奏总表!Y17</f>
        <v>1.33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SUMIFS(章节关卡!$AW$5:$AW$205,章节关卡!$AT$5:$AT$205,"="&amp;金币总产!A17)</f>
        <v>20250</v>
      </c>
      <c r="F17" s="14">
        <f>章节关卡!V19</f>
        <v>20250</v>
      </c>
      <c r="G17" s="14">
        <f>SUMIFS(章节关卡!$BE$5:$BE$205,章节关卡!$BB$5:$BB$205,"="&amp;金币总产!A16)</f>
        <v>37800</v>
      </c>
      <c r="H17" s="14">
        <f>章节关卡!AH18</f>
        <v>37500</v>
      </c>
      <c r="I17" s="14">
        <f>SUMIFS(芦花古楼!$H$5:$H$104,芦花古楼!$B$5:$B$104,"="&amp;金币总产!A17)</f>
        <v>11250</v>
      </c>
      <c r="J17" s="14">
        <f>SUMIFS(芦花古楼!$S$5:$S$104,芦花古楼!$M$5:$M$104,"="&amp;金币总产!A17)</f>
        <v>22500</v>
      </c>
      <c r="K17" s="14">
        <f>SUMIFS(芦花古楼!$AD$5:$AD$104,芦花古楼!$AI$5:$AI$104,"="&amp;金币总产!A17)</f>
        <v>33750</v>
      </c>
      <c r="L17" s="14">
        <f>SUMIFS(芦花古楼!$AO$5:$AO$104,芦花古楼!$AI$5:$AI$104,"="&amp;金币总产!A17)</f>
        <v>33750</v>
      </c>
      <c r="M17" s="14"/>
      <c r="N17" s="14">
        <f>日常任务!$E$2*金币总产!B17</f>
        <v>26600</v>
      </c>
      <c r="O17" s="14"/>
      <c r="P17" s="14">
        <f t="shared" si="0"/>
        <v>594650</v>
      </c>
      <c r="S17" s="14">
        <f>ROUND(P17/B17/价值概述!$B$3,0)</f>
        <v>447</v>
      </c>
      <c r="T17">
        <f>INT(S17*价值概述!$B$3*$T$2/50/5)*5</f>
        <v>890</v>
      </c>
    </row>
    <row r="18" spans="1:23" ht="16.5" x14ac:dyDescent="0.2">
      <c r="A18" s="25">
        <v>15</v>
      </c>
      <c r="B18" s="14">
        <f>节奏总表!Y18</f>
        <v>1.5600000000000005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SUMIFS(章节关卡!$AW$5:$AW$205,章节关卡!$AT$5:$AT$205,"="&amp;金币总产!A18)</f>
        <v>21600</v>
      </c>
      <c r="F18" s="14">
        <f>章节关卡!V20</f>
        <v>22500</v>
      </c>
      <c r="G18" s="14">
        <f>SUMIFS(章节关卡!$BE$5:$BE$205,章节关卡!$BB$5:$BB$205,"="&amp;金币总产!A17)</f>
        <v>40500</v>
      </c>
      <c r="H18" s="14">
        <f>章节关卡!AH19</f>
        <v>40500</v>
      </c>
      <c r="I18" s="14">
        <f>SUMIFS(芦花古楼!$H$5:$H$104,芦花古楼!$B$5:$B$104,"="&amp;金币总产!A18)</f>
        <v>12000</v>
      </c>
      <c r="J18" s="14">
        <f>SUMIFS(芦花古楼!$S$5:$S$104,芦花古楼!$M$5:$M$104,"="&amp;金币总产!A18)</f>
        <v>24000</v>
      </c>
      <c r="K18" s="14">
        <f>SUMIFS(芦花古楼!$AD$5:$AD$104,芦花古楼!$AI$5:$AI$104,"="&amp;金币总产!A18)</f>
        <v>36000</v>
      </c>
      <c r="L18" s="14">
        <f>SUMIFS(芦花古楼!$AO$5:$AO$104,芦花古楼!$AI$5:$AI$104,"="&amp;金币总产!A18)</f>
        <v>36000</v>
      </c>
      <c r="M18" s="14"/>
      <c r="N18" s="14">
        <f>日常任务!$E$2*金币总产!B18</f>
        <v>31200.000000000011</v>
      </c>
      <c r="O18" s="14"/>
      <c r="P18" s="14">
        <f t="shared" si="0"/>
        <v>696300</v>
      </c>
      <c r="S18" s="14">
        <f>ROUND(P18/B18/价值概述!$B$3,0)</f>
        <v>446</v>
      </c>
      <c r="T18">
        <f>INT(S18*价值概述!$B$3*$T$2/50/5)*5</f>
        <v>890</v>
      </c>
    </row>
    <row r="19" spans="1:23" ht="16.5" x14ac:dyDescent="0.2">
      <c r="A19" s="69">
        <v>16</v>
      </c>
      <c r="B19" s="14">
        <f>节奏总表!Y19</f>
        <v>1.92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69">
        <v>17</v>
      </c>
      <c r="B20" s="14">
        <f>节奏总表!Y20</f>
        <v>2.1899999999999995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69">
        <v>18</v>
      </c>
      <c r="B21" s="14">
        <f>节奏总表!Y21</f>
        <v>2.3000000000000007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69">
        <v>19</v>
      </c>
      <c r="B22" s="14">
        <f>节奏总表!Y22</f>
        <v>2.4399999999999977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69">
        <v>20</v>
      </c>
      <c r="B23" s="14">
        <f>节奏总表!Y23</f>
        <v>2.59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0.46419437340153452</v>
      </c>
      <c r="E24" s="21">
        <f t="shared" si="1"/>
        <v>4.7474424552429666E-2</v>
      </c>
      <c r="F24" s="21">
        <f t="shared" si="1"/>
        <v>4.3158567774936062E-2</v>
      </c>
      <c r="G24" s="21">
        <f t="shared" si="1"/>
        <v>8.6317135549872123E-2</v>
      </c>
      <c r="H24" s="21">
        <f t="shared" si="1"/>
        <v>7.6726342710997444E-2</v>
      </c>
      <c r="I24" s="21">
        <f t="shared" si="1"/>
        <v>2.637468030690537E-2</v>
      </c>
      <c r="J24" s="21">
        <f t="shared" si="1"/>
        <v>5.274936061381074E-2</v>
      </c>
      <c r="K24" s="21">
        <f t="shared" si="1"/>
        <v>7.9124040920716107E-2</v>
      </c>
      <c r="L24" s="21">
        <f t="shared" si="1"/>
        <v>7.9124040920716107E-2</v>
      </c>
      <c r="M24" s="21">
        <f t="shared" si="1"/>
        <v>0</v>
      </c>
      <c r="N24" s="21">
        <f t="shared" si="1"/>
        <v>4.4757033248081855E-2</v>
      </c>
      <c r="P24" s="15"/>
      <c r="Q24" s="15"/>
    </row>
    <row r="25" spans="1:23" x14ac:dyDescent="0.2">
      <c r="Q25" s="15"/>
    </row>
    <row r="26" spans="1:23" ht="20.25" x14ac:dyDescent="0.2">
      <c r="A26" s="143" t="s">
        <v>166</v>
      </c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</row>
    <row r="27" spans="1:23" ht="20.25" x14ac:dyDescent="0.2">
      <c r="A27" s="143" t="s">
        <v>246</v>
      </c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143" t="s">
        <v>172</v>
      </c>
      <c r="P27" s="143"/>
      <c r="Q27" s="143"/>
      <c r="R27" s="143"/>
      <c r="S27" s="143"/>
      <c r="T27" s="143"/>
      <c r="U27" s="143"/>
      <c r="V27" s="143"/>
      <c r="W27" s="143"/>
    </row>
    <row r="28" spans="1:23" ht="17.25" x14ac:dyDescent="0.2">
      <c r="A28" s="12" t="s">
        <v>175</v>
      </c>
      <c r="B28" s="12" t="s">
        <v>181</v>
      </c>
      <c r="C28" s="12" t="s">
        <v>174</v>
      </c>
      <c r="D28" s="12" t="s">
        <v>245</v>
      </c>
      <c r="E28" s="12" t="s">
        <v>171</v>
      </c>
      <c r="F28" s="12" t="s">
        <v>168</v>
      </c>
      <c r="G28" s="33" t="s">
        <v>173</v>
      </c>
      <c r="H28" s="12" t="s">
        <v>170</v>
      </c>
      <c r="I28" s="12" t="s">
        <v>230</v>
      </c>
      <c r="J28" s="12" t="s">
        <v>231</v>
      </c>
      <c r="K28" s="12" t="s">
        <v>446</v>
      </c>
      <c r="L28" s="12" t="s">
        <v>450</v>
      </c>
      <c r="M28" s="12" t="s">
        <v>467</v>
      </c>
      <c r="O28" s="12" t="s">
        <v>167</v>
      </c>
      <c r="P28" s="12" t="s">
        <v>168</v>
      </c>
      <c r="Q28" s="33" t="s">
        <v>173</v>
      </c>
      <c r="R28" s="12" t="s">
        <v>170</v>
      </c>
      <c r="S28" s="12" t="s">
        <v>169</v>
      </c>
      <c r="T28" s="12" t="s">
        <v>231</v>
      </c>
      <c r="U28" s="12" t="s">
        <v>447</v>
      </c>
      <c r="V28" s="12" t="s">
        <v>464</v>
      </c>
      <c r="W28" s="12" t="s">
        <v>468</v>
      </c>
    </row>
    <row r="29" spans="1:23" ht="16.5" x14ac:dyDescent="0.2">
      <c r="A29" s="32" t="s">
        <v>176</v>
      </c>
      <c r="B29" s="32">
        <v>4</v>
      </c>
      <c r="C29" s="14">
        <f>SUMIFS($P$4:$P$18,$A$4:$A$18,"&lt;="&amp;B29)</f>
        <v>164250</v>
      </c>
      <c r="D29" s="39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24637</v>
      </c>
      <c r="Q29" s="14">
        <f t="shared" si="2"/>
        <v>16425</v>
      </c>
      <c r="R29" s="14">
        <f t="shared" si="2"/>
        <v>32850</v>
      </c>
      <c r="S29" s="14">
        <f t="shared" si="2"/>
        <v>65700</v>
      </c>
      <c r="T29" s="14">
        <f t="shared" si="2"/>
        <v>57487</v>
      </c>
      <c r="U29" s="14">
        <f>C29*K29</f>
        <v>82125</v>
      </c>
      <c r="V29" s="14">
        <f>C29*L29</f>
        <v>82125</v>
      </c>
      <c r="W29" s="14">
        <f>C29*M29</f>
        <v>16425</v>
      </c>
    </row>
    <row r="30" spans="1:23" ht="16.5" x14ac:dyDescent="0.2">
      <c r="A30" s="32" t="s">
        <v>177</v>
      </c>
      <c r="B30" s="32">
        <v>8</v>
      </c>
      <c r="C30" s="14">
        <f>SUMIFS($P$4:$P$18,$A$4:$A$18,"&lt;="&amp;B30,$A$4:$A$18,"&gt;"&amp;B29)</f>
        <v>747450</v>
      </c>
      <c r="D30" s="39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112117</v>
      </c>
      <c r="Q30" s="14">
        <f t="shared" si="2"/>
        <v>74745</v>
      </c>
      <c r="R30" s="14">
        <f t="shared" si="2"/>
        <v>186862</v>
      </c>
      <c r="S30" s="14">
        <f t="shared" si="2"/>
        <v>298980</v>
      </c>
      <c r="T30" s="14">
        <f t="shared" si="2"/>
        <v>261607</v>
      </c>
      <c r="U30" s="14">
        <f>C30*K30</f>
        <v>373725</v>
      </c>
      <c r="V30" s="14">
        <f>C30*L30</f>
        <v>373725</v>
      </c>
      <c r="W30" s="14">
        <f>C30*M30</f>
        <v>74745</v>
      </c>
    </row>
    <row r="31" spans="1:23" ht="16.5" x14ac:dyDescent="0.2">
      <c r="A31" s="32" t="s">
        <v>178</v>
      </c>
      <c r="B31" s="32">
        <v>10</v>
      </c>
      <c r="C31" s="14">
        <f>SUMIFS($P$4:$P$18,$A$4:$A$18,"&lt;="&amp;B31,$A$4:$A$18,"&gt;"&amp;B30)</f>
        <v>590500</v>
      </c>
      <c r="D31" s="39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88575</v>
      </c>
      <c r="Q31" s="14">
        <f t="shared" si="2"/>
        <v>59050</v>
      </c>
      <c r="R31" s="14">
        <f t="shared" si="2"/>
        <v>177150</v>
      </c>
      <c r="S31" s="14">
        <f t="shared" si="2"/>
        <v>236200</v>
      </c>
      <c r="T31" s="14">
        <f t="shared" si="2"/>
        <v>206675</v>
      </c>
      <c r="U31" s="14">
        <f>C31*K31</f>
        <v>295250</v>
      </c>
      <c r="V31" s="14">
        <f>C31*L31</f>
        <v>295250</v>
      </c>
      <c r="W31" s="14">
        <f>C31*M31</f>
        <v>59050</v>
      </c>
    </row>
    <row r="32" spans="1:23" ht="16.5" x14ac:dyDescent="0.2">
      <c r="A32" s="32" t="s">
        <v>179</v>
      </c>
      <c r="B32" s="32">
        <v>12</v>
      </c>
      <c r="C32" s="14">
        <f>SUMIFS($P$4:$P$18,$A$4:$A$18,"&lt;="&amp;B32,$A$4:$A$18,"&gt;"&amp;B31)</f>
        <v>811300</v>
      </c>
      <c r="D32" s="39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121695</v>
      </c>
      <c r="Q32" s="14">
        <f t="shared" si="2"/>
        <v>81130</v>
      </c>
      <c r="R32" s="14">
        <f t="shared" si="2"/>
        <v>283955</v>
      </c>
      <c r="S32" s="14">
        <f t="shared" si="2"/>
        <v>324520</v>
      </c>
      <c r="T32" s="14">
        <f t="shared" si="2"/>
        <v>283955</v>
      </c>
      <c r="U32" s="14">
        <f>C32*K32</f>
        <v>405650</v>
      </c>
      <c r="V32" s="14">
        <f>C32*L32</f>
        <v>405650</v>
      </c>
      <c r="W32" s="14">
        <f>C32*M32</f>
        <v>81130</v>
      </c>
    </row>
    <row r="33" spans="1:23" ht="16.5" x14ac:dyDescent="0.2">
      <c r="A33" s="32" t="s">
        <v>180</v>
      </c>
      <c r="B33" s="32">
        <v>15</v>
      </c>
      <c r="C33" s="14">
        <f>SUMIFS($P$4:$P$18,$A$4:$A$18,"&lt;="&amp;B33,$A$4:$A$18,"&gt;"&amp;B32)</f>
        <v>1799800</v>
      </c>
      <c r="D33" s="39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269970</v>
      </c>
      <c r="Q33" s="14">
        <f t="shared" si="2"/>
        <v>179980</v>
      </c>
      <c r="R33" s="14">
        <f t="shared" si="2"/>
        <v>719920</v>
      </c>
      <c r="S33" s="14">
        <f t="shared" si="2"/>
        <v>719920</v>
      </c>
      <c r="T33" s="14">
        <f t="shared" si="2"/>
        <v>629930</v>
      </c>
      <c r="U33" s="14">
        <f>C33*K33</f>
        <v>899900</v>
      </c>
      <c r="V33" s="14">
        <f>C33*L33</f>
        <v>899900</v>
      </c>
      <c r="W33" s="14">
        <f>C33*M33</f>
        <v>179980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K21" sqref="K21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138</v>
      </c>
    </row>
    <row r="4" spans="1:5" ht="16.5" x14ac:dyDescent="0.2">
      <c r="A4" s="17">
        <v>1</v>
      </c>
      <c r="B4" s="17" t="s">
        <v>315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316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4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4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4">
        <v>12</v>
      </c>
      <c r="B15" s="17" t="s">
        <v>317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4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4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4">
        <v>15</v>
      </c>
      <c r="B18" s="64" t="s">
        <v>472</v>
      </c>
      <c r="C18" s="64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18"/>
  <sheetViews>
    <sheetView topLeftCell="BT3" workbookViewId="0">
      <selection activeCell="CK11" sqref="CK11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1.625" customWidth="1"/>
    <col min="20" max="21" width="14" customWidth="1"/>
    <col min="22" max="23" width="10.125" customWidth="1"/>
    <col min="24" max="33" width="12.625" customWidth="1"/>
    <col min="34" max="34" width="9" customWidth="1"/>
    <col min="35" max="35" width="9.75" customWidth="1"/>
    <col min="40" max="40" width="9.625" customWidth="1"/>
    <col min="41" max="41" width="8.875" customWidth="1"/>
    <col min="43" max="43" width="12" customWidth="1"/>
    <col min="44" max="44" width="13.25" customWidth="1"/>
    <col min="45" max="45" width="14.25" customWidth="1"/>
    <col min="46" max="46" width="13.5" customWidth="1"/>
    <col min="47" max="47" width="12.625" bestFit="1" customWidth="1"/>
    <col min="48" max="48" width="9.75" customWidth="1"/>
    <col min="49" max="49" width="10.25" customWidth="1"/>
    <col min="50" max="52" width="10.25" style="121" customWidth="1"/>
    <col min="53" max="53" width="10.625" customWidth="1"/>
    <col min="54" max="61" width="10.625" style="121" customWidth="1"/>
    <col min="62" max="62" width="12.375" style="121" customWidth="1"/>
    <col min="63" max="63" width="13" style="121" customWidth="1"/>
    <col min="64" max="65" width="12.75" style="121" customWidth="1"/>
    <col min="66" max="71" width="10.625" style="121" customWidth="1"/>
    <col min="72" max="72" width="12.625" style="121" customWidth="1"/>
    <col min="73" max="73" width="10.625" style="121" customWidth="1"/>
    <col min="74" max="74" width="10.25" customWidth="1"/>
    <col min="75" max="76" width="11.625" style="117" customWidth="1"/>
    <col min="77" max="79" width="11.625" style="121" customWidth="1"/>
    <col min="80" max="80" width="11.5" style="117" customWidth="1"/>
    <col min="81" max="81" width="10.5" style="117" customWidth="1"/>
    <col min="82" max="82" width="10.75" style="117" customWidth="1"/>
    <col min="83" max="83" width="11.125" style="117" customWidth="1"/>
    <col min="84" max="87" width="11.125" style="118" customWidth="1"/>
    <col min="88" max="88" width="11.125" style="121" customWidth="1"/>
    <col min="89" max="89" width="13.5" style="117" customWidth="1"/>
    <col min="90" max="90" width="13.5" style="118" customWidth="1"/>
    <col min="91" max="91" width="12" customWidth="1"/>
    <col min="92" max="92" width="11.25" customWidth="1"/>
    <col min="93" max="93" width="11.125" customWidth="1"/>
    <col min="94" max="94" width="11.75" customWidth="1"/>
    <col min="95" max="95" width="11.5" customWidth="1"/>
    <col min="97" max="97" width="12.375" customWidth="1"/>
  </cols>
  <sheetData>
    <row r="1" spans="1:103" ht="16.5" x14ac:dyDescent="0.2">
      <c r="AI1" s="27" t="s">
        <v>155</v>
      </c>
      <c r="AJ1" s="28">
        <v>3</v>
      </c>
      <c r="AK1" s="87"/>
      <c r="AL1" s="15"/>
    </row>
    <row r="2" spans="1:103" ht="16.5" x14ac:dyDescent="0.2">
      <c r="A2" s="27" t="s">
        <v>153</v>
      </c>
      <c r="B2" s="28">
        <v>1</v>
      </c>
      <c r="C2" s="87"/>
      <c r="G2" s="66" t="s">
        <v>474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103" ht="20.25" x14ac:dyDescent="0.2">
      <c r="A3" s="143" t="s">
        <v>99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BB3"/>
      <c r="BC3"/>
      <c r="BD3"/>
      <c r="BE3"/>
      <c r="BF3"/>
      <c r="BG3"/>
      <c r="BH3"/>
      <c r="BI3"/>
      <c r="BJ3" s="14">
        <f>H42+X37</f>
        <v>2330.4228571428575</v>
      </c>
      <c r="BK3" s="14">
        <f>I42+Y37</f>
        <v>3289.76</v>
      </c>
      <c r="BL3" s="14">
        <f>J42+Z37</f>
        <v>2868.418285714286</v>
      </c>
      <c r="BM3" s="14">
        <f>K42+AA37</f>
        <v>2391.8394285714289</v>
      </c>
      <c r="BN3" s="14">
        <f>L42+AB37</f>
        <v>1377.7787499999999</v>
      </c>
      <c r="BO3" s="14">
        <f>M42+AC37</f>
        <v>1260.7551428571428</v>
      </c>
      <c r="BP3" s="14">
        <f>N42+AD37</f>
        <v>1228.1696000000002</v>
      </c>
      <c r="BQ3" s="14">
        <f>O42+AE37</f>
        <v>1133.6820000000002</v>
      </c>
      <c r="BR3" s="14">
        <f>P42+AF37</f>
        <v>523.27260000000001</v>
      </c>
      <c r="BS3" s="14">
        <f>Q42+AG37</f>
        <v>183.42500000000001</v>
      </c>
      <c r="BT3" s="14">
        <f>S42</f>
        <v>101804000</v>
      </c>
      <c r="BV3" s="121"/>
      <c r="BW3" s="121"/>
      <c r="BX3" s="121"/>
      <c r="CB3" s="121"/>
      <c r="CC3" s="121"/>
      <c r="CD3" s="121"/>
      <c r="CE3" s="121"/>
      <c r="CF3" s="121"/>
      <c r="CG3" s="121"/>
      <c r="CH3" s="121"/>
      <c r="CI3" s="121"/>
      <c r="CS3" s="117"/>
      <c r="CT3" s="117"/>
      <c r="CU3" s="117"/>
      <c r="CV3" s="117"/>
      <c r="CW3" s="117"/>
      <c r="CX3" s="117"/>
      <c r="CY3" s="117"/>
    </row>
    <row r="4" spans="1:103" ht="20.25" x14ac:dyDescent="0.2">
      <c r="A4" s="15"/>
      <c r="B4" s="15"/>
      <c r="C4" s="15"/>
      <c r="D4" s="15"/>
      <c r="E4" s="15"/>
      <c r="F4" s="15"/>
      <c r="G4" s="27" t="s">
        <v>147</v>
      </c>
      <c r="H4" s="28">
        <v>1</v>
      </c>
      <c r="I4" s="28">
        <v>0.5</v>
      </c>
      <c r="J4" s="28">
        <v>0.2</v>
      </c>
      <c r="K4" s="28">
        <v>0.1</v>
      </c>
      <c r="L4" s="69">
        <v>0.05</v>
      </c>
      <c r="M4" s="28">
        <v>0.5</v>
      </c>
      <c r="N4" s="28">
        <v>0.2</v>
      </c>
      <c r="O4" s="28">
        <v>0.1</v>
      </c>
      <c r="P4" s="69">
        <v>0.05</v>
      </c>
      <c r="Q4" s="69">
        <v>0.05</v>
      </c>
      <c r="R4" s="32">
        <v>1</v>
      </c>
      <c r="S4" s="32">
        <v>1</v>
      </c>
      <c r="V4" s="143" t="s">
        <v>585</v>
      </c>
      <c r="W4" s="143"/>
      <c r="X4" s="143"/>
      <c r="Y4" s="143"/>
      <c r="Z4" s="143"/>
      <c r="AA4" s="143"/>
      <c r="AB4" s="143"/>
      <c r="AC4" s="143"/>
      <c r="AD4" s="143"/>
      <c r="AE4" s="143"/>
      <c r="AF4" s="143"/>
      <c r="AI4" s="144" t="s">
        <v>1058</v>
      </c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4"/>
      <c r="AU4" s="144"/>
      <c r="AV4" s="144"/>
      <c r="AW4" s="144"/>
      <c r="AX4" s="144"/>
      <c r="AY4" s="144"/>
      <c r="AZ4" s="144"/>
      <c r="BB4"/>
      <c r="BC4"/>
      <c r="BD4"/>
      <c r="BE4"/>
      <c r="BF4"/>
      <c r="BG4"/>
      <c r="BH4"/>
      <c r="BI4"/>
      <c r="BJ4" t="s">
        <v>481</v>
      </c>
      <c r="BK4" t="s">
        <v>482</v>
      </c>
      <c r="BL4" t="s">
        <v>483</v>
      </c>
      <c r="BM4" t="s">
        <v>484</v>
      </c>
      <c r="BN4" t="s">
        <v>221</v>
      </c>
      <c r="BO4" t="s">
        <v>478</v>
      </c>
      <c r="BP4" t="s">
        <v>479</v>
      </c>
      <c r="BQ4" t="s">
        <v>480</v>
      </c>
      <c r="BR4" t="s">
        <v>1063</v>
      </c>
      <c r="BS4" s="121" t="s">
        <v>1080</v>
      </c>
      <c r="BT4" s="117" t="s">
        <v>1076</v>
      </c>
      <c r="BV4" s="143" t="s">
        <v>1061</v>
      </c>
      <c r="BW4" s="143"/>
      <c r="BX4" s="143"/>
      <c r="BY4" s="143"/>
      <c r="BZ4" s="143"/>
      <c r="CA4" s="143"/>
      <c r="CB4" s="143"/>
      <c r="CC4" s="143"/>
      <c r="CD4" s="143"/>
      <c r="CE4" s="143"/>
      <c r="CF4" s="143"/>
      <c r="CG4" s="143"/>
      <c r="CH4" s="143"/>
      <c r="CI4" s="143"/>
      <c r="CJ4" s="119"/>
      <c r="CM4" s="12" t="s">
        <v>182</v>
      </c>
      <c r="CN4" s="12" t="s">
        <v>183</v>
      </c>
      <c r="CO4" s="12" t="s">
        <v>184</v>
      </c>
      <c r="CP4" s="12" t="s">
        <v>185</v>
      </c>
      <c r="CQ4" s="12" t="s">
        <v>163</v>
      </c>
      <c r="CS4" s="117"/>
      <c r="CT4" s="117"/>
      <c r="CU4" s="117"/>
      <c r="CV4" s="117"/>
      <c r="CW4" s="117"/>
      <c r="CX4" s="117"/>
      <c r="CY4" s="117"/>
    </row>
    <row r="5" spans="1:103" ht="17.25" x14ac:dyDescent="0.2">
      <c r="A5" s="15"/>
      <c r="B5" s="15"/>
      <c r="C5" s="15"/>
      <c r="D5" s="15"/>
      <c r="E5" s="15"/>
      <c r="F5" s="15"/>
      <c r="G5" s="27" t="s">
        <v>148</v>
      </c>
      <c r="H5" s="28">
        <v>6</v>
      </c>
      <c r="I5" s="28">
        <v>6</v>
      </c>
      <c r="J5" s="28">
        <v>6</v>
      </c>
      <c r="K5" s="28">
        <v>6</v>
      </c>
      <c r="L5" s="69">
        <v>6</v>
      </c>
      <c r="M5" s="28">
        <v>20</v>
      </c>
      <c r="N5" s="28">
        <v>20</v>
      </c>
      <c r="O5" s="28">
        <v>20</v>
      </c>
      <c r="P5" s="69">
        <v>20</v>
      </c>
      <c r="Q5" s="69">
        <v>60</v>
      </c>
      <c r="R5" s="32">
        <v>1</v>
      </c>
      <c r="S5" s="32">
        <v>1</v>
      </c>
      <c r="X5" s="46">
        <v>480</v>
      </c>
      <c r="Y5" s="46">
        <v>480</v>
      </c>
      <c r="Z5" s="46">
        <v>480</v>
      </c>
      <c r="AA5" s="46">
        <v>480</v>
      </c>
      <c r="AB5" s="46">
        <v>480</v>
      </c>
      <c r="AC5" s="46">
        <v>720</v>
      </c>
      <c r="AD5" s="46">
        <v>720</v>
      </c>
      <c r="AE5" s="46">
        <v>720</v>
      </c>
      <c r="AF5" s="46">
        <v>720</v>
      </c>
      <c r="AI5" s="47" t="s">
        <v>573</v>
      </c>
      <c r="AJ5" s="12" t="s">
        <v>586</v>
      </c>
      <c r="AK5" s="12" t="s">
        <v>587</v>
      </c>
      <c r="AL5" s="12" t="s">
        <v>154</v>
      </c>
      <c r="AM5" s="12" t="s">
        <v>146</v>
      </c>
      <c r="AN5" s="12" t="s">
        <v>142</v>
      </c>
      <c r="AO5" s="12" t="s">
        <v>143</v>
      </c>
      <c r="AP5" s="12" t="s">
        <v>144</v>
      </c>
      <c r="AQ5" s="12" t="s">
        <v>145</v>
      </c>
      <c r="AR5" s="33" t="s">
        <v>489</v>
      </c>
      <c r="AS5" s="12" t="s">
        <v>475</v>
      </c>
      <c r="AT5" s="12" t="s">
        <v>476</v>
      </c>
      <c r="AU5" s="12" t="s">
        <v>477</v>
      </c>
      <c r="AV5" s="33" t="s">
        <v>493</v>
      </c>
      <c r="AW5" s="12" t="s">
        <v>492</v>
      </c>
      <c r="AX5" s="12" t="s">
        <v>1078</v>
      </c>
      <c r="AY5" s="12" t="s">
        <v>1079</v>
      </c>
      <c r="AZ5" s="12" t="s">
        <v>1077</v>
      </c>
      <c r="BB5" s="12" t="s">
        <v>141</v>
      </c>
      <c r="BC5" s="12" t="s">
        <v>586</v>
      </c>
      <c r="BD5" s="12" t="s">
        <v>587</v>
      </c>
      <c r="BE5" s="12" t="s">
        <v>154</v>
      </c>
      <c r="BF5" s="12" t="s">
        <v>146</v>
      </c>
      <c r="BG5" s="12" t="s">
        <v>226</v>
      </c>
      <c r="BH5" s="12" t="s">
        <v>227</v>
      </c>
      <c r="BI5" s="12" t="s">
        <v>228</v>
      </c>
      <c r="BJ5" s="12" t="s">
        <v>142</v>
      </c>
      <c r="BK5" s="12" t="s">
        <v>143</v>
      </c>
      <c r="BL5" s="12" t="s">
        <v>144</v>
      </c>
      <c r="BM5" s="12" t="s">
        <v>145</v>
      </c>
      <c r="BN5" s="12" t="s">
        <v>489</v>
      </c>
      <c r="BO5" s="12" t="s">
        <v>478</v>
      </c>
      <c r="BP5" s="12" t="s">
        <v>479</v>
      </c>
      <c r="BQ5" s="12" t="s">
        <v>480</v>
      </c>
      <c r="BR5" s="12" t="s">
        <v>487</v>
      </c>
      <c r="BS5" s="12" t="s">
        <v>1080</v>
      </c>
      <c r="BT5" s="12" t="s">
        <v>1075</v>
      </c>
      <c r="BV5" s="12" t="s">
        <v>1059</v>
      </c>
      <c r="BW5" s="12" t="s">
        <v>1060</v>
      </c>
      <c r="BX5" s="12" t="s">
        <v>146</v>
      </c>
      <c r="BY5" s="12" t="s">
        <v>1092</v>
      </c>
      <c r="BZ5" s="12" t="s">
        <v>1093</v>
      </c>
      <c r="CA5" s="12" t="s">
        <v>1091</v>
      </c>
      <c r="CB5" s="12" t="s">
        <v>475</v>
      </c>
      <c r="CC5" s="12" t="s">
        <v>476</v>
      </c>
      <c r="CD5" s="12" t="s">
        <v>477</v>
      </c>
      <c r="CE5" s="12" t="s">
        <v>493</v>
      </c>
      <c r="CF5" s="12" t="s">
        <v>475</v>
      </c>
      <c r="CG5" s="12" t="s">
        <v>476</v>
      </c>
      <c r="CH5" s="12" t="s">
        <v>477</v>
      </c>
      <c r="CI5" s="12" t="s">
        <v>487</v>
      </c>
      <c r="CJ5" s="12" t="s">
        <v>1094</v>
      </c>
      <c r="CM5" s="14">
        <f>金币总产!P29</f>
        <v>24637</v>
      </c>
      <c r="CN5" s="19">
        <v>0.1</v>
      </c>
      <c r="CO5" s="14">
        <f>INT(CM$5*CN5)</f>
        <v>2463</v>
      </c>
      <c r="CP5" s="32">
        <v>1</v>
      </c>
      <c r="CQ5" s="14">
        <f>INT(CO5/CP5/$AJ$1/500)*500</f>
        <v>500</v>
      </c>
      <c r="CS5" s="117"/>
      <c r="CT5" s="117"/>
      <c r="CU5" s="117"/>
      <c r="CV5" s="117"/>
      <c r="CW5" s="117"/>
      <c r="CX5" s="117"/>
      <c r="CY5" s="117"/>
    </row>
    <row r="6" spans="1:103" ht="17.25" x14ac:dyDescent="0.2">
      <c r="A6" s="12" t="s">
        <v>124</v>
      </c>
      <c r="B6" s="12" t="s">
        <v>150</v>
      </c>
      <c r="C6" s="12" t="s">
        <v>578</v>
      </c>
      <c r="D6" s="12" t="s">
        <v>149</v>
      </c>
      <c r="E6" s="12" t="s">
        <v>84</v>
      </c>
      <c r="F6" s="12" t="s">
        <v>579</v>
      </c>
      <c r="G6" s="12" t="s">
        <v>140</v>
      </c>
      <c r="H6" s="12" t="s">
        <v>142</v>
      </c>
      <c r="I6" s="12" t="s">
        <v>143</v>
      </c>
      <c r="J6" s="12" t="s">
        <v>144</v>
      </c>
      <c r="K6" s="12" t="s">
        <v>145</v>
      </c>
      <c r="L6" s="12" t="s">
        <v>485</v>
      </c>
      <c r="M6" s="12" t="s">
        <v>478</v>
      </c>
      <c r="N6" s="12" t="s">
        <v>479</v>
      </c>
      <c r="O6" s="12" t="s">
        <v>480</v>
      </c>
      <c r="P6" s="12" t="s">
        <v>490</v>
      </c>
      <c r="Q6" s="12" t="s">
        <v>486</v>
      </c>
      <c r="R6" s="12" t="s">
        <v>165</v>
      </c>
      <c r="S6" s="12" t="s">
        <v>164</v>
      </c>
      <c r="V6" s="12" t="s">
        <v>124</v>
      </c>
      <c r="W6" s="12" t="s">
        <v>578</v>
      </c>
      <c r="X6" s="12" t="s">
        <v>142</v>
      </c>
      <c r="Y6" s="12" t="s">
        <v>143</v>
      </c>
      <c r="Z6" s="12" t="s">
        <v>144</v>
      </c>
      <c r="AA6" s="12" t="s">
        <v>145</v>
      </c>
      <c r="AB6" s="12" t="s">
        <v>489</v>
      </c>
      <c r="AC6" s="12" t="s">
        <v>478</v>
      </c>
      <c r="AD6" s="12" t="s">
        <v>479</v>
      </c>
      <c r="AE6" s="12" t="s">
        <v>480</v>
      </c>
      <c r="AF6" s="12" t="s">
        <v>491</v>
      </c>
      <c r="AG6" s="15"/>
      <c r="AI6" s="87">
        <v>1</v>
      </c>
      <c r="AJ6" s="87">
        <v>1</v>
      </c>
      <c r="AK6" s="14" t="str">
        <f>INDEX(节奏总表!$CD$4:$CD$23,MATCH(挂机升级突破!AI6+1,节奏总表!$CG$4:$CG$22,1))</f>
        <v>等活</v>
      </c>
      <c r="AL6" s="87"/>
      <c r="AM6" s="14">
        <f>INDEX(节奏总表!$BJ$4:$BJ$55,挂机升级突破!AI6)</f>
        <v>5</v>
      </c>
      <c r="AN6" s="19">
        <v>0.05</v>
      </c>
      <c r="AO6" s="87"/>
      <c r="AP6" s="87"/>
      <c r="AQ6" s="87"/>
      <c r="AR6" s="87"/>
      <c r="AS6" s="87"/>
      <c r="AT6" s="87"/>
      <c r="AU6" s="87"/>
      <c r="AV6" s="87"/>
      <c r="AW6" s="87"/>
      <c r="AX6" s="14">
        <f>MATCH(AM6-1,$C$7:$C$36,1)</f>
        <v>1</v>
      </c>
      <c r="AY6" s="19">
        <v>0.2</v>
      </c>
      <c r="AZ6" s="14">
        <f>INT(INDEX($S$8:$S$36,AX6)/9*AY6*INDEX($G$8:$G$36,AX6)/5)*5</f>
        <v>80</v>
      </c>
      <c r="BB6" s="90">
        <v>1</v>
      </c>
      <c r="BC6" s="60">
        <v>1</v>
      </c>
      <c r="BD6" s="87" t="s">
        <v>614</v>
      </c>
      <c r="BE6" s="90">
        <v>9.0000000000000107</v>
      </c>
      <c r="BF6" s="14">
        <f>AM6</f>
        <v>5</v>
      </c>
      <c r="BG6" s="32">
        <v>11</v>
      </c>
      <c r="BH6" s="120">
        <v>1</v>
      </c>
      <c r="BI6" s="32"/>
      <c r="BJ6" s="14">
        <f>ROUND(BJ$3*AN6/$BE6/5,0)*5</f>
        <v>15</v>
      </c>
      <c r="BK6" s="14">
        <f>ROUND(BK$3*AO6/$BE6/5,0)*5</f>
        <v>0</v>
      </c>
      <c r="BL6" s="14">
        <f>ROUND(BL$3*AP6/$BE6/5,0)*5</f>
        <v>0</v>
      </c>
      <c r="BM6" s="14">
        <f>ROUND(BM$3*AQ6/$BE6,0)</f>
        <v>0</v>
      </c>
      <c r="BN6" s="14">
        <f>ROUND(BN$3*AR6/$BE6,0)</f>
        <v>0</v>
      </c>
      <c r="BO6" s="14">
        <f>ROUND(BO$3*AS6/$BE6,0)</f>
        <v>0</v>
      </c>
      <c r="BP6" s="14">
        <f>ROUND(BP$3*AT6/$BE6,0)</f>
        <v>0</v>
      </c>
      <c r="BQ6" s="14">
        <f>ROUND(BQ$3*AU6/$BE6,0)</f>
        <v>0</v>
      </c>
      <c r="BR6" s="14">
        <f>ROUND(BR$3*AV6/$BE6,0)</f>
        <v>0</v>
      </c>
      <c r="BS6" s="14">
        <f>ROUND(BS$3*AW6/$BE6,0)</f>
        <v>0</v>
      </c>
      <c r="BT6" s="14">
        <f>AZ6</f>
        <v>80</v>
      </c>
      <c r="BV6" s="120">
        <v>0</v>
      </c>
      <c r="BW6" s="120" t="s">
        <v>1062</v>
      </c>
      <c r="BX6" s="120"/>
      <c r="BY6" s="120"/>
      <c r="BZ6" s="120"/>
      <c r="CA6" s="120"/>
      <c r="CB6" s="120"/>
      <c r="CC6" s="120"/>
      <c r="CD6" s="120"/>
      <c r="CE6" s="120"/>
      <c r="CF6" s="14">
        <f>M42+AC37</f>
        <v>1260.7551428571428</v>
      </c>
      <c r="CG6" s="14">
        <f>N42+AD37</f>
        <v>1228.1696000000002</v>
      </c>
      <c r="CH6" s="14">
        <f>O42+AE37</f>
        <v>1133.6820000000002</v>
      </c>
      <c r="CI6" s="14">
        <f>P42+AF37</f>
        <v>523.27260000000001</v>
      </c>
      <c r="CJ6" s="14"/>
      <c r="CN6" s="19">
        <v>0.3</v>
      </c>
      <c r="CO6" s="14">
        <f>INT(CM$5*CN6)</f>
        <v>7391</v>
      </c>
      <c r="CP6" s="32">
        <v>1</v>
      </c>
      <c r="CQ6" s="14">
        <f t="shared" ref="CQ6:CQ38" si="1">INT(CO6/CP6/$AJ$1/500)*500</f>
        <v>2000</v>
      </c>
      <c r="CS6" s="117"/>
      <c r="CT6" s="117"/>
      <c r="CU6" s="117"/>
      <c r="CV6" s="117"/>
      <c r="CW6" s="117"/>
      <c r="CX6" s="117"/>
      <c r="CY6" s="117"/>
    </row>
    <row r="7" spans="1:103" ht="16.5" x14ac:dyDescent="0.2">
      <c r="A7" s="28">
        <v>0</v>
      </c>
      <c r="B7" s="28">
        <v>0</v>
      </c>
      <c r="C7" s="87">
        <v>0</v>
      </c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68">
        <v>0</v>
      </c>
      <c r="W7" s="87"/>
      <c r="X7" s="68">
        <f t="shared" ref="X7:AF7" si="2">X$5*H8*H$4/H$5*3</f>
        <v>0</v>
      </c>
      <c r="Y7" s="68">
        <f t="shared" si="2"/>
        <v>0</v>
      </c>
      <c r="Z7" s="68">
        <f t="shared" si="2"/>
        <v>0</v>
      </c>
      <c r="AA7" s="68">
        <f t="shared" si="2"/>
        <v>0</v>
      </c>
      <c r="AB7" s="69">
        <f t="shared" si="2"/>
        <v>0</v>
      </c>
      <c r="AC7" s="68">
        <f t="shared" si="2"/>
        <v>0</v>
      </c>
      <c r="AD7" s="68">
        <f t="shared" si="2"/>
        <v>0</v>
      </c>
      <c r="AE7" s="68">
        <f t="shared" si="2"/>
        <v>0</v>
      </c>
      <c r="AF7" s="69">
        <f t="shared" si="2"/>
        <v>0</v>
      </c>
      <c r="AI7" s="87">
        <v>2</v>
      </c>
      <c r="AJ7" s="87">
        <v>1</v>
      </c>
      <c r="AK7" s="14" t="str">
        <f>INDEX(节奏总表!$CD$4:$CD$23,MATCH(挂机升级突破!AI7+1,节奏总表!$CG$4:$CG$22,1))</f>
        <v>黑绳</v>
      </c>
      <c r="AL7" s="87"/>
      <c r="AM7" s="14">
        <f>INDEX(节奏总表!$BJ$4:$BJ$55,挂机升级突破!AI7)</f>
        <v>10</v>
      </c>
      <c r="AN7" s="19">
        <v>0.15</v>
      </c>
      <c r="AO7" s="87"/>
      <c r="AP7" s="87"/>
      <c r="AQ7" s="87"/>
      <c r="AR7" s="87"/>
      <c r="AS7" s="87"/>
      <c r="AT7" s="87"/>
      <c r="AU7" s="87"/>
      <c r="AV7" s="87"/>
      <c r="AW7" s="87"/>
      <c r="AX7" s="14">
        <f t="shared" ref="AX7:AX57" si="3">MATCH(AM7-1,$C$7:$C$36,1)</f>
        <v>1</v>
      </c>
      <c r="AY7" s="19">
        <v>0.3</v>
      </c>
      <c r="AZ7" s="14">
        <f t="shared" ref="AZ7:AZ57" si="4">INT(INDEX($S$8:$S$36,AX7)/9*AY7*INDEX($G$8:$G$36,AX7)/5)*5</f>
        <v>120</v>
      </c>
      <c r="BB7" s="90">
        <v>2</v>
      </c>
      <c r="BC7" s="60">
        <v>1</v>
      </c>
      <c r="BD7" s="87" t="s">
        <v>615</v>
      </c>
      <c r="BE7" s="90">
        <v>9.0000000000000107</v>
      </c>
      <c r="BF7" s="14">
        <f>AM7</f>
        <v>10</v>
      </c>
      <c r="BG7" s="120">
        <v>11</v>
      </c>
      <c r="BH7" s="120">
        <v>1</v>
      </c>
      <c r="BI7" s="32"/>
      <c r="BJ7" s="14">
        <f>ROUND(BJ$3*AN7/$BE7/5,0)*5</f>
        <v>40</v>
      </c>
      <c r="BK7" s="14">
        <f>ROUND(BK$3*AO7/$BE7/5,0)*5</f>
        <v>0</v>
      </c>
      <c r="BL7" s="14">
        <f>ROUND(BL$3*AP7/$BE7/5,0)*5</f>
        <v>0</v>
      </c>
      <c r="BM7" s="14">
        <f>ROUND(BM$3*AQ7/$BE7,0)</f>
        <v>0</v>
      </c>
      <c r="BN7" s="14">
        <f>ROUND(BN$3*AR7/$BE7,0)</f>
        <v>0</v>
      </c>
      <c r="BO7" s="14">
        <f>ROUND(BO$3*AS7/$BE7,0)</f>
        <v>0</v>
      </c>
      <c r="BP7" s="14">
        <f>ROUND(BP$3*AT7/$BE7,0)</f>
        <v>0</v>
      </c>
      <c r="BQ7" s="14">
        <f>ROUND(BQ$3*AU7/$BE7,0)</f>
        <v>0</v>
      </c>
      <c r="BR7" s="14">
        <f>ROUND(BR$3*AV7/$BE7,0)</f>
        <v>0</v>
      </c>
      <c r="BS7" s="14">
        <f t="shared" ref="BS7:BS57" si="5">ROUND(BS$3*AW7/$BE7,0)</f>
        <v>0</v>
      </c>
      <c r="BT7" s="14">
        <f t="shared" ref="BT7:BT57" si="6">AZ7</f>
        <v>120</v>
      </c>
      <c r="BV7" s="120">
        <v>1</v>
      </c>
      <c r="BW7" s="120" t="s">
        <v>614</v>
      </c>
      <c r="BX7" s="120">
        <v>1</v>
      </c>
      <c r="BY7" s="120"/>
      <c r="BZ7" s="120"/>
      <c r="CA7" s="19"/>
      <c r="CB7" s="120"/>
      <c r="CC7" s="120"/>
      <c r="CD7" s="120"/>
      <c r="CE7" s="120"/>
      <c r="CF7" s="14">
        <f t="shared" ref="CF7:CF26" si="7">ROUND(CB7*CF$6/9,0)</f>
        <v>0</v>
      </c>
      <c r="CG7" s="14">
        <f t="shared" ref="CG7:CG26" si="8">ROUND(CC7*CG$6/9,0)</f>
        <v>0</v>
      </c>
      <c r="CH7" s="14">
        <f t="shared" ref="CH7:CH26" si="9">ROUND(CD7*CH$6/9,0)</f>
        <v>0</v>
      </c>
      <c r="CI7" s="14">
        <f t="shared" ref="CI7:CI26" si="10">ROUND(CE7*CI$6/9,0)</f>
        <v>0</v>
      </c>
      <c r="CJ7" s="14"/>
      <c r="CN7" s="19">
        <v>0.6</v>
      </c>
      <c r="CO7" s="14">
        <f>INT(CM$5*CN7)</f>
        <v>14782</v>
      </c>
      <c r="CP7" s="32">
        <v>1</v>
      </c>
      <c r="CQ7" s="14">
        <f t="shared" si="1"/>
        <v>4500</v>
      </c>
    </row>
    <row r="8" spans="1:103" ht="16.5" x14ac:dyDescent="0.2">
      <c r="A8" s="28">
        <v>1</v>
      </c>
      <c r="B8" s="28">
        <v>4</v>
      </c>
      <c r="C8" s="87">
        <v>10</v>
      </c>
      <c r="D8" s="28">
        <v>1</v>
      </c>
      <c r="E8" s="14">
        <f>节奏总表!Y4</f>
        <v>0.04</v>
      </c>
      <c r="F8" s="14">
        <f>节奏总表!Z4</f>
        <v>0.04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68">
        <v>1</v>
      </c>
      <c r="W8" s="87"/>
      <c r="X8" s="68">
        <f t="shared" ref="X8:AF8" si="11">X$5*H8*H$4/H$5*3</f>
        <v>0</v>
      </c>
      <c r="Y8" s="87">
        <f t="shared" si="11"/>
        <v>0</v>
      </c>
      <c r="Z8" s="87">
        <f t="shared" si="11"/>
        <v>0</v>
      </c>
      <c r="AA8" s="87">
        <f t="shared" si="11"/>
        <v>0</v>
      </c>
      <c r="AB8" s="87">
        <f t="shared" si="11"/>
        <v>0</v>
      </c>
      <c r="AC8" s="87">
        <f t="shared" si="11"/>
        <v>0</v>
      </c>
      <c r="AD8" s="87">
        <f t="shared" si="11"/>
        <v>0</v>
      </c>
      <c r="AE8" s="87">
        <f t="shared" si="11"/>
        <v>0</v>
      </c>
      <c r="AF8" s="87">
        <f t="shared" si="11"/>
        <v>0</v>
      </c>
      <c r="AI8" s="87">
        <v>3</v>
      </c>
      <c r="AJ8" s="87">
        <v>2</v>
      </c>
      <c r="AK8" s="14" t="str">
        <f>INDEX(节奏总表!$CD$4:$CD$23,MATCH(挂机升级突破!AI8+1,节奏总表!$CG$4:$CG$22,1))</f>
        <v>黑绳</v>
      </c>
      <c r="AL8" s="87"/>
      <c r="AM8" s="14">
        <f>INDEX(节奏总表!$BJ$4:$BJ$55,挂机升级突破!AI8)</f>
        <v>15</v>
      </c>
      <c r="AN8" s="19">
        <v>0.2</v>
      </c>
      <c r="AO8" s="87"/>
      <c r="AP8" s="87"/>
      <c r="AQ8" s="87"/>
      <c r="AR8" s="87"/>
      <c r="AS8" s="87"/>
      <c r="AT8" s="87"/>
      <c r="AU8" s="87"/>
      <c r="AV8" s="87"/>
      <c r="AW8" s="87"/>
      <c r="AX8" s="14">
        <f t="shared" si="3"/>
        <v>2</v>
      </c>
      <c r="AY8" s="19">
        <v>0.3</v>
      </c>
      <c r="AZ8" s="14">
        <f t="shared" si="4"/>
        <v>180</v>
      </c>
      <c r="BB8" s="90">
        <v>3</v>
      </c>
      <c r="BC8" s="60">
        <v>2</v>
      </c>
      <c r="BD8" s="87" t="s">
        <v>615</v>
      </c>
      <c r="BE8" s="90">
        <v>9.0000000000000107</v>
      </c>
      <c r="BF8" s="14">
        <f>AM8</f>
        <v>15</v>
      </c>
      <c r="BG8" s="120">
        <v>11</v>
      </c>
      <c r="BH8" s="120">
        <v>1</v>
      </c>
      <c r="BI8" s="32"/>
      <c r="BJ8" s="14">
        <f>ROUND(BJ$3*AN8/$BE8/5,0)*5</f>
        <v>50</v>
      </c>
      <c r="BK8" s="14">
        <f>ROUND(BK$3*AO8/$BE8/5,0)*5</f>
        <v>0</v>
      </c>
      <c r="BL8" s="14">
        <f>ROUND(BL$3*AP8/$BE8/5,0)*5</f>
        <v>0</v>
      </c>
      <c r="BM8" s="14">
        <f>ROUND(BM$3*AQ8/$BE8,0)</f>
        <v>0</v>
      </c>
      <c r="BN8" s="14">
        <f>ROUND(BN$3*AR8/$BE8,0)</f>
        <v>0</v>
      </c>
      <c r="BO8" s="14">
        <f>ROUND(BO$3*AS8/$BE8,0)</f>
        <v>0</v>
      </c>
      <c r="BP8" s="14">
        <f>ROUND(BP$3*AT8/$BE8,0)</f>
        <v>0</v>
      </c>
      <c r="BQ8" s="14">
        <f>ROUND(BQ$3*AU8/$BE8,0)</f>
        <v>0</v>
      </c>
      <c r="BR8" s="14">
        <f>ROUND(BR$3*AV8/$BE8,0)</f>
        <v>0</v>
      </c>
      <c r="BS8" s="14">
        <f t="shared" si="5"/>
        <v>0</v>
      </c>
      <c r="BT8" s="14">
        <f t="shared" si="6"/>
        <v>180</v>
      </c>
      <c r="BV8" s="120">
        <v>2</v>
      </c>
      <c r="BW8" s="120" t="s">
        <v>615</v>
      </c>
      <c r="BX8" s="120">
        <v>5</v>
      </c>
      <c r="BY8" s="120">
        <v>5</v>
      </c>
      <c r="BZ8" s="120"/>
      <c r="CA8" s="19">
        <v>0.2</v>
      </c>
      <c r="CB8" s="120"/>
      <c r="CC8" s="120"/>
      <c r="CD8" s="120"/>
      <c r="CE8" s="120"/>
      <c r="CF8" s="14">
        <f t="shared" si="7"/>
        <v>0</v>
      </c>
      <c r="CG8" s="14">
        <f t="shared" si="8"/>
        <v>0</v>
      </c>
      <c r="CH8" s="14">
        <f t="shared" si="9"/>
        <v>0</v>
      </c>
      <c r="CI8" s="14">
        <f t="shared" si="10"/>
        <v>0</v>
      </c>
      <c r="CJ8" s="14">
        <f>INT(INDEX($S$8:$S$36,MATCH(BX8,$C$7:$C$36))*INDEX($G$8:$G$36,MATCH(BX8,$C$7:$C$36))*0.2/9)</f>
        <v>80</v>
      </c>
      <c r="CM8" s="14">
        <f>金币总产!P30</f>
        <v>112117</v>
      </c>
      <c r="CN8" s="19">
        <v>0.1</v>
      </c>
      <c r="CO8" s="14">
        <f>INT(CM$8*CN8)</f>
        <v>11211</v>
      </c>
      <c r="CP8" s="32">
        <v>1.5</v>
      </c>
      <c r="CQ8" s="14">
        <f t="shared" si="1"/>
        <v>2000</v>
      </c>
    </row>
    <row r="9" spans="1:103" ht="16.5" x14ac:dyDescent="0.2">
      <c r="A9" s="28">
        <v>2</v>
      </c>
      <c r="B9" s="87">
        <v>4</v>
      </c>
      <c r="C9" s="87">
        <v>15</v>
      </c>
      <c r="D9" s="28">
        <v>1</v>
      </c>
      <c r="E9" s="14">
        <f>节奏总表!Y5</f>
        <v>3.0000000000000006E-2</v>
      </c>
      <c r="F9" s="14">
        <f>节奏总表!Z5</f>
        <v>7.0000000000000007E-2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68">
        <v>2</v>
      </c>
      <c r="W9" s="87">
        <v>15</v>
      </c>
      <c r="X9" s="87">
        <f t="shared" ref="X9:Y16" si="12">X$5*H9*H$4/H$5*3</f>
        <v>120</v>
      </c>
      <c r="Y9" s="87">
        <f t="shared" si="12"/>
        <v>0</v>
      </c>
      <c r="Z9" s="87">
        <f t="shared" ref="Z9:Z26" si="13">Z$5*J9*J$4/J$5*3</f>
        <v>0</v>
      </c>
      <c r="AA9" s="87">
        <f t="shared" ref="AA9:AA26" si="14">AA$5*K9*K$4/K$5*3</f>
        <v>0</v>
      </c>
      <c r="AB9" s="87">
        <f t="shared" ref="AB9:AB26" si="15">AB$5*L9*L$4/L$5*3</f>
        <v>0</v>
      </c>
      <c r="AC9" s="87">
        <f t="shared" ref="AC9:AC26" si="16">AC$5*M9*M$4/M$5*3</f>
        <v>0</v>
      </c>
      <c r="AD9" s="87">
        <f t="shared" ref="AD9:AD26" si="17">AD$5*N9*N$4/N$5*3</f>
        <v>0</v>
      </c>
      <c r="AE9" s="87">
        <f t="shared" ref="AE9:AE26" si="18">AE$5*O9*O$4/O$5*3</f>
        <v>0</v>
      </c>
      <c r="AF9" s="87">
        <f t="shared" ref="AF9:AF26" si="19">AF$5*P9*P$4/P$5*3</f>
        <v>0</v>
      </c>
      <c r="AI9" s="87">
        <v>4</v>
      </c>
      <c r="AJ9" s="87">
        <v>1</v>
      </c>
      <c r="AK9" s="14" t="str">
        <f>INDEX(节奏总表!$CD$4:$CD$23,MATCH(挂机升级突破!AI9+1,节奏总表!$CG$4:$CG$22,1))</f>
        <v>黑绳+1</v>
      </c>
      <c r="AL9" s="87"/>
      <c r="AM9" s="14">
        <f>INDEX(节奏总表!$BJ$4:$BJ$55,挂机升级突破!AI9)</f>
        <v>20</v>
      </c>
      <c r="AN9" s="19">
        <v>0.3</v>
      </c>
      <c r="AO9" s="87"/>
      <c r="AP9" s="87"/>
      <c r="AQ9" s="87"/>
      <c r="AR9" s="87"/>
      <c r="AS9" s="87"/>
      <c r="AT9" s="87"/>
      <c r="AU9" s="87"/>
      <c r="AV9" s="87"/>
      <c r="AW9" s="87"/>
      <c r="AX9" s="14">
        <f t="shared" si="3"/>
        <v>3</v>
      </c>
      <c r="AY9" s="19">
        <v>0.3</v>
      </c>
      <c r="AZ9" s="14">
        <f t="shared" si="4"/>
        <v>480</v>
      </c>
      <c r="BB9" s="90">
        <v>4</v>
      </c>
      <c r="BC9" s="60">
        <v>1</v>
      </c>
      <c r="BD9" s="87" t="s">
        <v>616</v>
      </c>
      <c r="BE9" s="90">
        <v>9.0000000000000107</v>
      </c>
      <c r="BF9" s="14">
        <f>AM9</f>
        <v>20</v>
      </c>
      <c r="BG9" s="120">
        <v>11</v>
      </c>
      <c r="BH9" s="120">
        <v>1</v>
      </c>
      <c r="BI9" s="32"/>
      <c r="BJ9" s="14">
        <f>ROUND(BJ$3*AN9/$BE9/5,0)*5</f>
        <v>80</v>
      </c>
      <c r="BK9" s="14">
        <f>ROUND(BK$3*AO9/$BE9/5,0)*5</f>
        <v>0</v>
      </c>
      <c r="BL9" s="14">
        <f>ROUND(BL$3*AP9/$BE9/5,0)*5</f>
        <v>0</v>
      </c>
      <c r="BM9" s="14">
        <f>ROUND(BM$3*AQ9/$BE9,0)</f>
        <v>0</v>
      </c>
      <c r="BN9" s="14">
        <f>ROUND(BN$3*AR9/$BE9,0)</f>
        <v>0</v>
      </c>
      <c r="BO9" s="14">
        <f>ROUND(BO$3*AS9/$BE9,0)</f>
        <v>0</v>
      </c>
      <c r="BP9" s="14">
        <f>ROUND(BP$3*AT9/$BE9,0)</f>
        <v>0</v>
      </c>
      <c r="BQ9" s="14">
        <f>ROUND(BQ$3*AU9/$BE9,0)</f>
        <v>0</v>
      </c>
      <c r="BR9" s="14">
        <f>ROUND(BR$3*AV9/$BE9,0)</f>
        <v>0</v>
      </c>
      <c r="BS9" s="14">
        <f t="shared" si="5"/>
        <v>0</v>
      </c>
      <c r="BT9" s="14">
        <f t="shared" si="6"/>
        <v>480</v>
      </c>
      <c r="BV9" s="120">
        <v>3</v>
      </c>
      <c r="BW9" s="120" t="s">
        <v>616</v>
      </c>
      <c r="BX9" s="120">
        <v>15</v>
      </c>
      <c r="BY9" s="120">
        <v>5</v>
      </c>
      <c r="BZ9" s="120"/>
      <c r="CA9" s="19">
        <v>0.2</v>
      </c>
      <c r="CB9" s="120"/>
      <c r="CC9" s="120"/>
      <c r="CD9" s="120"/>
      <c r="CE9" s="120"/>
      <c r="CF9" s="14">
        <f t="shared" si="7"/>
        <v>0</v>
      </c>
      <c r="CG9" s="14">
        <f t="shared" si="8"/>
        <v>0</v>
      </c>
      <c r="CH9" s="14">
        <f t="shared" si="9"/>
        <v>0</v>
      </c>
      <c r="CI9" s="14">
        <f t="shared" si="10"/>
        <v>0</v>
      </c>
      <c r="CJ9" s="14">
        <f t="shared" ref="CJ9:CJ26" si="20">INT(INDEX($S$8:$S$36,MATCH(BX9,$C$7:$C$36))*INDEX($G$8:$G$36,MATCH(BX9,$C$7:$C$36))*0.2/9)</f>
        <v>320</v>
      </c>
      <c r="CN9" s="19">
        <v>0.25</v>
      </c>
      <c r="CO9" s="14">
        <f>INT(CM$8*CN9)</f>
        <v>28029</v>
      </c>
      <c r="CP9" s="32">
        <v>1.6</v>
      </c>
      <c r="CQ9" s="14">
        <f t="shared" si="1"/>
        <v>5500</v>
      </c>
    </row>
    <row r="10" spans="1:103" ht="16.5" x14ac:dyDescent="0.2">
      <c r="A10" s="87">
        <v>3</v>
      </c>
      <c r="B10" s="87">
        <v>4</v>
      </c>
      <c r="C10" s="87">
        <v>20</v>
      </c>
      <c r="D10" s="28">
        <v>1</v>
      </c>
      <c r="E10" s="14">
        <f>节奏总表!Y6</f>
        <v>0.12</v>
      </c>
      <c r="F10" s="14">
        <f>节奏总表!Z6</f>
        <v>0.19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87">
        <v>3</v>
      </c>
      <c r="W10" s="87">
        <v>20</v>
      </c>
      <c r="X10" s="87">
        <f t="shared" si="12"/>
        <v>180</v>
      </c>
      <c r="Y10" s="87">
        <f t="shared" si="12"/>
        <v>0</v>
      </c>
      <c r="Z10" s="87">
        <f t="shared" si="13"/>
        <v>0</v>
      </c>
      <c r="AA10" s="87">
        <f t="shared" si="14"/>
        <v>0</v>
      </c>
      <c r="AB10" s="87">
        <f t="shared" si="15"/>
        <v>0</v>
      </c>
      <c r="AC10" s="87">
        <f t="shared" si="16"/>
        <v>0</v>
      </c>
      <c r="AD10" s="87">
        <f t="shared" si="17"/>
        <v>0</v>
      </c>
      <c r="AE10" s="87">
        <f t="shared" si="18"/>
        <v>0</v>
      </c>
      <c r="AF10" s="87">
        <f t="shared" si="19"/>
        <v>0</v>
      </c>
      <c r="AI10" s="87">
        <v>5</v>
      </c>
      <c r="AJ10" s="87">
        <v>2</v>
      </c>
      <c r="AK10" s="14" t="str">
        <f>INDEX(节奏总表!$CD$4:$CD$23,MATCH(挂机升级突破!AI10+1,节奏总表!$CG$4:$CG$22,1))</f>
        <v>黑绳+1</v>
      </c>
      <c r="AL10" s="87"/>
      <c r="AM10" s="14">
        <f>INDEX(节奏总表!$BJ$4:$BJ$55,挂机升级突破!AI10)</f>
        <v>25</v>
      </c>
      <c r="AN10" s="19">
        <v>0.3</v>
      </c>
      <c r="AO10" s="87"/>
      <c r="AP10" s="87"/>
      <c r="AQ10" s="87"/>
      <c r="AR10" s="87"/>
      <c r="AS10" s="87"/>
      <c r="AT10" s="87"/>
      <c r="AU10" s="87"/>
      <c r="AV10" s="87"/>
      <c r="AW10" s="87"/>
      <c r="AX10" s="14">
        <f t="shared" si="3"/>
        <v>4</v>
      </c>
      <c r="AY10" s="19">
        <v>0.3</v>
      </c>
      <c r="AZ10" s="14">
        <f t="shared" si="4"/>
        <v>1000</v>
      </c>
      <c r="BB10" s="90">
        <v>5</v>
      </c>
      <c r="BC10" s="60">
        <v>2</v>
      </c>
      <c r="BD10" s="87" t="s">
        <v>616</v>
      </c>
      <c r="BE10" s="90">
        <v>9.0000000000000107</v>
      </c>
      <c r="BF10" s="14">
        <f>AM10</f>
        <v>25</v>
      </c>
      <c r="BG10" s="120">
        <v>11</v>
      </c>
      <c r="BH10" s="120">
        <v>1</v>
      </c>
      <c r="BI10" s="32"/>
      <c r="BJ10" s="14">
        <f>ROUND(BJ$3*AN10/$BE10/5,0)*5</f>
        <v>80</v>
      </c>
      <c r="BK10" s="14">
        <f>ROUND(BK$3*AO10/$BE10/5,0)*5</f>
        <v>0</v>
      </c>
      <c r="BL10" s="14">
        <f>ROUND(BL$3*AP10/$BE10/5,0)*5</f>
        <v>0</v>
      </c>
      <c r="BM10" s="14">
        <f>ROUND(BM$3*AQ10/$BE10,0)</f>
        <v>0</v>
      </c>
      <c r="BN10" s="14">
        <f>ROUND(BN$3*AR10/$BE10,0)</f>
        <v>0</v>
      </c>
      <c r="BO10" s="14">
        <f>ROUND(BO$3*AS10/$BE10,0)</f>
        <v>0</v>
      </c>
      <c r="BP10" s="14">
        <f>ROUND(BP$3*AT10/$BE10,0)</f>
        <v>0</v>
      </c>
      <c r="BQ10" s="14">
        <f>ROUND(BQ$3*AU10/$BE10,0)</f>
        <v>0</v>
      </c>
      <c r="BR10" s="14">
        <f>ROUND(BR$3*AV10/$BE10,0)</f>
        <v>0</v>
      </c>
      <c r="BS10" s="14">
        <f t="shared" si="5"/>
        <v>0</v>
      </c>
      <c r="BT10" s="14">
        <f t="shared" si="6"/>
        <v>1000</v>
      </c>
      <c r="BV10" s="120">
        <v>4</v>
      </c>
      <c r="BW10" s="120" t="s">
        <v>617</v>
      </c>
      <c r="BX10" s="120">
        <v>25</v>
      </c>
      <c r="BY10" s="120">
        <v>5</v>
      </c>
      <c r="BZ10" s="120">
        <v>1</v>
      </c>
      <c r="CA10" s="19">
        <v>0.2</v>
      </c>
      <c r="CB10" s="19">
        <v>0.05</v>
      </c>
      <c r="CC10" s="120"/>
      <c r="CD10" s="120"/>
      <c r="CE10" s="120"/>
      <c r="CF10" s="14">
        <f t="shared" si="7"/>
        <v>7</v>
      </c>
      <c r="CG10" s="14">
        <f t="shared" si="8"/>
        <v>0</v>
      </c>
      <c r="CH10" s="14">
        <f t="shared" si="9"/>
        <v>0</v>
      </c>
      <c r="CI10" s="14">
        <f t="shared" si="10"/>
        <v>0</v>
      </c>
      <c r="CJ10" s="14">
        <f t="shared" si="20"/>
        <v>960</v>
      </c>
      <c r="CN10" s="19">
        <v>0.3</v>
      </c>
      <c r="CO10" s="14">
        <f>INT(CM$8*CN10)</f>
        <v>33635</v>
      </c>
      <c r="CP10" s="32">
        <v>1.7</v>
      </c>
      <c r="CQ10" s="14">
        <f t="shared" si="1"/>
        <v>6500</v>
      </c>
    </row>
    <row r="11" spans="1:103" ht="16.5" x14ac:dyDescent="0.2">
      <c r="A11" s="87">
        <v>4</v>
      </c>
      <c r="B11" s="87">
        <v>4</v>
      </c>
      <c r="C11" s="87">
        <v>25</v>
      </c>
      <c r="D11" s="28">
        <v>1</v>
      </c>
      <c r="E11" s="14">
        <f>节奏总表!Y7</f>
        <v>7.4999999999999997E-2</v>
      </c>
      <c r="F11" s="14">
        <f>节奏总表!Z7</f>
        <v>0.26500000000000001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87">
        <v>4</v>
      </c>
      <c r="W11" s="87">
        <v>25</v>
      </c>
      <c r="X11" s="87">
        <f t="shared" si="12"/>
        <v>240</v>
      </c>
      <c r="Y11" s="87">
        <f t="shared" si="12"/>
        <v>0</v>
      </c>
      <c r="Z11" s="87">
        <f t="shared" si="13"/>
        <v>0</v>
      </c>
      <c r="AA11" s="87">
        <f t="shared" si="14"/>
        <v>0</v>
      </c>
      <c r="AB11" s="87">
        <f t="shared" si="15"/>
        <v>0</v>
      </c>
      <c r="AC11" s="87">
        <f t="shared" si="16"/>
        <v>0</v>
      </c>
      <c r="AD11" s="87">
        <f t="shared" si="17"/>
        <v>0</v>
      </c>
      <c r="AE11" s="87">
        <f t="shared" si="18"/>
        <v>0</v>
      </c>
      <c r="AF11" s="87">
        <f t="shared" si="19"/>
        <v>0</v>
      </c>
      <c r="AI11" s="87">
        <v>6</v>
      </c>
      <c r="AJ11" s="87">
        <v>1</v>
      </c>
      <c r="AK11" s="14" t="str">
        <f>INDEX(节奏总表!$CD$4:$CD$23,MATCH(挂机升级突破!AI11+1,节奏总表!$CG$4:$CG$22,1))</f>
        <v>众合</v>
      </c>
      <c r="AL11" s="87"/>
      <c r="AM11" s="14">
        <f>INDEX(节奏总表!$BJ$4:$BJ$55,挂机升级突破!AI11)</f>
        <v>30</v>
      </c>
      <c r="AN11" s="87"/>
      <c r="AO11" s="19">
        <v>0.05</v>
      </c>
      <c r="AP11" s="87"/>
      <c r="AQ11" s="87"/>
      <c r="AR11" s="87"/>
      <c r="AS11" s="87"/>
      <c r="AT11" s="87"/>
      <c r="AU11" s="87"/>
      <c r="AV11" s="87"/>
      <c r="AW11" s="87"/>
      <c r="AX11" s="14">
        <f t="shared" si="3"/>
        <v>5</v>
      </c>
      <c r="AY11" s="19">
        <v>0.3</v>
      </c>
      <c r="AZ11" s="14">
        <f t="shared" si="4"/>
        <v>1440</v>
      </c>
      <c r="BB11" s="90">
        <v>6</v>
      </c>
      <c r="BC11" s="60">
        <v>1</v>
      </c>
      <c r="BD11" s="87" t="s">
        <v>617</v>
      </c>
      <c r="BE11" s="90">
        <v>9.0000000000000107</v>
      </c>
      <c r="BF11" s="14">
        <f>AM11</f>
        <v>30</v>
      </c>
      <c r="BG11" s="120">
        <v>11</v>
      </c>
      <c r="BH11" s="120">
        <v>2</v>
      </c>
      <c r="BI11" s="32"/>
      <c r="BJ11" s="14">
        <f>ROUND(BJ$3*AN11/$BE11,0)</f>
        <v>0</v>
      </c>
      <c r="BK11" s="14">
        <f>ROUND(BK$3*AO11/$BE11/5,0)*5</f>
        <v>20</v>
      </c>
      <c r="BL11" s="14">
        <f>ROUND(BL$3*AP11/$BE11/5,0)*5</f>
        <v>0</v>
      </c>
      <c r="BM11" s="14">
        <f>ROUND(BM$3*AQ11/$BE11,0)</f>
        <v>0</v>
      </c>
      <c r="BN11" s="14">
        <f>ROUND(BN$3*AR11/$BE11,0)</f>
        <v>0</v>
      </c>
      <c r="BO11" s="14">
        <f>ROUND(BO$3*AS11/$BE11,0)</f>
        <v>0</v>
      </c>
      <c r="BP11" s="14">
        <f>ROUND(BP$3*AT11/$BE11,0)</f>
        <v>0</v>
      </c>
      <c r="BQ11" s="14">
        <f>ROUND(BQ$3*AU11/$BE11,0)</f>
        <v>0</v>
      </c>
      <c r="BR11" s="14">
        <f>ROUND(BR$3*AV11/$BE11,0)</f>
        <v>0</v>
      </c>
      <c r="BS11" s="14">
        <f t="shared" si="5"/>
        <v>0</v>
      </c>
      <c r="BT11" s="14">
        <f t="shared" si="6"/>
        <v>1440</v>
      </c>
      <c r="BV11" s="120">
        <v>5</v>
      </c>
      <c r="BW11" s="120" t="s">
        <v>618</v>
      </c>
      <c r="BX11" s="120">
        <v>35</v>
      </c>
      <c r="BY11" s="120">
        <v>5</v>
      </c>
      <c r="BZ11" s="120">
        <v>1</v>
      </c>
      <c r="CA11" s="19">
        <v>0.2</v>
      </c>
      <c r="CB11" s="19">
        <v>0.1</v>
      </c>
      <c r="CC11" s="120"/>
      <c r="CD11" s="120"/>
      <c r="CE11" s="120"/>
      <c r="CF11" s="14">
        <f t="shared" si="7"/>
        <v>14</v>
      </c>
      <c r="CG11" s="14">
        <f t="shared" si="8"/>
        <v>0</v>
      </c>
      <c r="CH11" s="14">
        <f t="shared" si="9"/>
        <v>0</v>
      </c>
      <c r="CI11" s="14">
        <f t="shared" si="10"/>
        <v>0</v>
      </c>
      <c r="CJ11" s="14">
        <f t="shared" si="20"/>
        <v>1920</v>
      </c>
      <c r="CN11" s="19">
        <v>0.35</v>
      </c>
      <c r="CO11" s="14">
        <f>INT(CM$8*CN11)</f>
        <v>39240</v>
      </c>
      <c r="CP11" s="32">
        <v>1.8</v>
      </c>
      <c r="CQ11" s="14">
        <f t="shared" si="1"/>
        <v>7000</v>
      </c>
    </row>
    <row r="12" spans="1:103" ht="16.5" x14ac:dyDescent="0.2">
      <c r="A12" s="87">
        <v>5</v>
      </c>
      <c r="B12" s="87">
        <v>4</v>
      </c>
      <c r="C12" s="87">
        <v>30</v>
      </c>
      <c r="D12" s="28">
        <v>1</v>
      </c>
      <c r="E12" s="14">
        <f>节奏总表!Y8</f>
        <v>0.56000000000000005</v>
      </c>
      <c r="F12" s="14">
        <f>节奏总表!Z8</f>
        <v>0.82500000000000007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87">
        <v>5</v>
      </c>
      <c r="W12" s="87">
        <v>30</v>
      </c>
      <c r="X12" s="87">
        <f t="shared" si="12"/>
        <v>192</v>
      </c>
      <c r="Y12" s="87">
        <f t="shared" si="12"/>
        <v>24</v>
      </c>
      <c r="Z12" s="87">
        <f t="shared" si="13"/>
        <v>0</v>
      </c>
      <c r="AA12" s="87">
        <f t="shared" si="14"/>
        <v>0</v>
      </c>
      <c r="AB12" s="87">
        <f t="shared" si="15"/>
        <v>0</v>
      </c>
      <c r="AC12" s="87">
        <f t="shared" si="16"/>
        <v>0</v>
      </c>
      <c r="AD12" s="87">
        <f t="shared" si="17"/>
        <v>0</v>
      </c>
      <c r="AE12" s="87">
        <f t="shared" si="18"/>
        <v>0</v>
      </c>
      <c r="AF12" s="87">
        <f t="shared" si="19"/>
        <v>0</v>
      </c>
      <c r="AI12" s="87">
        <v>7</v>
      </c>
      <c r="AJ12" s="87">
        <v>2</v>
      </c>
      <c r="AK12" s="14" t="str">
        <f>INDEX(节奏总表!$CD$4:$CD$23,MATCH(挂机升级突破!AI12+1,节奏总表!$CG$4:$CG$22,1))</f>
        <v>众合</v>
      </c>
      <c r="AL12" s="87"/>
      <c r="AM12" s="14">
        <f>INDEX(节奏总表!$BJ$4:$BJ$55,挂机升级突破!AI12)</f>
        <v>35</v>
      </c>
      <c r="AN12" s="87"/>
      <c r="AO12" s="19">
        <v>0.05</v>
      </c>
      <c r="AP12" s="87"/>
      <c r="AQ12" s="87"/>
      <c r="AR12" s="87"/>
      <c r="AS12" s="87"/>
      <c r="AT12" s="87"/>
      <c r="AU12" s="87"/>
      <c r="AV12" s="87"/>
      <c r="AW12" s="87"/>
      <c r="AX12" s="14">
        <f t="shared" si="3"/>
        <v>6</v>
      </c>
      <c r="AY12" s="19">
        <v>0.3</v>
      </c>
      <c r="AZ12" s="14">
        <f t="shared" si="4"/>
        <v>2100</v>
      </c>
      <c r="BB12" s="90">
        <v>7</v>
      </c>
      <c r="BC12" s="60">
        <v>2</v>
      </c>
      <c r="BD12" s="87" t="s">
        <v>617</v>
      </c>
      <c r="BE12" s="90">
        <v>9.0000000000000107</v>
      </c>
      <c r="BF12" s="14">
        <f>AM12</f>
        <v>35</v>
      </c>
      <c r="BG12" s="120">
        <v>11</v>
      </c>
      <c r="BH12" s="120">
        <v>2</v>
      </c>
      <c r="BI12" s="32"/>
      <c r="BJ12" s="14">
        <f>ROUND(BJ$3*AN12/$BE12,0)</f>
        <v>0</v>
      </c>
      <c r="BK12" s="14">
        <f>ROUND(BK$3*AO12/$BE12/5,0)*5</f>
        <v>20</v>
      </c>
      <c r="BL12" s="14">
        <f>ROUND(BL$3*AP12/$BE12/5,0)*5</f>
        <v>0</v>
      </c>
      <c r="BM12" s="14">
        <f>ROUND(BM$3*AQ12/$BE12,0)</f>
        <v>0</v>
      </c>
      <c r="BN12" s="14">
        <f>ROUND(BN$3*AR12/$BE12,0)</f>
        <v>0</v>
      </c>
      <c r="BO12" s="14">
        <f>ROUND(BO$3*AS12/$BE12,0)</f>
        <v>0</v>
      </c>
      <c r="BP12" s="14">
        <f>ROUND(BP$3*AT12/$BE12,0)</f>
        <v>0</v>
      </c>
      <c r="BQ12" s="14">
        <f>ROUND(BQ$3*AU12/$BE12,0)</f>
        <v>0</v>
      </c>
      <c r="BR12" s="14">
        <f>ROUND(BR$3*AV12/$BE12,0)</f>
        <v>0</v>
      </c>
      <c r="BS12" s="14">
        <f t="shared" si="5"/>
        <v>0</v>
      </c>
      <c r="BT12" s="14">
        <f t="shared" si="6"/>
        <v>2100</v>
      </c>
      <c r="BV12" s="120">
        <v>6</v>
      </c>
      <c r="BW12" s="120" t="s">
        <v>600</v>
      </c>
      <c r="BX12" s="120">
        <v>42</v>
      </c>
      <c r="BY12" s="120">
        <v>5</v>
      </c>
      <c r="BZ12" s="120">
        <v>1</v>
      </c>
      <c r="CA12" s="19">
        <v>0.2</v>
      </c>
      <c r="CB12" s="19">
        <v>0.15</v>
      </c>
      <c r="CC12" s="120"/>
      <c r="CD12" s="120"/>
      <c r="CE12" s="120"/>
      <c r="CF12" s="14">
        <f t="shared" si="7"/>
        <v>21</v>
      </c>
      <c r="CG12" s="14">
        <f t="shared" si="8"/>
        <v>0</v>
      </c>
      <c r="CH12" s="14">
        <f t="shared" si="9"/>
        <v>0</v>
      </c>
      <c r="CI12" s="14">
        <f t="shared" si="10"/>
        <v>0</v>
      </c>
      <c r="CJ12" s="14">
        <f t="shared" si="20"/>
        <v>2400</v>
      </c>
      <c r="CM12" s="14">
        <f>金币总产!P31</f>
        <v>88575</v>
      </c>
      <c r="CN12" s="19">
        <v>0.22</v>
      </c>
      <c r="CO12" s="14">
        <f>INT(CM$12*CN12)</f>
        <v>19486</v>
      </c>
      <c r="CP12" s="32">
        <v>1.8</v>
      </c>
      <c r="CQ12" s="14">
        <f t="shared" si="1"/>
        <v>3500</v>
      </c>
    </row>
    <row r="13" spans="1:103" ht="16.5" x14ac:dyDescent="0.2">
      <c r="A13" s="87">
        <v>6</v>
      </c>
      <c r="B13" s="87">
        <v>4</v>
      </c>
      <c r="C13" s="87">
        <v>35</v>
      </c>
      <c r="D13" s="28">
        <v>1</v>
      </c>
      <c r="E13" s="14">
        <f>节奏总表!Y9</f>
        <v>0.43999999999999995</v>
      </c>
      <c r="F13" s="14">
        <f>节奏总表!Z9</f>
        <v>1.2650000000000001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87">
        <v>6</v>
      </c>
      <c r="W13" s="87">
        <v>35</v>
      </c>
      <c r="X13" s="87">
        <f t="shared" si="12"/>
        <v>156</v>
      </c>
      <c r="Y13" s="87">
        <f t="shared" si="12"/>
        <v>42</v>
      </c>
      <c r="Z13" s="87">
        <f t="shared" si="13"/>
        <v>0</v>
      </c>
      <c r="AA13" s="87">
        <f t="shared" si="14"/>
        <v>0</v>
      </c>
      <c r="AB13" s="87">
        <f t="shared" si="15"/>
        <v>0</v>
      </c>
      <c r="AC13" s="87">
        <f t="shared" si="16"/>
        <v>0</v>
      </c>
      <c r="AD13" s="87">
        <f t="shared" si="17"/>
        <v>0</v>
      </c>
      <c r="AE13" s="87">
        <f t="shared" si="18"/>
        <v>0</v>
      </c>
      <c r="AF13" s="87">
        <f t="shared" si="19"/>
        <v>0</v>
      </c>
      <c r="AI13" s="87">
        <v>8</v>
      </c>
      <c r="AJ13" s="87">
        <v>1</v>
      </c>
      <c r="AK13" s="14" t="str">
        <f>INDEX(节奏总表!$CD$4:$CD$23,MATCH(挂机升级突破!AI13+1,节奏总表!$CG$4:$CG$22,1))</f>
        <v>众合+1</v>
      </c>
      <c r="AL13" s="87"/>
      <c r="AM13" s="14">
        <f>INDEX(节奏总表!$BJ$4:$BJ$55,挂机升级突破!AI13)</f>
        <v>40</v>
      </c>
      <c r="AN13" s="87"/>
      <c r="AO13" s="19">
        <v>0.1</v>
      </c>
      <c r="AP13" s="87"/>
      <c r="AQ13" s="87"/>
      <c r="AR13" s="87"/>
      <c r="AS13" s="19">
        <v>0.05</v>
      </c>
      <c r="AT13" s="87"/>
      <c r="AU13" s="87"/>
      <c r="AV13" s="87"/>
      <c r="AW13" s="87"/>
      <c r="AX13" s="14">
        <f t="shared" si="3"/>
        <v>7</v>
      </c>
      <c r="AY13" s="19">
        <v>0.3</v>
      </c>
      <c r="AZ13" s="14">
        <f t="shared" si="4"/>
        <v>2880</v>
      </c>
      <c r="BB13" s="90">
        <v>8</v>
      </c>
      <c r="BC13" s="60">
        <v>1</v>
      </c>
      <c r="BD13" s="87" t="s">
        <v>618</v>
      </c>
      <c r="BE13" s="90">
        <v>9.0000000000000107</v>
      </c>
      <c r="BF13" s="14">
        <f>AM13</f>
        <v>40</v>
      </c>
      <c r="BG13" s="120">
        <v>11</v>
      </c>
      <c r="BH13" s="120">
        <v>2</v>
      </c>
      <c r="BI13" s="32"/>
      <c r="BJ13" s="14">
        <f>ROUND(BJ$3*AN13/$BE13,0)</f>
        <v>0</v>
      </c>
      <c r="BK13" s="14">
        <f>ROUND(BK$3*AO13/$BE13/5,0)*5</f>
        <v>35</v>
      </c>
      <c r="BL13" s="14">
        <f>ROUND(BL$3*AP13/$BE13/5,0)*5</f>
        <v>0</v>
      </c>
      <c r="BM13" s="14">
        <f>ROUND(BM$3*AQ13/$BE13,0)</f>
        <v>0</v>
      </c>
      <c r="BN13" s="14">
        <f>ROUND(BN$3*AR13/$BE13,0)</f>
        <v>0</v>
      </c>
      <c r="BO13" s="14">
        <f>ROUND(BO$3*AS13/$BE13,0)</f>
        <v>7</v>
      </c>
      <c r="BP13" s="14">
        <f>ROUND(BP$3*AT13/$BE13,0)</f>
        <v>0</v>
      </c>
      <c r="BQ13" s="14">
        <f>ROUND(BQ$3*AU13/$BE13,0)</f>
        <v>0</v>
      </c>
      <c r="BR13" s="14">
        <f>ROUND(BR$3*AV13/$BE13,0)</f>
        <v>0</v>
      </c>
      <c r="BS13" s="14">
        <f t="shared" si="5"/>
        <v>0</v>
      </c>
      <c r="BT13" s="14">
        <f t="shared" si="6"/>
        <v>2880</v>
      </c>
      <c r="BV13" s="120">
        <v>7</v>
      </c>
      <c r="BW13" s="120" t="s">
        <v>619</v>
      </c>
      <c r="BX13" s="120">
        <v>47</v>
      </c>
      <c r="BY13" s="120">
        <v>5</v>
      </c>
      <c r="BZ13" s="120">
        <v>1</v>
      </c>
      <c r="CA13" s="19">
        <v>0.2</v>
      </c>
      <c r="CB13" s="19">
        <v>0.25</v>
      </c>
      <c r="CC13" s="120"/>
      <c r="CD13" s="120"/>
      <c r="CE13" s="120"/>
      <c r="CF13" s="14">
        <f t="shared" si="7"/>
        <v>35</v>
      </c>
      <c r="CG13" s="14">
        <f t="shared" si="8"/>
        <v>0</v>
      </c>
      <c r="CH13" s="14">
        <f t="shared" si="9"/>
        <v>0</v>
      </c>
      <c r="CI13" s="14">
        <f t="shared" si="10"/>
        <v>0</v>
      </c>
      <c r="CJ13" s="14">
        <f t="shared" si="20"/>
        <v>2800</v>
      </c>
      <c r="CK13" s="118"/>
      <c r="CN13" s="19">
        <v>0.24</v>
      </c>
      <c r="CO13" s="14">
        <f>INT(CM$12*CN13)</f>
        <v>21258</v>
      </c>
      <c r="CP13" s="32">
        <v>1.8</v>
      </c>
      <c r="CQ13" s="14">
        <f t="shared" si="1"/>
        <v>3500</v>
      </c>
    </row>
    <row r="14" spans="1:103" ht="16.5" x14ac:dyDescent="0.2">
      <c r="A14" s="87">
        <v>7</v>
      </c>
      <c r="B14" s="87">
        <v>4</v>
      </c>
      <c r="C14" s="87">
        <v>40</v>
      </c>
      <c r="D14" s="87">
        <v>1</v>
      </c>
      <c r="E14" s="14">
        <f>节奏总表!Y10</f>
        <v>0.56000000000000005</v>
      </c>
      <c r="F14" s="14">
        <f>节奏总表!Z10</f>
        <v>1.8250000000000002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87">
        <v>7</v>
      </c>
      <c r="W14" s="87">
        <v>40</v>
      </c>
      <c r="X14" s="87">
        <f t="shared" si="12"/>
        <v>120</v>
      </c>
      <c r="Y14" s="87">
        <f t="shared" si="12"/>
        <v>60</v>
      </c>
      <c r="Z14" s="87">
        <f t="shared" si="13"/>
        <v>0</v>
      </c>
      <c r="AA14" s="87">
        <f t="shared" si="14"/>
        <v>0</v>
      </c>
      <c r="AB14" s="87">
        <f t="shared" si="15"/>
        <v>0</v>
      </c>
      <c r="AC14" s="87">
        <f t="shared" si="16"/>
        <v>10.8</v>
      </c>
      <c r="AD14" s="87">
        <f t="shared" si="17"/>
        <v>0</v>
      </c>
      <c r="AE14" s="87">
        <f t="shared" si="18"/>
        <v>0</v>
      </c>
      <c r="AF14" s="87">
        <f t="shared" si="19"/>
        <v>0</v>
      </c>
      <c r="AI14" s="87">
        <v>9</v>
      </c>
      <c r="AJ14" s="87">
        <v>2</v>
      </c>
      <c r="AK14" s="14" t="str">
        <f>INDEX(节奏总表!$CD$4:$CD$23,MATCH(挂机升级突破!AI14+1,节奏总表!$CG$4:$CG$22,1))</f>
        <v>众合+1</v>
      </c>
      <c r="AL14" s="87"/>
      <c r="AM14" s="14">
        <f>INDEX(节奏总表!$BJ$4:$BJ$55,挂机升级突破!AI14)</f>
        <v>42</v>
      </c>
      <c r="AN14" s="87"/>
      <c r="AO14" s="19">
        <v>0.1</v>
      </c>
      <c r="AP14" s="87"/>
      <c r="AQ14" s="87"/>
      <c r="AR14" s="87"/>
      <c r="AS14" s="19">
        <v>0.05</v>
      </c>
      <c r="AT14" s="87"/>
      <c r="AU14" s="87"/>
      <c r="AV14" s="87"/>
      <c r="AW14" s="87"/>
      <c r="AX14" s="14">
        <f t="shared" si="3"/>
        <v>8</v>
      </c>
      <c r="AY14" s="19">
        <v>0.26</v>
      </c>
      <c r="AZ14" s="14">
        <f t="shared" si="4"/>
        <v>3120</v>
      </c>
      <c r="BB14" s="90">
        <v>9</v>
      </c>
      <c r="BC14" s="60">
        <v>2</v>
      </c>
      <c r="BD14" s="87" t="s">
        <v>618</v>
      </c>
      <c r="BE14" s="90">
        <v>9.0000000000000107</v>
      </c>
      <c r="BF14" s="14">
        <f>AM14</f>
        <v>42</v>
      </c>
      <c r="BG14" s="120">
        <v>11</v>
      </c>
      <c r="BH14" s="120">
        <v>2</v>
      </c>
      <c r="BI14" s="32"/>
      <c r="BJ14" s="14">
        <f>ROUND(BJ$3*AN14/$BE14,0)</f>
        <v>0</v>
      </c>
      <c r="BK14" s="14">
        <f>ROUND(BK$3*AO14/$BE14/5,0)*5</f>
        <v>35</v>
      </c>
      <c r="BL14" s="14">
        <f>ROUND(BL$3*AP14/$BE14/5,0)*5</f>
        <v>0</v>
      </c>
      <c r="BM14" s="14">
        <f>ROUND(BM$3*AQ14/$BE14,0)</f>
        <v>0</v>
      </c>
      <c r="BN14" s="14">
        <f>ROUND(BN$3*AR14/$BE14,0)</f>
        <v>0</v>
      </c>
      <c r="BO14" s="14">
        <f>ROUND(BO$3*AS14/$BE14,0)</f>
        <v>7</v>
      </c>
      <c r="BP14" s="14">
        <f>ROUND(BP$3*AT14/$BE14,0)</f>
        <v>0</v>
      </c>
      <c r="BQ14" s="14">
        <f>ROUND(BQ$3*AU14/$BE14,0)</f>
        <v>0</v>
      </c>
      <c r="BR14" s="14">
        <f>ROUND(BR$3*AV14/$BE14,0)</f>
        <v>0</v>
      </c>
      <c r="BS14" s="14">
        <f t="shared" si="5"/>
        <v>0</v>
      </c>
      <c r="BT14" s="14">
        <f t="shared" si="6"/>
        <v>3120</v>
      </c>
      <c r="BV14" s="120">
        <v>8</v>
      </c>
      <c r="BW14" s="120" t="s">
        <v>620</v>
      </c>
      <c r="BX14" s="120">
        <v>52</v>
      </c>
      <c r="BY14" s="120">
        <v>5</v>
      </c>
      <c r="BZ14" s="120">
        <v>1</v>
      </c>
      <c r="CA14" s="19">
        <v>0.2</v>
      </c>
      <c r="CB14" s="19">
        <v>0.45</v>
      </c>
      <c r="CC14" s="120"/>
      <c r="CD14" s="120"/>
      <c r="CE14" s="120"/>
      <c r="CF14" s="14">
        <f t="shared" si="7"/>
        <v>63</v>
      </c>
      <c r="CG14" s="14">
        <f t="shared" si="8"/>
        <v>0</v>
      </c>
      <c r="CH14" s="14">
        <f t="shared" si="9"/>
        <v>0</v>
      </c>
      <c r="CI14" s="14">
        <f t="shared" si="10"/>
        <v>0</v>
      </c>
      <c r="CJ14" s="14">
        <f t="shared" si="20"/>
        <v>3226</v>
      </c>
      <c r="CN14" s="19">
        <v>0.26</v>
      </c>
      <c r="CO14" s="14">
        <f>INT(CM$12*CN14)</f>
        <v>23029</v>
      </c>
      <c r="CP14" s="32">
        <v>1.8</v>
      </c>
      <c r="CQ14" s="14">
        <f t="shared" si="1"/>
        <v>4000</v>
      </c>
    </row>
    <row r="15" spans="1:103" ht="16.5" x14ac:dyDescent="0.2">
      <c r="A15" s="87">
        <v>8</v>
      </c>
      <c r="B15" s="87">
        <v>4</v>
      </c>
      <c r="C15" s="87">
        <v>45</v>
      </c>
      <c r="D15" s="87">
        <v>1</v>
      </c>
      <c r="E15" s="14">
        <f>节奏总表!Y11</f>
        <v>0.62999999999999989</v>
      </c>
      <c r="F15" s="14">
        <f>节奏总表!Z11</f>
        <v>2.4550000000000001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87">
        <v>8</v>
      </c>
      <c r="W15" s="87">
        <v>45</v>
      </c>
      <c r="X15" s="87">
        <f t="shared" si="12"/>
        <v>84</v>
      </c>
      <c r="Y15" s="87">
        <f t="shared" si="12"/>
        <v>78</v>
      </c>
      <c r="Z15" s="87">
        <f t="shared" si="13"/>
        <v>0</v>
      </c>
      <c r="AA15" s="87">
        <f t="shared" si="14"/>
        <v>0</v>
      </c>
      <c r="AB15" s="87">
        <f t="shared" si="15"/>
        <v>0</v>
      </c>
      <c r="AC15" s="87">
        <f t="shared" si="16"/>
        <v>21.6</v>
      </c>
      <c r="AD15" s="87">
        <f t="shared" si="17"/>
        <v>0</v>
      </c>
      <c r="AE15" s="87">
        <f t="shared" si="18"/>
        <v>0</v>
      </c>
      <c r="AF15" s="87">
        <f t="shared" si="19"/>
        <v>0</v>
      </c>
      <c r="AI15" s="87">
        <v>10</v>
      </c>
      <c r="AJ15" s="87">
        <v>1</v>
      </c>
      <c r="AK15" s="14" t="str">
        <f>INDEX(节奏总表!$CD$4:$CD$23,MATCH(挂机升级突破!AI15+1,节奏总表!$CG$4:$CG$22,1))</f>
        <v>众合+2</v>
      </c>
      <c r="AL15" s="87"/>
      <c r="AM15" s="14">
        <f>INDEX(节奏总表!$BJ$4:$BJ$55,挂机升级突破!AI15)</f>
        <v>45</v>
      </c>
      <c r="AN15" s="87"/>
      <c r="AO15" s="19">
        <v>0.15</v>
      </c>
      <c r="AP15" s="87"/>
      <c r="AQ15" s="87"/>
      <c r="AR15" s="87"/>
      <c r="AS15" s="19">
        <v>0.1</v>
      </c>
      <c r="AT15" s="87"/>
      <c r="AU15" s="87"/>
      <c r="AV15" s="87"/>
      <c r="AW15" s="87"/>
      <c r="AX15" s="14">
        <f t="shared" si="3"/>
        <v>8</v>
      </c>
      <c r="AY15" s="19">
        <v>0.28999999999999998</v>
      </c>
      <c r="AZ15" s="14">
        <f t="shared" si="4"/>
        <v>3480</v>
      </c>
      <c r="BB15" s="90">
        <v>10</v>
      </c>
      <c r="BC15" s="60">
        <v>1</v>
      </c>
      <c r="BD15" s="87" t="s">
        <v>600</v>
      </c>
      <c r="BE15" s="90">
        <v>9.0000000000000107</v>
      </c>
      <c r="BF15" s="14">
        <f>AM15</f>
        <v>45</v>
      </c>
      <c r="BG15" s="120">
        <v>11</v>
      </c>
      <c r="BH15" s="120">
        <v>2</v>
      </c>
      <c r="BI15" s="32"/>
      <c r="BJ15" s="14">
        <f>ROUND(BJ$3*AN15/$BE15,0)</f>
        <v>0</v>
      </c>
      <c r="BK15" s="14">
        <f>ROUND(BK$3*AO15/$BE15/5,0)*5</f>
        <v>55</v>
      </c>
      <c r="BL15" s="14">
        <f>ROUND(BL$3*AP15/$BE15/5,0)*5</f>
        <v>0</v>
      </c>
      <c r="BM15" s="14">
        <f>ROUND(BM$3*AQ15/$BE15,0)</f>
        <v>0</v>
      </c>
      <c r="BN15" s="14">
        <f>ROUND(BN$3*AR15/$BE15,0)</f>
        <v>0</v>
      </c>
      <c r="BO15" s="14">
        <f>ROUND(BO$3*AS15/$BE15,0)</f>
        <v>14</v>
      </c>
      <c r="BP15" s="14">
        <f>ROUND(BP$3*AT15/$BE15,0)</f>
        <v>0</v>
      </c>
      <c r="BQ15" s="14">
        <f>ROUND(BQ$3*AU15/$BE15,0)</f>
        <v>0</v>
      </c>
      <c r="BR15" s="14">
        <f>ROUND(BR$3*AV15/$BE15,0)</f>
        <v>0</v>
      </c>
      <c r="BS15" s="14">
        <f t="shared" si="5"/>
        <v>0</v>
      </c>
      <c r="BT15" s="14">
        <f t="shared" si="6"/>
        <v>3480</v>
      </c>
      <c r="BV15" s="120">
        <v>9</v>
      </c>
      <c r="BW15" s="120" t="s">
        <v>575</v>
      </c>
      <c r="BX15" s="120">
        <v>57</v>
      </c>
      <c r="BY15" s="120">
        <v>5</v>
      </c>
      <c r="BZ15" s="120">
        <v>2</v>
      </c>
      <c r="CA15" s="19">
        <v>0.2</v>
      </c>
      <c r="CB15" s="19"/>
      <c r="CC15" s="19">
        <v>0.15</v>
      </c>
      <c r="CD15" s="120"/>
      <c r="CE15" s="120"/>
      <c r="CF15" s="14">
        <f t="shared" si="7"/>
        <v>0</v>
      </c>
      <c r="CG15" s="14">
        <f t="shared" si="8"/>
        <v>20</v>
      </c>
      <c r="CH15" s="14">
        <f t="shared" si="9"/>
        <v>0</v>
      </c>
      <c r="CI15" s="14">
        <f t="shared" si="10"/>
        <v>0</v>
      </c>
      <c r="CJ15" s="14">
        <f t="shared" si="20"/>
        <v>4160</v>
      </c>
      <c r="CN15" s="19">
        <v>0.28000000000000003</v>
      </c>
      <c r="CO15" s="14">
        <f>INT(CM$12*CN15)</f>
        <v>24801</v>
      </c>
      <c r="CP15" s="32">
        <v>1.8</v>
      </c>
      <c r="CQ15" s="14">
        <f t="shared" si="1"/>
        <v>4500</v>
      </c>
    </row>
    <row r="16" spans="1:103" ht="16.5" x14ac:dyDescent="0.2">
      <c r="A16" s="87">
        <v>9</v>
      </c>
      <c r="B16" s="87">
        <v>4</v>
      </c>
      <c r="C16" s="87">
        <v>50</v>
      </c>
      <c r="D16" s="87">
        <v>1</v>
      </c>
      <c r="E16" s="14">
        <f>节奏总表!Y12</f>
        <v>0.66999999999999993</v>
      </c>
      <c r="F16" s="14">
        <f>节奏总表!Z12</f>
        <v>3.125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87">
        <v>9</v>
      </c>
      <c r="W16" s="87">
        <v>50</v>
      </c>
      <c r="X16" s="87">
        <f t="shared" si="12"/>
        <v>48</v>
      </c>
      <c r="Y16" s="87">
        <f t="shared" si="12"/>
        <v>96</v>
      </c>
      <c r="Z16" s="87">
        <f t="shared" si="13"/>
        <v>0</v>
      </c>
      <c r="AA16" s="87">
        <f t="shared" si="14"/>
        <v>0</v>
      </c>
      <c r="AB16" s="87">
        <f t="shared" si="15"/>
        <v>0</v>
      </c>
      <c r="AC16" s="87">
        <f t="shared" si="16"/>
        <v>32.400000000000006</v>
      </c>
      <c r="AD16" s="87">
        <f t="shared" si="17"/>
        <v>0</v>
      </c>
      <c r="AE16" s="87">
        <f t="shared" si="18"/>
        <v>0</v>
      </c>
      <c r="AF16" s="87">
        <f t="shared" si="19"/>
        <v>0</v>
      </c>
      <c r="AI16" s="87">
        <v>11</v>
      </c>
      <c r="AJ16" s="87">
        <v>2</v>
      </c>
      <c r="AK16" s="14" t="str">
        <f>INDEX(节奏总表!$CD$4:$CD$23,MATCH(挂机升级突破!AI16+1,节奏总表!$CG$4:$CG$22,1))</f>
        <v>众合+2</v>
      </c>
      <c r="AL16" s="87"/>
      <c r="AM16" s="14">
        <f>INDEX(节奏总表!$BJ$4:$BJ$55,挂机升级突破!AI16)</f>
        <v>47</v>
      </c>
      <c r="AN16" s="87"/>
      <c r="AO16" s="19">
        <v>0.15</v>
      </c>
      <c r="AP16" s="87"/>
      <c r="AQ16" s="87"/>
      <c r="AR16" s="87"/>
      <c r="AS16" s="19">
        <v>0.1</v>
      </c>
      <c r="AT16" s="87"/>
      <c r="AU16" s="87"/>
      <c r="AV16" s="87"/>
      <c r="AW16" s="87"/>
      <c r="AX16" s="14">
        <f t="shared" si="3"/>
        <v>9</v>
      </c>
      <c r="AY16" s="19">
        <v>0.26</v>
      </c>
      <c r="AZ16" s="14">
        <f t="shared" si="4"/>
        <v>3640</v>
      </c>
      <c r="BB16" s="90">
        <v>11</v>
      </c>
      <c r="BC16" s="60">
        <v>2</v>
      </c>
      <c r="BD16" s="87" t="s">
        <v>600</v>
      </c>
      <c r="BE16" s="90">
        <v>9.0000000000000107</v>
      </c>
      <c r="BF16" s="14">
        <f>AM16</f>
        <v>47</v>
      </c>
      <c r="BG16" s="120">
        <v>11</v>
      </c>
      <c r="BH16" s="120">
        <v>2</v>
      </c>
      <c r="BI16" s="32"/>
      <c r="BJ16" s="14">
        <f>ROUND(BJ$3*AN16/$BE16,0)</f>
        <v>0</v>
      </c>
      <c r="BK16" s="14">
        <f>ROUND(BK$3*AO16/$BE16/5,0)*5</f>
        <v>55</v>
      </c>
      <c r="BL16" s="14">
        <f>ROUND(BL$3*AP16/$BE16/5,0)*5</f>
        <v>0</v>
      </c>
      <c r="BM16" s="14">
        <f>ROUND(BM$3*AQ16/$BE16,0)</f>
        <v>0</v>
      </c>
      <c r="BN16" s="14">
        <f>ROUND(BN$3*AR16/$BE16,0)</f>
        <v>0</v>
      </c>
      <c r="BO16" s="14">
        <f>ROUND(BO$3*AS16/$BE16,0)</f>
        <v>14</v>
      </c>
      <c r="BP16" s="14">
        <f>ROUND(BP$3*AT16/$BE16,0)</f>
        <v>0</v>
      </c>
      <c r="BQ16" s="14">
        <f>ROUND(BQ$3*AU16/$BE16,0)</f>
        <v>0</v>
      </c>
      <c r="BR16" s="14">
        <f>ROUND(BR$3*AV16/$BE16,0)</f>
        <v>0</v>
      </c>
      <c r="BS16" s="14">
        <f t="shared" si="5"/>
        <v>0</v>
      </c>
      <c r="BT16" s="14">
        <f t="shared" si="6"/>
        <v>3640</v>
      </c>
      <c r="BV16" s="120">
        <v>10</v>
      </c>
      <c r="BW16" s="120" t="s">
        <v>621</v>
      </c>
      <c r="BX16" s="120">
        <v>65</v>
      </c>
      <c r="BY16" s="120">
        <v>5</v>
      </c>
      <c r="BZ16" s="120">
        <v>2</v>
      </c>
      <c r="CA16" s="19">
        <v>0.2</v>
      </c>
      <c r="CB16" s="19"/>
      <c r="CC16" s="19">
        <v>0.21</v>
      </c>
      <c r="CD16" s="120"/>
      <c r="CE16" s="120"/>
      <c r="CF16" s="14">
        <f t="shared" si="7"/>
        <v>0</v>
      </c>
      <c r="CG16" s="14">
        <f t="shared" si="8"/>
        <v>29</v>
      </c>
      <c r="CH16" s="14">
        <f t="shared" si="9"/>
        <v>0</v>
      </c>
      <c r="CI16" s="14">
        <f t="shared" si="10"/>
        <v>0</v>
      </c>
      <c r="CJ16" s="14">
        <f t="shared" si="20"/>
        <v>6346</v>
      </c>
      <c r="CM16" s="14">
        <f>金币总产!P32</f>
        <v>121695</v>
      </c>
      <c r="CN16" s="19">
        <v>0.15</v>
      </c>
      <c r="CO16" s="14">
        <f>INT(CM$16*CN16)</f>
        <v>18254</v>
      </c>
      <c r="CP16" s="32">
        <v>2</v>
      </c>
      <c r="CQ16" s="14">
        <f t="shared" si="1"/>
        <v>3000</v>
      </c>
    </row>
    <row r="17" spans="1:95" ht="16.5" x14ac:dyDescent="0.2">
      <c r="A17" s="87">
        <v>10</v>
      </c>
      <c r="B17" s="87">
        <v>4</v>
      </c>
      <c r="C17" s="87">
        <v>55</v>
      </c>
      <c r="D17" s="87">
        <v>1</v>
      </c>
      <c r="E17" s="14">
        <f>节奏总表!Y13</f>
        <v>0.70000000000000018</v>
      </c>
      <c r="F17" s="14">
        <f>节奏总表!Z13</f>
        <v>3.8250000000000002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87">
        <v>10</v>
      </c>
      <c r="W17" s="87">
        <v>55</v>
      </c>
      <c r="X17" s="87">
        <f t="shared" ref="X17:X36" si="21">X$5*H17*H$4/H$5*3</f>
        <v>0</v>
      </c>
      <c r="Y17" s="87">
        <f t="shared" ref="Y17:Y36" si="22">Y$5*I17*I$4/I$5*3</f>
        <v>120</v>
      </c>
      <c r="Z17" s="87">
        <f t="shared" si="13"/>
        <v>0</v>
      </c>
      <c r="AA17" s="87">
        <f t="shared" si="14"/>
        <v>0</v>
      </c>
      <c r="AB17" s="87">
        <f t="shared" si="15"/>
        <v>0</v>
      </c>
      <c r="AC17" s="87">
        <f t="shared" si="16"/>
        <v>43.2</v>
      </c>
      <c r="AD17" s="87">
        <f t="shared" si="17"/>
        <v>0</v>
      </c>
      <c r="AE17" s="87">
        <f t="shared" si="18"/>
        <v>0</v>
      </c>
      <c r="AF17" s="87">
        <f t="shared" si="19"/>
        <v>0</v>
      </c>
      <c r="AI17" s="87">
        <v>12</v>
      </c>
      <c r="AJ17" s="87">
        <v>1</v>
      </c>
      <c r="AK17" s="14" t="str">
        <f>INDEX(节奏总表!$CD$4:$CD$23,MATCH(挂机升级突破!AI17+1,节奏总表!$CG$4:$CG$22,1))</f>
        <v>叫唤</v>
      </c>
      <c r="AL17" s="87"/>
      <c r="AM17" s="14">
        <f>INDEX(节奏总表!$BJ$4:$BJ$55,挂机升级突破!AI17)</f>
        <v>50</v>
      </c>
      <c r="AN17" s="87"/>
      <c r="AO17" s="19">
        <v>0.2</v>
      </c>
      <c r="AP17" s="87"/>
      <c r="AQ17" s="87"/>
      <c r="AR17" s="87"/>
      <c r="AS17" s="19">
        <v>0.12</v>
      </c>
      <c r="AT17" s="87"/>
      <c r="AU17" s="87"/>
      <c r="AV17" s="87"/>
      <c r="AW17" s="87"/>
      <c r="AX17" s="14">
        <f t="shared" si="3"/>
        <v>9</v>
      </c>
      <c r="AY17" s="19">
        <v>0.28999999999999998</v>
      </c>
      <c r="AZ17" s="14">
        <f t="shared" si="4"/>
        <v>4060</v>
      </c>
      <c r="BB17" s="90">
        <v>12</v>
      </c>
      <c r="BC17" s="60">
        <v>1</v>
      </c>
      <c r="BD17" s="87" t="s">
        <v>619</v>
      </c>
      <c r="BE17" s="90">
        <v>9.0000000000000107</v>
      </c>
      <c r="BF17" s="14">
        <f>AM17</f>
        <v>50</v>
      </c>
      <c r="BG17" s="120">
        <v>11</v>
      </c>
      <c r="BH17" s="120">
        <v>2</v>
      </c>
      <c r="BI17" s="32"/>
      <c r="BJ17" s="14">
        <f>ROUND(BJ$3*AN17/$BE17,0)</f>
        <v>0</v>
      </c>
      <c r="BK17" s="14">
        <f>ROUND(BK$3*AO17/$BE17/5,0)*5</f>
        <v>75</v>
      </c>
      <c r="BL17" s="14">
        <f>ROUND(BL$3*AP17/$BE17/5,0)*5</f>
        <v>0</v>
      </c>
      <c r="BM17" s="14">
        <f>ROUND(BM$3*AQ17/$BE17,0)</f>
        <v>0</v>
      </c>
      <c r="BN17" s="14">
        <f>ROUND(BN$3*AR17/$BE17,0)</f>
        <v>0</v>
      </c>
      <c r="BO17" s="14">
        <f>ROUND(BO$3*AS17/$BE17,0)</f>
        <v>17</v>
      </c>
      <c r="BP17" s="14">
        <f>ROUND(BP$3*AT17/$BE17,0)</f>
        <v>0</v>
      </c>
      <c r="BQ17" s="14">
        <f>ROUND(BQ$3*AU17/$BE17,0)</f>
        <v>0</v>
      </c>
      <c r="BR17" s="14">
        <f>ROUND(BR$3*AV17/$BE17,0)</f>
        <v>0</v>
      </c>
      <c r="BS17" s="14">
        <f t="shared" si="5"/>
        <v>0</v>
      </c>
      <c r="BT17" s="14">
        <f t="shared" si="6"/>
        <v>4060</v>
      </c>
      <c r="BV17" s="120">
        <v>11</v>
      </c>
      <c r="BW17" s="120" t="s">
        <v>622</v>
      </c>
      <c r="BX17" s="120">
        <v>72</v>
      </c>
      <c r="BY17" s="120">
        <v>5</v>
      </c>
      <c r="BZ17" s="120">
        <v>2</v>
      </c>
      <c r="CA17" s="19">
        <v>0.2</v>
      </c>
      <c r="CB17" s="120"/>
      <c r="CC17" s="19">
        <v>0.28000000000000003</v>
      </c>
      <c r="CD17" s="120"/>
      <c r="CE17" s="120"/>
      <c r="CF17" s="14">
        <f t="shared" si="7"/>
        <v>0</v>
      </c>
      <c r="CG17" s="14">
        <f t="shared" si="8"/>
        <v>38</v>
      </c>
      <c r="CH17" s="14">
        <f t="shared" si="9"/>
        <v>0</v>
      </c>
      <c r="CI17" s="14">
        <f t="shared" si="10"/>
        <v>0</v>
      </c>
      <c r="CJ17" s="14">
        <f t="shared" si="20"/>
        <v>7800</v>
      </c>
      <c r="CN17" s="19">
        <v>0.22</v>
      </c>
      <c r="CO17" s="14">
        <f>INT(CM$16*CN17)</f>
        <v>26772</v>
      </c>
      <c r="CP17" s="32">
        <v>2.2000000000000002</v>
      </c>
      <c r="CQ17" s="14">
        <f t="shared" si="1"/>
        <v>4000</v>
      </c>
    </row>
    <row r="18" spans="1:95" ht="16.5" x14ac:dyDescent="0.2">
      <c r="A18" s="87">
        <v>11</v>
      </c>
      <c r="B18" s="87">
        <v>4</v>
      </c>
      <c r="C18" s="87">
        <v>60</v>
      </c>
      <c r="D18" s="87">
        <v>1</v>
      </c>
      <c r="E18" s="14">
        <f>节奏总表!Y14</f>
        <v>0.84999999999999964</v>
      </c>
      <c r="F18" s="14">
        <f>节奏总表!Z14</f>
        <v>4.6749999999999998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87">
        <v>11</v>
      </c>
      <c r="W18" s="87">
        <v>60</v>
      </c>
      <c r="X18" s="87">
        <f t="shared" si="21"/>
        <v>0</v>
      </c>
      <c r="Y18" s="87">
        <f t="shared" si="22"/>
        <v>96</v>
      </c>
      <c r="Z18" s="87">
        <f t="shared" si="13"/>
        <v>9.6000000000000014</v>
      </c>
      <c r="AA18" s="87">
        <f t="shared" si="14"/>
        <v>0</v>
      </c>
      <c r="AB18" s="87">
        <f t="shared" si="15"/>
        <v>0</v>
      </c>
      <c r="AC18" s="87">
        <f t="shared" si="16"/>
        <v>54</v>
      </c>
      <c r="AD18" s="87">
        <f t="shared" si="17"/>
        <v>0</v>
      </c>
      <c r="AE18" s="87">
        <f t="shared" si="18"/>
        <v>0</v>
      </c>
      <c r="AF18" s="87">
        <f t="shared" si="19"/>
        <v>0</v>
      </c>
      <c r="AI18" s="87">
        <v>13</v>
      </c>
      <c r="AJ18" s="87">
        <v>2</v>
      </c>
      <c r="AK18" s="14" t="str">
        <f>INDEX(节奏总表!$CD$4:$CD$23,MATCH(挂机升级突破!AI18+1,节奏总表!$CG$4:$CG$22,1))</f>
        <v>叫唤</v>
      </c>
      <c r="AL18" s="87"/>
      <c r="AM18" s="14">
        <f>INDEX(节奏总表!$BJ$4:$BJ$55,挂机升级突破!AI18)</f>
        <v>52</v>
      </c>
      <c r="AN18" s="87"/>
      <c r="AO18" s="19">
        <v>0.2</v>
      </c>
      <c r="AP18" s="87"/>
      <c r="AQ18" s="87"/>
      <c r="AR18" s="87"/>
      <c r="AS18" s="19">
        <v>0.12</v>
      </c>
      <c r="AT18" s="87"/>
      <c r="AU18" s="87"/>
      <c r="AV18" s="87"/>
      <c r="AW18" s="87"/>
      <c r="AX18" s="14">
        <f t="shared" si="3"/>
        <v>10</v>
      </c>
      <c r="AY18" s="19">
        <v>0.26</v>
      </c>
      <c r="AZ18" s="14">
        <f t="shared" si="4"/>
        <v>4190</v>
      </c>
      <c r="BB18" s="90">
        <v>13</v>
      </c>
      <c r="BC18" s="60">
        <v>2</v>
      </c>
      <c r="BD18" s="87" t="s">
        <v>619</v>
      </c>
      <c r="BE18" s="90">
        <v>9.0000000000000107</v>
      </c>
      <c r="BF18" s="14">
        <f>AM18</f>
        <v>52</v>
      </c>
      <c r="BG18" s="120">
        <v>11</v>
      </c>
      <c r="BH18" s="120">
        <v>2</v>
      </c>
      <c r="BI18" s="32"/>
      <c r="BJ18" s="14">
        <f>ROUND(BJ$3*AN18/$BE18,0)</f>
        <v>0</v>
      </c>
      <c r="BK18" s="14">
        <f>ROUND(BK$3*AO18/$BE18/5,0)*5</f>
        <v>75</v>
      </c>
      <c r="BL18" s="14">
        <f>ROUND(BL$3*AP18/$BE18/5,0)*5</f>
        <v>0</v>
      </c>
      <c r="BM18" s="14">
        <f>ROUND(BM$3*AQ18/$BE18,0)</f>
        <v>0</v>
      </c>
      <c r="BN18" s="14">
        <f>ROUND(BN$3*AR18/$BE18,0)</f>
        <v>0</v>
      </c>
      <c r="BO18" s="14">
        <f>ROUND(BO$3*AS18/$BE18,0)</f>
        <v>17</v>
      </c>
      <c r="BP18" s="14">
        <f>ROUND(BP$3*AT18/$BE18,0)</f>
        <v>0</v>
      </c>
      <c r="BQ18" s="14">
        <f>ROUND(BQ$3*AU18/$BE18,0)</f>
        <v>0</v>
      </c>
      <c r="BR18" s="14">
        <f>ROUND(BR$3*AV18/$BE18,0)</f>
        <v>0</v>
      </c>
      <c r="BS18" s="14">
        <f t="shared" si="5"/>
        <v>0</v>
      </c>
      <c r="BT18" s="14">
        <f t="shared" si="6"/>
        <v>4190</v>
      </c>
      <c r="BV18" s="120">
        <v>12</v>
      </c>
      <c r="BW18" s="120" t="s">
        <v>576</v>
      </c>
      <c r="BX18" s="120">
        <v>80</v>
      </c>
      <c r="BY18" s="120">
        <v>5</v>
      </c>
      <c r="BZ18" s="120">
        <v>2</v>
      </c>
      <c r="CA18" s="19">
        <v>0.2</v>
      </c>
      <c r="CB18" s="120"/>
      <c r="CC18" s="19">
        <v>0.36</v>
      </c>
      <c r="CD18" s="120"/>
      <c r="CE18" s="120"/>
      <c r="CF18" s="14">
        <f t="shared" si="7"/>
        <v>0</v>
      </c>
      <c r="CG18" s="14">
        <f t="shared" si="8"/>
        <v>49</v>
      </c>
      <c r="CH18" s="14">
        <f t="shared" si="9"/>
        <v>0</v>
      </c>
      <c r="CI18" s="14">
        <f t="shared" si="10"/>
        <v>0</v>
      </c>
      <c r="CJ18" s="14">
        <f t="shared" si="20"/>
        <v>13200</v>
      </c>
      <c r="CN18" s="19">
        <v>0.28000000000000003</v>
      </c>
      <c r="CO18" s="14">
        <f>INT(CM$16*CN18)</f>
        <v>34074</v>
      </c>
      <c r="CP18" s="32">
        <v>2.4</v>
      </c>
      <c r="CQ18" s="14">
        <f t="shared" si="1"/>
        <v>4500</v>
      </c>
    </row>
    <row r="19" spans="1:95" ht="16.5" x14ac:dyDescent="0.2">
      <c r="A19" s="87">
        <v>12</v>
      </c>
      <c r="B19" s="87">
        <v>4</v>
      </c>
      <c r="C19" s="87">
        <v>65</v>
      </c>
      <c r="D19" s="87">
        <v>1</v>
      </c>
      <c r="E19" s="14">
        <f>节奏总表!Y15</f>
        <v>1</v>
      </c>
      <c r="F19" s="14">
        <f>节奏总表!Z15</f>
        <v>5.6749999999999998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87">
        <v>12</v>
      </c>
      <c r="W19" s="87">
        <v>65</v>
      </c>
      <c r="X19" s="87">
        <f t="shared" si="21"/>
        <v>0</v>
      </c>
      <c r="Y19" s="87">
        <f t="shared" si="22"/>
        <v>78</v>
      </c>
      <c r="Z19" s="87">
        <f t="shared" si="13"/>
        <v>16.8</v>
      </c>
      <c r="AA19" s="87">
        <f t="shared" si="14"/>
        <v>0</v>
      </c>
      <c r="AB19" s="87">
        <f t="shared" si="15"/>
        <v>0</v>
      </c>
      <c r="AC19" s="87">
        <f t="shared" si="16"/>
        <v>43.2</v>
      </c>
      <c r="AD19" s="87">
        <f t="shared" si="17"/>
        <v>4.32</v>
      </c>
      <c r="AE19" s="87">
        <f t="shared" si="18"/>
        <v>0</v>
      </c>
      <c r="AF19" s="87">
        <f t="shared" si="19"/>
        <v>0</v>
      </c>
      <c r="AI19" s="87">
        <v>14</v>
      </c>
      <c r="AJ19" s="87">
        <v>1</v>
      </c>
      <c r="AK19" s="14" t="str">
        <f>INDEX(节奏总表!$CD$4:$CD$23,MATCH(挂机升级突破!AI19+1,节奏总表!$CG$4:$CG$22,1))</f>
        <v>叫唤+1</v>
      </c>
      <c r="AL19" s="87"/>
      <c r="AM19" s="14">
        <f>INDEX(节奏总表!$BJ$4:$BJ$55,挂机升级突破!AI19)</f>
        <v>55</v>
      </c>
      <c r="AN19" s="87"/>
      <c r="AO19" s="19"/>
      <c r="AP19" s="19">
        <v>0.05</v>
      </c>
      <c r="AQ19" s="87"/>
      <c r="AR19" s="87"/>
      <c r="AS19" s="19">
        <v>0.15</v>
      </c>
      <c r="AT19" s="87"/>
      <c r="AU19" s="87"/>
      <c r="AV19" s="87"/>
      <c r="AW19" s="87"/>
      <c r="AX19" s="14">
        <f t="shared" si="3"/>
        <v>10</v>
      </c>
      <c r="AY19" s="19">
        <v>0.28999999999999998</v>
      </c>
      <c r="AZ19" s="14">
        <f t="shared" si="4"/>
        <v>4675</v>
      </c>
      <c r="BB19" s="90">
        <v>14</v>
      </c>
      <c r="BC19" s="60">
        <v>1</v>
      </c>
      <c r="BD19" s="87" t="s">
        <v>620</v>
      </c>
      <c r="BE19" s="90">
        <v>9.0000000000000107</v>
      </c>
      <c r="BF19" s="14">
        <f>AM19</f>
        <v>55</v>
      </c>
      <c r="BG19" s="120">
        <v>11</v>
      </c>
      <c r="BH19" s="120">
        <v>3</v>
      </c>
      <c r="BI19" s="32"/>
      <c r="BJ19" s="14">
        <f>ROUND(BJ$3*AN19/$BE19,0)</f>
        <v>0</v>
      </c>
      <c r="BK19" s="14">
        <f>ROUND(BK$3*AO19/$BE19/5,0)*5</f>
        <v>0</v>
      </c>
      <c r="BL19" s="14">
        <f>ROUND(BL$3*AP19/$BE19/5,0)*5</f>
        <v>15</v>
      </c>
      <c r="BM19" s="14">
        <f>ROUND(BM$3*AQ19/$BE19,0)</f>
        <v>0</v>
      </c>
      <c r="BN19" s="14">
        <f>ROUND(BN$3*AR19/$BE19,0)</f>
        <v>0</v>
      </c>
      <c r="BO19" s="14">
        <f>ROUND(BO$3*AS19/$BE19,0)</f>
        <v>21</v>
      </c>
      <c r="BP19" s="14">
        <f>ROUND(BP$3*AT19/$BE19,0)</f>
        <v>0</v>
      </c>
      <c r="BQ19" s="14">
        <f>ROUND(BQ$3*AU19/$BE19,0)</f>
        <v>0</v>
      </c>
      <c r="BR19" s="14">
        <f>ROUND(BR$3*AV19/$BE19,0)</f>
        <v>0</v>
      </c>
      <c r="BS19" s="14">
        <f t="shared" si="5"/>
        <v>0</v>
      </c>
      <c r="BT19" s="14">
        <f t="shared" si="6"/>
        <v>4675</v>
      </c>
      <c r="BV19" s="120">
        <v>13</v>
      </c>
      <c r="BW19" s="120" t="s">
        <v>623</v>
      </c>
      <c r="BX19" s="120">
        <v>87</v>
      </c>
      <c r="BY19" s="120">
        <v>5</v>
      </c>
      <c r="BZ19" s="120">
        <v>3</v>
      </c>
      <c r="CA19" s="19">
        <v>0.2</v>
      </c>
      <c r="CB19" s="120"/>
      <c r="CC19" s="19"/>
      <c r="CD19" s="19">
        <v>0.15</v>
      </c>
      <c r="CE19" s="120"/>
      <c r="CF19" s="14">
        <f t="shared" si="7"/>
        <v>0</v>
      </c>
      <c r="CG19" s="14">
        <f t="shared" si="8"/>
        <v>0</v>
      </c>
      <c r="CH19" s="14">
        <f t="shared" si="9"/>
        <v>19</v>
      </c>
      <c r="CI19" s="14">
        <f t="shared" si="10"/>
        <v>0</v>
      </c>
      <c r="CJ19" s="14">
        <f t="shared" si="20"/>
        <v>16533</v>
      </c>
      <c r="CN19" s="19">
        <v>0.35</v>
      </c>
      <c r="CO19" s="14">
        <f>INT(CM$16*CN19)</f>
        <v>42593</v>
      </c>
      <c r="CP19" s="32">
        <v>2.6</v>
      </c>
      <c r="CQ19" s="14">
        <f t="shared" si="1"/>
        <v>5000</v>
      </c>
    </row>
    <row r="20" spans="1:95" ht="16.5" x14ac:dyDescent="0.2">
      <c r="A20" s="87">
        <v>13</v>
      </c>
      <c r="B20" s="87">
        <v>4</v>
      </c>
      <c r="C20" s="87">
        <v>70</v>
      </c>
      <c r="D20" s="87">
        <v>1</v>
      </c>
      <c r="E20" s="14">
        <f>节奏总表!Y16</f>
        <v>1.1500000000000004</v>
      </c>
      <c r="F20" s="14">
        <f>节奏总表!Z16</f>
        <v>6.8250000000000002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87">
        <v>13</v>
      </c>
      <c r="W20" s="87">
        <v>70</v>
      </c>
      <c r="X20" s="87">
        <f t="shared" si="21"/>
        <v>0</v>
      </c>
      <c r="Y20" s="87">
        <f t="shared" si="22"/>
        <v>60</v>
      </c>
      <c r="Z20" s="87">
        <f t="shared" si="13"/>
        <v>24</v>
      </c>
      <c r="AA20" s="87">
        <f t="shared" si="14"/>
        <v>0</v>
      </c>
      <c r="AB20" s="87">
        <f t="shared" si="15"/>
        <v>0</v>
      </c>
      <c r="AC20" s="87">
        <f t="shared" si="16"/>
        <v>35.099999999999994</v>
      </c>
      <c r="AD20" s="87">
        <f t="shared" si="17"/>
        <v>7.5600000000000005</v>
      </c>
      <c r="AE20" s="87">
        <f t="shared" si="18"/>
        <v>0</v>
      </c>
      <c r="AF20" s="87">
        <f t="shared" si="19"/>
        <v>0</v>
      </c>
      <c r="AI20" s="87">
        <v>15</v>
      </c>
      <c r="AJ20" s="87">
        <v>2</v>
      </c>
      <c r="AK20" s="14" t="str">
        <f>INDEX(节奏总表!$CD$4:$CD$23,MATCH(挂机升级突破!AI20+1,节奏总表!$CG$4:$CG$22,1))</f>
        <v>叫唤+1</v>
      </c>
      <c r="AL20" s="87"/>
      <c r="AM20" s="14">
        <f>INDEX(节奏总表!$BJ$4:$BJ$55,挂机升级突破!AI20)</f>
        <v>57</v>
      </c>
      <c r="AN20" s="87"/>
      <c r="AO20" s="87"/>
      <c r="AP20" s="19">
        <v>0.05</v>
      </c>
      <c r="AQ20" s="87"/>
      <c r="AR20" s="87"/>
      <c r="AS20" s="19">
        <v>0.15</v>
      </c>
      <c r="AT20" s="87"/>
      <c r="AU20" s="87"/>
      <c r="AV20" s="87"/>
      <c r="AW20" s="87"/>
      <c r="AX20" s="14">
        <f t="shared" si="3"/>
        <v>11</v>
      </c>
      <c r="AY20" s="19">
        <v>0.26</v>
      </c>
      <c r="AZ20" s="14">
        <f t="shared" si="4"/>
        <v>5405</v>
      </c>
      <c r="BB20" s="90">
        <v>15</v>
      </c>
      <c r="BC20" s="60">
        <v>2</v>
      </c>
      <c r="BD20" s="87" t="s">
        <v>620</v>
      </c>
      <c r="BE20" s="90">
        <v>9.0000000000000107</v>
      </c>
      <c r="BF20" s="14">
        <f>AM20</f>
        <v>57</v>
      </c>
      <c r="BG20" s="120">
        <v>11</v>
      </c>
      <c r="BH20" s="120">
        <v>3</v>
      </c>
      <c r="BI20" s="32"/>
      <c r="BJ20" s="14">
        <f>ROUND(BJ$3*AN20/$BE20,0)</f>
        <v>0</v>
      </c>
      <c r="BK20" s="14">
        <f>ROUND(BK$3*AO20/$BE20/5,0)*5</f>
        <v>0</v>
      </c>
      <c r="BL20" s="14">
        <f>ROUND(BL$3*AP20/$BE20/5,0)*5</f>
        <v>15</v>
      </c>
      <c r="BM20" s="14">
        <f>ROUND(BM$3*AQ20/$BE20,0)</f>
        <v>0</v>
      </c>
      <c r="BN20" s="14">
        <f>ROUND(BN$3*AR20/$BE20,0)</f>
        <v>0</v>
      </c>
      <c r="BO20" s="14">
        <f>ROUND(BO$3*AS20/$BE20,0)</f>
        <v>21</v>
      </c>
      <c r="BP20" s="14">
        <f>ROUND(BP$3*AT20/$BE20,0)</f>
        <v>0</v>
      </c>
      <c r="BQ20" s="14">
        <f>ROUND(BQ$3*AU20/$BE20,0)</f>
        <v>0</v>
      </c>
      <c r="BR20" s="14">
        <f>ROUND(BR$3*AV20/$BE20,0)</f>
        <v>0</v>
      </c>
      <c r="BS20" s="14">
        <f t="shared" si="5"/>
        <v>0</v>
      </c>
      <c r="BT20" s="14">
        <f t="shared" si="6"/>
        <v>5405</v>
      </c>
      <c r="BV20" s="120">
        <v>14</v>
      </c>
      <c r="BW20" s="120" t="s">
        <v>624</v>
      </c>
      <c r="BX20" s="120">
        <v>95</v>
      </c>
      <c r="BY20" s="120">
        <v>5</v>
      </c>
      <c r="BZ20" s="120">
        <v>3</v>
      </c>
      <c r="CA20" s="19">
        <v>0.2</v>
      </c>
      <c r="CB20" s="120"/>
      <c r="CC20" s="19"/>
      <c r="CD20" s="19">
        <v>0.21</v>
      </c>
      <c r="CE20" s="120"/>
      <c r="CF20" s="14">
        <f t="shared" si="7"/>
        <v>0</v>
      </c>
      <c r="CG20" s="14">
        <f t="shared" si="8"/>
        <v>0</v>
      </c>
      <c r="CH20" s="14">
        <f t="shared" si="9"/>
        <v>26</v>
      </c>
      <c r="CI20" s="14">
        <f t="shared" si="10"/>
        <v>0</v>
      </c>
      <c r="CJ20" s="14">
        <f t="shared" si="20"/>
        <v>22080</v>
      </c>
      <c r="CM20" s="14">
        <f>金币总产!P33</f>
        <v>269970</v>
      </c>
      <c r="CN20" s="19">
        <v>0.1</v>
      </c>
      <c r="CO20" s="14">
        <f>INT(CM$20*CN20)</f>
        <v>26997</v>
      </c>
      <c r="CP20" s="32">
        <v>2.8</v>
      </c>
      <c r="CQ20" s="14">
        <f t="shared" si="1"/>
        <v>3000</v>
      </c>
    </row>
    <row r="21" spans="1:95" ht="16.5" x14ac:dyDescent="0.2">
      <c r="A21" s="87">
        <v>14</v>
      </c>
      <c r="B21" s="87">
        <v>4</v>
      </c>
      <c r="C21" s="87">
        <v>75</v>
      </c>
      <c r="D21" s="87">
        <v>1</v>
      </c>
      <c r="E21" s="14">
        <f>节奏总表!Y17</f>
        <v>1.33</v>
      </c>
      <c r="F21" s="14">
        <f>节奏总表!Z17</f>
        <v>8.1550000000000011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87">
        <v>14</v>
      </c>
      <c r="W21" s="87">
        <v>75</v>
      </c>
      <c r="X21" s="87">
        <f t="shared" si="21"/>
        <v>0</v>
      </c>
      <c r="Y21" s="87">
        <f t="shared" si="22"/>
        <v>42</v>
      </c>
      <c r="Z21" s="87">
        <f t="shared" si="13"/>
        <v>31.200000000000003</v>
      </c>
      <c r="AA21" s="87">
        <f t="shared" si="14"/>
        <v>0</v>
      </c>
      <c r="AB21" s="87">
        <f t="shared" si="15"/>
        <v>0</v>
      </c>
      <c r="AC21" s="87">
        <f t="shared" si="16"/>
        <v>27</v>
      </c>
      <c r="AD21" s="87">
        <f t="shared" si="17"/>
        <v>10.8</v>
      </c>
      <c r="AE21" s="87">
        <f t="shared" si="18"/>
        <v>0</v>
      </c>
      <c r="AF21" s="87">
        <f t="shared" si="19"/>
        <v>0</v>
      </c>
      <c r="AI21" s="87">
        <v>16</v>
      </c>
      <c r="AJ21" s="90">
        <v>3</v>
      </c>
      <c r="AK21" s="14" t="str">
        <f>INDEX(节奏总表!$CD$4:$CD$23,MATCH(挂机升级突破!AI21+1,节奏总表!$CG$4:$CG$22,1))</f>
        <v>叫唤+1</v>
      </c>
      <c r="AL21" s="87"/>
      <c r="AM21" s="14">
        <f>INDEX(节奏总表!$BJ$4:$BJ$55,挂机升级突破!AI21)</f>
        <v>60</v>
      </c>
      <c r="AN21" s="87"/>
      <c r="AO21" s="87"/>
      <c r="AP21" s="19">
        <v>0.05</v>
      </c>
      <c r="AQ21" s="87"/>
      <c r="AR21" s="87"/>
      <c r="AS21" s="19">
        <v>0.16</v>
      </c>
      <c r="AT21" s="87"/>
      <c r="AU21" s="87"/>
      <c r="AV21" s="87"/>
      <c r="AW21" s="87"/>
      <c r="AX21" s="14">
        <f t="shared" si="3"/>
        <v>11</v>
      </c>
      <c r="AY21" s="19">
        <v>0.28999999999999998</v>
      </c>
      <c r="AZ21" s="14">
        <f t="shared" si="4"/>
        <v>6030</v>
      </c>
      <c r="BB21" s="90">
        <v>16</v>
      </c>
      <c r="BC21" s="69">
        <v>3</v>
      </c>
      <c r="BD21" s="87" t="s">
        <v>620</v>
      </c>
      <c r="BE21" s="90">
        <v>9.0000000000000107</v>
      </c>
      <c r="BF21" s="14">
        <f>AM21</f>
        <v>60</v>
      </c>
      <c r="BG21" s="120">
        <v>11</v>
      </c>
      <c r="BH21" s="120">
        <v>3</v>
      </c>
      <c r="BI21" s="69"/>
      <c r="BJ21" s="14">
        <f>ROUND(BJ$3*AN21/$BE21,0)</f>
        <v>0</v>
      </c>
      <c r="BK21" s="14">
        <f>ROUND(BK$3*AO21/$BE21/5,0)*5</f>
        <v>0</v>
      </c>
      <c r="BL21" s="14">
        <f>ROUND(BL$3*AP21/$BE21/5,0)*5</f>
        <v>15</v>
      </c>
      <c r="BM21" s="14">
        <f>ROUND(BM$3*AQ21/$BE21,0)</f>
        <v>0</v>
      </c>
      <c r="BN21" s="14">
        <f>ROUND(BN$3*AR21/$BE21,0)</f>
        <v>0</v>
      </c>
      <c r="BO21" s="14">
        <f>ROUND(BO$3*AS21/$BE21,0)</f>
        <v>22</v>
      </c>
      <c r="BP21" s="14">
        <f>ROUND(BP$3*AT21/$BE21,0)</f>
        <v>0</v>
      </c>
      <c r="BQ21" s="14">
        <f>ROUND(BQ$3*AU21/$BE21,0)</f>
        <v>0</v>
      </c>
      <c r="BR21" s="14">
        <f>ROUND(BR$3*AV21/$BE21,0)</f>
        <v>0</v>
      </c>
      <c r="BS21" s="14">
        <f t="shared" si="5"/>
        <v>0</v>
      </c>
      <c r="BT21" s="14">
        <f t="shared" si="6"/>
        <v>6030</v>
      </c>
      <c r="BV21" s="120">
        <v>15</v>
      </c>
      <c r="BW21" s="120" t="s">
        <v>566</v>
      </c>
      <c r="BX21" s="120">
        <v>102</v>
      </c>
      <c r="BY21" s="120">
        <v>5</v>
      </c>
      <c r="BZ21" s="120">
        <v>3</v>
      </c>
      <c r="CA21" s="19">
        <v>0.2</v>
      </c>
      <c r="CB21" s="120"/>
      <c r="CC21" s="120"/>
      <c r="CD21" s="19">
        <v>0.28000000000000003</v>
      </c>
      <c r="CE21" s="120"/>
      <c r="CF21" s="14">
        <f t="shared" si="7"/>
        <v>0</v>
      </c>
      <c r="CG21" s="14">
        <f t="shared" si="8"/>
        <v>0</v>
      </c>
      <c r="CH21" s="14">
        <f t="shared" si="9"/>
        <v>35</v>
      </c>
      <c r="CI21" s="14">
        <f t="shared" si="10"/>
        <v>0</v>
      </c>
      <c r="CJ21" s="14">
        <f t="shared" si="20"/>
        <v>25306</v>
      </c>
      <c r="CN21" s="19">
        <v>0.15</v>
      </c>
      <c r="CO21" s="14">
        <f t="shared" ref="CO21:CO38" si="23">INT(CM$20*CN21)</f>
        <v>40495</v>
      </c>
      <c r="CP21" s="32">
        <v>3</v>
      </c>
      <c r="CQ21" s="14">
        <f t="shared" si="1"/>
        <v>4000</v>
      </c>
    </row>
    <row r="22" spans="1:95" ht="16.5" x14ac:dyDescent="0.2">
      <c r="A22" s="87">
        <v>15</v>
      </c>
      <c r="B22" s="87">
        <v>4</v>
      </c>
      <c r="C22" s="87">
        <v>80</v>
      </c>
      <c r="D22" s="87">
        <v>1</v>
      </c>
      <c r="E22" s="14">
        <f>节奏总表!Y18</f>
        <v>1.5600000000000005</v>
      </c>
      <c r="F22" s="14">
        <f>节奏总表!Z18</f>
        <v>9.7150000000000016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87">
        <v>15</v>
      </c>
      <c r="W22" s="87">
        <v>80</v>
      </c>
      <c r="X22" s="87">
        <f t="shared" si="21"/>
        <v>0</v>
      </c>
      <c r="Y22" s="87">
        <f t="shared" si="22"/>
        <v>24</v>
      </c>
      <c r="Z22" s="87">
        <f t="shared" si="13"/>
        <v>38.400000000000006</v>
      </c>
      <c r="AA22" s="87">
        <f t="shared" si="14"/>
        <v>0</v>
      </c>
      <c r="AB22" s="87">
        <f t="shared" si="15"/>
        <v>0</v>
      </c>
      <c r="AC22" s="87">
        <f t="shared" si="16"/>
        <v>18.899999999999999</v>
      </c>
      <c r="AD22" s="87">
        <f t="shared" si="17"/>
        <v>14.040000000000003</v>
      </c>
      <c r="AE22" s="87">
        <f t="shared" si="18"/>
        <v>0</v>
      </c>
      <c r="AF22" s="87">
        <f t="shared" si="19"/>
        <v>0</v>
      </c>
      <c r="AI22" s="87">
        <v>17</v>
      </c>
      <c r="AJ22" s="87">
        <v>2</v>
      </c>
      <c r="AK22" s="14" t="str">
        <f>INDEX(节奏总表!$CD$4:$CD$23,MATCH(挂机升级突破!AI22+1,节奏总表!$CG$4:$CG$22,1))</f>
        <v>叫唤+2</v>
      </c>
      <c r="AL22" s="87"/>
      <c r="AM22" s="14">
        <f>INDEX(节奏总表!$BJ$4:$BJ$55,挂机升级突破!AI22)</f>
        <v>62</v>
      </c>
      <c r="AN22" s="87"/>
      <c r="AO22" s="87"/>
      <c r="AP22" s="19">
        <v>0.1</v>
      </c>
      <c r="AQ22" s="87"/>
      <c r="AR22" s="87"/>
      <c r="AS22" s="87"/>
      <c r="AT22" s="19">
        <v>0.05</v>
      </c>
      <c r="AU22" s="87"/>
      <c r="AV22" s="87"/>
      <c r="AW22" s="87"/>
      <c r="AX22" s="14">
        <f t="shared" si="3"/>
        <v>12</v>
      </c>
      <c r="AY22" s="19">
        <v>0.26</v>
      </c>
      <c r="AZ22" s="14">
        <f t="shared" si="4"/>
        <v>6760</v>
      </c>
      <c r="BB22" s="90">
        <v>17</v>
      </c>
      <c r="BC22" s="69">
        <v>2</v>
      </c>
      <c r="BD22" s="87" t="s">
        <v>575</v>
      </c>
      <c r="BE22" s="90">
        <v>9.0000000000000107</v>
      </c>
      <c r="BF22" s="14">
        <f>AM22</f>
        <v>62</v>
      </c>
      <c r="BG22" s="120">
        <v>11</v>
      </c>
      <c r="BH22" s="120">
        <v>3</v>
      </c>
      <c r="BI22" s="69"/>
      <c r="BJ22" s="14">
        <f>ROUND(BJ$3*AN22/$BE22,0)</f>
        <v>0</v>
      </c>
      <c r="BK22" s="14">
        <f>ROUND(BK$3*AO22/$BE22/5,0)*5</f>
        <v>0</v>
      </c>
      <c r="BL22" s="14">
        <f>ROUND(BL$3*AP22/$BE22/5,0)*5</f>
        <v>30</v>
      </c>
      <c r="BM22" s="14">
        <f>ROUND(BM$3*AQ22/$BE22,0)</f>
        <v>0</v>
      </c>
      <c r="BN22" s="14">
        <f>ROUND(BN$3*AR22/$BE22,0)</f>
        <v>0</v>
      </c>
      <c r="BO22" s="14">
        <f>ROUND(BO$3*AS22/$BE22,0)</f>
        <v>0</v>
      </c>
      <c r="BP22" s="14">
        <f>ROUND(BP$3*AT22/$BE22,0)</f>
        <v>7</v>
      </c>
      <c r="BQ22" s="14">
        <f>ROUND(BQ$3*AU22/$BE22,0)</f>
        <v>0</v>
      </c>
      <c r="BR22" s="14">
        <f>ROUND(BR$3*AV22/$BE22,0)</f>
        <v>0</v>
      </c>
      <c r="BS22" s="14">
        <f t="shared" si="5"/>
        <v>0</v>
      </c>
      <c r="BT22" s="14">
        <f t="shared" si="6"/>
        <v>6760</v>
      </c>
      <c r="BV22" s="120">
        <v>16</v>
      </c>
      <c r="BW22" s="120" t="s">
        <v>625</v>
      </c>
      <c r="BX22" s="120">
        <v>110</v>
      </c>
      <c r="BY22" s="120">
        <v>5</v>
      </c>
      <c r="BZ22" s="120">
        <v>3</v>
      </c>
      <c r="CA22" s="19">
        <v>0.2</v>
      </c>
      <c r="CB22" s="120"/>
      <c r="CC22" s="120"/>
      <c r="CD22" s="19">
        <v>0.36</v>
      </c>
      <c r="CE22" s="120"/>
      <c r="CF22" s="14">
        <f t="shared" si="7"/>
        <v>0</v>
      </c>
      <c r="CG22" s="14">
        <f t="shared" si="8"/>
        <v>0</v>
      </c>
      <c r="CH22" s="14">
        <f t="shared" si="9"/>
        <v>45</v>
      </c>
      <c r="CI22" s="14">
        <f t="shared" si="10"/>
        <v>0</v>
      </c>
      <c r="CJ22" s="14">
        <f t="shared" si="20"/>
        <v>32400</v>
      </c>
      <c r="CN22" s="19">
        <v>0.2</v>
      </c>
      <c r="CO22" s="14">
        <f t="shared" si="23"/>
        <v>53994</v>
      </c>
      <c r="CP22" s="32">
        <v>3</v>
      </c>
      <c r="CQ22" s="14">
        <f t="shared" si="1"/>
        <v>5500</v>
      </c>
    </row>
    <row r="23" spans="1:95" ht="16.5" x14ac:dyDescent="0.2">
      <c r="A23" s="87">
        <v>16</v>
      </c>
      <c r="B23" s="87">
        <v>4</v>
      </c>
      <c r="C23" s="87">
        <v>85</v>
      </c>
      <c r="D23" s="87">
        <v>1</v>
      </c>
      <c r="E23" s="14">
        <f>节奏总表!Y19</f>
        <v>1.92</v>
      </c>
      <c r="F23" s="14">
        <f>节奏总表!Z19</f>
        <v>11.635000000000002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87">
        <v>16</v>
      </c>
      <c r="W23" s="87">
        <v>85</v>
      </c>
      <c r="X23" s="87">
        <f t="shared" si="21"/>
        <v>0</v>
      </c>
      <c r="Y23" s="87">
        <f t="shared" si="22"/>
        <v>0</v>
      </c>
      <c r="Z23" s="87">
        <f t="shared" si="13"/>
        <v>48</v>
      </c>
      <c r="AA23" s="87">
        <f t="shared" si="14"/>
        <v>0</v>
      </c>
      <c r="AB23" s="87">
        <f t="shared" si="15"/>
        <v>0</v>
      </c>
      <c r="AC23" s="87">
        <f t="shared" si="16"/>
        <v>10.8</v>
      </c>
      <c r="AD23" s="87">
        <f t="shared" si="17"/>
        <v>17.28</v>
      </c>
      <c r="AE23" s="87">
        <f t="shared" si="18"/>
        <v>0</v>
      </c>
      <c r="AF23" s="87">
        <f t="shared" si="19"/>
        <v>0</v>
      </c>
      <c r="AI23" s="87">
        <v>18</v>
      </c>
      <c r="AJ23" s="87">
        <v>3</v>
      </c>
      <c r="AK23" s="14" t="str">
        <f>INDEX(节奏总表!$CD$4:$CD$23,MATCH(挂机升级突破!AI23+1,节奏总表!$CG$4:$CG$22,1))</f>
        <v>叫唤+2</v>
      </c>
      <c r="AL23" s="87"/>
      <c r="AM23" s="14">
        <f>INDEX(节奏总表!$BJ$4:$BJ$55,挂机升级突破!AI23)</f>
        <v>65</v>
      </c>
      <c r="AN23" s="87"/>
      <c r="AO23" s="87"/>
      <c r="AP23" s="19">
        <v>0.1</v>
      </c>
      <c r="AQ23" s="87"/>
      <c r="AR23" s="87"/>
      <c r="AS23" s="87"/>
      <c r="AT23" s="19">
        <v>0.05</v>
      </c>
      <c r="AU23" s="87"/>
      <c r="AV23" s="87"/>
      <c r="AW23" s="87"/>
      <c r="AX23" s="14">
        <f t="shared" si="3"/>
        <v>12</v>
      </c>
      <c r="AY23" s="19">
        <v>0.28999999999999998</v>
      </c>
      <c r="AZ23" s="14">
        <f t="shared" si="4"/>
        <v>7540</v>
      </c>
      <c r="BB23" s="90">
        <v>18</v>
      </c>
      <c r="BC23" s="69">
        <v>3</v>
      </c>
      <c r="BD23" s="87" t="s">
        <v>575</v>
      </c>
      <c r="BE23" s="90">
        <v>9.0000000000000107</v>
      </c>
      <c r="BF23" s="14">
        <f>AM23</f>
        <v>65</v>
      </c>
      <c r="BG23" s="120">
        <v>11</v>
      </c>
      <c r="BH23" s="120">
        <v>3</v>
      </c>
      <c r="BI23" s="69"/>
      <c r="BJ23" s="14">
        <f>ROUND(BJ$3*AN23/$BE23,0)</f>
        <v>0</v>
      </c>
      <c r="BK23" s="14">
        <f>ROUND(BK$3*AO23/$BE23/5,0)*5</f>
        <v>0</v>
      </c>
      <c r="BL23" s="14">
        <f>ROUND(BL$3*AP23/$BE23/5,0)*5</f>
        <v>30</v>
      </c>
      <c r="BM23" s="14">
        <f>ROUND(BM$3*AQ23/$BE23,0)</f>
        <v>0</v>
      </c>
      <c r="BN23" s="14">
        <f>ROUND(BN$3*AR23/$BE23,0)</f>
        <v>0</v>
      </c>
      <c r="BO23" s="14">
        <f>ROUND(BO$3*AS23/$BE23,0)</f>
        <v>0</v>
      </c>
      <c r="BP23" s="14">
        <f>ROUND(BP$3*AT23/$BE23,0)</f>
        <v>7</v>
      </c>
      <c r="BQ23" s="14">
        <f>ROUND(BQ$3*AU23/$BE23,0)</f>
        <v>0</v>
      </c>
      <c r="BR23" s="14">
        <f>ROUND(BR$3*AV23/$BE23,0)</f>
        <v>0</v>
      </c>
      <c r="BS23" s="14">
        <f t="shared" si="5"/>
        <v>0</v>
      </c>
      <c r="BT23" s="14">
        <f t="shared" si="6"/>
        <v>7540</v>
      </c>
      <c r="BV23" s="120">
        <v>17</v>
      </c>
      <c r="BW23" s="120" t="s">
        <v>626</v>
      </c>
      <c r="BX23" s="120">
        <v>117</v>
      </c>
      <c r="BY23" s="120">
        <v>5</v>
      </c>
      <c r="BZ23" s="120">
        <v>4</v>
      </c>
      <c r="CA23" s="19">
        <v>0.2</v>
      </c>
      <c r="CB23" s="120"/>
      <c r="CC23" s="120"/>
      <c r="CD23" s="19"/>
      <c r="CE23" s="19">
        <v>0.15</v>
      </c>
      <c r="CF23" s="14">
        <f t="shared" si="7"/>
        <v>0</v>
      </c>
      <c r="CG23" s="14">
        <f t="shared" si="8"/>
        <v>0</v>
      </c>
      <c r="CH23" s="14">
        <f t="shared" si="9"/>
        <v>0</v>
      </c>
      <c r="CI23" s="14">
        <f t="shared" si="10"/>
        <v>9</v>
      </c>
      <c r="CJ23" s="14">
        <f t="shared" si="20"/>
        <v>36266</v>
      </c>
      <c r="CN23" s="19"/>
      <c r="CO23" s="14"/>
      <c r="CP23" s="69"/>
      <c r="CQ23" s="14"/>
    </row>
    <row r="24" spans="1:95" ht="16.5" x14ac:dyDescent="0.2">
      <c r="A24" s="87">
        <v>17</v>
      </c>
      <c r="B24" s="87">
        <v>4</v>
      </c>
      <c r="C24" s="87">
        <v>90</v>
      </c>
      <c r="D24" s="87">
        <v>1</v>
      </c>
      <c r="E24" s="14">
        <f>节奏总表!Y20</f>
        <v>2.1899999999999995</v>
      </c>
      <c r="F24" s="14">
        <f>节奏总表!Z20</f>
        <v>13.825000000000001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87">
        <v>17</v>
      </c>
      <c r="W24" s="87">
        <v>90</v>
      </c>
      <c r="X24" s="87">
        <f t="shared" si="21"/>
        <v>0</v>
      </c>
      <c r="Y24" s="87">
        <f t="shared" si="22"/>
        <v>0</v>
      </c>
      <c r="Z24" s="87">
        <f t="shared" si="13"/>
        <v>38.400000000000006</v>
      </c>
      <c r="AA24" s="87">
        <f t="shared" si="14"/>
        <v>4.8000000000000007</v>
      </c>
      <c r="AB24" s="87">
        <f t="shared" si="15"/>
        <v>0</v>
      </c>
      <c r="AC24" s="87">
        <f t="shared" si="16"/>
        <v>0</v>
      </c>
      <c r="AD24" s="87">
        <f t="shared" si="17"/>
        <v>21.6</v>
      </c>
      <c r="AE24" s="87">
        <f t="shared" si="18"/>
        <v>0</v>
      </c>
      <c r="AF24" s="87">
        <f t="shared" si="19"/>
        <v>0</v>
      </c>
      <c r="AI24" s="87">
        <v>19</v>
      </c>
      <c r="AJ24" s="87">
        <v>1</v>
      </c>
      <c r="AK24" s="14" t="str">
        <f>INDEX(节奏总表!$CD$4:$CD$23,MATCH(挂机升级突破!AI24+1,节奏总表!$CG$4:$CG$22,1))</f>
        <v>叫唤+2</v>
      </c>
      <c r="AL24" s="87"/>
      <c r="AM24" s="14">
        <f>INDEX(节奏总表!$BJ$4:$BJ$55,挂机升级突破!AI24)</f>
        <v>67</v>
      </c>
      <c r="AN24" s="87"/>
      <c r="AO24" s="87"/>
      <c r="AP24" s="19">
        <v>0.1</v>
      </c>
      <c r="AQ24" s="87"/>
      <c r="AR24" s="87"/>
      <c r="AS24" s="87"/>
      <c r="AT24" s="19">
        <v>0.05</v>
      </c>
      <c r="AU24" s="87"/>
      <c r="AV24" s="87"/>
      <c r="AW24" s="87"/>
      <c r="AX24" s="14">
        <f t="shared" si="3"/>
        <v>13</v>
      </c>
      <c r="AY24" s="19">
        <v>0.26</v>
      </c>
      <c r="AZ24" s="14">
        <f t="shared" si="4"/>
        <v>8250</v>
      </c>
      <c r="BB24" s="90">
        <v>19</v>
      </c>
      <c r="BC24" s="69">
        <v>1</v>
      </c>
      <c r="BD24" s="87" t="s">
        <v>575</v>
      </c>
      <c r="BE24" s="90">
        <v>9.0000000000000107</v>
      </c>
      <c r="BF24" s="14">
        <f>AM24</f>
        <v>67</v>
      </c>
      <c r="BG24" s="120">
        <v>11</v>
      </c>
      <c r="BH24" s="120">
        <v>3</v>
      </c>
      <c r="BI24" s="69"/>
      <c r="BJ24" s="14">
        <f>ROUND(BJ$3*AN24/$BE24,0)</f>
        <v>0</v>
      </c>
      <c r="BK24" s="14">
        <f>ROUND(BK$3*AO24/$BE24/5,0)*5</f>
        <v>0</v>
      </c>
      <c r="BL24" s="14">
        <f>ROUND(BL$3*AP24/$BE24/5,0)*5</f>
        <v>30</v>
      </c>
      <c r="BM24" s="14">
        <f>ROUND(BM$3*AQ24/$BE24,0)</f>
        <v>0</v>
      </c>
      <c r="BN24" s="14">
        <f>ROUND(BN$3*AR24/$BE24,0)</f>
        <v>0</v>
      </c>
      <c r="BO24" s="14">
        <f>ROUND(BO$3*AS24/$BE24,0)</f>
        <v>0</v>
      </c>
      <c r="BP24" s="14">
        <f>ROUND(BP$3*AT24/$BE24,0)</f>
        <v>7</v>
      </c>
      <c r="BQ24" s="14">
        <f>ROUND(BQ$3*AU24/$BE24,0)</f>
        <v>0</v>
      </c>
      <c r="BR24" s="14">
        <f>ROUND(BR$3*AV24/$BE24,0)</f>
        <v>0</v>
      </c>
      <c r="BS24" s="14">
        <f t="shared" si="5"/>
        <v>0</v>
      </c>
      <c r="BT24" s="14">
        <f t="shared" si="6"/>
        <v>8250</v>
      </c>
      <c r="BV24" s="120">
        <v>18</v>
      </c>
      <c r="BW24" s="120" t="s">
        <v>577</v>
      </c>
      <c r="BX24" s="120">
        <v>125</v>
      </c>
      <c r="BY24" s="120">
        <v>5</v>
      </c>
      <c r="BZ24" s="120">
        <v>4</v>
      </c>
      <c r="CA24" s="19">
        <v>0.2</v>
      </c>
      <c r="CB24" s="120"/>
      <c r="CC24" s="120"/>
      <c r="CD24" s="19"/>
      <c r="CE24" s="19">
        <v>0.21</v>
      </c>
      <c r="CF24" s="14">
        <f t="shared" si="7"/>
        <v>0</v>
      </c>
      <c r="CG24" s="14">
        <f t="shared" si="8"/>
        <v>0</v>
      </c>
      <c r="CH24" s="14">
        <f t="shared" si="9"/>
        <v>0</v>
      </c>
      <c r="CI24" s="14">
        <f t="shared" si="10"/>
        <v>12</v>
      </c>
      <c r="CJ24" s="14">
        <f t="shared" si="20"/>
        <v>54000</v>
      </c>
      <c r="CN24" s="19"/>
      <c r="CO24" s="14"/>
      <c r="CP24" s="69"/>
      <c r="CQ24" s="14"/>
    </row>
    <row r="25" spans="1:95" ht="16.5" x14ac:dyDescent="0.2">
      <c r="A25" s="87">
        <v>18</v>
      </c>
      <c r="B25" s="87">
        <v>4</v>
      </c>
      <c r="C25" s="87">
        <v>95</v>
      </c>
      <c r="D25" s="87">
        <v>1</v>
      </c>
      <c r="E25" s="14">
        <f>节奏总表!Y21</f>
        <v>2.3000000000000007</v>
      </c>
      <c r="F25" s="14">
        <f>节奏总表!Z21</f>
        <v>16.125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87">
        <v>18</v>
      </c>
      <c r="W25" s="87">
        <v>95</v>
      </c>
      <c r="X25" s="87">
        <f t="shared" si="21"/>
        <v>0</v>
      </c>
      <c r="Y25" s="87">
        <f t="shared" si="22"/>
        <v>0</v>
      </c>
      <c r="Z25" s="87">
        <f t="shared" si="13"/>
        <v>31.200000000000003</v>
      </c>
      <c r="AA25" s="87">
        <f t="shared" si="14"/>
        <v>8.4</v>
      </c>
      <c r="AB25" s="87">
        <f t="shared" si="15"/>
        <v>0</v>
      </c>
      <c r="AC25" s="87">
        <f t="shared" si="16"/>
        <v>0</v>
      </c>
      <c r="AD25" s="87">
        <f t="shared" si="17"/>
        <v>17.28</v>
      </c>
      <c r="AE25" s="87">
        <f t="shared" si="18"/>
        <v>2.16</v>
      </c>
      <c r="AF25" s="87">
        <f t="shared" si="19"/>
        <v>0</v>
      </c>
      <c r="AI25" s="87">
        <v>20</v>
      </c>
      <c r="AJ25" s="87">
        <v>2</v>
      </c>
      <c r="AK25" s="14" t="str">
        <f>INDEX(节奏总表!$CD$4:$CD$23,MATCH(挂机升级突破!AI25+1,节奏总表!$CG$4:$CG$22,1))</f>
        <v>大叫唤</v>
      </c>
      <c r="AL25" s="87"/>
      <c r="AM25" s="14">
        <f>INDEX(节奏总表!$BJ$4:$BJ$55,挂机升级突破!AI25)</f>
        <v>70</v>
      </c>
      <c r="AN25" s="87"/>
      <c r="AO25" s="87"/>
      <c r="AP25" s="19">
        <v>0.15</v>
      </c>
      <c r="AQ25" s="87"/>
      <c r="AR25" s="87"/>
      <c r="AS25" s="87"/>
      <c r="AT25" s="19">
        <v>7.0000000000000007E-2</v>
      </c>
      <c r="AU25" s="87"/>
      <c r="AV25" s="87"/>
      <c r="AW25" s="87"/>
      <c r="AX25" s="14">
        <f t="shared" si="3"/>
        <v>13</v>
      </c>
      <c r="AY25" s="19">
        <v>0.28999999999999998</v>
      </c>
      <c r="AZ25" s="14">
        <f t="shared" si="4"/>
        <v>9200</v>
      </c>
      <c r="BB25" s="90">
        <v>20</v>
      </c>
      <c r="BC25" s="69">
        <v>2</v>
      </c>
      <c r="BD25" s="87" t="s">
        <v>621</v>
      </c>
      <c r="BE25" s="90">
        <v>9.0000000000000107</v>
      </c>
      <c r="BF25" s="14">
        <f>AM25</f>
        <v>70</v>
      </c>
      <c r="BG25" s="120">
        <v>11</v>
      </c>
      <c r="BH25" s="120">
        <v>3</v>
      </c>
      <c r="BI25" s="69"/>
      <c r="BJ25" s="14">
        <f>ROUND(BJ$3*AN25/$BE25,0)</f>
        <v>0</v>
      </c>
      <c r="BK25" s="14">
        <f>ROUND(BK$3*AO25/$BE25/5,0)*5</f>
        <v>0</v>
      </c>
      <c r="BL25" s="14">
        <f>ROUND(BL$3*AP25/$BE25/5,0)*5</f>
        <v>50</v>
      </c>
      <c r="BM25" s="14">
        <f>ROUND(BM$3*AQ25/$BE25,0)</f>
        <v>0</v>
      </c>
      <c r="BN25" s="14">
        <f>ROUND(BN$3*AR25/$BE25,0)</f>
        <v>0</v>
      </c>
      <c r="BO25" s="14">
        <f>ROUND(BO$3*AS25/$BE25,0)</f>
        <v>0</v>
      </c>
      <c r="BP25" s="14">
        <f>ROUND(BP$3*AT25/$BE25,0)</f>
        <v>10</v>
      </c>
      <c r="BQ25" s="14">
        <f>ROUND(BQ$3*AU25/$BE25,0)</f>
        <v>0</v>
      </c>
      <c r="BR25" s="14">
        <f>ROUND(BR$3*AV25/$BE25,0)</f>
        <v>0</v>
      </c>
      <c r="BS25" s="14">
        <f t="shared" si="5"/>
        <v>0</v>
      </c>
      <c r="BT25" s="14">
        <f t="shared" si="6"/>
        <v>9200</v>
      </c>
      <c r="BV25" s="120">
        <v>19</v>
      </c>
      <c r="BW25" s="120" t="s">
        <v>627</v>
      </c>
      <c r="BX25" s="120">
        <v>132</v>
      </c>
      <c r="BY25" s="120">
        <v>5</v>
      </c>
      <c r="BZ25" s="120">
        <v>4</v>
      </c>
      <c r="CA25" s="19">
        <v>0.2</v>
      </c>
      <c r="CB25" s="120"/>
      <c r="CC25" s="120"/>
      <c r="CD25" s="120"/>
      <c r="CE25" s="19">
        <v>0.28000000000000003</v>
      </c>
      <c r="CF25" s="14">
        <f t="shared" si="7"/>
        <v>0</v>
      </c>
      <c r="CG25" s="14">
        <f t="shared" si="8"/>
        <v>0</v>
      </c>
      <c r="CH25" s="14">
        <f t="shared" si="9"/>
        <v>0</v>
      </c>
      <c r="CI25" s="14">
        <f t="shared" si="10"/>
        <v>16</v>
      </c>
      <c r="CJ25" s="14">
        <f t="shared" si="20"/>
        <v>65106</v>
      </c>
      <c r="CN25" s="19"/>
      <c r="CO25" s="14"/>
      <c r="CP25" s="69"/>
      <c r="CQ25" s="14"/>
    </row>
    <row r="26" spans="1:95" ht="16.5" x14ac:dyDescent="0.2">
      <c r="A26" s="87">
        <v>19</v>
      </c>
      <c r="B26" s="87">
        <v>4</v>
      </c>
      <c r="C26" s="87">
        <v>100</v>
      </c>
      <c r="D26" s="87">
        <v>1</v>
      </c>
      <c r="E26" s="14">
        <f>节奏总表!Y22</f>
        <v>2.4399999999999977</v>
      </c>
      <c r="F26" s="14">
        <f>节奏总表!Z22</f>
        <v>18.564999999999998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87">
        <v>19</v>
      </c>
      <c r="W26" s="87">
        <v>100</v>
      </c>
      <c r="X26" s="87">
        <f t="shared" si="21"/>
        <v>0</v>
      </c>
      <c r="Y26" s="87">
        <f t="shared" si="22"/>
        <v>0</v>
      </c>
      <c r="Z26" s="87">
        <f t="shared" si="13"/>
        <v>24</v>
      </c>
      <c r="AA26" s="87">
        <f t="shared" si="14"/>
        <v>12</v>
      </c>
      <c r="AB26" s="87">
        <f t="shared" si="15"/>
        <v>0</v>
      </c>
      <c r="AC26" s="87">
        <f t="shared" si="16"/>
        <v>0</v>
      </c>
      <c r="AD26" s="87">
        <f t="shared" si="17"/>
        <v>14.040000000000003</v>
      </c>
      <c r="AE26" s="87">
        <f t="shared" si="18"/>
        <v>3.7800000000000002</v>
      </c>
      <c r="AF26" s="87">
        <f t="shared" si="19"/>
        <v>0</v>
      </c>
      <c r="AI26" s="87">
        <v>21</v>
      </c>
      <c r="AJ26" s="87">
        <v>3</v>
      </c>
      <c r="AK26" s="14" t="str">
        <f>INDEX(节奏总表!$CD$4:$CD$23,MATCH(挂机升级突破!AI26+1,节奏总表!$CG$4:$CG$22,1))</f>
        <v>大叫唤</v>
      </c>
      <c r="AL26" s="87"/>
      <c r="AM26" s="14">
        <f>INDEX(节奏总表!$BJ$4:$BJ$55,挂机升级突破!AI26)</f>
        <v>72</v>
      </c>
      <c r="AN26" s="87"/>
      <c r="AO26" s="87"/>
      <c r="AP26" s="19">
        <v>0.15</v>
      </c>
      <c r="AQ26" s="87"/>
      <c r="AR26" s="87"/>
      <c r="AS26" s="87"/>
      <c r="AT26" s="19">
        <v>7.0000000000000007E-2</v>
      </c>
      <c r="AU26" s="87"/>
      <c r="AV26" s="87"/>
      <c r="AW26" s="87"/>
      <c r="AX26" s="14">
        <f t="shared" si="3"/>
        <v>14</v>
      </c>
      <c r="AY26" s="19">
        <v>0.26</v>
      </c>
      <c r="AZ26" s="14">
        <f t="shared" si="4"/>
        <v>10140</v>
      </c>
      <c r="BB26" s="90">
        <v>21</v>
      </c>
      <c r="BC26" s="69">
        <v>3</v>
      </c>
      <c r="BD26" s="87" t="s">
        <v>621</v>
      </c>
      <c r="BE26" s="90">
        <v>9.0000000000000107</v>
      </c>
      <c r="BF26" s="14">
        <f>AM26</f>
        <v>72</v>
      </c>
      <c r="BG26" s="120">
        <v>11</v>
      </c>
      <c r="BH26" s="120">
        <v>3</v>
      </c>
      <c r="BI26" s="69"/>
      <c r="BJ26" s="14">
        <f>ROUND(BJ$3*AN26/$BE26,0)</f>
        <v>0</v>
      </c>
      <c r="BK26" s="14">
        <f>ROUND(BK$3*AO26/$BE26/5,0)*5</f>
        <v>0</v>
      </c>
      <c r="BL26" s="14">
        <f>ROUND(BL$3*AP26/$BE26/5,0)*5</f>
        <v>50</v>
      </c>
      <c r="BM26" s="14">
        <f>ROUND(BM$3*AQ26/$BE26,0)</f>
        <v>0</v>
      </c>
      <c r="BN26" s="14">
        <f>ROUND(BN$3*AR26/$BE26,0)</f>
        <v>0</v>
      </c>
      <c r="BO26" s="14">
        <f>ROUND(BO$3*AS26/$BE26,0)</f>
        <v>0</v>
      </c>
      <c r="BP26" s="14">
        <f>ROUND(BP$3*AT26/$BE26,0)</f>
        <v>10</v>
      </c>
      <c r="BQ26" s="14">
        <f>ROUND(BQ$3*AU26/$BE26,0)</f>
        <v>0</v>
      </c>
      <c r="BR26" s="14">
        <f>ROUND(BR$3*AV26/$BE26,0)</f>
        <v>0</v>
      </c>
      <c r="BS26" s="14">
        <f t="shared" si="5"/>
        <v>0</v>
      </c>
      <c r="BT26" s="14">
        <f t="shared" si="6"/>
        <v>10140</v>
      </c>
      <c r="BV26" s="120">
        <v>20</v>
      </c>
      <c r="BW26" s="120" t="s">
        <v>1057</v>
      </c>
      <c r="BX26" s="120">
        <v>140</v>
      </c>
      <c r="BY26" s="120">
        <v>5</v>
      </c>
      <c r="BZ26" s="120">
        <v>4</v>
      </c>
      <c r="CA26" s="19">
        <v>0.2</v>
      </c>
      <c r="CB26" s="120"/>
      <c r="CC26" s="120"/>
      <c r="CD26" s="120"/>
      <c r="CE26" s="19">
        <v>0.36</v>
      </c>
      <c r="CF26" s="14">
        <f t="shared" si="7"/>
        <v>0</v>
      </c>
      <c r="CG26" s="14">
        <f t="shared" si="8"/>
        <v>0</v>
      </c>
      <c r="CH26" s="14">
        <f t="shared" si="9"/>
        <v>0</v>
      </c>
      <c r="CI26" s="14">
        <f t="shared" si="10"/>
        <v>21</v>
      </c>
      <c r="CJ26" s="14">
        <f t="shared" si="20"/>
        <v>90720</v>
      </c>
      <c r="CN26" s="19"/>
      <c r="CO26" s="14"/>
      <c r="CP26" s="69"/>
      <c r="CQ26" s="14"/>
    </row>
    <row r="27" spans="1:95" ht="16.5" x14ac:dyDescent="0.2">
      <c r="A27" s="87">
        <v>20</v>
      </c>
      <c r="B27" s="87">
        <v>4</v>
      </c>
      <c r="C27" s="87">
        <v>105</v>
      </c>
      <c r="D27" s="87">
        <v>1</v>
      </c>
      <c r="E27" s="14">
        <f>节奏总表!Y23</f>
        <v>2.59</v>
      </c>
      <c r="F27" s="14">
        <f>节奏总表!Z23</f>
        <v>21.154999999999998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87">
        <v>20</v>
      </c>
      <c r="W27" s="87">
        <v>105</v>
      </c>
      <c r="X27" s="87">
        <f t="shared" si="21"/>
        <v>0</v>
      </c>
      <c r="Y27" s="87">
        <f t="shared" si="22"/>
        <v>0</v>
      </c>
      <c r="Z27" s="87">
        <f t="shared" ref="Z27:Z36" si="24">Z$5*J27*J$4/J$5*3</f>
        <v>16.8</v>
      </c>
      <c r="AA27" s="87">
        <f t="shared" ref="AA27:AA36" si="25">AA$5*K27*K$4/K$5*3</f>
        <v>15.600000000000001</v>
      </c>
      <c r="AB27" s="87">
        <f t="shared" ref="AB27:AB36" si="26">AB$5*L27*L$4/L$5*3</f>
        <v>0</v>
      </c>
      <c r="AC27" s="87">
        <f t="shared" ref="AC27:AC36" si="27">AC$5*M27*M$4/M$5*3</f>
        <v>0</v>
      </c>
      <c r="AD27" s="87">
        <f t="shared" ref="AD27:AD36" si="28">AD$5*N27*N$4/N$5*3</f>
        <v>10.8</v>
      </c>
      <c r="AE27" s="87">
        <f t="shared" ref="AE27:AE36" si="29">AE$5*O27*O$4/O$5*3</f>
        <v>5.4</v>
      </c>
      <c r="AF27" s="87">
        <f t="shared" ref="AF27:AF36" si="30">AF$5*P27*P$4/P$5*3</f>
        <v>0</v>
      </c>
      <c r="AI27" s="87">
        <v>22</v>
      </c>
      <c r="AJ27" s="87">
        <v>1</v>
      </c>
      <c r="AK27" s="14" t="str">
        <f>INDEX(节奏总表!$CD$4:$CD$23,MATCH(挂机升级突破!AI27+1,节奏总表!$CG$4:$CG$22,1))</f>
        <v>大叫唤</v>
      </c>
      <c r="AL27" s="87"/>
      <c r="AM27" s="14">
        <f>INDEX(节奏总表!$BJ$4:$BJ$55,挂机升级突破!AI27)</f>
        <v>75</v>
      </c>
      <c r="AN27" s="87"/>
      <c r="AO27" s="87"/>
      <c r="AP27" s="19">
        <v>0.15</v>
      </c>
      <c r="AQ27" s="87"/>
      <c r="AR27" s="87"/>
      <c r="AS27" s="87"/>
      <c r="AT27" s="19">
        <v>7.0000000000000007E-2</v>
      </c>
      <c r="AU27" s="87"/>
      <c r="AV27" s="87"/>
      <c r="AW27" s="87"/>
      <c r="AX27" s="14">
        <f t="shared" si="3"/>
        <v>14</v>
      </c>
      <c r="AY27" s="19">
        <v>0.28999999999999998</v>
      </c>
      <c r="AZ27" s="14">
        <f t="shared" si="4"/>
        <v>11310</v>
      </c>
      <c r="BB27" s="90">
        <v>22</v>
      </c>
      <c r="BC27" s="90">
        <v>1</v>
      </c>
      <c r="BD27" s="90" t="s">
        <v>621</v>
      </c>
      <c r="BE27" s="90">
        <v>9.0000000000000107</v>
      </c>
      <c r="BF27" s="14">
        <f>AM27</f>
        <v>75</v>
      </c>
      <c r="BG27" s="120">
        <v>11</v>
      </c>
      <c r="BH27" s="120">
        <v>3</v>
      </c>
      <c r="BI27" s="90"/>
      <c r="BJ27" s="14">
        <f>ROUND(BJ$3*AN27/$BE27,0)</f>
        <v>0</v>
      </c>
      <c r="BK27" s="14">
        <f>ROUND(BK$3*AO27/$BE27/5,0)*5</f>
        <v>0</v>
      </c>
      <c r="BL27" s="14">
        <f>ROUND(BL$3*AP27/$BE27/5,0)*5</f>
        <v>50</v>
      </c>
      <c r="BM27" s="14">
        <f>ROUND(BM$3*AQ27/$BE27,0)</f>
        <v>0</v>
      </c>
      <c r="BN27" s="14">
        <f>ROUND(BN$3*AR27/$BE27,0)</f>
        <v>0</v>
      </c>
      <c r="BO27" s="14">
        <f>ROUND(BO$3*AS27/$BE27,0)</f>
        <v>0</v>
      </c>
      <c r="BP27" s="14">
        <f>ROUND(BP$3*AT27/$BE27,0)</f>
        <v>10</v>
      </c>
      <c r="BQ27" s="14">
        <f>ROUND(BQ$3*AU27/$BE27,0)</f>
        <v>0</v>
      </c>
      <c r="BR27" s="14">
        <f>ROUND(BR$3*AV27/$BE27,0)</f>
        <v>0</v>
      </c>
      <c r="BS27" s="14">
        <f t="shared" si="5"/>
        <v>0</v>
      </c>
      <c r="BT27" s="14">
        <f t="shared" si="6"/>
        <v>11310</v>
      </c>
      <c r="BV27" s="121"/>
      <c r="BW27" s="121"/>
      <c r="BX27" s="121"/>
      <c r="CB27" s="121"/>
      <c r="CC27" s="121"/>
      <c r="CD27" s="121"/>
      <c r="CE27" s="121"/>
      <c r="CF27" s="121"/>
      <c r="CG27" s="121"/>
      <c r="CH27" s="121"/>
      <c r="CI27" s="121"/>
      <c r="CN27" s="19"/>
      <c r="CO27" s="14"/>
      <c r="CP27" s="69"/>
      <c r="CQ27" s="14"/>
    </row>
    <row r="28" spans="1:95" ht="16.5" x14ac:dyDescent="0.2">
      <c r="A28" s="87">
        <v>21</v>
      </c>
      <c r="B28" s="87">
        <v>4</v>
      </c>
      <c r="C28" s="87">
        <v>110</v>
      </c>
      <c r="D28" s="87">
        <v>1</v>
      </c>
      <c r="E28" s="14">
        <f>节奏总表!Y24</f>
        <v>2.740000000000002</v>
      </c>
      <c r="F28" s="14">
        <f>节奏总表!Z24</f>
        <v>23.895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>
        <f>章节关卡!I26</f>
        <v>225</v>
      </c>
      <c r="S28" s="14">
        <f>章节关卡!F26</f>
        <v>140</v>
      </c>
      <c r="T28" s="15"/>
      <c r="U28" s="15"/>
      <c r="V28" s="87">
        <v>21</v>
      </c>
      <c r="W28" s="87">
        <v>110</v>
      </c>
      <c r="X28" s="87">
        <f t="shared" si="21"/>
        <v>0</v>
      </c>
      <c r="Y28" s="87">
        <f t="shared" si="22"/>
        <v>0</v>
      </c>
      <c r="Z28" s="87">
        <f t="shared" si="24"/>
        <v>9.6000000000000014</v>
      </c>
      <c r="AA28" s="87">
        <f t="shared" si="25"/>
        <v>19.200000000000003</v>
      </c>
      <c r="AB28" s="87">
        <f t="shared" si="26"/>
        <v>0</v>
      </c>
      <c r="AC28" s="87">
        <f t="shared" si="27"/>
        <v>0</v>
      </c>
      <c r="AD28" s="87">
        <f t="shared" si="28"/>
        <v>7.5600000000000005</v>
      </c>
      <c r="AE28" s="87">
        <f t="shared" si="29"/>
        <v>7.0200000000000014</v>
      </c>
      <c r="AF28" s="87">
        <f t="shared" si="30"/>
        <v>0</v>
      </c>
      <c r="AI28" s="87">
        <v>23</v>
      </c>
      <c r="AJ28" s="87">
        <v>2</v>
      </c>
      <c r="AK28" s="14" t="str">
        <f>INDEX(节奏总表!$CD$4:$CD$23,MATCH(挂机升级突破!AI28+1,节奏总表!$CG$4:$CG$22,1))</f>
        <v>大叫唤+1</v>
      </c>
      <c r="AL28" s="87"/>
      <c r="AM28" s="14">
        <f>INDEX(节奏总表!$BJ$4:$BJ$55,挂机升级突破!AI28)</f>
        <v>77</v>
      </c>
      <c r="AN28" s="87"/>
      <c r="AO28" s="87"/>
      <c r="AP28" s="19"/>
      <c r="AQ28" s="19">
        <v>0.05</v>
      </c>
      <c r="AR28" s="87"/>
      <c r="AS28" s="87"/>
      <c r="AT28" s="19">
        <v>0.09</v>
      </c>
      <c r="AU28" s="87"/>
      <c r="AV28" s="87"/>
      <c r="AW28" s="87"/>
      <c r="AX28" s="14">
        <f t="shared" si="3"/>
        <v>15</v>
      </c>
      <c r="AY28" s="19">
        <v>0.26</v>
      </c>
      <c r="AZ28" s="14">
        <f t="shared" si="4"/>
        <v>12480</v>
      </c>
      <c r="BB28" s="90">
        <v>23</v>
      </c>
      <c r="BC28" s="90">
        <v>2</v>
      </c>
      <c r="BD28" s="90" t="s">
        <v>622</v>
      </c>
      <c r="BE28" s="90">
        <v>9.0000000000000107</v>
      </c>
      <c r="BF28" s="14">
        <f>AM28</f>
        <v>77</v>
      </c>
      <c r="BG28" s="120">
        <v>11</v>
      </c>
      <c r="BH28" s="120">
        <v>4</v>
      </c>
      <c r="BI28" s="90"/>
      <c r="BJ28" s="14">
        <f>ROUND(BJ$3*AN28/$BE28,0)</f>
        <v>0</v>
      </c>
      <c r="BK28" s="14">
        <f>ROUND(BK$3*AO28/$BE28/5,0)*5</f>
        <v>0</v>
      </c>
      <c r="BL28" s="14">
        <f>ROUND(BL$3*AP28/$BE28/5,0)*5</f>
        <v>0</v>
      </c>
      <c r="BM28" s="14">
        <f>ROUND(BM$3*AQ28/$BE28,0)</f>
        <v>13</v>
      </c>
      <c r="BN28" s="14">
        <f>ROUND(BN$3*AR28/$BE28,0)</f>
        <v>0</v>
      </c>
      <c r="BO28" s="14">
        <f>ROUND(BO$3*AS28/$BE28,0)</f>
        <v>0</v>
      </c>
      <c r="BP28" s="14">
        <f>ROUND(BP$3*AT28/$BE28,0)</f>
        <v>12</v>
      </c>
      <c r="BQ28" s="14">
        <f>ROUND(BQ$3*AU28/$BE28,0)</f>
        <v>0</v>
      </c>
      <c r="BR28" s="14">
        <f>ROUND(BR$3*AV28/$BE28,0)</f>
        <v>0</v>
      </c>
      <c r="BS28" s="14">
        <f t="shared" si="5"/>
        <v>0</v>
      </c>
      <c r="BT28" s="14">
        <f t="shared" si="6"/>
        <v>12480</v>
      </c>
      <c r="BV28" s="121"/>
      <c r="BW28" s="121"/>
      <c r="BX28" s="121"/>
      <c r="CB28" s="121"/>
      <c r="CC28" s="121"/>
      <c r="CD28" s="121"/>
      <c r="CE28" s="121"/>
      <c r="CF28" s="121"/>
      <c r="CG28" s="121"/>
      <c r="CH28" s="121"/>
      <c r="CI28" s="121"/>
      <c r="CN28" s="19"/>
      <c r="CO28" s="14"/>
      <c r="CP28" s="87"/>
      <c r="CQ28" s="14"/>
    </row>
    <row r="29" spans="1:95" ht="16.5" x14ac:dyDescent="0.2">
      <c r="A29" s="87">
        <v>22</v>
      </c>
      <c r="B29" s="87">
        <v>4</v>
      </c>
      <c r="C29" s="87">
        <v>115</v>
      </c>
      <c r="D29" s="87">
        <v>1</v>
      </c>
      <c r="E29" s="14">
        <f>节奏总表!Y25</f>
        <v>2.8900000000000006</v>
      </c>
      <c r="F29" s="14">
        <f>节奏总表!Z25</f>
        <v>26.785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>
        <f>章节关卡!I27</f>
        <v>235</v>
      </c>
      <c r="S29" s="14">
        <f>章节关卡!F27</f>
        <v>150</v>
      </c>
      <c r="V29" s="87">
        <v>22</v>
      </c>
      <c r="W29" s="87">
        <v>115</v>
      </c>
      <c r="X29" s="87">
        <f t="shared" si="21"/>
        <v>0</v>
      </c>
      <c r="Y29" s="87">
        <f t="shared" si="22"/>
        <v>0</v>
      </c>
      <c r="Z29" s="87">
        <f t="shared" si="24"/>
        <v>0</v>
      </c>
      <c r="AA29" s="87">
        <f t="shared" si="25"/>
        <v>24</v>
      </c>
      <c r="AB29" s="87">
        <f t="shared" si="26"/>
        <v>0</v>
      </c>
      <c r="AC29" s="87">
        <f t="shared" si="27"/>
        <v>0</v>
      </c>
      <c r="AD29" s="87">
        <f t="shared" si="28"/>
        <v>4.32</v>
      </c>
      <c r="AE29" s="87">
        <f t="shared" si="29"/>
        <v>8.64</v>
      </c>
      <c r="AF29" s="87">
        <f t="shared" si="30"/>
        <v>0</v>
      </c>
      <c r="AI29" s="87">
        <v>24</v>
      </c>
      <c r="AJ29" s="87">
        <v>3</v>
      </c>
      <c r="AK29" s="14" t="str">
        <f>INDEX(节奏总表!$CD$4:$CD$23,MATCH(挂机升级突破!AI29+1,节奏总表!$CG$4:$CG$22,1))</f>
        <v>大叫唤+1</v>
      </c>
      <c r="AL29" s="87"/>
      <c r="AM29" s="14">
        <f>INDEX(节奏总表!$BJ$4:$BJ$55,挂机升级突破!AI29)</f>
        <v>80</v>
      </c>
      <c r="AN29" s="87"/>
      <c r="AO29" s="87"/>
      <c r="AP29" s="19"/>
      <c r="AQ29" s="19">
        <v>0.05</v>
      </c>
      <c r="AR29" s="87"/>
      <c r="AS29" s="87"/>
      <c r="AT29" s="19">
        <v>0.09</v>
      </c>
      <c r="AU29" s="87"/>
      <c r="AV29" s="87"/>
      <c r="AW29" s="87"/>
      <c r="AX29" s="14">
        <f t="shared" si="3"/>
        <v>15</v>
      </c>
      <c r="AY29" s="19">
        <v>0.28999999999999998</v>
      </c>
      <c r="AZ29" s="14">
        <f t="shared" si="4"/>
        <v>13920</v>
      </c>
      <c r="BB29" s="90">
        <v>24</v>
      </c>
      <c r="BC29" s="90">
        <v>3</v>
      </c>
      <c r="BD29" s="90" t="s">
        <v>622</v>
      </c>
      <c r="BE29" s="90">
        <v>9.0000000000000107</v>
      </c>
      <c r="BF29" s="14">
        <f>AM29</f>
        <v>80</v>
      </c>
      <c r="BG29" s="120">
        <v>11</v>
      </c>
      <c r="BH29" s="120">
        <v>4</v>
      </c>
      <c r="BI29" s="90"/>
      <c r="BJ29" s="14">
        <f>ROUND(BJ$3*AN29/$BE29,0)</f>
        <v>0</v>
      </c>
      <c r="BK29" s="14">
        <f>ROUND(BK$3*AO29/$BE29/5,0)*5</f>
        <v>0</v>
      </c>
      <c r="BL29" s="14">
        <f>ROUND(BL$3*AP29/$BE29/5,0)*5</f>
        <v>0</v>
      </c>
      <c r="BM29" s="14">
        <f>ROUND(BM$3*AQ29/$BE29,0)</f>
        <v>13</v>
      </c>
      <c r="BN29" s="14">
        <f>ROUND(BN$3*AR29/$BE29,0)</f>
        <v>0</v>
      </c>
      <c r="BO29" s="14">
        <f>ROUND(BO$3*AS29/$BE29,0)</f>
        <v>0</v>
      </c>
      <c r="BP29" s="14">
        <f>ROUND(BP$3*AT29/$BE29,0)</f>
        <v>12</v>
      </c>
      <c r="BQ29" s="14">
        <f>ROUND(BQ$3*AU29/$BE29,0)</f>
        <v>0</v>
      </c>
      <c r="BR29" s="14">
        <f>ROUND(BR$3*AV29/$BE29,0)</f>
        <v>0</v>
      </c>
      <c r="BS29" s="14">
        <f t="shared" si="5"/>
        <v>0</v>
      </c>
      <c r="BT29" s="14">
        <f t="shared" si="6"/>
        <v>13920</v>
      </c>
      <c r="BV29" s="121"/>
      <c r="BW29" s="121"/>
      <c r="BX29" s="121"/>
      <c r="CB29" s="121"/>
      <c r="CC29" s="121"/>
      <c r="CD29" s="121"/>
      <c r="CE29" s="121"/>
      <c r="CF29" s="121"/>
      <c r="CG29" s="121"/>
      <c r="CH29" s="121"/>
      <c r="CI29" s="121"/>
      <c r="CN29" s="19"/>
      <c r="CO29" s="14"/>
      <c r="CP29" s="87"/>
      <c r="CQ29" s="14"/>
    </row>
    <row r="30" spans="1:95" ht="16.5" x14ac:dyDescent="0.2">
      <c r="A30" s="87">
        <v>23</v>
      </c>
      <c r="B30" s="87">
        <v>4</v>
      </c>
      <c r="C30" s="87">
        <v>120</v>
      </c>
      <c r="D30" s="87">
        <v>1</v>
      </c>
      <c r="E30" s="14">
        <f>节奏总表!Y26</f>
        <v>3.0399999999999991</v>
      </c>
      <c r="F30" s="14">
        <f>节奏总表!Z26</f>
        <v>29.824999999999999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>
        <f>章节关卡!I28</f>
        <v>250</v>
      </c>
      <c r="S30" s="14">
        <f>章节关卡!F28</f>
        <v>160</v>
      </c>
      <c r="V30" s="87">
        <v>23</v>
      </c>
      <c r="W30" s="87">
        <v>120</v>
      </c>
      <c r="X30" s="87">
        <f t="shared" si="21"/>
        <v>0</v>
      </c>
      <c r="Y30" s="87">
        <f t="shared" si="22"/>
        <v>0</v>
      </c>
      <c r="Z30" s="87">
        <f t="shared" si="24"/>
        <v>0</v>
      </c>
      <c r="AA30" s="87">
        <f t="shared" si="25"/>
        <v>19.200000000000003</v>
      </c>
      <c r="AB30" s="87">
        <f t="shared" si="26"/>
        <v>2.4000000000000004</v>
      </c>
      <c r="AC30" s="87">
        <f t="shared" si="27"/>
        <v>0</v>
      </c>
      <c r="AD30" s="87">
        <f t="shared" si="28"/>
        <v>0</v>
      </c>
      <c r="AE30" s="87">
        <f t="shared" si="29"/>
        <v>10.8</v>
      </c>
      <c r="AF30" s="87">
        <f t="shared" si="30"/>
        <v>0</v>
      </c>
      <c r="AI30" s="87">
        <v>25</v>
      </c>
      <c r="AJ30" s="87">
        <v>1</v>
      </c>
      <c r="AK30" s="14" t="str">
        <f>INDEX(节奏总表!$CD$4:$CD$23,MATCH(挂机升级突破!AI30+1,节奏总表!$CG$4:$CG$22,1))</f>
        <v>大叫唤+1</v>
      </c>
      <c r="AL30" s="87"/>
      <c r="AM30" s="14">
        <f>INDEX(节奏总表!$BJ$4:$BJ$55,挂机升级突破!AI30)</f>
        <v>82</v>
      </c>
      <c r="AN30" s="87"/>
      <c r="AO30" s="87"/>
      <c r="AP30" s="87"/>
      <c r="AQ30" s="19">
        <v>0.05</v>
      </c>
      <c r="AR30" s="87"/>
      <c r="AS30" s="87"/>
      <c r="AT30" s="19">
        <v>0.1</v>
      </c>
      <c r="AU30" s="87"/>
      <c r="AV30" s="87"/>
      <c r="AW30" s="87"/>
      <c r="AX30" s="14">
        <f t="shared" si="3"/>
        <v>16</v>
      </c>
      <c r="AY30" s="19">
        <v>0.26</v>
      </c>
      <c r="AZ30" s="14">
        <f t="shared" si="4"/>
        <v>17160</v>
      </c>
      <c r="BB30" s="90">
        <v>25</v>
      </c>
      <c r="BC30" s="90">
        <v>1</v>
      </c>
      <c r="BD30" s="90" t="s">
        <v>622</v>
      </c>
      <c r="BE30" s="90">
        <v>9.0000000000000107</v>
      </c>
      <c r="BF30" s="14">
        <f>AM30</f>
        <v>82</v>
      </c>
      <c r="BG30" s="120">
        <v>11</v>
      </c>
      <c r="BH30" s="120">
        <v>4</v>
      </c>
      <c r="BI30" s="90"/>
      <c r="BJ30" s="14">
        <f>ROUND(BJ$3*AN30/$BE30,0)</f>
        <v>0</v>
      </c>
      <c r="BK30" s="14">
        <f>ROUND(BK$3*AO30/$BE30/5,0)*5</f>
        <v>0</v>
      </c>
      <c r="BL30" s="14">
        <f>ROUND(BL$3*AP30/$BE30/5,0)*5</f>
        <v>0</v>
      </c>
      <c r="BM30" s="14">
        <f>ROUND(BM$3*AQ30/$BE30,0)</f>
        <v>13</v>
      </c>
      <c r="BN30" s="14">
        <f>ROUND(BN$3*AR30/$BE30,0)</f>
        <v>0</v>
      </c>
      <c r="BO30" s="14">
        <f>ROUND(BO$3*AS30/$BE30,0)</f>
        <v>0</v>
      </c>
      <c r="BP30" s="14">
        <f>ROUND(BP$3*AT30/$BE30,0)</f>
        <v>14</v>
      </c>
      <c r="BQ30" s="14">
        <f>ROUND(BQ$3*AU30/$BE30,0)</f>
        <v>0</v>
      </c>
      <c r="BR30" s="14">
        <f>ROUND(BR$3*AV30/$BE30,0)</f>
        <v>0</v>
      </c>
      <c r="BS30" s="14">
        <f t="shared" si="5"/>
        <v>0</v>
      </c>
      <c r="BT30" s="14">
        <f t="shared" si="6"/>
        <v>17160</v>
      </c>
      <c r="BV30" s="121"/>
      <c r="BW30" s="121"/>
      <c r="BX30" s="121"/>
      <c r="CB30" s="121"/>
      <c r="CC30" s="121"/>
      <c r="CD30" s="121"/>
      <c r="CE30" s="121"/>
      <c r="CF30" s="121"/>
      <c r="CG30" s="121"/>
      <c r="CH30" s="121"/>
      <c r="CI30" s="121"/>
      <c r="CN30" s="19"/>
      <c r="CO30" s="14"/>
      <c r="CP30" s="87"/>
      <c r="CQ30" s="14"/>
    </row>
    <row r="31" spans="1:95" ht="16.5" x14ac:dyDescent="0.2">
      <c r="A31" s="87">
        <v>24</v>
      </c>
      <c r="B31" s="87">
        <v>4</v>
      </c>
      <c r="C31" s="87">
        <v>125</v>
      </c>
      <c r="D31" s="87">
        <v>1</v>
      </c>
      <c r="E31" s="14">
        <f>节奏总表!Y27</f>
        <v>3.5900000000000034</v>
      </c>
      <c r="F31" s="14">
        <f>节奏总表!Z27</f>
        <v>33.415000000000006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>
        <f>章节关卡!I29</f>
        <v>275</v>
      </c>
      <c r="S31" s="14">
        <f>章节关卡!F29</f>
        <v>170</v>
      </c>
      <c r="V31" s="87">
        <v>24</v>
      </c>
      <c r="W31" s="87">
        <v>125</v>
      </c>
      <c r="X31" s="87">
        <f t="shared" si="21"/>
        <v>0</v>
      </c>
      <c r="Y31" s="87">
        <f t="shared" si="22"/>
        <v>0</v>
      </c>
      <c r="Z31" s="87">
        <f t="shared" si="24"/>
        <v>0</v>
      </c>
      <c r="AA31" s="87">
        <f t="shared" si="25"/>
        <v>15.600000000000001</v>
      </c>
      <c r="AB31" s="87">
        <f t="shared" si="26"/>
        <v>4.2</v>
      </c>
      <c r="AC31" s="87">
        <f t="shared" si="27"/>
        <v>0</v>
      </c>
      <c r="AD31" s="87">
        <f t="shared" si="28"/>
        <v>0</v>
      </c>
      <c r="AE31" s="87">
        <f t="shared" si="29"/>
        <v>8.64</v>
      </c>
      <c r="AF31" s="87">
        <f t="shared" si="30"/>
        <v>1.08</v>
      </c>
      <c r="AI31" s="87">
        <v>26</v>
      </c>
      <c r="AJ31" s="87">
        <v>2</v>
      </c>
      <c r="AK31" s="14" t="str">
        <f>INDEX(节奏总表!$CD$4:$CD$23,MATCH(挂机升级突破!AI31+1,节奏总表!$CG$4:$CG$22,1))</f>
        <v>大叫唤+2</v>
      </c>
      <c r="AL31" s="87"/>
      <c r="AM31" s="14">
        <f>INDEX(节奏总表!$BJ$4:$BJ$55,挂机升级突破!AI31)</f>
        <v>85</v>
      </c>
      <c r="AN31" s="87"/>
      <c r="AO31" s="87"/>
      <c r="AP31" s="87"/>
      <c r="AQ31" s="19">
        <v>0.06</v>
      </c>
      <c r="AR31" s="87"/>
      <c r="AS31" s="87"/>
      <c r="AT31" s="19">
        <v>0.12</v>
      </c>
      <c r="AU31" s="87"/>
      <c r="AV31" s="87"/>
      <c r="AW31" s="87"/>
      <c r="AX31" s="14">
        <f t="shared" si="3"/>
        <v>16</v>
      </c>
      <c r="AY31" s="19">
        <v>0.28999999999999998</v>
      </c>
      <c r="AZ31" s="14">
        <f t="shared" si="4"/>
        <v>19140</v>
      </c>
      <c r="BB31" s="90">
        <v>26</v>
      </c>
      <c r="BC31" s="90">
        <v>2</v>
      </c>
      <c r="BD31" s="90" t="s">
        <v>576</v>
      </c>
      <c r="BE31" s="90">
        <v>9.0000000000000107</v>
      </c>
      <c r="BF31" s="14">
        <f>AM31</f>
        <v>85</v>
      </c>
      <c r="BG31" s="120">
        <v>11</v>
      </c>
      <c r="BH31" s="120">
        <v>4</v>
      </c>
      <c r="BI31" s="90"/>
      <c r="BJ31" s="14">
        <f>ROUND(BJ$3*AN31/$BE31,0)</f>
        <v>0</v>
      </c>
      <c r="BK31" s="14">
        <f>ROUND(BK$3*AO31/$BE31/5,0)*5</f>
        <v>0</v>
      </c>
      <c r="BL31" s="14">
        <f>ROUND(BL$3*AP31/$BE31/5,0)*5</f>
        <v>0</v>
      </c>
      <c r="BM31" s="14">
        <f>ROUND(BM$3*AQ31/$BE31,0)</f>
        <v>16</v>
      </c>
      <c r="BN31" s="14">
        <f>ROUND(BN$3*AR31/$BE31,0)</f>
        <v>0</v>
      </c>
      <c r="BO31" s="14">
        <f>ROUND(BO$3*AS31/$BE31,0)</f>
        <v>0</v>
      </c>
      <c r="BP31" s="14">
        <f>ROUND(BP$3*AT31/$BE31,0)</f>
        <v>16</v>
      </c>
      <c r="BQ31" s="14">
        <f>ROUND(BQ$3*AU31/$BE31,0)</f>
        <v>0</v>
      </c>
      <c r="BR31" s="14">
        <f>ROUND(BR$3*AV31/$BE31,0)</f>
        <v>0</v>
      </c>
      <c r="BS31" s="14">
        <f t="shared" si="5"/>
        <v>0</v>
      </c>
      <c r="BT31" s="14">
        <f t="shared" si="6"/>
        <v>19140</v>
      </c>
      <c r="BV31" s="121"/>
      <c r="BW31" s="121"/>
      <c r="BX31" s="121"/>
      <c r="CB31" s="121"/>
      <c r="CC31" s="121"/>
      <c r="CD31" s="121"/>
      <c r="CE31" s="121"/>
      <c r="CF31" s="121"/>
      <c r="CG31" s="121"/>
      <c r="CH31" s="121"/>
      <c r="CI31" s="121"/>
      <c r="CN31" s="19"/>
      <c r="CO31" s="14"/>
      <c r="CP31" s="87"/>
      <c r="CQ31" s="14"/>
    </row>
    <row r="32" spans="1:95" ht="16.5" x14ac:dyDescent="0.2">
      <c r="A32" s="87">
        <v>25</v>
      </c>
      <c r="B32" s="87">
        <v>4</v>
      </c>
      <c r="C32" s="87">
        <v>130</v>
      </c>
      <c r="D32" s="87">
        <v>1</v>
      </c>
      <c r="E32" s="14">
        <f>节奏总表!Y28</f>
        <v>4.0599999999999952</v>
      </c>
      <c r="F32" s="14">
        <f>节奏总表!Z28</f>
        <v>37.475000000000001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>
        <f>章节关卡!I30</f>
        <v>300</v>
      </c>
      <c r="S32" s="14">
        <f>章节关卡!F30</f>
        <v>180</v>
      </c>
      <c r="V32" s="87">
        <v>25</v>
      </c>
      <c r="W32" s="87">
        <v>130</v>
      </c>
      <c r="X32" s="87">
        <f t="shared" si="21"/>
        <v>0</v>
      </c>
      <c r="Y32" s="87">
        <f t="shared" si="22"/>
        <v>0</v>
      </c>
      <c r="Z32" s="87">
        <f t="shared" si="24"/>
        <v>0</v>
      </c>
      <c r="AA32" s="87">
        <f t="shared" si="25"/>
        <v>12</v>
      </c>
      <c r="AB32" s="87">
        <f t="shared" si="26"/>
        <v>6</v>
      </c>
      <c r="AC32" s="87">
        <f t="shared" si="27"/>
        <v>0</v>
      </c>
      <c r="AD32" s="87">
        <f t="shared" si="28"/>
        <v>0</v>
      </c>
      <c r="AE32" s="87">
        <f t="shared" si="29"/>
        <v>7.0200000000000014</v>
      </c>
      <c r="AF32" s="87">
        <f t="shared" si="30"/>
        <v>1.8900000000000001</v>
      </c>
      <c r="AI32" s="87">
        <v>27</v>
      </c>
      <c r="AJ32" s="87">
        <v>3</v>
      </c>
      <c r="AK32" s="14" t="str">
        <f>INDEX(节奏总表!$CD$4:$CD$23,MATCH(挂机升级突破!AI32+1,节奏总表!$CG$4:$CG$22,1))</f>
        <v>大叫唤+2</v>
      </c>
      <c r="AL32" s="87"/>
      <c r="AM32" s="14">
        <f>INDEX(节奏总表!$BJ$4:$BJ$55,挂机升级突破!AI32)</f>
        <v>87</v>
      </c>
      <c r="AN32" s="87"/>
      <c r="AO32" s="87"/>
      <c r="AP32" s="87"/>
      <c r="AQ32" s="19">
        <v>0.06</v>
      </c>
      <c r="AR32" s="87"/>
      <c r="AS32" s="87"/>
      <c r="AT32" s="19">
        <v>0.12</v>
      </c>
      <c r="AU32" s="87"/>
      <c r="AV32" s="87"/>
      <c r="AW32" s="87"/>
      <c r="AX32" s="14">
        <f t="shared" si="3"/>
        <v>17</v>
      </c>
      <c r="AY32" s="19">
        <v>0.26</v>
      </c>
      <c r="AZ32" s="14">
        <f t="shared" si="4"/>
        <v>21490</v>
      </c>
      <c r="BB32" s="90">
        <v>27</v>
      </c>
      <c r="BC32" s="90">
        <v>3</v>
      </c>
      <c r="BD32" s="90" t="s">
        <v>576</v>
      </c>
      <c r="BE32" s="90">
        <v>9.0000000000000107</v>
      </c>
      <c r="BF32" s="14">
        <f>AM32</f>
        <v>87</v>
      </c>
      <c r="BG32" s="120">
        <v>11</v>
      </c>
      <c r="BH32" s="120">
        <v>4</v>
      </c>
      <c r="BI32" s="90"/>
      <c r="BJ32" s="14">
        <f>ROUND(BJ$3*AN32/$BE32,0)</f>
        <v>0</v>
      </c>
      <c r="BK32" s="14">
        <f>ROUND(BK$3*AO32/$BE32/5,0)*5</f>
        <v>0</v>
      </c>
      <c r="BL32" s="14">
        <f>ROUND(BL$3*AP32/$BE32/5,0)*5</f>
        <v>0</v>
      </c>
      <c r="BM32" s="14">
        <f>ROUND(BM$3*AQ32/$BE32,0)</f>
        <v>16</v>
      </c>
      <c r="BN32" s="14">
        <f>ROUND(BN$3*AR32/$BE32,0)</f>
        <v>0</v>
      </c>
      <c r="BO32" s="14">
        <f>ROUND(BO$3*AS32/$BE32,0)</f>
        <v>0</v>
      </c>
      <c r="BP32" s="14">
        <f>ROUND(BP$3*AT32/$BE32,0)</f>
        <v>16</v>
      </c>
      <c r="BQ32" s="14">
        <f>ROUND(BQ$3*AU32/$BE32,0)</f>
        <v>0</v>
      </c>
      <c r="BR32" s="14">
        <f>ROUND(BR$3*AV32/$BE32,0)</f>
        <v>0</v>
      </c>
      <c r="BS32" s="14">
        <f t="shared" si="5"/>
        <v>0</v>
      </c>
      <c r="BT32" s="14">
        <f t="shared" si="6"/>
        <v>21490</v>
      </c>
      <c r="BV32" s="121"/>
      <c r="BW32" s="121"/>
      <c r="BX32" s="121"/>
      <c r="CB32" s="121"/>
      <c r="CC32" s="121"/>
      <c r="CD32" s="121"/>
      <c r="CE32" s="121"/>
      <c r="CF32" s="121"/>
      <c r="CG32" s="121"/>
      <c r="CH32" s="121"/>
      <c r="CI32" s="121"/>
      <c r="CN32" s="19"/>
      <c r="CO32" s="14"/>
      <c r="CP32" s="87"/>
      <c r="CQ32" s="14"/>
    </row>
    <row r="33" spans="1:103" ht="16.5" x14ac:dyDescent="0.2">
      <c r="A33" s="87">
        <v>26</v>
      </c>
      <c r="B33" s="87">
        <v>4</v>
      </c>
      <c r="C33" s="87">
        <v>135</v>
      </c>
      <c r="D33" s="87">
        <v>1</v>
      </c>
      <c r="E33" s="14">
        <f>节奏总表!Y29</f>
        <v>4.6499999999999986</v>
      </c>
      <c r="F33" s="14">
        <f>节奏总表!Z29</f>
        <v>42.125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>
        <f>章节关卡!I31</f>
        <v>325</v>
      </c>
      <c r="S33" s="14">
        <f>章节关卡!F31</f>
        <v>190</v>
      </c>
      <c r="V33" s="87">
        <v>26</v>
      </c>
      <c r="W33" s="87">
        <v>135</v>
      </c>
      <c r="X33" s="87">
        <f t="shared" si="21"/>
        <v>0</v>
      </c>
      <c r="Y33" s="87">
        <f t="shared" si="22"/>
        <v>0</v>
      </c>
      <c r="Z33" s="87">
        <f t="shared" si="24"/>
        <v>0</v>
      </c>
      <c r="AA33" s="87">
        <f t="shared" si="25"/>
        <v>8.4</v>
      </c>
      <c r="AB33" s="87">
        <f t="shared" si="26"/>
        <v>7.8000000000000007</v>
      </c>
      <c r="AC33" s="87">
        <f t="shared" si="27"/>
        <v>0</v>
      </c>
      <c r="AD33" s="87">
        <f t="shared" si="28"/>
        <v>0</v>
      </c>
      <c r="AE33" s="87">
        <f t="shared" si="29"/>
        <v>5.4</v>
      </c>
      <c r="AF33" s="87">
        <f t="shared" si="30"/>
        <v>2.7</v>
      </c>
      <c r="AI33" s="87">
        <v>28</v>
      </c>
      <c r="AJ33" s="87">
        <v>1</v>
      </c>
      <c r="AK33" s="14" t="str">
        <f>INDEX(节奏总表!$CD$4:$CD$23,MATCH(挂机升级突破!AI33+1,节奏总表!$CG$4:$CG$22,1))</f>
        <v>大叫唤+2</v>
      </c>
      <c r="AL33" s="87"/>
      <c r="AM33" s="14">
        <f>INDEX(节奏总表!$BJ$4:$BJ$55,挂机升级突破!AI33)</f>
        <v>90</v>
      </c>
      <c r="AN33" s="87"/>
      <c r="AO33" s="87"/>
      <c r="AP33" s="87"/>
      <c r="AQ33" s="19">
        <v>0.06</v>
      </c>
      <c r="AR33" s="87"/>
      <c r="AS33" s="87"/>
      <c r="AT33" s="19">
        <v>0.12</v>
      </c>
      <c r="AU33" s="87"/>
      <c r="AV33" s="87"/>
      <c r="AW33" s="87"/>
      <c r="AX33" s="14">
        <f t="shared" si="3"/>
        <v>17</v>
      </c>
      <c r="AY33" s="19">
        <v>0.28999999999999998</v>
      </c>
      <c r="AZ33" s="14">
        <f t="shared" si="4"/>
        <v>23970</v>
      </c>
      <c r="BB33" s="90">
        <v>28</v>
      </c>
      <c r="BC33" s="90">
        <v>1</v>
      </c>
      <c r="BD33" s="90" t="s">
        <v>576</v>
      </c>
      <c r="BE33" s="90">
        <v>9.0000000000000107</v>
      </c>
      <c r="BF33" s="14">
        <f>AM33</f>
        <v>90</v>
      </c>
      <c r="BG33" s="120">
        <v>11</v>
      </c>
      <c r="BH33" s="120">
        <v>4</v>
      </c>
      <c r="BI33" s="90"/>
      <c r="BJ33" s="14">
        <f>ROUND(BJ$3*AN33/$BE33,0)</f>
        <v>0</v>
      </c>
      <c r="BK33" s="14">
        <f>ROUND(BK$3*AO33/$BE33/5,0)*5</f>
        <v>0</v>
      </c>
      <c r="BL33" s="14">
        <f>ROUND(BL$3*AP33/$BE33/5,0)*5</f>
        <v>0</v>
      </c>
      <c r="BM33" s="14">
        <f>ROUND(BM$3*AQ33/$BE33,0)</f>
        <v>16</v>
      </c>
      <c r="BN33" s="14">
        <f>ROUND(BN$3*AR33/$BE33,0)</f>
        <v>0</v>
      </c>
      <c r="BO33" s="14">
        <f>ROUND(BO$3*AS33/$BE33,0)</f>
        <v>0</v>
      </c>
      <c r="BP33" s="14">
        <f>ROUND(BP$3*AT33/$BE33,0)</f>
        <v>16</v>
      </c>
      <c r="BQ33" s="14">
        <f>ROUND(BQ$3*AU33/$BE33,0)</f>
        <v>0</v>
      </c>
      <c r="BR33" s="14">
        <f>ROUND(BR$3*AV33/$BE33,0)</f>
        <v>0</v>
      </c>
      <c r="BS33" s="14">
        <f t="shared" si="5"/>
        <v>0</v>
      </c>
      <c r="BT33" s="14">
        <f t="shared" si="6"/>
        <v>23970</v>
      </c>
      <c r="BV33" s="121"/>
      <c r="BW33" s="121"/>
      <c r="BX33" s="121"/>
      <c r="CB33" s="121"/>
      <c r="CC33" s="121"/>
      <c r="CD33" s="121"/>
      <c r="CE33" s="121"/>
      <c r="CF33" s="121"/>
      <c r="CG33" s="121"/>
      <c r="CH33" s="121"/>
      <c r="CI33" s="121"/>
      <c r="CN33" s="19"/>
      <c r="CO33" s="14"/>
      <c r="CP33" s="87"/>
      <c r="CQ33" s="14"/>
    </row>
    <row r="34" spans="1:103" ht="16.5" x14ac:dyDescent="0.2">
      <c r="A34" s="87">
        <v>27</v>
      </c>
      <c r="B34" s="87">
        <v>4</v>
      </c>
      <c r="C34" s="87">
        <v>140</v>
      </c>
      <c r="D34" s="87">
        <v>1</v>
      </c>
      <c r="E34" s="14">
        <f>节奏总表!Y30</f>
        <v>5.2600000000000051</v>
      </c>
      <c r="F34" s="14">
        <f>节奏总表!Z30</f>
        <v>47.385000000000005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>
        <f>章节关卡!I32</f>
        <v>350</v>
      </c>
      <c r="S34" s="14">
        <f>章节关卡!F32</f>
        <v>200</v>
      </c>
      <c r="V34" s="87">
        <v>27</v>
      </c>
      <c r="W34" s="87">
        <v>140</v>
      </c>
      <c r="X34" s="87">
        <f t="shared" si="21"/>
        <v>0</v>
      </c>
      <c r="Y34" s="87">
        <f t="shared" si="22"/>
        <v>0</v>
      </c>
      <c r="Z34" s="87">
        <f t="shared" si="24"/>
        <v>0</v>
      </c>
      <c r="AA34" s="87">
        <f t="shared" si="25"/>
        <v>4.8000000000000007</v>
      </c>
      <c r="AB34" s="87">
        <f t="shared" si="26"/>
        <v>9.6000000000000014</v>
      </c>
      <c r="AC34" s="87">
        <f t="shared" si="27"/>
        <v>0</v>
      </c>
      <c r="AD34" s="87">
        <f t="shared" si="28"/>
        <v>0</v>
      </c>
      <c r="AE34" s="87">
        <f t="shared" si="29"/>
        <v>3.7800000000000002</v>
      </c>
      <c r="AF34" s="87">
        <f t="shared" si="30"/>
        <v>3.5100000000000007</v>
      </c>
      <c r="AI34" s="87">
        <v>29</v>
      </c>
      <c r="AJ34" s="87">
        <v>2</v>
      </c>
      <c r="AK34" s="14" t="str">
        <f>INDEX(节奏总表!$CD$4:$CD$23,MATCH(挂机升级突破!AI34+1,节奏总表!$CG$4:$CG$22,1))</f>
        <v>焦热</v>
      </c>
      <c r="AL34" s="87"/>
      <c r="AM34" s="14">
        <f>INDEX(节奏总表!$BJ$4:$BJ$55,挂机升级突破!AI34)</f>
        <v>92</v>
      </c>
      <c r="AN34" s="87"/>
      <c r="AO34" s="87"/>
      <c r="AP34" s="87"/>
      <c r="AQ34" s="19">
        <v>7.0000000000000007E-2</v>
      </c>
      <c r="AR34" s="87"/>
      <c r="AS34" s="87"/>
      <c r="AT34" s="87"/>
      <c r="AU34" s="19">
        <v>0.05</v>
      </c>
      <c r="AV34" s="87"/>
      <c r="AW34" s="87"/>
      <c r="AX34" s="14">
        <f t="shared" si="3"/>
        <v>18</v>
      </c>
      <c r="AY34" s="19">
        <v>0.26</v>
      </c>
      <c r="AZ34" s="14">
        <f t="shared" si="4"/>
        <v>24785</v>
      </c>
      <c r="BB34" s="90">
        <v>29</v>
      </c>
      <c r="BC34" s="90">
        <v>2</v>
      </c>
      <c r="BD34" s="90" t="s">
        <v>623</v>
      </c>
      <c r="BE34" s="90">
        <v>9.0000000000000107</v>
      </c>
      <c r="BF34" s="14">
        <f>AM34</f>
        <v>92</v>
      </c>
      <c r="BG34" s="120">
        <v>11</v>
      </c>
      <c r="BH34" s="120">
        <v>4</v>
      </c>
      <c r="BI34" s="90"/>
      <c r="BJ34" s="14">
        <f>ROUND(BJ$3*AN34/$BE34,0)</f>
        <v>0</v>
      </c>
      <c r="BK34" s="14">
        <f>ROUND(BK$3*AO34/$BE34/5,0)*5</f>
        <v>0</v>
      </c>
      <c r="BL34" s="14">
        <f>ROUND(BL$3*AP34/$BE34/5,0)*5</f>
        <v>0</v>
      </c>
      <c r="BM34" s="14">
        <f>ROUND(BM$3*AQ34/$BE34,0)</f>
        <v>19</v>
      </c>
      <c r="BN34" s="14">
        <f>ROUND(BN$3*AR34/$BE34,0)</f>
        <v>0</v>
      </c>
      <c r="BO34" s="14">
        <f>ROUND(BO$3*AS34/$BE34,0)</f>
        <v>0</v>
      </c>
      <c r="BP34" s="14">
        <f>ROUND(BP$3*AT34/$BE34,0)</f>
        <v>0</v>
      </c>
      <c r="BQ34" s="14">
        <f>ROUND(BQ$3*AU34/$BE34,0)</f>
        <v>6</v>
      </c>
      <c r="BR34" s="14">
        <f>ROUND(BR$3*AV34/$BE34,0)</f>
        <v>0</v>
      </c>
      <c r="BS34" s="14">
        <f t="shared" si="5"/>
        <v>0</v>
      </c>
      <c r="BT34" s="14">
        <f t="shared" si="6"/>
        <v>24785</v>
      </c>
      <c r="BV34" s="121"/>
      <c r="BW34" s="121"/>
      <c r="BX34" s="121"/>
      <c r="CB34" s="121"/>
      <c r="CC34" s="121"/>
      <c r="CD34" s="121"/>
      <c r="CE34" s="121"/>
      <c r="CF34" s="121"/>
      <c r="CG34" s="121"/>
      <c r="CH34" s="121"/>
      <c r="CI34" s="121"/>
      <c r="CN34" s="19"/>
      <c r="CO34" s="14"/>
      <c r="CP34" s="87"/>
      <c r="CQ34" s="14"/>
    </row>
    <row r="35" spans="1:103" ht="16.5" x14ac:dyDescent="0.2">
      <c r="A35" s="87">
        <v>28</v>
      </c>
      <c r="B35" s="87">
        <v>4</v>
      </c>
      <c r="C35" s="87">
        <v>145</v>
      </c>
      <c r="D35" s="87">
        <v>1</v>
      </c>
      <c r="E35" s="14">
        <f>节奏总表!Y31</f>
        <v>5.8799999999999955</v>
      </c>
      <c r="F35" s="14">
        <f>节奏总表!Z31</f>
        <v>53.265000000000001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>
        <f>章节关卡!I33</f>
        <v>375</v>
      </c>
      <c r="S35" s="14">
        <f>章节关卡!F33</f>
        <v>210</v>
      </c>
      <c r="V35" s="87">
        <v>28</v>
      </c>
      <c r="W35" s="87">
        <v>145</v>
      </c>
      <c r="X35" s="87">
        <f t="shared" si="21"/>
        <v>0</v>
      </c>
      <c r="Y35" s="87">
        <f t="shared" si="22"/>
        <v>0</v>
      </c>
      <c r="Z35" s="87">
        <f t="shared" si="24"/>
        <v>0</v>
      </c>
      <c r="AA35" s="87">
        <f t="shared" si="25"/>
        <v>0</v>
      </c>
      <c r="AB35" s="87">
        <f t="shared" si="26"/>
        <v>12</v>
      </c>
      <c r="AC35" s="87">
        <f t="shared" si="27"/>
        <v>0</v>
      </c>
      <c r="AD35" s="87">
        <f t="shared" si="28"/>
        <v>0</v>
      </c>
      <c r="AE35" s="87">
        <f t="shared" si="29"/>
        <v>2.16</v>
      </c>
      <c r="AF35" s="87">
        <f t="shared" si="30"/>
        <v>4.32</v>
      </c>
      <c r="AI35" s="87">
        <v>30</v>
      </c>
      <c r="AJ35" s="87">
        <v>3</v>
      </c>
      <c r="AK35" s="14" t="str">
        <f>INDEX(节奏总表!$CD$4:$CD$23,MATCH(挂机升级突破!AI35+1,节奏总表!$CG$4:$CG$22,1))</f>
        <v>焦热</v>
      </c>
      <c r="AL35" s="87"/>
      <c r="AM35" s="14">
        <f>INDEX(节奏总表!$BJ$4:$BJ$55,挂机升级突破!AI35)</f>
        <v>95</v>
      </c>
      <c r="AN35" s="87"/>
      <c r="AO35" s="87"/>
      <c r="AP35" s="87"/>
      <c r="AQ35" s="19">
        <v>7.0000000000000007E-2</v>
      </c>
      <c r="AR35" s="87"/>
      <c r="AS35" s="87"/>
      <c r="AT35" s="87"/>
      <c r="AU35" s="19">
        <v>0.05</v>
      </c>
      <c r="AV35" s="87"/>
      <c r="AW35" s="87"/>
      <c r="AX35" s="14">
        <f t="shared" si="3"/>
        <v>18</v>
      </c>
      <c r="AY35" s="19">
        <v>0.28999999999999998</v>
      </c>
      <c r="AZ35" s="14">
        <f t="shared" si="4"/>
        <v>27645</v>
      </c>
      <c r="BB35" s="90">
        <v>30</v>
      </c>
      <c r="BC35" s="90">
        <v>3</v>
      </c>
      <c r="BD35" s="90" t="s">
        <v>623</v>
      </c>
      <c r="BE35" s="90">
        <v>9.0000000000000107</v>
      </c>
      <c r="BF35" s="14">
        <f>AM35</f>
        <v>95</v>
      </c>
      <c r="BG35" s="120">
        <v>11</v>
      </c>
      <c r="BH35" s="120">
        <v>4</v>
      </c>
      <c r="BI35" s="90"/>
      <c r="BJ35" s="14">
        <f>ROUND(BJ$3*AN35/$BE35,0)</f>
        <v>0</v>
      </c>
      <c r="BK35" s="14">
        <f>ROUND(BK$3*AO35/$BE35/5,0)*5</f>
        <v>0</v>
      </c>
      <c r="BL35" s="14">
        <f>ROUND(BL$3*AP35/$BE35/5,0)*5</f>
        <v>0</v>
      </c>
      <c r="BM35" s="14">
        <f>ROUND(BM$3*AQ35/$BE35,0)</f>
        <v>19</v>
      </c>
      <c r="BN35" s="14">
        <f>ROUND(BN$3*AR35/$BE35,0)</f>
        <v>0</v>
      </c>
      <c r="BO35" s="14">
        <f>ROUND(BO$3*AS35/$BE35,0)</f>
        <v>0</v>
      </c>
      <c r="BP35" s="14">
        <f>ROUND(BP$3*AT35/$BE35,0)</f>
        <v>0</v>
      </c>
      <c r="BQ35" s="14">
        <f>ROUND(BQ$3*AU35/$BE35,0)</f>
        <v>6</v>
      </c>
      <c r="BR35" s="14">
        <f>ROUND(BR$3*AV35/$BE35,0)</f>
        <v>0</v>
      </c>
      <c r="BS35" s="14">
        <f t="shared" si="5"/>
        <v>0</v>
      </c>
      <c r="BT35" s="14">
        <f t="shared" si="6"/>
        <v>27645</v>
      </c>
      <c r="BV35" s="121"/>
      <c r="BW35" s="121"/>
      <c r="BX35" s="121"/>
      <c r="CB35" s="121"/>
      <c r="CC35" s="121"/>
      <c r="CD35" s="121"/>
      <c r="CE35" s="121"/>
      <c r="CF35" s="121"/>
      <c r="CG35" s="121"/>
      <c r="CH35" s="121"/>
      <c r="CI35" s="121"/>
      <c r="CN35" s="19"/>
      <c r="CO35" s="14"/>
      <c r="CP35" s="87"/>
      <c r="CQ35" s="14"/>
    </row>
    <row r="36" spans="1:103" ht="16.5" x14ac:dyDescent="0.2">
      <c r="A36" s="87">
        <v>29</v>
      </c>
      <c r="B36" s="87">
        <v>4</v>
      </c>
      <c r="C36" s="87">
        <v>150</v>
      </c>
      <c r="D36" s="87">
        <v>1</v>
      </c>
      <c r="E36" s="14">
        <f>节奏总表!Y32</f>
        <v>6.5600000000000023</v>
      </c>
      <c r="F36" s="14">
        <f>节奏总表!Z32</f>
        <v>59.825000000000003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>
        <f>章节关卡!I34</f>
        <v>400</v>
      </c>
      <c r="S36" s="14">
        <f>章节关卡!F34</f>
        <v>220</v>
      </c>
      <c r="V36" s="87">
        <v>29</v>
      </c>
      <c r="W36" s="87">
        <v>150</v>
      </c>
      <c r="X36" s="87">
        <f t="shared" si="21"/>
        <v>0</v>
      </c>
      <c r="Y36" s="87">
        <f t="shared" si="22"/>
        <v>0</v>
      </c>
      <c r="Z36" s="87">
        <f t="shared" si="24"/>
        <v>0</v>
      </c>
      <c r="AA36" s="87">
        <f t="shared" si="25"/>
        <v>0</v>
      </c>
      <c r="AB36" s="87">
        <f t="shared" si="26"/>
        <v>12</v>
      </c>
      <c r="AC36" s="87">
        <f t="shared" si="27"/>
        <v>0</v>
      </c>
      <c r="AD36" s="87">
        <f t="shared" si="28"/>
        <v>0</v>
      </c>
      <c r="AE36" s="87">
        <f t="shared" si="29"/>
        <v>0</v>
      </c>
      <c r="AF36" s="87">
        <f t="shared" si="30"/>
        <v>5.4</v>
      </c>
      <c r="AI36" s="87">
        <v>31</v>
      </c>
      <c r="AJ36" s="87">
        <v>1</v>
      </c>
      <c r="AK36" s="14" t="str">
        <f>INDEX(节奏总表!$CD$4:$CD$23,MATCH(挂机升级突破!AI36+1,节奏总表!$CG$4:$CG$22,1))</f>
        <v>焦热</v>
      </c>
      <c r="AL36" s="87"/>
      <c r="AM36" s="14">
        <f>INDEX(节奏总表!$BJ$4:$BJ$55,挂机升级突破!AI36)</f>
        <v>97</v>
      </c>
      <c r="AN36" s="87"/>
      <c r="AO36" s="87"/>
      <c r="AP36" s="87"/>
      <c r="AQ36" s="19">
        <v>7.0000000000000007E-2</v>
      </c>
      <c r="AR36" s="87"/>
      <c r="AS36" s="87"/>
      <c r="AT36" s="87"/>
      <c r="AU36" s="19">
        <v>0.05</v>
      </c>
      <c r="AV36" s="87"/>
      <c r="AW36" s="87"/>
      <c r="AX36" s="14">
        <f t="shared" si="3"/>
        <v>19</v>
      </c>
      <c r="AY36" s="19">
        <v>0.26</v>
      </c>
      <c r="AZ36" s="14">
        <f t="shared" si="4"/>
        <v>28700</v>
      </c>
      <c r="BB36" s="90">
        <v>31</v>
      </c>
      <c r="BC36" s="90">
        <v>1</v>
      </c>
      <c r="BD36" s="90" t="s">
        <v>623</v>
      </c>
      <c r="BE36" s="90">
        <v>9.0000000000000107</v>
      </c>
      <c r="BF36" s="14">
        <f>AM36</f>
        <v>97</v>
      </c>
      <c r="BG36" s="120">
        <v>11</v>
      </c>
      <c r="BH36" s="120">
        <v>4</v>
      </c>
      <c r="BI36" s="90"/>
      <c r="BJ36" s="14">
        <f>ROUND(BJ$3*AN36/$BE36,0)</f>
        <v>0</v>
      </c>
      <c r="BK36" s="14">
        <f>ROUND(BK$3*AO36/$BE36/5,0)*5</f>
        <v>0</v>
      </c>
      <c r="BL36" s="14">
        <f>ROUND(BL$3*AP36/$BE36/5,0)*5</f>
        <v>0</v>
      </c>
      <c r="BM36" s="14">
        <f>ROUND(BM$3*AQ36/$BE36,0)</f>
        <v>19</v>
      </c>
      <c r="BN36" s="14">
        <f>ROUND(BN$3*AR36/$BE36,0)</f>
        <v>0</v>
      </c>
      <c r="BO36" s="14">
        <f>ROUND(BO$3*AS36/$BE36,0)</f>
        <v>0</v>
      </c>
      <c r="BP36" s="14">
        <f>ROUND(BP$3*AT36/$BE36,0)</f>
        <v>0</v>
      </c>
      <c r="BQ36" s="14">
        <f>ROUND(BQ$3*AU36/$BE36,0)</f>
        <v>6</v>
      </c>
      <c r="BR36" s="14">
        <f>ROUND(BR$3*AV36/$BE36,0)</f>
        <v>0</v>
      </c>
      <c r="BS36" s="14">
        <f t="shared" si="5"/>
        <v>0</v>
      </c>
      <c r="BT36" s="14">
        <f t="shared" si="6"/>
        <v>28700</v>
      </c>
      <c r="BV36" s="121"/>
      <c r="BW36" s="121"/>
      <c r="BX36" s="121"/>
      <c r="CB36" s="121"/>
      <c r="CC36" s="121"/>
      <c r="CD36" s="121"/>
      <c r="CE36" s="121"/>
      <c r="CF36" s="121"/>
      <c r="CG36" s="121"/>
      <c r="CH36" s="121"/>
      <c r="CI36" s="121"/>
      <c r="CN36" s="19"/>
      <c r="CO36" s="14"/>
      <c r="CP36" s="87"/>
      <c r="CQ36" s="14"/>
    </row>
    <row r="37" spans="1:103" ht="16.5" x14ac:dyDescent="0.2">
      <c r="A37" s="27" t="s">
        <v>156</v>
      </c>
      <c r="B37" s="14"/>
      <c r="C37" s="14"/>
      <c r="D37" s="14"/>
      <c r="E37" s="14"/>
      <c r="F37" s="14"/>
      <c r="G37" s="14"/>
      <c r="H37" s="14">
        <f t="shared" ref="H37:S37" si="31">SUMPRODUCT($D$7:$D$36,$G$7:$G$36,H$7:H$36)/H$5*H$4*$B$2</f>
        <v>1111</v>
      </c>
      <c r="I37" s="14">
        <f t="shared" si="31"/>
        <v>1484</v>
      </c>
      <c r="J37" s="14">
        <f t="shared" si="31"/>
        <v>1265.4000000000001</v>
      </c>
      <c r="K37" s="14">
        <f t="shared" si="31"/>
        <v>1045.8500000000001</v>
      </c>
      <c r="L37" s="14">
        <f t="shared" si="31"/>
        <v>649.77500000000009</v>
      </c>
      <c r="M37" s="14">
        <f t="shared" si="31"/>
        <v>480.45</v>
      </c>
      <c r="N37" s="14">
        <f t="shared" si="31"/>
        <v>418.98</v>
      </c>
      <c r="O37" s="14">
        <f t="shared" si="31"/>
        <v>344.41500000000002</v>
      </c>
      <c r="P37" s="14">
        <f t="shared" si="31"/>
        <v>158.24250000000001</v>
      </c>
      <c r="Q37" s="14">
        <f t="shared" si="31"/>
        <v>73.37</v>
      </c>
      <c r="R37" s="14">
        <f t="shared" si="31"/>
        <v>52235700</v>
      </c>
      <c r="S37" s="14">
        <f t="shared" si="31"/>
        <v>30541200</v>
      </c>
      <c r="X37" s="14">
        <f>SUMPRODUCT(X$8:X$36,$E$8:$E$36)*2</f>
        <v>743.28</v>
      </c>
      <c r="Y37" s="14">
        <f t="shared" ref="Y37:AF37" si="32">SUMPRODUCT(Y$8:Y$36,$E$8:$E$36)*2</f>
        <v>1169.7600000000002</v>
      </c>
      <c r="Z37" s="14">
        <f t="shared" si="32"/>
        <v>1060.704</v>
      </c>
      <c r="AA37" s="14">
        <f t="shared" si="32"/>
        <v>897.76800000000014</v>
      </c>
      <c r="AB37" s="14">
        <f t="shared" si="32"/>
        <v>565.55999999999995</v>
      </c>
      <c r="AC37" s="14">
        <f t="shared" si="32"/>
        <v>574.39800000000002</v>
      </c>
      <c r="AD37" s="14">
        <f t="shared" si="32"/>
        <v>529.86959999999999</v>
      </c>
      <c r="AE37" s="14">
        <f t="shared" si="32"/>
        <v>444.85200000000009</v>
      </c>
      <c r="AF37" s="14">
        <f t="shared" si="32"/>
        <v>206.7876</v>
      </c>
      <c r="AI37" s="87">
        <v>32</v>
      </c>
      <c r="AJ37" s="87">
        <v>2</v>
      </c>
      <c r="AK37" s="14" t="str">
        <f>INDEX(节奏总表!$CD$4:$CD$23,MATCH(挂机升级突破!AI37+1,节奏总表!$CG$4:$CG$22,1))</f>
        <v>焦热+1</v>
      </c>
      <c r="AL37" s="87"/>
      <c r="AM37" s="14">
        <f>INDEX(节奏总表!$BJ$4:$BJ$55,挂机升级突破!AI37)</f>
        <v>100</v>
      </c>
      <c r="AN37" s="87"/>
      <c r="AO37" s="87"/>
      <c r="AP37" s="87"/>
      <c r="AQ37" s="19">
        <v>7.0000000000000007E-2</v>
      </c>
      <c r="AR37" s="87"/>
      <c r="AS37" s="87"/>
      <c r="AT37" s="87"/>
      <c r="AU37" s="19">
        <v>7.0000000000000007E-2</v>
      </c>
      <c r="AV37" s="87"/>
      <c r="AW37" s="19">
        <v>0.04</v>
      </c>
      <c r="AX37" s="14">
        <f t="shared" si="3"/>
        <v>19</v>
      </c>
      <c r="AY37" s="19">
        <v>0.28999999999999998</v>
      </c>
      <c r="AZ37" s="14">
        <f t="shared" si="4"/>
        <v>32015</v>
      </c>
      <c r="BB37" s="90">
        <v>32</v>
      </c>
      <c r="BC37" s="90">
        <v>2</v>
      </c>
      <c r="BD37" s="90" t="s">
        <v>624</v>
      </c>
      <c r="BE37" s="90">
        <v>9.0000000000000107</v>
      </c>
      <c r="BF37" s="14">
        <f>AM37</f>
        <v>100</v>
      </c>
      <c r="BG37" s="120">
        <v>11</v>
      </c>
      <c r="BH37" s="120">
        <v>4</v>
      </c>
      <c r="BI37" s="90"/>
      <c r="BJ37" s="14">
        <f>ROUND(BJ$3*AN37/$BE37,0)</f>
        <v>0</v>
      </c>
      <c r="BK37" s="14">
        <f>ROUND(BK$3*AO37/$BE37/5,0)*5</f>
        <v>0</v>
      </c>
      <c r="BL37" s="14">
        <f>ROUND(BL$3*AP37/$BE37/5,0)*5</f>
        <v>0</v>
      </c>
      <c r="BM37" s="14">
        <f>ROUND(BM$3*AQ37/$BE37,0)</f>
        <v>19</v>
      </c>
      <c r="BN37" s="14">
        <f>ROUND(BN$3*AR37/$BE37,0)</f>
        <v>0</v>
      </c>
      <c r="BO37" s="14">
        <f>ROUND(BO$3*AS37/$BE37,0)</f>
        <v>0</v>
      </c>
      <c r="BP37" s="14">
        <f>ROUND(BP$3*AT37/$BE37,0)</f>
        <v>0</v>
      </c>
      <c r="BQ37" s="14">
        <f>ROUND(BQ$3*AU37/$BE37,0)</f>
        <v>9</v>
      </c>
      <c r="BR37" s="14">
        <f>ROUND(BR$3*AV37/$BE37,0)</f>
        <v>0</v>
      </c>
      <c r="BS37" s="14">
        <f t="shared" si="5"/>
        <v>1</v>
      </c>
      <c r="BT37" s="14">
        <f t="shared" si="6"/>
        <v>32015</v>
      </c>
      <c r="BV37" s="121"/>
      <c r="BW37" s="121"/>
      <c r="BX37" s="121"/>
      <c r="CB37" s="121"/>
      <c r="CC37" s="121"/>
      <c r="CD37" s="121"/>
      <c r="CE37" s="121"/>
      <c r="CF37" s="121"/>
      <c r="CG37" s="121"/>
      <c r="CH37" s="121"/>
      <c r="CI37" s="121"/>
      <c r="CN37" s="19">
        <v>0.25</v>
      </c>
      <c r="CO37" s="14">
        <f t="shared" si="23"/>
        <v>67492</v>
      </c>
      <c r="CP37" s="32">
        <v>3</v>
      </c>
      <c r="CQ37" s="14">
        <f t="shared" si="1"/>
        <v>7000</v>
      </c>
    </row>
    <row r="38" spans="1:103" ht="16.5" x14ac:dyDescent="0.2">
      <c r="A38" s="27" t="s">
        <v>157</v>
      </c>
      <c r="B38" s="28"/>
      <c r="C38" s="87"/>
      <c r="D38" s="28"/>
      <c r="E38" s="28"/>
      <c r="F38" s="87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I38" s="87">
        <v>33</v>
      </c>
      <c r="AJ38" s="87">
        <v>3</v>
      </c>
      <c r="AK38" s="14" t="str">
        <f>INDEX(节奏总表!$CD$4:$CD$23,MATCH(挂机升级突破!AI38+1,节奏总表!$CG$4:$CG$22,1))</f>
        <v>焦热+1</v>
      </c>
      <c r="AL38" s="87"/>
      <c r="AM38" s="14">
        <f>INDEX(节奏总表!$BJ$4:$BJ$55,挂机升级突破!AI38)</f>
        <v>102</v>
      </c>
      <c r="AN38" s="87"/>
      <c r="AO38" s="87"/>
      <c r="AP38" s="87"/>
      <c r="AQ38" s="19">
        <v>7.0000000000000007E-2</v>
      </c>
      <c r="AR38" s="87"/>
      <c r="AS38" s="87"/>
      <c r="AT38" s="87"/>
      <c r="AU38" s="19">
        <v>7.0000000000000007E-2</v>
      </c>
      <c r="AV38" s="87"/>
      <c r="AW38" s="19">
        <v>0.04</v>
      </c>
      <c r="AX38" s="14">
        <f t="shared" si="3"/>
        <v>20</v>
      </c>
      <c r="AY38" s="19">
        <v>0.26</v>
      </c>
      <c r="AZ38" s="14">
        <f t="shared" si="4"/>
        <v>32895</v>
      </c>
      <c r="BB38" s="90">
        <v>33</v>
      </c>
      <c r="BC38" s="90">
        <v>3</v>
      </c>
      <c r="BD38" s="90" t="s">
        <v>624</v>
      </c>
      <c r="BE38" s="90">
        <v>9.0000000000000107</v>
      </c>
      <c r="BF38" s="14">
        <f>AM38</f>
        <v>102</v>
      </c>
      <c r="BG38" s="120">
        <v>11</v>
      </c>
      <c r="BH38" s="120">
        <v>4</v>
      </c>
      <c r="BI38" s="90"/>
      <c r="BJ38" s="14">
        <f>ROUND(BJ$3*AN38/$BE38,0)</f>
        <v>0</v>
      </c>
      <c r="BK38" s="14">
        <f>ROUND(BK$3*AO38/$BE38/5,0)*5</f>
        <v>0</v>
      </c>
      <c r="BL38" s="14">
        <f>ROUND(BL$3*AP38/$BE38/5,0)*5</f>
        <v>0</v>
      </c>
      <c r="BM38" s="14">
        <f>ROUND(BM$3*AQ38/$BE38,0)</f>
        <v>19</v>
      </c>
      <c r="BN38" s="14">
        <f>ROUND(BN$3*AR38/$BE38,0)</f>
        <v>0</v>
      </c>
      <c r="BO38" s="14">
        <f>ROUND(BO$3*AS38/$BE38,0)</f>
        <v>0</v>
      </c>
      <c r="BP38" s="14">
        <f>ROUND(BP$3*AT38/$BE38,0)</f>
        <v>0</v>
      </c>
      <c r="BQ38" s="14">
        <f>ROUND(BQ$3*AU38/$BE38,0)</f>
        <v>9</v>
      </c>
      <c r="BR38" s="14">
        <f>ROUND(BR$3*AV38/$BE38,0)</f>
        <v>0</v>
      </c>
      <c r="BS38" s="14">
        <f t="shared" si="5"/>
        <v>1</v>
      </c>
      <c r="BT38" s="14">
        <f t="shared" si="6"/>
        <v>32895</v>
      </c>
      <c r="BV38" s="121"/>
      <c r="BW38" s="121"/>
      <c r="BX38" s="121"/>
      <c r="CB38" s="121"/>
      <c r="CC38" s="121"/>
      <c r="CD38" s="121"/>
      <c r="CE38" s="121"/>
      <c r="CF38" s="121"/>
      <c r="CG38" s="121"/>
      <c r="CH38" s="121"/>
      <c r="CI38" s="121"/>
      <c r="CN38" s="19">
        <v>0.3</v>
      </c>
      <c r="CO38" s="14">
        <f t="shared" si="23"/>
        <v>80991</v>
      </c>
      <c r="CP38" s="32">
        <v>3</v>
      </c>
      <c r="CQ38" s="14">
        <f t="shared" si="1"/>
        <v>8500</v>
      </c>
    </row>
    <row r="39" spans="1:103" ht="16.5" x14ac:dyDescent="0.2">
      <c r="A39" s="27" t="s">
        <v>158</v>
      </c>
      <c r="B39" s="28"/>
      <c r="C39" s="87"/>
      <c r="D39" s="28"/>
      <c r="E39" s="28"/>
      <c r="F39" s="87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I39" s="87">
        <v>34</v>
      </c>
      <c r="AJ39" s="87">
        <v>1</v>
      </c>
      <c r="AK39" s="14" t="str">
        <f>INDEX(节奏总表!$CD$4:$CD$23,MATCH(挂机升级突破!AI39+1,节奏总表!$CG$4:$CG$22,1))</f>
        <v>焦热+1</v>
      </c>
      <c r="AL39" s="87"/>
      <c r="AM39" s="14">
        <f>INDEX(节奏总表!$BJ$4:$BJ$55,挂机升级突破!AI39)</f>
        <v>105</v>
      </c>
      <c r="AN39" s="87"/>
      <c r="AO39" s="87"/>
      <c r="AP39" s="87"/>
      <c r="AQ39" s="19">
        <v>0.08</v>
      </c>
      <c r="AR39" s="87"/>
      <c r="AS39" s="87"/>
      <c r="AT39" s="87"/>
      <c r="AU39" s="19">
        <v>7.0000000000000007E-2</v>
      </c>
      <c r="AV39" s="87"/>
      <c r="AW39" s="19">
        <v>0.04</v>
      </c>
      <c r="AX39" s="14">
        <f t="shared" si="3"/>
        <v>20</v>
      </c>
      <c r="AY39" s="19">
        <v>0.28999999999999998</v>
      </c>
      <c r="AZ39" s="14">
        <f t="shared" si="4"/>
        <v>36690</v>
      </c>
      <c r="BB39" s="90">
        <v>34</v>
      </c>
      <c r="BC39" s="90">
        <v>1</v>
      </c>
      <c r="BD39" s="90" t="s">
        <v>624</v>
      </c>
      <c r="BE39" s="90">
        <v>9.0000000000000107</v>
      </c>
      <c r="BF39" s="14">
        <f>AM39</f>
        <v>105</v>
      </c>
      <c r="BG39" s="120">
        <v>11</v>
      </c>
      <c r="BH39" s="120">
        <v>4</v>
      </c>
      <c r="BI39" s="90"/>
      <c r="BJ39" s="14">
        <f>ROUND(BJ$3*AN39/$BE39,0)</f>
        <v>0</v>
      </c>
      <c r="BK39" s="14">
        <f>ROUND(BK$3*AO39/$BE39/5,0)*5</f>
        <v>0</v>
      </c>
      <c r="BL39" s="14">
        <f>ROUND(BL$3*AP39/$BE39/5,0)*5</f>
        <v>0</v>
      </c>
      <c r="BM39" s="14">
        <f>ROUND(BM$3*AQ39/$BE39,0)</f>
        <v>21</v>
      </c>
      <c r="BN39" s="14">
        <f>ROUND(BN$3*AR39/$BE39,0)</f>
        <v>0</v>
      </c>
      <c r="BO39" s="14">
        <f>ROUND(BO$3*AS39/$BE39,0)</f>
        <v>0</v>
      </c>
      <c r="BP39" s="14">
        <f>ROUND(BP$3*AT39/$BE39,0)</f>
        <v>0</v>
      </c>
      <c r="BQ39" s="14">
        <f>ROUND(BQ$3*AU39/$BE39,0)</f>
        <v>9</v>
      </c>
      <c r="BR39" s="14">
        <f>ROUND(BR$3*AV39/$BE39,0)</f>
        <v>0</v>
      </c>
      <c r="BS39" s="14">
        <f t="shared" si="5"/>
        <v>1</v>
      </c>
      <c r="BT39" s="14">
        <f t="shared" si="6"/>
        <v>36690</v>
      </c>
      <c r="BV39" s="121"/>
      <c r="BW39" s="121"/>
      <c r="BX39" s="121"/>
      <c r="CB39" s="121"/>
      <c r="CC39" s="121"/>
      <c r="CD39" s="121"/>
      <c r="CE39" s="121"/>
      <c r="CF39" s="121"/>
      <c r="CG39" s="121"/>
      <c r="CH39" s="121"/>
      <c r="CI39" s="121"/>
    </row>
    <row r="40" spans="1:103" ht="16.5" x14ac:dyDescent="0.2">
      <c r="A40" s="27" t="s">
        <v>161</v>
      </c>
      <c r="B40" s="28"/>
      <c r="C40" s="87"/>
      <c r="D40" s="28"/>
      <c r="E40" s="28"/>
      <c r="F40" s="87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I40" s="87">
        <v>35</v>
      </c>
      <c r="AJ40" s="87">
        <v>2</v>
      </c>
      <c r="AK40" s="14" t="str">
        <f>INDEX(节奏总表!$CD$4:$CD$23,MATCH(挂机升级突破!AI40+1,节奏总表!$CG$4:$CG$22,1))</f>
        <v>焦热+2</v>
      </c>
      <c r="AL40" s="87"/>
      <c r="AM40" s="14">
        <f>INDEX(节奏总表!$BJ$4:$BJ$55,挂机升级突破!AI40)</f>
        <v>107</v>
      </c>
      <c r="AN40" s="87"/>
      <c r="AO40" s="87"/>
      <c r="AP40" s="87"/>
      <c r="AQ40" s="19">
        <v>0.08</v>
      </c>
      <c r="AR40" s="87"/>
      <c r="AS40" s="87"/>
      <c r="AT40" s="87"/>
      <c r="AU40" s="19">
        <v>0.09</v>
      </c>
      <c r="AV40" s="87"/>
      <c r="AW40" s="19">
        <v>0.04</v>
      </c>
      <c r="AX40" s="14">
        <f t="shared" si="3"/>
        <v>21</v>
      </c>
      <c r="AY40" s="19">
        <v>0.26</v>
      </c>
      <c r="AZ40" s="14">
        <f t="shared" si="4"/>
        <v>37370</v>
      </c>
      <c r="BB40" s="90">
        <v>35</v>
      </c>
      <c r="BC40" s="90">
        <v>2</v>
      </c>
      <c r="BD40" s="90" t="s">
        <v>566</v>
      </c>
      <c r="BE40" s="90">
        <v>9.0000000000000107</v>
      </c>
      <c r="BF40" s="14">
        <f>AM40</f>
        <v>107</v>
      </c>
      <c r="BG40" s="120">
        <v>11</v>
      </c>
      <c r="BH40" s="120">
        <v>4</v>
      </c>
      <c r="BI40" s="90"/>
      <c r="BJ40" s="14">
        <f>ROUND(BJ$3*AN40/$BE40,0)</f>
        <v>0</v>
      </c>
      <c r="BK40" s="14">
        <f>ROUND(BK$3*AO40/$BE40/5,0)*5</f>
        <v>0</v>
      </c>
      <c r="BL40" s="14">
        <f>ROUND(BL$3*AP40/$BE40/5,0)*5</f>
        <v>0</v>
      </c>
      <c r="BM40" s="14">
        <f>ROUND(BM$3*AQ40/$BE40,0)</f>
        <v>21</v>
      </c>
      <c r="BN40" s="14">
        <f>ROUND(BN$3*AR40/$BE40,0)</f>
        <v>0</v>
      </c>
      <c r="BO40" s="14">
        <f>ROUND(BO$3*AS40/$BE40,0)</f>
        <v>0</v>
      </c>
      <c r="BP40" s="14">
        <f>ROUND(BP$3*AT40/$BE40,0)</f>
        <v>0</v>
      </c>
      <c r="BQ40" s="14">
        <f>ROUND(BQ$3*AU40/$BE40,0)</f>
        <v>11</v>
      </c>
      <c r="BR40" s="14">
        <f>ROUND(BR$3*AV40/$BE40,0)</f>
        <v>0</v>
      </c>
      <c r="BS40" s="14">
        <f t="shared" si="5"/>
        <v>1</v>
      </c>
      <c r="BT40" s="14">
        <f t="shared" si="6"/>
        <v>37370</v>
      </c>
      <c r="BV40" s="121"/>
      <c r="BW40" s="121"/>
      <c r="BX40" s="121"/>
      <c r="CB40" s="121"/>
      <c r="CC40" s="121"/>
      <c r="CD40" s="121"/>
      <c r="CE40" s="121"/>
      <c r="CF40" s="121"/>
      <c r="CG40" s="121"/>
      <c r="CH40" s="121"/>
      <c r="CI40" s="121"/>
    </row>
    <row r="41" spans="1:103" ht="16.5" x14ac:dyDescent="0.2">
      <c r="A41" s="27" t="s">
        <v>159</v>
      </c>
      <c r="B41" s="28"/>
      <c r="C41" s="87"/>
      <c r="D41" s="28"/>
      <c r="E41" s="28"/>
      <c r="F41" s="87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I41" s="87">
        <v>36</v>
      </c>
      <c r="AJ41" s="87">
        <v>3</v>
      </c>
      <c r="AK41" s="14" t="str">
        <f>INDEX(节奏总表!$CD$4:$CD$23,MATCH(挂机升级突破!AI41+1,节奏总表!$CG$4:$CG$22,1))</f>
        <v>焦热+2</v>
      </c>
      <c r="AL41" s="87"/>
      <c r="AM41" s="14">
        <f>INDEX(节奏总表!$BJ$4:$BJ$55,挂机升级突破!AI41)</f>
        <v>110</v>
      </c>
      <c r="AN41" s="87"/>
      <c r="AO41" s="87"/>
      <c r="AP41" s="87"/>
      <c r="AQ41" s="19">
        <v>0.08</v>
      </c>
      <c r="AR41" s="87"/>
      <c r="AS41" s="87"/>
      <c r="AT41" s="87"/>
      <c r="AU41" s="19">
        <v>0.09</v>
      </c>
      <c r="AV41" s="87"/>
      <c r="AW41" s="19">
        <v>0.04</v>
      </c>
      <c r="AX41" s="14">
        <f t="shared" si="3"/>
        <v>21</v>
      </c>
      <c r="AY41" s="19">
        <v>0.28999999999999998</v>
      </c>
      <c r="AZ41" s="14">
        <f t="shared" si="4"/>
        <v>41680</v>
      </c>
      <c r="BB41" s="90">
        <v>36</v>
      </c>
      <c r="BC41" s="90">
        <v>3</v>
      </c>
      <c r="BD41" s="90" t="s">
        <v>566</v>
      </c>
      <c r="BE41" s="90">
        <v>9.0000000000000107</v>
      </c>
      <c r="BF41" s="14">
        <f>AM41</f>
        <v>110</v>
      </c>
      <c r="BG41" s="120">
        <v>11</v>
      </c>
      <c r="BH41" s="120">
        <v>4</v>
      </c>
      <c r="BI41" s="90"/>
      <c r="BJ41" s="14">
        <f>ROUND(BJ$3*AN41/$BE41,0)</f>
        <v>0</v>
      </c>
      <c r="BK41" s="14">
        <f>ROUND(BK$3*AO41/$BE41/5,0)*5</f>
        <v>0</v>
      </c>
      <c r="BL41" s="14">
        <f>ROUND(BL$3*AP41/$BE41/5,0)*5</f>
        <v>0</v>
      </c>
      <c r="BM41" s="14">
        <f>ROUND(BM$3*AQ41/$BE41,0)</f>
        <v>21</v>
      </c>
      <c r="BN41" s="14">
        <f>ROUND(BN$3*AR41/$BE41,0)</f>
        <v>0</v>
      </c>
      <c r="BO41" s="14">
        <f>ROUND(BO$3*AS41/$BE41,0)</f>
        <v>0</v>
      </c>
      <c r="BP41" s="14">
        <f>ROUND(BP$3*AT41/$BE41,0)</f>
        <v>0</v>
      </c>
      <c r="BQ41" s="14">
        <f>ROUND(BQ$3*AU41/$BE41,0)</f>
        <v>11</v>
      </c>
      <c r="BR41" s="14">
        <f>ROUND(BR$3*AV41/$BE41,0)</f>
        <v>0</v>
      </c>
      <c r="BS41" s="14">
        <f t="shared" si="5"/>
        <v>1</v>
      </c>
      <c r="BT41" s="14">
        <f t="shared" si="6"/>
        <v>41680</v>
      </c>
      <c r="BV41" s="121"/>
      <c r="BW41" s="121"/>
      <c r="BX41" s="121"/>
      <c r="CB41" s="121"/>
      <c r="CC41" s="121"/>
      <c r="CD41" s="121"/>
      <c r="CE41" s="121"/>
      <c r="CF41" s="121"/>
      <c r="CG41" s="121"/>
      <c r="CH41" s="121"/>
      <c r="CI41" s="121"/>
    </row>
    <row r="42" spans="1:103" ht="16.5" x14ac:dyDescent="0.2">
      <c r="A42" s="27" t="s">
        <v>160</v>
      </c>
      <c r="B42" s="28"/>
      <c r="C42" s="87"/>
      <c r="D42" s="28"/>
      <c r="E42" s="28"/>
      <c r="F42" s="87"/>
      <c r="G42" s="28"/>
      <c r="H42" s="14">
        <f>H37/H38</f>
        <v>1587.1428571428573</v>
      </c>
      <c r="I42" s="14">
        <f t="shared" ref="I42:S42" si="33">I37/I38</f>
        <v>2120</v>
      </c>
      <c r="J42" s="14">
        <f t="shared" si="33"/>
        <v>1807.714285714286</v>
      </c>
      <c r="K42" s="14">
        <f t="shared" si="33"/>
        <v>1494.0714285714289</v>
      </c>
      <c r="L42" s="14">
        <f t="shared" si="33"/>
        <v>812.21875000000011</v>
      </c>
      <c r="M42" s="14">
        <f t="shared" si="33"/>
        <v>686.35714285714289</v>
      </c>
      <c r="N42" s="14">
        <f t="shared" si="33"/>
        <v>698.30000000000007</v>
      </c>
      <c r="O42" s="14">
        <f t="shared" si="33"/>
        <v>688.83</v>
      </c>
      <c r="P42" s="14">
        <f t="shared" si="33"/>
        <v>316.48500000000001</v>
      </c>
      <c r="Q42" s="14">
        <f t="shared" si="33"/>
        <v>183.42500000000001</v>
      </c>
      <c r="R42" s="14"/>
      <c r="S42" s="14">
        <f t="shared" si="33"/>
        <v>101804000</v>
      </c>
      <c r="AI42" s="87">
        <v>37</v>
      </c>
      <c r="AJ42" s="87">
        <v>1</v>
      </c>
      <c r="AK42" s="14" t="str">
        <f>INDEX(节奏总表!$CD$4:$CD$23,MATCH(挂机升级突破!AI42+1,节奏总表!$CG$4:$CG$22,1))</f>
        <v>焦热+2</v>
      </c>
      <c r="AL42" s="87"/>
      <c r="AM42" s="14">
        <f>INDEX(节奏总表!$BJ$4:$BJ$55,挂机升级突破!AI42)</f>
        <v>112</v>
      </c>
      <c r="AN42" s="87"/>
      <c r="AO42" s="87"/>
      <c r="AP42" s="87"/>
      <c r="AQ42" s="19">
        <v>0.08</v>
      </c>
      <c r="AR42" s="87"/>
      <c r="AS42" s="87"/>
      <c r="AT42" s="87"/>
      <c r="AU42" s="19">
        <v>0.1</v>
      </c>
      <c r="AV42" s="87"/>
      <c r="AW42" s="19">
        <v>0.05</v>
      </c>
      <c r="AX42" s="14">
        <f t="shared" si="3"/>
        <v>22</v>
      </c>
      <c r="AY42" s="19">
        <v>0.26</v>
      </c>
      <c r="AZ42" s="14">
        <f t="shared" si="4"/>
        <v>42120</v>
      </c>
      <c r="BB42" s="90">
        <v>37</v>
      </c>
      <c r="BC42" s="90">
        <v>1</v>
      </c>
      <c r="BD42" s="90" t="s">
        <v>566</v>
      </c>
      <c r="BE42" s="90">
        <v>9.0000000000000107</v>
      </c>
      <c r="BF42" s="14">
        <f>AM42</f>
        <v>112</v>
      </c>
      <c r="BG42" s="120">
        <v>11</v>
      </c>
      <c r="BH42" s="120">
        <v>4</v>
      </c>
      <c r="BI42" s="90"/>
      <c r="BJ42" s="14">
        <f>ROUND(BJ$3*AN42/$BE42,0)</f>
        <v>0</v>
      </c>
      <c r="BK42" s="14">
        <f>ROUND(BK$3*AO42/$BE42/5,0)*5</f>
        <v>0</v>
      </c>
      <c r="BL42" s="14">
        <f>ROUND(BL$3*AP42/$BE42/5,0)*5</f>
        <v>0</v>
      </c>
      <c r="BM42" s="14">
        <f>ROUND(BM$3*AQ42/$BE42,0)</f>
        <v>21</v>
      </c>
      <c r="BN42" s="14">
        <f>ROUND(BN$3*AR42/$BE42,0)</f>
        <v>0</v>
      </c>
      <c r="BO42" s="14">
        <f>ROUND(BO$3*AS42/$BE42,0)</f>
        <v>0</v>
      </c>
      <c r="BP42" s="14">
        <f>ROUND(BP$3*AT42/$BE42,0)</f>
        <v>0</v>
      </c>
      <c r="BQ42" s="14">
        <f>ROUND(BQ$3*AU42/$BE42,0)</f>
        <v>13</v>
      </c>
      <c r="BR42" s="14">
        <f>ROUND(BR$3*AV42/$BE42,0)</f>
        <v>0</v>
      </c>
      <c r="BS42" s="14">
        <f t="shared" si="5"/>
        <v>1</v>
      </c>
      <c r="BT42" s="14">
        <f t="shared" si="6"/>
        <v>42120</v>
      </c>
      <c r="BV42" s="121"/>
      <c r="BW42" s="121"/>
      <c r="BX42" s="121"/>
      <c r="CB42" s="121"/>
      <c r="CC42" s="121"/>
      <c r="CD42" s="121"/>
      <c r="CE42" s="121"/>
      <c r="CF42" s="121"/>
      <c r="CG42" s="121"/>
      <c r="CH42" s="121"/>
      <c r="CI42" s="121"/>
    </row>
    <row r="43" spans="1:103" ht="16.5" x14ac:dyDescent="0.2">
      <c r="AI43" s="87">
        <v>38</v>
      </c>
      <c r="AJ43" s="87">
        <v>2</v>
      </c>
      <c r="AK43" s="14" t="str">
        <f>INDEX(节奏总表!$CD$4:$CD$23,MATCH(挂机升级突破!AI43+1,节奏总表!$CG$4:$CG$22,1))</f>
        <v>大焦热</v>
      </c>
      <c r="AL43" s="87"/>
      <c r="AM43" s="14">
        <f>INDEX(节奏总表!$BJ$4:$BJ$55,挂机升级突破!AI43)</f>
        <v>115</v>
      </c>
      <c r="AN43" s="87"/>
      <c r="AO43" s="87"/>
      <c r="AP43" s="87"/>
      <c r="AQ43" s="19"/>
      <c r="AR43" s="19">
        <v>0.05</v>
      </c>
      <c r="AS43" s="87"/>
      <c r="AT43" s="87"/>
      <c r="AU43" s="19">
        <v>0.12</v>
      </c>
      <c r="AV43" s="87"/>
      <c r="AW43" s="19">
        <v>0.05</v>
      </c>
      <c r="AX43" s="14">
        <f t="shared" si="3"/>
        <v>22</v>
      </c>
      <c r="AY43" s="19">
        <v>0.28999999999999998</v>
      </c>
      <c r="AZ43" s="14">
        <f t="shared" si="4"/>
        <v>46980</v>
      </c>
      <c r="BB43" s="90">
        <v>38</v>
      </c>
      <c r="BC43" s="90">
        <v>2</v>
      </c>
      <c r="BD43" s="90" t="s">
        <v>625</v>
      </c>
      <c r="BE43" s="90">
        <v>9.0000000000000107</v>
      </c>
      <c r="BF43" s="14">
        <f>AM43</f>
        <v>115</v>
      </c>
      <c r="BG43" s="120">
        <v>11</v>
      </c>
      <c r="BH43" s="120">
        <v>5</v>
      </c>
      <c r="BI43" s="90"/>
      <c r="BJ43" s="14">
        <f>ROUND(BJ$3*AN43/$BE43,0)</f>
        <v>0</v>
      </c>
      <c r="BK43" s="14">
        <f>ROUND(BK$3*AO43/$BE43/5,0)*5</f>
        <v>0</v>
      </c>
      <c r="BL43" s="14">
        <f>ROUND(BL$3*AP43/$BE43/5,0)*5</f>
        <v>0</v>
      </c>
      <c r="BM43" s="14">
        <f>ROUND(BM$3*AQ43/$BE43,0)</f>
        <v>0</v>
      </c>
      <c r="BN43" s="14">
        <f>ROUND(BN$3*AR43/$BE43,0)</f>
        <v>8</v>
      </c>
      <c r="BO43" s="14">
        <f>ROUND(BO$3*AS43/$BE43,0)</f>
        <v>0</v>
      </c>
      <c r="BP43" s="14">
        <f>ROUND(BP$3*AT43/$BE43,0)</f>
        <v>0</v>
      </c>
      <c r="BQ43" s="14">
        <f>ROUND(BQ$3*AU43/$BE43,0)</f>
        <v>15</v>
      </c>
      <c r="BR43" s="14">
        <f>ROUND(BR$3*AV43/$BE43,0)</f>
        <v>0</v>
      </c>
      <c r="BS43" s="14">
        <f t="shared" si="5"/>
        <v>1</v>
      </c>
      <c r="BT43" s="14">
        <f t="shared" si="6"/>
        <v>46980</v>
      </c>
      <c r="BV43" s="121"/>
      <c r="BW43" s="121"/>
      <c r="BX43" s="121"/>
      <c r="CB43" s="121"/>
      <c r="CC43" s="121"/>
      <c r="CD43" s="121"/>
      <c r="CE43" s="121"/>
      <c r="CF43" s="121"/>
      <c r="CG43" s="121"/>
      <c r="CH43" s="121"/>
      <c r="CI43" s="121"/>
    </row>
    <row r="44" spans="1:103" ht="16.5" x14ac:dyDescent="0.2">
      <c r="AI44" s="87">
        <v>39</v>
      </c>
      <c r="AJ44" s="87">
        <v>3</v>
      </c>
      <c r="AK44" s="14" t="str">
        <f>INDEX(节奏总表!$CD$4:$CD$23,MATCH(挂机升级突破!AI44+1,节奏总表!$CG$4:$CG$22,1))</f>
        <v>大焦热</v>
      </c>
      <c r="AL44" s="87"/>
      <c r="AM44" s="14">
        <f>INDEX(节奏总表!$BJ$4:$BJ$55,挂机升级突破!AI44)</f>
        <v>117</v>
      </c>
      <c r="AN44" s="87"/>
      <c r="AO44" s="87"/>
      <c r="AP44" s="87"/>
      <c r="AQ44" s="87"/>
      <c r="AR44" s="19">
        <v>0.05</v>
      </c>
      <c r="AS44" s="87"/>
      <c r="AT44" s="87"/>
      <c r="AU44" s="19">
        <v>0.12</v>
      </c>
      <c r="AV44" s="87"/>
      <c r="AW44" s="19">
        <v>0.05</v>
      </c>
      <c r="AX44" s="14">
        <f t="shared" si="3"/>
        <v>23</v>
      </c>
      <c r="AY44" s="19">
        <v>0.26</v>
      </c>
      <c r="AZ44" s="14">
        <f t="shared" si="4"/>
        <v>47145</v>
      </c>
      <c r="BB44" s="90">
        <v>39</v>
      </c>
      <c r="BC44" s="90">
        <v>3</v>
      </c>
      <c r="BD44" s="90" t="s">
        <v>625</v>
      </c>
      <c r="BE44" s="90">
        <v>9.0000000000000107</v>
      </c>
      <c r="BF44" s="14">
        <f>AM44</f>
        <v>117</v>
      </c>
      <c r="BG44" s="120">
        <v>11</v>
      </c>
      <c r="BH44" s="120">
        <v>5</v>
      </c>
      <c r="BI44" s="90"/>
      <c r="BJ44" s="14">
        <f>ROUND(BJ$3*AN44/$BE44,0)</f>
        <v>0</v>
      </c>
      <c r="BK44" s="14">
        <f>ROUND(BK$3*AO44/$BE44/5,0)*5</f>
        <v>0</v>
      </c>
      <c r="BL44" s="14">
        <f>ROUND(BL$3*AP44/$BE44/5,0)*5</f>
        <v>0</v>
      </c>
      <c r="BM44" s="14">
        <f>ROUND(BM$3*AQ44/$BE44,0)</f>
        <v>0</v>
      </c>
      <c r="BN44" s="14">
        <f>ROUND(BN$3*AR44/$BE44,0)</f>
        <v>8</v>
      </c>
      <c r="BO44" s="14">
        <f>ROUND(BO$3*AS44/$BE44,0)</f>
        <v>0</v>
      </c>
      <c r="BP44" s="14">
        <f>ROUND(BP$3*AT44/$BE44,0)</f>
        <v>0</v>
      </c>
      <c r="BQ44" s="14">
        <f>ROUND(BQ$3*AU44/$BE44,0)</f>
        <v>15</v>
      </c>
      <c r="BR44" s="14">
        <f>ROUND(BR$3*AV44/$BE44,0)</f>
        <v>0</v>
      </c>
      <c r="BS44" s="14">
        <f t="shared" si="5"/>
        <v>1</v>
      </c>
      <c r="BT44" s="14">
        <f t="shared" si="6"/>
        <v>47145</v>
      </c>
      <c r="BV44" s="121"/>
      <c r="BW44" s="121"/>
      <c r="BX44" s="121"/>
      <c r="CB44" s="121"/>
      <c r="CC44" s="121"/>
      <c r="CD44" s="121"/>
      <c r="CE44" s="121"/>
      <c r="CF44" s="121"/>
      <c r="CG44" s="121"/>
      <c r="CH44" s="121"/>
      <c r="CI44" s="121"/>
    </row>
    <row r="45" spans="1:103" ht="16.5" x14ac:dyDescent="0.2">
      <c r="AI45" s="87">
        <v>40</v>
      </c>
      <c r="AJ45" s="87">
        <v>1</v>
      </c>
      <c r="AK45" s="14" t="str">
        <f>INDEX(节奏总表!$CD$4:$CD$23,MATCH(挂机升级突破!AI45+1,节奏总表!$CG$4:$CG$22,1))</f>
        <v>大焦热</v>
      </c>
      <c r="AL45" s="87"/>
      <c r="AM45" s="14">
        <f>INDEX(节奏总表!$BJ$4:$BJ$55,挂机升级突破!AI45)</f>
        <v>120</v>
      </c>
      <c r="AN45" s="87"/>
      <c r="AO45" s="87"/>
      <c r="AP45" s="87"/>
      <c r="AQ45" s="87"/>
      <c r="AR45" s="19">
        <v>0.05</v>
      </c>
      <c r="AS45" s="87"/>
      <c r="AT45" s="87"/>
      <c r="AU45" s="19">
        <v>0.12</v>
      </c>
      <c r="AV45" s="87"/>
      <c r="AW45" s="19">
        <v>0.05</v>
      </c>
      <c r="AX45" s="14">
        <f t="shared" si="3"/>
        <v>23</v>
      </c>
      <c r="AY45" s="19">
        <v>0.28999999999999998</v>
      </c>
      <c r="AZ45" s="14">
        <f t="shared" si="4"/>
        <v>52585</v>
      </c>
      <c r="BB45" s="90">
        <v>40</v>
      </c>
      <c r="BC45" s="90">
        <v>1</v>
      </c>
      <c r="BD45" s="90" t="s">
        <v>625</v>
      </c>
      <c r="BE45" s="90">
        <v>9.0000000000000107</v>
      </c>
      <c r="BF45" s="14">
        <f>AM45</f>
        <v>120</v>
      </c>
      <c r="BG45" s="120">
        <v>11</v>
      </c>
      <c r="BH45" s="120">
        <v>5</v>
      </c>
      <c r="BI45" s="90"/>
      <c r="BJ45" s="14">
        <f>ROUND(BJ$3*AN45/$BE45,0)</f>
        <v>0</v>
      </c>
      <c r="BK45" s="14">
        <f>ROUND(BK$3*AO45/$BE45/5,0)*5</f>
        <v>0</v>
      </c>
      <c r="BL45" s="14">
        <f>ROUND(BL$3*AP45/$BE45/5,0)*5</f>
        <v>0</v>
      </c>
      <c r="BM45" s="14">
        <f>ROUND(BM$3*AQ45/$BE45,0)</f>
        <v>0</v>
      </c>
      <c r="BN45" s="14">
        <f>ROUND(BN$3*AR45/$BE45,0)</f>
        <v>8</v>
      </c>
      <c r="BO45" s="14">
        <f>ROUND(BO$3*AS45/$BE45,0)</f>
        <v>0</v>
      </c>
      <c r="BP45" s="14">
        <f>ROUND(BP$3*AT45/$BE45,0)</f>
        <v>0</v>
      </c>
      <c r="BQ45" s="14">
        <f>ROUND(BQ$3*AU45/$BE45,0)</f>
        <v>15</v>
      </c>
      <c r="BR45" s="14">
        <f>ROUND(BR$3*AV45/$BE45,0)</f>
        <v>0</v>
      </c>
      <c r="BS45" s="14">
        <f t="shared" si="5"/>
        <v>1</v>
      </c>
      <c r="BT45" s="14">
        <f t="shared" si="6"/>
        <v>52585</v>
      </c>
      <c r="BV45" s="121"/>
      <c r="BW45" s="121"/>
      <c r="BX45" s="121"/>
      <c r="CB45" s="121"/>
      <c r="CC45" s="121"/>
      <c r="CD45" s="121"/>
      <c r="CE45" s="121"/>
      <c r="CF45" s="121"/>
      <c r="CG45" s="121"/>
      <c r="CH45" s="121"/>
      <c r="CI45" s="121"/>
    </row>
    <row r="46" spans="1:103" ht="16.5" x14ac:dyDescent="0.2">
      <c r="AI46" s="87">
        <v>41</v>
      </c>
      <c r="AJ46" s="87">
        <v>2</v>
      </c>
      <c r="AK46" s="14" t="str">
        <f>INDEX(节奏总表!$CD$4:$CD$23,MATCH(挂机升级突破!AI46+1,节奏总表!$CG$4:$CG$22,1))</f>
        <v>大焦热+1</v>
      </c>
      <c r="AL46" s="87"/>
      <c r="AM46" s="14">
        <f>INDEX(节奏总表!$BJ$4:$BJ$55,挂机升级突破!AI46)</f>
        <v>122</v>
      </c>
      <c r="AN46" s="87"/>
      <c r="AO46" s="87"/>
      <c r="AP46" s="87"/>
      <c r="AQ46" s="87"/>
      <c r="AR46" s="19">
        <v>0.06</v>
      </c>
      <c r="AS46" s="87"/>
      <c r="AT46" s="87"/>
      <c r="AU46" s="87"/>
      <c r="AV46" s="19">
        <v>0.05</v>
      </c>
      <c r="AW46" s="19">
        <v>0.05</v>
      </c>
      <c r="AX46" s="14">
        <f t="shared" si="3"/>
        <v>24</v>
      </c>
      <c r="AY46" s="19">
        <v>0.26</v>
      </c>
      <c r="AZ46" s="14">
        <f t="shared" si="4"/>
        <v>58930</v>
      </c>
      <c r="BA46" s="15"/>
      <c r="BB46" s="90">
        <v>41</v>
      </c>
      <c r="BC46" s="90">
        <v>2</v>
      </c>
      <c r="BD46" s="90" t="s">
        <v>626</v>
      </c>
      <c r="BE46" s="90">
        <v>9.0000000000000107</v>
      </c>
      <c r="BF46" s="14">
        <f>AM46</f>
        <v>122</v>
      </c>
      <c r="BG46" s="120">
        <v>11</v>
      </c>
      <c r="BH46" s="120">
        <v>5</v>
      </c>
      <c r="BI46" s="90">
        <v>10</v>
      </c>
      <c r="BJ46" s="14">
        <f>ROUND(BJ$3*AN46/$BE46,0)</f>
        <v>0</v>
      </c>
      <c r="BK46" s="14">
        <f>ROUND(BK$3*AO46/$BE46/5,0)*5</f>
        <v>0</v>
      </c>
      <c r="BL46" s="14">
        <f>ROUND(BL$3*AP46/$BE46/5,0)*5</f>
        <v>0</v>
      </c>
      <c r="BM46" s="14">
        <f>ROUND(BM$3*AQ46/$BE46,0)</f>
        <v>0</v>
      </c>
      <c r="BN46" s="14">
        <f>ROUND(BN$3*AR46/$BE46,0)</f>
        <v>9</v>
      </c>
      <c r="BO46" s="14">
        <f>ROUND(BO$3*AS46/$BE46,0)</f>
        <v>0</v>
      </c>
      <c r="BP46" s="14">
        <f>ROUND(BP$3*AT46/$BE46,0)</f>
        <v>0</v>
      </c>
      <c r="BQ46" s="14">
        <f>ROUND(BQ$3*AU46/$BE46,0)</f>
        <v>0</v>
      </c>
      <c r="BR46" s="14">
        <f>ROUND(BR$3*AV46/$BE46,0)</f>
        <v>3</v>
      </c>
      <c r="BS46" s="14">
        <f t="shared" si="5"/>
        <v>1</v>
      </c>
      <c r="BT46" s="14">
        <f t="shared" si="6"/>
        <v>58930</v>
      </c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5"/>
      <c r="CL46" s="15"/>
    </row>
    <row r="47" spans="1:103" ht="16.5" x14ac:dyDescent="0.2">
      <c r="AI47" s="87">
        <v>42</v>
      </c>
      <c r="AJ47" s="87">
        <v>3</v>
      </c>
      <c r="AK47" s="14" t="str">
        <f>INDEX(节奏总表!$CD$4:$CD$23,MATCH(挂机升级突破!AI47+1,节奏总表!$CG$4:$CG$22,1))</f>
        <v>大焦热+1</v>
      </c>
      <c r="AL47" s="87"/>
      <c r="AM47" s="14">
        <f>INDEX(节奏总表!$BJ$4:$BJ$55,挂机升级突破!AI47)</f>
        <v>125</v>
      </c>
      <c r="AN47" s="87"/>
      <c r="AO47" s="87"/>
      <c r="AP47" s="87"/>
      <c r="AQ47" s="87"/>
      <c r="AR47" s="19">
        <v>0.06</v>
      </c>
      <c r="AS47" s="87"/>
      <c r="AT47" s="87"/>
      <c r="AU47" s="87"/>
      <c r="AV47" s="19">
        <v>0.05</v>
      </c>
      <c r="AW47" s="19">
        <v>0.05</v>
      </c>
      <c r="AX47" s="14">
        <f t="shared" si="3"/>
        <v>24</v>
      </c>
      <c r="AY47" s="19">
        <v>0.28999999999999998</v>
      </c>
      <c r="AZ47" s="14">
        <f t="shared" si="4"/>
        <v>65730</v>
      </c>
      <c r="BB47" s="90">
        <v>42</v>
      </c>
      <c r="BC47" s="90">
        <v>3</v>
      </c>
      <c r="BD47" s="90" t="s">
        <v>626</v>
      </c>
      <c r="BE47" s="90">
        <v>9.0000000000000107</v>
      </c>
      <c r="BF47" s="14">
        <f>AM47</f>
        <v>125</v>
      </c>
      <c r="BG47" s="120">
        <v>11</v>
      </c>
      <c r="BH47" s="120">
        <v>5</v>
      </c>
      <c r="BI47" s="120">
        <v>10</v>
      </c>
      <c r="BJ47" s="14">
        <f>ROUND(BJ$3*AN47/$BE47,0)</f>
        <v>0</v>
      </c>
      <c r="BK47" s="14">
        <f>ROUND(BK$3*AO47/$BE47/5,0)*5</f>
        <v>0</v>
      </c>
      <c r="BL47" s="14">
        <f>ROUND(BL$3*AP47/$BE47/5,0)*5</f>
        <v>0</v>
      </c>
      <c r="BM47" s="14">
        <f>ROUND(BM$3*AQ47/$BE47,0)</f>
        <v>0</v>
      </c>
      <c r="BN47" s="14">
        <f>ROUND(BN$3*AR47/$BE47,0)</f>
        <v>9</v>
      </c>
      <c r="BO47" s="14">
        <f>ROUND(BO$3*AS47/$BE47,0)</f>
        <v>0</v>
      </c>
      <c r="BP47" s="14">
        <f>ROUND(BP$3*AT47/$BE47,0)</f>
        <v>0</v>
      </c>
      <c r="BQ47" s="14">
        <f>ROUND(BQ$3*AU47/$BE47,0)</f>
        <v>0</v>
      </c>
      <c r="BR47" s="14">
        <f>ROUND(BR$3*AV47/$BE47,0)</f>
        <v>3</v>
      </c>
      <c r="BS47" s="14">
        <f t="shared" si="5"/>
        <v>1</v>
      </c>
      <c r="BT47" s="14">
        <f t="shared" si="6"/>
        <v>65730</v>
      </c>
      <c r="BV47" s="121"/>
      <c r="BW47" s="121"/>
      <c r="BX47" s="121"/>
      <c r="CB47" s="121"/>
      <c r="CC47" s="121"/>
      <c r="CD47" s="121"/>
      <c r="CE47" s="121"/>
      <c r="CF47" s="121"/>
      <c r="CG47" s="121"/>
      <c r="CH47" s="121"/>
      <c r="CI47" s="121"/>
      <c r="CM47" s="15"/>
      <c r="CN47" s="30"/>
      <c r="CO47" s="15"/>
      <c r="CP47" s="30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7.25" x14ac:dyDescent="0.2">
      <c r="A48" s="12" t="s">
        <v>33</v>
      </c>
      <c r="B48" s="12" t="s">
        <v>151</v>
      </c>
      <c r="C48" s="12" t="s">
        <v>48</v>
      </c>
      <c r="D48" s="12" t="s">
        <v>152</v>
      </c>
      <c r="H48" s="12" t="s">
        <v>142</v>
      </c>
      <c r="I48" s="12" t="s">
        <v>143</v>
      </c>
      <c r="J48" s="12" t="s">
        <v>144</v>
      </c>
      <c r="K48" s="12" t="s">
        <v>145</v>
      </c>
      <c r="L48" s="12" t="s">
        <v>488</v>
      </c>
      <c r="M48" s="12" t="s">
        <v>478</v>
      </c>
      <c r="N48" s="12" t="s">
        <v>479</v>
      </c>
      <c r="O48" s="12" t="s">
        <v>480</v>
      </c>
      <c r="P48" s="12" t="s">
        <v>487</v>
      </c>
      <c r="Q48" s="12" t="s">
        <v>486</v>
      </c>
      <c r="R48" s="12" t="s">
        <v>162</v>
      </c>
      <c r="S48" s="12" t="s">
        <v>163</v>
      </c>
      <c r="AI48" s="87">
        <v>43</v>
      </c>
      <c r="AJ48" s="87">
        <v>1</v>
      </c>
      <c r="AK48" s="14" t="str">
        <f>INDEX(节奏总表!$CD$4:$CD$23,MATCH(挂机升级突破!AI48+1,节奏总表!$CG$4:$CG$22,1))</f>
        <v>大焦热+1</v>
      </c>
      <c r="AL48" s="87"/>
      <c r="AM48" s="14">
        <f>INDEX(节奏总表!$BJ$4:$BJ$55,挂机升级突破!AI48)</f>
        <v>127</v>
      </c>
      <c r="AN48" s="87"/>
      <c r="AO48" s="87"/>
      <c r="AP48" s="87"/>
      <c r="AQ48" s="87"/>
      <c r="AR48" s="19">
        <v>0.06</v>
      </c>
      <c r="AS48" s="87"/>
      <c r="AT48" s="87"/>
      <c r="AU48" s="87"/>
      <c r="AV48" s="19">
        <v>0.05</v>
      </c>
      <c r="AW48" s="19">
        <v>0.05</v>
      </c>
      <c r="AX48" s="14">
        <f t="shared" si="3"/>
        <v>25</v>
      </c>
      <c r="AY48" s="19">
        <v>0.26</v>
      </c>
      <c r="AZ48" s="14">
        <f t="shared" si="4"/>
        <v>70200</v>
      </c>
      <c r="BB48" s="90">
        <v>43</v>
      </c>
      <c r="BC48" s="90">
        <v>1</v>
      </c>
      <c r="BD48" s="90" t="s">
        <v>626</v>
      </c>
      <c r="BE48" s="90">
        <v>9.0000000000000107</v>
      </c>
      <c r="BF48" s="14">
        <f>AM48</f>
        <v>127</v>
      </c>
      <c r="BG48" s="120">
        <v>11</v>
      </c>
      <c r="BH48" s="120">
        <v>5</v>
      </c>
      <c r="BI48" s="120">
        <v>10</v>
      </c>
      <c r="BJ48" s="14">
        <f>ROUND(BJ$3*AN48/$BE48,0)</f>
        <v>0</v>
      </c>
      <c r="BK48" s="14">
        <f>ROUND(BK$3*AO48/$BE48/5,0)*5</f>
        <v>0</v>
      </c>
      <c r="BL48" s="14">
        <f>ROUND(BL$3*AP48/$BE48/5,0)*5</f>
        <v>0</v>
      </c>
      <c r="BM48" s="14">
        <f>ROUND(BM$3*AQ48/$BE48,0)</f>
        <v>0</v>
      </c>
      <c r="BN48" s="14">
        <f>ROUND(BN$3*AR48/$BE48,0)</f>
        <v>9</v>
      </c>
      <c r="BO48" s="14">
        <f>ROUND(BO$3*AS48/$BE48,0)</f>
        <v>0</v>
      </c>
      <c r="BP48" s="14">
        <f>ROUND(BP$3*AT48/$BE48,0)</f>
        <v>0</v>
      </c>
      <c r="BQ48" s="14">
        <f>ROUND(BQ$3*AU48/$BE48,0)</f>
        <v>0</v>
      </c>
      <c r="BR48" s="14">
        <f>ROUND(BR$3*AV48/$BE48,0)</f>
        <v>3</v>
      </c>
      <c r="BS48" s="14">
        <f t="shared" si="5"/>
        <v>1</v>
      </c>
      <c r="BT48" s="14">
        <f t="shared" si="6"/>
        <v>70200</v>
      </c>
      <c r="BV48" s="121"/>
      <c r="BW48" s="121"/>
      <c r="BX48" s="121"/>
      <c r="CB48" s="121"/>
      <c r="CC48" s="121"/>
      <c r="CD48" s="121"/>
      <c r="CE48" s="121"/>
      <c r="CF48" s="121"/>
      <c r="CG48" s="121"/>
      <c r="CH48" s="121"/>
      <c r="CI48" s="121"/>
    </row>
    <row r="49" spans="1:92" ht="16.5" x14ac:dyDescent="0.2">
      <c r="A49" s="28">
        <v>1</v>
      </c>
      <c r="B49" s="28">
        <f>INT((A49-1)/4)+1</f>
        <v>1</v>
      </c>
      <c r="C49" s="28">
        <v>1</v>
      </c>
      <c r="D49" s="19">
        <v>0.5</v>
      </c>
      <c r="H49" s="21">
        <f>(INDEX(H$7:H$36,$B49)*(1-$D49)+INDEX(H$7:H$36,$B49+1)*$D49)*H$4*$B$2</f>
        <v>0</v>
      </c>
      <c r="I49" s="21">
        <f t="shared" ref="I49:Q64" si="34">(INDEX(I$7:I$36,$B49)*(1-$D49)+INDEX(I$7:I$36,$B49+1)*$D49)*I$4*$B$2</f>
        <v>0</v>
      </c>
      <c r="J49" s="21">
        <f t="shared" si="34"/>
        <v>0</v>
      </c>
      <c r="K49" s="21">
        <f t="shared" si="34"/>
        <v>0</v>
      </c>
      <c r="L49" s="21">
        <f t="shared" si="34"/>
        <v>0</v>
      </c>
      <c r="M49" s="21">
        <f t="shared" si="34"/>
        <v>0</v>
      </c>
      <c r="N49" s="21">
        <f t="shared" si="34"/>
        <v>0</v>
      </c>
      <c r="O49" s="21">
        <f t="shared" si="34"/>
        <v>0</v>
      </c>
      <c r="P49" s="21">
        <f t="shared" si="34"/>
        <v>0</v>
      </c>
      <c r="Q49" s="21">
        <f t="shared" si="34"/>
        <v>0</v>
      </c>
      <c r="R49" s="34">
        <f>INT((INDEX(R$7:R$36,$B49)*(1-$D49)+INDEX(R$7:R$36,$B49+1)*$D49)*R$4*$B$2)</f>
        <v>17</v>
      </c>
      <c r="S49" s="34">
        <f>INT((INDEX(S$7:S$36,$B49)*(1-$D49)+INDEX(S$7:S$36,$B49+1)*$D49)*S$4*$B$2)</f>
        <v>5</v>
      </c>
      <c r="AI49" s="87">
        <v>44</v>
      </c>
      <c r="AJ49" s="87">
        <v>2</v>
      </c>
      <c r="AK49" s="14" t="str">
        <f>INDEX(节奏总表!$CD$4:$CD$23,MATCH(挂机升级突破!AI49+1,节奏总表!$CG$4:$CG$22,1))</f>
        <v>大焦热+2</v>
      </c>
      <c r="AL49" s="87"/>
      <c r="AM49" s="14">
        <f>INDEX(节奏总表!$BJ$4:$BJ$55,挂机升级突破!AI49)</f>
        <v>130</v>
      </c>
      <c r="AN49" s="87"/>
      <c r="AO49" s="87"/>
      <c r="AP49" s="87"/>
      <c r="AQ49" s="87"/>
      <c r="AR49" s="19">
        <v>7.0000000000000007E-2</v>
      </c>
      <c r="AS49" s="87"/>
      <c r="AT49" s="87"/>
      <c r="AU49" s="87"/>
      <c r="AV49" s="19">
        <v>7.0000000000000007E-2</v>
      </c>
      <c r="AW49" s="19">
        <v>0.05</v>
      </c>
      <c r="AX49" s="14">
        <f t="shared" si="3"/>
        <v>25</v>
      </c>
      <c r="AY49" s="19">
        <v>0.28999999999999998</v>
      </c>
      <c r="AZ49" s="14">
        <f t="shared" si="4"/>
        <v>78300</v>
      </c>
      <c r="BB49" s="90">
        <v>44</v>
      </c>
      <c r="BC49" s="90">
        <v>2</v>
      </c>
      <c r="BD49" s="90" t="s">
        <v>577</v>
      </c>
      <c r="BE49" s="90">
        <v>9.0000000000000107</v>
      </c>
      <c r="BF49" s="14">
        <f>AM49</f>
        <v>130</v>
      </c>
      <c r="BG49" s="120">
        <v>11</v>
      </c>
      <c r="BH49" s="120">
        <v>5</v>
      </c>
      <c r="BI49" s="120">
        <v>10</v>
      </c>
      <c r="BJ49" s="14">
        <f>ROUND(BJ$3*AN49/$BE49,0)</f>
        <v>0</v>
      </c>
      <c r="BK49" s="14">
        <f>ROUND(BK$3*AO49/$BE49/5,0)*5</f>
        <v>0</v>
      </c>
      <c r="BL49" s="14">
        <f>ROUND(BL$3*AP49/$BE49/5,0)*5</f>
        <v>0</v>
      </c>
      <c r="BM49" s="14">
        <f>ROUND(BM$3*AQ49/$BE49,0)</f>
        <v>0</v>
      </c>
      <c r="BN49" s="14">
        <f>ROUND(BN$3*AR49/$BE49,0)</f>
        <v>11</v>
      </c>
      <c r="BO49" s="14">
        <f>ROUND(BO$3*AS49/$BE49,0)</f>
        <v>0</v>
      </c>
      <c r="BP49" s="14">
        <f>ROUND(BP$3*AT49/$BE49,0)</f>
        <v>0</v>
      </c>
      <c r="BQ49" s="14">
        <f>ROUND(BQ$3*AU49/$BE49,0)</f>
        <v>0</v>
      </c>
      <c r="BR49" s="14">
        <f>ROUND(BR$3*AV49/$BE49,0)</f>
        <v>4</v>
      </c>
      <c r="BS49" s="14">
        <f t="shared" si="5"/>
        <v>1</v>
      </c>
      <c r="BT49" s="14">
        <f t="shared" si="6"/>
        <v>78300</v>
      </c>
      <c r="BV49" s="121"/>
      <c r="BW49" s="121"/>
      <c r="BX49" s="121"/>
      <c r="CB49" s="121"/>
      <c r="CC49" s="121"/>
      <c r="CD49" s="121"/>
      <c r="CE49" s="121"/>
      <c r="CF49" s="121"/>
      <c r="CG49" s="121"/>
      <c r="CH49" s="121"/>
      <c r="CI49" s="121"/>
    </row>
    <row r="50" spans="1:92" ht="16.5" x14ac:dyDescent="0.2">
      <c r="A50" s="28">
        <v>2</v>
      </c>
      <c r="B50" s="120">
        <f t="shared" ref="B50:B113" si="35">INT((A50-1)/4)+1</f>
        <v>1</v>
      </c>
      <c r="C50" s="28">
        <v>2</v>
      </c>
      <c r="D50" s="19">
        <v>0.65</v>
      </c>
      <c r="H50" s="21">
        <f t="shared" ref="H50:Q88" si="36">(INDEX(H$7:H$36,$B50)*(1-$D50)+INDEX(H$7:H$36,$B50+1)*$D50)*H$4*$B$2</f>
        <v>0</v>
      </c>
      <c r="I50" s="21">
        <f t="shared" si="34"/>
        <v>0</v>
      </c>
      <c r="J50" s="21">
        <f t="shared" si="34"/>
        <v>0</v>
      </c>
      <c r="K50" s="21">
        <f t="shared" si="34"/>
        <v>0</v>
      </c>
      <c r="L50" s="21">
        <f t="shared" si="34"/>
        <v>0</v>
      </c>
      <c r="M50" s="21">
        <f t="shared" si="34"/>
        <v>0</v>
      </c>
      <c r="N50" s="21">
        <f t="shared" si="34"/>
        <v>0</v>
      </c>
      <c r="O50" s="21">
        <f t="shared" si="34"/>
        <v>0</v>
      </c>
      <c r="P50" s="21">
        <f t="shared" si="34"/>
        <v>0</v>
      </c>
      <c r="Q50" s="21">
        <f t="shared" si="34"/>
        <v>0</v>
      </c>
      <c r="R50" s="34">
        <f t="shared" ref="R50:S81" si="37">INT((INDEX(R$7:R$36,$B50)*(1-$D50)+INDEX(R$7:R$36,$B50+1)*$D50)*R$4*$B$2)</f>
        <v>19</v>
      </c>
      <c r="S50" s="34">
        <f t="shared" si="37"/>
        <v>6</v>
      </c>
      <c r="AI50" s="87">
        <v>45</v>
      </c>
      <c r="AJ50" s="87">
        <v>3</v>
      </c>
      <c r="AK50" s="14" t="str">
        <f>INDEX(节奏总表!$CD$4:$CD$23,MATCH(挂机升级突破!AI50+1,节奏总表!$CG$4:$CG$22,1))</f>
        <v>大焦热+2</v>
      </c>
      <c r="AL50" s="87"/>
      <c r="AM50" s="14">
        <f>INDEX(节奏总表!$BJ$4:$BJ$55,挂机升级突破!AI50)</f>
        <v>132</v>
      </c>
      <c r="AN50" s="87"/>
      <c r="AO50" s="87"/>
      <c r="AP50" s="87"/>
      <c r="AQ50" s="87"/>
      <c r="AR50" s="19">
        <v>7.0000000000000007E-2</v>
      </c>
      <c r="AS50" s="87"/>
      <c r="AT50" s="87"/>
      <c r="AU50" s="87"/>
      <c r="AV50" s="19">
        <v>7.0000000000000007E-2</v>
      </c>
      <c r="AW50" s="19">
        <v>0.05</v>
      </c>
      <c r="AX50" s="14">
        <f t="shared" si="3"/>
        <v>26</v>
      </c>
      <c r="AY50" s="19">
        <v>0.26</v>
      </c>
      <c r="AZ50" s="14">
        <f t="shared" si="4"/>
        <v>84635</v>
      </c>
      <c r="BB50" s="90">
        <v>45</v>
      </c>
      <c r="BC50" s="90">
        <v>3</v>
      </c>
      <c r="BD50" s="90" t="s">
        <v>577</v>
      </c>
      <c r="BE50" s="90">
        <v>9.0000000000000107</v>
      </c>
      <c r="BF50" s="14">
        <f>AM50</f>
        <v>132</v>
      </c>
      <c r="BG50" s="120">
        <v>11</v>
      </c>
      <c r="BH50" s="120">
        <v>5</v>
      </c>
      <c r="BI50" s="120">
        <v>10</v>
      </c>
      <c r="BJ50" s="14">
        <f>ROUND(BJ$3*AN50/$BE50,0)</f>
        <v>0</v>
      </c>
      <c r="BK50" s="14">
        <f>ROUND(BK$3*AO50/$BE50/5,0)*5</f>
        <v>0</v>
      </c>
      <c r="BL50" s="14">
        <f>ROUND(BL$3*AP50/$BE50/5,0)*5</f>
        <v>0</v>
      </c>
      <c r="BM50" s="14">
        <f>ROUND(BM$3*AQ50/$BE50,0)</f>
        <v>0</v>
      </c>
      <c r="BN50" s="14">
        <f>ROUND(BN$3*AR50/$BE50,0)</f>
        <v>11</v>
      </c>
      <c r="BO50" s="14">
        <f>ROUND(BO$3*AS50/$BE50,0)</f>
        <v>0</v>
      </c>
      <c r="BP50" s="14">
        <f>ROUND(BP$3*AT50/$BE50,0)</f>
        <v>0</v>
      </c>
      <c r="BQ50" s="14">
        <f>ROUND(BQ$3*AU50/$BE50,0)</f>
        <v>0</v>
      </c>
      <c r="BR50" s="14">
        <f>ROUND(BR$3*AV50/$BE50,0)</f>
        <v>4</v>
      </c>
      <c r="BS50" s="14">
        <f t="shared" si="5"/>
        <v>1</v>
      </c>
      <c r="BT50" s="14">
        <f t="shared" si="6"/>
        <v>84635</v>
      </c>
      <c r="BV50" s="121"/>
      <c r="BW50" s="121"/>
      <c r="BX50" s="121"/>
      <c r="CB50" s="121"/>
      <c r="CC50" s="121"/>
      <c r="CD50" s="121"/>
      <c r="CE50" s="121"/>
      <c r="CF50" s="121"/>
      <c r="CG50" s="121"/>
      <c r="CH50" s="121"/>
      <c r="CI50" s="121"/>
    </row>
    <row r="51" spans="1:92" ht="16.5" x14ac:dyDescent="0.2">
      <c r="A51" s="28">
        <v>3</v>
      </c>
      <c r="B51" s="120">
        <f t="shared" si="35"/>
        <v>1</v>
      </c>
      <c r="C51" s="28">
        <v>3</v>
      </c>
      <c r="D51" s="19">
        <v>0.8</v>
      </c>
      <c r="H51" s="21">
        <f t="shared" si="36"/>
        <v>0</v>
      </c>
      <c r="I51" s="21">
        <f t="shared" si="34"/>
        <v>0</v>
      </c>
      <c r="J51" s="21">
        <f t="shared" si="34"/>
        <v>0</v>
      </c>
      <c r="K51" s="21">
        <f t="shared" si="34"/>
        <v>0</v>
      </c>
      <c r="L51" s="21">
        <f t="shared" si="34"/>
        <v>0</v>
      </c>
      <c r="M51" s="21">
        <f t="shared" si="34"/>
        <v>0</v>
      </c>
      <c r="N51" s="21">
        <f t="shared" si="34"/>
        <v>0</v>
      </c>
      <c r="O51" s="21">
        <f t="shared" si="34"/>
        <v>0</v>
      </c>
      <c r="P51" s="21">
        <f t="shared" si="34"/>
        <v>0</v>
      </c>
      <c r="Q51" s="21">
        <f t="shared" si="34"/>
        <v>0</v>
      </c>
      <c r="R51" s="34">
        <f t="shared" si="37"/>
        <v>22</v>
      </c>
      <c r="S51" s="34">
        <f t="shared" si="37"/>
        <v>8</v>
      </c>
      <c r="AI51" s="87">
        <v>46</v>
      </c>
      <c r="AJ51" s="87">
        <v>1</v>
      </c>
      <c r="AK51" s="14" t="str">
        <f>INDEX(节奏总表!$CD$4:$CD$23,MATCH(挂机升级突破!AI51+1,节奏总表!$CG$4:$CG$22,1))</f>
        <v>大焦热+2</v>
      </c>
      <c r="AL51" s="87"/>
      <c r="AM51" s="14">
        <f>INDEX(节奏总表!$BJ$4:$BJ$55,挂机升级突破!AI51)</f>
        <v>135</v>
      </c>
      <c r="AN51" s="87"/>
      <c r="AO51" s="87"/>
      <c r="AP51" s="87"/>
      <c r="AQ51" s="87"/>
      <c r="AR51" s="19">
        <v>7.0000000000000007E-2</v>
      </c>
      <c r="AS51" s="87"/>
      <c r="AT51" s="87"/>
      <c r="AU51" s="87"/>
      <c r="AV51" s="19">
        <v>7.0000000000000007E-2</v>
      </c>
      <c r="AW51" s="19">
        <v>0.05</v>
      </c>
      <c r="AX51" s="14">
        <f t="shared" si="3"/>
        <v>26</v>
      </c>
      <c r="AY51" s="19">
        <v>0.28999999999999998</v>
      </c>
      <c r="AZ51" s="14">
        <f t="shared" si="4"/>
        <v>94400</v>
      </c>
      <c r="BB51" s="90">
        <v>46</v>
      </c>
      <c r="BC51" s="90">
        <v>1</v>
      </c>
      <c r="BD51" s="90" t="s">
        <v>577</v>
      </c>
      <c r="BE51" s="90">
        <v>9.0000000000000107</v>
      </c>
      <c r="BF51" s="14">
        <f>AM51</f>
        <v>135</v>
      </c>
      <c r="BG51" s="120">
        <v>11</v>
      </c>
      <c r="BH51" s="120">
        <v>5</v>
      </c>
      <c r="BI51" s="120">
        <v>10</v>
      </c>
      <c r="BJ51" s="14">
        <f>ROUND(BJ$3*AN51/$BE51,0)</f>
        <v>0</v>
      </c>
      <c r="BK51" s="14">
        <f>ROUND(BK$3*AO51/$BE51/5,0)*5</f>
        <v>0</v>
      </c>
      <c r="BL51" s="14">
        <f>ROUND(BL$3*AP51/$BE51/5,0)*5</f>
        <v>0</v>
      </c>
      <c r="BM51" s="14">
        <f>ROUND(BM$3*AQ51/$BE51,0)</f>
        <v>0</v>
      </c>
      <c r="BN51" s="14">
        <f>ROUND(BN$3*AR51/$BE51,0)</f>
        <v>11</v>
      </c>
      <c r="BO51" s="14">
        <f>ROUND(BO$3*AS51/$BE51,0)</f>
        <v>0</v>
      </c>
      <c r="BP51" s="14">
        <f>ROUND(BP$3*AT51/$BE51,0)</f>
        <v>0</v>
      </c>
      <c r="BQ51" s="14">
        <f>ROUND(BQ$3*AU51/$BE51,0)</f>
        <v>0</v>
      </c>
      <c r="BR51" s="14">
        <f>ROUND(BR$3*AV51/$BE51,0)</f>
        <v>4</v>
      </c>
      <c r="BS51" s="14">
        <f t="shared" si="5"/>
        <v>1</v>
      </c>
      <c r="BT51" s="14">
        <f t="shared" si="6"/>
        <v>94400</v>
      </c>
      <c r="BV51" s="121"/>
      <c r="BW51" s="121"/>
      <c r="BX51" s="121"/>
      <c r="CB51" s="121"/>
      <c r="CC51" s="121"/>
      <c r="CD51" s="121"/>
      <c r="CE51" s="121"/>
      <c r="CF51" s="121"/>
      <c r="CG51" s="121"/>
      <c r="CH51" s="121"/>
      <c r="CI51" s="121"/>
    </row>
    <row r="52" spans="1:92" ht="16.5" x14ac:dyDescent="0.2">
      <c r="A52" s="28">
        <v>4</v>
      </c>
      <c r="B52" s="120">
        <f t="shared" si="35"/>
        <v>1</v>
      </c>
      <c r="C52" s="28">
        <v>4</v>
      </c>
      <c r="D52" s="19">
        <v>1</v>
      </c>
      <c r="H52" s="21">
        <f t="shared" si="36"/>
        <v>0</v>
      </c>
      <c r="I52" s="21">
        <f t="shared" si="34"/>
        <v>0</v>
      </c>
      <c r="J52" s="21">
        <f t="shared" si="34"/>
        <v>0</v>
      </c>
      <c r="K52" s="21">
        <f t="shared" si="34"/>
        <v>0</v>
      </c>
      <c r="L52" s="21">
        <f t="shared" si="34"/>
        <v>0</v>
      </c>
      <c r="M52" s="21">
        <f t="shared" si="34"/>
        <v>0</v>
      </c>
      <c r="N52" s="21">
        <f t="shared" si="34"/>
        <v>0</v>
      </c>
      <c r="O52" s="21">
        <f t="shared" si="34"/>
        <v>0</v>
      </c>
      <c r="P52" s="21">
        <f t="shared" si="34"/>
        <v>0</v>
      </c>
      <c r="Q52" s="21">
        <f t="shared" si="34"/>
        <v>0</v>
      </c>
      <c r="R52" s="34">
        <f t="shared" si="37"/>
        <v>25</v>
      </c>
      <c r="S52" s="34">
        <f t="shared" si="37"/>
        <v>10</v>
      </c>
      <c r="AI52" s="87">
        <v>47</v>
      </c>
      <c r="AJ52" s="87">
        <v>2</v>
      </c>
      <c r="AK52" s="14" t="str">
        <f>INDEX(节奏总表!$CD$4:$CD$23,MATCH(挂机升级突破!AI52+1,节奏总表!$CG$4:$CG$22,1))</f>
        <v>无间</v>
      </c>
      <c r="AL52" s="87"/>
      <c r="AM52" s="14">
        <f>INDEX(节奏总表!$BJ$4:$BJ$55,挂机升级突破!AI52)</f>
        <v>137</v>
      </c>
      <c r="AN52" s="87"/>
      <c r="AO52" s="87"/>
      <c r="AP52" s="87"/>
      <c r="AQ52" s="87"/>
      <c r="AR52" s="19">
        <v>7.0000000000000007E-2</v>
      </c>
      <c r="AS52" s="87"/>
      <c r="AT52" s="87"/>
      <c r="AU52" s="87"/>
      <c r="AV52" s="19">
        <v>0.09</v>
      </c>
      <c r="AW52" s="19">
        <v>0.05</v>
      </c>
      <c r="AX52" s="14">
        <f t="shared" si="3"/>
        <v>27</v>
      </c>
      <c r="AY52" s="19">
        <v>0.26</v>
      </c>
      <c r="AZ52" s="14">
        <f t="shared" si="4"/>
        <v>100530</v>
      </c>
      <c r="BB52" s="90">
        <v>47</v>
      </c>
      <c r="BC52" s="90">
        <v>2</v>
      </c>
      <c r="BD52" s="90" t="s">
        <v>627</v>
      </c>
      <c r="BE52" s="90">
        <v>9.0000000000000107</v>
      </c>
      <c r="BF52" s="14">
        <f>AM52</f>
        <v>137</v>
      </c>
      <c r="BG52" s="120">
        <v>11</v>
      </c>
      <c r="BH52" s="120">
        <v>5</v>
      </c>
      <c r="BI52" s="120">
        <v>10</v>
      </c>
      <c r="BJ52" s="14">
        <f>ROUND(BJ$3*AN52/$BE52,0)</f>
        <v>0</v>
      </c>
      <c r="BK52" s="14">
        <f>ROUND(BK$3*AO52/$BE52/5,0)*5</f>
        <v>0</v>
      </c>
      <c r="BL52" s="14">
        <f>ROUND(BL$3*AP52/$BE52/5,0)*5</f>
        <v>0</v>
      </c>
      <c r="BM52" s="14">
        <f>ROUND(BM$3*AQ52/$BE52,0)</f>
        <v>0</v>
      </c>
      <c r="BN52" s="14">
        <f>ROUND(BN$3*AR52/$BE52,0)</f>
        <v>11</v>
      </c>
      <c r="BO52" s="14">
        <f>ROUND(BO$3*AS52/$BE52,0)</f>
        <v>0</v>
      </c>
      <c r="BP52" s="14">
        <f>ROUND(BP$3*AT52/$BE52,0)</f>
        <v>0</v>
      </c>
      <c r="BQ52" s="14">
        <f>ROUND(BQ$3*AU52/$BE52,0)</f>
        <v>0</v>
      </c>
      <c r="BR52" s="14">
        <f>ROUND(BR$3*AV52/$BE52,0)</f>
        <v>5</v>
      </c>
      <c r="BS52" s="14">
        <f t="shared" si="5"/>
        <v>1</v>
      </c>
      <c r="BT52" s="14">
        <f t="shared" si="6"/>
        <v>100530</v>
      </c>
      <c r="BV52" s="121"/>
      <c r="BW52" s="121"/>
      <c r="BX52" s="121"/>
      <c r="CB52" s="121"/>
      <c r="CC52" s="121"/>
      <c r="CD52" s="121"/>
      <c r="CE52" s="121"/>
      <c r="CF52" s="121"/>
      <c r="CG52" s="121"/>
      <c r="CH52" s="121"/>
      <c r="CI52" s="121"/>
    </row>
    <row r="53" spans="1:92" ht="16.5" x14ac:dyDescent="0.2">
      <c r="A53" s="28">
        <v>5</v>
      </c>
      <c r="B53" s="120">
        <f t="shared" si="35"/>
        <v>2</v>
      </c>
      <c r="C53" s="28">
        <v>1</v>
      </c>
      <c r="D53" s="19">
        <v>0.5</v>
      </c>
      <c r="H53" s="21">
        <f t="shared" si="36"/>
        <v>0.25</v>
      </c>
      <c r="I53" s="21">
        <f t="shared" si="34"/>
        <v>0</v>
      </c>
      <c r="J53" s="21">
        <f t="shared" si="34"/>
        <v>0</v>
      </c>
      <c r="K53" s="21">
        <f t="shared" si="34"/>
        <v>0</v>
      </c>
      <c r="L53" s="21">
        <f t="shared" si="34"/>
        <v>0</v>
      </c>
      <c r="M53" s="21">
        <f t="shared" si="34"/>
        <v>0</v>
      </c>
      <c r="N53" s="21">
        <f t="shared" si="34"/>
        <v>0</v>
      </c>
      <c r="O53" s="21">
        <f t="shared" si="34"/>
        <v>0</v>
      </c>
      <c r="P53" s="21">
        <f t="shared" si="34"/>
        <v>0</v>
      </c>
      <c r="Q53" s="21">
        <f t="shared" si="34"/>
        <v>0</v>
      </c>
      <c r="R53" s="34">
        <f t="shared" si="37"/>
        <v>27</v>
      </c>
      <c r="S53" s="34">
        <f t="shared" si="37"/>
        <v>12</v>
      </c>
      <c r="AI53" s="87">
        <v>48</v>
      </c>
      <c r="AJ53" s="87">
        <v>3</v>
      </c>
      <c r="AK53" s="14" t="str">
        <f>INDEX(节奏总表!$CD$4:$CD$23,MATCH(挂机升级突破!AI53+1,节奏总表!$CG$4:$CG$22,1))</f>
        <v>无间</v>
      </c>
      <c r="AL53" s="87"/>
      <c r="AM53" s="14">
        <f>INDEX(节奏总表!$BJ$4:$BJ$55,挂机升级突破!AI53)</f>
        <v>140</v>
      </c>
      <c r="AN53" s="87"/>
      <c r="AO53" s="87"/>
      <c r="AP53" s="87"/>
      <c r="AQ53" s="87"/>
      <c r="AR53" s="19">
        <v>7.0000000000000007E-2</v>
      </c>
      <c r="AS53" s="87"/>
      <c r="AT53" s="87"/>
      <c r="AU53" s="87"/>
      <c r="AV53" s="19">
        <v>0.09</v>
      </c>
      <c r="AW53" s="19">
        <v>0.05</v>
      </c>
      <c r="AX53" s="14">
        <f t="shared" si="3"/>
        <v>27</v>
      </c>
      <c r="AY53" s="19">
        <v>0.28999999999999998</v>
      </c>
      <c r="AZ53" s="14">
        <f t="shared" si="4"/>
        <v>112130</v>
      </c>
      <c r="BB53" s="90">
        <v>48</v>
      </c>
      <c r="BC53" s="90">
        <v>3</v>
      </c>
      <c r="BD53" s="90" t="s">
        <v>627</v>
      </c>
      <c r="BE53" s="90">
        <v>9.0000000000000107</v>
      </c>
      <c r="BF53" s="14">
        <f>AM53</f>
        <v>140</v>
      </c>
      <c r="BG53" s="120">
        <v>11</v>
      </c>
      <c r="BH53" s="120">
        <v>5</v>
      </c>
      <c r="BI53" s="120">
        <v>10</v>
      </c>
      <c r="BJ53" s="14">
        <f>ROUND(BJ$3*AN53/$BE53,0)</f>
        <v>0</v>
      </c>
      <c r="BK53" s="14">
        <f>ROUND(BK$3*AO53/$BE53/5,0)*5</f>
        <v>0</v>
      </c>
      <c r="BL53" s="14">
        <f>ROUND(BL$3*AP53/$BE53/5,0)*5</f>
        <v>0</v>
      </c>
      <c r="BM53" s="14">
        <f>ROUND(BM$3*AQ53/$BE53,0)</f>
        <v>0</v>
      </c>
      <c r="BN53" s="14">
        <f>ROUND(BN$3*AR53/$BE53,0)</f>
        <v>11</v>
      </c>
      <c r="BO53" s="14">
        <f>ROUND(BO$3*AS53/$BE53,0)</f>
        <v>0</v>
      </c>
      <c r="BP53" s="14">
        <f>ROUND(BP$3*AT53/$BE53,0)</f>
        <v>0</v>
      </c>
      <c r="BQ53" s="14">
        <f>ROUND(BQ$3*AU53/$BE53,0)</f>
        <v>0</v>
      </c>
      <c r="BR53" s="14">
        <f>ROUND(BR$3*AV53/$BE53,0)</f>
        <v>5</v>
      </c>
      <c r="BS53" s="14">
        <f t="shared" si="5"/>
        <v>1</v>
      </c>
      <c r="BT53" s="14">
        <f t="shared" si="6"/>
        <v>112130</v>
      </c>
      <c r="BV53" s="121"/>
      <c r="BW53" s="121"/>
      <c r="BX53" s="121"/>
      <c r="CB53" s="121"/>
      <c r="CC53" s="121"/>
      <c r="CD53" s="121"/>
      <c r="CE53" s="121"/>
      <c r="CF53" s="121"/>
      <c r="CG53" s="121"/>
      <c r="CH53" s="121"/>
      <c r="CI53" s="121"/>
    </row>
    <row r="54" spans="1:92" ht="16.5" x14ac:dyDescent="0.2">
      <c r="A54" s="28">
        <v>6</v>
      </c>
      <c r="B54" s="120">
        <f t="shared" si="35"/>
        <v>2</v>
      </c>
      <c r="C54" s="28">
        <v>2</v>
      </c>
      <c r="D54" s="19">
        <v>0.65</v>
      </c>
      <c r="H54" s="21">
        <f t="shared" si="36"/>
        <v>0.32500000000000001</v>
      </c>
      <c r="I54" s="21">
        <f t="shared" si="34"/>
        <v>0</v>
      </c>
      <c r="J54" s="21">
        <f t="shared" si="34"/>
        <v>0</v>
      </c>
      <c r="K54" s="21">
        <f t="shared" si="34"/>
        <v>0</v>
      </c>
      <c r="L54" s="21">
        <f t="shared" si="34"/>
        <v>0</v>
      </c>
      <c r="M54" s="21">
        <f t="shared" si="34"/>
        <v>0</v>
      </c>
      <c r="N54" s="21">
        <f t="shared" si="34"/>
        <v>0</v>
      </c>
      <c r="O54" s="21">
        <f t="shared" si="34"/>
        <v>0</v>
      </c>
      <c r="P54" s="21">
        <f t="shared" si="34"/>
        <v>0</v>
      </c>
      <c r="Q54" s="21">
        <f t="shared" si="34"/>
        <v>0</v>
      </c>
      <c r="R54" s="34">
        <f t="shared" si="37"/>
        <v>28</v>
      </c>
      <c r="S54" s="34">
        <f t="shared" si="37"/>
        <v>13</v>
      </c>
      <c r="AI54" s="87">
        <v>49</v>
      </c>
      <c r="AJ54" s="87">
        <v>1</v>
      </c>
      <c r="AK54" s="14" t="str">
        <f>INDEX(节奏总表!$CD$4:$CD$23,MATCH(挂机升级突破!AI54+1,节奏总表!$CG$4:$CG$22,1))</f>
        <v>无间</v>
      </c>
      <c r="AL54" s="87"/>
      <c r="AM54" s="14">
        <f>INDEX(节奏总表!$BJ$4:$BJ$55,挂机升级突破!AI54)</f>
        <v>142</v>
      </c>
      <c r="AN54" s="87"/>
      <c r="AO54" s="87"/>
      <c r="AP54" s="87"/>
      <c r="AQ54" s="87"/>
      <c r="AR54" s="19">
        <v>0.08</v>
      </c>
      <c r="AS54" s="87"/>
      <c r="AT54" s="87"/>
      <c r="AU54" s="87"/>
      <c r="AV54" s="19">
        <v>0.1</v>
      </c>
      <c r="AW54" s="19">
        <v>0.05</v>
      </c>
      <c r="AX54" s="14">
        <f t="shared" si="3"/>
        <v>28</v>
      </c>
      <c r="AY54" s="19">
        <v>0.26</v>
      </c>
      <c r="AZ54" s="14">
        <f t="shared" si="4"/>
        <v>117935</v>
      </c>
      <c r="BB54" s="90">
        <v>49</v>
      </c>
      <c r="BC54" s="90">
        <v>1</v>
      </c>
      <c r="BD54" s="90" t="s">
        <v>627</v>
      </c>
      <c r="BE54" s="90">
        <v>9.0000000000000107</v>
      </c>
      <c r="BF54" s="14">
        <f>AM54</f>
        <v>142</v>
      </c>
      <c r="BG54" s="120">
        <v>11</v>
      </c>
      <c r="BH54" s="120">
        <v>5</v>
      </c>
      <c r="BI54" s="120">
        <v>10</v>
      </c>
      <c r="BJ54" s="14">
        <f>ROUND(BJ$3*AN54/$BE54,0)</f>
        <v>0</v>
      </c>
      <c r="BK54" s="14">
        <f>ROUND(BK$3*AO54/$BE54/5,0)*5</f>
        <v>0</v>
      </c>
      <c r="BL54" s="14">
        <f>ROUND(BL$3*AP54/$BE54/5,0)*5</f>
        <v>0</v>
      </c>
      <c r="BM54" s="14">
        <f>ROUND(BM$3*AQ54/$BE54,0)</f>
        <v>0</v>
      </c>
      <c r="BN54" s="14">
        <f>ROUND(BN$3*AR54/$BE54,0)</f>
        <v>12</v>
      </c>
      <c r="BO54" s="14">
        <f>ROUND(BO$3*AS54/$BE54,0)</f>
        <v>0</v>
      </c>
      <c r="BP54" s="14">
        <f>ROUND(BP$3*AT54/$BE54,0)</f>
        <v>0</v>
      </c>
      <c r="BQ54" s="14">
        <f>ROUND(BQ$3*AU54/$BE54,0)</f>
        <v>0</v>
      </c>
      <c r="BR54" s="14">
        <f>ROUND(BR$3*AV54/$BE54,0)</f>
        <v>6</v>
      </c>
      <c r="BS54" s="14">
        <f t="shared" si="5"/>
        <v>1</v>
      </c>
      <c r="BT54" s="14">
        <f t="shared" si="6"/>
        <v>117935</v>
      </c>
      <c r="BV54" s="121"/>
      <c r="BW54" s="121"/>
      <c r="BX54" s="121"/>
      <c r="CB54" s="121"/>
      <c r="CC54" s="121"/>
      <c r="CD54" s="121"/>
      <c r="CE54" s="121"/>
      <c r="CF54" s="121"/>
      <c r="CG54" s="121"/>
      <c r="CH54" s="121"/>
      <c r="CI54" s="121"/>
    </row>
    <row r="55" spans="1:92" ht="16.5" x14ac:dyDescent="0.2">
      <c r="A55" s="28">
        <v>7</v>
      </c>
      <c r="B55" s="120">
        <f t="shared" si="35"/>
        <v>2</v>
      </c>
      <c r="C55" s="28">
        <v>3</v>
      </c>
      <c r="D55" s="19">
        <v>0.8</v>
      </c>
      <c r="H55" s="21">
        <f t="shared" si="36"/>
        <v>0.4</v>
      </c>
      <c r="I55" s="21">
        <f t="shared" si="34"/>
        <v>0</v>
      </c>
      <c r="J55" s="21">
        <f t="shared" si="34"/>
        <v>0</v>
      </c>
      <c r="K55" s="21">
        <f t="shared" si="34"/>
        <v>0</v>
      </c>
      <c r="L55" s="21">
        <f t="shared" si="34"/>
        <v>0</v>
      </c>
      <c r="M55" s="21">
        <f t="shared" si="34"/>
        <v>0</v>
      </c>
      <c r="N55" s="21">
        <f t="shared" si="34"/>
        <v>0</v>
      </c>
      <c r="O55" s="21">
        <f t="shared" si="34"/>
        <v>0</v>
      </c>
      <c r="P55" s="21">
        <f t="shared" si="34"/>
        <v>0</v>
      </c>
      <c r="Q55" s="21">
        <f t="shared" si="34"/>
        <v>0</v>
      </c>
      <c r="R55" s="34">
        <f t="shared" si="37"/>
        <v>29</v>
      </c>
      <c r="S55" s="34">
        <f t="shared" si="37"/>
        <v>14</v>
      </c>
      <c r="AI55" s="87">
        <v>50</v>
      </c>
      <c r="AJ55" s="87">
        <v>2</v>
      </c>
      <c r="AK55" s="14" t="str">
        <f>INDEX(节奏总表!$CD$4:$CD$23,MATCH(挂机升级突破!AI55+1,节奏总表!$CG$4:$CG$22,1))</f>
        <v>无间</v>
      </c>
      <c r="AL55" s="87"/>
      <c r="AM55" s="14">
        <f>INDEX(节奏总表!$BJ$4:$BJ$55,挂机升级突破!AI55)</f>
        <v>145</v>
      </c>
      <c r="AN55" s="87"/>
      <c r="AO55" s="87"/>
      <c r="AP55" s="87"/>
      <c r="AQ55" s="87"/>
      <c r="AR55" s="19">
        <v>0.08</v>
      </c>
      <c r="AS55" s="87"/>
      <c r="AT55" s="87"/>
      <c r="AU55" s="87"/>
      <c r="AV55" s="19">
        <v>0.12</v>
      </c>
      <c r="AW55" s="19">
        <v>0.05</v>
      </c>
      <c r="AX55" s="14">
        <f t="shared" si="3"/>
        <v>28</v>
      </c>
      <c r="AY55" s="19">
        <v>0.28999999999999998</v>
      </c>
      <c r="AZ55" s="14">
        <f t="shared" si="4"/>
        <v>131540</v>
      </c>
      <c r="BB55" s="90">
        <v>50</v>
      </c>
      <c r="BC55" s="90">
        <v>2</v>
      </c>
      <c r="BD55" s="90" t="s">
        <v>627</v>
      </c>
      <c r="BE55" s="90">
        <v>9.0000000000000107</v>
      </c>
      <c r="BF55" s="14">
        <f>AM55</f>
        <v>145</v>
      </c>
      <c r="BG55" s="120">
        <v>11</v>
      </c>
      <c r="BH55" s="120">
        <v>5</v>
      </c>
      <c r="BI55" s="120">
        <v>10</v>
      </c>
      <c r="BJ55" s="14">
        <f>ROUND(BJ$3*AN55/$BE55,0)</f>
        <v>0</v>
      </c>
      <c r="BK55" s="14">
        <f>ROUND(BK$3*AO55/$BE55/5,0)*5</f>
        <v>0</v>
      </c>
      <c r="BL55" s="14">
        <f>ROUND(BL$3*AP55/$BE55/5,0)*5</f>
        <v>0</v>
      </c>
      <c r="BM55" s="14">
        <f>ROUND(BM$3*AQ55/$BE55,0)</f>
        <v>0</v>
      </c>
      <c r="BN55" s="14">
        <f>ROUND(BN$3*AR55/$BE55,0)</f>
        <v>12</v>
      </c>
      <c r="BO55" s="14">
        <f>ROUND(BO$3*AS55/$BE55,0)</f>
        <v>0</v>
      </c>
      <c r="BP55" s="14">
        <f>ROUND(BP$3*AT55/$BE55,0)</f>
        <v>0</v>
      </c>
      <c r="BQ55" s="14">
        <f>ROUND(BQ$3*AU55/$BE55,0)</f>
        <v>0</v>
      </c>
      <c r="BR55" s="14">
        <f>ROUND(BR$3*AV55/$BE55,0)</f>
        <v>7</v>
      </c>
      <c r="BS55" s="14">
        <f t="shared" si="5"/>
        <v>1</v>
      </c>
      <c r="BT55" s="14">
        <f t="shared" si="6"/>
        <v>131540</v>
      </c>
      <c r="BV55" s="121"/>
      <c r="BW55" s="121"/>
      <c r="BX55" s="121"/>
      <c r="CB55" s="121"/>
      <c r="CC55" s="121"/>
      <c r="CD55" s="121"/>
      <c r="CE55" s="121"/>
      <c r="CF55" s="121"/>
      <c r="CG55" s="121"/>
      <c r="CH55" s="121"/>
      <c r="CI55" s="121"/>
    </row>
    <row r="56" spans="1:92" ht="16.5" x14ac:dyDescent="0.2">
      <c r="A56" s="28">
        <v>8</v>
      </c>
      <c r="B56" s="120">
        <f t="shared" si="35"/>
        <v>2</v>
      </c>
      <c r="C56" s="28">
        <v>4</v>
      </c>
      <c r="D56" s="19">
        <v>1</v>
      </c>
      <c r="H56" s="21">
        <f t="shared" si="36"/>
        <v>0.5</v>
      </c>
      <c r="I56" s="21">
        <f t="shared" si="34"/>
        <v>0</v>
      </c>
      <c r="J56" s="21">
        <f t="shared" si="34"/>
        <v>0</v>
      </c>
      <c r="K56" s="21">
        <f t="shared" si="34"/>
        <v>0</v>
      </c>
      <c r="L56" s="21">
        <f t="shared" si="34"/>
        <v>0</v>
      </c>
      <c r="M56" s="21">
        <f t="shared" si="34"/>
        <v>0</v>
      </c>
      <c r="N56" s="21">
        <f t="shared" si="34"/>
        <v>0</v>
      </c>
      <c r="O56" s="21">
        <f t="shared" si="34"/>
        <v>0</v>
      </c>
      <c r="P56" s="21">
        <f t="shared" si="34"/>
        <v>0</v>
      </c>
      <c r="Q56" s="21">
        <f t="shared" si="34"/>
        <v>0</v>
      </c>
      <c r="R56" s="34">
        <f t="shared" si="37"/>
        <v>30</v>
      </c>
      <c r="S56" s="34">
        <f t="shared" si="37"/>
        <v>15</v>
      </c>
      <c r="AI56" s="87">
        <v>51</v>
      </c>
      <c r="AJ56" s="87">
        <v>3</v>
      </c>
      <c r="AK56" s="14" t="str">
        <f>INDEX(节奏总表!$CD$4:$CD$23,MATCH(挂机升级突破!AI56+1,节奏总表!$CG$4:$CG$22,1))</f>
        <v>无间</v>
      </c>
      <c r="AL56" s="87"/>
      <c r="AM56" s="14">
        <f>INDEX(节奏总表!$BJ$4:$BJ$55,挂机升级突破!AI56)</f>
        <v>147</v>
      </c>
      <c r="AN56" s="87"/>
      <c r="AO56" s="87"/>
      <c r="AP56" s="87"/>
      <c r="AQ56" s="87"/>
      <c r="AR56" s="19">
        <v>0.08</v>
      </c>
      <c r="AS56" s="87"/>
      <c r="AT56" s="87"/>
      <c r="AU56" s="87"/>
      <c r="AV56" s="19">
        <v>0.12</v>
      </c>
      <c r="AW56" s="19">
        <v>0.05</v>
      </c>
      <c r="AX56" s="14">
        <f t="shared" si="3"/>
        <v>29</v>
      </c>
      <c r="AY56" s="19">
        <v>0.26</v>
      </c>
      <c r="AZ56" s="14">
        <f t="shared" si="4"/>
        <v>137280</v>
      </c>
      <c r="BB56" s="90">
        <v>51</v>
      </c>
      <c r="BC56" s="90">
        <v>3</v>
      </c>
      <c r="BD56" s="90" t="s">
        <v>627</v>
      </c>
      <c r="BE56" s="90">
        <v>9.0000000000000107</v>
      </c>
      <c r="BF56" s="14">
        <f>AM56</f>
        <v>147</v>
      </c>
      <c r="BG56" s="120">
        <v>11</v>
      </c>
      <c r="BH56" s="120">
        <v>5</v>
      </c>
      <c r="BI56" s="120">
        <v>10</v>
      </c>
      <c r="BJ56" s="14">
        <f>ROUND(BJ$3*AN56/$BE56,0)</f>
        <v>0</v>
      </c>
      <c r="BK56" s="14">
        <f>ROUND(BK$3*AO56/$BE56/5,0)*5</f>
        <v>0</v>
      </c>
      <c r="BL56" s="14">
        <f>ROUND(BL$3*AP56/$BE56/5,0)*5</f>
        <v>0</v>
      </c>
      <c r="BM56" s="14">
        <f>ROUND(BM$3*AQ56/$BE56,0)</f>
        <v>0</v>
      </c>
      <c r="BN56" s="14">
        <f>ROUND(BN$3*AR56/$BE56,0)</f>
        <v>12</v>
      </c>
      <c r="BO56" s="14">
        <f>ROUND(BO$3*AS56/$BE56,0)</f>
        <v>0</v>
      </c>
      <c r="BP56" s="14">
        <f>ROUND(BP$3*AT56/$BE56,0)</f>
        <v>0</v>
      </c>
      <c r="BQ56" s="14">
        <f>ROUND(BQ$3*AU56/$BE56,0)</f>
        <v>0</v>
      </c>
      <c r="BR56" s="14">
        <f>ROUND(BR$3*AV56/$BE56,0)</f>
        <v>7</v>
      </c>
      <c r="BS56" s="14">
        <f t="shared" si="5"/>
        <v>1</v>
      </c>
      <c r="BT56" s="14">
        <f t="shared" si="6"/>
        <v>137280</v>
      </c>
      <c r="BV56" s="121"/>
      <c r="BW56" s="121"/>
      <c r="BX56" s="121"/>
      <c r="CB56" s="121"/>
      <c r="CC56" s="121"/>
      <c r="CD56" s="121"/>
      <c r="CE56" s="121"/>
      <c r="CF56" s="121"/>
      <c r="CG56" s="121"/>
      <c r="CH56" s="121"/>
      <c r="CI56" s="121"/>
    </row>
    <row r="57" spans="1:92" ht="16.5" x14ac:dyDescent="0.2">
      <c r="A57" s="28">
        <v>9</v>
      </c>
      <c r="B57" s="120">
        <f t="shared" si="35"/>
        <v>3</v>
      </c>
      <c r="C57" s="28">
        <v>1</v>
      </c>
      <c r="D57" s="19">
        <v>0.5</v>
      </c>
      <c r="H57" s="21">
        <f t="shared" si="36"/>
        <v>0.625</v>
      </c>
      <c r="I57" s="21">
        <f t="shared" si="34"/>
        <v>0</v>
      </c>
      <c r="J57" s="21">
        <f t="shared" si="34"/>
        <v>0</v>
      </c>
      <c r="K57" s="21">
        <f t="shared" si="34"/>
        <v>0</v>
      </c>
      <c r="L57" s="21">
        <f t="shared" si="34"/>
        <v>0</v>
      </c>
      <c r="M57" s="21">
        <f t="shared" si="34"/>
        <v>0</v>
      </c>
      <c r="N57" s="21">
        <f t="shared" si="34"/>
        <v>0</v>
      </c>
      <c r="O57" s="21">
        <f t="shared" si="34"/>
        <v>0</v>
      </c>
      <c r="P57" s="21">
        <f t="shared" si="34"/>
        <v>0</v>
      </c>
      <c r="Q57" s="21">
        <f t="shared" si="34"/>
        <v>0</v>
      </c>
      <c r="R57" s="34">
        <f t="shared" si="37"/>
        <v>32</v>
      </c>
      <c r="S57" s="34">
        <f t="shared" si="37"/>
        <v>17</v>
      </c>
      <c r="AI57" s="87">
        <v>52</v>
      </c>
      <c r="AJ57" s="87">
        <v>4</v>
      </c>
      <c r="AK57" s="14" t="str">
        <f>INDEX(节奏总表!$CD$4:$CD$23,MATCH(挂机升级突破!AI57+1,节奏总表!$CG$4:$CG$22,1))</f>
        <v>无间</v>
      </c>
      <c r="AL57" s="87"/>
      <c r="AM57" s="14">
        <f>INDEX(节奏总表!$BJ$4:$BJ$55,挂机升级突破!AI57)</f>
        <v>150</v>
      </c>
      <c r="AN57" s="87"/>
      <c r="AO57" s="87"/>
      <c r="AP57" s="87"/>
      <c r="AQ57" s="87"/>
      <c r="AR57" s="19">
        <v>0.08</v>
      </c>
      <c r="AS57" s="87"/>
      <c r="AT57" s="87"/>
      <c r="AU57" s="87"/>
      <c r="AV57" s="19">
        <v>0.12</v>
      </c>
      <c r="AW57" s="19">
        <v>0.05</v>
      </c>
      <c r="AX57" s="14">
        <f t="shared" si="3"/>
        <v>29</v>
      </c>
      <c r="AY57" s="19">
        <v>0.28999999999999998</v>
      </c>
      <c r="AZ57" s="14">
        <f t="shared" si="4"/>
        <v>153120</v>
      </c>
      <c r="BB57" s="90">
        <v>52</v>
      </c>
      <c r="BC57" s="90">
        <v>4</v>
      </c>
      <c r="BD57" s="90" t="s">
        <v>627</v>
      </c>
      <c r="BE57" s="90">
        <v>9.0000000000000107</v>
      </c>
      <c r="BF57" s="14">
        <f>AM57</f>
        <v>150</v>
      </c>
      <c r="BG57" s="120">
        <v>11</v>
      </c>
      <c r="BH57" s="120">
        <v>5</v>
      </c>
      <c r="BI57" s="120">
        <v>10</v>
      </c>
      <c r="BJ57" s="14">
        <f>ROUND(BJ$3*AN57/$BE57,0)</f>
        <v>0</v>
      </c>
      <c r="BK57" s="14">
        <f>ROUND(BK$3*AO57/$BE57/5,0)*5</f>
        <v>0</v>
      </c>
      <c r="BL57" s="14">
        <f>ROUND(BL$3*AP57/$BE57/5,0)*5</f>
        <v>0</v>
      </c>
      <c r="BM57" s="14">
        <f>ROUND(BM$3*AQ57/$BE57,0)</f>
        <v>0</v>
      </c>
      <c r="BN57" s="14">
        <f>ROUND(BN$3*AR57/$BE57,0)</f>
        <v>12</v>
      </c>
      <c r="BO57" s="14">
        <f>ROUND(BO$3*AS57/$BE57,0)</f>
        <v>0</v>
      </c>
      <c r="BP57" s="14">
        <f>ROUND(BP$3*AT57/$BE57,0)</f>
        <v>0</v>
      </c>
      <c r="BQ57" s="14">
        <f>ROUND(BQ$3*AU57/$BE57,0)</f>
        <v>0</v>
      </c>
      <c r="BR57" s="14">
        <f>ROUND(BR$3*AV57/$BE57,0)</f>
        <v>7</v>
      </c>
      <c r="BS57" s="14">
        <f t="shared" si="5"/>
        <v>1</v>
      </c>
      <c r="BT57" s="14">
        <f t="shared" si="6"/>
        <v>153120</v>
      </c>
      <c r="BV57" s="121"/>
      <c r="BW57" s="121"/>
      <c r="BX57" s="121"/>
      <c r="CB57" s="121"/>
      <c r="CC57" s="121"/>
      <c r="CD57" s="121"/>
      <c r="CE57" s="121"/>
      <c r="CF57" s="121"/>
      <c r="CG57" s="121"/>
      <c r="CH57" s="121"/>
      <c r="CI57" s="121"/>
    </row>
    <row r="58" spans="1:92" ht="16.5" x14ac:dyDescent="0.2">
      <c r="A58" s="28">
        <v>10</v>
      </c>
      <c r="B58" s="120">
        <f t="shared" si="35"/>
        <v>3</v>
      </c>
      <c r="C58" s="28">
        <v>2</v>
      </c>
      <c r="D58" s="19">
        <v>0.65</v>
      </c>
      <c r="H58" s="21">
        <f t="shared" si="36"/>
        <v>0.66250000000000009</v>
      </c>
      <c r="I58" s="21">
        <f t="shared" si="34"/>
        <v>0</v>
      </c>
      <c r="J58" s="21">
        <f t="shared" si="34"/>
        <v>0</v>
      </c>
      <c r="K58" s="21">
        <f t="shared" si="34"/>
        <v>0</v>
      </c>
      <c r="L58" s="21">
        <f t="shared" si="34"/>
        <v>0</v>
      </c>
      <c r="M58" s="21">
        <f t="shared" si="34"/>
        <v>0</v>
      </c>
      <c r="N58" s="21">
        <f t="shared" si="34"/>
        <v>0</v>
      </c>
      <c r="O58" s="21">
        <f t="shared" si="34"/>
        <v>0</v>
      </c>
      <c r="P58" s="21">
        <f t="shared" si="34"/>
        <v>0</v>
      </c>
      <c r="Q58" s="21">
        <f t="shared" si="34"/>
        <v>0</v>
      </c>
      <c r="R58" s="34">
        <f t="shared" si="37"/>
        <v>33</v>
      </c>
      <c r="S58" s="34">
        <f t="shared" si="37"/>
        <v>18</v>
      </c>
    </row>
    <row r="59" spans="1:92" ht="16.5" x14ac:dyDescent="0.2">
      <c r="A59" s="28">
        <v>11</v>
      </c>
      <c r="B59" s="120">
        <f t="shared" si="35"/>
        <v>3</v>
      </c>
      <c r="C59" s="28">
        <v>3</v>
      </c>
      <c r="D59" s="19">
        <v>0.8</v>
      </c>
      <c r="H59" s="21">
        <f t="shared" si="36"/>
        <v>0.70000000000000007</v>
      </c>
      <c r="I59" s="21">
        <f t="shared" si="34"/>
        <v>0</v>
      </c>
      <c r="J59" s="21">
        <f t="shared" si="34"/>
        <v>0</v>
      </c>
      <c r="K59" s="21">
        <f t="shared" si="34"/>
        <v>0</v>
      </c>
      <c r="L59" s="21">
        <f t="shared" si="34"/>
        <v>0</v>
      </c>
      <c r="M59" s="21">
        <f t="shared" si="34"/>
        <v>0</v>
      </c>
      <c r="N59" s="21">
        <f t="shared" si="34"/>
        <v>0</v>
      </c>
      <c r="O59" s="21">
        <f t="shared" si="34"/>
        <v>0</v>
      </c>
      <c r="P59" s="21">
        <f t="shared" si="34"/>
        <v>0</v>
      </c>
      <c r="Q59" s="21">
        <f t="shared" si="34"/>
        <v>0</v>
      </c>
      <c r="R59" s="34">
        <f t="shared" si="37"/>
        <v>34</v>
      </c>
      <c r="S59" s="34">
        <f t="shared" si="37"/>
        <v>19</v>
      </c>
    </row>
    <row r="60" spans="1:92" ht="16.5" x14ac:dyDescent="0.2">
      <c r="A60" s="28">
        <v>12</v>
      </c>
      <c r="B60" s="120">
        <f t="shared" si="35"/>
        <v>3</v>
      </c>
      <c r="C60" s="28">
        <v>4</v>
      </c>
      <c r="D60" s="19">
        <v>1</v>
      </c>
      <c r="H60" s="21">
        <f t="shared" si="36"/>
        <v>0.75</v>
      </c>
      <c r="I60" s="21">
        <f t="shared" si="34"/>
        <v>0</v>
      </c>
      <c r="J60" s="21">
        <f t="shared" si="34"/>
        <v>0</v>
      </c>
      <c r="K60" s="21">
        <f t="shared" si="34"/>
        <v>0</v>
      </c>
      <c r="L60" s="21">
        <f t="shared" si="34"/>
        <v>0</v>
      </c>
      <c r="M60" s="21">
        <f t="shared" si="34"/>
        <v>0</v>
      </c>
      <c r="N60" s="21">
        <f t="shared" si="34"/>
        <v>0</v>
      </c>
      <c r="O60" s="21">
        <f t="shared" si="34"/>
        <v>0</v>
      </c>
      <c r="P60" s="21">
        <f t="shared" si="34"/>
        <v>0</v>
      </c>
      <c r="Q60" s="21">
        <f t="shared" si="34"/>
        <v>0</v>
      </c>
      <c r="R60" s="34">
        <f t="shared" si="37"/>
        <v>35</v>
      </c>
      <c r="S60" s="34">
        <f t="shared" si="37"/>
        <v>20</v>
      </c>
    </row>
    <row r="61" spans="1:92" ht="16.5" x14ac:dyDescent="0.2">
      <c r="A61" s="28">
        <v>13</v>
      </c>
      <c r="B61" s="120">
        <f t="shared" si="35"/>
        <v>4</v>
      </c>
      <c r="C61" s="28">
        <v>1</v>
      </c>
      <c r="D61" s="19">
        <v>0.5</v>
      </c>
      <c r="H61" s="21">
        <f t="shared" si="36"/>
        <v>0.875</v>
      </c>
      <c r="I61" s="21">
        <f t="shared" si="34"/>
        <v>0</v>
      </c>
      <c r="J61" s="21">
        <f t="shared" si="34"/>
        <v>0</v>
      </c>
      <c r="K61" s="21">
        <f t="shared" si="34"/>
        <v>0</v>
      </c>
      <c r="L61" s="21">
        <f t="shared" si="34"/>
        <v>0</v>
      </c>
      <c r="M61" s="21">
        <f t="shared" si="34"/>
        <v>0</v>
      </c>
      <c r="N61" s="21">
        <f t="shared" si="34"/>
        <v>0</v>
      </c>
      <c r="O61" s="21">
        <f t="shared" si="34"/>
        <v>0</v>
      </c>
      <c r="P61" s="21">
        <f t="shared" si="34"/>
        <v>0</v>
      </c>
      <c r="Q61" s="21">
        <f t="shared" si="34"/>
        <v>0</v>
      </c>
      <c r="R61" s="34">
        <f t="shared" si="37"/>
        <v>37</v>
      </c>
      <c r="S61" s="34">
        <f t="shared" si="37"/>
        <v>22</v>
      </c>
      <c r="BV61" s="121"/>
    </row>
    <row r="62" spans="1:92" ht="16.5" x14ac:dyDescent="0.2">
      <c r="A62" s="28">
        <v>14</v>
      </c>
      <c r="B62" s="120">
        <f t="shared" si="35"/>
        <v>4</v>
      </c>
      <c r="C62" s="28">
        <v>2</v>
      </c>
      <c r="D62" s="19">
        <v>0.65</v>
      </c>
      <c r="H62" s="21">
        <f t="shared" si="36"/>
        <v>0.91249999999999998</v>
      </c>
      <c r="I62" s="21">
        <f t="shared" si="34"/>
        <v>0</v>
      </c>
      <c r="J62" s="21">
        <f t="shared" si="34"/>
        <v>0</v>
      </c>
      <c r="K62" s="21">
        <f t="shared" si="34"/>
        <v>0</v>
      </c>
      <c r="L62" s="21">
        <f t="shared" si="34"/>
        <v>0</v>
      </c>
      <c r="M62" s="21">
        <f t="shared" si="34"/>
        <v>0</v>
      </c>
      <c r="N62" s="21">
        <f t="shared" si="34"/>
        <v>0</v>
      </c>
      <c r="O62" s="21">
        <f t="shared" si="34"/>
        <v>0</v>
      </c>
      <c r="P62" s="21">
        <f t="shared" si="34"/>
        <v>0</v>
      </c>
      <c r="Q62" s="21">
        <f t="shared" si="34"/>
        <v>0</v>
      </c>
      <c r="R62" s="34">
        <f t="shared" si="37"/>
        <v>38</v>
      </c>
      <c r="S62" s="34">
        <f t="shared" si="37"/>
        <v>23</v>
      </c>
      <c r="BV62" s="121"/>
    </row>
    <row r="63" spans="1:92" ht="16.5" x14ac:dyDescent="0.2">
      <c r="A63" s="28">
        <v>15</v>
      </c>
      <c r="B63" s="120">
        <f t="shared" si="35"/>
        <v>4</v>
      </c>
      <c r="C63" s="28">
        <v>3</v>
      </c>
      <c r="D63" s="19">
        <v>0.8</v>
      </c>
      <c r="H63" s="21">
        <f t="shared" si="36"/>
        <v>0.95</v>
      </c>
      <c r="I63" s="21">
        <f t="shared" si="34"/>
        <v>0</v>
      </c>
      <c r="J63" s="21">
        <f t="shared" si="34"/>
        <v>0</v>
      </c>
      <c r="K63" s="21">
        <f t="shared" si="34"/>
        <v>0</v>
      </c>
      <c r="L63" s="21">
        <f t="shared" si="34"/>
        <v>0</v>
      </c>
      <c r="M63" s="21">
        <f t="shared" si="34"/>
        <v>0</v>
      </c>
      <c r="N63" s="21">
        <f t="shared" si="34"/>
        <v>0</v>
      </c>
      <c r="O63" s="21">
        <f t="shared" si="34"/>
        <v>0</v>
      </c>
      <c r="P63" s="21">
        <f t="shared" si="34"/>
        <v>0</v>
      </c>
      <c r="Q63" s="21">
        <f t="shared" si="34"/>
        <v>0</v>
      </c>
      <c r="R63" s="34">
        <f t="shared" si="37"/>
        <v>39</v>
      </c>
      <c r="S63" s="34">
        <f t="shared" si="37"/>
        <v>24</v>
      </c>
      <c r="BV63" s="121"/>
    </row>
    <row r="64" spans="1:92" ht="16.5" x14ac:dyDescent="0.2">
      <c r="A64" s="28">
        <v>16</v>
      </c>
      <c r="B64" s="120">
        <f t="shared" si="35"/>
        <v>4</v>
      </c>
      <c r="C64" s="28">
        <v>4</v>
      </c>
      <c r="D64" s="19">
        <v>1</v>
      </c>
      <c r="H64" s="21">
        <f t="shared" si="36"/>
        <v>1</v>
      </c>
      <c r="I64" s="21">
        <f t="shared" si="34"/>
        <v>0</v>
      </c>
      <c r="J64" s="21">
        <f t="shared" si="34"/>
        <v>0</v>
      </c>
      <c r="K64" s="21">
        <f t="shared" si="34"/>
        <v>0</v>
      </c>
      <c r="L64" s="21">
        <f t="shared" si="34"/>
        <v>0</v>
      </c>
      <c r="M64" s="21">
        <f t="shared" si="34"/>
        <v>0</v>
      </c>
      <c r="N64" s="21">
        <f t="shared" si="34"/>
        <v>0</v>
      </c>
      <c r="O64" s="21">
        <f t="shared" si="34"/>
        <v>0</v>
      </c>
      <c r="P64" s="21">
        <f t="shared" si="34"/>
        <v>0</v>
      </c>
      <c r="Q64" s="21">
        <f t="shared" si="34"/>
        <v>0</v>
      </c>
      <c r="R64" s="34">
        <f t="shared" si="37"/>
        <v>40</v>
      </c>
      <c r="S64" s="34">
        <f t="shared" si="37"/>
        <v>25</v>
      </c>
      <c r="BV64" s="121"/>
      <c r="BX64" s="15"/>
      <c r="BY64" s="122"/>
      <c r="BZ64" s="122"/>
      <c r="CA64" s="122"/>
      <c r="CB64" s="15"/>
      <c r="CC64" s="15"/>
      <c r="CD64" s="15"/>
      <c r="CE64" s="15"/>
      <c r="CF64" s="15"/>
      <c r="CG64" s="15"/>
      <c r="CH64" s="15"/>
      <c r="CI64" s="15"/>
      <c r="CJ64" s="122"/>
      <c r="CK64" s="15"/>
      <c r="CL64" s="15"/>
      <c r="CM64" s="122"/>
      <c r="CN64" s="122"/>
    </row>
    <row r="65" spans="1:92" ht="16.5" x14ac:dyDescent="0.2">
      <c r="A65" s="28">
        <v>17</v>
      </c>
      <c r="B65" s="120">
        <f t="shared" si="35"/>
        <v>5</v>
      </c>
      <c r="C65" s="28">
        <v>1</v>
      </c>
      <c r="D65" s="19">
        <v>0.5</v>
      </c>
      <c r="H65" s="21">
        <f t="shared" si="36"/>
        <v>0.9</v>
      </c>
      <c r="I65" s="21">
        <f t="shared" si="36"/>
        <v>0.05</v>
      </c>
      <c r="J65" s="21">
        <f t="shared" si="36"/>
        <v>0</v>
      </c>
      <c r="K65" s="21">
        <f t="shared" si="36"/>
        <v>0</v>
      </c>
      <c r="L65" s="21">
        <f t="shared" si="36"/>
        <v>0</v>
      </c>
      <c r="M65" s="21">
        <f t="shared" si="36"/>
        <v>0</v>
      </c>
      <c r="N65" s="21">
        <f t="shared" si="36"/>
        <v>0</v>
      </c>
      <c r="O65" s="21">
        <f t="shared" si="36"/>
        <v>0</v>
      </c>
      <c r="P65" s="21">
        <f t="shared" si="36"/>
        <v>0</v>
      </c>
      <c r="Q65" s="21">
        <f t="shared" si="36"/>
        <v>0</v>
      </c>
      <c r="R65" s="34">
        <f t="shared" si="37"/>
        <v>42</v>
      </c>
      <c r="S65" s="34">
        <f t="shared" si="37"/>
        <v>27</v>
      </c>
      <c r="BV65" s="121"/>
      <c r="BX65" s="15"/>
      <c r="BY65" s="122"/>
      <c r="BZ65" s="122"/>
      <c r="CA65" s="122"/>
      <c r="CB65" s="15"/>
      <c r="CC65" s="15"/>
      <c r="CD65" s="15"/>
      <c r="CE65" s="15"/>
      <c r="CF65" s="15"/>
      <c r="CG65" s="15"/>
      <c r="CH65" s="15"/>
      <c r="CI65" s="15"/>
      <c r="CJ65" s="122"/>
      <c r="CK65" s="15"/>
      <c r="CL65" s="15"/>
      <c r="CM65" s="122"/>
      <c r="CN65" s="122"/>
    </row>
    <row r="66" spans="1:92" ht="16.5" x14ac:dyDescent="0.2">
      <c r="A66" s="28">
        <v>18</v>
      </c>
      <c r="B66" s="120">
        <f t="shared" si="35"/>
        <v>5</v>
      </c>
      <c r="C66" s="28">
        <v>2</v>
      </c>
      <c r="D66" s="19">
        <v>0.65</v>
      </c>
      <c r="H66" s="21">
        <f t="shared" si="36"/>
        <v>0.87</v>
      </c>
      <c r="I66" s="21">
        <f t="shared" si="36"/>
        <v>6.5000000000000002E-2</v>
      </c>
      <c r="J66" s="21">
        <f t="shared" si="36"/>
        <v>0</v>
      </c>
      <c r="K66" s="21">
        <f t="shared" si="36"/>
        <v>0</v>
      </c>
      <c r="L66" s="21">
        <f t="shared" si="36"/>
        <v>0</v>
      </c>
      <c r="M66" s="21">
        <f t="shared" si="36"/>
        <v>0</v>
      </c>
      <c r="N66" s="21">
        <f t="shared" si="36"/>
        <v>0</v>
      </c>
      <c r="O66" s="21">
        <f t="shared" si="36"/>
        <v>0</v>
      </c>
      <c r="P66" s="21">
        <f t="shared" si="36"/>
        <v>0</v>
      </c>
      <c r="Q66" s="21">
        <f t="shared" si="36"/>
        <v>0</v>
      </c>
      <c r="R66" s="34">
        <f t="shared" si="37"/>
        <v>43</v>
      </c>
      <c r="S66" s="34">
        <f t="shared" si="37"/>
        <v>28</v>
      </c>
      <c r="BV66" s="121"/>
      <c r="BX66" s="15"/>
      <c r="BY66" s="122"/>
      <c r="BZ66" s="122"/>
      <c r="CA66" s="122"/>
      <c r="CB66" s="15"/>
      <c r="CC66" s="15"/>
      <c r="CD66" s="15"/>
      <c r="CE66" s="15"/>
      <c r="CF66" s="15"/>
      <c r="CG66" s="15"/>
      <c r="CH66" s="15"/>
      <c r="CI66" s="15"/>
      <c r="CJ66" s="122"/>
      <c r="CK66" s="15"/>
      <c r="CL66" s="15"/>
      <c r="CM66" s="122"/>
      <c r="CN66" s="122"/>
    </row>
    <row r="67" spans="1:92" ht="16.5" x14ac:dyDescent="0.2">
      <c r="A67" s="28">
        <v>19</v>
      </c>
      <c r="B67" s="120">
        <f t="shared" si="35"/>
        <v>5</v>
      </c>
      <c r="C67" s="28">
        <v>3</v>
      </c>
      <c r="D67" s="19">
        <v>0.8</v>
      </c>
      <c r="H67" s="21">
        <f t="shared" si="36"/>
        <v>0.84000000000000008</v>
      </c>
      <c r="I67" s="21">
        <f t="shared" si="36"/>
        <v>8.0000000000000016E-2</v>
      </c>
      <c r="J67" s="21">
        <f t="shared" si="36"/>
        <v>0</v>
      </c>
      <c r="K67" s="21">
        <f t="shared" si="36"/>
        <v>0</v>
      </c>
      <c r="L67" s="21">
        <f t="shared" si="36"/>
        <v>0</v>
      </c>
      <c r="M67" s="21">
        <f t="shared" si="36"/>
        <v>0</v>
      </c>
      <c r="N67" s="21">
        <f t="shared" si="36"/>
        <v>0</v>
      </c>
      <c r="O67" s="21">
        <f t="shared" si="36"/>
        <v>0</v>
      </c>
      <c r="P67" s="21">
        <f t="shared" si="36"/>
        <v>0</v>
      </c>
      <c r="Q67" s="21">
        <f t="shared" si="36"/>
        <v>0</v>
      </c>
      <c r="R67" s="34">
        <f t="shared" si="37"/>
        <v>44</v>
      </c>
      <c r="S67" s="34">
        <f t="shared" si="37"/>
        <v>29</v>
      </c>
      <c r="BV67" s="121"/>
      <c r="BX67" s="15"/>
      <c r="BY67" s="122"/>
      <c r="BZ67" s="122"/>
      <c r="CA67" s="122"/>
      <c r="CB67" s="15"/>
      <c r="CC67" s="15"/>
      <c r="CD67" s="15"/>
      <c r="CE67" s="15"/>
      <c r="CF67" s="15"/>
      <c r="CG67" s="15"/>
      <c r="CH67" s="15"/>
      <c r="CI67" s="15"/>
      <c r="CJ67" s="122"/>
      <c r="CK67" s="15"/>
      <c r="CL67" s="15"/>
      <c r="CM67" s="122"/>
      <c r="CN67" s="122"/>
    </row>
    <row r="68" spans="1:92" ht="16.5" x14ac:dyDescent="0.2">
      <c r="A68" s="28">
        <v>20</v>
      </c>
      <c r="B68" s="120">
        <f t="shared" si="35"/>
        <v>5</v>
      </c>
      <c r="C68" s="28">
        <v>4</v>
      </c>
      <c r="D68" s="19">
        <v>1</v>
      </c>
      <c r="H68" s="21">
        <f t="shared" si="36"/>
        <v>0.8</v>
      </c>
      <c r="I68" s="21">
        <f t="shared" si="36"/>
        <v>0.1</v>
      </c>
      <c r="J68" s="21">
        <f t="shared" si="36"/>
        <v>0</v>
      </c>
      <c r="K68" s="21">
        <f t="shared" si="36"/>
        <v>0</v>
      </c>
      <c r="L68" s="21">
        <f t="shared" si="36"/>
        <v>0</v>
      </c>
      <c r="M68" s="21">
        <f t="shared" si="36"/>
        <v>0</v>
      </c>
      <c r="N68" s="21">
        <f t="shared" si="36"/>
        <v>0</v>
      </c>
      <c r="O68" s="21">
        <f t="shared" si="36"/>
        <v>0</v>
      </c>
      <c r="P68" s="21">
        <f t="shared" si="36"/>
        <v>0</v>
      </c>
      <c r="Q68" s="21">
        <f t="shared" si="36"/>
        <v>0</v>
      </c>
      <c r="R68" s="34">
        <f t="shared" si="37"/>
        <v>45</v>
      </c>
      <c r="S68" s="34">
        <f t="shared" si="37"/>
        <v>30</v>
      </c>
      <c r="BV68" s="121"/>
      <c r="BX68" s="15"/>
      <c r="BY68" s="122"/>
      <c r="BZ68" s="122"/>
      <c r="CA68" s="122"/>
      <c r="CB68" s="15"/>
      <c r="CC68" s="15"/>
      <c r="CD68" s="15"/>
      <c r="CE68" s="15"/>
      <c r="CF68" s="15"/>
      <c r="CG68" s="15"/>
      <c r="CH68" s="15"/>
      <c r="CI68" s="15"/>
      <c r="CJ68" s="122"/>
      <c r="CK68" s="15"/>
      <c r="CL68" s="15"/>
      <c r="CM68" s="122"/>
      <c r="CN68" s="122"/>
    </row>
    <row r="69" spans="1:92" ht="16.5" x14ac:dyDescent="0.2">
      <c r="A69" s="28">
        <v>21</v>
      </c>
      <c r="B69" s="120">
        <f t="shared" si="35"/>
        <v>6</v>
      </c>
      <c r="C69" s="28">
        <v>9</v>
      </c>
      <c r="D69" s="19">
        <v>0.5</v>
      </c>
      <c r="H69" s="21">
        <f t="shared" si="36"/>
        <v>0.72500000000000009</v>
      </c>
      <c r="I69" s="21">
        <f t="shared" si="36"/>
        <v>0.13750000000000001</v>
      </c>
      <c r="J69" s="21">
        <f t="shared" si="36"/>
        <v>0</v>
      </c>
      <c r="K69" s="21">
        <f t="shared" si="36"/>
        <v>0</v>
      </c>
      <c r="L69" s="21">
        <f t="shared" si="36"/>
        <v>0</v>
      </c>
      <c r="M69" s="21">
        <f t="shared" si="36"/>
        <v>0</v>
      </c>
      <c r="N69" s="21">
        <f t="shared" si="36"/>
        <v>0</v>
      </c>
      <c r="O69" s="21">
        <f t="shared" si="36"/>
        <v>0</v>
      </c>
      <c r="P69" s="21">
        <f t="shared" si="36"/>
        <v>0</v>
      </c>
      <c r="Q69" s="21">
        <f t="shared" si="36"/>
        <v>0</v>
      </c>
      <c r="R69" s="34">
        <f t="shared" si="37"/>
        <v>47</v>
      </c>
      <c r="S69" s="34">
        <f t="shared" si="37"/>
        <v>32</v>
      </c>
      <c r="BV69" s="121"/>
      <c r="BX69" s="15"/>
      <c r="BY69" s="122"/>
      <c r="BZ69" s="122"/>
      <c r="CA69" s="122"/>
      <c r="CB69" s="15"/>
      <c r="CC69" s="15"/>
      <c r="CD69" s="15"/>
      <c r="CE69" s="15"/>
      <c r="CF69" s="15"/>
      <c r="CG69" s="15"/>
      <c r="CH69" s="15"/>
      <c r="CI69" s="15"/>
      <c r="CJ69" s="122"/>
      <c r="CK69" s="15"/>
      <c r="CL69" s="15"/>
      <c r="CM69" s="122"/>
      <c r="CN69" s="122"/>
    </row>
    <row r="70" spans="1:92" ht="16.5" x14ac:dyDescent="0.2">
      <c r="A70" s="28">
        <v>22</v>
      </c>
      <c r="B70" s="120">
        <f t="shared" si="35"/>
        <v>6</v>
      </c>
      <c r="C70" s="28">
        <v>1</v>
      </c>
      <c r="D70" s="19">
        <v>0.65</v>
      </c>
      <c r="H70" s="21">
        <f t="shared" si="36"/>
        <v>0.70250000000000001</v>
      </c>
      <c r="I70" s="21">
        <f t="shared" si="36"/>
        <v>0.14874999999999999</v>
      </c>
      <c r="J70" s="21">
        <f t="shared" si="36"/>
        <v>0</v>
      </c>
      <c r="K70" s="21">
        <f t="shared" si="36"/>
        <v>0</v>
      </c>
      <c r="L70" s="21">
        <f t="shared" si="36"/>
        <v>0</v>
      </c>
      <c r="M70" s="21">
        <f t="shared" si="36"/>
        <v>0</v>
      </c>
      <c r="N70" s="21">
        <f t="shared" si="36"/>
        <v>0</v>
      </c>
      <c r="O70" s="21">
        <f t="shared" si="36"/>
        <v>0</v>
      </c>
      <c r="P70" s="21">
        <f t="shared" si="36"/>
        <v>0</v>
      </c>
      <c r="Q70" s="21">
        <f t="shared" si="36"/>
        <v>0</v>
      </c>
      <c r="R70" s="34">
        <f t="shared" si="37"/>
        <v>48</v>
      </c>
      <c r="S70" s="34">
        <f t="shared" si="37"/>
        <v>33</v>
      </c>
      <c r="BV70" s="121"/>
      <c r="BX70" s="15"/>
      <c r="BY70" s="122"/>
      <c r="BZ70" s="122"/>
      <c r="CA70" s="122"/>
      <c r="CB70" s="15"/>
      <c r="CC70" s="15"/>
      <c r="CD70" s="15"/>
      <c r="CE70" s="15"/>
      <c r="CF70" s="15"/>
      <c r="CG70" s="15"/>
      <c r="CH70" s="15"/>
      <c r="CI70" s="15"/>
      <c r="CJ70" s="122"/>
      <c r="CK70" s="15"/>
      <c r="CL70" s="15"/>
      <c r="CM70" s="122"/>
      <c r="CN70" s="122"/>
    </row>
    <row r="71" spans="1:92" ht="16.5" x14ac:dyDescent="0.2">
      <c r="A71" s="28">
        <v>23</v>
      </c>
      <c r="B71" s="120">
        <f t="shared" si="35"/>
        <v>6</v>
      </c>
      <c r="C71" s="28">
        <v>2</v>
      </c>
      <c r="D71" s="19">
        <v>0.8</v>
      </c>
      <c r="H71" s="21">
        <f t="shared" si="36"/>
        <v>0.67999999999999994</v>
      </c>
      <c r="I71" s="21">
        <f t="shared" si="36"/>
        <v>0.15999999999999998</v>
      </c>
      <c r="J71" s="21">
        <f t="shared" si="36"/>
        <v>0</v>
      </c>
      <c r="K71" s="21">
        <f t="shared" si="36"/>
        <v>0</v>
      </c>
      <c r="L71" s="21">
        <f t="shared" si="36"/>
        <v>0</v>
      </c>
      <c r="M71" s="21">
        <f t="shared" si="36"/>
        <v>0</v>
      </c>
      <c r="N71" s="21">
        <f t="shared" si="36"/>
        <v>0</v>
      </c>
      <c r="O71" s="21">
        <f t="shared" si="36"/>
        <v>0</v>
      </c>
      <c r="P71" s="21">
        <f t="shared" si="36"/>
        <v>0</v>
      </c>
      <c r="Q71" s="21">
        <f t="shared" si="36"/>
        <v>0</v>
      </c>
      <c r="R71" s="34">
        <f t="shared" si="37"/>
        <v>49</v>
      </c>
      <c r="S71" s="34">
        <f t="shared" si="37"/>
        <v>34</v>
      </c>
      <c r="BV71" s="121"/>
      <c r="BX71" s="15"/>
      <c r="BY71" s="122"/>
      <c r="BZ71" s="122"/>
      <c r="CA71" s="122"/>
      <c r="CB71" s="15"/>
      <c r="CC71" s="15"/>
      <c r="CD71" s="15"/>
      <c r="CE71" s="15"/>
      <c r="CF71" s="15"/>
      <c r="CG71" s="15"/>
      <c r="CH71" s="15"/>
      <c r="CI71" s="15"/>
      <c r="CJ71" s="122"/>
      <c r="CK71" s="15"/>
      <c r="CL71" s="15"/>
      <c r="CM71" s="122"/>
      <c r="CN71" s="122"/>
    </row>
    <row r="72" spans="1:92" ht="16.5" x14ac:dyDescent="0.2">
      <c r="A72" s="28">
        <v>24</v>
      </c>
      <c r="B72" s="120">
        <f t="shared" si="35"/>
        <v>6</v>
      </c>
      <c r="C72" s="28">
        <v>3</v>
      </c>
      <c r="D72" s="19">
        <v>1</v>
      </c>
      <c r="H72" s="21">
        <f t="shared" si="36"/>
        <v>0.65</v>
      </c>
      <c r="I72" s="21">
        <f t="shared" si="36"/>
        <v>0.17499999999999999</v>
      </c>
      <c r="J72" s="21">
        <f t="shared" si="36"/>
        <v>0</v>
      </c>
      <c r="K72" s="21">
        <f t="shared" si="36"/>
        <v>0</v>
      </c>
      <c r="L72" s="21">
        <f t="shared" si="36"/>
        <v>0</v>
      </c>
      <c r="M72" s="21">
        <f t="shared" si="36"/>
        <v>0</v>
      </c>
      <c r="N72" s="21">
        <f t="shared" si="36"/>
        <v>0</v>
      </c>
      <c r="O72" s="21">
        <f t="shared" si="36"/>
        <v>0</v>
      </c>
      <c r="P72" s="21">
        <f t="shared" si="36"/>
        <v>0</v>
      </c>
      <c r="Q72" s="21">
        <f t="shared" si="36"/>
        <v>0</v>
      </c>
      <c r="R72" s="34">
        <f t="shared" si="37"/>
        <v>50</v>
      </c>
      <c r="S72" s="34">
        <f t="shared" si="37"/>
        <v>35</v>
      </c>
      <c r="BV72" s="121"/>
      <c r="BX72" s="15"/>
      <c r="BY72" s="122"/>
      <c r="BZ72" s="122"/>
      <c r="CA72" s="122"/>
      <c r="CB72" s="15"/>
      <c r="CC72" s="15"/>
      <c r="CD72" s="15"/>
      <c r="CE72" s="15"/>
      <c r="CF72" s="15"/>
      <c r="CG72" s="15"/>
      <c r="CH72" s="15"/>
      <c r="CI72" s="15"/>
      <c r="CJ72" s="122"/>
      <c r="CK72" s="15"/>
      <c r="CL72" s="15"/>
      <c r="CM72" s="122"/>
      <c r="CN72" s="122"/>
    </row>
    <row r="73" spans="1:92" ht="16.5" x14ac:dyDescent="0.2">
      <c r="A73" s="28">
        <v>25</v>
      </c>
      <c r="B73" s="120">
        <f t="shared" si="35"/>
        <v>7</v>
      </c>
      <c r="C73" s="28">
        <v>4</v>
      </c>
      <c r="D73" s="19">
        <v>0.5</v>
      </c>
      <c r="H73" s="21">
        <f t="shared" si="36"/>
        <v>0.57499999999999996</v>
      </c>
      <c r="I73" s="21">
        <f t="shared" si="36"/>
        <v>0.21249999999999999</v>
      </c>
      <c r="J73" s="21">
        <f t="shared" si="36"/>
        <v>0</v>
      </c>
      <c r="K73" s="21">
        <f t="shared" si="36"/>
        <v>0</v>
      </c>
      <c r="L73" s="21">
        <f t="shared" si="36"/>
        <v>0</v>
      </c>
      <c r="M73" s="21">
        <f t="shared" si="36"/>
        <v>0.05</v>
      </c>
      <c r="N73" s="21">
        <f t="shared" si="36"/>
        <v>0</v>
      </c>
      <c r="O73" s="21">
        <f t="shared" si="36"/>
        <v>0</v>
      </c>
      <c r="P73" s="21">
        <f t="shared" si="36"/>
        <v>0</v>
      </c>
      <c r="Q73" s="21">
        <f t="shared" si="36"/>
        <v>0</v>
      </c>
      <c r="R73" s="34">
        <f t="shared" si="37"/>
        <v>55</v>
      </c>
      <c r="S73" s="34">
        <f t="shared" si="37"/>
        <v>37</v>
      </c>
      <c r="BV73" s="121"/>
      <c r="BX73" s="15"/>
      <c r="BY73" s="122"/>
      <c r="BZ73" s="122"/>
      <c r="CA73" s="122"/>
      <c r="CB73" s="15"/>
      <c r="CC73" s="15"/>
      <c r="CD73" s="15"/>
      <c r="CE73" s="15"/>
      <c r="CF73" s="15"/>
      <c r="CG73" s="15"/>
      <c r="CH73" s="15"/>
      <c r="CI73" s="15"/>
      <c r="CJ73" s="122"/>
      <c r="CK73" s="15"/>
      <c r="CL73" s="15"/>
      <c r="CM73" s="122"/>
      <c r="CN73" s="122"/>
    </row>
    <row r="74" spans="1:92" ht="16.5" x14ac:dyDescent="0.2">
      <c r="A74" s="28">
        <v>26</v>
      </c>
      <c r="B74" s="120">
        <f t="shared" si="35"/>
        <v>7</v>
      </c>
      <c r="C74" s="28">
        <v>5</v>
      </c>
      <c r="D74" s="19">
        <v>0.65</v>
      </c>
      <c r="H74" s="21">
        <f t="shared" si="36"/>
        <v>0.55249999999999999</v>
      </c>
      <c r="I74" s="21">
        <f t="shared" si="36"/>
        <v>0.22375</v>
      </c>
      <c r="J74" s="21">
        <f t="shared" si="36"/>
        <v>0</v>
      </c>
      <c r="K74" s="21">
        <f t="shared" si="36"/>
        <v>0</v>
      </c>
      <c r="L74" s="21">
        <f t="shared" si="36"/>
        <v>0</v>
      </c>
      <c r="M74" s="21">
        <f t="shared" si="36"/>
        <v>6.5000000000000002E-2</v>
      </c>
      <c r="N74" s="21">
        <f t="shared" si="36"/>
        <v>0</v>
      </c>
      <c r="O74" s="21">
        <f t="shared" si="36"/>
        <v>0</v>
      </c>
      <c r="P74" s="21">
        <f t="shared" si="36"/>
        <v>0</v>
      </c>
      <c r="Q74" s="21">
        <f t="shared" si="36"/>
        <v>0</v>
      </c>
      <c r="R74" s="34">
        <f t="shared" si="37"/>
        <v>56</v>
      </c>
      <c r="S74" s="34">
        <f t="shared" si="37"/>
        <v>38</v>
      </c>
      <c r="BV74" s="121"/>
      <c r="BX74" s="15"/>
      <c r="BY74" s="122"/>
      <c r="BZ74" s="122"/>
      <c r="CA74" s="122"/>
      <c r="CB74" s="15"/>
      <c r="CC74" s="15"/>
      <c r="CD74" s="15"/>
      <c r="CE74" s="15"/>
      <c r="CF74" s="15"/>
      <c r="CG74" s="15"/>
      <c r="CH74" s="15"/>
      <c r="CI74" s="15"/>
      <c r="CJ74" s="122"/>
      <c r="CK74" s="15"/>
      <c r="CL74" s="15"/>
      <c r="CM74" s="122"/>
      <c r="CN74" s="122"/>
    </row>
    <row r="75" spans="1:92" ht="16.5" x14ac:dyDescent="0.2">
      <c r="A75" s="28">
        <v>27</v>
      </c>
      <c r="B75" s="120">
        <f t="shared" si="35"/>
        <v>7</v>
      </c>
      <c r="C75" s="28">
        <v>6</v>
      </c>
      <c r="D75" s="19">
        <v>0.8</v>
      </c>
      <c r="H75" s="21">
        <f t="shared" si="36"/>
        <v>0.53</v>
      </c>
      <c r="I75" s="21">
        <f t="shared" si="36"/>
        <v>0.23499999999999999</v>
      </c>
      <c r="J75" s="21">
        <f t="shared" si="36"/>
        <v>0</v>
      </c>
      <c r="K75" s="21">
        <f t="shared" si="36"/>
        <v>0</v>
      </c>
      <c r="L75" s="21">
        <f t="shared" si="36"/>
        <v>0</v>
      </c>
      <c r="M75" s="21">
        <f t="shared" si="36"/>
        <v>8.0000000000000016E-2</v>
      </c>
      <c r="N75" s="21">
        <f t="shared" si="36"/>
        <v>0</v>
      </c>
      <c r="O75" s="21">
        <f t="shared" si="36"/>
        <v>0</v>
      </c>
      <c r="P75" s="21">
        <f t="shared" si="36"/>
        <v>0</v>
      </c>
      <c r="Q75" s="21">
        <f t="shared" si="36"/>
        <v>0</v>
      </c>
      <c r="R75" s="34">
        <f t="shared" si="37"/>
        <v>58</v>
      </c>
      <c r="S75" s="34">
        <f t="shared" si="37"/>
        <v>39</v>
      </c>
      <c r="BV75" s="121"/>
      <c r="BX75" s="15"/>
      <c r="BY75" s="122"/>
      <c r="BZ75" s="122"/>
      <c r="CA75" s="122"/>
      <c r="CB75" s="15"/>
      <c r="CC75" s="15"/>
      <c r="CD75" s="15"/>
      <c r="CE75" s="15"/>
      <c r="CF75" s="15"/>
      <c r="CG75" s="15"/>
      <c r="CH75" s="15"/>
      <c r="CI75" s="15"/>
      <c r="CJ75" s="122"/>
      <c r="CK75" s="15"/>
      <c r="CL75" s="15"/>
      <c r="CM75" s="122"/>
      <c r="CN75" s="122"/>
    </row>
    <row r="76" spans="1:92" ht="16.5" x14ac:dyDescent="0.2">
      <c r="A76" s="28">
        <v>28</v>
      </c>
      <c r="B76" s="120">
        <f t="shared" si="35"/>
        <v>7</v>
      </c>
      <c r="C76" s="28">
        <v>7</v>
      </c>
      <c r="D76" s="19">
        <v>1</v>
      </c>
      <c r="H76" s="21">
        <f t="shared" si="36"/>
        <v>0.5</v>
      </c>
      <c r="I76" s="21">
        <f t="shared" si="36"/>
        <v>0.25</v>
      </c>
      <c r="J76" s="21">
        <f t="shared" si="36"/>
        <v>0</v>
      </c>
      <c r="K76" s="21">
        <f t="shared" si="36"/>
        <v>0</v>
      </c>
      <c r="L76" s="21">
        <f t="shared" si="36"/>
        <v>0</v>
      </c>
      <c r="M76" s="21">
        <f t="shared" si="36"/>
        <v>0.1</v>
      </c>
      <c r="N76" s="21">
        <f t="shared" si="36"/>
        <v>0</v>
      </c>
      <c r="O76" s="21">
        <f t="shared" si="36"/>
        <v>0</v>
      </c>
      <c r="P76" s="21">
        <f t="shared" si="36"/>
        <v>0</v>
      </c>
      <c r="Q76" s="21">
        <f t="shared" si="36"/>
        <v>0</v>
      </c>
      <c r="R76" s="34">
        <f t="shared" si="37"/>
        <v>60</v>
      </c>
      <c r="S76" s="34">
        <f t="shared" si="37"/>
        <v>40</v>
      </c>
      <c r="BV76" s="121"/>
      <c r="BX76" s="15"/>
      <c r="BY76" s="122"/>
      <c r="BZ76" s="122"/>
      <c r="CA76" s="122"/>
      <c r="CB76" s="15"/>
      <c r="CC76" s="15"/>
      <c r="CD76" s="15"/>
      <c r="CE76" s="15"/>
      <c r="CF76" s="15"/>
      <c r="CG76" s="15"/>
      <c r="CH76" s="15"/>
      <c r="CI76" s="15"/>
      <c r="CJ76" s="122"/>
      <c r="CK76" s="15"/>
      <c r="CL76" s="15"/>
      <c r="CM76" s="122"/>
      <c r="CN76" s="122"/>
    </row>
    <row r="77" spans="1:92" ht="16.5" x14ac:dyDescent="0.2">
      <c r="A77" s="28">
        <v>29</v>
      </c>
      <c r="B77" s="120">
        <f t="shared" si="35"/>
        <v>8</v>
      </c>
      <c r="C77" s="28">
        <v>8</v>
      </c>
      <c r="D77" s="19">
        <v>0.5</v>
      </c>
      <c r="H77" s="21">
        <f t="shared" si="36"/>
        <v>0.42499999999999999</v>
      </c>
      <c r="I77" s="21">
        <f t="shared" si="36"/>
        <v>0.28749999999999998</v>
      </c>
      <c r="J77" s="21">
        <f t="shared" si="36"/>
        <v>0</v>
      </c>
      <c r="K77" s="21">
        <f t="shared" si="36"/>
        <v>0</v>
      </c>
      <c r="L77" s="21">
        <f t="shared" si="36"/>
        <v>0</v>
      </c>
      <c r="M77" s="21">
        <f t="shared" si="36"/>
        <v>0.15000000000000002</v>
      </c>
      <c r="N77" s="21">
        <f t="shared" si="36"/>
        <v>0</v>
      </c>
      <c r="O77" s="21">
        <f t="shared" si="36"/>
        <v>0</v>
      </c>
      <c r="P77" s="21">
        <f t="shared" si="36"/>
        <v>0</v>
      </c>
      <c r="Q77" s="21">
        <f t="shared" si="36"/>
        <v>0</v>
      </c>
      <c r="R77" s="34">
        <f t="shared" si="37"/>
        <v>65</v>
      </c>
      <c r="S77" s="34">
        <f t="shared" si="37"/>
        <v>42</v>
      </c>
      <c r="BV77" s="121"/>
      <c r="BX77" s="15"/>
      <c r="BY77" s="122"/>
      <c r="BZ77" s="122"/>
      <c r="CA77" s="122"/>
      <c r="CB77" s="15"/>
      <c r="CC77" s="15"/>
      <c r="CD77" s="15"/>
      <c r="CE77" s="15"/>
      <c r="CF77" s="15"/>
      <c r="CG77" s="15"/>
      <c r="CH77" s="15"/>
      <c r="CI77" s="15"/>
      <c r="CJ77" s="122"/>
      <c r="CK77" s="15"/>
      <c r="CL77" s="15"/>
      <c r="CM77" s="122"/>
      <c r="CN77" s="122"/>
    </row>
    <row r="78" spans="1:92" ht="16.5" x14ac:dyDescent="0.2">
      <c r="A78" s="28">
        <v>30</v>
      </c>
      <c r="B78" s="120">
        <f t="shared" si="35"/>
        <v>8</v>
      </c>
      <c r="C78" s="28">
        <v>9</v>
      </c>
      <c r="D78" s="19">
        <v>0.65</v>
      </c>
      <c r="H78" s="21">
        <f t="shared" si="36"/>
        <v>0.40249999999999997</v>
      </c>
      <c r="I78" s="21">
        <f t="shared" si="36"/>
        <v>0.29875000000000002</v>
      </c>
      <c r="J78" s="21">
        <f t="shared" si="36"/>
        <v>0</v>
      </c>
      <c r="K78" s="21">
        <f t="shared" si="36"/>
        <v>0</v>
      </c>
      <c r="L78" s="21">
        <f t="shared" si="36"/>
        <v>0</v>
      </c>
      <c r="M78" s="21">
        <f t="shared" si="36"/>
        <v>0.16500000000000001</v>
      </c>
      <c r="N78" s="21">
        <f t="shared" si="36"/>
        <v>0</v>
      </c>
      <c r="O78" s="21">
        <f t="shared" si="36"/>
        <v>0</v>
      </c>
      <c r="P78" s="21">
        <f t="shared" si="36"/>
        <v>0</v>
      </c>
      <c r="Q78" s="21">
        <f t="shared" si="36"/>
        <v>0</v>
      </c>
      <c r="R78" s="34">
        <f t="shared" si="37"/>
        <v>66</v>
      </c>
      <c r="S78" s="34">
        <f t="shared" si="37"/>
        <v>43</v>
      </c>
      <c r="BV78" s="121"/>
      <c r="BX78" s="15"/>
      <c r="BY78" s="122"/>
      <c r="BZ78" s="122"/>
      <c r="CA78" s="122"/>
      <c r="CB78" s="15"/>
      <c r="CC78" s="15"/>
      <c r="CD78" s="15"/>
      <c r="CE78" s="15"/>
      <c r="CF78" s="15"/>
      <c r="CG78" s="15"/>
      <c r="CH78" s="15"/>
      <c r="CI78" s="15"/>
      <c r="CJ78" s="122"/>
      <c r="CK78" s="15"/>
      <c r="CL78" s="15"/>
      <c r="CM78" s="122"/>
      <c r="CN78" s="122"/>
    </row>
    <row r="79" spans="1:92" ht="16.5" x14ac:dyDescent="0.2">
      <c r="A79" s="28">
        <v>31</v>
      </c>
      <c r="B79" s="120">
        <f t="shared" si="35"/>
        <v>8</v>
      </c>
      <c r="C79" s="28">
        <v>1</v>
      </c>
      <c r="D79" s="19">
        <v>0.8</v>
      </c>
      <c r="H79" s="21">
        <f t="shared" si="36"/>
        <v>0.37999999999999995</v>
      </c>
      <c r="I79" s="21">
        <f t="shared" si="36"/>
        <v>0.31</v>
      </c>
      <c r="J79" s="21">
        <f t="shared" si="36"/>
        <v>0</v>
      </c>
      <c r="K79" s="21">
        <f t="shared" si="36"/>
        <v>0</v>
      </c>
      <c r="L79" s="21">
        <f t="shared" si="36"/>
        <v>0</v>
      </c>
      <c r="M79" s="21">
        <f t="shared" si="36"/>
        <v>0.18000000000000002</v>
      </c>
      <c r="N79" s="21">
        <f t="shared" si="36"/>
        <v>0</v>
      </c>
      <c r="O79" s="21">
        <f t="shared" si="36"/>
        <v>0</v>
      </c>
      <c r="P79" s="21">
        <f t="shared" si="36"/>
        <v>0</v>
      </c>
      <c r="Q79" s="21">
        <f t="shared" si="36"/>
        <v>0</v>
      </c>
      <c r="R79" s="34">
        <f t="shared" si="37"/>
        <v>68</v>
      </c>
      <c r="S79" s="34">
        <f t="shared" si="37"/>
        <v>44</v>
      </c>
      <c r="BV79" s="121"/>
      <c r="BX79" s="15"/>
      <c r="BY79" s="122"/>
      <c r="BZ79" s="122"/>
      <c r="CA79" s="122"/>
      <c r="CB79" s="15"/>
      <c r="CC79" s="15"/>
      <c r="CD79" s="15"/>
      <c r="CE79" s="15"/>
      <c r="CF79" s="15"/>
      <c r="CG79" s="15"/>
      <c r="CH79" s="15"/>
      <c r="CI79" s="15"/>
      <c r="CJ79" s="122"/>
      <c r="CK79" s="15"/>
      <c r="CL79" s="15"/>
      <c r="CM79" s="122"/>
      <c r="CN79" s="122"/>
    </row>
    <row r="80" spans="1:92" ht="16.5" x14ac:dyDescent="0.2">
      <c r="A80" s="28">
        <v>32</v>
      </c>
      <c r="B80" s="120">
        <f t="shared" si="35"/>
        <v>8</v>
      </c>
      <c r="C80" s="28">
        <v>2</v>
      </c>
      <c r="D80" s="19">
        <v>1</v>
      </c>
      <c r="H80" s="21">
        <f t="shared" si="36"/>
        <v>0.35</v>
      </c>
      <c r="I80" s="21">
        <f t="shared" si="36"/>
        <v>0.32500000000000001</v>
      </c>
      <c r="J80" s="21">
        <f t="shared" si="36"/>
        <v>0</v>
      </c>
      <c r="K80" s="21">
        <f t="shared" si="36"/>
        <v>0</v>
      </c>
      <c r="L80" s="21">
        <f t="shared" si="36"/>
        <v>0</v>
      </c>
      <c r="M80" s="21">
        <f t="shared" si="36"/>
        <v>0.2</v>
      </c>
      <c r="N80" s="21">
        <f t="shared" si="36"/>
        <v>0</v>
      </c>
      <c r="O80" s="21">
        <f t="shared" si="36"/>
        <v>0</v>
      </c>
      <c r="P80" s="21">
        <f t="shared" si="36"/>
        <v>0</v>
      </c>
      <c r="Q80" s="21">
        <f t="shared" si="36"/>
        <v>0</v>
      </c>
      <c r="R80" s="34">
        <f t="shared" si="37"/>
        <v>70</v>
      </c>
      <c r="S80" s="34">
        <f t="shared" si="37"/>
        <v>45</v>
      </c>
      <c r="BV80" s="121"/>
      <c r="BX80" s="15"/>
      <c r="BY80" s="122"/>
      <c r="BZ80" s="122"/>
      <c r="CA80" s="122"/>
      <c r="CB80" s="15"/>
      <c r="CC80" s="15"/>
      <c r="CD80" s="15"/>
      <c r="CE80" s="15"/>
      <c r="CF80" s="15"/>
      <c r="CG80" s="15"/>
      <c r="CH80" s="15"/>
      <c r="CI80" s="15"/>
      <c r="CJ80" s="122"/>
      <c r="CK80" s="15"/>
      <c r="CL80" s="15"/>
      <c r="CM80" s="122"/>
      <c r="CN80" s="122"/>
    </row>
    <row r="81" spans="1:92" ht="16.5" x14ac:dyDescent="0.2">
      <c r="A81" s="28">
        <v>33</v>
      </c>
      <c r="B81" s="120">
        <f t="shared" si="35"/>
        <v>9</v>
      </c>
      <c r="C81" s="28">
        <v>3</v>
      </c>
      <c r="D81" s="19">
        <v>0.5</v>
      </c>
      <c r="H81" s="21">
        <f t="shared" si="36"/>
        <v>0.27500000000000002</v>
      </c>
      <c r="I81" s="21">
        <f t="shared" si="36"/>
        <v>0.36250000000000004</v>
      </c>
      <c r="J81" s="21">
        <f t="shared" si="36"/>
        <v>0</v>
      </c>
      <c r="K81" s="21">
        <f t="shared" si="36"/>
        <v>0</v>
      </c>
      <c r="L81" s="21">
        <f t="shared" si="36"/>
        <v>0</v>
      </c>
      <c r="M81" s="21">
        <f t="shared" si="36"/>
        <v>0.25</v>
      </c>
      <c r="N81" s="21">
        <f t="shared" si="36"/>
        <v>0</v>
      </c>
      <c r="O81" s="21">
        <f t="shared" si="36"/>
        <v>0</v>
      </c>
      <c r="P81" s="21">
        <f t="shared" si="36"/>
        <v>0</v>
      </c>
      <c r="Q81" s="21">
        <f t="shared" si="36"/>
        <v>0</v>
      </c>
      <c r="R81" s="34">
        <f t="shared" si="37"/>
        <v>75</v>
      </c>
      <c r="S81" s="34">
        <f t="shared" si="37"/>
        <v>47</v>
      </c>
      <c r="BV81" s="121"/>
      <c r="BX81" s="15"/>
      <c r="BY81" s="122"/>
      <c r="BZ81" s="122"/>
      <c r="CA81" s="122"/>
      <c r="CB81" s="15"/>
      <c r="CC81" s="15"/>
      <c r="CD81" s="15"/>
      <c r="CE81" s="15"/>
      <c r="CF81" s="15"/>
      <c r="CG81" s="15"/>
      <c r="CH81" s="15"/>
      <c r="CI81" s="15"/>
      <c r="CJ81" s="122"/>
      <c r="CK81" s="15"/>
      <c r="CL81" s="15"/>
      <c r="CM81" s="122"/>
      <c r="CN81" s="122"/>
    </row>
    <row r="82" spans="1:92" ht="16.5" x14ac:dyDescent="0.2">
      <c r="A82" s="28">
        <v>34</v>
      </c>
      <c r="B82" s="120">
        <f t="shared" si="35"/>
        <v>9</v>
      </c>
      <c r="C82" s="28">
        <v>4</v>
      </c>
      <c r="D82" s="19">
        <v>0.65</v>
      </c>
      <c r="H82" s="21">
        <f t="shared" si="36"/>
        <v>0.2525</v>
      </c>
      <c r="I82" s="21">
        <f t="shared" si="36"/>
        <v>0.37375000000000003</v>
      </c>
      <c r="J82" s="21">
        <f t="shared" si="36"/>
        <v>0</v>
      </c>
      <c r="K82" s="21">
        <f t="shared" si="36"/>
        <v>0</v>
      </c>
      <c r="L82" s="21">
        <f t="shared" si="36"/>
        <v>0</v>
      </c>
      <c r="M82" s="21">
        <f t="shared" si="36"/>
        <v>0.26500000000000001</v>
      </c>
      <c r="N82" s="21">
        <f t="shared" si="36"/>
        <v>0</v>
      </c>
      <c r="O82" s="21">
        <f t="shared" si="36"/>
        <v>0</v>
      </c>
      <c r="P82" s="21">
        <f t="shared" si="36"/>
        <v>0</v>
      </c>
      <c r="Q82" s="21">
        <f t="shared" si="36"/>
        <v>0</v>
      </c>
      <c r="R82" s="34">
        <f t="shared" ref="R82:S113" si="38">INT((INDEX(R$7:R$36,$B82)*(1-$D82)+INDEX(R$7:R$36,$B82+1)*$D82)*R$4*$B$2)</f>
        <v>76</v>
      </c>
      <c r="S82" s="34">
        <f t="shared" si="38"/>
        <v>48</v>
      </c>
      <c r="BV82" s="121"/>
      <c r="BX82" s="15"/>
      <c r="BY82" s="122"/>
      <c r="BZ82" s="122"/>
      <c r="CA82" s="122"/>
      <c r="CB82" s="15"/>
      <c r="CC82" s="15"/>
      <c r="CD82" s="15"/>
      <c r="CE82" s="15"/>
      <c r="CF82" s="15"/>
      <c r="CG82" s="15"/>
      <c r="CH82" s="15"/>
      <c r="CI82" s="15"/>
      <c r="CJ82" s="122"/>
      <c r="CK82" s="15"/>
      <c r="CL82" s="15"/>
      <c r="CM82" s="122"/>
      <c r="CN82" s="122"/>
    </row>
    <row r="83" spans="1:92" ht="16.5" x14ac:dyDescent="0.2">
      <c r="A83" s="28">
        <v>35</v>
      </c>
      <c r="B83" s="120">
        <f t="shared" si="35"/>
        <v>9</v>
      </c>
      <c r="C83" s="28">
        <v>5</v>
      </c>
      <c r="D83" s="19">
        <v>0.8</v>
      </c>
      <c r="H83" s="21">
        <f t="shared" si="36"/>
        <v>0.23</v>
      </c>
      <c r="I83" s="21">
        <f t="shared" si="36"/>
        <v>0.38500000000000006</v>
      </c>
      <c r="J83" s="21">
        <f t="shared" si="36"/>
        <v>0</v>
      </c>
      <c r="K83" s="21">
        <f t="shared" si="36"/>
        <v>0</v>
      </c>
      <c r="L83" s="21">
        <f t="shared" si="36"/>
        <v>0</v>
      </c>
      <c r="M83" s="21">
        <f t="shared" si="36"/>
        <v>0.27999999999999997</v>
      </c>
      <c r="N83" s="21">
        <f t="shared" si="36"/>
        <v>0</v>
      </c>
      <c r="O83" s="21">
        <f t="shared" si="36"/>
        <v>0</v>
      </c>
      <c r="P83" s="21">
        <f t="shared" si="36"/>
        <v>0</v>
      </c>
      <c r="Q83" s="21">
        <f t="shared" si="36"/>
        <v>0</v>
      </c>
      <c r="R83" s="34">
        <f t="shared" si="38"/>
        <v>78</v>
      </c>
      <c r="S83" s="34">
        <f t="shared" si="38"/>
        <v>49</v>
      </c>
      <c r="BV83" s="121"/>
      <c r="BX83" s="15"/>
      <c r="BY83" s="122"/>
      <c r="BZ83" s="122"/>
      <c r="CA83" s="122"/>
      <c r="CB83" s="15"/>
      <c r="CC83" s="15"/>
      <c r="CD83" s="15"/>
      <c r="CE83" s="15"/>
      <c r="CF83" s="15"/>
      <c r="CG83" s="15"/>
      <c r="CH83" s="15"/>
      <c r="CI83" s="15"/>
      <c r="CJ83" s="122"/>
      <c r="CK83" s="15"/>
      <c r="CL83" s="15"/>
      <c r="CM83" s="122"/>
      <c r="CN83" s="122"/>
    </row>
    <row r="84" spans="1:92" ht="16.5" x14ac:dyDescent="0.2">
      <c r="A84" s="28">
        <v>36</v>
      </c>
      <c r="B84" s="120">
        <f t="shared" si="35"/>
        <v>9</v>
      </c>
      <c r="C84" s="28">
        <v>6</v>
      </c>
      <c r="D84" s="19">
        <v>1</v>
      </c>
      <c r="H84" s="21">
        <f t="shared" si="36"/>
        <v>0.2</v>
      </c>
      <c r="I84" s="21">
        <f t="shared" si="36"/>
        <v>0.4</v>
      </c>
      <c r="J84" s="21">
        <f t="shared" si="36"/>
        <v>0</v>
      </c>
      <c r="K84" s="21">
        <f t="shared" si="36"/>
        <v>0</v>
      </c>
      <c r="L84" s="21">
        <f t="shared" si="36"/>
        <v>0</v>
      </c>
      <c r="M84" s="21">
        <f t="shared" si="36"/>
        <v>0.3</v>
      </c>
      <c r="N84" s="21">
        <f t="shared" si="36"/>
        <v>0</v>
      </c>
      <c r="O84" s="21">
        <f t="shared" si="36"/>
        <v>0</v>
      </c>
      <c r="P84" s="21">
        <f t="shared" si="36"/>
        <v>0</v>
      </c>
      <c r="Q84" s="21">
        <f t="shared" si="36"/>
        <v>0</v>
      </c>
      <c r="R84" s="34">
        <f t="shared" si="38"/>
        <v>80</v>
      </c>
      <c r="S84" s="34">
        <f t="shared" si="38"/>
        <v>50</v>
      </c>
      <c r="BV84" s="121"/>
      <c r="BX84" s="15"/>
      <c r="BY84" s="122"/>
      <c r="BZ84" s="122"/>
      <c r="CA84" s="122"/>
      <c r="CB84" s="15"/>
      <c r="CC84" s="15"/>
      <c r="CD84" s="15"/>
      <c r="CE84" s="15"/>
      <c r="CF84" s="15"/>
      <c r="CG84" s="15"/>
      <c r="CH84" s="15"/>
      <c r="CI84" s="15"/>
      <c r="CJ84" s="122"/>
      <c r="CK84" s="15"/>
      <c r="CL84" s="15"/>
      <c r="CM84" s="122"/>
      <c r="CN84" s="122"/>
    </row>
    <row r="85" spans="1:92" ht="16.5" x14ac:dyDescent="0.2">
      <c r="A85" s="28">
        <v>37</v>
      </c>
      <c r="B85" s="120">
        <f t="shared" si="35"/>
        <v>10</v>
      </c>
      <c r="C85" s="28">
        <v>7</v>
      </c>
      <c r="D85" s="19">
        <v>0.5</v>
      </c>
      <c r="H85" s="21">
        <f t="shared" si="36"/>
        <v>0.1</v>
      </c>
      <c r="I85" s="21">
        <f t="shared" si="36"/>
        <v>0.45</v>
      </c>
      <c r="J85" s="21">
        <f t="shared" si="36"/>
        <v>0</v>
      </c>
      <c r="K85" s="21">
        <f t="shared" si="36"/>
        <v>0</v>
      </c>
      <c r="L85" s="21">
        <f t="shared" si="36"/>
        <v>0</v>
      </c>
      <c r="M85" s="21">
        <f t="shared" si="36"/>
        <v>0.35</v>
      </c>
      <c r="N85" s="21">
        <f t="shared" si="36"/>
        <v>0</v>
      </c>
      <c r="O85" s="21">
        <f t="shared" si="36"/>
        <v>0</v>
      </c>
      <c r="P85" s="21">
        <f t="shared" si="36"/>
        <v>0</v>
      </c>
      <c r="Q85" s="21">
        <f t="shared" si="36"/>
        <v>0</v>
      </c>
      <c r="R85" s="34">
        <f t="shared" si="38"/>
        <v>85</v>
      </c>
      <c r="S85" s="34">
        <f t="shared" si="38"/>
        <v>52</v>
      </c>
      <c r="BV85" s="121"/>
      <c r="BX85" s="15"/>
      <c r="BY85" s="122"/>
      <c r="BZ85" s="122"/>
      <c r="CA85" s="122"/>
      <c r="CB85" s="15"/>
      <c r="CC85" s="15"/>
      <c r="CD85" s="15"/>
      <c r="CE85" s="15"/>
      <c r="CF85" s="15"/>
      <c r="CG85" s="15"/>
      <c r="CH85" s="15"/>
      <c r="CI85" s="15"/>
      <c r="CJ85" s="122"/>
      <c r="CK85" s="15"/>
      <c r="CL85" s="15"/>
      <c r="CM85" s="122"/>
      <c r="CN85" s="122"/>
    </row>
    <row r="86" spans="1:92" ht="16.5" x14ac:dyDescent="0.2">
      <c r="A86" s="28">
        <v>38</v>
      </c>
      <c r="B86" s="120">
        <f t="shared" si="35"/>
        <v>10</v>
      </c>
      <c r="C86" s="28">
        <v>8</v>
      </c>
      <c r="D86" s="19">
        <v>0.65</v>
      </c>
      <c r="H86" s="21">
        <f t="shared" si="36"/>
        <v>6.9999999999999993E-2</v>
      </c>
      <c r="I86" s="21">
        <f t="shared" si="36"/>
        <v>0.46499999999999997</v>
      </c>
      <c r="J86" s="21">
        <f t="shared" si="36"/>
        <v>0</v>
      </c>
      <c r="K86" s="21">
        <f t="shared" si="36"/>
        <v>0</v>
      </c>
      <c r="L86" s="21">
        <f t="shared" si="36"/>
        <v>0</v>
      </c>
      <c r="M86" s="21">
        <f t="shared" si="36"/>
        <v>0.36499999999999999</v>
      </c>
      <c r="N86" s="21">
        <f t="shared" si="36"/>
        <v>0</v>
      </c>
      <c r="O86" s="21">
        <f t="shared" si="36"/>
        <v>0</v>
      </c>
      <c r="P86" s="21">
        <f t="shared" si="36"/>
        <v>0</v>
      </c>
      <c r="Q86" s="21">
        <f t="shared" si="36"/>
        <v>0</v>
      </c>
      <c r="R86" s="34">
        <f t="shared" si="38"/>
        <v>86</v>
      </c>
      <c r="S86" s="34">
        <f t="shared" si="38"/>
        <v>53</v>
      </c>
      <c r="BV86" s="121"/>
      <c r="BX86" s="15"/>
      <c r="BY86" s="122"/>
      <c r="BZ86" s="122"/>
      <c r="CA86" s="122"/>
      <c r="CB86" s="15"/>
      <c r="CC86" s="15"/>
      <c r="CD86" s="15"/>
      <c r="CE86" s="15"/>
      <c r="CF86" s="15"/>
      <c r="CG86" s="15"/>
      <c r="CH86" s="15"/>
      <c r="CI86" s="15"/>
      <c r="CJ86" s="122"/>
      <c r="CK86" s="15"/>
      <c r="CL86" s="15"/>
    </row>
    <row r="87" spans="1:92" ht="16.5" x14ac:dyDescent="0.2">
      <c r="A87" s="28">
        <v>39</v>
      </c>
      <c r="B87" s="120">
        <f t="shared" si="35"/>
        <v>10</v>
      </c>
      <c r="C87" s="28">
        <v>9</v>
      </c>
      <c r="D87" s="19">
        <v>0.8</v>
      </c>
      <c r="H87" s="21">
        <f t="shared" si="36"/>
        <v>3.9999999999999994E-2</v>
      </c>
      <c r="I87" s="21">
        <f t="shared" si="36"/>
        <v>0.48</v>
      </c>
      <c r="J87" s="21">
        <f t="shared" si="36"/>
        <v>0</v>
      </c>
      <c r="K87" s="21">
        <f t="shared" si="36"/>
        <v>0</v>
      </c>
      <c r="L87" s="21">
        <f t="shared" si="36"/>
        <v>0</v>
      </c>
      <c r="M87" s="21">
        <f t="shared" si="36"/>
        <v>0.38000000000000006</v>
      </c>
      <c r="N87" s="21">
        <f t="shared" si="36"/>
        <v>0</v>
      </c>
      <c r="O87" s="21">
        <f t="shared" si="36"/>
        <v>0</v>
      </c>
      <c r="P87" s="21">
        <f t="shared" si="36"/>
        <v>0</v>
      </c>
      <c r="Q87" s="21">
        <f t="shared" si="36"/>
        <v>0</v>
      </c>
      <c r="R87" s="34">
        <f t="shared" si="38"/>
        <v>88</v>
      </c>
      <c r="S87" s="34">
        <f t="shared" si="38"/>
        <v>54</v>
      </c>
      <c r="BV87" s="121"/>
      <c r="BX87" s="15"/>
      <c r="BY87" s="122"/>
      <c r="BZ87" s="122"/>
      <c r="CA87" s="122"/>
      <c r="CB87" s="15"/>
      <c r="CC87" s="15"/>
      <c r="CD87" s="15"/>
      <c r="CE87" s="15"/>
      <c r="CF87" s="15"/>
      <c r="CG87" s="15"/>
      <c r="CH87" s="15"/>
      <c r="CI87" s="15"/>
      <c r="CJ87" s="122"/>
      <c r="CK87" s="15"/>
      <c r="CL87" s="15"/>
    </row>
    <row r="88" spans="1:92" ht="16.5" x14ac:dyDescent="0.2">
      <c r="A88" s="28">
        <v>40</v>
      </c>
      <c r="B88" s="120">
        <f t="shared" si="35"/>
        <v>10</v>
      </c>
      <c r="C88" s="28">
        <v>10</v>
      </c>
      <c r="D88" s="19">
        <v>1</v>
      </c>
      <c r="H88" s="21">
        <f t="shared" si="36"/>
        <v>0</v>
      </c>
      <c r="I88" s="21">
        <f t="shared" si="36"/>
        <v>0.5</v>
      </c>
      <c r="J88" s="21">
        <f t="shared" si="36"/>
        <v>0</v>
      </c>
      <c r="K88" s="21">
        <f t="shared" si="36"/>
        <v>0</v>
      </c>
      <c r="L88" s="21">
        <f t="shared" si="36"/>
        <v>0</v>
      </c>
      <c r="M88" s="21">
        <f t="shared" si="36"/>
        <v>0.4</v>
      </c>
      <c r="N88" s="21">
        <f t="shared" si="36"/>
        <v>0</v>
      </c>
      <c r="O88" s="21">
        <f t="shared" si="36"/>
        <v>0</v>
      </c>
      <c r="P88" s="21">
        <f t="shared" si="36"/>
        <v>0</v>
      </c>
      <c r="Q88" s="21">
        <f t="shared" si="36"/>
        <v>0</v>
      </c>
      <c r="R88" s="34">
        <f t="shared" si="38"/>
        <v>90</v>
      </c>
      <c r="S88" s="34">
        <f t="shared" si="38"/>
        <v>55</v>
      </c>
      <c r="BV88" s="121"/>
      <c r="BX88" s="15"/>
      <c r="BY88" s="122"/>
      <c r="BZ88" s="122"/>
      <c r="CA88" s="122"/>
      <c r="CB88" s="15"/>
      <c r="CC88" s="15"/>
      <c r="CD88" s="15"/>
      <c r="CE88" s="15"/>
      <c r="CF88" s="15"/>
      <c r="CG88" s="15"/>
      <c r="CH88" s="15"/>
      <c r="CI88" s="15"/>
      <c r="CJ88" s="122"/>
      <c r="CK88" s="15"/>
      <c r="CL88" s="15"/>
    </row>
    <row r="89" spans="1:92" ht="16.5" x14ac:dyDescent="0.2">
      <c r="A89" s="28">
        <v>41</v>
      </c>
      <c r="B89" s="120">
        <f t="shared" si="35"/>
        <v>11</v>
      </c>
      <c r="C89" s="28">
        <v>11</v>
      </c>
      <c r="D89" s="19">
        <v>0.5</v>
      </c>
      <c r="H89" s="21">
        <f t="shared" ref="H89:Q114" si="39">(INDEX(H$7:H$36,$B89)*(1-$D89)+INDEX(H$7:H$36,$B89+1)*$D89)*H$4*$B$2</f>
        <v>0</v>
      </c>
      <c r="I89" s="21">
        <f t="shared" si="39"/>
        <v>0.45</v>
      </c>
      <c r="J89" s="21">
        <f t="shared" si="39"/>
        <v>2.0000000000000004E-2</v>
      </c>
      <c r="K89" s="21">
        <f t="shared" si="39"/>
        <v>0</v>
      </c>
      <c r="L89" s="21">
        <f t="shared" si="39"/>
        <v>0</v>
      </c>
      <c r="M89" s="21">
        <f t="shared" si="39"/>
        <v>0.45</v>
      </c>
      <c r="N89" s="21">
        <f t="shared" si="39"/>
        <v>0</v>
      </c>
      <c r="O89" s="21">
        <f t="shared" si="39"/>
        <v>0</v>
      </c>
      <c r="P89" s="21">
        <f t="shared" si="39"/>
        <v>0</v>
      </c>
      <c r="Q89" s="21">
        <f t="shared" si="39"/>
        <v>0</v>
      </c>
      <c r="R89" s="34">
        <f t="shared" si="38"/>
        <v>95</v>
      </c>
      <c r="S89" s="34">
        <f t="shared" si="38"/>
        <v>57</v>
      </c>
      <c r="BV89" s="121"/>
      <c r="BX89" s="15"/>
      <c r="BY89" s="122"/>
      <c r="BZ89" s="122"/>
      <c r="CA89" s="122"/>
      <c r="CB89" s="15"/>
      <c r="CC89" s="15"/>
      <c r="CD89" s="15"/>
      <c r="CE89" s="15"/>
      <c r="CF89" s="15"/>
      <c r="CG89" s="15"/>
      <c r="CH89" s="15"/>
      <c r="CI89" s="15"/>
      <c r="CJ89" s="122"/>
      <c r="CK89" s="15"/>
      <c r="CL89" s="15"/>
    </row>
    <row r="90" spans="1:92" ht="16.5" x14ac:dyDescent="0.2">
      <c r="A90" s="28">
        <v>42</v>
      </c>
      <c r="B90" s="120">
        <f t="shared" si="35"/>
        <v>11</v>
      </c>
      <c r="C90" s="28">
        <v>12</v>
      </c>
      <c r="D90" s="19">
        <v>0.65</v>
      </c>
      <c r="H90" s="21">
        <f t="shared" si="39"/>
        <v>0</v>
      </c>
      <c r="I90" s="21">
        <f t="shared" si="39"/>
        <v>0.435</v>
      </c>
      <c r="J90" s="21">
        <f t="shared" si="39"/>
        <v>2.6000000000000002E-2</v>
      </c>
      <c r="K90" s="21">
        <f t="shared" si="39"/>
        <v>0</v>
      </c>
      <c r="L90" s="21">
        <f t="shared" si="39"/>
        <v>0</v>
      </c>
      <c r="M90" s="21">
        <f t="shared" si="39"/>
        <v>0.46499999999999997</v>
      </c>
      <c r="N90" s="21">
        <f t="shared" si="39"/>
        <v>0</v>
      </c>
      <c r="O90" s="21">
        <f t="shared" si="39"/>
        <v>0</v>
      </c>
      <c r="P90" s="21">
        <f t="shared" si="39"/>
        <v>0</v>
      </c>
      <c r="Q90" s="21">
        <f t="shared" si="39"/>
        <v>0</v>
      </c>
      <c r="R90" s="34">
        <f t="shared" si="38"/>
        <v>96</v>
      </c>
      <c r="S90" s="34">
        <f t="shared" si="38"/>
        <v>58</v>
      </c>
      <c r="BV90" s="121"/>
      <c r="BX90" s="15"/>
      <c r="BY90" s="122"/>
      <c r="BZ90" s="122"/>
      <c r="CA90" s="122"/>
      <c r="CB90" s="15"/>
      <c r="CC90" s="15"/>
      <c r="CD90" s="15"/>
      <c r="CE90" s="15"/>
      <c r="CF90" s="15"/>
      <c r="CG90" s="15"/>
      <c r="CH90" s="15"/>
      <c r="CI90" s="15"/>
      <c r="CJ90" s="122"/>
      <c r="CK90" s="15"/>
      <c r="CL90" s="15"/>
    </row>
    <row r="91" spans="1:92" ht="16.5" x14ac:dyDescent="0.2">
      <c r="A91" s="28">
        <v>43</v>
      </c>
      <c r="B91" s="120">
        <f t="shared" si="35"/>
        <v>11</v>
      </c>
      <c r="C91" s="28">
        <v>13</v>
      </c>
      <c r="D91" s="19">
        <v>0.8</v>
      </c>
      <c r="H91" s="21">
        <f t="shared" si="39"/>
        <v>0</v>
      </c>
      <c r="I91" s="21">
        <f t="shared" si="39"/>
        <v>0.42000000000000004</v>
      </c>
      <c r="J91" s="21">
        <f t="shared" si="39"/>
        <v>3.2000000000000008E-2</v>
      </c>
      <c r="K91" s="21">
        <f t="shared" si="39"/>
        <v>0</v>
      </c>
      <c r="L91" s="21">
        <f t="shared" si="39"/>
        <v>0</v>
      </c>
      <c r="M91" s="21">
        <f t="shared" si="39"/>
        <v>0.48</v>
      </c>
      <c r="N91" s="21">
        <f t="shared" si="39"/>
        <v>0</v>
      </c>
      <c r="O91" s="21">
        <f t="shared" si="39"/>
        <v>0</v>
      </c>
      <c r="P91" s="21">
        <f t="shared" si="39"/>
        <v>0</v>
      </c>
      <c r="Q91" s="21">
        <f t="shared" si="39"/>
        <v>0</v>
      </c>
      <c r="R91" s="34">
        <f t="shared" si="38"/>
        <v>98</v>
      </c>
      <c r="S91" s="34">
        <f t="shared" si="38"/>
        <v>59</v>
      </c>
      <c r="BV91" s="121"/>
      <c r="BX91" s="15"/>
      <c r="BY91" s="122"/>
      <c r="BZ91" s="122"/>
      <c r="CA91" s="122"/>
      <c r="CB91" s="15"/>
      <c r="CC91" s="15"/>
      <c r="CD91" s="15"/>
      <c r="CE91" s="15"/>
      <c r="CF91" s="15"/>
      <c r="CG91" s="15"/>
      <c r="CH91" s="15"/>
      <c r="CI91" s="15"/>
      <c r="CJ91" s="122"/>
      <c r="CK91" s="15"/>
      <c r="CL91" s="15"/>
    </row>
    <row r="92" spans="1:92" ht="16.5" x14ac:dyDescent="0.2">
      <c r="A92" s="28">
        <v>44</v>
      </c>
      <c r="B92" s="120">
        <f t="shared" si="35"/>
        <v>11</v>
      </c>
      <c r="C92" s="28">
        <v>14</v>
      </c>
      <c r="D92" s="19">
        <v>1</v>
      </c>
      <c r="H92" s="21">
        <f t="shared" si="39"/>
        <v>0</v>
      </c>
      <c r="I92" s="21">
        <f t="shared" si="39"/>
        <v>0.4</v>
      </c>
      <c r="J92" s="21">
        <f t="shared" si="39"/>
        <v>4.0000000000000008E-2</v>
      </c>
      <c r="K92" s="21">
        <f t="shared" si="39"/>
        <v>0</v>
      </c>
      <c r="L92" s="21">
        <f t="shared" si="39"/>
        <v>0</v>
      </c>
      <c r="M92" s="21">
        <f t="shared" si="39"/>
        <v>0.5</v>
      </c>
      <c r="N92" s="21">
        <f t="shared" si="39"/>
        <v>0</v>
      </c>
      <c r="O92" s="21">
        <f t="shared" si="39"/>
        <v>0</v>
      </c>
      <c r="P92" s="21">
        <f t="shared" si="39"/>
        <v>0</v>
      </c>
      <c r="Q92" s="21">
        <f t="shared" si="39"/>
        <v>0</v>
      </c>
      <c r="R92" s="34">
        <f t="shared" si="38"/>
        <v>100</v>
      </c>
      <c r="S92" s="34">
        <f t="shared" si="38"/>
        <v>60</v>
      </c>
      <c r="BV92" s="121"/>
      <c r="BX92" s="15"/>
      <c r="BY92" s="122"/>
      <c r="BZ92" s="122"/>
      <c r="CA92" s="122"/>
      <c r="CB92" s="15"/>
      <c r="CC92" s="15"/>
      <c r="CD92" s="15"/>
      <c r="CE92" s="15"/>
      <c r="CF92" s="15"/>
      <c r="CG92" s="15"/>
      <c r="CH92" s="15"/>
      <c r="CI92" s="15"/>
      <c r="CJ92" s="122"/>
      <c r="CK92" s="15"/>
      <c r="CL92" s="15"/>
    </row>
    <row r="93" spans="1:92" ht="16.5" x14ac:dyDescent="0.2">
      <c r="A93" s="28">
        <v>45</v>
      </c>
      <c r="B93" s="120">
        <f t="shared" si="35"/>
        <v>12</v>
      </c>
      <c r="C93" s="28">
        <v>15</v>
      </c>
      <c r="D93" s="19">
        <v>0.5</v>
      </c>
      <c r="H93" s="21">
        <f t="shared" si="39"/>
        <v>0</v>
      </c>
      <c r="I93" s="21">
        <f t="shared" si="39"/>
        <v>0.36250000000000004</v>
      </c>
      <c r="J93" s="21">
        <f t="shared" si="39"/>
        <v>5.5000000000000007E-2</v>
      </c>
      <c r="K93" s="21">
        <f t="shared" si="39"/>
        <v>0</v>
      </c>
      <c r="L93" s="21">
        <f t="shared" si="39"/>
        <v>0</v>
      </c>
      <c r="M93" s="21">
        <f t="shared" si="39"/>
        <v>0.45</v>
      </c>
      <c r="N93" s="21">
        <f t="shared" si="39"/>
        <v>2.0000000000000004E-2</v>
      </c>
      <c r="O93" s="21">
        <f t="shared" si="39"/>
        <v>0</v>
      </c>
      <c r="P93" s="21">
        <f t="shared" si="39"/>
        <v>0</v>
      </c>
      <c r="Q93" s="21">
        <f t="shared" si="39"/>
        <v>0</v>
      </c>
      <c r="R93" s="34">
        <f t="shared" si="38"/>
        <v>105</v>
      </c>
      <c r="S93" s="34">
        <f t="shared" si="38"/>
        <v>62</v>
      </c>
      <c r="BV93" s="121"/>
      <c r="BX93" s="15"/>
      <c r="BY93" s="122"/>
      <c r="BZ93" s="122"/>
      <c r="CA93" s="122"/>
      <c r="CB93" s="15"/>
      <c r="CC93" s="15"/>
      <c r="CD93" s="15"/>
      <c r="CE93" s="15"/>
      <c r="CF93" s="15"/>
      <c r="CG93" s="15"/>
      <c r="CH93" s="15"/>
      <c r="CI93" s="15"/>
      <c r="CJ93" s="122"/>
      <c r="CK93" s="15"/>
      <c r="CL93" s="15"/>
    </row>
    <row r="94" spans="1:92" ht="16.5" x14ac:dyDescent="0.2">
      <c r="A94" s="28">
        <v>46</v>
      </c>
      <c r="B94" s="120">
        <f t="shared" si="35"/>
        <v>12</v>
      </c>
      <c r="C94" s="28">
        <v>1</v>
      </c>
      <c r="D94" s="19">
        <v>0.65</v>
      </c>
      <c r="H94" s="21">
        <f t="shared" si="39"/>
        <v>0</v>
      </c>
      <c r="I94" s="21">
        <f t="shared" si="39"/>
        <v>0.35125000000000001</v>
      </c>
      <c r="J94" s="21">
        <f t="shared" si="39"/>
        <v>5.9499999999999997E-2</v>
      </c>
      <c r="K94" s="21">
        <f t="shared" si="39"/>
        <v>0</v>
      </c>
      <c r="L94" s="21">
        <f t="shared" si="39"/>
        <v>0</v>
      </c>
      <c r="M94" s="21">
        <f t="shared" si="39"/>
        <v>0.435</v>
      </c>
      <c r="N94" s="21">
        <f t="shared" si="39"/>
        <v>2.6000000000000002E-2</v>
      </c>
      <c r="O94" s="21">
        <f t="shared" si="39"/>
        <v>0</v>
      </c>
      <c r="P94" s="21">
        <f t="shared" si="39"/>
        <v>0</v>
      </c>
      <c r="Q94" s="21">
        <f t="shared" si="39"/>
        <v>0</v>
      </c>
      <c r="R94" s="34">
        <f t="shared" si="38"/>
        <v>106</v>
      </c>
      <c r="S94" s="34">
        <f t="shared" si="38"/>
        <v>63</v>
      </c>
      <c r="BV94" s="121"/>
      <c r="BX94" s="15"/>
      <c r="BY94" s="122"/>
      <c r="BZ94" s="122"/>
      <c r="CA94" s="122"/>
      <c r="CB94" s="15"/>
      <c r="CC94" s="15"/>
      <c r="CD94" s="15"/>
      <c r="CE94" s="15"/>
      <c r="CF94" s="15"/>
      <c r="CG94" s="15"/>
      <c r="CH94" s="15"/>
      <c r="CI94" s="15"/>
      <c r="CJ94" s="122"/>
      <c r="CK94" s="15"/>
      <c r="CL94" s="15"/>
    </row>
    <row r="95" spans="1:92" ht="16.5" x14ac:dyDescent="0.2">
      <c r="A95" s="28">
        <v>47</v>
      </c>
      <c r="B95" s="120">
        <f t="shared" si="35"/>
        <v>12</v>
      </c>
      <c r="C95" s="28">
        <v>2</v>
      </c>
      <c r="D95" s="19">
        <v>0.8</v>
      </c>
      <c r="H95" s="21">
        <f t="shared" si="39"/>
        <v>0</v>
      </c>
      <c r="I95" s="21">
        <f t="shared" si="39"/>
        <v>0.33999999999999997</v>
      </c>
      <c r="J95" s="21">
        <f t="shared" si="39"/>
        <v>6.3999999999999987E-2</v>
      </c>
      <c r="K95" s="21">
        <f t="shared" si="39"/>
        <v>0</v>
      </c>
      <c r="L95" s="21">
        <f t="shared" si="39"/>
        <v>0</v>
      </c>
      <c r="M95" s="21">
        <f t="shared" si="39"/>
        <v>0.42000000000000004</v>
      </c>
      <c r="N95" s="21">
        <f t="shared" si="39"/>
        <v>3.2000000000000008E-2</v>
      </c>
      <c r="O95" s="21">
        <f t="shared" si="39"/>
        <v>0</v>
      </c>
      <c r="P95" s="21">
        <f t="shared" si="39"/>
        <v>0</v>
      </c>
      <c r="Q95" s="21">
        <f t="shared" si="39"/>
        <v>0</v>
      </c>
      <c r="R95" s="34">
        <f t="shared" si="38"/>
        <v>108</v>
      </c>
      <c r="S95" s="34">
        <f t="shared" si="38"/>
        <v>64</v>
      </c>
      <c r="BV95" s="121"/>
      <c r="BX95" s="15"/>
      <c r="BY95" s="122"/>
      <c r="BZ95" s="122"/>
      <c r="CA95" s="122"/>
      <c r="CB95" s="15"/>
      <c r="CC95" s="15"/>
      <c r="CD95" s="15"/>
      <c r="CE95" s="15"/>
      <c r="CF95" s="15"/>
      <c r="CG95" s="15"/>
      <c r="CH95" s="15"/>
      <c r="CI95" s="15"/>
      <c r="CJ95" s="122"/>
      <c r="CK95" s="15"/>
      <c r="CL95" s="15"/>
    </row>
    <row r="96" spans="1:92" ht="16.5" x14ac:dyDescent="0.2">
      <c r="A96" s="28">
        <v>48</v>
      </c>
      <c r="B96" s="120">
        <f t="shared" si="35"/>
        <v>12</v>
      </c>
      <c r="C96" s="28">
        <v>3</v>
      </c>
      <c r="D96" s="19">
        <v>1</v>
      </c>
      <c r="H96" s="21">
        <f t="shared" si="39"/>
        <v>0</v>
      </c>
      <c r="I96" s="21">
        <f t="shared" si="39"/>
        <v>0.32500000000000001</v>
      </c>
      <c r="J96" s="21">
        <f t="shared" si="39"/>
        <v>6.9999999999999993E-2</v>
      </c>
      <c r="K96" s="21">
        <f t="shared" si="39"/>
        <v>0</v>
      </c>
      <c r="L96" s="21">
        <f t="shared" si="39"/>
        <v>0</v>
      </c>
      <c r="M96" s="21">
        <f t="shared" si="39"/>
        <v>0.4</v>
      </c>
      <c r="N96" s="21">
        <f t="shared" si="39"/>
        <v>4.0000000000000008E-2</v>
      </c>
      <c r="O96" s="21">
        <f t="shared" si="39"/>
        <v>0</v>
      </c>
      <c r="P96" s="21">
        <f t="shared" si="39"/>
        <v>0</v>
      </c>
      <c r="Q96" s="21">
        <f t="shared" si="39"/>
        <v>0</v>
      </c>
      <c r="R96" s="34">
        <f t="shared" si="38"/>
        <v>110</v>
      </c>
      <c r="S96" s="34">
        <f t="shared" si="38"/>
        <v>65</v>
      </c>
      <c r="BV96" s="121"/>
      <c r="CM96" s="15"/>
      <c r="CN96" s="15"/>
    </row>
    <row r="97" spans="1:92" ht="16.5" x14ac:dyDescent="0.2">
      <c r="A97" s="28">
        <v>49</v>
      </c>
      <c r="B97" s="120">
        <f t="shared" si="35"/>
        <v>13</v>
      </c>
      <c r="C97" s="28">
        <v>4</v>
      </c>
      <c r="D97" s="19">
        <v>0.5</v>
      </c>
      <c r="H97" s="21">
        <f t="shared" si="39"/>
        <v>0</v>
      </c>
      <c r="I97" s="21">
        <f t="shared" si="39"/>
        <v>0.28749999999999998</v>
      </c>
      <c r="J97" s="21">
        <f t="shared" si="39"/>
        <v>8.5000000000000006E-2</v>
      </c>
      <c r="K97" s="21">
        <f t="shared" si="39"/>
        <v>0</v>
      </c>
      <c r="L97" s="21">
        <f t="shared" si="39"/>
        <v>0</v>
      </c>
      <c r="M97" s="21">
        <f t="shared" si="39"/>
        <v>0.36250000000000004</v>
      </c>
      <c r="N97" s="21">
        <f t="shared" si="39"/>
        <v>5.5000000000000007E-2</v>
      </c>
      <c r="O97" s="21">
        <f t="shared" si="39"/>
        <v>0</v>
      </c>
      <c r="P97" s="21">
        <f t="shared" si="39"/>
        <v>0</v>
      </c>
      <c r="Q97" s="21">
        <f t="shared" si="39"/>
        <v>0</v>
      </c>
      <c r="R97" s="34">
        <f t="shared" si="38"/>
        <v>117</v>
      </c>
      <c r="S97" s="34">
        <f t="shared" si="38"/>
        <v>67</v>
      </c>
      <c r="BV97" s="121"/>
      <c r="CM97" s="15"/>
      <c r="CN97" s="15"/>
    </row>
    <row r="98" spans="1:92" ht="16.5" x14ac:dyDescent="0.2">
      <c r="A98" s="28">
        <v>50</v>
      </c>
      <c r="B98" s="120">
        <f t="shared" si="35"/>
        <v>13</v>
      </c>
      <c r="C98" s="28">
        <v>5</v>
      </c>
      <c r="D98" s="19">
        <v>0.65</v>
      </c>
      <c r="H98" s="21">
        <f t="shared" si="39"/>
        <v>0</v>
      </c>
      <c r="I98" s="21">
        <f t="shared" si="39"/>
        <v>0.27625</v>
      </c>
      <c r="J98" s="21">
        <f t="shared" si="39"/>
        <v>8.950000000000001E-2</v>
      </c>
      <c r="K98" s="21">
        <f t="shared" si="39"/>
        <v>0</v>
      </c>
      <c r="L98" s="21">
        <f t="shared" si="39"/>
        <v>0</v>
      </c>
      <c r="M98" s="21">
        <f t="shared" si="39"/>
        <v>0.35125000000000001</v>
      </c>
      <c r="N98" s="21">
        <f t="shared" si="39"/>
        <v>5.9499999999999997E-2</v>
      </c>
      <c r="O98" s="21">
        <f t="shared" si="39"/>
        <v>0</v>
      </c>
      <c r="P98" s="21">
        <f t="shared" si="39"/>
        <v>0</v>
      </c>
      <c r="Q98" s="21">
        <f t="shared" si="39"/>
        <v>0</v>
      </c>
      <c r="R98" s="34">
        <f t="shared" si="38"/>
        <v>119</v>
      </c>
      <c r="S98" s="34">
        <f t="shared" si="38"/>
        <v>68</v>
      </c>
      <c r="BV98" s="121"/>
      <c r="CM98" s="15"/>
      <c r="CN98" s="15"/>
    </row>
    <row r="99" spans="1:92" ht="16.5" x14ac:dyDescent="0.2">
      <c r="A99" s="28">
        <v>51</v>
      </c>
      <c r="B99" s="120">
        <f t="shared" si="35"/>
        <v>13</v>
      </c>
      <c r="C99" s="28">
        <v>6</v>
      </c>
      <c r="D99" s="19">
        <v>0.8</v>
      </c>
      <c r="H99" s="21">
        <f t="shared" si="39"/>
        <v>0</v>
      </c>
      <c r="I99" s="21">
        <f t="shared" si="39"/>
        <v>0.26500000000000001</v>
      </c>
      <c r="J99" s="21">
        <f t="shared" si="39"/>
        <v>9.4E-2</v>
      </c>
      <c r="K99" s="21">
        <f t="shared" si="39"/>
        <v>0</v>
      </c>
      <c r="L99" s="21">
        <f t="shared" si="39"/>
        <v>0</v>
      </c>
      <c r="M99" s="21">
        <f t="shared" si="39"/>
        <v>0.33999999999999997</v>
      </c>
      <c r="N99" s="21">
        <f t="shared" si="39"/>
        <v>6.3999999999999987E-2</v>
      </c>
      <c r="O99" s="21">
        <f t="shared" si="39"/>
        <v>0</v>
      </c>
      <c r="P99" s="21">
        <f t="shared" si="39"/>
        <v>0</v>
      </c>
      <c r="Q99" s="21">
        <f t="shared" si="39"/>
        <v>0</v>
      </c>
      <c r="R99" s="34">
        <f t="shared" si="38"/>
        <v>122</v>
      </c>
      <c r="S99" s="34">
        <f t="shared" si="38"/>
        <v>69</v>
      </c>
      <c r="BV99" s="121"/>
      <c r="CM99" s="15"/>
      <c r="CN99" s="15"/>
    </row>
    <row r="100" spans="1:92" ht="16.5" x14ac:dyDescent="0.2">
      <c r="A100" s="28">
        <v>52</v>
      </c>
      <c r="B100" s="120">
        <f t="shared" si="35"/>
        <v>13</v>
      </c>
      <c r="C100" s="28">
        <v>7</v>
      </c>
      <c r="D100" s="19">
        <v>1</v>
      </c>
      <c r="H100" s="21">
        <f t="shared" si="39"/>
        <v>0</v>
      </c>
      <c r="I100" s="21">
        <f t="shared" si="39"/>
        <v>0.25</v>
      </c>
      <c r="J100" s="21">
        <f t="shared" si="39"/>
        <v>0.1</v>
      </c>
      <c r="K100" s="21">
        <f t="shared" si="39"/>
        <v>0</v>
      </c>
      <c r="L100" s="21">
        <f t="shared" si="39"/>
        <v>0</v>
      </c>
      <c r="M100" s="21">
        <f t="shared" si="39"/>
        <v>0.32500000000000001</v>
      </c>
      <c r="N100" s="21">
        <f t="shared" si="39"/>
        <v>6.9999999999999993E-2</v>
      </c>
      <c r="O100" s="21">
        <f t="shared" si="39"/>
        <v>0</v>
      </c>
      <c r="P100" s="21">
        <f t="shared" si="39"/>
        <v>0</v>
      </c>
      <c r="Q100" s="21">
        <f t="shared" si="39"/>
        <v>0</v>
      </c>
      <c r="R100" s="34">
        <f t="shared" si="38"/>
        <v>125</v>
      </c>
      <c r="S100" s="34">
        <f t="shared" si="38"/>
        <v>70</v>
      </c>
      <c r="BV100" s="121"/>
      <c r="CM100" s="15"/>
      <c r="CN100" s="15"/>
    </row>
    <row r="101" spans="1:92" ht="16.5" x14ac:dyDescent="0.2">
      <c r="A101" s="28">
        <v>53</v>
      </c>
      <c r="B101" s="120">
        <f t="shared" si="35"/>
        <v>14</v>
      </c>
      <c r="C101" s="28">
        <v>8</v>
      </c>
      <c r="D101" s="19">
        <v>0.5</v>
      </c>
      <c r="H101" s="21">
        <f t="shared" si="39"/>
        <v>0</v>
      </c>
      <c r="I101" s="21">
        <f t="shared" si="39"/>
        <v>0.21249999999999999</v>
      </c>
      <c r="J101" s="21">
        <f t="shared" si="39"/>
        <v>0.11499999999999999</v>
      </c>
      <c r="K101" s="21">
        <f t="shared" si="39"/>
        <v>0</v>
      </c>
      <c r="L101" s="21">
        <f t="shared" si="39"/>
        <v>0</v>
      </c>
      <c r="M101" s="21">
        <f t="shared" si="39"/>
        <v>0.28749999999999998</v>
      </c>
      <c r="N101" s="21">
        <f t="shared" si="39"/>
        <v>8.5000000000000006E-2</v>
      </c>
      <c r="O101" s="21">
        <f t="shared" si="39"/>
        <v>0</v>
      </c>
      <c r="P101" s="21">
        <f t="shared" si="39"/>
        <v>0</v>
      </c>
      <c r="Q101" s="21">
        <f t="shared" si="39"/>
        <v>0</v>
      </c>
      <c r="R101" s="34">
        <f t="shared" si="38"/>
        <v>130</v>
      </c>
      <c r="S101" s="34">
        <f t="shared" si="38"/>
        <v>72</v>
      </c>
      <c r="BV101" s="121"/>
      <c r="CM101" s="15"/>
      <c r="CN101" s="15"/>
    </row>
    <row r="102" spans="1:92" ht="16.5" x14ac:dyDescent="0.2">
      <c r="A102" s="28">
        <v>54</v>
      </c>
      <c r="B102" s="120">
        <f t="shared" si="35"/>
        <v>14</v>
      </c>
      <c r="C102" s="28">
        <v>9</v>
      </c>
      <c r="D102" s="19">
        <v>0.65</v>
      </c>
      <c r="H102" s="21">
        <f t="shared" si="39"/>
        <v>0</v>
      </c>
      <c r="I102" s="21">
        <f t="shared" si="39"/>
        <v>0.20124999999999998</v>
      </c>
      <c r="J102" s="21">
        <f t="shared" si="39"/>
        <v>0.11950000000000001</v>
      </c>
      <c r="K102" s="21">
        <f t="shared" si="39"/>
        <v>0</v>
      </c>
      <c r="L102" s="21">
        <f t="shared" si="39"/>
        <v>0</v>
      </c>
      <c r="M102" s="21">
        <f t="shared" si="39"/>
        <v>0.27625</v>
      </c>
      <c r="N102" s="21">
        <f t="shared" si="39"/>
        <v>8.950000000000001E-2</v>
      </c>
      <c r="O102" s="21">
        <f t="shared" si="39"/>
        <v>0</v>
      </c>
      <c r="P102" s="21">
        <f t="shared" si="39"/>
        <v>0</v>
      </c>
      <c r="Q102" s="21">
        <f t="shared" si="39"/>
        <v>0</v>
      </c>
      <c r="R102" s="34">
        <f t="shared" si="38"/>
        <v>131</v>
      </c>
      <c r="S102" s="34">
        <f t="shared" si="38"/>
        <v>73</v>
      </c>
      <c r="BV102" s="121"/>
      <c r="CM102" s="15"/>
      <c r="CN102" s="15"/>
    </row>
    <row r="103" spans="1:92" ht="16.5" x14ac:dyDescent="0.2">
      <c r="A103" s="28">
        <v>55</v>
      </c>
      <c r="B103" s="120">
        <f t="shared" si="35"/>
        <v>14</v>
      </c>
      <c r="C103" s="28">
        <v>10</v>
      </c>
      <c r="D103" s="19">
        <v>0.8</v>
      </c>
      <c r="H103" s="21">
        <f t="shared" si="39"/>
        <v>0</v>
      </c>
      <c r="I103" s="21">
        <f t="shared" si="39"/>
        <v>0.18999999999999997</v>
      </c>
      <c r="J103" s="21">
        <f t="shared" si="39"/>
        <v>0.124</v>
      </c>
      <c r="K103" s="21">
        <f t="shared" si="39"/>
        <v>0</v>
      </c>
      <c r="L103" s="21">
        <f t="shared" si="39"/>
        <v>0</v>
      </c>
      <c r="M103" s="21">
        <f t="shared" si="39"/>
        <v>0.26500000000000001</v>
      </c>
      <c r="N103" s="21">
        <f t="shared" si="39"/>
        <v>9.4E-2</v>
      </c>
      <c r="O103" s="21">
        <f t="shared" si="39"/>
        <v>0</v>
      </c>
      <c r="P103" s="21">
        <f t="shared" si="39"/>
        <v>0</v>
      </c>
      <c r="Q103" s="21">
        <f t="shared" si="39"/>
        <v>0</v>
      </c>
      <c r="R103" s="34">
        <f t="shared" si="38"/>
        <v>133</v>
      </c>
      <c r="S103" s="34">
        <f t="shared" si="38"/>
        <v>74</v>
      </c>
      <c r="BV103" s="121"/>
      <c r="CM103" s="15"/>
      <c r="CN103" s="15"/>
    </row>
    <row r="104" spans="1:92" ht="16.5" x14ac:dyDescent="0.2">
      <c r="A104" s="28">
        <v>56</v>
      </c>
      <c r="B104" s="120">
        <f t="shared" si="35"/>
        <v>14</v>
      </c>
      <c r="C104" s="28">
        <v>11</v>
      </c>
      <c r="D104" s="19">
        <v>1</v>
      </c>
      <c r="H104" s="21">
        <f t="shared" si="39"/>
        <v>0</v>
      </c>
      <c r="I104" s="21">
        <f t="shared" si="39"/>
        <v>0.17499999999999999</v>
      </c>
      <c r="J104" s="21">
        <f t="shared" si="39"/>
        <v>0.13</v>
      </c>
      <c r="K104" s="21">
        <f t="shared" si="39"/>
        <v>0</v>
      </c>
      <c r="L104" s="21">
        <f t="shared" si="39"/>
        <v>0</v>
      </c>
      <c r="M104" s="21">
        <f t="shared" si="39"/>
        <v>0.25</v>
      </c>
      <c r="N104" s="21">
        <f t="shared" si="39"/>
        <v>0.1</v>
      </c>
      <c r="O104" s="21">
        <f t="shared" si="39"/>
        <v>0</v>
      </c>
      <c r="P104" s="21">
        <f t="shared" si="39"/>
        <v>0</v>
      </c>
      <c r="Q104" s="21">
        <f t="shared" si="39"/>
        <v>0</v>
      </c>
      <c r="R104" s="34">
        <f t="shared" si="38"/>
        <v>135</v>
      </c>
      <c r="S104" s="34">
        <f t="shared" si="38"/>
        <v>75</v>
      </c>
      <c r="BV104" s="121"/>
      <c r="CM104" s="15"/>
      <c r="CN104" s="15"/>
    </row>
    <row r="105" spans="1:92" ht="16.5" x14ac:dyDescent="0.2">
      <c r="A105" s="28">
        <v>57</v>
      </c>
      <c r="B105" s="120">
        <f t="shared" si="35"/>
        <v>15</v>
      </c>
      <c r="C105" s="28">
        <v>12</v>
      </c>
      <c r="D105" s="19">
        <v>0.5</v>
      </c>
      <c r="H105" s="21">
        <f t="shared" si="39"/>
        <v>0</v>
      </c>
      <c r="I105" s="21">
        <f t="shared" si="39"/>
        <v>0.13750000000000001</v>
      </c>
      <c r="J105" s="21">
        <f t="shared" si="39"/>
        <v>0.14500000000000002</v>
      </c>
      <c r="K105" s="21">
        <f t="shared" si="39"/>
        <v>0</v>
      </c>
      <c r="L105" s="21">
        <f t="shared" si="39"/>
        <v>0</v>
      </c>
      <c r="M105" s="21">
        <f t="shared" si="39"/>
        <v>0.21249999999999999</v>
      </c>
      <c r="N105" s="21">
        <f t="shared" si="39"/>
        <v>0.11499999999999999</v>
      </c>
      <c r="O105" s="21">
        <f t="shared" si="39"/>
        <v>0</v>
      </c>
      <c r="P105" s="21">
        <f t="shared" si="39"/>
        <v>0</v>
      </c>
      <c r="Q105" s="21">
        <f t="shared" si="39"/>
        <v>0</v>
      </c>
      <c r="R105" s="34">
        <f t="shared" si="38"/>
        <v>142</v>
      </c>
      <c r="S105" s="34">
        <f t="shared" si="38"/>
        <v>77</v>
      </c>
      <c r="BV105" s="121"/>
      <c r="CM105" s="15"/>
      <c r="CN105" s="15"/>
    </row>
    <row r="106" spans="1:92" ht="16.5" x14ac:dyDescent="0.2">
      <c r="A106" s="28">
        <v>58</v>
      </c>
      <c r="B106" s="120">
        <f t="shared" si="35"/>
        <v>15</v>
      </c>
      <c r="C106" s="28">
        <v>13</v>
      </c>
      <c r="D106" s="19">
        <v>0.65</v>
      </c>
      <c r="H106" s="21">
        <f t="shared" si="39"/>
        <v>0</v>
      </c>
      <c r="I106" s="21">
        <f t="shared" si="39"/>
        <v>0.12625</v>
      </c>
      <c r="J106" s="21">
        <f t="shared" si="39"/>
        <v>0.14950000000000002</v>
      </c>
      <c r="K106" s="21">
        <f t="shared" si="39"/>
        <v>0</v>
      </c>
      <c r="L106" s="21">
        <f t="shared" si="39"/>
        <v>0</v>
      </c>
      <c r="M106" s="21">
        <f t="shared" si="39"/>
        <v>0.20124999999999998</v>
      </c>
      <c r="N106" s="21">
        <f t="shared" si="39"/>
        <v>0.11950000000000001</v>
      </c>
      <c r="O106" s="21">
        <f t="shared" si="39"/>
        <v>0</v>
      </c>
      <c r="P106" s="21">
        <f t="shared" si="39"/>
        <v>0</v>
      </c>
      <c r="Q106" s="21">
        <f t="shared" si="39"/>
        <v>0</v>
      </c>
      <c r="R106" s="34">
        <f t="shared" si="38"/>
        <v>144</v>
      </c>
      <c r="S106" s="34">
        <f t="shared" si="38"/>
        <v>78</v>
      </c>
      <c r="BV106" s="121"/>
      <c r="CM106" s="15"/>
      <c r="CN106" s="15"/>
    </row>
    <row r="107" spans="1:92" ht="16.5" x14ac:dyDescent="0.2">
      <c r="A107" s="28">
        <v>59</v>
      </c>
      <c r="B107" s="120">
        <f t="shared" si="35"/>
        <v>15</v>
      </c>
      <c r="C107" s="28">
        <v>14</v>
      </c>
      <c r="D107" s="19">
        <v>0.8</v>
      </c>
      <c r="H107" s="21">
        <f t="shared" si="39"/>
        <v>0</v>
      </c>
      <c r="I107" s="21">
        <f t="shared" si="39"/>
        <v>0.115</v>
      </c>
      <c r="J107" s="21">
        <f t="shared" si="39"/>
        <v>0.15400000000000003</v>
      </c>
      <c r="K107" s="21">
        <f t="shared" si="39"/>
        <v>0</v>
      </c>
      <c r="L107" s="21">
        <f t="shared" si="39"/>
        <v>0</v>
      </c>
      <c r="M107" s="21">
        <f t="shared" si="39"/>
        <v>0.18999999999999997</v>
      </c>
      <c r="N107" s="21">
        <f t="shared" si="39"/>
        <v>0.124</v>
      </c>
      <c r="O107" s="21">
        <f t="shared" si="39"/>
        <v>0</v>
      </c>
      <c r="P107" s="21">
        <f t="shared" si="39"/>
        <v>0</v>
      </c>
      <c r="Q107" s="21">
        <f t="shared" si="39"/>
        <v>0</v>
      </c>
      <c r="R107" s="34">
        <f t="shared" si="38"/>
        <v>147</v>
      </c>
      <c r="S107" s="34">
        <f t="shared" si="38"/>
        <v>79</v>
      </c>
      <c r="BV107" s="121"/>
      <c r="CM107" s="15"/>
      <c r="CN107" s="15"/>
    </row>
    <row r="108" spans="1:92" ht="16.5" x14ac:dyDescent="0.2">
      <c r="A108" s="28">
        <v>60</v>
      </c>
      <c r="B108" s="120">
        <f t="shared" si="35"/>
        <v>15</v>
      </c>
      <c r="C108" s="28">
        <v>15</v>
      </c>
      <c r="D108" s="19">
        <v>1</v>
      </c>
      <c r="H108" s="21">
        <f t="shared" si="39"/>
        <v>0</v>
      </c>
      <c r="I108" s="21">
        <f t="shared" si="39"/>
        <v>0.1</v>
      </c>
      <c r="J108" s="21">
        <f t="shared" si="39"/>
        <v>0.16000000000000003</v>
      </c>
      <c r="K108" s="21">
        <f t="shared" si="39"/>
        <v>0</v>
      </c>
      <c r="L108" s="21">
        <f t="shared" si="39"/>
        <v>0</v>
      </c>
      <c r="M108" s="21">
        <f t="shared" si="39"/>
        <v>0.17499999999999999</v>
      </c>
      <c r="N108" s="21">
        <f t="shared" si="39"/>
        <v>0.13</v>
      </c>
      <c r="O108" s="21">
        <f t="shared" si="39"/>
        <v>0</v>
      </c>
      <c r="P108" s="21">
        <f t="shared" si="39"/>
        <v>0</v>
      </c>
      <c r="Q108" s="21">
        <f t="shared" si="39"/>
        <v>0</v>
      </c>
      <c r="R108" s="34">
        <f t="shared" si="38"/>
        <v>150</v>
      </c>
      <c r="S108" s="34">
        <f t="shared" si="38"/>
        <v>80</v>
      </c>
      <c r="BV108" s="121"/>
      <c r="CM108" s="15"/>
      <c r="CN108" s="15"/>
    </row>
    <row r="109" spans="1:92" ht="16.5" x14ac:dyDescent="0.2">
      <c r="A109" s="28">
        <v>61</v>
      </c>
      <c r="B109" s="120">
        <f t="shared" si="35"/>
        <v>16</v>
      </c>
      <c r="C109" s="28">
        <v>1</v>
      </c>
      <c r="D109" s="19">
        <v>0.5</v>
      </c>
      <c r="H109" s="21">
        <f t="shared" si="39"/>
        <v>0</v>
      </c>
      <c r="I109" s="21">
        <f t="shared" si="39"/>
        <v>0.05</v>
      </c>
      <c r="J109" s="21">
        <f t="shared" si="39"/>
        <v>0.18000000000000002</v>
      </c>
      <c r="K109" s="21">
        <f t="shared" si="39"/>
        <v>0</v>
      </c>
      <c r="L109" s="21">
        <f t="shared" si="39"/>
        <v>0</v>
      </c>
      <c r="M109" s="21">
        <f t="shared" si="39"/>
        <v>0.13750000000000001</v>
      </c>
      <c r="N109" s="21">
        <f t="shared" si="39"/>
        <v>0.14500000000000002</v>
      </c>
      <c r="O109" s="21">
        <f t="shared" si="39"/>
        <v>0</v>
      </c>
      <c r="P109" s="21">
        <f t="shared" si="39"/>
        <v>0</v>
      </c>
      <c r="Q109" s="21">
        <f t="shared" si="39"/>
        <v>0</v>
      </c>
      <c r="R109" s="34">
        <f t="shared" si="38"/>
        <v>155</v>
      </c>
      <c r="S109" s="34">
        <f t="shared" si="38"/>
        <v>85</v>
      </c>
      <c r="BV109" s="121"/>
      <c r="CM109" s="15"/>
      <c r="CN109" s="15"/>
    </row>
    <row r="110" spans="1:92" ht="16.5" x14ac:dyDescent="0.2">
      <c r="A110" s="28">
        <v>62</v>
      </c>
      <c r="B110" s="120">
        <f t="shared" si="35"/>
        <v>16</v>
      </c>
      <c r="C110" s="28">
        <v>2</v>
      </c>
      <c r="D110" s="19">
        <v>0.65</v>
      </c>
      <c r="H110" s="21">
        <f t="shared" si="39"/>
        <v>0</v>
      </c>
      <c r="I110" s="21">
        <f t="shared" si="39"/>
        <v>3.4999999999999996E-2</v>
      </c>
      <c r="J110" s="21">
        <f t="shared" si="39"/>
        <v>0.186</v>
      </c>
      <c r="K110" s="21">
        <f t="shared" si="39"/>
        <v>0</v>
      </c>
      <c r="L110" s="21">
        <f t="shared" si="39"/>
        <v>0</v>
      </c>
      <c r="M110" s="21">
        <f t="shared" si="39"/>
        <v>0.12625</v>
      </c>
      <c r="N110" s="21">
        <f t="shared" si="39"/>
        <v>0.14950000000000002</v>
      </c>
      <c r="O110" s="21">
        <f t="shared" si="39"/>
        <v>0</v>
      </c>
      <c r="P110" s="21">
        <f t="shared" si="39"/>
        <v>0</v>
      </c>
      <c r="Q110" s="21">
        <f t="shared" si="39"/>
        <v>0</v>
      </c>
      <c r="R110" s="34">
        <f t="shared" si="38"/>
        <v>156</v>
      </c>
      <c r="S110" s="34">
        <f t="shared" si="38"/>
        <v>86</v>
      </c>
      <c r="BV110" s="121"/>
      <c r="CM110" s="15"/>
      <c r="CN110" s="15"/>
    </row>
    <row r="111" spans="1:92" ht="16.5" x14ac:dyDescent="0.2">
      <c r="A111" s="28">
        <v>63</v>
      </c>
      <c r="B111" s="120">
        <f t="shared" si="35"/>
        <v>16</v>
      </c>
      <c r="C111" s="28">
        <v>3</v>
      </c>
      <c r="D111" s="19">
        <v>0.8</v>
      </c>
      <c r="H111" s="21">
        <f t="shared" si="39"/>
        <v>0</v>
      </c>
      <c r="I111" s="21">
        <f t="shared" si="39"/>
        <v>1.9999999999999997E-2</v>
      </c>
      <c r="J111" s="21">
        <f t="shared" si="39"/>
        <v>0.192</v>
      </c>
      <c r="K111" s="21">
        <f t="shared" si="39"/>
        <v>0</v>
      </c>
      <c r="L111" s="21">
        <f t="shared" si="39"/>
        <v>0</v>
      </c>
      <c r="M111" s="21">
        <f t="shared" si="39"/>
        <v>0.115</v>
      </c>
      <c r="N111" s="21">
        <f t="shared" si="39"/>
        <v>0.15400000000000003</v>
      </c>
      <c r="O111" s="21">
        <f t="shared" si="39"/>
        <v>0</v>
      </c>
      <c r="P111" s="21">
        <f t="shared" si="39"/>
        <v>0</v>
      </c>
      <c r="Q111" s="21">
        <f t="shared" si="39"/>
        <v>0</v>
      </c>
      <c r="R111" s="34">
        <f t="shared" si="38"/>
        <v>158</v>
      </c>
      <c r="S111" s="34">
        <f t="shared" si="38"/>
        <v>88</v>
      </c>
      <c r="BV111" s="121"/>
      <c r="CM111" s="15"/>
      <c r="CN111" s="15"/>
    </row>
    <row r="112" spans="1:92" ht="16.5" x14ac:dyDescent="0.2">
      <c r="A112" s="28">
        <v>64</v>
      </c>
      <c r="B112" s="120">
        <f t="shared" si="35"/>
        <v>16</v>
      </c>
      <c r="C112" s="28">
        <v>4</v>
      </c>
      <c r="D112" s="19">
        <v>1</v>
      </c>
      <c r="H112" s="21">
        <f t="shared" si="39"/>
        <v>0</v>
      </c>
      <c r="I112" s="21">
        <f t="shared" si="39"/>
        <v>0</v>
      </c>
      <c r="J112" s="21">
        <f t="shared" si="39"/>
        <v>0.2</v>
      </c>
      <c r="K112" s="21">
        <f t="shared" si="39"/>
        <v>0</v>
      </c>
      <c r="L112" s="21">
        <f t="shared" si="39"/>
        <v>0</v>
      </c>
      <c r="M112" s="21">
        <f t="shared" si="39"/>
        <v>0.1</v>
      </c>
      <c r="N112" s="21">
        <f t="shared" si="39"/>
        <v>0.16000000000000003</v>
      </c>
      <c r="O112" s="21">
        <f t="shared" si="39"/>
        <v>0</v>
      </c>
      <c r="P112" s="21">
        <f t="shared" si="39"/>
        <v>0</v>
      </c>
      <c r="Q112" s="21">
        <f t="shared" si="39"/>
        <v>0</v>
      </c>
      <c r="R112" s="34">
        <f t="shared" si="38"/>
        <v>160</v>
      </c>
      <c r="S112" s="34">
        <f t="shared" si="38"/>
        <v>90</v>
      </c>
      <c r="BV112" s="121"/>
      <c r="CM112" s="15"/>
      <c r="CN112" s="15"/>
    </row>
    <row r="113" spans="1:92" ht="16.5" x14ac:dyDescent="0.2">
      <c r="A113" s="28">
        <v>65</v>
      </c>
      <c r="B113" s="120">
        <f t="shared" si="35"/>
        <v>17</v>
      </c>
      <c r="C113" s="28">
        <v>5</v>
      </c>
      <c r="D113" s="19">
        <v>0.5</v>
      </c>
      <c r="H113" s="21">
        <f t="shared" si="39"/>
        <v>0</v>
      </c>
      <c r="I113" s="21">
        <f t="shared" si="39"/>
        <v>0</v>
      </c>
      <c r="J113" s="21">
        <f t="shared" si="39"/>
        <v>0.18000000000000002</v>
      </c>
      <c r="K113" s="21">
        <f t="shared" si="39"/>
        <v>1.0000000000000002E-2</v>
      </c>
      <c r="L113" s="21">
        <f t="shared" si="39"/>
        <v>0</v>
      </c>
      <c r="M113" s="21">
        <f t="shared" si="39"/>
        <v>0.05</v>
      </c>
      <c r="N113" s="21">
        <f t="shared" si="39"/>
        <v>0.18000000000000002</v>
      </c>
      <c r="O113" s="21">
        <f t="shared" si="39"/>
        <v>0</v>
      </c>
      <c r="P113" s="21">
        <f t="shared" si="39"/>
        <v>0</v>
      </c>
      <c r="Q113" s="21">
        <f t="shared" si="39"/>
        <v>0</v>
      </c>
      <c r="R113" s="34">
        <f t="shared" si="38"/>
        <v>167</v>
      </c>
      <c r="S113" s="34">
        <f t="shared" si="38"/>
        <v>95</v>
      </c>
      <c r="BV113" s="121"/>
      <c r="CM113" s="15"/>
      <c r="CN113" s="15"/>
    </row>
    <row r="114" spans="1:92" ht="16.5" x14ac:dyDescent="0.2">
      <c r="A114" s="28">
        <v>66</v>
      </c>
      <c r="B114" s="120">
        <f t="shared" ref="B114:B164" si="40">INT((A114-1)/4)+1</f>
        <v>17</v>
      </c>
      <c r="C114" s="28">
        <v>6</v>
      </c>
      <c r="D114" s="19">
        <v>0.65</v>
      </c>
      <c r="H114" s="21">
        <f t="shared" si="39"/>
        <v>0</v>
      </c>
      <c r="I114" s="21">
        <f t="shared" si="39"/>
        <v>0</v>
      </c>
      <c r="J114" s="21">
        <f t="shared" si="39"/>
        <v>0.17400000000000002</v>
      </c>
      <c r="K114" s="21">
        <f t="shared" si="39"/>
        <v>1.3000000000000001E-2</v>
      </c>
      <c r="L114" s="21">
        <f t="shared" si="39"/>
        <v>0</v>
      </c>
      <c r="M114" s="21">
        <f t="shared" ref="I114:Q142" si="41">(INDEX(M$7:M$36,$B114)*(1-$D114)+INDEX(M$7:M$36,$B114+1)*$D114)*M$4*$B$2</f>
        <v>3.4999999999999996E-2</v>
      </c>
      <c r="N114" s="21">
        <f t="shared" si="41"/>
        <v>0.186</v>
      </c>
      <c r="O114" s="21">
        <f t="shared" si="41"/>
        <v>0</v>
      </c>
      <c r="P114" s="21">
        <f t="shared" si="41"/>
        <v>0</v>
      </c>
      <c r="Q114" s="21">
        <f t="shared" si="41"/>
        <v>0</v>
      </c>
      <c r="R114" s="34">
        <f t="shared" ref="R114:S145" si="42">INT((INDEX(R$7:R$36,$B114)*(1-$D114)+INDEX(R$7:R$36,$B114+1)*$D114)*R$4*$B$2)</f>
        <v>169</v>
      </c>
      <c r="S114" s="34">
        <f t="shared" si="42"/>
        <v>96</v>
      </c>
      <c r="BV114" s="121"/>
      <c r="CM114" s="15"/>
      <c r="CN114" s="15"/>
    </row>
    <row r="115" spans="1:92" ht="16.5" x14ac:dyDescent="0.2">
      <c r="A115" s="28">
        <v>67</v>
      </c>
      <c r="B115" s="120">
        <f t="shared" si="40"/>
        <v>17</v>
      </c>
      <c r="C115" s="28">
        <v>7</v>
      </c>
      <c r="D115" s="19">
        <v>0.8</v>
      </c>
      <c r="H115" s="21">
        <f t="shared" ref="H115:H164" si="43">(INDEX(H$7:H$36,$B115)*(1-$D115)+INDEX(H$7:H$36,$B115+1)*$D115)*H$4*$B$2</f>
        <v>0</v>
      </c>
      <c r="I115" s="21">
        <f t="shared" si="41"/>
        <v>0</v>
      </c>
      <c r="J115" s="21">
        <f t="shared" si="41"/>
        <v>0.16800000000000004</v>
      </c>
      <c r="K115" s="21">
        <f t="shared" si="41"/>
        <v>1.6000000000000004E-2</v>
      </c>
      <c r="L115" s="21">
        <f t="shared" si="41"/>
        <v>0</v>
      </c>
      <c r="M115" s="21">
        <f t="shared" si="41"/>
        <v>1.9999999999999997E-2</v>
      </c>
      <c r="N115" s="21">
        <f t="shared" si="41"/>
        <v>0.192</v>
      </c>
      <c r="O115" s="21">
        <f t="shared" si="41"/>
        <v>0</v>
      </c>
      <c r="P115" s="21">
        <f t="shared" si="41"/>
        <v>0</v>
      </c>
      <c r="Q115" s="21">
        <f t="shared" si="41"/>
        <v>0</v>
      </c>
      <c r="R115" s="34">
        <f t="shared" si="42"/>
        <v>172</v>
      </c>
      <c r="S115" s="34">
        <f t="shared" si="42"/>
        <v>98</v>
      </c>
      <c r="BV115" s="121"/>
      <c r="CM115" s="15"/>
      <c r="CN115" s="15"/>
    </row>
    <row r="116" spans="1:92" ht="16.5" x14ac:dyDescent="0.2">
      <c r="A116" s="28">
        <v>68</v>
      </c>
      <c r="B116" s="120">
        <f t="shared" si="40"/>
        <v>17</v>
      </c>
      <c r="C116" s="28">
        <v>8</v>
      </c>
      <c r="D116" s="19">
        <v>1</v>
      </c>
      <c r="H116" s="21">
        <f t="shared" si="43"/>
        <v>0</v>
      </c>
      <c r="I116" s="21">
        <f t="shared" si="41"/>
        <v>0</v>
      </c>
      <c r="J116" s="21">
        <f t="shared" si="41"/>
        <v>0.16000000000000003</v>
      </c>
      <c r="K116" s="21">
        <f t="shared" si="41"/>
        <v>2.0000000000000004E-2</v>
      </c>
      <c r="L116" s="21">
        <f t="shared" si="41"/>
        <v>0</v>
      </c>
      <c r="M116" s="21">
        <f t="shared" si="41"/>
        <v>0</v>
      </c>
      <c r="N116" s="21">
        <f t="shared" si="41"/>
        <v>0.2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34">
        <f t="shared" si="42"/>
        <v>175</v>
      </c>
      <c r="S116" s="34">
        <f t="shared" si="42"/>
        <v>100</v>
      </c>
      <c r="BV116" s="121"/>
      <c r="CM116" s="15"/>
      <c r="CN116" s="15"/>
    </row>
    <row r="117" spans="1:92" ht="16.5" x14ac:dyDescent="0.2">
      <c r="A117" s="28">
        <v>69</v>
      </c>
      <c r="B117" s="120">
        <f t="shared" si="40"/>
        <v>18</v>
      </c>
      <c r="C117" s="28">
        <v>9</v>
      </c>
      <c r="D117" s="19">
        <v>0.5</v>
      </c>
      <c r="H117" s="21">
        <f t="shared" si="43"/>
        <v>0</v>
      </c>
      <c r="I117" s="21">
        <f t="shared" si="41"/>
        <v>0</v>
      </c>
      <c r="J117" s="21">
        <f t="shared" si="41"/>
        <v>0.14500000000000002</v>
      </c>
      <c r="K117" s="21">
        <f t="shared" si="41"/>
        <v>2.7500000000000004E-2</v>
      </c>
      <c r="L117" s="21">
        <f t="shared" si="41"/>
        <v>0</v>
      </c>
      <c r="M117" s="21">
        <f t="shared" si="41"/>
        <v>0</v>
      </c>
      <c r="N117" s="21">
        <f t="shared" si="41"/>
        <v>0.18000000000000002</v>
      </c>
      <c r="O117" s="21">
        <f t="shared" si="41"/>
        <v>1.0000000000000002E-2</v>
      </c>
      <c r="P117" s="21">
        <f t="shared" si="41"/>
        <v>0</v>
      </c>
      <c r="Q117" s="21">
        <f t="shared" si="41"/>
        <v>0</v>
      </c>
      <c r="R117" s="34">
        <f t="shared" si="42"/>
        <v>180</v>
      </c>
      <c r="S117" s="34">
        <f t="shared" si="42"/>
        <v>105</v>
      </c>
      <c r="BV117" s="121"/>
    </row>
    <row r="118" spans="1:92" ht="16.5" x14ac:dyDescent="0.2">
      <c r="A118" s="28">
        <v>70</v>
      </c>
      <c r="B118" s="120">
        <f t="shared" si="40"/>
        <v>18</v>
      </c>
      <c r="C118" s="28">
        <v>10</v>
      </c>
      <c r="D118" s="19">
        <v>0.65</v>
      </c>
      <c r="H118" s="21">
        <f t="shared" si="43"/>
        <v>0</v>
      </c>
      <c r="I118" s="21">
        <f t="shared" si="41"/>
        <v>0</v>
      </c>
      <c r="J118" s="21">
        <f t="shared" si="41"/>
        <v>0.14050000000000001</v>
      </c>
      <c r="K118" s="21">
        <f t="shared" si="41"/>
        <v>2.9749999999999999E-2</v>
      </c>
      <c r="L118" s="21">
        <f t="shared" si="41"/>
        <v>0</v>
      </c>
      <c r="M118" s="21">
        <f t="shared" si="41"/>
        <v>0</v>
      </c>
      <c r="N118" s="21">
        <f t="shared" si="41"/>
        <v>0.17400000000000002</v>
      </c>
      <c r="O118" s="21">
        <f t="shared" si="41"/>
        <v>1.3000000000000001E-2</v>
      </c>
      <c r="P118" s="21">
        <f t="shared" si="41"/>
        <v>0</v>
      </c>
      <c r="Q118" s="21">
        <f t="shared" si="41"/>
        <v>0</v>
      </c>
      <c r="R118" s="34">
        <f t="shared" si="42"/>
        <v>181</v>
      </c>
      <c r="S118" s="34">
        <f t="shared" si="42"/>
        <v>106</v>
      </c>
      <c r="BV118" s="121"/>
    </row>
    <row r="119" spans="1:92" ht="16.5" x14ac:dyDescent="0.2">
      <c r="A119" s="28">
        <v>71</v>
      </c>
      <c r="B119" s="120">
        <f t="shared" si="40"/>
        <v>18</v>
      </c>
      <c r="C119" s="28">
        <v>11</v>
      </c>
      <c r="D119" s="19">
        <v>0.8</v>
      </c>
      <c r="H119" s="21">
        <f t="shared" si="43"/>
        <v>0</v>
      </c>
      <c r="I119" s="21">
        <f t="shared" si="41"/>
        <v>0</v>
      </c>
      <c r="J119" s="21">
        <f t="shared" si="41"/>
        <v>0.13599999999999998</v>
      </c>
      <c r="K119" s="21">
        <f t="shared" si="41"/>
        <v>3.1999999999999994E-2</v>
      </c>
      <c r="L119" s="21">
        <f t="shared" si="41"/>
        <v>0</v>
      </c>
      <c r="M119" s="21">
        <f t="shared" si="41"/>
        <v>0</v>
      </c>
      <c r="N119" s="21">
        <f t="shared" si="41"/>
        <v>0.16800000000000004</v>
      </c>
      <c r="O119" s="21">
        <f t="shared" si="41"/>
        <v>1.6000000000000004E-2</v>
      </c>
      <c r="P119" s="21">
        <f t="shared" si="41"/>
        <v>0</v>
      </c>
      <c r="Q119" s="21">
        <f t="shared" si="41"/>
        <v>0</v>
      </c>
      <c r="R119" s="34">
        <f t="shared" si="42"/>
        <v>183</v>
      </c>
      <c r="S119" s="34">
        <f t="shared" si="42"/>
        <v>108</v>
      </c>
      <c r="BV119" s="121"/>
    </row>
    <row r="120" spans="1:92" ht="16.5" x14ac:dyDescent="0.2">
      <c r="A120" s="28">
        <v>72</v>
      </c>
      <c r="B120" s="120">
        <f t="shared" si="40"/>
        <v>18</v>
      </c>
      <c r="C120" s="28">
        <v>12</v>
      </c>
      <c r="D120" s="19">
        <v>1</v>
      </c>
      <c r="H120" s="21">
        <f t="shared" si="43"/>
        <v>0</v>
      </c>
      <c r="I120" s="21">
        <f t="shared" si="41"/>
        <v>0</v>
      </c>
      <c r="J120" s="21">
        <f t="shared" si="41"/>
        <v>0.13</v>
      </c>
      <c r="K120" s="21">
        <f t="shared" si="41"/>
        <v>3.4999999999999996E-2</v>
      </c>
      <c r="L120" s="21">
        <f t="shared" si="41"/>
        <v>0</v>
      </c>
      <c r="M120" s="21">
        <f t="shared" si="41"/>
        <v>0</v>
      </c>
      <c r="N120" s="21">
        <f t="shared" si="41"/>
        <v>0.16000000000000003</v>
      </c>
      <c r="O120" s="21">
        <f t="shared" si="41"/>
        <v>2.0000000000000004E-2</v>
      </c>
      <c r="P120" s="21">
        <f t="shared" si="41"/>
        <v>0</v>
      </c>
      <c r="Q120" s="21">
        <f t="shared" si="41"/>
        <v>0</v>
      </c>
      <c r="R120" s="34">
        <f t="shared" si="42"/>
        <v>185</v>
      </c>
      <c r="S120" s="34">
        <f t="shared" si="42"/>
        <v>110</v>
      </c>
      <c r="BV120" s="121"/>
    </row>
    <row r="121" spans="1:92" ht="16.5" x14ac:dyDescent="0.2">
      <c r="A121" s="28">
        <v>73</v>
      </c>
      <c r="B121" s="120">
        <f t="shared" si="40"/>
        <v>19</v>
      </c>
      <c r="C121" s="28">
        <v>13</v>
      </c>
      <c r="D121" s="19">
        <v>0.5</v>
      </c>
      <c r="H121" s="21">
        <f t="shared" si="43"/>
        <v>0</v>
      </c>
      <c r="I121" s="21">
        <f t="shared" si="41"/>
        <v>0</v>
      </c>
      <c r="J121" s="21">
        <f t="shared" si="41"/>
        <v>0.11499999999999999</v>
      </c>
      <c r="K121" s="21">
        <f t="shared" si="41"/>
        <v>4.2500000000000003E-2</v>
      </c>
      <c r="L121" s="21">
        <f t="shared" si="41"/>
        <v>0</v>
      </c>
      <c r="M121" s="21">
        <f t="shared" si="41"/>
        <v>0</v>
      </c>
      <c r="N121" s="21">
        <f t="shared" si="41"/>
        <v>0.14500000000000002</v>
      </c>
      <c r="O121" s="21">
        <f t="shared" si="41"/>
        <v>2.7500000000000004E-2</v>
      </c>
      <c r="P121" s="21">
        <f t="shared" si="41"/>
        <v>0</v>
      </c>
      <c r="Q121" s="21">
        <f t="shared" si="41"/>
        <v>1.2500000000000002E-3</v>
      </c>
      <c r="R121" s="34">
        <f t="shared" si="42"/>
        <v>192</v>
      </c>
      <c r="S121" s="34">
        <f t="shared" si="42"/>
        <v>115</v>
      </c>
      <c r="BV121" s="121"/>
    </row>
    <row r="122" spans="1:92" ht="16.5" x14ac:dyDescent="0.2">
      <c r="A122" s="28">
        <v>74</v>
      </c>
      <c r="B122" s="120">
        <f t="shared" si="40"/>
        <v>19</v>
      </c>
      <c r="C122" s="28">
        <v>14</v>
      </c>
      <c r="D122" s="19">
        <v>0.65</v>
      </c>
      <c r="H122" s="21">
        <f t="shared" si="43"/>
        <v>0</v>
      </c>
      <c r="I122" s="21">
        <f t="shared" si="41"/>
        <v>0</v>
      </c>
      <c r="J122" s="21">
        <f t="shared" si="41"/>
        <v>0.1105</v>
      </c>
      <c r="K122" s="21">
        <f t="shared" si="41"/>
        <v>4.4750000000000005E-2</v>
      </c>
      <c r="L122" s="21">
        <f t="shared" si="41"/>
        <v>0</v>
      </c>
      <c r="M122" s="21">
        <f t="shared" si="41"/>
        <v>0</v>
      </c>
      <c r="N122" s="21">
        <f t="shared" si="41"/>
        <v>0.14050000000000001</v>
      </c>
      <c r="O122" s="21">
        <f t="shared" si="41"/>
        <v>2.9749999999999999E-2</v>
      </c>
      <c r="P122" s="21">
        <f t="shared" si="41"/>
        <v>0</v>
      </c>
      <c r="Q122" s="21">
        <f t="shared" si="41"/>
        <v>1.6250000000000001E-3</v>
      </c>
      <c r="R122" s="34">
        <f t="shared" si="42"/>
        <v>194</v>
      </c>
      <c r="S122" s="34">
        <f t="shared" si="42"/>
        <v>116</v>
      </c>
      <c r="BV122" s="121"/>
    </row>
    <row r="123" spans="1:92" ht="16.5" x14ac:dyDescent="0.2">
      <c r="A123" s="28">
        <v>75</v>
      </c>
      <c r="B123" s="120">
        <f t="shared" si="40"/>
        <v>19</v>
      </c>
      <c r="C123" s="28">
        <v>15</v>
      </c>
      <c r="D123" s="19">
        <v>0.8</v>
      </c>
      <c r="H123" s="21">
        <f t="shared" si="43"/>
        <v>0</v>
      </c>
      <c r="I123" s="21">
        <f t="shared" si="41"/>
        <v>0</v>
      </c>
      <c r="J123" s="21">
        <f t="shared" si="41"/>
        <v>0.10600000000000001</v>
      </c>
      <c r="K123" s="21">
        <f t="shared" si="41"/>
        <v>4.7E-2</v>
      </c>
      <c r="L123" s="21">
        <f t="shared" si="41"/>
        <v>0</v>
      </c>
      <c r="M123" s="21">
        <f t="shared" si="41"/>
        <v>0</v>
      </c>
      <c r="N123" s="21">
        <f t="shared" si="41"/>
        <v>0.13599999999999998</v>
      </c>
      <c r="O123" s="21">
        <f t="shared" si="41"/>
        <v>3.1999999999999994E-2</v>
      </c>
      <c r="P123" s="21">
        <f t="shared" si="41"/>
        <v>0</v>
      </c>
      <c r="Q123" s="21">
        <f t="shared" si="41"/>
        <v>2.0000000000000005E-3</v>
      </c>
      <c r="R123" s="34">
        <f t="shared" si="42"/>
        <v>197</v>
      </c>
      <c r="S123" s="34">
        <f t="shared" si="42"/>
        <v>118</v>
      </c>
      <c r="BV123" s="121"/>
    </row>
    <row r="124" spans="1:92" ht="16.5" x14ac:dyDescent="0.2">
      <c r="A124" s="28">
        <v>76</v>
      </c>
      <c r="B124" s="120">
        <f t="shared" si="40"/>
        <v>19</v>
      </c>
      <c r="C124" s="28">
        <v>1</v>
      </c>
      <c r="D124" s="19">
        <v>1</v>
      </c>
      <c r="H124" s="21">
        <f t="shared" si="43"/>
        <v>0</v>
      </c>
      <c r="I124" s="21">
        <f t="shared" si="41"/>
        <v>0</v>
      </c>
      <c r="J124" s="21">
        <f t="shared" si="41"/>
        <v>0.1</v>
      </c>
      <c r="K124" s="21">
        <f t="shared" si="41"/>
        <v>0.05</v>
      </c>
      <c r="L124" s="21">
        <f t="shared" si="41"/>
        <v>0</v>
      </c>
      <c r="M124" s="21">
        <f t="shared" si="41"/>
        <v>0</v>
      </c>
      <c r="N124" s="21">
        <f t="shared" si="41"/>
        <v>0.13</v>
      </c>
      <c r="O124" s="21">
        <f t="shared" si="41"/>
        <v>3.4999999999999996E-2</v>
      </c>
      <c r="P124" s="21">
        <f t="shared" si="41"/>
        <v>0</v>
      </c>
      <c r="Q124" s="21">
        <f t="shared" si="41"/>
        <v>2.5000000000000005E-3</v>
      </c>
      <c r="R124" s="34">
        <f t="shared" si="42"/>
        <v>200</v>
      </c>
      <c r="S124" s="34">
        <f t="shared" si="42"/>
        <v>120</v>
      </c>
      <c r="BV124" s="121"/>
    </row>
    <row r="125" spans="1:92" ht="16.5" x14ac:dyDescent="0.2">
      <c r="A125" s="28">
        <v>77</v>
      </c>
      <c r="B125" s="120">
        <f t="shared" si="40"/>
        <v>20</v>
      </c>
      <c r="C125" s="28">
        <v>2</v>
      </c>
      <c r="D125" s="19">
        <v>0.5</v>
      </c>
      <c r="H125" s="21">
        <f t="shared" si="43"/>
        <v>0</v>
      </c>
      <c r="I125" s="21">
        <f t="shared" si="41"/>
        <v>0</v>
      </c>
      <c r="J125" s="21">
        <f t="shared" si="41"/>
        <v>8.5000000000000006E-2</v>
      </c>
      <c r="K125" s="21">
        <f t="shared" si="41"/>
        <v>5.7499999999999996E-2</v>
      </c>
      <c r="L125" s="21">
        <f t="shared" si="41"/>
        <v>0</v>
      </c>
      <c r="M125" s="21">
        <f t="shared" si="41"/>
        <v>0</v>
      </c>
      <c r="N125" s="21">
        <f t="shared" si="41"/>
        <v>0.11499999999999999</v>
      </c>
      <c r="O125" s="21">
        <f t="shared" si="41"/>
        <v>4.2500000000000003E-2</v>
      </c>
      <c r="P125" s="21">
        <f t="shared" si="41"/>
        <v>0</v>
      </c>
      <c r="Q125" s="21">
        <f t="shared" si="41"/>
        <v>3.7500000000000007E-3</v>
      </c>
      <c r="R125" s="34">
        <f t="shared" si="42"/>
        <v>205</v>
      </c>
      <c r="S125" s="34">
        <f t="shared" si="42"/>
        <v>125</v>
      </c>
      <c r="BV125" s="121"/>
    </row>
    <row r="126" spans="1:92" ht="16.5" x14ac:dyDescent="0.2">
      <c r="A126" s="28">
        <v>78</v>
      </c>
      <c r="B126" s="120">
        <f t="shared" si="40"/>
        <v>20</v>
      </c>
      <c r="C126" s="28">
        <v>3</v>
      </c>
      <c r="D126" s="19">
        <v>0.65</v>
      </c>
      <c r="H126" s="21">
        <f t="shared" si="43"/>
        <v>0</v>
      </c>
      <c r="I126" s="21">
        <f t="shared" si="41"/>
        <v>0</v>
      </c>
      <c r="J126" s="21">
        <f t="shared" si="41"/>
        <v>8.0500000000000002E-2</v>
      </c>
      <c r="K126" s="21">
        <f t="shared" si="41"/>
        <v>5.9750000000000004E-2</v>
      </c>
      <c r="L126" s="21">
        <f t="shared" si="41"/>
        <v>0</v>
      </c>
      <c r="M126" s="21">
        <f t="shared" si="41"/>
        <v>0</v>
      </c>
      <c r="N126" s="21">
        <f t="shared" si="41"/>
        <v>0.1105</v>
      </c>
      <c r="O126" s="21">
        <f t="shared" si="41"/>
        <v>4.4750000000000005E-2</v>
      </c>
      <c r="P126" s="21">
        <f t="shared" si="41"/>
        <v>0</v>
      </c>
      <c r="Q126" s="21">
        <f t="shared" si="41"/>
        <v>4.1250000000000002E-3</v>
      </c>
      <c r="R126" s="34">
        <f t="shared" si="42"/>
        <v>206</v>
      </c>
      <c r="S126" s="34">
        <f t="shared" si="42"/>
        <v>126</v>
      </c>
      <c r="BV126" s="121"/>
    </row>
    <row r="127" spans="1:92" ht="16.5" x14ac:dyDescent="0.2">
      <c r="A127" s="28">
        <v>79</v>
      </c>
      <c r="B127" s="120">
        <f t="shared" si="40"/>
        <v>20</v>
      </c>
      <c r="C127" s="28">
        <v>4</v>
      </c>
      <c r="D127" s="19">
        <v>0.8</v>
      </c>
      <c r="H127" s="21">
        <f t="shared" si="43"/>
        <v>0</v>
      </c>
      <c r="I127" s="21">
        <f t="shared" si="41"/>
        <v>0</v>
      </c>
      <c r="J127" s="21">
        <f t="shared" si="41"/>
        <v>7.5999999999999998E-2</v>
      </c>
      <c r="K127" s="21">
        <f t="shared" si="41"/>
        <v>6.2E-2</v>
      </c>
      <c r="L127" s="21">
        <f t="shared" si="41"/>
        <v>0</v>
      </c>
      <c r="M127" s="21">
        <f t="shared" si="41"/>
        <v>0</v>
      </c>
      <c r="N127" s="21">
        <f t="shared" si="41"/>
        <v>0.10600000000000001</v>
      </c>
      <c r="O127" s="21">
        <f t="shared" si="41"/>
        <v>4.7E-2</v>
      </c>
      <c r="P127" s="21">
        <f t="shared" si="41"/>
        <v>0</v>
      </c>
      <c r="Q127" s="21">
        <f t="shared" si="41"/>
        <v>4.5000000000000005E-3</v>
      </c>
      <c r="R127" s="34">
        <f t="shared" si="42"/>
        <v>208</v>
      </c>
      <c r="S127" s="34">
        <f t="shared" si="42"/>
        <v>128</v>
      </c>
      <c r="BV127" s="121"/>
    </row>
    <row r="128" spans="1:92" ht="16.5" x14ac:dyDescent="0.2">
      <c r="A128" s="28">
        <v>80</v>
      </c>
      <c r="B128" s="120">
        <f t="shared" si="40"/>
        <v>20</v>
      </c>
      <c r="C128" s="28">
        <v>5</v>
      </c>
      <c r="D128" s="19">
        <v>1</v>
      </c>
      <c r="H128" s="21">
        <f t="shared" si="43"/>
        <v>0</v>
      </c>
      <c r="I128" s="21">
        <f t="shared" si="41"/>
        <v>0</v>
      </c>
      <c r="J128" s="21">
        <f t="shared" si="41"/>
        <v>6.9999999999999993E-2</v>
      </c>
      <c r="K128" s="21">
        <f t="shared" si="41"/>
        <v>6.5000000000000002E-2</v>
      </c>
      <c r="L128" s="21">
        <f t="shared" si="41"/>
        <v>0</v>
      </c>
      <c r="M128" s="21">
        <f t="shared" si="41"/>
        <v>0</v>
      </c>
      <c r="N128" s="21">
        <f t="shared" si="41"/>
        <v>0.1</v>
      </c>
      <c r="O128" s="21">
        <f t="shared" si="41"/>
        <v>0.05</v>
      </c>
      <c r="P128" s="21">
        <f t="shared" si="41"/>
        <v>0</v>
      </c>
      <c r="Q128" s="21">
        <f t="shared" si="41"/>
        <v>5.000000000000001E-3</v>
      </c>
      <c r="R128" s="34">
        <f t="shared" si="42"/>
        <v>210</v>
      </c>
      <c r="S128" s="34">
        <f t="shared" si="42"/>
        <v>130</v>
      </c>
      <c r="BV128" s="121"/>
    </row>
    <row r="129" spans="1:74" ht="16.5" x14ac:dyDescent="0.2">
      <c r="A129" s="28">
        <v>81</v>
      </c>
      <c r="B129" s="120">
        <f t="shared" si="40"/>
        <v>21</v>
      </c>
      <c r="C129" s="28">
        <v>6</v>
      </c>
      <c r="D129" s="19">
        <v>0.5</v>
      </c>
      <c r="H129" s="21">
        <f t="shared" si="43"/>
        <v>0</v>
      </c>
      <c r="I129" s="21">
        <f t="shared" si="41"/>
        <v>0</v>
      </c>
      <c r="J129" s="21">
        <f t="shared" si="41"/>
        <v>5.5000000000000007E-2</v>
      </c>
      <c r="K129" s="21">
        <f t="shared" si="41"/>
        <v>7.2500000000000009E-2</v>
      </c>
      <c r="L129" s="21">
        <f t="shared" si="41"/>
        <v>0</v>
      </c>
      <c r="M129" s="21">
        <f t="shared" si="41"/>
        <v>0</v>
      </c>
      <c r="N129" s="21">
        <f t="shared" si="41"/>
        <v>8.5000000000000006E-2</v>
      </c>
      <c r="O129" s="21">
        <f t="shared" si="41"/>
        <v>5.7499999999999996E-2</v>
      </c>
      <c r="P129" s="21">
        <f t="shared" si="41"/>
        <v>0</v>
      </c>
      <c r="Q129" s="21">
        <f t="shared" si="41"/>
        <v>7.5000000000000015E-3</v>
      </c>
      <c r="R129" s="34">
        <f t="shared" si="42"/>
        <v>217</v>
      </c>
      <c r="S129" s="34">
        <f t="shared" si="42"/>
        <v>135</v>
      </c>
      <c r="BV129" s="121"/>
    </row>
    <row r="130" spans="1:74" ht="16.5" x14ac:dyDescent="0.2">
      <c r="A130" s="28">
        <v>82</v>
      </c>
      <c r="B130" s="120">
        <f t="shared" si="40"/>
        <v>21</v>
      </c>
      <c r="C130" s="28">
        <v>7</v>
      </c>
      <c r="D130" s="19">
        <v>0.65</v>
      </c>
      <c r="H130" s="21">
        <f t="shared" si="43"/>
        <v>0</v>
      </c>
      <c r="I130" s="21">
        <f t="shared" si="41"/>
        <v>0</v>
      </c>
      <c r="J130" s="21">
        <f t="shared" si="41"/>
        <v>5.0500000000000003E-2</v>
      </c>
      <c r="K130" s="21">
        <f t="shared" si="41"/>
        <v>7.4750000000000011E-2</v>
      </c>
      <c r="L130" s="21">
        <f t="shared" si="41"/>
        <v>0</v>
      </c>
      <c r="M130" s="21">
        <f t="shared" si="41"/>
        <v>0</v>
      </c>
      <c r="N130" s="21">
        <f t="shared" si="41"/>
        <v>8.0500000000000002E-2</v>
      </c>
      <c r="O130" s="21">
        <f t="shared" si="41"/>
        <v>5.9750000000000004E-2</v>
      </c>
      <c r="P130" s="21">
        <f t="shared" si="41"/>
        <v>0</v>
      </c>
      <c r="Q130" s="21">
        <f t="shared" si="41"/>
        <v>8.2500000000000004E-3</v>
      </c>
      <c r="R130" s="34">
        <f t="shared" si="42"/>
        <v>219</v>
      </c>
      <c r="S130" s="34">
        <f t="shared" si="42"/>
        <v>136</v>
      </c>
      <c r="BV130" s="121"/>
    </row>
    <row r="131" spans="1:74" ht="16.5" x14ac:dyDescent="0.2">
      <c r="A131" s="28">
        <v>83</v>
      </c>
      <c r="B131" s="120">
        <f t="shared" si="40"/>
        <v>21</v>
      </c>
      <c r="C131" s="28">
        <v>8</v>
      </c>
      <c r="D131" s="19">
        <v>0.8</v>
      </c>
      <c r="H131" s="21">
        <f t="shared" si="43"/>
        <v>0</v>
      </c>
      <c r="I131" s="21">
        <f t="shared" si="41"/>
        <v>0</v>
      </c>
      <c r="J131" s="21">
        <f t="shared" si="41"/>
        <v>4.6000000000000006E-2</v>
      </c>
      <c r="K131" s="21">
        <f t="shared" si="41"/>
        <v>7.7000000000000013E-2</v>
      </c>
      <c r="L131" s="21">
        <f t="shared" si="41"/>
        <v>0</v>
      </c>
      <c r="M131" s="21">
        <f t="shared" si="41"/>
        <v>0</v>
      </c>
      <c r="N131" s="21">
        <f t="shared" si="41"/>
        <v>7.5999999999999998E-2</v>
      </c>
      <c r="O131" s="21">
        <f t="shared" si="41"/>
        <v>6.2E-2</v>
      </c>
      <c r="P131" s="21">
        <f t="shared" si="41"/>
        <v>0</v>
      </c>
      <c r="Q131" s="21">
        <f t="shared" si="41"/>
        <v>9.0000000000000011E-3</v>
      </c>
      <c r="R131" s="34">
        <f t="shared" si="42"/>
        <v>222</v>
      </c>
      <c r="S131" s="34">
        <f t="shared" si="42"/>
        <v>138</v>
      </c>
      <c r="BV131" s="121"/>
    </row>
    <row r="132" spans="1:74" ht="16.5" x14ac:dyDescent="0.2">
      <c r="A132" s="28">
        <v>84</v>
      </c>
      <c r="B132" s="120">
        <f t="shared" si="40"/>
        <v>21</v>
      </c>
      <c r="C132" s="28">
        <v>9</v>
      </c>
      <c r="D132" s="19">
        <v>1</v>
      </c>
      <c r="H132" s="21">
        <f t="shared" si="43"/>
        <v>0</v>
      </c>
      <c r="I132" s="21">
        <f t="shared" si="41"/>
        <v>0</v>
      </c>
      <c r="J132" s="21">
        <f t="shared" si="41"/>
        <v>4.0000000000000008E-2</v>
      </c>
      <c r="K132" s="21">
        <f t="shared" si="41"/>
        <v>8.0000000000000016E-2</v>
      </c>
      <c r="L132" s="21">
        <f t="shared" si="41"/>
        <v>0</v>
      </c>
      <c r="M132" s="21">
        <f t="shared" si="41"/>
        <v>0</v>
      </c>
      <c r="N132" s="21">
        <f t="shared" si="41"/>
        <v>6.9999999999999993E-2</v>
      </c>
      <c r="O132" s="21">
        <f t="shared" si="41"/>
        <v>6.5000000000000002E-2</v>
      </c>
      <c r="P132" s="21">
        <f t="shared" si="41"/>
        <v>0</v>
      </c>
      <c r="Q132" s="21">
        <f t="shared" si="41"/>
        <v>1.0000000000000002E-2</v>
      </c>
      <c r="R132" s="34">
        <f t="shared" si="42"/>
        <v>225</v>
      </c>
      <c r="S132" s="34">
        <f t="shared" si="42"/>
        <v>140</v>
      </c>
      <c r="BV132" s="121"/>
    </row>
    <row r="133" spans="1:74" ht="16.5" x14ac:dyDescent="0.2">
      <c r="A133" s="28">
        <v>85</v>
      </c>
      <c r="B133" s="120">
        <f t="shared" si="40"/>
        <v>22</v>
      </c>
      <c r="C133" s="28">
        <v>10</v>
      </c>
      <c r="D133" s="19">
        <v>0.5</v>
      </c>
      <c r="H133" s="21">
        <f t="shared" si="43"/>
        <v>0</v>
      </c>
      <c r="I133" s="21">
        <f t="shared" si="41"/>
        <v>0</v>
      </c>
      <c r="J133" s="21">
        <f t="shared" si="41"/>
        <v>2.0000000000000004E-2</v>
      </c>
      <c r="K133" s="21">
        <f t="shared" si="41"/>
        <v>9.0000000000000011E-2</v>
      </c>
      <c r="L133" s="21">
        <f t="shared" si="41"/>
        <v>0</v>
      </c>
      <c r="M133" s="21">
        <f t="shared" si="41"/>
        <v>0</v>
      </c>
      <c r="N133" s="21">
        <f t="shared" si="41"/>
        <v>5.5000000000000007E-2</v>
      </c>
      <c r="O133" s="21">
        <f t="shared" si="41"/>
        <v>7.2500000000000009E-2</v>
      </c>
      <c r="P133" s="21">
        <f t="shared" si="41"/>
        <v>0</v>
      </c>
      <c r="Q133" s="21">
        <f t="shared" si="41"/>
        <v>1.2500000000000001E-2</v>
      </c>
      <c r="R133" s="34">
        <f t="shared" si="42"/>
        <v>230</v>
      </c>
      <c r="S133" s="34">
        <f t="shared" si="42"/>
        <v>145</v>
      </c>
      <c r="BV133" s="121"/>
    </row>
    <row r="134" spans="1:74" ht="16.5" x14ac:dyDescent="0.2">
      <c r="A134" s="28">
        <v>86</v>
      </c>
      <c r="B134" s="120">
        <f t="shared" si="40"/>
        <v>22</v>
      </c>
      <c r="C134" s="28">
        <v>11</v>
      </c>
      <c r="D134" s="19">
        <v>0.65</v>
      </c>
      <c r="H134" s="21">
        <f t="shared" si="43"/>
        <v>0</v>
      </c>
      <c r="I134" s="21">
        <f t="shared" si="41"/>
        <v>0</v>
      </c>
      <c r="J134" s="21">
        <f t="shared" si="41"/>
        <v>1.3999999999999999E-2</v>
      </c>
      <c r="K134" s="21">
        <f t="shared" si="41"/>
        <v>9.2999999999999999E-2</v>
      </c>
      <c r="L134" s="21">
        <f t="shared" si="41"/>
        <v>0</v>
      </c>
      <c r="M134" s="21">
        <f t="shared" si="41"/>
        <v>0</v>
      </c>
      <c r="N134" s="21">
        <f t="shared" si="41"/>
        <v>5.0500000000000003E-2</v>
      </c>
      <c r="O134" s="21">
        <f t="shared" si="41"/>
        <v>7.4750000000000011E-2</v>
      </c>
      <c r="P134" s="21">
        <f t="shared" si="41"/>
        <v>0</v>
      </c>
      <c r="Q134" s="21">
        <f t="shared" si="41"/>
        <v>1.3250000000000001E-2</v>
      </c>
      <c r="R134" s="34">
        <f t="shared" si="42"/>
        <v>231</v>
      </c>
      <c r="S134" s="34">
        <f t="shared" si="42"/>
        <v>146</v>
      </c>
      <c r="BV134" s="121"/>
    </row>
    <row r="135" spans="1:74" ht="16.5" x14ac:dyDescent="0.2">
      <c r="A135" s="28">
        <v>87</v>
      </c>
      <c r="B135" s="120">
        <f t="shared" si="40"/>
        <v>22</v>
      </c>
      <c r="C135" s="28">
        <v>12</v>
      </c>
      <c r="D135" s="19">
        <v>0.8</v>
      </c>
      <c r="H135" s="21">
        <f t="shared" si="43"/>
        <v>0</v>
      </c>
      <c r="I135" s="21">
        <f t="shared" si="41"/>
        <v>0</v>
      </c>
      <c r="J135" s="21">
        <f t="shared" si="41"/>
        <v>7.9999999999999984E-3</v>
      </c>
      <c r="K135" s="21">
        <f t="shared" si="41"/>
        <v>9.6000000000000002E-2</v>
      </c>
      <c r="L135" s="21">
        <f t="shared" si="41"/>
        <v>0</v>
      </c>
      <c r="M135" s="21">
        <f t="shared" si="41"/>
        <v>0</v>
      </c>
      <c r="N135" s="21">
        <f t="shared" si="41"/>
        <v>4.6000000000000006E-2</v>
      </c>
      <c r="O135" s="21">
        <f t="shared" si="41"/>
        <v>7.7000000000000013E-2</v>
      </c>
      <c r="P135" s="21">
        <f t="shared" si="41"/>
        <v>0</v>
      </c>
      <c r="Q135" s="21">
        <f t="shared" si="41"/>
        <v>1.3999999999999999E-2</v>
      </c>
      <c r="R135" s="34">
        <f t="shared" si="42"/>
        <v>233</v>
      </c>
      <c r="S135" s="34">
        <f t="shared" si="42"/>
        <v>148</v>
      </c>
      <c r="BV135" s="121"/>
    </row>
    <row r="136" spans="1:74" ht="16.5" x14ac:dyDescent="0.2">
      <c r="A136" s="28">
        <v>88</v>
      </c>
      <c r="B136" s="120">
        <f t="shared" si="40"/>
        <v>22</v>
      </c>
      <c r="C136" s="28">
        <v>13</v>
      </c>
      <c r="D136" s="19">
        <v>1</v>
      </c>
      <c r="H136" s="21">
        <f t="shared" si="43"/>
        <v>0</v>
      </c>
      <c r="I136" s="21">
        <f t="shared" si="41"/>
        <v>0</v>
      </c>
      <c r="J136" s="21">
        <f t="shared" si="41"/>
        <v>0</v>
      </c>
      <c r="K136" s="21">
        <f t="shared" si="41"/>
        <v>0.1</v>
      </c>
      <c r="L136" s="21">
        <f t="shared" si="41"/>
        <v>0</v>
      </c>
      <c r="M136" s="21">
        <f t="shared" si="41"/>
        <v>0</v>
      </c>
      <c r="N136" s="21">
        <f t="shared" si="41"/>
        <v>4.0000000000000008E-2</v>
      </c>
      <c r="O136" s="21">
        <f t="shared" si="41"/>
        <v>8.0000000000000016E-2</v>
      </c>
      <c r="P136" s="21">
        <f t="shared" si="41"/>
        <v>0</v>
      </c>
      <c r="Q136" s="21">
        <f t="shared" si="41"/>
        <v>1.4999999999999999E-2</v>
      </c>
      <c r="R136" s="34">
        <f t="shared" si="42"/>
        <v>235</v>
      </c>
      <c r="S136" s="34">
        <f t="shared" si="42"/>
        <v>150</v>
      </c>
      <c r="BV136" s="121"/>
    </row>
    <row r="137" spans="1:74" ht="16.5" x14ac:dyDescent="0.2">
      <c r="A137" s="28">
        <v>89</v>
      </c>
      <c r="B137" s="120">
        <f t="shared" si="40"/>
        <v>23</v>
      </c>
      <c r="C137" s="28">
        <v>14</v>
      </c>
      <c r="D137" s="19">
        <v>0.5</v>
      </c>
      <c r="H137" s="21">
        <f t="shared" si="43"/>
        <v>0</v>
      </c>
      <c r="I137" s="21">
        <f t="shared" si="41"/>
        <v>0</v>
      </c>
      <c r="J137" s="21">
        <f t="shared" si="41"/>
        <v>0</v>
      </c>
      <c r="K137" s="21">
        <f t="shared" si="41"/>
        <v>9.0000000000000011E-2</v>
      </c>
      <c r="L137" s="21">
        <f t="shared" si="41"/>
        <v>5.000000000000001E-3</v>
      </c>
      <c r="M137" s="21">
        <f t="shared" si="41"/>
        <v>0</v>
      </c>
      <c r="N137" s="21">
        <f t="shared" si="41"/>
        <v>2.0000000000000004E-2</v>
      </c>
      <c r="O137" s="21">
        <f t="shared" si="41"/>
        <v>9.0000000000000011E-2</v>
      </c>
      <c r="P137" s="21">
        <f t="shared" si="41"/>
        <v>0</v>
      </c>
      <c r="Q137" s="21">
        <f t="shared" si="41"/>
        <v>1.7499999999999998E-2</v>
      </c>
      <c r="R137" s="34">
        <f t="shared" si="42"/>
        <v>242</v>
      </c>
      <c r="S137" s="34">
        <f t="shared" si="42"/>
        <v>155</v>
      </c>
      <c r="BV137" s="121"/>
    </row>
    <row r="138" spans="1:74" ht="16.5" x14ac:dyDescent="0.2">
      <c r="A138" s="28">
        <v>90</v>
      </c>
      <c r="B138" s="120">
        <f t="shared" si="40"/>
        <v>23</v>
      </c>
      <c r="C138" s="28">
        <v>15</v>
      </c>
      <c r="D138" s="19">
        <v>0.65</v>
      </c>
      <c r="H138" s="21">
        <f t="shared" si="43"/>
        <v>0</v>
      </c>
      <c r="I138" s="21">
        <f t="shared" si="41"/>
        <v>0</v>
      </c>
      <c r="J138" s="21">
        <f t="shared" si="41"/>
        <v>0</v>
      </c>
      <c r="K138" s="21">
        <f t="shared" si="41"/>
        <v>8.7000000000000008E-2</v>
      </c>
      <c r="L138" s="21">
        <f t="shared" si="41"/>
        <v>6.5000000000000006E-3</v>
      </c>
      <c r="M138" s="21">
        <f t="shared" si="41"/>
        <v>0</v>
      </c>
      <c r="N138" s="21">
        <f t="shared" si="41"/>
        <v>1.3999999999999999E-2</v>
      </c>
      <c r="O138" s="21">
        <f t="shared" si="41"/>
        <v>9.2999999999999999E-2</v>
      </c>
      <c r="P138" s="21">
        <f t="shared" si="41"/>
        <v>0</v>
      </c>
      <c r="Q138" s="21">
        <f t="shared" si="41"/>
        <v>1.8249999999999999E-2</v>
      </c>
      <c r="R138" s="34">
        <f t="shared" si="42"/>
        <v>244</v>
      </c>
      <c r="S138" s="34">
        <f t="shared" si="42"/>
        <v>156</v>
      </c>
      <c r="BV138" s="121"/>
    </row>
    <row r="139" spans="1:74" ht="16.5" x14ac:dyDescent="0.2">
      <c r="A139" s="28">
        <v>91</v>
      </c>
      <c r="B139" s="120">
        <f t="shared" si="40"/>
        <v>23</v>
      </c>
      <c r="C139" s="28">
        <v>1</v>
      </c>
      <c r="D139" s="19">
        <v>0.8</v>
      </c>
      <c r="H139" s="21">
        <f t="shared" si="43"/>
        <v>0</v>
      </c>
      <c r="I139" s="21">
        <f t="shared" si="41"/>
        <v>0</v>
      </c>
      <c r="J139" s="21">
        <f t="shared" si="41"/>
        <v>0</v>
      </c>
      <c r="K139" s="21">
        <f t="shared" si="41"/>
        <v>8.4000000000000019E-2</v>
      </c>
      <c r="L139" s="21">
        <f t="shared" si="41"/>
        <v>8.0000000000000019E-3</v>
      </c>
      <c r="M139" s="21">
        <f t="shared" si="41"/>
        <v>0</v>
      </c>
      <c r="N139" s="21">
        <f t="shared" si="41"/>
        <v>7.9999999999999984E-3</v>
      </c>
      <c r="O139" s="21">
        <f t="shared" si="41"/>
        <v>9.6000000000000002E-2</v>
      </c>
      <c r="P139" s="21">
        <f t="shared" si="41"/>
        <v>0</v>
      </c>
      <c r="Q139" s="21">
        <f t="shared" si="41"/>
        <v>1.9000000000000003E-2</v>
      </c>
      <c r="R139" s="34">
        <f t="shared" si="42"/>
        <v>247</v>
      </c>
      <c r="S139" s="34">
        <f t="shared" si="42"/>
        <v>158</v>
      </c>
      <c r="BV139" s="121"/>
    </row>
    <row r="140" spans="1:74" ht="16.5" x14ac:dyDescent="0.2">
      <c r="A140" s="28">
        <v>92</v>
      </c>
      <c r="B140" s="120">
        <f t="shared" si="40"/>
        <v>23</v>
      </c>
      <c r="C140" s="28">
        <v>2</v>
      </c>
      <c r="D140" s="19">
        <v>1</v>
      </c>
      <c r="H140" s="21">
        <f t="shared" si="43"/>
        <v>0</v>
      </c>
      <c r="I140" s="21">
        <f t="shared" si="41"/>
        <v>0</v>
      </c>
      <c r="J140" s="21">
        <f t="shared" si="41"/>
        <v>0</v>
      </c>
      <c r="K140" s="21">
        <f t="shared" si="41"/>
        <v>8.0000000000000016E-2</v>
      </c>
      <c r="L140" s="21">
        <f t="shared" si="41"/>
        <v>1.0000000000000002E-2</v>
      </c>
      <c r="M140" s="21">
        <f t="shared" si="41"/>
        <v>0</v>
      </c>
      <c r="N140" s="21">
        <f t="shared" si="41"/>
        <v>0</v>
      </c>
      <c r="O140" s="21">
        <f t="shared" si="41"/>
        <v>0.1</v>
      </c>
      <c r="P140" s="21">
        <f t="shared" si="41"/>
        <v>0</v>
      </c>
      <c r="Q140" s="21">
        <f t="shared" si="41"/>
        <v>2.0000000000000004E-2</v>
      </c>
      <c r="R140" s="34">
        <f t="shared" si="42"/>
        <v>250</v>
      </c>
      <c r="S140" s="34">
        <f t="shared" si="42"/>
        <v>160</v>
      </c>
      <c r="BV140" s="121"/>
    </row>
    <row r="141" spans="1:74" ht="16.5" x14ac:dyDescent="0.2">
      <c r="A141" s="28">
        <v>93</v>
      </c>
      <c r="B141" s="120">
        <f t="shared" si="40"/>
        <v>24</v>
      </c>
      <c r="C141" s="28">
        <v>3</v>
      </c>
      <c r="D141" s="19">
        <v>0.5</v>
      </c>
      <c r="H141" s="21">
        <f t="shared" si="43"/>
        <v>0</v>
      </c>
      <c r="I141" s="21">
        <f t="shared" si="41"/>
        <v>0</v>
      </c>
      <c r="J141" s="21">
        <f t="shared" si="41"/>
        <v>0</v>
      </c>
      <c r="K141" s="21">
        <f t="shared" si="41"/>
        <v>7.2500000000000009E-2</v>
      </c>
      <c r="L141" s="21">
        <f t="shared" si="41"/>
        <v>1.3750000000000002E-2</v>
      </c>
      <c r="M141" s="21">
        <f t="shared" si="41"/>
        <v>0</v>
      </c>
      <c r="N141" s="21">
        <f t="shared" si="41"/>
        <v>0</v>
      </c>
      <c r="O141" s="21">
        <f t="shared" si="41"/>
        <v>9.0000000000000011E-2</v>
      </c>
      <c r="P141" s="21">
        <f t="shared" si="41"/>
        <v>5.000000000000001E-3</v>
      </c>
      <c r="Q141" s="21">
        <f t="shared" si="41"/>
        <v>2.2500000000000003E-2</v>
      </c>
      <c r="R141" s="34">
        <f t="shared" si="42"/>
        <v>262</v>
      </c>
      <c r="S141" s="34">
        <f t="shared" si="42"/>
        <v>165</v>
      </c>
      <c r="BV141" s="121"/>
    </row>
    <row r="142" spans="1:74" ht="16.5" x14ac:dyDescent="0.2">
      <c r="A142" s="28">
        <v>94</v>
      </c>
      <c r="B142" s="120">
        <f t="shared" si="40"/>
        <v>24</v>
      </c>
      <c r="C142" s="28">
        <v>4</v>
      </c>
      <c r="D142" s="19">
        <v>0.65</v>
      </c>
      <c r="H142" s="21">
        <f t="shared" si="43"/>
        <v>0</v>
      </c>
      <c r="I142" s="21">
        <f t="shared" si="41"/>
        <v>0</v>
      </c>
      <c r="J142" s="21">
        <f t="shared" si="41"/>
        <v>0</v>
      </c>
      <c r="K142" s="21">
        <f t="shared" si="41"/>
        <v>7.0250000000000007E-2</v>
      </c>
      <c r="L142" s="21">
        <f t="shared" si="41"/>
        <v>1.4874999999999999E-2</v>
      </c>
      <c r="M142" s="21">
        <f t="shared" si="41"/>
        <v>0</v>
      </c>
      <c r="N142" s="21">
        <f t="shared" si="41"/>
        <v>0</v>
      </c>
      <c r="O142" s="21">
        <f t="shared" si="41"/>
        <v>8.7000000000000008E-2</v>
      </c>
      <c r="P142" s="21">
        <f t="shared" ref="I142:Q164" si="44">(INDEX(P$7:P$36,$B142)*(1-$D142)+INDEX(P$7:P$36,$B142+1)*$D142)*P$4*$B$2</f>
        <v>6.5000000000000006E-3</v>
      </c>
      <c r="Q142" s="21">
        <f t="shared" si="44"/>
        <v>2.325E-2</v>
      </c>
      <c r="R142" s="34">
        <f t="shared" si="42"/>
        <v>266</v>
      </c>
      <c r="S142" s="34">
        <f t="shared" si="42"/>
        <v>166</v>
      </c>
      <c r="BV142" s="121"/>
    </row>
    <row r="143" spans="1:74" ht="16.5" x14ac:dyDescent="0.2">
      <c r="A143" s="28">
        <v>95</v>
      </c>
      <c r="B143" s="120">
        <f t="shared" si="40"/>
        <v>24</v>
      </c>
      <c r="C143" s="28">
        <v>5</v>
      </c>
      <c r="D143" s="19">
        <v>0.8</v>
      </c>
      <c r="H143" s="21">
        <f t="shared" si="43"/>
        <v>0</v>
      </c>
      <c r="I143" s="21">
        <f t="shared" si="44"/>
        <v>0</v>
      </c>
      <c r="J143" s="21">
        <f t="shared" si="44"/>
        <v>0</v>
      </c>
      <c r="K143" s="21">
        <f t="shared" si="44"/>
        <v>6.7999999999999991E-2</v>
      </c>
      <c r="L143" s="21">
        <f t="shared" si="44"/>
        <v>1.5999999999999997E-2</v>
      </c>
      <c r="M143" s="21">
        <f t="shared" si="44"/>
        <v>0</v>
      </c>
      <c r="N143" s="21">
        <f t="shared" si="44"/>
        <v>0</v>
      </c>
      <c r="O143" s="21">
        <f t="shared" si="44"/>
        <v>8.4000000000000019E-2</v>
      </c>
      <c r="P143" s="21">
        <f t="shared" si="44"/>
        <v>8.0000000000000019E-3</v>
      </c>
      <c r="Q143" s="21">
        <f t="shared" si="44"/>
        <v>2.4E-2</v>
      </c>
      <c r="R143" s="34">
        <f t="shared" si="42"/>
        <v>270</v>
      </c>
      <c r="S143" s="34">
        <f t="shared" si="42"/>
        <v>168</v>
      </c>
      <c r="BV143" s="121"/>
    </row>
    <row r="144" spans="1:74" ht="16.5" x14ac:dyDescent="0.2">
      <c r="A144" s="28">
        <v>96</v>
      </c>
      <c r="B144" s="120">
        <f t="shared" si="40"/>
        <v>24</v>
      </c>
      <c r="C144" s="28">
        <v>6</v>
      </c>
      <c r="D144" s="19">
        <v>1</v>
      </c>
      <c r="H144" s="21">
        <f t="shared" si="43"/>
        <v>0</v>
      </c>
      <c r="I144" s="21">
        <f t="shared" si="44"/>
        <v>0</v>
      </c>
      <c r="J144" s="21">
        <f t="shared" si="44"/>
        <v>0</v>
      </c>
      <c r="K144" s="21">
        <f t="shared" si="44"/>
        <v>6.5000000000000002E-2</v>
      </c>
      <c r="L144" s="21">
        <f t="shared" si="44"/>
        <v>1.7499999999999998E-2</v>
      </c>
      <c r="M144" s="21">
        <f t="shared" si="44"/>
        <v>0</v>
      </c>
      <c r="N144" s="21">
        <f t="shared" si="44"/>
        <v>0</v>
      </c>
      <c r="O144" s="21">
        <f t="shared" si="44"/>
        <v>8.0000000000000016E-2</v>
      </c>
      <c r="P144" s="21">
        <f t="shared" si="44"/>
        <v>1.0000000000000002E-2</v>
      </c>
      <c r="Q144" s="21">
        <f t="shared" si="44"/>
        <v>2.5000000000000001E-2</v>
      </c>
      <c r="R144" s="34">
        <f t="shared" si="42"/>
        <v>275</v>
      </c>
      <c r="S144" s="34">
        <f t="shared" si="42"/>
        <v>170</v>
      </c>
      <c r="BV144" s="121"/>
    </row>
    <row r="145" spans="1:74" ht="16.5" x14ac:dyDescent="0.2">
      <c r="A145" s="28">
        <v>97</v>
      </c>
      <c r="B145" s="120">
        <f t="shared" si="40"/>
        <v>25</v>
      </c>
      <c r="C145" s="28">
        <v>7</v>
      </c>
      <c r="D145" s="19">
        <v>0.5</v>
      </c>
      <c r="H145" s="21">
        <f t="shared" si="43"/>
        <v>0</v>
      </c>
      <c r="I145" s="21">
        <f t="shared" si="44"/>
        <v>0</v>
      </c>
      <c r="J145" s="21">
        <f t="shared" si="44"/>
        <v>0</v>
      </c>
      <c r="K145" s="21">
        <f t="shared" si="44"/>
        <v>5.7499999999999996E-2</v>
      </c>
      <c r="L145" s="21">
        <f t="shared" si="44"/>
        <v>2.1250000000000002E-2</v>
      </c>
      <c r="M145" s="21">
        <f t="shared" si="44"/>
        <v>0</v>
      </c>
      <c r="N145" s="21">
        <f t="shared" si="44"/>
        <v>0</v>
      </c>
      <c r="O145" s="21">
        <f t="shared" si="44"/>
        <v>7.2500000000000009E-2</v>
      </c>
      <c r="P145" s="21">
        <f t="shared" si="44"/>
        <v>1.3750000000000002E-2</v>
      </c>
      <c r="Q145" s="21">
        <f t="shared" si="44"/>
        <v>2.7500000000000004E-2</v>
      </c>
      <c r="R145" s="34">
        <f t="shared" si="42"/>
        <v>287</v>
      </c>
      <c r="S145" s="34">
        <f t="shared" si="42"/>
        <v>175</v>
      </c>
      <c r="BV145" s="121"/>
    </row>
    <row r="146" spans="1:74" ht="16.5" x14ac:dyDescent="0.2">
      <c r="A146" s="28">
        <v>98</v>
      </c>
      <c r="B146" s="120">
        <f t="shared" si="40"/>
        <v>25</v>
      </c>
      <c r="C146" s="28">
        <v>8</v>
      </c>
      <c r="D146" s="19">
        <v>0.65</v>
      </c>
      <c r="H146" s="21">
        <f t="shared" si="43"/>
        <v>0</v>
      </c>
      <c r="I146" s="21">
        <f t="shared" si="44"/>
        <v>0</v>
      </c>
      <c r="J146" s="21">
        <f t="shared" si="44"/>
        <v>0</v>
      </c>
      <c r="K146" s="21">
        <f t="shared" si="44"/>
        <v>5.525E-2</v>
      </c>
      <c r="L146" s="21">
        <f t="shared" si="44"/>
        <v>2.2375000000000003E-2</v>
      </c>
      <c r="M146" s="21">
        <f t="shared" si="44"/>
        <v>0</v>
      </c>
      <c r="N146" s="21">
        <f t="shared" si="44"/>
        <v>0</v>
      </c>
      <c r="O146" s="21">
        <f t="shared" si="44"/>
        <v>7.0250000000000007E-2</v>
      </c>
      <c r="P146" s="21">
        <f t="shared" si="44"/>
        <v>1.4874999999999999E-2</v>
      </c>
      <c r="Q146" s="21">
        <f t="shared" si="44"/>
        <v>2.8249999999999997E-2</v>
      </c>
      <c r="R146" s="34">
        <f t="shared" ref="R146:S164" si="45">INT((INDEX(R$7:R$36,$B146)*(1-$D146)+INDEX(R$7:R$36,$B146+1)*$D146)*R$4*$B$2)</f>
        <v>291</v>
      </c>
      <c r="S146" s="34">
        <f t="shared" si="45"/>
        <v>176</v>
      </c>
      <c r="BV146" s="121"/>
    </row>
    <row r="147" spans="1:74" ht="16.5" x14ac:dyDescent="0.2">
      <c r="A147" s="28">
        <v>99</v>
      </c>
      <c r="B147" s="120">
        <f t="shared" si="40"/>
        <v>25</v>
      </c>
      <c r="C147" s="28">
        <v>9</v>
      </c>
      <c r="D147" s="19">
        <v>0.8</v>
      </c>
      <c r="H147" s="21">
        <f t="shared" si="43"/>
        <v>0</v>
      </c>
      <c r="I147" s="21">
        <f t="shared" si="44"/>
        <v>0</v>
      </c>
      <c r="J147" s="21">
        <f t="shared" si="44"/>
        <v>0</v>
      </c>
      <c r="K147" s="21">
        <f t="shared" si="44"/>
        <v>5.3000000000000005E-2</v>
      </c>
      <c r="L147" s="21">
        <f t="shared" si="44"/>
        <v>2.35E-2</v>
      </c>
      <c r="M147" s="21">
        <f t="shared" si="44"/>
        <v>0</v>
      </c>
      <c r="N147" s="21">
        <f t="shared" si="44"/>
        <v>0</v>
      </c>
      <c r="O147" s="21">
        <f t="shared" si="44"/>
        <v>6.7999999999999991E-2</v>
      </c>
      <c r="P147" s="21">
        <f t="shared" si="44"/>
        <v>1.5999999999999997E-2</v>
      </c>
      <c r="Q147" s="21">
        <f t="shared" si="44"/>
        <v>2.8999999999999998E-2</v>
      </c>
      <c r="R147" s="34">
        <f t="shared" si="45"/>
        <v>295</v>
      </c>
      <c r="S147" s="34">
        <f t="shared" si="45"/>
        <v>178</v>
      </c>
      <c r="BV147" s="121"/>
    </row>
    <row r="148" spans="1:74" ht="16.5" x14ac:dyDescent="0.2">
      <c r="A148" s="28">
        <v>100</v>
      </c>
      <c r="B148" s="120">
        <f t="shared" si="40"/>
        <v>25</v>
      </c>
      <c r="C148" s="28">
        <v>10</v>
      </c>
      <c r="D148" s="19">
        <v>1</v>
      </c>
      <c r="H148" s="21">
        <f t="shared" si="43"/>
        <v>0</v>
      </c>
      <c r="I148" s="21">
        <f t="shared" si="44"/>
        <v>0</v>
      </c>
      <c r="J148" s="21">
        <f t="shared" si="44"/>
        <v>0</v>
      </c>
      <c r="K148" s="21">
        <f t="shared" si="44"/>
        <v>0.05</v>
      </c>
      <c r="L148" s="21">
        <f t="shared" si="44"/>
        <v>2.5000000000000001E-2</v>
      </c>
      <c r="M148" s="21">
        <f t="shared" si="44"/>
        <v>0</v>
      </c>
      <c r="N148" s="21">
        <f t="shared" si="44"/>
        <v>0</v>
      </c>
      <c r="O148" s="21">
        <f t="shared" si="44"/>
        <v>6.5000000000000002E-2</v>
      </c>
      <c r="P148" s="21">
        <f t="shared" si="44"/>
        <v>1.7499999999999998E-2</v>
      </c>
      <c r="Q148" s="21">
        <f t="shared" si="44"/>
        <v>0.03</v>
      </c>
      <c r="R148" s="34">
        <f t="shared" si="45"/>
        <v>300</v>
      </c>
      <c r="S148" s="34">
        <f t="shared" si="45"/>
        <v>180</v>
      </c>
      <c r="BV148" s="121"/>
    </row>
    <row r="149" spans="1:74" ht="16.5" x14ac:dyDescent="0.2">
      <c r="A149" s="28">
        <v>101</v>
      </c>
      <c r="B149" s="120">
        <f t="shared" si="40"/>
        <v>26</v>
      </c>
      <c r="C149" s="28">
        <v>11</v>
      </c>
      <c r="D149" s="19">
        <v>0.5</v>
      </c>
      <c r="H149" s="21">
        <f t="shared" si="43"/>
        <v>0</v>
      </c>
      <c r="I149" s="21">
        <f t="shared" si="44"/>
        <v>0</v>
      </c>
      <c r="J149" s="21">
        <f t="shared" si="44"/>
        <v>0</v>
      </c>
      <c r="K149" s="21">
        <f t="shared" si="44"/>
        <v>4.2500000000000003E-2</v>
      </c>
      <c r="L149" s="21">
        <f t="shared" si="44"/>
        <v>2.8749999999999998E-2</v>
      </c>
      <c r="M149" s="21">
        <f t="shared" si="44"/>
        <v>0</v>
      </c>
      <c r="N149" s="21">
        <f t="shared" si="44"/>
        <v>0</v>
      </c>
      <c r="O149" s="21">
        <f t="shared" si="44"/>
        <v>5.7499999999999996E-2</v>
      </c>
      <c r="P149" s="21">
        <f t="shared" si="44"/>
        <v>2.1250000000000002E-2</v>
      </c>
      <c r="Q149" s="21">
        <f t="shared" si="44"/>
        <v>3.2499999999999994E-2</v>
      </c>
      <c r="R149" s="34">
        <f t="shared" si="45"/>
        <v>312</v>
      </c>
      <c r="S149" s="34">
        <f t="shared" si="45"/>
        <v>185</v>
      </c>
      <c r="BV149" s="121"/>
    </row>
    <row r="150" spans="1:74" ht="16.5" x14ac:dyDescent="0.2">
      <c r="A150" s="28">
        <v>102</v>
      </c>
      <c r="B150" s="120">
        <f t="shared" si="40"/>
        <v>26</v>
      </c>
      <c r="C150" s="28">
        <v>12</v>
      </c>
      <c r="D150" s="19">
        <v>0.65</v>
      </c>
      <c r="H150" s="21">
        <f t="shared" si="43"/>
        <v>0</v>
      </c>
      <c r="I150" s="21">
        <f t="shared" si="44"/>
        <v>0</v>
      </c>
      <c r="J150" s="21">
        <f t="shared" si="44"/>
        <v>0</v>
      </c>
      <c r="K150" s="21">
        <f t="shared" si="44"/>
        <v>4.0250000000000001E-2</v>
      </c>
      <c r="L150" s="21">
        <f t="shared" si="44"/>
        <v>2.9875000000000002E-2</v>
      </c>
      <c r="M150" s="21">
        <f t="shared" si="44"/>
        <v>0</v>
      </c>
      <c r="N150" s="21">
        <f t="shared" si="44"/>
        <v>0</v>
      </c>
      <c r="O150" s="21">
        <f t="shared" si="44"/>
        <v>5.525E-2</v>
      </c>
      <c r="P150" s="21">
        <f t="shared" si="44"/>
        <v>2.2375000000000003E-2</v>
      </c>
      <c r="Q150" s="21">
        <f t="shared" si="44"/>
        <v>3.3249999999999995E-2</v>
      </c>
      <c r="R150" s="34">
        <f t="shared" si="45"/>
        <v>316</v>
      </c>
      <c r="S150" s="34">
        <f t="shared" si="45"/>
        <v>186</v>
      </c>
      <c r="BV150" s="121"/>
    </row>
    <row r="151" spans="1:74" ht="16.5" x14ac:dyDescent="0.2">
      <c r="A151" s="28">
        <v>103</v>
      </c>
      <c r="B151" s="120">
        <f t="shared" si="40"/>
        <v>26</v>
      </c>
      <c r="C151" s="28">
        <v>13</v>
      </c>
      <c r="D151" s="19">
        <v>0.8</v>
      </c>
      <c r="H151" s="21">
        <f t="shared" si="43"/>
        <v>0</v>
      </c>
      <c r="I151" s="21">
        <f t="shared" si="44"/>
        <v>0</v>
      </c>
      <c r="J151" s="21">
        <f t="shared" si="44"/>
        <v>0</v>
      </c>
      <c r="K151" s="21">
        <f t="shared" si="44"/>
        <v>3.7999999999999999E-2</v>
      </c>
      <c r="L151" s="21">
        <f t="shared" si="44"/>
        <v>3.1E-2</v>
      </c>
      <c r="M151" s="21">
        <f t="shared" si="44"/>
        <v>0</v>
      </c>
      <c r="N151" s="21">
        <f t="shared" si="44"/>
        <v>0</v>
      </c>
      <c r="O151" s="21">
        <f t="shared" si="44"/>
        <v>5.3000000000000005E-2</v>
      </c>
      <c r="P151" s="21">
        <f t="shared" si="44"/>
        <v>2.35E-2</v>
      </c>
      <c r="Q151" s="21">
        <f t="shared" si="44"/>
        <v>3.3999999999999996E-2</v>
      </c>
      <c r="R151" s="34">
        <f t="shared" si="45"/>
        <v>320</v>
      </c>
      <c r="S151" s="34">
        <f t="shared" si="45"/>
        <v>188</v>
      </c>
      <c r="BV151" s="121"/>
    </row>
    <row r="152" spans="1:74" ht="16.5" x14ac:dyDescent="0.2">
      <c r="A152" s="28">
        <v>104</v>
      </c>
      <c r="B152" s="120">
        <f t="shared" si="40"/>
        <v>26</v>
      </c>
      <c r="C152" s="28">
        <v>14</v>
      </c>
      <c r="D152" s="19">
        <v>1</v>
      </c>
      <c r="H152" s="21">
        <f t="shared" si="43"/>
        <v>0</v>
      </c>
      <c r="I152" s="21">
        <f t="shared" si="44"/>
        <v>0</v>
      </c>
      <c r="J152" s="21">
        <f t="shared" si="44"/>
        <v>0</v>
      </c>
      <c r="K152" s="21">
        <f t="shared" si="44"/>
        <v>3.4999999999999996E-2</v>
      </c>
      <c r="L152" s="21">
        <f t="shared" si="44"/>
        <v>3.2500000000000001E-2</v>
      </c>
      <c r="M152" s="21">
        <f t="shared" si="44"/>
        <v>0</v>
      </c>
      <c r="N152" s="21">
        <f t="shared" si="44"/>
        <v>0</v>
      </c>
      <c r="O152" s="21">
        <f t="shared" si="44"/>
        <v>0.05</v>
      </c>
      <c r="P152" s="21">
        <f t="shared" si="44"/>
        <v>2.5000000000000001E-2</v>
      </c>
      <c r="Q152" s="21">
        <f t="shared" si="44"/>
        <v>3.4999999999999996E-2</v>
      </c>
      <c r="R152" s="34">
        <f t="shared" si="45"/>
        <v>325</v>
      </c>
      <c r="S152" s="34">
        <f t="shared" si="45"/>
        <v>190</v>
      </c>
      <c r="BV152" s="121"/>
    </row>
    <row r="153" spans="1:74" ht="16.5" x14ac:dyDescent="0.2">
      <c r="A153" s="28">
        <v>105</v>
      </c>
      <c r="B153" s="120">
        <f t="shared" si="40"/>
        <v>27</v>
      </c>
      <c r="C153" s="28">
        <v>15</v>
      </c>
      <c r="D153" s="19">
        <v>0.5</v>
      </c>
      <c r="H153" s="21">
        <f t="shared" si="43"/>
        <v>0</v>
      </c>
      <c r="I153" s="21">
        <f t="shared" si="44"/>
        <v>0</v>
      </c>
      <c r="J153" s="21">
        <f t="shared" si="44"/>
        <v>0</v>
      </c>
      <c r="K153" s="21">
        <f t="shared" si="44"/>
        <v>2.7500000000000004E-2</v>
      </c>
      <c r="L153" s="21">
        <f t="shared" si="44"/>
        <v>3.6250000000000004E-2</v>
      </c>
      <c r="M153" s="21">
        <f t="shared" si="44"/>
        <v>0</v>
      </c>
      <c r="N153" s="21">
        <f t="shared" si="44"/>
        <v>0</v>
      </c>
      <c r="O153" s="21">
        <f t="shared" si="44"/>
        <v>4.2500000000000003E-2</v>
      </c>
      <c r="P153" s="21">
        <f t="shared" si="44"/>
        <v>2.8749999999999998E-2</v>
      </c>
      <c r="Q153" s="21">
        <f t="shared" si="44"/>
        <v>3.7500000000000006E-2</v>
      </c>
      <c r="R153" s="34">
        <f t="shared" si="45"/>
        <v>337</v>
      </c>
      <c r="S153" s="34">
        <f t="shared" si="45"/>
        <v>195</v>
      </c>
      <c r="BV153" s="121"/>
    </row>
    <row r="154" spans="1:74" ht="16.5" x14ac:dyDescent="0.2">
      <c r="A154" s="28">
        <v>106</v>
      </c>
      <c r="B154" s="120">
        <f t="shared" si="40"/>
        <v>27</v>
      </c>
      <c r="C154" s="28">
        <v>1</v>
      </c>
      <c r="D154" s="19">
        <v>0.65</v>
      </c>
      <c r="H154" s="21">
        <f t="shared" si="43"/>
        <v>0</v>
      </c>
      <c r="I154" s="21">
        <f t="shared" si="44"/>
        <v>0</v>
      </c>
      <c r="J154" s="21">
        <f t="shared" si="44"/>
        <v>0</v>
      </c>
      <c r="K154" s="21">
        <f t="shared" si="44"/>
        <v>2.5250000000000002E-2</v>
      </c>
      <c r="L154" s="21">
        <f t="shared" si="44"/>
        <v>3.7375000000000005E-2</v>
      </c>
      <c r="M154" s="21">
        <f t="shared" si="44"/>
        <v>0</v>
      </c>
      <c r="N154" s="21">
        <f t="shared" si="44"/>
        <v>0</v>
      </c>
      <c r="O154" s="21">
        <f t="shared" si="44"/>
        <v>4.0250000000000001E-2</v>
      </c>
      <c r="P154" s="21">
        <f t="shared" si="44"/>
        <v>2.9875000000000002E-2</v>
      </c>
      <c r="Q154" s="21">
        <f t="shared" si="44"/>
        <v>3.8250000000000006E-2</v>
      </c>
      <c r="R154" s="34">
        <f t="shared" si="45"/>
        <v>341</v>
      </c>
      <c r="S154" s="34">
        <f t="shared" si="45"/>
        <v>196</v>
      </c>
      <c r="BV154" s="121"/>
    </row>
    <row r="155" spans="1:74" ht="16.5" x14ac:dyDescent="0.2">
      <c r="A155" s="28">
        <v>107</v>
      </c>
      <c r="B155" s="120">
        <f t="shared" si="40"/>
        <v>27</v>
      </c>
      <c r="C155" s="28">
        <v>2</v>
      </c>
      <c r="D155" s="19">
        <v>0.8</v>
      </c>
      <c r="H155" s="21">
        <f t="shared" si="43"/>
        <v>0</v>
      </c>
      <c r="I155" s="21">
        <f t="shared" si="44"/>
        <v>0</v>
      </c>
      <c r="J155" s="21">
        <f t="shared" si="44"/>
        <v>0</v>
      </c>
      <c r="K155" s="21">
        <f t="shared" si="44"/>
        <v>2.3000000000000003E-2</v>
      </c>
      <c r="L155" s="21">
        <f t="shared" si="44"/>
        <v>3.8500000000000006E-2</v>
      </c>
      <c r="M155" s="21">
        <f t="shared" si="44"/>
        <v>0</v>
      </c>
      <c r="N155" s="21">
        <f t="shared" si="44"/>
        <v>0</v>
      </c>
      <c r="O155" s="21">
        <f t="shared" si="44"/>
        <v>3.7999999999999999E-2</v>
      </c>
      <c r="P155" s="21">
        <f t="shared" si="44"/>
        <v>3.1E-2</v>
      </c>
      <c r="Q155" s="21">
        <f t="shared" si="44"/>
        <v>3.9000000000000007E-2</v>
      </c>
      <c r="R155" s="34">
        <f t="shared" si="45"/>
        <v>345</v>
      </c>
      <c r="S155" s="34">
        <f t="shared" si="45"/>
        <v>198</v>
      </c>
      <c r="BV155" s="121"/>
    </row>
    <row r="156" spans="1:74" ht="16.5" x14ac:dyDescent="0.2">
      <c r="A156" s="28">
        <v>108</v>
      </c>
      <c r="B156" s="120">
        <f t="shared" si="40"/>
        <v>27</v>
      </c>
      <c r="C156" s="28">
        <v>3</v>
      </c>
      <c r="D156" s="19">
        <v>1</v>
      </c>
      <c r="H156" s="21">
        <f t="shared" si="43"/>
        <v>0</v>
      </c>
      <c r="I156" s="21">
        <f t="shared" si="44"/>
        <v>0</v>
      </c>
      <c r="J156" s="21">
        <f t="shared" si="44"/>
        <v>0</v>
      </c>
      <c r="K156" s="21">
        <f t="shared" si="44"/>
        <v>2.0000000000000004E-2</v>
      </c>
      <c r="L156" s="21">
        <f t="shared" si="44"/>
        <v>4.0000000000000008E-2</v>
      </c>
      <c r="M156" s="21">
        <f t="shared" si="44"/>
        <v>0</v>
      </c>
      <c r="N156" s="21">
        <f t="shared" si="44"/>
        <v>0</v>
      </c>
      <c r="O156" s="21">
        <f t="shared" si="44"/>
        <v>3.4999999999999996E-2</v>
      </c>
      <c r="P156" s="21">
        <f t="shared" si="44"/>
        <v>3.2500000000000001E-2</v>
      </c>
      <c r="Q156" s="21">
        <f t="shared" si="44"/>
        <v>4.0000000000000008E-2</v>
      </c>
      <c r="R156" s="34">
        <f t="shared" si="45"/>
        <v>350</v>
      </c>
      <c r="S156" s="34">
        <f t="shared" si="45"/>
        <v>200</v>
      </c>
      <c r="BV156" s="121"/>
    </row>
    <row r="157" spans="1:74" ht="16.5" x14ac:dyDescent="0.2">
      <c r="A157" s="28">
        <v>109</v>
      </c>
      <c r="B157" s="120">
        <f t="shared" si="40"/>
        <v>28</v>
      </c>
      <c r="C157" s="28">
        <v>4</v>
      </c>
      <c r="D157" s="19">
        <v>0.5</v>
      </c>
      <c r="H157" s="21">
        <f t="shared" si="43"/>
        <v>0</v>
      </c>
      <c r="I157" s="21">
        <f t="shared" si="44"/>
        <v>0</v>
      </c>
      <c r="J157" s="21">
        <f t="shared" si="44"/>
        <v>0</v>
      </c>
      <c r="K157" s="21">
        <f t="shared" si="44"/>
        <v>1.0000000000000002E-2</v>
      </c>
      <c r="L157" s="21">
        <f t="shared" si="44"/>
        <v>4.5000000000000005E-2</v>
      </c>
      <c r="M157" s="21">
        <f t="shared" si="44"/>
        <v>0</v>
      </c>
      <c r="N157" s="21">
        <f t="shared" si="44"/>
        <v>0</v>
      </c>
      <c r="O157" s="21">
        <f t="shared" si="44"/>
        <v>2.7500000000000004E-2</v>
      </c>
      <c r="P157" s="21">
        <f t="shared" si="44"/>
        <v>3.6250000000000004E-2</v>
      </c>
      <c r="Q157" s="21">
        <f t="shared" si="44"/>
        <v>4.250000000000001E-2</v>
      </c>
      <c r="R157" s="34">
        <f t="shared" si="45"/>
        <v>362</v>
      </c>
      <c r="S157" s="34">
        <f t="shared" si="45"/>
        <v>205</v>
      </c>
      <c r="BV157" s="121"/>
    </row>
    <row r="158" spans="1:74" ht="16.5" x14ac:dyDescent="0.2">
      <c r="A158" s="28">
        <v>110</v>
      </c>
      <c r="B158" s="120">
        <f t="shared" si="40"/>
        <v>28</v>
      </c>
      <c r="C158" s="28">
        <v>5</v>
      </c>
      <c r="D158" s="19">
        <v>0.65</v>
      </c>
      <c r="H158" s="21">
        <f t="shared" si="43"/>
        <v>0</v>
      </c>
      <c r="I158" s="21">
        <f t="shared" si="44"/>
        <v>0</v>
      </c>
      <c r="J158" s="21">
        <f t="shared" si="44"/>
        <v>0</v>
      </c>
      <c r="K158" s="21">
        <f t="shared" si="44"/>
        <v>6.9999999999999993E-3</v>
      </c>
      <c r="L158" s="21">
        <f t="shared" si="44"/>
        <v>4.65E-2</v>
      </c>
      <c r="M158" s="21">
        <f t="shared" si="44"/>
        <v>0</v>
      </c>
      <c r="N158" s="21">
        <f t="shared" si="44"/>
        <v>0</v>
      </c>
      <c r="O158" s="21">
        <f t="shared" si="44"/>
        <v>2.5250000000000002E-2</v>
      </c>
      <c r="P158" s="21">
        <f t="shared" si="44"/>
        <v>3.7375000000000005E-2</v>
      </c>
      <c r="Q158" s="21">
        <f t="shared" si="44"/>
        <v>4.3250000000000004E-2</v>
      </c>
      <c r="R158" s="34">
        <f t="shared" si="45"/>
        <v>366</v>
      </c>
      <c r="S158" s="34">
        <f t="shared" si="45"/>
        <v>206</v>
      </c>
      <c r="BV158" s="121"/>
    </row>
    <row r="159" spans="1:74" ht="16.5" x14ac:dyDescent="0.2">
      <c r="A159" s="28">
        <v>111</v>
      </c>
      <c r="B159" s="120">
        <f t="shared" si="40"/>
        <v>28</v>
      </c>
      <c r="C159" s="28">
        <v>6</v>
      </c>
      <c r="D159" s="19">
        <v>0.8</v>
      </c>
      <c r="H159" s="21">
        <f t="shared" si="43"/>
        <v>0</v>
      </c>
      <c r="I159" s="21">
        <f t="shared" si="44"/>
        <v>0</v>
      </c>
      <c r="J159" s="21">
        <f t="shared" si="44"/>
        <v>0</v>
      </c>
      <c r="K159" s="21">
        <f t="shared" si="44"/>
        <v>3.9999999999999992E-3</v>
      </c>
      <c r="L159" s="21">
        <f t="shared" si="44"/>
        <v>4.8000000000000001E-2</v>
      </c>
      <c r="M159" s="21">
        <f t="shared" si="44"/>
        <v>0</v>
      </c>
      <c r="N159" s="21">
        <f t="shared" si="44"/>
        <v>0</v>
      </c>
      <c r="O159" s="21">
        <f t="shared" si="44"/>
        <v>2.3000000000000003E-2</v>
      </c>
      <c r="P159" s="21">
        <f t="shared" si="44"/>
        <v>3.8500000000000006E-2</v>
      </c>
      <c r="Q159" s="21">
        <f t="shared" si="44"/>
        <v>4.4000000000000011E-2</v>
      </c>
      <c r="R159" s="34">
        <f t="shared" si="45"/>
        <v>370</v>
      </c>
      <c r="S159" s="34">
        <f t="shared" si="45"/>
        <v>208</v>
      </c>
      <c r="BV159" s="121"/>
    </row>
    <row r="160" spans="1:74" ht="16.5" x14ac:dyDescent="0.2">
      <c r="A160" s="28">
        <v>112</v>
      </c>
      <c r="B160" s="120">
        <f t="shared" si="40"/>
        <v>28</v>
      </c>
      <c r="C160" s="28">
        <v>7</v>
      </c>
      <c r="D160" s="19">
        <v>1</v>
      </c>
      <c r="H160" s="21">
        <f t="shared" si="43"/>
        <v>0</v>
      </c>
      <c r="I160" s="21">
        <f t="shared" si="44"/>
        <v>0</v>
      </c>
      <c r="J160" s="21">
        <f t="shared" si="44"/>
        <v>0</v>
      </c>
      <c r="K160" s="21">
        <f t="shared" si="44"/>
        <v>0</v>
      </c>
      <c r="L160" s="21">
        <f t="shared" si="44"/>
        <v>0.05</v>
      </c>
      <c r="M160" s="21">
        <f t="shared" si="44"/>
        <v>0</v>
      </c>
      <c r="N160" s="21">
        <f t="shared" si="44"/>
        <v>0</v>
      </c>
      <c r="O160" s="21">
        <f t="shared" si="44"/>
        <v>2.0000000000000004E-2</v>
      </c>
      <c r="P160" s="21">
        <f t="shared" si="44"/>
        <v>4.0000000000000008E-2</v>
      </c>
      <c r="Q160" s="21">
        <f t="shared" si="44"/>
        <v>4.5000000000000005E-2</v>
      </c>
      <c r="R160" s="34">
        <f t="shared" si="45"/>
        <v>375</v>
      </c>
      <c r="S160" s="34">
        <f t="shared" si="45"/>
        <v>210</v>
      </c>
      <c r="BV160" s="121"/>
    </row>
    <row r="161" spans="1:74" ht="16.5" x14ac:dyDescent="0.2">
      <c r="A161" s="28">
        <v>113</v>
      </c>
      <c r="B161" s="120">
        <f t="shared" si="40"/>
        <v>29</v>
      </c>
      <c r="C161" s="28">
        <v>8</v>
      </c>
      <c r="D161" s="19">
        <v>0.5</v>
      </c>
      <c r="H161" s="21">
        <f t="shared" si="43"/>
        <v>0</v>
      </c>
      <c r="I161" s="21">
        <f t="shared" si="44"/>
        <v>0</v>
      </c>
      <c r="J161" s="21">
        <f t="shared" si="44"/>
        <v>0</v>
      </c>
      <c r="K161" s="21">
        <f t="shared" si="44"/>
        <v>0</v>
      </c>
      <c r="L161" s="21">
        <f t="shared" si="44"/>
        <v>0.05</v>
      </c>
      <c r="M161" s="21">
        <f t="shared" si="44"/>
        <v>0</v>
      </c>
      <c r="N161" s="21">
        <f t="shared" si="44"/>
        <v>0</v>
      </c>
      <c r="O161" s="21">
        <f t="shared" si="44"/>
        <v>1.0000000000000002E-2</v>
      </c>
      <c r="P161" s="21">
        <f t="shared" si="44"/>
        <v>4.5000000000000005E-2</v>
      </c>
      <c r="Q161" s="21">
        <f t="shared" si="44"/>
        <v>4.7500000000000001E-2</v>
      </c>
      <c r="R161" s="34">
        <f t="shared" si="45"/>
        <v>387</v>
      </c>
      <c r="S161" s="34">
        <f t="shared" si="45"/>
        <v>215</v>
      </c>
      <c r="BV161" s="121"/>
    </row>
    <row r="162" spans="1:74" ht="16.5" x14ac:dyDescent="0.2">
      <c r="A162" s="28">
        <v>114</v>
      </c>
      <c r="B162" s="120">
        <f t="shared" si="40"/>
        <v>29</v>
      </c>
      <c r="C162" s="28">
        <v>9</v>
      </c>
      <c r="D162" s="19">
        <v>0.65</v>
      </c>
      <c r="H162" s="21">
        <f t="shared" si="43"/>
        <v>0</v>
      </c>
      <c r="I162" s="21">
        <f t="shared" si="44"/>
        <v>0</v>
      </c>
      <c r="J162" s="21">
        <f t="shared" si="44"/>
        <v>0</v>
      </c>
      <c r="K162" s="21">
        <f t="shared" si="44"/>
        <v>0</v>
      </c>
      <c r="L162" s="21">
        <f t="shared" si="44"/>
        <v>0.05</v>
      </c>
      <c r="M162" s="21">
        <f t="shared" si="44"/>
        <v>0</v>
      </c>
      <c r="N162" s="21">
        <f t="shared" si="44"/>
        <v>0</v>
      </c>
      <c r="O162" s="21">
        <f t="shared" si="44"/>
        <v>6.9999999999999993E-3</v>
      </c>
      <c r="P162" s="21">
        <f t="shared" si="44"/>
        <v>4.65E-2</v>
      </c>
      <c r="Q162" s="21">
        <f t="shared" si="44"/>
        <v>4.8250000000000008E-2</v>
      </c>
      <c r="R162" s="34">
        <f t="shared" si="45"/>
        <v>391</v>
      </c>
      <c r="S162" s="34">
        <f t="shared" si="45"/>
        <v>216</v>
      </c>
      <c r="BV162" s="121"/>
    </row>
    <row r="163" spans="1:74" ht="16.5" x14ac:dyDescent="0.2">
      <c r="A163" s="28">
        <v>115</v>
      </c>
      <c r="B163" s="120">
        <f t="shared" si="40"/>
        <v>29</v>
      </c>
      <c r="C163" s="28">
        <v>10</v>
      </c>
      <c r="D163" s="19">
        <v>0.8</v>
      </c>
      <c r="H163" s="21">
        <f t="shared" si="43"/>
        <v>0</v>
      </c>
      <c r="I163" s="21">
        <f t="shared" si="44"/>
        <v>0</v>
      </c>
      <c r="J163" s="21">
        <f t="shared" si="44"/>
        <v>0</v>
      </c>
      <c r="K163" s="21">
        <f t="shared" si="44"/>
        <v>0</v>
      </c>
      <c r="L163" s="21">
        <f t="shared" si="44"/>
        <v>0.05</v>
      </c>
      <c r="M163" s="21">
        <f t="shared" si="44"/>
        <v>0</v>
      </c>
      <c r="N163" s="21">
        <f t="shared" si="44"/>
        <v>0</v>
      </c>
      <c r="O163" s="21">
        <f t="shared" si="44"/>
        <v>3.9999999999999992E-3</v>
      </c>
      <c r="P163" s="21">
        <f t="shared" si="44"/>
        <v>4.8000000000000001E-2</v>
      </c>
      <c r="Q163" s="21">
        <f t="shared" si="44"/>
        <v>4.9000000000000002E-2</v>
      </c>
      <c r="R163" s="34">
        <f t="shared" si="45"/>
        <v>395</v>
      </c>
      <c r="S163" s="34">
        <f t="shared" si="45"/>
        <v>218</v>
      </c>
      <c r="BV163" s="121"/>
    </row>
    <row r="164" spans="1:74" ht="16.5" x14ac:dyDescent="0.2">
      <c r="A164" s="28">
        <v>116</v>
      </c>
      <c r="B164" s="120">
        <f t="shared" si="40"/>
        <v>29</v>
      </c>
      <c r="C164" s="28">
        <v>11</v>
      </c>
      <c r="D164" s="19">
        <v>1</v>
      </c>
      <c r="H164" s="21">
        <f t="shared" si="43"/>
        <v>0</v>
      </c>
      <c r="I164" s="21">
        <f t="shared" si="44"/>
        <v>0</v>
      </c>
      <c r="J164" s="21">
        <f t="shared" si="44"/>
        <v>0</v>
      </c>
      <c r="K164" s="21">
        <f t="shared" si="44"/>
        <v>0</v>
      </c>
      <c r="L164" s="21">
        <f t="shared" si="44"/>
        <v>0.05</v>
      </c>
      <c r="M164" s="21">
        <f t="shared" si="44"/>
        <v>0</v>
      </c>
      <c r="N164" s="21">
        <f t="shared" si="44"/>
        <v>0</v>
      </c>
      <c r="O164" s="21">
        <f t="shared" si="44"/>
        <v>0</v>
      </c>
      <c r="P164" s="21">
        <f t="shared" si="44"/>
        <v>0.05</v>
      </c>
      <c r="Q164" s="21">
        <f t="shared" si="44"/>
        <v>0.05</v>
      </c>
      <c r="R164" s="34">
        <f t="shared" si="45"/>
        <v>400</v>
      </c>
      <c r="S164" s="34">
        <f t="shared" si="45"/>
        <v>220</v>
      </c>
      <c r="BV164" s="121"/>
    </row>
    <row r="165" spans="1:74" x14ac:dyDescent="0.2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BV165" s="121"/>
    </row>
    <row r="166" spans="1:74" x14ac:dyDescent="0.2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BV166" s="121"/>
    </row>
    <row r="167" spans="1:74" x14ac:dyDescent="0.2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BV167" s="121"/>
    </row>
    <row r="168" spans="1:74" x14ac:dyDescent="0.2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BV168" s="121"/>
    </row>
    <row r="169" spans="1:74" x14ac:dyDescent="0.2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BV169" s="121"/>
    </row>
    <row r="170" spans="1:74" x14ac:dyDescent="0.2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BV170" s="121"/>
    </row>
    <row r="171" spans="1:74" x14ac:dyDescent="0.2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BV171" s="121"/>
    </row>
    <row r="172" spans="1:74" x14ac:dyDescent="0.2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BV172" s="121"/>
    </row>
    <row r="173" spans="1:74" x14ac:dyDescent="0.2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BV173" s="121"/>
    </row>
    <row r="174" spans="1:74" x14ac:dyDescent="0.2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BV174" s="121"/>
    </row>
    <row r="175" spans="1:74" x14ac:dyDescent="0.2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BV175" s="121"/>
    </row>
    <row r="176" spans="1:74" x14ac:dyDescent="0.2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BV176" s="121"/>
    </row>
    <row r="177" spans="1:74" x14ac:dyDescent="0.2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BV177" s="121"/>
    </row>
    <row r="178" spans="1:74" x14ac:dyDescent="0.2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BV178" s="121"/>
    </row>
    <row r="179" spans="1:74" x14ac:dyDescent="0.2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BV179" s="121"/>
    </row>
    <row r="180" spans="1:74" x14ac:dyDescent="0.2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BV180" s="121"/>
    </row>
    <row r="181" spans="1:74" x14ac:dyDescent="0.2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BV181" s="121"/>
    </row>
    <row r="182" spans="1:74" x14ac:dyDescent="0.2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BV182" s="121"/>
    </row>
    <row r="183" spans="1:74" x14ac:dyDescent="0.2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BV183" s="121"/>
    </row>
    <row r="184" spans="1:74" x14ac:dyDescent="0.2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BV184" s="121"/>
    </row>
    <row r="185" spans="1:74" x14ac:dyDescent="0.2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BV185" s="121"/>
    </row>
    <row r="186" spans="1:74" x14ac:dyDescent="0.2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BV186" s="121"/>
    </row>
    <row r="187" spans="1:74" x14ac:dyDescent="0.2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BV187" s="121"/>
    </row>
    <row r="188" spans="1:74" x14ac:dyDescent="0.2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BV188" s="121"/>
    </row>
    <row r="189" spans="1:74" x14ac:dyDescent="0.2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BV189" s="121"/>
    </row>
    <row r="190" spans="1:74" x14ac:dyDescent="0.2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BV190" s="121"/>
    </row>
    <row r="191" spans="1:74" x14ac:dyDescent="0.2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BV191" s="121"/>
    </row>
    <row r="192" spans="1:74" x14ac:dyDescent="0.2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BV192" s="121"/>
    </row>
    <row r="193" spans="1:74" x14ac:dyDescent="0.2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BV193" s="121"/>
    </row>
    <row r="194" spans="1:74" x14ac:dyDescent="0.2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BV194" s="121"/>
    </row>
    <row r="195" spans="1:74" x14ac:dyDescent="0.2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BV195" s="121"/>
    </row>
    <row r="196" spans="1:74" x14ac:dyDescent="0.2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BV196" s="121"/>
    </row>
    <row r="197" spans="1:74" x14ac:dyDescent="0.2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BV197" s="121"/>
    </row>
    <row r="198" spans="1:74" x14ac:dyDescent="0.2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BV198" s="121"/>
    </row>
    <row r="199" spans="1:74" x14ac:dyDescent="0.2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BV199" s="121"/>
    </row>
    <row r="200" spans="1:74" x14ac:dyDescent="0.2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BV200" s="121"/>
    </row>
    <row r="201" spans="1:74" x14ac:dyDescent="0.2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BV201" s="121"/>
    </row>
    <row r="202" spans="1:74" x14ac:dyDescent="0.2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BV202" s="121"/>
    </row>
    <row r="203" spans="1:74" x14ac:dyDescent="0.2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BV203" s="121"/>
    </row>
    <row r="204" spans="1:74" x14ac:dyDescent="0.2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BV204" s="121"/>
    </row>
    <row r="205" spans="1:74" x14ac:dyDescent="0.2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BV205" s="121"/>
    </row>
    <row r="206" spans="1:74" x14ac:dyDescent="0.2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BV206" s="121"/>
    </row>
    <row r="207" spans="1:74" x14ac:dyDescent="0.2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BV207" s="121"/>
    </row>
    <row r="208" spans="1:74" x14ac:dyDescent="0.2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BV208" s="121"/>
    </row>
    <row r="209" spans="1:74" x14ac:dyDescent="0.2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BV209" s="121"/>
    </row>
    <row r="210" spans="1:74" x14ac:dyDescent="0.2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BV210" s="121"/>
    </row>
    <row r="211" spans="1:74" x14ac:dyDescent="0.2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BV211" s="121"/>
    </row>
    <row r="212" spans="1:74" x14ac:dyDescent="0.2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BV212" s="121"/>
    </row>
    <row r="213" spans="1:74" x14ac:dyDescent="0.2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BV213" s="121"/>
    </row>
    <row r="214" spans="1:74" x14ac:dyDescent="0.2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BV214" s="121"/>
    </row>
    <row r="215" spans="1:74" x14ac:dyDescent="0.2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BV215" s="121"/>
    </row>
    <row r="216" spans="1:74" x14ac:dyDescent="0.2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BV216" s="121"/>
    </row>
    <row r="217" spans="1:74" x14ac:dyDescent="0.2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BV217" s="121"/>
    </row>
    <row r="218" spans="1:74" x14ac:dyDescent="0.2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BV218" s="121"/>
    </row>
    <row r="219" spans="1:74" x14ac:dyDescent="0.2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BV219" s="121"/>
    </row>
    <row r="220" spans="1:74" x14ac:dyDescent="0.2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BV220" s="121"/>
    </row>
    <row r="221" spans="1:74" x14ac:dyDescent="0.2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BV221" s="121"/>
    </row>
    <row r="222" spans="1:74" x14ac:dyDescent="0.2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BV222" s="121"/>
    </row>
    <row r="223" spans="1:74" x14ac:dyDescent="0.2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BV223" s="121"/>
    </row>
    <row r="224" spans="1:74" x14ac:dyDescent="0.2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BV224" s="121"/>
    </row>
    <row r="225" spans="1:74" x14ac:dyDescent="0.2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BV225" s="121"/>
    </row>
    <row r="226" spans="1:74" x14ac:dyDescent="0.2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BV226" s="121"/>
    </row>
    <row r="227" spans="1:74" x14ac:dyDescent="0.2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BV227" s="121"/>
    </row>
    <row r="228" spans="1:74" x14ac:dyDescent="0.2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BV228" s="121"/>
    </row>
    <row r="229" spans="1:74" x14ac:dyDescent="0.2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BV229" s="121"/>
    </row>
    <row r="230" spans="1:74" x14ac:dyDescent="0.2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BV230" s="121"/>
    </row>
    <row r="231" spans="1:74" x14ac:dyDescent="0.2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BV231" s="121"/>
    </row>
    <row r="232" spans="1:74" x14ac:dyDescent="0.2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BV232" s="121"/>
    </row>
    <row r="233" spans="1:74" x14ac:dyDescent="0.2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BV233" s="121"/>
    </row>
    <row r="234" spans="1:74" x14ac:dyDescent="0.2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BV234" s="121"/>
    </row>
    <row r="235" spans="1:74" x14ac:dyDescent="0.2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BV235" s="121"/>
    </row>
    <row r="236" spans="1:74" x14ac:dyDescent="0.2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BV236" s="121"/>
    </row>
    <row r="237" spans="1:74" x14ac:dyDescent="0.2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BV237" s="121"/>
    </row>
    <row r="238" spans="1:74" x14ac:dyDescent="0.2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BV238" s="121"/>
    </row>
    <row r="239" spans="1:74" x14ac:dyDescent="0.2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BV239" s="121"/>
    </row>
    <row r="240" spans="1:74" x14ac:dyDescent="0.2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BV240" s="121"/>
    </row>
    <row r="241" spans="1:74" x14ac:dyDescent="0.2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BV241" s="121"/>
    </row>
    <row r="242" spans="1:74" x14ac:dyDescent="0.2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BV242" s="121"/>
    </row>
    <row r="243" spans="1:74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BV243" s="121"/>
    </row>
    <row r="244" spans="1:74" x14ac:dyDescent="0.2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BV244" s="121"/>
    </row>
    <row r="245" spans="1:74" x14ac:dyDescent="0.2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BV245" s="121"/>
    </row>
    <row r="246" spans="1:74" x14ac:dyDescent="0.2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BV246" s="121"/>
    </row>
    <row r="247" spans="1:74" x14ac:dyDescent="0.2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BV247" s="121"/>
    </row>
    <row r="248" spans="1:74" x14ac:dyDescent="0.2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BV248" s="121"/>
    </row>
    <row r="249" spans="1:74" x14ac:dyDescent="0.2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BV249" s="121"/>
    </row>
    <row r="250" spans="1:74" x14ac:dyDescent="0.2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BV250" s="121"/>
    </row>
    <row r="251" spans="1:74" x14ac:dyDescent="0.2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BV251" s="121"/>
    </row>
    <row r="252" spans="1:74" x14ac:dyDescent="0.2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BV252" s="121"/>
    </row>
    <row r="253" spans="1:74" x14ac:dyDescent="0.2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BV253" s="121"/>
    </row>
    <row r="254" spans="1:74" x14ac:dyDescent="0.2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BV254" s="121"/>
    </row>
    <row r="255" spans="1:74" x14ac:dyDescent="0.2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BV255" s="121"/>
    </row>
    <row r="256" spans="1:74" x14ac:dyDescent="0.2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BV256" s="121"/>
    </row>
    <row r="257" spans="1:74" x14ac:dyDescent="0.2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BV257" s="121"/>
    </row>
    <row r="258" spans="1:74" x14ac:dyDescent="0.2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BV258" s="121"/>
    </row>
    <row r="259" spans="1:74" x14ac:dyDescent="0.2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BV259" s="121"/>
    </row>
    <row r="260" spans="1:74" x14ac:dyDescent="0.2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BV260" s="121"/>
    </row>
    <row r="261" spans="1:74" x14ac:dyDescent="0.2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BV261" s="121"/>
    </row>
    <row r="262" spans="1:74" x14ac:dyDescent="0.2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BV262" s="121"/>
    </row>
    <row r="263" spans="1:74" x14ac:dyDescent="0.2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BV263" s="121"/>
    </row>
    <row r="264" spans="1:74" x14ac:dyDescent="0.2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BV264" s="121"/>
    </row>
    <row r="265" spans="1:74" x14ac:dyDescent="0.2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BV265" s="121"/>
    </row>
    <row r="266" spans="1:74" x14ac:dyDescent="0.2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BV266" s="121"/>
    </row>
    <row r="267" spans="1:74" x14ac:dyDescent="0.2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BV267" s="121"/>
    </row>
    <row r="268" spans="1:74" x14ac:dyDescent="0.2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BV268" s="121"/>
    </row>
    <row r="269" spans="1:74" x14ac:dyDescent="0.2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BV269" s="121"/>
    </row>
    <row r="270" spans="1:74" x14ac:dyDescent="0.2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BV270" s="121"/>
    </row>
    <row r="271" spans="1:74" x14ac:dyDescent="0.2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BV271" s="121"/>
    </row>
    <row r="272" spans="1:74" x14ac:dyDescent="0.2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BV272" s="121"/>
    </row>
    <row r="273" spans="1:74" x14ac:dyDescent="0.2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BV273" s="121"/>
    </row>
    <row r="274" spans="1:74" x14ac:dyDescent="0.2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BV274" s="121"/>
    </row>
    <row r="275" spans="1:74" x14ac:dyDescent="0.2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BV275" s="121"/>
    </row>
    <row r="276" spans="1:74" x14ac:dyDescent="0.2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BV276" s="121"/>
    </row>
    <row r="277" spans="1:74" x14ac:dyDescent="0.2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BV277" s="121"/>
    </row>
    <row r="278" spans="1:74" x14ac:dyDescent="0.2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BV278" s="121"/>
    </row>
    <row r="279" spans="1:74" x14ac:dyDescent="0.2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BV279" s="121"/>
    </row>
    <row r="280" spans="1:74" x14ac:dyDescent="0.2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BV280" s="121"/>
    </row>
    <row r="281" spans="1:74" x14ac:dyDescent="0.2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BV281" s="121"/>
    </row>
    <row r="282" spans="1:74" x14ac:dyDescent="0.2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BV282" s="121"/>
    </row>
    <row r="283" spans="1:74" x14ac:dyDescent="0.2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BV283" s="121"/>
    </row>
    <row r="284" spans="1:74" x14ac:dyDescent="0.2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BV284" s="121"/>
    </row>
    <row r="285" spans="1:74" x14ac:dyDescent="0.2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BV285" s="121"/>
    </row>
    <row r="286" spans="1:74" x14ac:dyDescent="0.2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BV286" s="121"/>
    </row>
    <row r="287" spans="1:74" x14ac:dyDescent="0.2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BV287" s="121"/>
    </row>
    <row r="288" spans="1:74" x14ac:dyDescent="0.2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BV288" s="121"/>
    </row>
    <row r="289" spans="1:74" x14ac:dyDescent="0.2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BV289" s="121"/>
    </row>
    <row r="290" spans="1:74" x14ac:dyDescent="0.2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BV290" s="121"/>
    </row>
    <row r="291" spans="1:74" x14ac:dyDescent="0.2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BV291" s="121"/>
    </row>
    <row r="292" spans="1:74" x14ac:dyDescent="0.2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</row>
    <row r="293" spans="1:74" x14ac:dyDescent="0.2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</row>
    <row r="294" spans="1:74" x14ac:dyDescent="0.2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</row>
    <row r="295" spans="1:74" x14ac:dyDescent="0.2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</row>
    <row r="296" spans="1:74" x14ac:dyDescent="0.2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</row>
    <row r="297" spans="1:74" x14ac:dyDescent="0.2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</row>
    <row r="298" spans="1:74" x14ac:dyDescent="0.2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</row>
    <row r="299" spans="1:74" x14ac:dyDescent="0.2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</row>
    <row r="300" spans="1:74" x14ac:dyDescent="0.2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</row>
    <row r="301" spans="1:74" x14ac:dyDescent="0.2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</row>
    <row r="302" spans="1:74" x14ac:dyDescent="0.2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</row>
    <row r="303" spans="1:74" x14ac:dyDescent="0.2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</row>
    <row r="304" spans="1:74" x14ac:dyDescent="0.2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</row>
    <row r="305" spans="1:19" x14ac:dyDescent="0.2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</row>
    <row r="306" spans="1:19" x14ac:dyDescent="0.2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</row>
    <row r="307" spans="1:19" x14ac:dyDescent="0.2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</row>
    <row r="308" spans="1:19" x14ac:dyDescent="0.2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</row>
    <row r="309" spans="1:19" x14ac:dyDescent="0.2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</row>
    <row r="310" spans="1:19" x14ac:dyDescent="0.2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</row>
    <row r="311" spans="1:19" x14ac:dyDescent="0.2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</row>
    <row r="312" spans="1:19" x14ac:dyDescent="0.2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</row>
    <row r="313" spans="1:19" x14ac:dyDescent="0.2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</row>
    <row r="314" spans="1:19" x14ac:dyDescent="0.2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</row>
    <row r="315" spans="1:19" x14ac:dyDescent="0.2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</row>
    <row r="316" spans="1:19" x14ac:dyDescent="0.2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</row>
    <row r="317" spans="1:19" x14ac:dyDescent="0.2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</row>
    <row r="318" spans="1:19" x14ac:dyDescent="0.2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</row>
  </sheetData>
  <mergeCells count="4">
    <mergeCell ref="BV4:CI4"/>
    <mergeCell ref="A3:S3"/>
    <mergeCell ref="V4:AF4"/>
    <mergeCell ref="AI4:A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1460"/>
  <sheetViews>
    <sheetView workbookViewId="0">
      <selection activeCell="AE1451" sqref="AE1451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3.625" customWidth="1"/>
    <col min="16" max="16" width="7.75" style="121" customWidth="1"/>
    <col min="17" max="17" width="8.375" style="121" customWidth="1"/>
    <col min="18" max="20" width="9.375" style="121" customWidth="1"/>
    <col min="21" max="21" width="12.625" style="121" customWidth="1"/>
    <col min="22" max="22" width="10" style="121" customWidth="1"/>
    <col min="23" max="23" width="17.5" style="121" customWidth="1"/>
    <col min="24" max="24" width="10.625" style="121" customWidth="1"/>
    <col min="25" max="25" width="13.625" style="121" customWidth="1"/>
    <col min="26" max="26" width="13.875" style="121" customWidth="1"/>
    <col min="27" max="28" width="13.625" style="121" customWidth="1"/>
    <col min="29" max="29" width="13.875" style="121" customWidth="1"/>
    <col min="30" max="31" width="13.625" style="121" customWidth="1"/>
    <col min="32" max="32" width="12.625" customWidth="1"/>
    <col min="33" max="33" width="10.625" style="121" customWidth="1"/>
    <col min="34" max="37" width="10.5" style="121" customWidth="1"/>
    <col min="38" max="38" width="12.625" style="121" customWidth="1"/>
    <col min="39" max="39" width="9.625" style="121" customWidth="1"/>
    <col min="40" max="40" width="19.75" style="121" customWidth="1"/>
    <col min="41" max="47" width="12.625" style="121" customWidth="1"/>
    <col min="48" max="48" width="11.375" customWidth="1"/>
    <col min="49" max="49" width="12.25" customWidth="1"/>
    <col min="52" max="52" width="12.375" customWidth="1"/>
    <col min="53" max="53" width="10.375" customWidth="1"/>
    <col min="54" max="54" width="11.25" customWidth="1"/>
    <col min="56" max="56" width="9.625" bestFit="1" customWidth="1"/>
    <col min="57" max="57" width="11.25" customWidth="1"/>
    <col min="59" max="59" width="11.5" customWidth="1"/>
    <col min="60" max="60" width="10.5" customWidth="1"/>
    <col min="64" max="64" width="12" customWidth="1"/>
    <col min="68" max="68" width="10.625" customWidth="1"/>
    <col min="69" max="69" width="12.5" customWidth="1"/>
  </cols>
  <sheetData>
    <row r="2" spans="1:69" x14ac:dyDescent="0.2">
      <c r="G2" s="15"/>
      <c r="H2" s="15"/>
    </row>
    <row r="3" spans="1:69" ht="20.25" x14ac:dyDescent="0.2">
      <c r="A3" s="143" t="s">
        <v>186</v>
      </c>
      <c r="B3" s="143"/>
      <c r="C3" s="143"/>
      <c r="D3" s="143"/>
      <c r="E3" s="143"/>
      <c r="F3" s="143"/>
      <c r="I3" s="143" t="s">
        <v>444</v>
      </c>
      <c r="J3" s="143"/>
      <c r="K3" s="143"/>
      <c r="L3" s="143"/>
      <c r="M3" s="143"/>
      <c r="P3" s="143" t="s">
        <v>1064</v>
      </c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X3" s="143" t="s">
        <v>319</v>
      </c>
      <c r="AY3" s="143"/>
      <c r="AZ3" s="143"/>
      <c r="BA3" s="143"/>
      <c r="BB3" s="143"/>
      <c r="BC3" s="143"/>
      <c r="BD3" s="143"/>
      <c r="BE3" s="143"/>
      <c r="BF3" s="143"/>
      <c r="BG3" s="143"/>
      <c r="BH3" s="143"/>
    </row>
    <row r="4" spans="1:69" ht="17.25" x14ac:dyDescent="0.2">
      <c r="A4" s="12" t="s">
        <v>191</v>
      </c>
      <c r="B4" s="12" t="s">
        <v>187</v>
      </c>
      <c r="C4" s="12" t="s">
        <v>188</v>
      </c>
      <c r="D4" s="12" t="s">
        <v>473</v>
      </c>
      <c r="E4" s="12" t="s">
        <v>190</v>
      </c>
      <c r="F4" s="12" t="s">
        <v>427</v>
      </c>
      <c r="I4" s="12" t="s">
        <v>426</v>
      </c>
      <c r="J4" s="12" t="s">
        <v>188</v>
      </c>
      <c r="K4" s="12" t="s">
        <v>189</v>
      </c>
      <c r="L4" s="12" t="s">
        <v>190</v>
      </c>
      <c r="M4" s="12" t="s">
        <v>425</v>
      </c>
      <c r="P4" s="12" t="s">
        <v>1065</v>
      </c>
      <c r="Q4" s="12" t="s">
        <v>1074</v>
      </c>
      <c r="R4" s="12" t="s">
        <v>1084</v>
      </c>
      <c r="S4" s="12" t="s">
        <v>1085</v>
      </c>
      <c r="T4" s="12" t="s">
        <v>1086</v>
      </c>
      <c r="U4" s="12" t="s">
        <v>1088</v>
      </c>
      <c r="V4" s="12" t="s">
        <v>1083</v>
      </c>
      <c r="W4" s="12" t="s">
        <v>1073</v>
      </c>
      <c r="X4" s="12" t="s">
        <v>1066</v>
      </c>
      <c r="Y4" s="12" t="s">
        <v>1067</v>
      </c>
      <c r="Z4" s="12" t="s">
        <v>1068</v>
      </c>
      <c r="AA4" s="12" t="s">
        <v>1069</v>
      </c>
      <c r="AB4" s="12" t="s">
        <v>1070</v>
      </c>
      <c r="AC4" s="12" t="s">
        <v>1071</v>
      </c>
      <c r="AD4" s="12" t="s">
        <v>1072</v>
      </c>
      <c r="AG4" s="12" t="s">
        <v>1087</v>
      </c>
      <c r="AH4" s="12" t="s">
        <v>1074</v>
      </c>
      <c r="AI4" s="12" t="s">
        <v>1095</v>
      </c>
      <c r="AJ4" s="12" t="s">
        <v>1085</v>
      </c>
      <c r="AK4" s="12" t="s">
        <v>1083</v>
      </c>
      <c r="AL4" s="12" t="s">
        <v>1089</v>
      </c>
      <c r="AM4" s="12" t="s">
        <v>1090</v>
      </c>
      <c r="AN4" s="12" t="s">
        <v>1073</v>
      </c>
      <c r="AO4" s="12" t="s">
        <v>1067</v>
      </c>
      <c r="AP4" s="12" t="s">
        <v>1068</v>
      </c>
      <c r="AQ4" s="12" t="s">
        <v>1069</v>
      </c>
      <c r="AR4" s="12" t="s">
        <v>1070</v>
      </c>
      <c r="AS4" s="12" t="s">
        <v>1071</v>
      </c>
      <c r="AT4" s="12" t="s">
        <v>1072</v>
      </c>
      <c r="AX4" s="12" t="s">
        <v>320</v>
      </c>
      <c r="AY4" s="12" t="s">
        <v>321</v>
      </c>
      <c r="AZ4" s="12" t="s">
        <v>336</v>
      </c>
      <c r="BA4" s="12" t="s">
        <v>339</v>
      </c>
      <c r="BB4" s="12" t="s">
        <v>338</v>
      </c>
      <c r="BC4" s="12" t="s">
        <v>341</v>
      </c>
      <c r="BD4" s="12" t="s">
        <v>340</v>
      </c>
      <c r="BE4" s="33" t="s">
        <v>342</v>
      </c>
      <c r="BF4" s="33" t="s">
        <v>343</v>
      </c>
      <c r="BG4" s="33" t="s">
        <v>344</v>
      </c>
      <c r="BH4" s="12" t="s">
        <v>345</v>
      </c>
      <c r="BK4" s="12" t="s">
        <v>346</v>
      </c>
      <c r="BL4" s="12" t="s">
        <v>322</v>
      </c>
      <c r="BM4" s="12" t="s">
        <v>347</v>
      </c>
      <c r="BN4" s="12" t="s">
        <v>348</v>
      </c>
      <c r="BO4" s="12" t="s">
        <v>349</v>
      </c>
      <c r="BP4" s="12" t="s">
        <v>322</v>
      </c>
      <c r="BQ4" s="12" t="s">
        <v>322</v>
      </c>
    </row>
    <row r="5" spans="1:69" ht="16.5" x14ac:dyDescent="0.2">
      <c r="A5" s="31" t="s">
        <v>192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9">
        <v>1</v>
      </c>
      <c r="J5" s="59">
        <v>20</v>
      </c>
      <c r="K5" s="59">
        <v>40</v>
      </c>
      <c r="L5" s="59">
        <v>80</v>
      </c>
      <c r="M5" s="59">
        <v>80</v>
      </c>
      <c r="P5" s="120">
        <v>1</v>
      </c>
      <c r="Q5" s="14">
        <f>INT((P5-1)/52)+1</f>
        <v>1</v>
      </c>
      <c r="R5" s="14">
        <f>INDEX(挂机升级突破!BG$6:BG$57,卡牌消耗!$X5)</f>
        <v>11</v>
      </c>
      <c r="S5" s="14">
        <f>INDEX(挂机升级突破!BH$6:BH$57,卡牌消耗!$X5)</f>
        <v>1</v>
      </c>
      <c r="T5" s="14">
        <f>INDEX(挂机升级突破!BI$6:BI$57,卡牌消耗!$X5)</f>
        <v>0</v>
      </c>
      <c r="U5" s="14" t="str">
        <f>INDEX($B$13:$B$40,Q5)</f>
        <v>关羽</v>
      </c>
      <c r="V5" s="14">
        <f>INDEX($C$13:$C$40,Q5)</f>
        <v>5</v>
      </c>
      <c r="W5" s="14" t="str">
        <f>U5&amp;"魂火-"&amp;X5</f>
        <v>关羽魂火-1</v>
      </c>
      <c r="X5" s="14">
        <f>P5-(Q5-1)*52</f>
        <v>1</v>
      </c>
      <c r="Y5" s="14" t="str">
        <f>IF(R5&gt;0,INDEX(挂机升级突破!$BJ$4:$BT$4,R5),"")</f>
        <v>金币</v>
      </c>
      <c r="Z5" s="14">
        <f>ROUND(INDEX(挂机升级突破!$AZ$6:$AZ$57,卡牌消耗!X5)*INDEX(卡牌消耗!$B$8:$F$8,V5),0)</f>
        <v>160</v>
      </c>
      <c r="AA5" s="14" t="str">
        <f>IF(S5&gt;0,INDEX(挂机升级突破!$BJ$4:$BT$4,S5),"")</f>
        <v>绿色基础材料</v>
      </c>
      <c r="AB5" s="14">
        <f>ROUND(INDEX(挂机升级突破!$BJ$6:$BT$57,卡牌消耗!X5,S5)*INDEX(卡牌消耗!$B$5:$F$5,V5),0)</f>
        <v>23</v>
      </c>
      <c r="AC5" s="14" t="str">
        <f>IF(T5&gt;0,INDEX(挂机升级突破!$BJ$4:$BT$4,T5),"")</f>
        <v/>
      </c>
      <c r="AD5" s="14" t="str">
        <f>IF(T5&gt;0,ROUND(INDEX(挂机升级突破!$BJ$6:$BT$57,卡牌消耗!X5,T5)*INDEX(卡牌消耗!$B$7:$F$7,V5),0),"")</f>
        <v/>
      </c>
      <c r="AG5" s="120">
        <v>1</v>
      </c>
      <c r="AH5" s="14">
        <f>INT((AG5-1)/20)+1</f>
        <v>1</v>
      </c>
      <c r="AI5" s="14">
        <f>INDEX(挂机升级突破!$BY$7:$BY$26,AM5)</f>
        <v>0</v>
      </c>
      <c r="AJ5" s="14">
        <f>INDEX(挂机升级突破!$BZ$7:$BZ$26,AM5)</f>
        <v>0</v>
      </c>
      <c r="AK5" s="14">
        <f>INDEX($C$13:$C$40,AH5)</f>
        <v>5</v>
      </c>
      <c r="AL5" s="14" t="str">
        <f>INDEX($B$13:$B$40,AH5)</f>
        <v>关羽</v>
      </c>
      <c r="AM5" s="14">
        <f>AG5-(AH5-1)*20</f>
        <v>1</v>
      </c>
      <c r="AN5" s="14" t="str">
        <f>AL5&amp;AM5&amp;"突"</f>
        <v>关羽1突</v>
      </c>
      <c r="AO5" s="14" t="str">
        <f>IF(AI5&gt;0,INDEX(挂机升级突破!$CF$5:$CJ$5,卡牌消耗!AI5),"")</f>
        <v/>
      </c>
      <c r="AP5" s="14" t="str">
        <f>IF(AI5&gt;0,ROUND(INDEX(挂机升级突破!$CJ$7:$CJ$26,卡牌消耗!AM5)*INDEX(卡牌消耗!$B$8:$F$8,AK5),0),"")</f>
        <v/>
      </c>
      <c r="AQ5" s="14" t="str">
        <f>IF(AJ5&gt;0,INDEX(挂机升级突破!$CF$5:$CJ$5,卡牌消耗!AJ5),"")</f>
        <v/>
      </c>
      <c r="AR5" s="14" t="str">
        <f>IF(AJ5&gt;0,ROUND(INDEX(挂机升级突破!$CF$7:$CI$26,卡牌消耗!AM5,卡牌消耗!AJ5)*INDEX($B$6:$F$6,AK5),0),"")</f>
        <v/>
      </c>
      <c r="AS5" s="120"/>
      <c r="AT5" s="120"/>
      <c r="AX5" s="52" t="s">
        <v>323</v>
      </c>
      <c r="AY5" s="52">
        <v>10</v>
      </c>
      <c r="AZ5" s="52">
        <f>章节关卡!I5*节奏总表!L4*60</f>
        <v>2400</v>
      </c>
      <c r="BA5" s="52">
        <v>1</v>
      </c>
      <c r="BB5" s="52">
        <f>SUMIFS(章节关卡!$AX$5:$AX$286,章节关卡!$AT$5:$AT$286,"="&amp;卡牌消耗!BA5)</f>
        <v>10125</v>
      </c>
      <c r="BC5" s="52"/>
      <c r="BD5" s="52"/>
      <c r="BE5" s="52">
        <f>AZ5+BB5+BD5</f>
        <v>12525</v>
      </c>
      <c r="BF5" s="19">
        <v>1</v>
      </c>
      <c r="BG5" s="52">
        <f>INT(BE5*BF5/BH5)</f>
        <v>8350</v>
      </c>
      <c r="BH5" s="52">
        <v>1.5</v>
      </c>
      <c r="BK5" s="52" t="s">
        <v>352</v>
      </c>
      <c r="BL5">
        <v>1</v>
      </c>
      <c r="BM5" s="52">
        <v>1</v>
      </c>
      <c r="BN5" s="52">
        <v>1</v>
      </c>
      <c r="BO5" s="21">
        <f>BN5/$BL$8</f>
        <v>1.8181818181818181E-2</v>
      </c>
      <c r="BP5" s="52">
        <f>INT($BL$6*BO5/5)*5</f>
        <v>150</v>
      </c>
      <c r="BQ5" s="52">
        <f>SUM(BP$5:BP5)</f>
        <v>150</v>
      </c>
    </row>
    <row r="6" spans="1:69" ht="16.5" x14ac:dyDescent="0.2">
      <c r="A6" s="31" t="s">
        <v>1081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9">
        <v>2</v>
      </c>
      <c r="J6" s="59">
        <v>40</v>
      </c>
      <c r="K6" s="59">
        <v>80</v>
      </c>
      <c r="L6" s="59">
        <v>80</v>
      </c>
      <c r="M6" s="59">
        <v>80</v>
      </c>
      <c r="P6" s="120">
        <v>2</v>
      </c>
      <c r="Q6" s="14">
        <f t="shared" ref="Q6:Q69" si="0">INT((P6-1)/52)+1</f>
        <v>1</v>
      </c>
      <c r="R6" s="14">
        <f>INDEX(挂机升级突破!$BG$6:$BG$57,卡牌消耗!X6)</f>
        <v>11</v>
      </c>
      <c r="S6" s="14">
        <f>INDEX(挂机升级突破!BH$6:BH$57,卡牌消耗!$X6)</f>
        <v>1</v>
      </c>
      <c r="T6" s="14">
        <f>INDEX(挂机升级突破!BI$6:BI$57,卡牌消耗!$X6)</f>
        <v>0</v>
      </c>
      <c r="U6" s="14" t="str">
        <f t="shared" ref="U6:U69" si="1">INDEX($B$13:$B$40,Q6)</f>
        <v>关羽</v>
      </c>
      <c r="V6" s="14">
        <f t="shared" ref="V6:V69" si="2">INDEX($C$13:$C$40,Q6)</f>
        <v>5</v>
      </c>
      <c r="W6" s="14" t="str">
        <f t="shared" ref="W6:W69" si="3">U6&amp;"魂火-"&amp;X6</f>
        <v>关羽魂火-2</v>
      </c>
      <c r="X6" s="14">
        <f t="shared" ref="X6:X69" si="4">P6-(Q6-1)*52</f>
        <v>2</v>
      </c>
      <c r="Y6" s="14" t="str">
        <f>INDEX(挂机升级突破!$BJ$4:$BT$4,INDEX(挂机升级突破!$BG$6:$BG$57,卡牌消耗!X6))</f>
        <v>金币</v>
      </c>
      <c r="Z6" s="14">
        <f>ROUND(INDEX(挂机升级突破!$AZ$6:$AZ$57,卡牌消耗!X6)*INDEX(卡牌消耗!$B$8:$F$8,V6),0)</f>
        <v>240</v>
      </c>
      <c r="AA6" s="14" t="str">
        <f>IF(S6&gt;0,INDEX(挂机升级突破!$BJ$4:$BT$4,S6),"")</f>
        <v>绿色基础材料</v>
      </c>
      <c r="AB6" s="14">
        <f>ROUND(INDEX(挂机升级突破!$BJ$6:$BT$57,卡牌消耗!X6,S6)*INDEX(卡牌消耗!$B$5:$F$5,V6),0)</f>
        <v>60</v>
      </c>
      <c r="AC6" s="14" t="str">
        <f>IF(T6&gt;0,INDEX(挂机升级突破!$BJ$4:$BT$4,T6),"")</f>
        <v/>
      </c>
      <c r="AD6" s="14" t="str">
        <f>IF(T6&gt;0,ROUND(INDEX(挂机升级突破!$BJ$6:$BT$57,卡牌消耗!X6,T6)*INDEX(卡牌消耗!$B$7:$F$7,V6),0),"")</f>
        <v/>
      </c>
      <c r="AG6" s="120">
        <v>2</v>
      </c>
      <c r="AH6" s="14">
        <f t="shared" ref="AH6:AH69" si="5">INT((AG6-1)/20)+1</f>
        <v>1</v>
      </c>
      <c r="AI6" s="14">
        <f>INDEX(挂机升级突破!$BY$7:$BY$26,AM6)</f>
        <v>5</v>
      </c>
      <c r="AJ6" s="14">
        <f>INDEX(挂机升级突破!$BZ$7:$BZ$26,AM6)</f>
        <v>0</v>
      </c>
      <c r="AK6" s="14">
        <f t="shared" ref="AK6:AK69" si="6">INDEX($C$13:$C$40,AH6)</f>
        <v>5</v>
      </c>
      <c r="AL6" s="14" t="str">
        <f t="shared" ref="AL6:AL69" si="7">INDEX($B$13:$B$40,AH6)</f>
        <v>关羽</v>
      </c>
      <c r="AM6" s="14">
        <f t="shared" ref="AM6:AM69" si="8">AG6-(AH6-1)*20</f>
        <v>2</v>
      </c>
      <c r="AN6" s="14" t="str">
        <f t="shared" ref="AN6:AN69" si="9">AL6&amp;AM6&amp;"突"</f>
        <v>关羽2突</v>
      </c>
      <c r="AO6" s="14" t="str">
        <f>IF(AI6&gt;0,INDEX(挂机升级突破!$CF$5:$CJ$5,卡牌消耗!AI6),"")</f>
        <v>金币</v>
      </c>
      <c r="AP6" s="14">
        <f>IF(AI6&gt;0,ROUND(INDEX(挂机升级突破!$CJ$7:$CJ$26,卡牌消耗!AM6)*INDEX(卡牌消耗!$B$8:$F$8,AK6),0),"")</f>
        <v>160</v>
      </c>
      <c r="AQ6" s="14" t="str">
        <f>IF(AJ6&gt;0,INDEX(挂机升级突破!$CF$5:$CJ$5,卡牌消耗!AJ6),"")</f>
        <v/>
      </c>
      <c r="AR6" s="14" t="str">
        <f>IF(AJ6&gt;0,ROUND(INDEX(挂机升级突破!$CF$7:$CI$26,卡牌消耗!AM6,卡牌消耗!AJ6)*INDEX($B$6:$F$6,AK6),0),"")</f>
        <v/>
      </c>
      <c r="AS6" s="120"/>
      <c r="AT6" s="120"/>
      <c r="AX6" s="52" t="s">
        <v>324</v>
      </c>
      <c r="AY6" s="52">
        <v>20</v>
      </c>
      <c r="AZ6" s="52">
        <f>章节关卡!I6*节奏总表!L5*60</f>
        <v>9000</v>
      </c>
      <c r="BA6" s="52">
        <v>2</v>
      </c>
      <c r="BB6" s="71">
        <f>SUMIFS(章节关卡!$AX$5:$AX$286,章节关卡!$AT$5:$AT$286,"="&amp;卡牌消耗!BA6)</f>
        <v>12150</v>
      </c>
      <c r="BC6" s="52">
        <v>1</v>
      </c>
      <c r="BD6" s="71">
        <f>SUMIFS(章节关卡!$BF$5:$BF$295,章节关卡!$BB$5:$BB$295,"="&amp;卡牌消耗!BC6)</f>
        <v>27000</v>
      </c>
      <c r="BE6" s="52">
        <f t="shared" ref="BE6:BE19" si="10">AZ6+BB6+BD6</f>
        <v>48150</v>
      </c>
      <c r="BF6" s="19">
        <v>1</v>
      </c>
      <c r="BG6" s="73">
        <f t="shared" ref="BG6:BG19" si="11">INT(BE6*BF6/BH6)</f>
        <v>24075</v>
      </c>
      <c r="BH6" s="52">
        <v>2</v>
      </c>
      <c r="BK6" s="14" t="str">
        <f>INDEX($AX$5:$AX$19,BL5)</f>
        <v>1~10</v>
      </c>
      <c r="BL6" s="14">
        <f>INDEX($BG$5:$BG$19,BL5)</f>
        <v>8350</v>
      </c>
      <c r="BM6" s="52">
        <v>2</v>
      </c>
      <c r="BN6" s="52">
        <v>2</v>
      </c>
      <c r="BO6" s="21">
        <f t="shared" ref="BO6:BO13" si="12">BN6/$BL$8</f>
        <v>3.6363636363636362E-2</v>
      </c>
      <c r="BP6" s="71">
        <f t="shared" ref="BP6:BP14" si="13">INT($BL$6*BO6/5)*5</f>
        <v>300</v>
      </c>
      <c r="BQ6" s="52">
        <f>SUM(BP$5:BP6)</f>
        <v>450</v>
      </c>
    </row>
    <row r="7" spans="1:69" ht="16.5" x14ac:dyDescent="0.2">
      <c r="A7" s="31" t="s">
        <v>1082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9">
        <v>3</v>
      </c>
      <c r="J7" s="59">
        <v>80</v>
      </c>
      <c r="K7" s="59">
        <v>120</v>
      </c>
      <c r="L7" s="59">
        <v>160</v>
      </c>
      <c r="M7" s="59">
        <v>160</v>
      </c>
      <c r="P7" s="120">
        <v>3</v>
      </c>
      <c r="Q7" s="14">
        <f t="shared" si="0"/>
        <v>1</v>
      </c>
      <c r="R7" s="14">
        <f>INDEX(挂机升级突破!$BG$6:$BG$57,卡牌消耗!X7)</f>
        <v>11</v>
      </c>
      <c r="S7" s="14">
        <f>INDEX(挂机升级突破!BH$6:BH$57,卡牌消耗!$X7)</f>
        <v>1</v>
      </c>
      <c r="T7" s="14">
        <f>INDEX(挂机升级突破!BI$6:BI$57,卡牌消耗!$X7)</f>
        <v>0</v>
      </c>
      <c r="U7" s="14" t="str">
        <f t="shared" si="1"/>
        <v>关羽</v>
      </c>
      <c r="V7" s="14">
        <f t="shared" si="2"/>
        <v>5</v>
      </c>
      <c r="W7" s="14" t="str">
        <f t="shared" si="3"/>
        <v>关羽魂火-3</v>
      </c>
      <c r="X7" s="14">
        <f t="shared" si="4"/>
        <v>3</v>
      </c>
      <c r="Y7" s="14" t="str">
        <f>INDEX(挂机升级突破!$BJ$4:$BT$4,INDEX(挂机升级突破!$BG$6:$BG$57,卡牌消耗!X7))</f>
        <v>金币</v>
      </c>
      <c r="Z7" s="14">
        <f>ROUND(INDEX(挂机升级突破!$AZ$6:$AZ$57,卡牌消耗!X7)*INDEX(卡牌消耗!$B$8:$F$8,V7),0)</f>
        <v>360</v>
      </c>
      <c r="AA7" s="14" t="str">
        <f>IF(S7&gt;0,INDEX(挂机升级突破!$BJ$4:$BT$4,S7),"")</f>
        <v>绿色基础材料</v>
      </c>
      <c r="AB7" s="14">
        <f>ROUND(INDEX(挂机升级突破!$BJ$6:$BT$57,卡牌消耗!X7,S7)*INDEX(卡牌消耗!$B$5:$F$5,V7),0)</f>
        <v>75</v>
      </c>
      <c r="AC7" s="14" t="str">
        <f>IF(T7&gt;0,INDEX(挂机升级突破!$BJ$4:$BT$4,T7),"")</f>
        <v/>
      </c>
      <c r="AD7" s="14" t="str">
        <f>IF(T7&gt;0,ROUND(INDEX(挂机升级突破!$BJ$6:$BT$57,卡牌消耗!X7,T7)*INDEX(卡牌消耗!$B$7:$F$7,V7),0),"")</f>
        <v/>
      </c>
      <c r="AG7" s="120">
        <v>3</v>
      </c>
      <c r="AH7" s="14">
        <f t="shared" si="5"/>
        <v>1</v>
      </c>
      <c r="AI7" s="14">
        <f>INDEX(挂机升级突破!$BY$7:$BY$26,AM7)</f>
        <v>5</v>
      </c>
      <c r="AJ7" s="14">
        <f>INDEX(挂机升级突破!$BZ$7:$BZ$26,AM7)</f>
        <v>0</v>
      </c>
      <c r="AK7" s="14">
        <f t="shared" si="6"/>
        <v>5</v>
      </c>
      <c r="AL7" s="14" t="str">
        <f t="shared" si="7"/>
        <v>关羽</v>
      </c>
      <c r="AM7" s="14">
        <f t="shared" si="8"/>
        <v>3</v>
      </c>
      <c r="AN7" s="14" t="str">
        <f t="shared" si="9"/>
        <v>关羽3突</v>
      </c>
      <c r="AO7" s="14" t="str">
        <f>IF(AI7&gt;0,INDEX(挂机升级突破!$CF$5:$CJ$5,卡牌消耗!AI7),"")</f>
        <v>金币</v>
      </c>
      <c r="AP7" s="14">
        <f>IF(AI7&gt;0,ROUND(INDEX(挂机升级突破!$CJ$7:$CJ$26,卡牌消耗!AM7)*INDEX(卡牌消耗!$B$8:$F$8,AK7),0),"")</f>
        <v>640</v>
      </c>
      <c r="AQ7" s="14" t="str">
        <f>IF(AJ7&gt;0,INDEX(挂机升级突破!$CF$5:$CJ$5,卡牌消耗!AJ7),"")</f>
        <v/>
      </c>
      <c r="AR7" s="14" t="str">
        <f>IF(AJ7&gt;0,ROUND(INDEX(挂机升级突破!$CF$7:$CI$26,卡牌消耗!AM7,卡牌消耗!AJ7)*INDEX($B$6:$F$6,AK7),0),"")</f>
        <v/>
      </c>
      <c r="AS7" s="120"/>
      <c r="AT7" s="120"/>
      <c r="AX7" s="52" t="s">
        <v>325</v>
      </c>
      <c r="AY7" s="52">
        <v>30</v>
      </c>
      <c r="AZ7" s="52">
        <f>章节关卡!I7*节奏总表!L6*60</f>
        <v>21600</v>
      </c>
      <c r="BA7" s="52">
        <v>3</v>
      </c>
      <c r="BB7" s="71">
        <f>SUMIFS(章节关卡!$AX$5:$AX$286,章节关卡!$AT$5:$AT$286,"="&amp;卡牌消耗!BA7)</f>
        <v>14175</v>
      </c>
      <c r="BC7" s="52">
        <v>2</v>
      </c>
      <c r="BD7" s="71">
        <f>SUMIFS(章节关卡!$BF$5:$BF$295,章节关卡!$BB$5:$BB$295,"="&amp;卡牌消耗!BC7)</f>
        <v>24300</v>
      </c>
      <c r="BE7" s="52">
        <f t="shared" si="10"/>
        <v>60075</v>
      </c>
      <c r="BF7" s="19">
        <v>1</v>
      </c>
      <c r="BG7" s="73">
        <f t="shared" si="11"/>
        <v>24030</v>
      </c>
      <c r="BH7" s="52">
        <v>2.5</v>
      </c>
      <c r="BK7" s="52" t="s">
        <v>350</v>
      </c>
      <c r="BL7" s="14">
        <v>1</v>
      </c>
      <c r="BM7" s="52">
        <v>3</v>
      </c>
      <c r="BN7" s="52">
        <v>3</v>
      </c>
      <c r="BO7" s="21">
        <f t="shared" si="12"/>
        <v>5.4545454545454543E-2</v>
      </c>
      <c r="BP7" s="71">
        <f t="shared" si="13"/>
        <v>455</v>
      </c>
      <c r="BQ7" s="52">
        <f>SUM(BP$5:BP7)</f>
        <v>905</v>
      </c>
    </row>
    <row r="8" spans="1:69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9">
        <v>4</v>
      </c>
      <c r="J8" s="59">
        <v>120</v>
      </c>
      <c r="K8" s="59">
        <v>160</v>
      </c>
      <c r="L8" s="59">
        <v>240</v>
      </c>
      <c r="M8" s="59">
        <v>240</v>
      </c>
      <c r="P8" s="120">
        <v>4</v>
      </c>
      <c r="Q8" s="14">
        <f t="shared" si="0"/>
        <v>1</v>
      </c>
      <c r="R8" s="14">
        <f>INDEX(挂机升级突破!$BG$6:$BG$57,卡牌消耗!X8)</f>
        <v>11</v>
      </c>
      <c r="S8" s="14">
        <f>INDEX(挂机升级突破!BH$6:BH$57,卡牌消耗!$X8)</f>
        <v>1</v>
      </c>
      <c r="T8" s="14">
        <f>INDEX(挂机升级突破!BI$6:BI$57,卡牌消耗!$X8)</f>
        <v>0</v>
      </c>
      <c r="U8" s="14" t="str">
        <f t="shared" si="1"/>
        <v>关羽</v>
      </c>
      <c r="V8" s="14">
        <f t="shared" si="2"/>
        <v>5</v>
      </c>
      <c r="W8" s="14" t="str">
        <f t="shared" si="3"/>
        <v>关羽魂火-4</v>
      </c>
      <c r="X8" s="14">
        <f t="shared" si="4"/>
        <v>4</v>
      </c>
      <c r="Y8" s="14" t="str">
        <f>INDEX(挂机升级突破!$BJ$4:$BT$4,INDEX(挂机升级突破!$BG$6:$BG$57,卡牌消耗!X8))</f>
        <v>金币</v>
      </c>
      <c r="Z8" s="14">
        <f>ROUND(INDEX(挂机升级突破!$AZ$6:$AZ$57,卡牌消耗!X8)*INDEX(卡牌消耗!$B$8:$F$8,V8),0)</f>
        <v>960</v>
      </c>
      <c r="AA8" s="14" t="str">
        <f>IF(S8&gt;0,INDEX(挂机升级突破!$BJ$4:$BT$4,S8),"")</f>
        <v>绿色基础材料</v>
      </c>
      <c r="AB8" s="14">
        <f>ROUND(INDEX(挂机升级突破!$BJ$6:$BT$57,卡牌消耗!X8,S8)*INDEX(卡牌消耗!$B$5:$F$5,V8),0)</f>
        <v>120</v>
      </c>
      <c r="AC8" s="14" t="str">
        <f>IF(T8&gt;0,INDEX(挂机升级突破!$BJ$4:$BT$4,T8),"")</f>
        <v/>
      </c>
      <c r="AD8" s="14" t="str">
        <f>IF(T8&gt;0,ROUND(INDEX(挂机升级突破!$BJ$6:$BT$57,卡牌消耗!X8,T8)*INDEX(卡牌消耗!$B$7:$F$7,V8),0),"")</f>
        <v/>
      </c>
      <c r="AG8" s="120">
        <v>4</v>
      </c>
      <c r="AH8" s="14">
        <f t="shared" si="5"/>
        <v>1</v>
      </c>
      <c r="AI8" s="14">
        <f>INDEX(挂机升级突破!$BY$7:$BY$26,AM8)</f>
        <v>5</v>
      </c>
      <c r="AJ8" s="14">
        <f>INDEX(挂机升级突破!$BZ$7:$BZ$26,AM8)</f>
        <v>1</v>
      </c>
      <c r="AK8" s="14">
        <f t="shared" si="6"/>
        <v>5</v>
      </c>
      <c r="AL8" s="14" t="str">
        <f t="shared" si="7"/>
        <v>关羽</v>
      </c>
      <c r="AM8" s="14">
        <f t="shared" si="8"/>
        <v>4</v>
      </c>
      <c r="AN8" s="14" t="str">
        <f t="shared" si="9"/>
        <v>关羽4突</v>
      </c>
      <c r="AO8" s="14" t="str">
        <f>IF(AI8&gt;0,INDEX(挂机升级突破!$CF$5:$CJ$5,卡牌消耗!AI8),"")</f>
        <v>金币</v>
      </c>
      <c r="AP8" s="14">
        <f>IF(AI8&gt;0,ROUND(INDEX(挂机升级突破!$CJ$7:$CJ$26,卡牌消耗!AM8)*INDEX(卡牌消耗!$B$8:$F$8,AK8),0),"")</f>
        <v>1920</v>
      </c>
      <c r="AQ8" s="14" t="str">
        <f>IF(AJ8&gt;0,INDEX(挂机升级突破!$CF$5:$CJ$5,卡牌消耗!AJ8),"")</f>
        <v>玄铁</v>
      </c>
      <c r="AR8" s="14">
        <f>IF(AJ8&gt;0,ROUND(INDEX(挂机升级突破!$CF$7:$CI$26,卡牌消耗!AM8,卡牌消耗!AJ8)*INDEX($B$6:$F$6,AK8),0),"")</f>
        <v>11</v>
      </c>
      <c r="AS8" s="120"/>
      <c r="AT8" s="120"/>
      <c r="AX8" s="52" t="s">
        <v>351</v>
      </c>
      <c r="AY8" s="52">
        <v>40</v>
      </c>
      <c r="AZ8" s="52">
        <f>章节关卡!I8*节奏总表!L7*60</f>
        <v>42000</v>
      </c>
      <c r="BA8" s="52">
        <v>4</v>
      </c>
      <c r="BB8" s="71">
        <f>SUMIFS(章节关卡!$AX$5:$AX$286,章节关卡!$AT$5:$AT$286,"="&amp;卡牌消耗!BA8)</f>
        <v>16200</v>
      </c>
      <c r="BC8" s="52">
        <v>3</v>
      </c>
      <c r="BD8" s="71">
        <f>SUMIFS(章节关卡!$BF$5:$BF$295,章节关卡!$BB$5:$BB$295,"="&amp;卡牌消耗!BC8)</f>
        <v>28350</v>
      </c>
      <c r="BE8" s="52">
        <f t="shared" si="10"/>
        <v>86550</v>
      </c>
      <c r="BF8" s="19">
        <v>1</v>
      </c>
      <c r="BG8" s="73">
        <f t="shared" si="11"/>
        <v>28850</v>
      </c>
      <c r="BH8" s="52">
        <v>3</v>
      </c>
      <c r="BK8" s="15"/>
      <c r="BL8" s="14">
        <f>SUM(BN5:BN14)</f>
        <v>55</v>
      </c>
      <c r="BM8" s="52">
        <v>4</v>
      </c>
      <c r="BN8" s="52">
        <v>4</v>
      </c>
      <c r="BO8" s="21">
        <f t="shared" si="12"/>
        <v>7.2727272727272724E-2</v>
      </c>
      <c r="BP8" s="71">
        <f t="shared" si="13"/>
        <v>605</v>
      </c>
      <c r="BQ8" s="52">
        <f>SUM(BP$5:BP8)</f>
        <v>1510</v>
      </c>
    </row>
    <row r="9" spans="1:69" ht="16.5" x14ac:dyDescent="0.2">
      <c r="I9" s="59">
        <v>5</v>
      </c>
      <c r="J9" s="59">
        <v>160</v>
      </c>
      <c r="K9" s="59">
        <v>240</v>
      </c>
      <c r="L9" s="59">
        <v>320</v>
      </c>
      <c r="M9" s="59">
        <v>320</v>
      </c>
      <c r="P9" s="120">
        <v>5</v>
      </c>
      <c r="Q9" s="14">
        <f t="shared" si="0"/>
        <v>1</v>
      </c>
      <c r="R9" s="14">
        <f>INDEX(挂机升级突破!$BG$6:$BG$57,卡牌消耗!X9)</f>
        <v>11</v>
      </c>
      <c r="S9" s="14">
        <f>INDEX(挂机升级突破!BH$6:BH$57,卡牌消耗!$X9)</f>
        <v>1</v>
      </c>
      <c r="T9" s="14">
        <f>INDEX(挂机升级突破!BI$6:BI$57,卡牌消耗!$X9)</f>
        <v>0</v>
      </c>
      <c r="U9" s="14" t="str">
        <f t="shared" si="1"/>
        <v>关羽</v>
      </c>
      <c r="V9" s="14">
        <f t="shared" si="2"/>
        <v>5</v>
      </c>
      <c r="W9" s="14" t="str">
        <f t="shared" si="3"/>
        <v>关羽魂火-5</v>
      </c>
      <c r="X9" s="14">
        <f t="shared" si="4"/>
        <v>5</v>
      </c>
      <c r="Y9" s="14" t="str">
        <f>INDEX(挂机升级突破!$BJ$4:$BT$4,INDEX(挂机升级突破!$BG$6:$BG$57,卡牌消耗!X9))</f>
        <v>金币</v>
      </c>
      <c r="Z9" s="14">
        <f>ROUND(INDEX(挂机升级突破!$AZ$6:$AZ$57,卡牌消耗!X9)*INDEX(卡牌消耗!$B$8:$F$8,V9),0)</f>
        <v>2000</v>
      </c>
      <c r="AA9" s="14" t="str">
        <f>IF(S9&gt;0,INDEX(挂机升级突破!$BJ$4:$BT$4,S9),"")</f>
        <v>绿色基础材料</v>
      </c>
      <c r="AB9" s="14">
        <f>ROUND(INDEX(挂机升级突破!$BJ$6:$BT$57,卡牌消耗!X9,S9)*INDEX(卡牌消耗!$B$5:$F$5,V9),0)</f>
        <v>120</v>
      </c>
      <c r="AC9" s="14" t="str">
        <f>IF(T9&gt;0,INDEX(挂机升级突破!$BJ$4:$BT$4,T9),"")</f>
        <v/>
      </c>
      <c r="AD9" s="14" t="str">
        <f>IF(T9&gt;0,ROUND(INDEX(挂机升级突破!$BJ$6:$BT$57,卡牌消耗!X9,T9)*INDEX(卡牌消耗!$B$7:$F$7,V9),0),"")</f>
        <v/>
      </c>
      <c r="AG9" s="120">
        <v>5</v>
      </c>
      <c r="AH9" s="14">
        <f t="shared" si="5"/>
        <v>1</v>
      </c>
      <c r="AI9" s="14">
        <f>INDEX(挂机升级突破!$BY$7:$BY$26,AM9)</f>
        <v>5</v>
      </c>
      <c r="AJ9" s="14">
        <f>INDEX(挂机升级突破!$BZ$7:$BZ$26,AM9)</f>
        <v>1</v>
      </c>
      <c r="AK9" s="14">
        <f t="shared" si="6"/>
        <v>5</v>
      </c>
      <c r="AL9" s="14" t="str">
        <f t="shared" si="7"/>
        <v>关羽</v>
      </c>
      <c r="AM9" s="14">
        <f t="shared" si="8"/>
        <v>5</v>
      </c>
      <c r="AN9" s="14" t="str">
        <f t="shared" si="9"/>
        <v>关羽5突</v>
      </c>
      <c r="AO9" s="14" t="str">
        <f>IF(AI9&gt;0,INDEX(挂机升级突破!$CF$5:$CJ$5,卡牌消耗!AI9),"")</f>
        <v>金币</v>
      </c>
      <c r="AP9" s="14">
        <f>IF(AI9&gt;0,ROUND(INDEX(挂机升级突破!$CJ$7:$CJ$26,卡牌消耗!AM9)*INDEX(卡牌消耗!$B$8:$F$8,AK9),0),"")</f>
        <v>3840</v>
      </c>
      <c r="AQ9" s="14" t="str">
        <f>IF(AJ9&gt;0,INDEX(挂机升级突破!$CF$5:$CJ$5,卡牌消耗!AJ9),"")</f>
        <v>玄铁</v>
      </c>
      <c r="AR9" s="14">
        <f>IF(AJ9&gt;0,ROUND(INDEX(挂机升级突破!$CF$7:$CI$26,卡牌消耗!AM9,卡牌消耗!AJ9)*INDEX($B$6:$F$6,AK9),0),"")</f>
        <v>21</v>
      </c>
      <c r="AS9" s="120"/>
      <c r="AT9" s="120"/>
      <c r="AX9" s="52" t="s">
        <v>326</v>
      </c>
      <c r="AY9" s="52">
        <v>50</v>
      </c>
      <c r="AZ9" s="52">
        <f>章节关卡!I9*节奏总表!L8*60</f>
        <v>57600</v>
      </c>
      <c r="BA9" s="52">
        <v>5</v>
      </c>
      <c r="BB9" s="71">
        <f>SUMIFS(章节关卡!$AX$5:$AX$286,章节关卡!$AT$5:$AT$286,"="&amp;卡牌消耗!BA9)</f>
        <v>18225</v>
      </c>
      <c r="BC9" s="52">
        <v>4</v>
      </c>
      <c r="BD9" s="71">
        <f>SUMIFS(章节关卡!$BF$5:$BF$295,章节关卡!$BB$5:$BB$295,"="&amp;卡牌消耗!BC9)</f>
        <v>32400</v>
      </c>
      <c r="BE9" s="52">
        <f t="shared" si="10"/>
        <v>108225</v>
      </c>
      <c r="BF9" s="19">
        <v>1</v>
      </c>
      <c r="BG9" s="73">
        <f t="shared" si="11"/>
        <v>30921</v>
      </c>
      <c r="BH9" s="52">
        <v>3.5</v>
      </c>
      <c r="BK9" s="15"/>
      <c r="BL9" s="15"/>
      <c r="BM9" s="52">
        <v>5</v>
      </c>
      <c r="BN9" s="52">
        <v>5</v>
      </c>
      <c r="BO9" s="21">
        <f t="shared" si="12"/>
        <v>9.0909090909090912E-2</v>
      </c>
      <c r="BP9" s="71">
        <f t="shared" si="13"/>
        <v>755</v>
      </c>
      <c r="BQ9" s="52">
        <f>SUM(BP$5:BP9)</f>
        <v>2265</v>
      </c>
    </row>
    <row r="10" spans="1:69" ht="16.5" x14ac:dyDescent="0.2">
      <c r="P10" s="120">
        <v>6</v>
      </c>
      <c r="Q10" s="14">
        <f t="shared" si="0"/>
        <v>1</v>
      </c>
      <c r="R10" s="14">
        <f>INDEX(挂机升级突破!$BG$6:$BG$57,卡牌消耗!X10)</f>
        <v>11</v>
      </c>
      <c r="S10" s="14">
        <f>INDEX(挂机升级突破!BH$6:BH$57,卡牌消耗!$X10)</f>
        <v>2</v>
      </c>
      <c r="T10" s="14">
        <f>INDEX(挂机升级突破!BI$6:BI$57,卡牌消耗!$X10)</f>
        <v>0</v>
      </c>
      <c r="U10" s="14" t="str">
        <f t="shared" si="1"/>
        <v>关羽</v>
      </c>
      <c r="V10" s="14">
        <f t="shared" si="2"/>
        <v>5</v>
      </c>
      <c r="W10" s="14" t="str">
        <f t="shared" si="3"/>
        <v>关羽魂火-6</v>
      </c>
      <c r="X10" s="14">
        <f t="shared" si="4"/>
        <v>6</v>
      </c>
      <c r="Y10" s="14" t="str">
        <f>INDEX(挂机升级突破!$BJ$4:$BT$4,INDEX(挂机升级突破!$BG$6:$BG$57,卡牌消耗!X10))</f>
        <v>金币</v>
      </c>
      <c r="Z10" s="14">
        <f>ROUND(INDEX(挂机升级突破!$AZ$6:$AZ$57,卡牌消耗!X10)*INDEX(卡牌消耗!$B$8:$F$8,V10),0)</f>
        <v>2880</v>
      </c>
      <c r="AA10" s="14" t="str">
        <f>IF(S10&gt;0,INDEX(挂机升级突破!$BJ$4:$BT$4,S10),"")</f>
        <v>蓝色基础材料</v>
      </c>
      <c r="AB10" s="14">
        <f>ROUND(INDEX(挂机升级突破!$BJ$6:$BT$57,卡牌消耗!X10,S10)*INDEX(卡牌消耗!$B$5:$F$5,V10),0)</f>
        <v>30</v>
      </c>
      <c r="AC10" s="14" t="str">
        <f>IF(T10&gt;0,INDEX(挂机升级突破!$BJ$4:$BT$4,T10),"")</f>
        <v/>
      </c>
      <c r="AD10" s="14" t="str">
        <f>IF(T10&gt;0,ROUND(INDEX(挂机升级突破!$BJ$6:$BT$57,卡牌消耗!X10,T10)*INDEX(卡牌消耗!$B$7:$F$7,V10),0),"")</f>
        <v/>
      </c>
      <c r="AG10" s="120">
        <v>6</v>
      </c>
      <c r="AH10" s="14">
        <f t="shared" si="5"/>
        <v>1</v>
      </c>
      <c r="AI10" s="14">
        <f>INDEX(挂机升级突破!$BY$7:$BY$26,AM10)</f>
        <v>5</v>
      </c>
      <c r="AJ10" s="14">
        <f>INDEX(挂机升级突破!$BZ$7:$BZ$26,AM10)</f>
        <v>1</v>
      </c>
      <c r="AK10" s="14">
        <f t="shared" si="6"/>
        <v>5</v>
      </c>
      <c r="AL10" s="14" t="str">
        <f t="shared" si="7"/>
        <v>关羽</v>
      </c>
      <c r="AM10" s="14">
        <f t="shared" si="8"/>
        <v>6</v>
      </c>
      <c r="AN10" s="14" t="str">
        <f t="shared" si="9"/>
        <v>关羽6突</v>
      </c>
      <c r="AO10" s="14" t="str">
        <f>IF(AI10&gt;0,INDEX(挂机升级突破!$CF$5:$CJ$5,卡牌消耗!AI10),"")</f>
        <v>金币</v>
      </c>
      <c r="AP10" s="14">
        <f>IF(AI10&gt;0,ROUND(INDEX(挂机升级突破!$CJ$7:$CJ$26,卡牌消耗!AM10)*INDEX(卡牌消耗!$B$8:$F$8,AK10),0),"")</f>
        <v>4800</v>
      </c>
      <c r="AQ10" s="14" t="str">
        <f>IF(AJ10&gt;0,INDEX(挂机升级突破!$CF$5:$CJ$5,卡牌消耗!AJ10),"")</f>
        <v>玄铁</v>
      </c>
      <c r="AR10" s="14">
        <f>IF(AJ10&gt;0,ROUND(INDEX(挂机升级突破!$CF$7:$CI$26,卡牌消耗!AM10,卡牌消耗!AJ10)*INDEX($B$6:$F$6,AK10),0),"")</f>
        <v>32</v>
      </c>
      <c r="AS10" s="120"/>
      <c r="AT10" s="120"/>
      <c r="AX10" s="52" t="s">
        <v>327</v>
      </c>
      <c r="AY10" s="52">
        <v>60</v>
      </c>
      <c r="AZ10" s="52">
        <f>章节关卡!I10*节奏总表!L9*60</f>
        <v>81000</v>
      </c>
      <c r="BA10" s="52">
        <v>6</v>
      </c>
      <c r="BB10" s="71">
        <f>SUMIFS(章节关卡!$AX$5:$AX$286,章节关卡!$AT$5:$AT$286,"="&amp;卡牌消耗!BA10)</f>
        <v>20250</v>
      </c>
      <c r="BC10" s="52">
        <v>5</v>
      </c>
      <c r="BD10" s="71">
        <f>SUMIFS(章节关卡!$BF$5:$BF$295,章节关卡!$BB$5:$BB$295,"="&amp;卡牌消耗!BC10)</f>
        <v>36450</v>
      </c>
      <c r="BE10" s="52">
        <f t="shared" si="10"/>
        <v>137700</v>
      </c>
      <c r="BF10" s="19">
        <v>1</v>
      </c>
      <c r="BG10" s="73">
        <f t="shared" si="11"/>
        <v>34425</v>
      </c>
      <c r="BH10" s="52">
        <v>4</v>
      </c>
      <c r="BK10" s="15"/>
      <c r="BL10" s="15"/>
      <c r="BM10" s="52">
        <v>6</v>
      </c>
      <c r="BN10" s="52">
        <v>6</v>
      </c>
      <c r="BO10" s="21">
        <f t="shared" si="12"/>
        <v>0.10909090909090909</v>
      </c>
      <c r="BP10" s="71">
        <f t="shared" si="13"/>
        <v>910</v>
      </c>
      <c r="BQ10" s="52">
        <f>SUM(BP$5:BP10)</f>
        <v>3175</v>
      </c>
    </row>
    <row r="11" spans="1:69" ht="16.5" customHeight="1" x14ac:dyDescent="0.2">
      <c r="A11" s="35" t="s">
        <v>198</v>
      </c>
      <c r="B11">
        <v>20</v>
      </c>
      <c r="C11">
        <v>30</v>
      </c>
      <c r="D11">
        <v>45</v>
      </c>
      <c r="I11" s="143" t="s">
        <v>445</v>
      </c>
      <c r="J11" s="143"/>
      <c r="K11" s="143"/>
      <c r="L11" s="143"/>
      <c r="M11" s="143"/>
      <c r="P11" s="120">
        <v>7</v>
      </c>
      <c r="Q11" s="14">
        <f t="shared" si="0"/>
        <v>1</v>
      </c>
      <c r="R11" s="14">
        <f>INDEX(挂机升级突破!$BG$6:$BG$57,卡牌消耗!X11)</f>
        <v>11</v>
      </c>
      <c r="S11" s="14">
        <f>INDEX(挂机升级突破!BH$6:BH$57,卡牌消耗!$X11)</f>
        <v>2</v>
      </c>
      <c r="T11" s="14">
        <f>INDEX(挂机升级突破!BI$6:BI$57,卡牌消耗!$X11)</f>
        <v>0</v>
      </c>
      <c r="U11" s="14" t="str">
        <f t="shared" si="1"/>
        <v>关羽</v>
      </c>
      <c r="V11" s="14">
        <f t="shared" si="2"/>
        <v>5</v>
      </c>
      <c r="W11" s="14" t="str">
        <f t="shared" si="3"/>
        <v>关羽魂火-7</v>
      </c>
      <c r="X11" s="14">
        <f t="shared" si="4"/>
        <v>7</v>
      </c>
      <c r="Y11" s="14" t="str">
        <f>INDEX(挂机升级突破!$BJ$4:$BT$4,INDEX(挂机升级突破!$BG$6:$BG$57,卡牌消耗!X11))</f>
        <v>金币</v>
      </c>
      <c r="Z11" s="14">
        <f>ROUND(INDEX(挂机升级突破!$AZ$6:$AZ$57,卡牌消耗!X11)*INDEX(卡牌消耗!$B$8:$F$8,V11),0)</f>
        <v>4200</v>
      </c>
      <c r="AA11" s="14" t="str">
        <f>IF(S11&gt;0,INDEX(挂机升级突破!$BJ$4:$BT$4,S11),"")</f>
        <v>蓝色基础材料</v>
      </c>
      <c r="AB11" s="14">
        <f>ROUND(INDEX(挂机升级突破!$BJ$6:$BT$57,卡牌消耗!X11,S11)*INDEX(卡牌消耗!$B$5:$F$5,V11),0)</f>
        <v>30</v>
      </c>
      <c r="AC11" s="14" t="str">
        <f>IF(T11&gt;0,INDEX(挂机升级突破!$BJ$4:$BT$4,T11),"")</f>
        <v/>
      </c>
      <c r="AD11" s="14" t="str">
        <f>IF(T11&gt;0,ROUND(INDEX(挂机升级突破!$BJ$6:$BT$57,卡牌消耗!X11,T11)*INDEX(卡牌消耗!$B$7:$F$7,V11),0),"")</f>
        <v/>
      </c>
      <c r="AG11" s="120">
        <v>7</v>
      </c>
      <c r="AH11" s="14">
        <f t="shared" si="5"/>
        <v>1</v>
      </c>
      <c r="AI11" s="14">
        <f>INDEX(挂机升级突破!$BY$7:$BY$26,AM11)</f>
        <v>5</v>
      </c>
      <c r="AJ11" s="14">
        <f>INDEX(挂机升级突破!$BZ$7:$BZ$26,AM11)</f>
        <v>1</v>
      </c>
      <c r="AK11" s="14">
        <f t="shared" si="6"/>
        <v>5</v>
      </c>
      <c r="AL11" s="14" t="str">
        <f t="shared" si="7"/>
        <v>关羽</v>
      </c>
      <c r="AM11" s="14">
        <f t="shared" si="8"/>
        <v>7</v>
      </c>
      <c r="AN11" s="14" t="str">
        <f t="shared" si="9"/>
        <v>关羽7突</v>
      </c>
      <c r="AO11" s="14" t="str">
        <f>IF(AI11&gt;0,INDEX(挂机升级突破!$CF$5:$CJ$5,卡牌消耗!AI11),"")</f>
        <v>金币</v>
      </c>
      <c r="AP11" s="14">
        <f>IF(AI11&gt;0,ROUND(INDEX(挂机升级突破!$CJ$7:$CJ$26,卡牌消耗!AM11)*INDEX(卡牌消耗!$B$8:$F$8,AK11),0),"")</f>
        <v>5600</v>
      </c>
      <c r="AQ11" s="14" t="str">
        <f>IF(AJ11&gt;0,INDEX(挂机升级突破!$CF$5:$CJ$5,卡牌消耗!AJ11),"")</f>
        <v>玄铁</v>
      </c>
      <c r="AR11" s="14">
        <f>IF(AJ11&gt;0,ROUND(INDEX(挂机升级突破!$CF$7:$CI$26,卡牌消耗!AM11,卡牌消耗!AJ11)*INDEX($B$6:$F$6,AK11),0),"")</f>
        <v>53</v>
      </c>
      <c r="AS11" s="120"/>
      <c r="AT11" s="120"/>
      <c r="AX11" s="52" t="s">
        <v>328</v>
      </c>
      <c r="AY11" s="52">
        <v>70</v>
      </c>
      <c r="AZ11" s="52">
        <f>章节关卡!I11*节奏总表!L10*60</f>
        <v>108000</v>
      </c>
      <c r="BA11" s="52">
        <v>7</v>
      </c>
      <c r="BB11" s="71">
        <f>SUMIFS(章节关卡!$AX$5:$AX$286,章节关卡!$AT$5:$AT$286,"="&amp;卡牌消耗!BA11)</f>
        <v>24300</v>
      </c>
      <c r="BC11" s="52">
        <v>6</v>
      </c>
      <c r="BD11" s="71">
        <f>SUMIFS(章节关卡!$BF$5:$BF$295,章节关卡!$BB$5:$BB$295,"="&amp;卡牌消耗!BC11)</f>
        <v>40500</v>
      </c>
      <c r="BE11" s="52">
        <f t="shared" si="10"/>
        <v>172800</v>
      </c>
      <c r="BF11" s="19">
        <v>1</v>
      </c>
      <c r="BG11" s="73">
        <f t="shared" si="11"/>
        <v>38400</v>
      </c>
      <c r="BH11" s="52">
        <v>4.5</v>
      </c>
      <c r="BK11" s="15"/>
      <c r="BL11" s="15"/>
      <c r="BM11" s="52">
        <v>7</v>
      </c>
      <c r="BN11" s="52">
        <v>7</v>
      </c>
      <c r="BO11" s="21">
        <f t="shared" si="12"/>
        <v>0.12727272727272726</v>
      </c>
      <c r="BP11" s="71">
        <f t="shared" si="13"/>
        <v>1060</v>
      </c>
      <c r="BQ11" s="52">
        <f>SUM(BP$5:BP11)</f>
        <v>4235</v>
      </c>
    </row>
    <row r="12" spans="1:69" ht="17.25" x14ac:dyDescent="0.2">
      <c r="A12" s="12" t="s">
        <v>193</v>
      </c>
      <c r="B12" s="12" t="s">
        <v>194</v>
      </c>
      <c r="C12" s="12" t="s">
        <v>195</v>
      </c>
      <c r="D12" s="12" t="s">
        <v>196</v>
      </c>
      <c r="E12" s="12" t="s">
        <v>197</v>
      </c>
      <c r="F12" s="12" t="s">
        <v>248</v>
      </c>
      <c r="G12" s="15"/>
      <c r="I12" s="12" t="s">
        <v>426</v>
      </c>
      <c r="J12" s="12" t="s">
        <v>188</v>
      </c>
      <c r="K12" s="12" t="s">
        <v>189</v>
      </c>
      <c r="L12" s="12" t="s">
        <v>190</v>
      </c>
      <c r="M12" s="12" t="s">
        <v>425</v>
      </c>
      <c r="P12" s="120">
        <v>8</v>
      </c>
      <c r="Q12" s="14">
        <f t="shared" si="0"/>
        <v>1</v>
      </c>
      <c r="R12" s="14">
        <f>INDEX(挂机升级突破!$BG$6:$BG$57,卡牌消耗!X12)</f>
        <v>11</v>
      </c>
      <c r="S12" s="14">
        <f>INDEX(挂机升级突破!BH$6:BH$57,卡牌消耗!$X12)</f>
        <v>2</v>
      </c>
      <c r="T12" s="14">
        <f>INDEX(挂机升级突破!BI$6:BI$57,卡牌消耗!$X12)</f>
        <v>0</v>
      </c>
      <c r="U12" s="14" t="str">
        <f t="shared" si="1"/>
        <v>关羽</v>
      </c>
      <c r="V12" s="14">
        <f t="shared" si="2"/>
        <v>5</v>
      </c>
      <c r="W12" s="14" t="str">
        <f t="shared" si="3"/>
        <v>关羽魂火-8</v>
      </c>
      <c r="X12" s="14">
        <f t="shared" si="4"/>
        <v>8</v>
      </c>
      <c r="Y12" s="14" t="str">
        <f>INDEX(挂机升级突破!$BJ$4:$BT$4,INDEX(挂机升级突破!$BG$6:$BG$57,卡牌消耗!X12))</f>
        <v>金币</v>
      </c>
      <c r="Z12" s="14">
        <f>ROUND(INDEX(挂机升级突破!$AZ$6:$AZ$57,卡牌消耗!X12)*INDEX(卡牌消耗!$B$8:$F$8,V12),0)</f>
        <v>5760</v>
      </c>
      <c r="AA12" s="14" t="str">
        <f>IF(S12&gt;0,INDEX(挂机升级突破!$BJ$4:$BT$4,S12),"")</f>
        <v>蓝色基础材料</v>
      </c>
      <c r="AB12" s="14">
        <f>ROUND(INDEX(挂机升级突破!$BJ$6:$BT$57,卡牌消耗!X12,S12)*INDEX(卡牌消耗!$B$5:$F$5,V12),0)</f>
        <v>53</v>
      </c>
      <c r="AC12" s="14" t="str">
        <f>IF(T12&gt;0,INDEX(挂机升级突破!$BJ$4:$BT$4,T12),"")</f>
        <v/>
      </c>
      <c r="AD12" s="14" t="str">
        <f>IF(T12&gt;0,ROUND(INDEX(挂机升级突破!$BJ$6:$BT$57,卡牌消耗!X12,T12)*INDEX(卡牌消耗!$B$7:$F$7,V12),0),"")</f>
        <v/>
      </c>
      <c r="AG12" s="120">
        <v>8</v>
      </c>
      <c r="AH12" s="14">
        <f t="shared" si="5"/>
        <v>1</v>
      </c>
      <c r="AI12" s="14">
        <f>INDEX(挂机升级突破!$BY$7:$BY$26,AM12)</f>
        <v>5</v>
      </c>
      <c r="AJ12" s="14">
        <f>INDEX(挂机升级突破!$BZ$7:$BZ$26,AM12)</f>
        <v>1</v>
      </c>
      <c r="AK12" s="14">
        <f t="shared" si="6"/>
        <v>5</v>
      </c>
      <c r="AL12" s="14" t="str">
        <f t="shared" si="7"/>
        <v>关羽</v>
      </c>
      <c r="AM12" s="14">
        <f t="shared" si="8"/>
        <v>8</v>
      </c>
      <c r="AN12" s="14" t="str">
        <f t="shared" si="9"/>
        <v>关羽8突</v>
      </c>
      <c r="AO12" s="14" t="str">
        <f>IF(AI12&gt;0,INDEX(挂机升级突破!$CF$5:$CJ$5,卡牌消耗!AI12),"")</f>
        <v>金币</v>
      </c>
      <c r="AP12" s="14">
        <f>IF(AI12&gt;0,ROUND(INDEX(挂机升级突破!$CJ$7:$CJ$26,卡牌消耗!AM12)*INDEX(卡牌消耗!$B$8:$F$8,AK12),0),"")</f>
        <v>6452</v>
      </c>
      <c r="AQ12" s="14" t="str">
        <f>IF(AJ12&gt;0,INDEX(挂机升级突破!$CF$5:$CJ$5,卡牌消耗!AJ12),"")</f>
        <v>玄铁</v>
      </c>
      <c r="AR12" s="14">
        <f>IF(AJ12&gt;0,ROUND(INDEX(挂机升级突破!$CF$7:$CI$26,卡牌消耗!AM12,卡牌消耗!AJ12)*INDEX($B$6:$F$6,AK12),0),"")</f>
        <v>95</v>
      </c>
      <c r="AS12" s="120"/>
      <c r="AT12" s="120"/>
      <c r="AX12" s="52" t="s">
        <v>329</v>
      </c>
      <c r="AY12" s="52">
        <v>80</v>
      </c>
      <c r="AZ12" s="52">
        <f>章节关卡!I12*节奏总表!L11*60</f>
        <v>144000</v>
      </c>
      <c r="BA12" s="52">
        <v>8</v>
      </c>
      <c r="BB12" s="71">
        <f>SUMIFS(章节关卡!$AX$5:$AX$286,章节关卡!$AT$5:$AT$286,"="&amp;卡牌消耗!BA12)</f>
        <v>28350</v>
      </c>
      <c r="BC12" s="52">
        <v>7</v>
      </c>
      <c r="BD12" s="71">
        <f>SUMIFS(章节关卡!$BF$5:$BF$295,章节关卡!$BB$5:$BB$295,"="&amp;卡牌消耗!BC12)</f>
        <v>48600</v>
      </c>
      <c r="BE12" s="52">
        <f t="shared" si="10"/>
        <v>220950</v>
      </c>
      <c r="BF12" s="19">
        <v>1</v>
      </c>
      <c r="BG12" s="73">
        <f t="shared" si="11"/>
        <v>44190</v>
      </c>
      <c r="BH12" s="52">
        <v>5</v>
      </c>
      <c r="BK12" s="15"/>
      <c r="BL12" s="15"/>
      <c r="BM12" s="52">
        <v>8</v>
      </c>
      <c r="BN12" s="52">
        <v>8</v>
      </c>
      <c r="BO12" s="21">
        <f t="shared" si="12"/>
        <v>0.14545454545454545</v>
      </c>
      <c r="BP12" s="71">
        <f t="shared" si="13"/>
        <v>1210</v>
      </c>
      <c r="BQ12" s="52">
        <f>SUM(BP$5:BP12)</f>
        <v>5445</v>
      </c>
    </row>
    <row r="13" spans="1:69" ht="16.5" x14ac:dyDescent="0.2">
      <c r="A13" s="14">
        <v>1102001</v>
      </c>
      <c r="B13" s="14" t="s">
        <v>199</v>
      </c>
      <c r="C13" s="14">
        <v>5</v>
      </c>
      <c r="D13" s="14">
        <v>80</v>
      </c>
      <c r="E13" s="14">
        <v>3</v>
      </c>
      <c r="F13" s="40">
        <f>A13+400000</f>
        <v>1502001</v>
      </c>
      <c r="G13" s="15"/>
      <c r="I13" s="59">
        <v>1</v>
      </c>
      <c r="J13" s="59">
        <f>INDEX(金币总产!$V$29:$V$33,卡牌消耗!$I13)*C$8</f>
        <v>57487.499999999993</v>
      </c>
      <c r="K13" s="59">
        <f>INDEX(金币总产!$V$29:$V$33,卡牌消耗!$I13)*D$8</f>
        <v>82125</v>
      </c>
      <c r="L13" s="59">
        <f>INDEX(金币总产!$V$29:$V$33,卡牌消耗!$I13)*E$8</f>
        <v>123187.5</v>
      </c>
      <c r="M13" s="59">
        <f>INDEX(金币总产!$V$29:$V$33,卡牌消耗!$I13)*F$8</f>
        <v>164250</v>
      </c>
      <c r="P13" s="120">
        <v>9</v>
      </c>
      <c r="Q13" s="14">
        <f t="shared" si="0"/>
        <v>1</v>
      </c>
      <c r="R13" s="14">
        <f>INDEX(挂机升级突破!$BG$6:$BG$57,卡牌消耗!X13)</f>
        <v>11</v>
      </c>
      <c r="S13" s="14">
        <f>INDEX(挂机升级突破!BH$6:BH$57,卡牌消耗!$X13)</f>
        <v>2</v>
      </c>
      <c r="T13" s="14">
        <f>INDEX(挂机升级突破!BI$6:BI$57,卡牌消耗!$X13)</f>
        <v>0</v>
      </c>
      <c r="U13" s="14" t="str">
        <f t="shared" si="1"/>
        <v>关羽</v>
      </c>
      <c r="V13" s="14">
        <f t="shared" si="2"/>
        <v>5</v>
      </c>
      <c r="W13" s="14" t="str">
        <f t="shared" si="3"/>
        <v>关羽魂火-9</v>
      </c>
      <c r="X13" s="14">
        <f t="shared" si="4"/>
        <v>9</v>
      </c>
      <c r="Y13" s="14" t="str">
        <f>INDEX(挂机升级突破!$BJ$4:$BT$4,INDEX(挂机升级突破!$BG$6:$BG$57,卡牌消耗!X13))</f>
        <v>金币</v>
      </c>
      <c r="Z13" s="14">
        <f>ROUND(INDEX(挂机升级突破!$AZ$6:$AZ$57,卡牌消耗!X13)*INDEX(卡牌消耗!$B$8:$F$8,V13),0)</f>
        <v>6240</v>
      </c>
      <c r="AA13" s="14" t="str">
        <f>IF(S13&gt;0,INDEX(挂机升级突破!$BJ$4:$BT$4,S13),"")</f>
        <v>蓝色基础材料</v>
      </c>
      <c r="AB13" s="14">
        <f>ROUND(INDEX(挂机升级突破!$BJ$6:$BT$57,卡牌消耗!X13,S13)*INDEX(卡牌消耗!$B$5:$F$5,V13),0)</f>
        <v>53</v>
      </c>
      <c r="AC13" s="14" t="str">
        <f>IF(T13&gt;0,INDEX(挂机升级突破!$BJ$4:$BT$4,T13),"")</f>
        <v/>
      </c>
      <c r="AD13" s="14" t="str">
        <f>IF(T13&gt;0,ROUND(INDEX(挂机升级突破!$BJ$6:$BT$57,卡牌消耗!X13,T13)*INDEX(卡牌消耗!$B$7:$F$7,V13),0),"")</f>
        <v/>
      </c>
      <c r="AG13" s="120">
        <v>9</v>
      </c>
      <c r="AH13" s="14">
        <f t="shared" si="5"/>
        <v>1</v>
      </c>
      <c r="AI13" s="14">
        <f>INDEX(挂机升级突破!$BY$7:$BY$26,AM13)</f>
        <v>5</v>
      </c>
      <c r="AJ13" s="14">
        <f>INDEX(挂机升级突破!$BZ$7:$BZ$26,AM13)</f>
        <v>2</v>
      </c>
      <c r="AK13" s="14">
        <f t="shared" si="6"/>
        <v>5</v>
      </c>
      <c r="AL13" s="14" t="str">
        <f t="shared" si="7"/>
        <v>关羽</v>
      </c>
      <c r="AM13" s="14">
        <f t="shared" si="8"/>
        <v>9</v>
      </c>
      <c r="AN13" s="14" t="str">
        <f t="shared" si="9"/>
        <v>关羽9突</v>
      </c>
      <c r="AO13" s="14" t="str">
        <f>IF(AI13&gt;0,INDEX(挂机升级突破!$CF$5:$CJ$5,卡牌消耗!AI13),"")</f>
        <v>金币</v>
      </c>
      <c r="AP13" s="14">
        <f>IF(AI13&gt;0,ROUND(INDEX(挂机升级突破!$CJ$7:$CJ$26,卡牌消耗!AM13)*INDEX(卡牌消耗!$B$8:$F$8,AK13),0),"")</f>
        <v>8320</v>
      </c>
      <c r="AQ13" s="14" t="str">
        <f>IF(AJ13&gt;0,INDEX(挂机升级突破!$CF$5:$CJ$5,卡牌消耗!AJ13),"")</f>
        <v>乌金</v>
      </c>
      <c r="AR13" s="14">
        <f>IF(AJ13&gt;0,ROUND(INDEX(挂机升级突破!$CF$7:$CI$26,卡牌消耗!AM13,卡牌消耗!AJ13)*INDEX($B$6:$F$6,AK13),0),"")</f>
        <v>30</v>
      </c>
      <c r="AS13" s="120"/>
      <c r="AT13" s="120"/>
      <c r="AX13" s="52" t="s">
        <v>330</v>
      </c>
      <c r="AY13" s="52">
        <v>90</v>
      </c>
      <c r="AZ13" s="52">
        <f>章节关卡!I13*节奏总表!L12*60</f>
        <v>176400</v>
      </c>
      <c r="BA13" s="52">
        <v>9</v>
      </c>
      <c r="BB13" s="71">
        <f>SUMIFS(章节关卡!$AX$5:$AX$286,章节关卡!$AT$5:$AT$286,"="&amp;卡牌消耗!BA13)</f>
        <v>32400</v>
      </c>
      <c r="BC13" s="52">
        <v>8</v>
      </c>
      <c r="BD13" s="71">
        <f>SUMIFS(章节关卡!$BF$5:$BF$295,章节关卡!$BB$5:$BB$295,"="&amp;卡牌消耗!BC13)</f>
        <v>56700</v>
      </c>
      <c r="BE13" s="52">
        <f t="shared" si="10"/>
        <v>265500</v>
      </c>
      <c r="BF13" s="19">
        <v>1</v>
      </c>
      <c r="BG13" s="73">
        <f t="shared" si="11"/>
        <v>48272</v>
      </c>
      <c r="BH13" s="52">
        <v>5.5</v>
      </c>
      <c r="BK13" s="15"/>
      <c r="BL13" s="15"/>
      <c r="BM13" s="52">
        <v>9</v>
      </c>
      <c r="BN13" s="52">
        <v>9</v>
      </c>
      <c r="BO13" s="21">
        <f t="shared" si="12"/>
        <v>0.16363636363636364</v>
      </c>
      <c r="BP13" s="71">
        <f t="shared" si="13"/>
        <v>1365</v>
      </c>
      <c r="BQ13" s="52">
        <f>SUM(BP$5:BP13)</f>
        <v>6810</v>
      </c>
    </row>
    <row r="14" spans="1:69" ht="16.5" x14ac:dyDescent="0.2">
      <c r="A14" s="14">
        <v>1102002</v>
      </c>
      <c r="B14" s="14" t="s">
        <v>200</v>
      </c>
      <c r="C14" s="14">
        <v>3</v>
      </c>
      <c r="D14" s="14">
        <v>40</v>
      </c>
      <c r="E14" s="14">
        <v>1</v>
      </c>
      <c r="F14" s="116">
        <f t="shared" ref="F14:F40" si="14">A14+400000</f>
        <v>1502002</v>
      </c>
      <c r="G14" s="15"/>
      <c r="I14" s="59">
        <v>2</v>
      </c>
      <c r="J14" s="59">
        <f>INDEX(金币总产!$V$29:$V$33,卡牌消耗!$I14)*C$8</f>
        <v>261607.49999999997</v>
      </c>
      <c r="K14" s="59">
        <f>INDEX(金币总产!$V$29:$V$33,卡牌消耗!$I14)*D$8</f>
        <v>373725</v>
      </c>
      <c r="L14" s="59">
        <f>INDEX(金币总产!$V$29:$V$33,卡牌消耗!$I14)*E$8</f>
        <v>560587.5</v>
      </c>
      <c r="M14" s="59">
        <f>INDEX(金币总产!$V$29:$V$33,卡牌消耗!$I14)*F$8</f>
        <v>747450</v>
      </c>
      <c r="P14" s="120">
        <v>10</v>
      </c>
      <c r="Q14" s="14">
        <f t="shared" si="0"/>
        <v>1</v>
      </c>
      <c r="R14" s="14">
        <f>INDEX(挂机升级突破!$BG$6:$BG$57,卡牌消耗!X14)</f>
        <v>11</v>
      </c>
      <c r="S14" s="14">
        <f>INDEX(挂机升级突破!BH$6:BH$57,卡牌消耗!$X14)</f>
        <v>2</v>
      </c>
      <c r="T14" s="14">
        <f>INDEX(挂机升级突破!BI$6:BI$57,卡牌消耗!$X14)</f>
        <v>0</v>
      </c>
      <c r="U14" s="14" t="str">
        <f t="shared" si="1"/>
        <v>关羽</v>
      </c>
      <c r="V14" s="14">
        <f t="shared" si="2"/>
        <v>5</v>
      </c>
      <c r="W14" s="14" t="str">
        <f t="shared" si="3"/>
        <v>关羽魂火-10</v>
      </c>
      <c r="X14" s="14">
        <f t="shared" si="4"/>
        <v>10</v>
      </c>
      <c r="Y14" s="14" t="str">
        <f>INDEX(挂机升级突破!$BJ$4:$BT$4,INDEX(挂机升级突破!$BG$6:$BG$57,卡牌消耗!X14))</f>
        <v>金币</v>
      </c>
      <c r="Z14" s="14">
        <f>ROUND(INDEX(挂机升级突破!$AZ$6:$AZ$57,卡牌消耗!X14)*INDEX(卡牌消耗!$B$8:$F$8,V14),0)</f>
        <v>6960</v>
      </c>
      <c r="AA14" s="14" t="str">
        <f>IF(S14&gt;0,INDEX(挂机升级突破!$BJ$4:$BT$4,S14),"")</f>
        <v>蓝色基础材料</v>
      </c>
      <c r="AB14" s="14">
        <f>ROUND(INDEX(挂机升级突破!$BJ$6:$BT$57,卡牌消耗!X14,S14)*INDEX(卡牌消耗!$B$5:$F$5,V14),0)</f>
        <v>83</v>
      </c>
      <c r="AC14" s="14" t="str">
        <f>IF(T14&gt;0,INDEX(挂机升级突破!$BJ$4:$BT$4,T14),"")</f>
        <v/>
      </c>
      <c r="AD14" s="14" t="str">
        <f>IF(T14&gt;0,ROUND(INDEX(挂机升级突破!$BJ$6:$BT$57,卡牌消耗!X14,T14)*INDEX(卡牌消耗!$B$7:$F$7,V14),0),"")</f>
        <v/>
      </c>
      <c r="AG14" s="120">
        <v>10</v>
      </c>
      <c r="AH14" s="14">
        <f t="shared" si="5"/>
        <v>1</v>
      </c>
      <c r="AI14" s="14">
        <f>INDEX(挂机升级突破!$BY$7:$BY$26,AM14)</f>
        <v>5</v>
      </c>
      <c r="AJ14" s="14">
        <f>INDEX(挂机升级突破!$BZ$7:$BZ$26,AM14)</f>
        <v>2</v>
      </c>
      <c r="AK14" s="14">
        <f t="shared" si="6"/>
        <v>5</v>
      </c>
      <c r="AL14" s="14" t="str">
        <f t="shared" si="7"/>
        <v>关羽</v>
      </c>
      <c r="AM14" s="14">
        <f t="shared" si="8"/>
        <v>10</v>
      </c>
      <c r="AN14" s="14" t="str">
        <f t="shared" si="9"/>
        <v>关羽10突</v>
      </c>
      <c r="AO14" s="14" t="str">
        <f>IF(AI14&gt;0,INDEX(挂机升级突破!$CF$5:$CJ$5,卡牌消耗!AI14),"")</f>
        <v>金币</v>
      </c>
      <c r="AP14" s="14">
        <f>IF(AI14&gt;0,ROUND(INDEX(挂机升级突破!$CJ$7:$CJ$26,卡牌消耗!AM14)*INDEX(卡牌消耗!$B$8:$F$8,AK14),0),"")</f>
        <v>12692</v>
      </c>
      <c r="AQ14" s="14" t="str">
        <f>IF(AJ14&gt;0,INDEX(挂机升级突破!$CF$5:$CJ$5,卡牌消耗!AJ14),"")</f>
        <v>乌金</v>
      </c>
      <c r="AR14" s="14">
        <f>IF(AJ14&gt;0,ROUND(INDEX(挂机升级突破!$CF$7:$CI$26,卡牌消耗!AM14,卡牌消耗!AJ14)*INDEX($B$6:$F$6,AK14),0),"")</f>
        <v>44</v>
      </c>
      <c r="AS14" s="120"/>
      <c r="AT14" s="120"/>
      <c r="AX14" s="52" t="s">
        <v>331</v>
      </c>
      <c r="AY14" s="52">
        <v>100</v>
      </c>
      <c r="AZ14" s="52">
        <f>章节关卡!I14*节奏总表!L13*60</f>
        <v>211200</v>
      </c>
      <c r="BA14" s="52">
        <v>10</v>
      </c>
      <c r="BB14" s="71">
        <f>SUMIFS(章节关卡!$AX$5:$AX$286,章节关卡!$AT$5:$AT$286,"="&amp;卡牌消耗!BA14)</f>
        <v>36450</v>
      </c>
      <c r="BC14" s="52">
        <v>9</v>
      </c>
      <c r="BD14" s="71">
        <f>SUMIFS(章节关卡!$BF$5:$BF$295,章节关卡!$BB$5:$BB$295,"="&amp;卡牌消耗!BC14)</f>
        <v>64800</v>
      </c>
      <c r="BE14" s="52">
        <f t="shared" si="10"/>
        <v>312450</v>
      </c>
      <c r="BF14" s="19">
        <v>1</v>
      </c>
      <c r="BG14" s="73">
        <f t="shared" si="11"/>
        <v>52075</v>
      </c>
      <c r="BH14" s="52">
        <v>6</v>
      </c>
      <c r="BM14" s="52">
        <v>10</v>
      </c>
      <c r="BN14" s="52">
        <v>10</v>
      </c>
      <c r="BO14" s="21">
        <f>BN14/$BL$8</f>
        <v>0.18181818181818182</v>
      </c>
      <c r="BP14" s="71">
        <f t="shared" si="13"/>
        <v>1515</v>
      </c>
      <c r="BQ14" s="52">
        <f>SUM(BP$5:BP14)</f>
        <v>8325</v>
      </c>
    </row>
    <row r="15" spans="1:69" ht="16.5" x14ac:dyDescent="0.2">
      <c r="A15" s="14">
        <v>1102003</v>
      </c>
      <c r="B15" s="14" t="s">
        <v>201</v>
      </c>
      <c r="C15" s="14">
        <v>4</v>
      </c>
      <c r="D15" s="14">
        <v>40</v>
      </c>
      <c r="E15" s="14">
        <v>1</v>
      </c>
      <c r="F15" s="116">
        <f t="shared" si="14"/>
        <v>1502003</v>
      </c>
      <c r="G15" s="15"/>
      <c r="I15" s="59">
        <v>3</v>
      </c>
      <c r="J15" s="59">
        <f>INDEX(金币总产!$V$29:$V$33,卡牌消耗!$I15)*C$8</f>
        <v>206675</v>
      </c>
      <c r="K15" s="59">
        <f>INDEX(金币总产!$V$29:$V$33,卡牌消耗!$I15)*D$8</f>
        <v>295250</v>
      </c>
      <c r="L15" s="59">
        <f>INDEX(金币总产!$V$29:$V$33,卡牌消耗!$I15)*E$8</f>
        <v>442875</v>
      </c>
      <c r="M15" s="59">
        <f>INDEX(金币总产!$V$29:$V$33,卡牌消耗!$I15)*F$8</f>
        <v>590500</v>
      </c>
      <c r="P15" s="120">
        <v>11</v>
      </c>
      <c r="Q15" s="14">
        <f t="shared" si="0"/>
        <v>1</v>
      </c>
      <c r="R15" s="14">
        <f>INDEX(挂机升级突破!$BG$6:$BG$57,卡牌消耗!X15)</f>
        <v>11</v>
      </c>
      <c r="S15" s="14">
        <f>INDEX(挂机升级突破!BH$6:BH$57,卡牌消耗!$X15)</f>
        <v>2</v>
      </c>
      <c r="T15" s="14">
        <f>INDEX(挂机升级突破!BI$6:BI$57,卡牌消耗!$X15)</f>
        <v>0</v>
      </c>
      <c r="U15" s="14" t="str">
        <f t="shared" si="1"/>
        <v>关羽</v>
      </c>
      <c r="V15" s="14">
        <f t="shared" si="2"/>
        <v>5</v>
      </c>
      <c r="W15" s="14" t="str">
        <f t="shared" si="3"/>
        <v>关羽魂火-11</v>
      </c>
      <c r="X15" s="14">
        <f t="shared" si="4"/>
        <v>11</v>
      </c>
      <c r="Y15" s="14" t="str">
        <f>INDEX(挂机升级突破!$BJ$4:$BT$4,INDEX(挂机升级突破!$BG$6:$BG$57,卡牌消耗!X15))</f>
        <v>金币</v>
      </c>
      <c r="Z15" s="14">
        <f>ROUND(INDEX(挂机升级突破!$AZ$6:$AZ$57,卡牌消耗!X15)*INDEX(卡牌消耗!$B$8:$F$8,V15),0)</f>
        <v>7280</v>
      </c>
      <c r="AA15" s="14" t="str">
        <f>IF(S15&gt;0,INDEX(挂机升级突破!$BJ$4:$BT$4,S15),"")</f>
        <v>蓝色基础材料</v>
      </c>
      <c r="AB15" s="14">
        <f>ROUND(INDEX(挂机升级突破!$BJ$6:$BT$57,卡牌消耗!X15,S15)*INDEX(卡牌消耗!$B$5:$F$5,V15),0)</f>
        <v>83</v>
      </c>
      <c r="AC15" s="14" t="str">
        <f>IF(T15&gt;0,INDEX(挂机升级突破!$BJ$4:$BT$4,T15),"")</f>
        <v/>
      </c>
      <c r="AD15" s="14" t="str">
        <f>IF(T15&gt;0,ROUND(INDEX(挂机升级突破!$BJ$6:$BT$57,卡牌消耗!X15,T15)*INDEX(卡牌消耗!$B$7:$F$7,V15),0),"")</f>
        <v/>
      </c>
      <c r="AG15" s="120">
        <v>11</v>
      </c>
      <c r="AH15" s="14">
        <f t="shared" si="5"/>
        <v>1</v>
      </c>
      <c r="AI15" s="14">
        <f>INDEX(挂机升级突破!$BY$7:$BY$26,AM15)</f>
        <v>5</v>
      </c>
      <c r="AJ15" s="14">
        <f>INDEX(挂机升级突破!$BZ$7:$BZ$26,AM15)</f>
        <v>2</v>
      </c>
      <c r="AK15" s="14">
        <f t="shared" si="6"/>
        <v>5</v>
      </c>
      <c r="AL15" s="14" t="str">
        <f t="shared" si="7"/>
        <v>关羽</v>
      </c>
      <c r="AM15" s="14">
        <f t="shared" si="8"/>
        <v>11</v>
      </c>
      <c r="AN15" s="14" t="str">
        <f t="shared" si="9"/>
        <v>关羽11突</v>
      </c>
      <c r="AO15" s="14" t="str">
        <f>IF(AI15&gt;0,INDEX(挂机升级突破!$CF$5:$CJ$5,卡牌消耗!AI15),"")</f>
        <v>金币</v>
      </c>
      <c r="AP15" s="14">
        <f>IF(AI15&gt;0,ROUND(INDEX(挂机升级突破!$CJ$7:$CJ$26,卡牌消耗!AM15)*INDEX(卡牌消耗!$B$8:$F$8,AK15),0),"")</f>
        <v>15600</v>
      </c>
      <c r="AQ15" s="14" t="str">
        <f>IF(AJ15&gt;0,INDEX(挂机升级突破!$CF$5:$CJ$5,卡牌消耗!AJ15),"")</f>
        <v>乌金</v>
      </c>
      <c r="AR15" s="14">
        <f>IF(AJ15&gt;0,ROUND(INDEX(挂机升级突破!$CF$7:$CI$26,卡牌消耗!AM15,卡牌消耗!AJ15)*INDEX($B$6:$F$6,AK15),0),"")</f>
        <v>57</v>
      </c>
      <c r="AS15" s="120"/>
      <c r="AT15" s="120"/>
      <c r="AX15" s="52" t="s">
        <v>332</v>
      </c>
      <c r="AY15" s="52">
        <v>110</v>
      </c>
      <c r="AZ15" s="52">
        <f>章节关卡!I15*节奏总表!L14*60</f>
        <v>280800</v>
      </c>
      <c r="BA15" s="52">
        <v>11</v>
      </c>
      <c r="BB15" s="71">
        <f>SUMIFS(章节关卡!$AX$5:$AX$286,章节关卡!$AT$5:$AT$286,"="&amp;卡牌消耗!BA15)</f>
        <v>40500</v>
      </c>
      <c r="BC15" s="52">
        <v>10</v>
      </c>
      <c r="BD15" s="71">
        <f>SUMIFS(章节关卡!$BF$5:$BF$295,章节关卡!$BB$5:$BB$295,"="&amp;卡牌消耗!BC15)</f>
        <v>72900</v>
      </c>
      <c r="BE15" s="52">
        <f t="shared" si="10"/>
        <v>394200</v>
      </c>
      <c r="BF15" s="19">
        <v>1</v>
      </c>
      <c r="BG15" s="73">
        <f t="shared" si="11"/>
        <v>56314</v>
      </c>
      <c r="BH15" s="52">
        <v>7</v>
      </c>
      <c r="BK15" s="52" t="s">
        <v>352</v>
      </c>
      <c r="BL15" s="52">
        <v>2</v>
      </c>
      <c r="BM15" s="52">
        <v>11</v>
      </c>
      <c r="BN15" s="52">
        <v>10</v>
      </c>
      <c r="BO15" s="21">
        <f>BN15/$BL$18</f>
        <v>6.8493150684931503E-2</v>
      </c>
      <c r="BP15" s="52">
        <f>INT(BL$16*BO15/5)*5</f>
        <v>1645</v>
      </c>
      <c r="BQ15" s="52">
        <f>SUM(BP$5:BP15)</f>
        <v>9970</v>
      </c>
    </row>
    <row r="16" spans="1:69" ht="16.5" x14ac:dyDescent="0.2">
      <c r="A16" s="14">
        <v>1102004</v>
      </c>
      <c r="B16" s="14" t="s">
        <v>202</v>
      </c>
      <c r="C16" s="14">
        <v>2</v>
      </c>
      <c r="D16" s="14">
        <v>20</v>
      </c>
      <c r="E16" s="14">
        <v>2</v>
      </c>
      <c r="F16" s="116">
        <f t="shared" si="14"/>
        <v>1502004</v>
      </c>
      <c r="G16" s="15"/>
      <c r="I16" s="59">
        <v>4</v>
      </c>
      <c r="J16" s="59">
        <f>INDEX(金币总产!$V$29:$V$33,卡牌消耗!$I16)*C$8</f>
        <v>283955</v>
      </c>
      <c r="K16" s="59">
        <f>INDEX(金币总产!$V$29:$V$33,卡牌消耗!$I16)*D$8</f>
        <v>405650</v>
      </c>
      <c r="L16" s="59">
        <f>INDEX(金币总产!$V$29:$V$33,卡牌消耗!$I16)*E$8</f>
        <v>608475</v>
      </c>
      <c r="M16" s="59">
        <f>INDEX(金币总产!$V$29:$V$33,卡牌消耗!$I16)*F$8</f>
        <v>811300</v>
      </c>
      <c r="P16" s="120">
        <v>12</v>
      </c>
      <c r="Q16" s="14">
        <f t="shared" si="0"/>
        <v>1</v>
      </c>
      <c r="R16" s="14">
        <f>INDEX(挂机升级突破!$BG$6:$BG$57,卡牌消耗!X16)</f>
        <v>11</v>
      </c>
      <c r="S16" s="14">
        <f>INDEX(挂机升级突破!BH$6:BH$57,卡牌消耗!$X16)</f>
        <v>2</v>
      </c>
      <c r="T16" s="14">
        <f>INDEX(挂机升级突破!BI$6:BI$57,卡牌消耗!$X16)</f>
        <v>0</v>
      </c>
      <c r="U16" s="14" t="str">
        <f t="shared" si="1"/>
        <v>关羽</v>
      </c>
      <c r="V16" s="14">
        <f t="shared" si="2"/>
        <v>5</v>
      </c>
      <c r="W16" s="14" t="str">
        <f t="shared" si="3"/>
        <v>关羽魂火-12</v>
      </c>
      <c r="X16" s="14">
        <f t="shared" si="4"/>
        <v>12</v>
      </c>
      <c r="Y16" s="14" t="str">
        <f>INDEX(挂机升级突破!$BJ$4:$BT$4,INDEX(挂机升级突破!$BG$6:$BG$57,卡牌消耗!X16))</f>
        <v>金币</v>
      </c>
      <c r="Z16" s="14">
        <f>ROUND(INDEX(挂机升级突破!$AZ$6:$AZ$57,卡牌消耗!X16)*INDEX(卡牌消耗!$B$8:$F$8,V16),0)</f>
        <v>8120</v>
      </c>
      <c r="AA16" s="14" t="str">
        <f>IF(S16&gt;0,INDEX(挂机升级突破!$BJ$4:$BT$4,S16),"")</f>
        <v>蓝色基础材料</v>
      </c>
      <c r="AB16" s="14">
        <f>ROUND(INDEX(挂机升级突破!$BJ$6:$BT$57,卡牌消耗!X16,S16)*INDEX(卡牌消耗!$B$5:$F$5,V16),0)</f>
        <v>113</v>
      </c>
      <c r="AC16" s="14" t="str">
        <f>IF(T16&gt;0,INDEX(挂机升级突破!$BJ$4:$BT$4,T16),"")</f>
        <v/>
      </c>
      <c r="AD16" s="14" t="str">
        <f>IF(T16&gt;0,ROUND(INDEX(挂机升级突破!$BJ$6:$BT$57,卡牌消耗!X16,T16)*INDEX(卡牌消耗!$B$7:$F$7,V16),0),"")</f>
        <v/>
      </c>
      <c r="AG16" s="120">
        <v>12</v>
      </c>
      <c r="AH16" s="14">
        <f t="shared" si="5"/>
        <v>1</v>
      </c>
      <c r="AI16" s="14">
        <f>INDEX(挂机升级突破!$BY$7:$BY$26,AM16)</f>
        <v>5</v>
      </c>
      <c r="AJ16" s="14">
        <f>INDEX(挂机升级突破!$BZ$7:$BZ$26,AM16)</f>
        <v>2</v>
      </c>
      <c r="AK16" s="14">
        <f t="shared" si="6"/>
        <v>5</v>
      </c>
      <c r="AL16" s="14" t="str">
        <f t="shared" si="7"/>
        <v>关羽</v>
      </c>
      <c r="AM16" s="14">
        <f t="shared" si="8"/>
        <v>12</v>
      </c>
      <c r="AN16" s="14" t="str">
        <f t="shared" si="9"/>
        <v>关羽12突</v>
      </c>
      <c r="AO16" s="14" t="str">
        <f>IF(AI16&gt;0,INDEX(挂机升级突破!$CF$5:$CJ$5,卡牌消耗!AI16),"")</f>
        <v>金币</v>
      </c>
      <c r="AP16" s="14">
        <f>IF(AI16&gt;0,ROUND(INDEX(挂机升级突破!$CJ$7:$CJ$26,卡牌消耗!AM16)*INDEX(卡牌消耗!$B$8:$F$8,AK16),0),"")</f>
        <v>26400</v>
      </c>
      <c r="AQ16" s="14" t="str">
        <f>IF(AJ16&gt;0,INDEX(挂机升级突破!$CF$5:$CJ$5,卡牌消耗!AJ16),"")</f>
        <v>乌金</v>
      </c>
      <c r="AR16" s="14">
        <f>IF(AJ16&gt;0,ROUND(INDEX(挂机升级突破!$CF$7:$CI$26,卡牌消耗!AM16,卡牌消耗!AJ16)*INDEX($B$6:$F$6,AK16),0),"")</f>
        <v>74</v>
      </c>
      <c r="AS16" s="120"/>
      <c r="AT16" s="120"/>
      <c r="AX16" s="52" t="s">
        <v>333</v>
      </c>
      <c r="AY16" s="52">
        <v>120</v>
      </c>
      <c r="AZ16" s="52">
        <f>章节关卡!I16*节奏总表!L15*60</f>
        <v>360000</v>
      </c>
      <c r="BA16" s="52">
        <v>12</v>
      </c>
      <c r="BB16" s="71">
        <f>SUMIFS(章节关卡!$AX$5:$AX$286,章节关卡!$AT$5:$AT$286,"="&amp;卡牌消耗!BA16)</f>
        <v>44550</v>
      </c>
      <c r="BC16" s="52">
        <v>11</v>
      </c>
      <c r="BD16" s="71">
        <f>SUMIFS(章节关卡!$BF$5:$BF$295,章节关卡!$BB$5:$BB$295,"="&amp;卡牌消耗!BC16)</f>
        <v>81000</v>
      </c>
      <c r="BE16" s="52">
        <f t="shared" si="10"/>
        <v>485550</v>
      </c>
      <c r="BF16" s="19">
        <v>1</v>
      </c>
      <c r="BG16" s="73">
        <f t="shared" si="11"/>
        <v>60693</v>
      </c>
      <c r="BH16" s="52">
        <v>8</v>
      </c>
      <c r="BK16" s="14" t="str">
        <f>INDEX($AX$5:$AX$19,BL15)</f>
        <v>10~20</v>
      </c>
      <c r="BL16" s="14">
        <f>INDEX($BG$5:$BG$19,BL15)</f>
        <v>24075</v>
      </c>
      <c r="BM16" s="52">
        <v>12</v>
      </c>
      <c r="BN16" s="52">
        <v>11</v>
      </c>
      <c r="BO16" s="21">
        <f t="shared" ref="BO16:BO24" si="15">BN16/$BL$18</f>
        <v>7.5342465753424653E-2</v>
      </c>
      <c r="BP16" s="71">
        <f t="shared" ref="BP16:BP24" si="16">INT(BL$16*BO16/5)*5</f>
        <v>1810</v>
      </c>
      <c r="BQ16" s="52">
        <f>SUM(BP$5:BP16)</f>
        <v>11780</v>
      </c>
    </row>
    <row r="17" spans="1:69" ht="16.5" x14ac:dyDescent="0.2">
      <c r="A17" s="14">
        <v>1102005</v>
      </c>
      <c r="B17" s="14" t="s">
        <v>203</v>
      </c>
      <c r="C17" s="14">
        <v>3</v>
      </c>
      <c r="D17" s="14">
        <v>40</v>
      </c>
      <c r="E17" s="14">
        <v>3</v>
      </c>
      <c r="F17" s="116">
        <f t="shared" si="14"/>
        <v>1502005</v>
      </c>
      <c r="G17" s="15"/>
      <c r="I17" s="59">
        <v>5</v>
      </c>
      <c r="J17" s="59">
        <f>INDEX(金币总产!$V$29:$V$33,卡牌消耗!$I17)*C$8</f>
        <v>629930</v>
      </c>
      <c r="K17" s="59">
        <f>INDEX(金币总产!$V$29:$V$33,卡牌消耗!$I17)*D$8</f>
        <v>899900</v>
      </c>
      <c r="L17" s="59">
        <f>INDEX(金币总产!$V$29:$V$33,卡牌消耗!$I17)*E$8</f>
        <v>1349850</v>
      </c>
      <c r="M17" s="59">
        <f>INDEX(金币总产!$V$29:$V$33,卡牌消耗!$I17)*F$8</f>
        <v>1799800</v>
      </c>
      <c r="P17" s="120">
        <v>13</v>
      </c>
      <c r="Q17" s="14">
        <f t="shared" si="0"/>
        <v>1</v>
      </c>
      <c r="R17" s="14">
        <f>INDEX(挂机升级突破!$BG$6:$BG$57,卡牌消耗!X17)</f>
        <v>11</v>
      </c>
      <c r="S17" s="14">
        <f>INDEX(挂机升级突破!BH$6:BH$57,卡牌消耗!$X17)</f>
        <v>2</v>
      </c>
      <c r="T17" s="14">
        <f>INDEX(挂机升级突破!BI$6:BI$57,卡牌消耗!$X17)</f>
        <v>0</v>
      </c>
      <c r="U17" s="14" t="str">
        <f t="shared" si="1"/>
        <v>关羽</v>
      </c>
      <c r="V17" s="14">
        <f t="shared" si="2"/>
        <v>5</v>
      </c>
      <c r="W17" s="14" t="str">
        <f t="shared" si="3"/>
        <v>关羽魂火-13</v>
      </c>
      <c r="X17" s="14">
        <f t="shared" si="4"/>
        <v>13</v>
      </c>
      <c r="Y17" s="14" t="str">
        <f>INDEX(挂机升级突破!$BJ$4:$BT$4,INDEX(挂机升级突破!$BG$6:$BG$57,卡牌消耗!X17))</f>
        <v>金币</v>
      </c>
      <c r="Z17" s="14">
        <f>ROUND(INDEX(挂机升级突破!$AZ$6:$AZ$57,卡牌消耗!X17)*INDEX(卡牌消耗!$B$8:$F$8,V17),0)</f>
        <v>8380</v>
      </c>
      <c r="AA17" s="14" t="str">
        <f>IF(S17&gt;0,INDEX(挂机升级突破!$BJ$4:$BT$4,S17),"")</f>
        <v>蓝色基础材料</v>
      </c>
      <c r="AB17" s="14">
        <f>ROUND(INDEX(挂机升级突破!$BJ$6:$BT$57,卡牌消耗!X17,S17)*INDEX(卡牌消耗!$B$5:$F$5,V17),0)</f>
        <v>113</v>
      </c>
      <c r="AC17" s="14" t="str">
        <f>IF(T17&gt;0,INDEX(挂机升级突破!$BJ$4:$BT$4,T17),"")</f>
        <v/>
      </c>
      <c r="AD17" s="14" t="str">
        <f>IF(T17&gt;0,ROUND(INDEX(挂机升级突破!$BJ$6:$BT$57,卡牌消耗!X17,T17)*INDEX(卡牌消耗!$B$7:$F$7,V17),0),"")</f>
        <v/>
      </c>
      <c r="AG17" s="120">
        <v>13</v>
      </c>
      <c r="AH17" s="14">
        <f t="shared" si="5"/>
        <v>1</v>
      </c>
      <c r="AI17" s="14">
        <f>INDEX(挂机升级突破!$BY$7:$BY$26,AM17)</f>
        <v>5</v>
      </c>
      <c r="AJ17" s="14">
        <f>INDEX(挂机升级突破!$BZ$7:$BZ$26,AM17)</f>
        <v>3</v>
      </c>
      <c r="AK17" s="14">
        <f t="shared" si="6"/>
        <v>5</v>
      </c>
      <c r="AL17" s="14" t="str">
        <f t="shared" si="7"/>
        <v>关羽</v>
      </c>
      <c r="AM17" s="14">
        <f t="shared" si="8"/>
        <v>13</v>
      </c>
      <c r="AN17" s="14" t="str">
        <f t="shared" si="9"/>
        <v>关羽13突</v>
      </c>
      <c r="AO17" s="14" t="str">
        <f>IF(AI17&gt;0,INDEX(挂机升级突破!$CF$5:$CJ$5,卡牌消耗!AI17),"")</f>
        <v>金币</v>
      </c>
      <c r="AP17" s="14">
        <f>IF(AI17&gt;0,ROUND(INDEX(挂机升级突破!$CJ$7:$CJ$26,卡牌消耗!AM17)*INDEX(卡牌消耗!$B$8:$F$8,AK17),0),"")</f>
        <v>33066</v>
      </c>
      <c r="AQ17" s="14" t="str">
        <f>IF(AJ17&gt;0,INDEX(挂机升级突破!$CF$5:$CJ$5,卡牌消耗!AJ17),"")</f>
        <v>银母</v>
      </c>
      <c r="AR17" s="14">
        <f>IF(AJ17&gt;0,ROUND(INDEX(挂机升级突破!$CF$7:$CI$26,卡牌消耗!AM17,卡牌消耗!AJ17)*INDEX($B$6:$F$6,AK17),0),"")</f>
        <v>29</v>
      </c>
      <c r="AS17" s="120"/>
      <c r="AT17" s="120"/>
      <c r="AX17" s="52" t="s">
        <v>334</v>
      </c>
      <c r="AY17" s="52">
        <v>130</v>
      </c>
      <c r="AZ17" s="52">
        <f>章节关卡!I17*节奏总表!L16*60</f>
        <v>448800</v>
      </c>
      <c r="BA17" s="52">
        <v>13</v>
      </c>
      <c r="BB17" s="71">
        <f>SUMIFS(章节关卡!$AX$5:$AX$286,章节关卡!$AT$5:$AT$286,"="&amp;卡牌消耗!BA17)</f>
        <v>50625</v>
      </c>
      <c r="BC17" s="52">
        <v>12</v>
      </c>
      <c r="BD17" s="71">
        <f>SUMIFS(章节关卡!$BF$5:$BF$295,章节关卡!$BB$5:$BB$295,"="&amp;卡牌消耗!BC17)</f>
        <v>89100</v>
      </c>
      <c r="BE17" s="52">
        <f t="shared" si="10"/>
        <v>588525</v>
      </c>
      <c r="BF17" s="19">
        <v>1</v>
      </c>
      <c r="BG17" s="73">
        <f t="shared" si="11"/>
        <v>69238</v>
      </c>
      <c r="BH17" s="52">
        <v>8.5</v>
      </c>
      <c r="BK17" s="52" t="s">
        <v>350</v>
      </c>
      <c r="BL17" s="14">
        <f>INDEX($BH$5:$BH$19,BL15)</f>
        <v>2</v>
      </c>
      <c r="BM17" s="52">
        <v>13</v>
      </c>
      <c r="BN17" s="73">
        <v>12</v>
      </c>
      <c r="BO17" s="21">
        <f t="shared" si="15"/>
        <v>8.2191780821917804E-2</v>
      </c>
      <c r="BP17" s="71">
        <f t="shared" si="16"/>
        <v>1975</v>
      </c>
      <c r="BQ17" s="52">
        <f>SUM(BP$5:BP17)</f>
        <v>13755</v>
      </c>
    </row>
    <row r="18" spans="1:69" ht="18.75" customHeight="1" x14ac:dyDescent="0.2">
      <c r="A18" s="14">
        <v>1102006</v>
      </c>
      <c r="B18" s="14" t="s">
        <v>204</v>
      </c>
      <c r="C18" s="14">
        <v>5</v>
      </c>
      <c r="D18" s="14">
        <v>80</v>
      </c>
      <c r="E18" s="14">
        <v>2</v>
      </c>
      <c r="F18" s="116">
        <f t="shared" si="14"/>
        <v>1502006</v>
      </c>
      <c r="G18" s="15"/>
      <c r="P18" s="120">
        <v>14</v>
      </c>
      <c r="Q18" s="14">
        <f t="shared" si="0"/>
        <v>1</v>
      </c>
      <c r="R18" s="14">
        <f>INDEX(挂机升级突破!$BG$6:$BG$57,卡牌消耗!X18)</f>
        <v>11</v>
      </c>
      <c r="S18" s="14">
        <f>INDEX(挂机升级突破!BH$6:BH$57,卡牌消耗!$X18)</f>
        <v>3</v>
      </c>
      <c r="T18" s="14">
        <f>INDEX(挂机升级突破!BI$6:BI$57,卡牌消耗!$X18)</f>
        <v>0</v>
      </c>
      <c r="U18" s="14" t="str">
        <f t="shared" si="1"/>
        <v>关羽</v>
      </c>
      <c r="V18" s="14">
        <f t="shared" si="2"/>
        <v>5</v>
      </c>
      <c r="W18" s="14" t="str">
        <f t="shared" si="3"/>
        <v>关羽魂火-14</v>
      </c>
      <c r="X18" s="14">
        <f t="shared" si="4"/>
        <v>14</v>
      </c>
      <c r="Y18" s="14" t="str">
        <f>INDEX(挂机升级突破!$BJ$4:$BT$4,INDEX(挂机升级突破!$BG$6:$BG$57,卡牌消耗!X18))</f>
        <v>金币</v>
      </c>
      <c r="Z18" s="14">
        <f>ROUND(INDEX(挂机升级突破!$AZ$6:$AZ$57,卡牌消耗!X18)*INDEX(卡牌消耗!$B$8:$F$8,V18),0)</f>
        <v>9350</v>
      </c>
      <c r="AA18" s="14" t="str">
        <f>IF(S18&gt;0,INDEX(挂机升级突破!$BJ$4:$BT$4,S18),"")</f>
        <v>紫色基础材料</v>
      </c>
      <c r="AB18" s="14">
        <f>ROUND(INDEX(挂机升级突破!$BJ$6:$BT$57,卡牌消耗!X18,S18)*INDEX(卡牌消耗!$B$5:$F$5,V18),0)</f>
        <v>23</v>
      </c>
      <c r="AC18" s="14" t="str">
        <f>IF(T18&gt;0,INDEX(挂机升级突破!$BJ$4:$BT$4,T18),"")</f>
        <v/>
      </c>
      <c r="AD18" s="14" t="str">
        <f>IF(T18&gt;0,ROUND(INDEX(挂机升级突破!$BJ$6:$BT$57,卡牌消耗!X18,T18)*INDEX(卡牌消耗!$B$7:$F$7,V18),0),"")</f>
        <v/>
      </c>
      <c r="AG18" s="120">
        <v>14</v>
      </c>
      <c r="AH18" s="14">
        <f t="shared" si="5"/>
        <v>1</v>
      </c>
      <c r="AI18" s="14">
        <f>INDEX(挂机升级突破!$BY$7:$BY$26,AM18)</f>
        <v>5</v>
      </c>
      <c r="AJ18" s="14">
        <f>INDEX(挂机升级突破!$BZ$7:$BZ$26,AM18)</f>
        <v>3</v>
      </c>
      <c r="AK18" s="14">
        <f t="shared" si="6"/>
        <v>5</v>
      </c>
      <c r="AL18" s="14" t="str">
        <f t="shared" si="7"/>
        <v>关羽</v>
      </c>
      <c r="AM18" s="14">
        <f t="shared" si="8"/>
        <v>14</v>
      </c>
      <c r="AN18" s="14" t="str">
        <f t="shared" si="9"/>
        <v>关羽14突</v>
      </c>
      <c r="AO18" s="14" t="str">
        <f>IF(AI18&gt;0,INDEX(挂机升级突破!$CF$5:$CJ$5,卡牌消耗!AI18),"")</f>
        <v>金币</v>
      </c>
      <c r="AP18" s="14">
        <f>IF(AI18&gt;0,ROUND(INDEX(挂机升级突破!$CJ$7:$CJ$26,卡牌消耗!AM18)*INDEX(卡牌消耗!$B$8:$F$8,AK18),0),"")</f>
        <v>44160</v>
      </c>
      <c r="AQ18" s="14" t="str">
        <f>IF(AJ18&gt;0,INDEX(挂机升级突破!$CF$5:$CJ$5,卡牌消耗!AJ18),"")</f>
        <v>银母</v>
      </c>
      <c r="AR18" s="14">
        <f>IF(AJ18&gt;0,ROUND(INDEX(挂机升级突破!$CF$7:$CI$26,卡牌消耗!AM18,卡牌消耗!AJ18)*INDEX($B$6:$F$6,AK18),0),"")</f>
        <v>39</v>
      </c>
      <c r="AS18" s="120"/>
      <c r="AT18" s="120"/>
      <c r="AX18" s="52" t="s">
        <v>337</v>
      </c>
      <c r="AY18" s="52">
        <v>140</v>
      </c>
      <c r="AZ18" s="52">
        <f>章节关卡!I18*节奏总表!L17*60</f>
        <v>585000</v>
      </c>
      <c r="BA18" s="52">
        <v>14</v>
      </c>
      <c r="BB18" s="71">
        <f>SUMIFS(章节关卡!$AX$5:$AX$286,章节关卡!$AT$5:$AT$286,"="&amp;卡牌消耗!BA18)</f>
        <v>54675</v>
      </c>
      <c r="BC18" s="52">
        <v>13</v>
      </c>
      <c r="BD18" s="71">
        <f>SUMIFS(章节关卡!$BF$5:$BF$295,章节关卡!$BB$5:$BB$295,"="&amp;卡牌消耗!BC18)</f>
        <v>101250</v>
      </c>
      <c r="BE18" s="52">
        <f t="shared" si="10"/>
        <v>740925</v>
      </c>
      <c r="BF18" s="19">
        <v>1</v>
      </c>
      <c r="BG18" s="73">
        <f t="shared" si="11"/>
        <v>82325</v>
      </c>
      <c r="BH18" s="52">
        <v>9</v>
      </c>
      <c r="BK18" s="15"/>
      <c r="BL18" s="14">
        <f>SUM(BN15:BN24)</f>
        <v>146</v>
      </c>
      <c r="BM18" s="52">
        <v>14</v>
      </c>
      <c r="BN18" s="73">
        <v>13</v>
      </c>
      <c r="BO18" s="21">
        <f t="shared" si="15"/>
        <v>8.9041095890410954E-2</v>
      </c>
      <c r="BP18" s="71">
        <f t="shared" si="16"/>
        <v>2140</v>
      </c>
      <c r="BQ18" s="52">
        <f>SUM(BP$5:BP18)</f>
        <v>15895</v>
      </c>
    </row>
    <row r="19" spans="1:69" ht="16.5" x14ac:dyDescent="0.2">
      <c r="A19" s="14">
        <v>1102007</v>
      </c>
      <c r="B19" s="14" t="s">
        <v>205</v>
      </c>
      <c r="C19" s="14">
        <v>4</v>
      </c>
      <c r="D19" s="14">
        <v>40</v>
      </c>
      <c r="E19" s="14">
        <v>3</v>
      </c>
      <c r="F19" s="116">
        <f t="shared" si="14"/>
        <v>1502007</v>
      </c>
      <c r="G19" s="15"/>
      <c r="P19" s="120">
        <v>15</v>
      </c>
      <c r="Q19" s="14">
        <f t="shared" si="0"/>
        <v>1</v>
      </c>
      <c r="R19" s="14">
        <f>INDEX(挂机升级突破!$BG$6:$BG$57,卡牌消耗!X19)</f>
        <v>11</v>
      </c>
      <c r="S19" s="14">
        <f>INDEX(挂机升级突破!BH$6:BH$57,卡牌消耗!$X19)</f>
        <v>3</v>
      </c>
      <c r="T19" s="14">
        <f>INDEX(挂机升级突破!BI$6:BI$57,卡牌消耗!$X19)</f>
        <v>0</v>
      </c>
      <c r="U19" s="14" t="str">
        <f t="shared" si="1"/>
        <v>关羽</v>
      </c>
      <c r="V19" s="14">
        <f t="shared" si="2"/>
        <v>5</v>
      </c>
      <c r="W19" s="14" t="str">
        <f t="shared" si="3"/>
        <v>关羽魂火-15</v>
      </c>
      <c r="X19" s="14">
        <f t="shared" si="4"/>
        <v>15</v>
      </c>
      <c r="Y19" s="14" t="str">
        <f>INDEX(挂机升级突破!$BJ$4:$BT$4,INDEX(挂机升级突破!$BG$6:$BG$57,卡牌消耗!X19))</f>
        <v>金币</v>
      </c>
      <c r="Z19" s="14">
        <f>ROUND(INDEX(挂机升级突破!$AZ$6:$AZ$57,卡牌消耗!X19)*INDEX(卡牌消耗!$B$8:$F$8,V19),0)</f>
        <v>10810</v>
      </c>
      <c r="AA19" s="14" t="str">
        <f>IF(S19&gt;0,INDEX(挂机升级突破!$BJ$4:$BT$4,S19),"")</f>
        <v>紫色基础材料</v>
      </c>
      <c r="AB19" s="14">
        <f>ROUND(INDEX(挂机升级突破!$BJ$6:$BT$57,卡牌消耗!X19,S19)*INDEX(卡牌消耗!$B$5:$F$5,V19),0)</f>
        <v>23</v>
      </c>
      <c r="AC19" s="14" t="str">
        <f>IF(T19&gt;0,INDEX(挂机升级突破!$BJ$4:$BT$4,T19),"")</f>
        <v/>
      </c>
      <c r="AD19" s="14" t="str">
        <f>IF(T19&gt;0,ROUND(INDEX(挂机升级突破!$BJ$6:$BT$57,卡牌消耗!X19,T19)*INDEX(卡牌消耗!$B$7:$F$7,V19),0),"")</f>
        <v/>
      </c>
      <c r="AG19" s="120">
        <v>15</v>
      </c>
      <c r="AH19" s="14">
        <f t="shared" si="5"/>
        <v>1</v>
      </c>
      <c r="AI19" s="14">
        <f>INDEX(挂机升级突破!$BY$7:$BY$26,AM19)</f>
        <v>5</v>
      </c>
      <c r="AJ19" s="14">
        <f>INDEX(挂机升级突破!$BZ$7:$BZ$26,AM19)</f>
        <v>3</v>
      </c>
      <c r="AK19" s="14">
        <f t="shared" si="6"/>
        <v>5</v>
      </c>
      <c r="AL19" s="14" t="str">
        <f t="shared" si="7"/>
        <v>关羽</v>
      </c>
      <c r="AM19" s="14">
        <f t="shared" si="8"/>
        <v>15</v>
      </c>
      <c r="AN19" s="14" t="str">
        <f t="shared" si="9"/>
        <v>关羽15突</v>
      </c>
      <c r="AO19" s="14" t="str">
        <f>IF(AI19&gt;0,INDEX(挂机升级突破!$CF$5:$CJ$5,卡牌消耗!AI19),"")</f>
        <v>金币</v>
      </c>
      <c r="AP19" s="14">
        <f>IF(AI19&gt;0,ROUND(INDEX(挂机升级突破!$CJ$7:$CJ$26,卡牌消耗!AM19)*INDEX(卡牌消耗!$B$8:$F$8,AK19),0),"")</f>
        <v>50612</v>
      </c>
      <c r="AQ19" s="14" t="str">
        <f>IF(AJ19&gt;0,INDEX(挂机升级突破!$CF$5:$CJ$5,卡牌消耗!AJ19),"")</f>
        <v>银母</v>
      </c>
      <c r="AR19" s="14">
        <f>IF(AJ19&gt;0,ROUND(INDEX(挂机升级突破!$CF$7:$CI$26,卡牌消耗!AM19,卡牌消耗!AJ19)*INDEX($B$6:$F$6,AK19),0),"")</f>
        <v>53</v>
      </c>
      <c r="AS19" s="120"/>
      <c r="AT19" s="120"/>
      <c r="AX19" s="52" t="s">
        <v>335</v>
      </c>
      <c r="AY19" s="52">
        <v>150</v>
      </c>
      <c r="AZ19" s="52">
        <f>章节关卡!I19*节奏总表!L18*60</f>
        <v>729000</v>
      </c>
      <c r="BA19" s="52">
        <v>15</v>
      </c>
      <c r="BB19" s="71">
        <f>SUMIFS(章节关卡!$AX$5:$AX$286,章节关卡!$AT$5:$AT$286,"="&amp;卡牌消耗!BA19)</f>
        <v>60750</v>
      </c>
      <c r="BC19" s="52">
        <v>14</v>
      </c>
      <c r="BD19" s="52">
        <f>SUMIFS(章节关卡!$BF$5:$BF$295,章节关卡!$BB$5:$BB$295,"="&amp;卡牌消耗!BC19)</f>
        <v>109350</v>
      </c>
      <c r="BE19" s="52">
        <f t="shared" si="10"/>
        <v>899100</v>
      </c>
      <c r="BF19" s="19">
        <v>1</v>
      </c>
      <c r="BG19" s="73">
        <f t="shared" si="11"/>
        <v>89910</v>
      </c>
      <c r="BH19" s="52">
        <v>10</v>
      </c>
      <c r="BK19" s="15"/>
      <c r="BL19" s="15"/>
      <c r="BM19" s="52">
        <v>15</v>
      </c>
      <c r="BN19" s="73">
        <v>14</v>
      </c>
      <c r="BO19" s="21">
        <f t="shared" si="15"/>
        <v>9.5890410958904104E-2</v>
      </c>
      <c r="BP19" s="71">
        <f t="shared" si="16"/>
        <v>2305</v>
      </c>
      <c r="BQ19" s="52">
        <f>SUM(BP$5:BP19)</f>
        <v>18200</v>
      </c>
    </row>
    <row r="20" spans="1:69" ht="16.5" x14ac:dyDescent="0.2">
      <c r="A20" s="14">
        <v>1102008</v>
      </c>
      <c r="B20" s="14" t="s">
        <v>206</v>
      </c>
      <c r="C20" s="14">
        <v>4</v>
      </c>
      <c r="D20" s="14">
        <v>80</v>
      </c>
      <c r="E20" s="14">
        <v>1</v>
      </c>
      <c r="F20" s="116">
        <f t="shared" si="14"/>
        <v>1502008</v>
      </c>
      <c r="G20" s="15"/>
      <c r="P20" s="120">
        <v>16</v>
      </c>
      <c r="Q20" s="14">
        <f t="shared" si="0"/>
        <v>1</v>
      </c>
      <c r="R20" s="14">
        <f>INDEX(挂机升级突破!$BG$6:$BG$57,卡牌消耗!X20)</f>
        <v>11</v>
      </c>
      <c r="S20" s="14">
        <f>INDEX(挂机升级突破!BH$6:BH$57,卡牌消耗!$X20)</f>
        <v>3</v>
      </c>
      <c r="T20" s="14">
        <f>INDEX(挂机升级突破!BI$6:BI$57,卡牌消耗!$X20)</f>
        <v>0</v>
      </c>
      <c r="U20" s="14" t="str">
        <f t="shared" si="1"/>
        <v>关羽</v>
      </c>
      <c r="V20" s="14">
        <f t="shared" si="2"/>
        <v>5</v>
      </c>
      <c r="W20" s="14" t="str">
        <f t="shared" si="3"/>
        <v>关羽魂火-16</v>
      </c>
      <c r="X20" s="14">
        <f t="shared" si="4"/>
        <v>16</v>
      </c>
      <c r="Y20" s="14" t="str">
        <f>INDEX(挂机升级突破!$BJ$4:$BT$4,INDEX(挂机升级突破!$BG$6:$BG$57,卡牌消耗!X20))</f>
        <v>金币</v>
      </c>
      <c r="Z20" s="14">
        <f>ROUND(INDEX(挂机升级突破!$AZ$6:$AZ$57,卡牌消耗!X20)*INDEX(卡牌消耗!$B$8:$F$8,V20),0)</f>
        <v>12060</v>
      </c>
      <c r="AA20" s="14" t="str">
        <f>IF(S20&gt;0,INDEX(挂机升级突破!$BJ$4:$BT$4,S20),"")</f>
        <v>紫色基础材料</v>
      </c>
      <c r="AB20" s="14">
        <f>ROUND(INDEX(挂机升级突破!$BJ$6:$BT$57,卡牌消耗!X20,S20)*INDEX(卡牌消耗!$B$5:$F$5,V20),0)</f>
        <v>23</v>
      </c>
      <c r="AC20" s="14" t="str">
        <f>IF(T20&gt;0,INDEX(挂机升级突破!$BJ$4:$BT$4,T20),"")</f>
        <v/>
      </c>
      <c r="AD20" s="14" t="str">
        <f>IF(T20&gt;0,ROUND(INDEX(挂机升级突破!$BJ$6:$BT$57,卡牌消耗!X20,T20)*INDEX(卡牌消耗!$B$7:$F$7,V20),0),"")</f>
        <v/>
      </c>
      <c r="AG20" s="120">
        <v>16</v>
      </c>
      <c r="AH20" s="14">
        <f t="shared" si="5"/>
        <v>1</v>
      </c>
      <c r="AI20" s="14">
        <f>INDEX(挂机升级突破!$BY$7:$BY$26,AM20)</f>
        <v>5</v>
      </c>
      <c r="AJ20" s="14">
        <f>INDEX(挂机升级突破!$BZ$7:$BZ$26,AM20)</f>
        <v>3</v>
      </c>
      <c r="AK20" s="14">
        <f t="shared" si="6"/>
        <v>5</v>
      </c>
      <c r="AL20" s="14" t="str">
        <f t="shared" si="7"/>
        <v>关羽</v>
      </c>
      <c r="AM20" s="14">
        <f t="shared" si="8"/>
        <v>16</v>
      </c>
      <c r="AN20" s="14" t="str">
        <f t="shared" si="9"/>
        <v>关羽16突</v>
      </c>
      <c r="AO20" s="14" t="str">
        <f>IF(AI20&gt;0,INDEX(挂机升级突破!$CF$5:$CJ$5,卡牌消耗!AI20),"")</f>
        <v>金币</v>
      </c>
      <c r="AP20" s="14">
        <f>IF(AI20&gt;0,ROUND(INDEX(挂机升级突破!$CJ$7:$CJ$26,卡牌消耗!AM20)*INDEX(卡牌消耗!$B$8:$F$8,AK20),0),"")</f>
        <v>64800</v>
      </c>
      <c r="AQ20" s="14" t="str">
        <f>IF(AJ20&gt;0,INDEX(挂机升级突破!$CF$5:$CJ$5,卡牌消耗!AJ20),"")</f>
        <v>银母</v>
      </c>
      <c r="AR20" s="14">
        <f>IF(AJ20&gt;0,ROUND(INDEX(挂机升级突破!$CF$7:$CI$26,卡牌消耗!AM20,卡牌消耗!AJ20)*INDEX($B$6:$F$6,AK20),0),"")</f>
        <v>68</v>
      </c>
      <c r="AS20" s="120"/>
      <c r="AT20" s="120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K20" s="15"/>
      <c r="BL20" s="15"/>
      <c r="BM20" s="52">
        <v>16</v>
      </c>
      <c r="BN20" s="73">
        <v>15</v>
      </c>
      <c r="BO20" s="21">
        <f t="shared" si="15"/>
        <v>0.10273972602739725</v>
      </c>
      <c r="BP20" s="71">
        <f t="shared" si="16"/>
        <v>2470</v>
      </c>
      <c r="BQ20" s="52">
        <f>SUM(BP$5:BP20)</f>
        <v>20670</v>
      </c>
    </row>
    <row r="21" spans="1:69" ht="16.5" x14ac:dyDescent="0.2">
      <c r="A21" s="14">
        <v>1102009</v>
      </c>
      <c r="B21" s="14" t="s">
        <v>207</v>
      </c>
      <c r="C21" s="14">
        <v>3</v>
      </c>
      <c r="D21" s="14">
        <v>80</v>
      </c>
      <c r="E21" s="14">
        <v>1</v>
      </c>
      <c r="F21" s="116">
        <f t="shared" si="14"/>
        <v>1502009</v>
      </c>
      <c r="G21" s="15"/>
      <c r="P21" s="120">
        <v>17</v>
      </c>
      <c r="Q21" s="14">
        <f t="shared" si="0"/>
        <v>1</v>
      </c>
      <c r="R21" s="14">
        <f>INDEX(挂机升级突破!$BG$6:$BG$57,卡牌消耗!X21)</f>
        <v>11</v>
      </c>
      <c r="S21" s="14">
        <f>INDEX(挂机升级突破!BH$6:BH$57,卡牌消耗!$X21)</f>
        <v>3</v>
      </c>
      <c r="T21" s="14">
        <f>INDEX(挂机升级突破!BI$6:BI$57,卡牌消耗!$X21)</f>
        <v>0</v>
      </c>
      <c r="U21" s="14" t="str">
        <f t="shared" si="1"/>
        <v>关羽</v>
      </c>
      <c r="V21" s="14">
        <f t="shared" si="2"/>
        <v>5</v>
      </c>
      <c r="W21" s="14" t="str">
        <f t="shared" si="3"/>
        <v>关羽魂火-17</v>
      </c>
      <c r="X21" s="14">
        <f t="shared" si="4"/>
        <v>17</v>
      </c>
      <c r="Y21" s="14" t="str">
        <f>INDEX(挂机升级突破!$BJ$4:$BT$4,INDEX(挂机升级突破!$BG$6:$BG$57,卡牌消耗!X21))</f>
        <v>金币</v>
      </c>
      <c r="Z21" s="14">
        <f>ROUND(INDEX(挂机升级突破!$AZ$6:$AZ$57,卡牌消耗!X21)*INDEX(卡牌消耗!$B$8:$F$8,V21),0)</f>
        <v>13520</v>
      </c>
      <c r="AA21" s="14" t="str">
        <f>IF(S21&gt;0,INDEX(挂机升级突破!$BJ$4:$BT$4,S21),"")</f>
        <v>紫色基础材料</v>
      </c>
      <c r="AB21" s="14">
        <f>ROUND(INDEX(挂机升级突破!$BJ$6:$BT$57,卡牌消耗!X21,S21)*INDEX(卡牌消耗!$B$5:$F$5,V21),0)</f>
        <v>45</v>
      </c>
      <c r="AC21" s="14" t="str">
        <f>IF(T21&gt;0,INDEX(挂机升级突破!$BJ$4:$BT$4,T21),"")</f>
        <v/>
      </c>
      <c r="AD21" s="14" t="str">
        <f>IF(T21&gt;0,ROUND(INDEX(挂机升级突破!$BJ$6:$BT$57,卡牌消耗!X21,T21)*INDEX(卡牌消耗!$B$7:$F$7,V21),0),"")</f>
        <v/>
      </c>
      <c r="AG21" s="120">
        <v>17</v>
      </c>
      <c r="AH21" s="14">
        <f t="shared" si="5"/>
        <v>1</v>
      </c>
      <c r="AI21" s="14">
        <f>INDEX(挂机升级突破!$BY$7:$BY$26,AM21)</f>
        <v>5</v>
      </c>
      <c r="AJ21" s="14">
        <f>INDEX(挂机升级突破!$BZ$7:$BZ$26,AM21)</f>
        <v>4</v>
      </c>
      <c r="AK21" s="14">
        <f t="shared" si="6"/>
        <v>5</v>
      </c>
      <c r="AL21" s="14" t="str">
        <f t="shared" si="7"/>
        <v>关羽</v>
      </c>
      <c r="AM21" s="14">
        <f t="shared" si="8"/>
        <v>17</v>
      </c>
      <c r="AN21" s="14" t="str">
        <f t="shared" si="9"/>
        <v>关羽17突</v>
      </c>
      <c r="AO21" s="14" t="str">
        <f>IF(AI21&gt;0,INDEX(挂机升级突破!$CF$5:$CJ$5,卡牌消耗!AI21),"")</f>
        <v>金币</v>
      </c>
      <c r="AP21" s="14">
        <f>IF(AI21&gt;0,ROUND(INDEX(挂机升级突破!$CJ$7:$CJ$26,卡牌消耗!AM21)*INDEX(卡牌消耗!$B$8:$F$8,AK21),0),"")</f>
        <v>72532</v>
      </c>
      <c r="AQ21" s="14" t="str">
        <f>IF(AJ21&gt;0,INDEX(挂机升级突破!$CF$5:$CJ$5,卡牌消耗!AJ21),"")</f>
        <v>铀金</v>
      </c>
      <c r="AR21" s="14">
        <f>IF(AJ21&gt;0,ROUND(INDEX(挂机升级突破!$CF$7:$CI$26,卡牌消耗!AM21,卡牌消耗!AJ21)*INDEX($B$6:$F$6,AK21),0),"")</f>
        <v>14</v>
      </c>
      <c r="AS21" s="120"/>
      <c r="AT21" s="120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K21" s="15"/>
      <c r="BL21" s="15"/>
      <c r="BM21" s="52">
        <v>17</v>
      </c>
      <c r="BN21" s="73">
        <v>16</v>
      </c>
      <c r="BO21" s="21">
        <f t="shared" si="15"/>
        <v>0.1095890410958904</v>
      </c>
      <c r="BP21" s="71">
        <f t="shared" si="16"/>
        <v>2635</v>
      </c>
      <c r="BQ21" s="52">
        <f>SUM(BP$5:BP21)</f>
        <v>23305</v>
      </c>
    </row>
    <row r="22" spans="1:69" ht="16.5" x14ac:dyDescent="0.2">
      <c r="A22" s="14">
        <v>1102010</v>
      </c>
      <c r="B22" s="14" t="s">
        <v>208</v>
      </c>
      <c r="C22" s="14">
        <v>4</v>
      </c>
      <c r="D22" s="14">
        <v>80</v>
      </c>
      <c r="E22" s="14">
        <v>1</v>
      </c>
      <c r="F22" s="116">
        <f t="shared" si="14"/>
        <v>1502010</v>
      </c>
      <c r="G22" s="15"/>
      <c r="P22" s="120">
        <v>18</v>
      </c>
      <c r="Q22" s="14">
        <f t="shared" si="0"/>
        <v>1</v>
      </c>
      <c r="R22" s="14">
        <f>INDEX(挂机升级突破!$BG$6:$BG$57,卡牌消耗!X22)</f>
        <v>11</v>
      </c>
      <c r="S22" s="14">
        <f>INDEX(挂机升级突破!BH$6:BH$57,卡牌消耗!$X22)</f>
        <v>3</v>
      </c>
      <c r="T22" s="14">
        <f>INDEX(挂机升级突破!BI$6:BI$57,卡牌消耗!$X22)</f>
        <v>0</v>
      </c>
      <c r="U22" s="14" t="str">
        <f t="shared" si="1"/>
        <v>关羽</v>
      </c>
      <c r="V22" s="14">
        <f t="shared" si="2"/>
        <v>5</v>
      </c>
      <c r="W22" s="14" t="str">
        <f t="shared" si="3"/>
        <v>关羽魂火-18</v>
      </c>
      <c r="X22" s="14">
        <f t="shared" si="4"/>
        <v>18</v>
      </c>
      <c r="Y22" s="14" t="str">
        <f>INDEX(挂机升级突破!$BJ$4:$BT$4,INDEX(挂机升级突破!$BG$6:$BG$57,卡牌消耗!X22))</f>
        <v>金币</v>
      </c>
      <c r="Z22" s="14">
        <f>ROUND(INDEX(挂机升级突破!$AZ$6:$AZ$57,卡牌消耗!X22)*INDEX(卡牌消耗!$B$8:$F$8,V22),0)</f>
        <v>15080</v>
      </c>
      <c r="AA22" s="14" t="str">
        <f>IF(S22&gt;0,INDEX(挂机升级突破!$BJ$4:$BT$4,S22),"")</f>
        <v>紫色基础材料</v>
      </c>
      <c r="AB22" s="14">
        <f>ROUND(INDEX(挂机升级突破!$BJ$6:$BT$57,卡牌消耗!X22,S22)*INDEX(卡牌消耗!$B$5:$F$5,V22),0)</f>
        <v>45</v>
      </c>
      <c r="AC22" s="14" t="str">
        <f>IF(T22&gt;0,INDEX(挂机升级突破!$BJ$4:$BT$4,T22),"")</f>
        <v/>
      </c>
      <c r="AD22" s="14" t="str">
        <f>IF(T22&gt;0,ROUND(INDEX(挂机升级突破!$BJ$6:$BT$57,卡牌消耗!X22,T22)*INDEX(卡牌消耗!$B$7:$F$7,V22),0),"")</f>
        <v/>
      </c>
      <c r="AG22" s="120">
        <v>18</v>
      </c>
      <c r="AH22" s="14">
        <f t="shared" si="5"/>
        <v>1</v>
      </c>
      <c r="AI22" s="14">
        <f>INDEX(挂机升级突破!$BY$7:$BY$26,AM22)</f>
        <v>5</v>
      </c>
      <c r="AJ22" s="14">
        <f>INDEX(挂机升级突破!$BZ$7:$BZ$26,AM22)</f>
        <v>4</v>
      </c>
      <c r="AK22" s="14">
        <f t="shared" si="6"/>
        <v>5</v>
      </c>
      <c r="AL22" s="14" t="str">
        <f t="shared" si="7"/>
        <v>关羽</v>
      </c>
      <c r="AM22" s="14">
        <f t="shared" si="8"/>
        <v>18</v>
      </c>
      <c r="AN22" s="14" t="str">
        <f t="shared" si="9"/>
        <v>关羽18突</v>
      </c>
      <c r="AO22" s="14" t="str">
        <f>IF(AI22&gt;0,INDEX(挂机升级突破!$CF$5:$CJ$5,卡牌消耗!AI22),"")</f>
        <v>金币</v>
      </c>
      <c r="AP22" s="14">
        <f>IF(AI22&gt;0,ROUND(INDEX(挂机升级突破!$CJ$7:$CJ$26,卡牌消耗!AM22)*INDEX(卡牌消耗!$B$8:$F$8,AK22),0),"")</f>
        <v>108000</v>
      </c>
      <c r="AQ22" s="14" t="str">
        <f>IF(AJ22&gt;0,INDEX(挂机升级突破!$CF$5:$CJ$5,卡牌消耗!AJ22),"")</f>
        <v>铀金</v>
      </c>
      <c r="AR22" s="14">
        <f>IF(AJ22&gt;0,ROUND(INDEX(挂机升级突破!$CF$7:$CI$26,卡牌消耗!AM22,卡牌消耗!AJ22)*INDEX($B$6:$F$6,AK22),0),"")</f>
        <v>18</v>
      </c>
      <c r="AS22" s="120"/>
      <c r="AT22" s="120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K22" s="15"/>
      <c r="BL22" s="15"/>
      <c r="BM22" s="52">
        <v>18</v>
      </c>
      <c r="BN22" s="73">
        <v>17</v>
      </c>
      <c r="BO22" s="21">
        <f t="shared" si="15"/>
        <v>0.11643835616438356</v>
      </c>
      <c r="BP22" s="71">
        <f t="shared" si="16"/>
        <v>2800</v>
      </c>
      <c r="BQ22" s="52">
        <f>SUM(BP$5:BP22)</f>
        <v>26105</v>
      </c>
    </row>
    <row r="23" spans="1:69" ht="16.5" x14ac:dyDescent="0.2">
      <c r="A23" s="14">
        <v>1102011</v>
      </c>
      <c r="B23" s="14" t="s">
        <v>209</v>
      </c>
      <c r="C23" s="14">
        <v>4</v>
      </c>
      <c r="D23" s="14">
        <v>80</v>
      </c>
      <c r="E23" s="14">
        <v>3</v>
      </c>
      <c r="F23" s="116">
        <f t="shared" si="14"/>
        <v>1502011</v>
      </c>
      <c r="G23" s="15"/>
      <c r="P23" s="120">
        <v>19</v>
      </c>
      <c r="Q23" s="14">
        <f t="shared" si="0"/>
        <v>1</v>
      </c>
      <c r="R23" s="14">
        <f>INDEX(挂机升级突破!$BG$6:$BG$57,卡牌消耗!X23)</f>
        <v>11</v>
      </c>
      <c r="S23" s="14">
        <f>INDEX(挂机升级突破!BH$6:BH$57,卡牌消耗!$X23)</f>
        <v>3</v>
      </c>
      <c r="T23" s="14">
        <f>INDEX(挂机升级突破!BI$6:BI$57,卡牌消耗!$X23)</f>
        <v>0</v>
      </c>
      <c r="U23" s="14" t="str">
        <f t="shared" si="1"/>
        <v>关羽</v>
      </c>
      <c r="V23" s="14">
        <f t="shared" si="2"/>
        <v>5</v>
      </c>
      <c r="W23" s="14" t="str">
        <f t="shared" si="3"/>
        <v>关羽魂火-19</v>
      </c>
      <c r="X23" s="14">
        <f t="shared" si="4"/>
        <v>19</v>
      </c>
      <c r="Y23" s="14" t="str">
        <f>INDEX(挂机升级突破!$BJ$4:$BT$4,INDEX(挂机升级突破!$BG$6:$BG$57,卡牌消耗!X23))</f>
        <v>金币</v>
      </c>
      <c r="Z23" s="14">
        <f>ROUND(INDEX(挂机升级突破!$AZ$6:$AZ$57,卡牌消耗!X23)*INDEX(卡牌消耗!$B$8:$F$8,V23),0)</f>
        <v>16500</v>
      </c>
      <c r="AA23" s="14" t="str">
        <f>IF(S23&gt;0,INDEX(挂机升级突破!$BJ$4:$BT$4,S23),"")</f>
        <v>紫色基础材料</v>
      </c>
      <c r="AB23" s="14">
        <f>ROUND(INDEX(挂机升级突破!$BJ$6:$BT$57,卡牌消耗!X23,S23)*INDEX(卡牌消耗!$B$5:$F$5,V23),0)</f>
        <v>45</v>
      </c>
      <c r="AC23" s="14" t="str">
        <f>IF(T23&gt;0,INDEX(挂机升级突破!$BJ$4:$BT$4,T23),"")</f>
        <v/>
      </c>
      <c r="AD23" s="14" t="str">
        <f>IF(T23&gt;0,ROUND(INDEX(挂机升级突破!$BJ$6:$BT$57,卡牌消耗!X23,T23)*INDEX(卡牌消耗!$B$7:$F$7,V23),0),"")</f>
        <v/>
      </c>
      <c r="AG23" s="120">
        <v>19</v>
      </c>
      <c r="AH23" s="14">
        <f t="shared" si="5"/>
        <v>1</v>
      </c>
      <c r="AI23" s="14">
        <f>INDEX(挂机升级突破!$BY$7:$BY$26,AM23)</f>
        <v>5</v>
      </c>
      <c r="AJ23" s="14">
        <f>INDEX(挂机升级突破!$BZ$7:$BZ$26,AM23)</f>
        <v>4</v>
      </c>
      <c r="AK23" s="14">
        <f t="shared" si="6"/>
        <v>5</v>
      </c>
      <c r="AL23" s="14" t="str">
        <f t="shared" si="7"/>
        <v>关羽</v>
      </c>
      <c r="AM23" s="14">
        <f t="shared" si="8"/>
        <v>19</v>
      </c>
      <c r="AN23" s="14" t="str">
        <f t="shared" si="9"/>
        <v>关羽19突</v>
      </c>
      <c r="AO23" s="14" t="str">
        <f>IF(AI23&gt;0,INDEX(挂机升级突破!$CF$5:$CJ$5,卡牌消耗!AI23),"")</f>
        <v>金币</v>
      </c>
      <c r="AP23" s="14">
        <f>IF(AI23&gt;0,ROUND(INDEX(挂机升级突破!$CJ$7:$CJ$26,卡牌消耗!AM23)*INDEX(卡牌消耗!$B$8:$F$8,AK23),0),"")</f>
        <v>130212</v>
      </c>
      <c r="AQ23" s="14" t="str">
        <f>IF(AJ23&gt;0,INDEX(挂机升级突破!$CF$5:$CJ$5,卡牌消耗!AJ23),"")</f>
        <v>铀金</v>
      </c>
      <c r="AR23" s="14">
        <f>IF(AJ23&gt;0,ROUND(INDEX(挂机升级突破!$CF$7:$CI$26,卡牌消耗!AM23,卡牌消耗!AJ23)*INDEX($B$6:$F$6,AK23),0),"")</f>
        <v>24</v>
      </c>
      <c r="AS23" s="120"/>
      <c r="AT23" s="120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K23" s="15"/>
      <c r="BL23" s="15"/>
      <c r="BM23" s="52">
        <v>19</v>
      </c>
      <c r="BN23" s="73">
        <v>18</v>
      </c>
      <c r="BO23" s="21">
        <f t="shared" si="15"/>
        <v>0.12328767123287671</v>
      </c>
      <c r="BP23" s="71">
        <f t="shared" si="16"/>
        <v>2965</v>
      </c>
      <c r="BQ23" s="52">
        <f>SUM(BP$5:BP23)</f>
        <v>29070</v>
      </c>
    </row>
    <row r="24" spans="1:69" ht="16.5" x14ac:dyDescent="0.2">
      <c r="A24" s="14">
        <v>1102012</v>
      </c>
      <c r="B24" s="14" t="s">
        <v>210</v>
      </c>
      <c r="C24" s="14">
        <v>5</v>
      </c>
      <c r="D24" s="14">
        <v>80</v>
      </c>
      <c r="E24" s="14">
        <v>1</v>
      </c>
      <c r="F24" s="116">
        <f t="shared" si="14"/>
        <v>1502012</v>
      </c>
      <c r="G24" s="15"/>
      <c r="P24" s="120">
        <v>20</v>
      </c>
      <c r="Q24" s="14">
        <f t="shared" si="0"/>
        <v>1</v>
      </c>
      <c r="R24" s="14">
        <f>INDEX(挂机升级突破!$BG$6:$BG$57,卡牌消耗!X24)</f>
        <v>11</v>
      </c>
      <c r="S24" s="14">
        <f>INDEX(挂机升级突破!BH$6:BH$57,卡牌消耗!$X24)</f>
        <v>3</v>
      </c>
      <c r="T24" s="14">
        <f>INDEX(挂机升级突破!BI$6:BI$57,卡牌消耗!$X24)</f>
        <v>0</v>
      </c>
      <c r="U24" s="14" t="str">
        <f t="shared" si="1"/>
        <v>关羽</v>
      </c>
      <c r="V24" s="14">
        <f t="shared" si="2"/>
        <v>5</v>
      </c>
      <c r="W24" s="14" t="str">
        <f t="shared" si="3"/>
        <v>关羽魂火-20</v>
      </c>
      <c r="X24" s="14">
        <f t="shared" si="4"/>
        <v>20</v>
      </c>
      <c r="Y24" s="14" t="str">
        <f>INDEX(挂机升级突破!$BJ$4:$BT$4,INDEX(挂机升级突破!$BG$6:$BG$57,卡牌消耗!X24))</f>
        <v>金币</v>
      </c>
      <c r="Z24" s="14">
        <f>ROUND(INDEX(挂机升级突破!$AZ$6:$AZ$57,卡牌消耗!X24)*INDEX(卡牌消耗!$B$8:$F$8,V24),0)</f>
        <v>18400</v>
      </c>
      <c r="AA24" s="14" t="str">
        <f>IF(S24&gt;0,INDEX(挂机升级突破!$BJ$4:$BT$4,S24),"")</f>
        <v>紫色基础材料</v>
      </c>
      <c r="AB24" s="14">
        <f>ROUND(INDEX(挂机升级突破!$BJ$6:$BT$57,卡牌消耗!X24,S24)*INDEX(卡牌消耗!$B$5:$F$5,V24),0)</f>
        <v>75</v>
      </c>
      <c r="AC24" s="14" t="str">
        <f>IF(T24&gt;0,INDEX(挂机升级突破!$BJ$4:$BT$4,T24),"")</f>
        <v/>
      </c>
      <c r="AD24" s="14" t="str">
        <f>IF(T24&gt;0,ROUND(INDEX(挂机升级突破!$BJ$6:$BT$57,卡牌消耗!X24,T24)*INDEX(卡牌消耗!$B$7:$F$7,V24),0),"")</f>
        <v/>
      </c>
      <c r="AG24" s="120">
        <v>20</v>
      </c>
      <c r="AH24" s="14">
        <f t="shared" si="5"/>
        <v>1</v>
      </c>
      <c r="AI24" s="14">
        <f>INDEX(挂机升级突破!$BY$7:$BY$26,AM24)</f>
        <v>5</v>
      </c>
      <c r="AJ24" s="14">
        <f>INDEX(挂机升级突破!$BZ$7:$BZ$26,AM24)</f>
        <v>4</v>
      </c>
      <c r="AK24" s="14">
        <f t="shared" si="6"/>
        <v>5</v>
      </c>
      <c r="AL24" s="14" t="str">
        <f t="shared" si="7"/>
        <v>关羽</v>
      </c>
      <c r="AM24" s="14">
        <f t="shared" si="8"/>
        <v>20</v>
      </c>
      <c r="AN24" s="14" t="str">
        <f t="shared" si="9"/>
        <v>关羽20突</v>
      </c>
      <c r="AO24" s="14" t="str">
        <f>IF(AI24&gt;0,INDEX(挂机升级突破!$CF$5:$CJ$5,卡牌消耗!AI24),"")</f>
        <v>金币</v>
      </c>
      <c r="AP24" s="14">
        <f>IF(AI24&gt;0,ROUND(INDEX(挂机升级突破!$CJ$7:$CJ$26,卡牌消耗!AM24)*INDEX(卡牌消耗!$B$8:$F$8,AK24),0),"")</f>
        <v>181440</v>
      </c>
      <c r="AQ24" s="14" t="str">
        <f>IF(AJ24&gt;0,INDEX(挂机升级突破!$CF$5:$CJ$5,卡牌消耗!AJ24),"")</f>
        <v>铀金</v>
      </c>
      <c r="AR24" s="14">
        <f>IF(AJ24&gt;0,ROUND(INDEX(挂机升级突破!$CF$7:$CI$26,卡牌消耗!AM24,卡牌消耗!AJ24)*INDEX($B$6:$F$6,AK24),0),"")</f>
        <v>32</v>
      </c>
      <c r="AS24" s="120"/>
      <c r="AT24" s="120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K24" s="15"/>
      <c r="BL24" s="15"/>
      <c r="BM24" s="52">
        <v>20</v>
      </c>
      <c r="BN24" s="73">
        <v>20</v>
      </c>
      <c r="BO24" s="21">
        <f t="shared" si="15"/>
        <v>0.13698630136986301</v>
      </c>
      <c r="BP24" s="71">
        <f t="shared" si="16"/>
        <v>3295</v>
      </c>
      <c r="BQ24" s="52">
        <f>SUM(BP$5:BP24)</f>
        <v>32365</v>
      </c>
    </row>
    <row r="25" spans="1:69" ht="16.5" x14ac:dyDescent="0.2">
      <c r="A25" s="14">
        <v>1102013</v>
      </c>
      <c r="B25" s="14" t="s">
        <v>211</v>
      </c>
      <c r="C25" s="14">
        <v>2</v>
      </c>
      <c r="D25" s="14">
        <v>20</v>
      </c>
      <c r="E25" s="14">
        <v>3</v>
      </c>
      <c r="F25" s="116">
        <f t="shared" si="14"/>
        <v>1502013</v>
      </c>
      <c r="G25" s="15"/>
      <c r="P25" s="120">
        <v>21</v>
      </c>
      <c r="Q25" s="14">
        <f t="shared" si="0"/>
        <v>1</v>
      </c>
      <c r="R25" s="14">
        <f>INDEX(挂机升级突破!$BG$6:$BG$57,卡牌消耗!X25)</f>
        <v>11</v>
      </c>
      <c r="S25" s="14">
        <f>INDEX(挂机升级突破!BH$6:BH$57,卡牌消耗!$X25)</f>
        <v>3</v>
      </c>
      <c r="T25" s="14">
        <f>INDEX(挂机升级突破!BI$6:BI$57,卡牌消耗!$X25)</f>
        <v>0</v>
      </c>
      <c r="U25" s="14" t="str">
        <f t="shared" si="1"/>
        <v>关羽</v>
      </c>
      <c r="V25" s="14">
        <f t="shared" si="2"/>
        <v>5</v>
      </c>
      <c r="W25" s="14" t="str">
        <f t="shared" si="3"/>
        <v>关羽魂火-21</v>
      </c>
      <c r="X25" s="14">
        <f t="shared" si="4"/>
        <v>21</v>
      </c>
      <c r="Y25" s="14" t="str">
        <f>INDEX(挂机升级突破!$BJ$4:$BT$4,INDEX(挂机升级突破!$BG$6:$BG$57,卡牌消耗!X25))</f>
        <v>金币</v>
      </c>
      <c r="Z25" s="14">
        <f>ROUND(INDEX(挂机升级突破!$AZ$6:$AZ$57,卡牌消耗!X25)*INDEX(卡牌消耗!$B$8:$F$8,V25),0)</f>
        <v>20280</v>
      </c>
      <c r="AA25" s="14" t="str">
        <f>IF(S25&gt;0,INDEX(挂机升级突破!$BJ$4:$BT$4,S25),"")</f>
        <v>紫色基础材料</v>
      </c>
      <c r="AB25" s="14">
        <f>ROUND(INDEX(挂机升级突破!$BJ$6:$BT$57,卡牌消耗!X25,S25)*INDEX(卡牌消耗!$B$5:$F$5,V25),0)</f>
        <v>75</v>
      </c>
      <c r="AC25" s="14" t="str">
        <f>IF(T25&gt;0,INDEX(挂机升级突破!$BJ$4:$BT$4,T25),"")</f>
        <v/>
      </c>
      <c r="AD25" s="14" t="str">
        <f>IF(T25&gt;0,ROUND(INDEX(挂机升级突破!$BJ$6:$BT$57,卡牌消耗!X25,T25)*INDEX(卡牌消耗!$B$7:$F$7,V25),0),"")</f>
        <v/>
      </c>
      <c r="AG25" s="120">
        <v>21</v>
      </c>
      <c r="AH25" s="14">
        <f t="shared" si="5"/>
        <v>2</v>
      </c>
      <c r="AI25" s="14">
        <f>INDEX(挂机升级突破!$BY$7:$BY$26,AM25)</f>
        <v>0</v>
      </c>
      <c r="AJ25" s="14">
        <f>INDEX(挂机升级突破!$BZ$7:$BZ$26,AM25)</f>
        <v>0</v>
      </c>
      <c r="AK25" s="14">
        <f t="shared" si="6"/>
        <v>3</v>
      </c>
      <c r="AL25" s="14" t="str">
        <f t="shared" si="7"/>
        <v>许褚</v>
      </c>
      <c r="AM25" s="14">
        <f t="shared" si="8"/>
        <v>1</v>
      </c>
      <c r="AN25" s="14" t="str">
        <f t="shared" si="9"/>
        <v>许褚1突</v>
      </c>
      <c r="AO25" s="14" t="str">
        <f>IF(AI25&gt;0,INDEX(挂机升级突破!$CF$5:$CJ$5,卡牌消耗!AI25),"")</f>
        <v/>
      </c>
      <c r="AP25" s="14" t="str">
        <f>IF(AI25&gt;0,ROUND(INDEX(挂机升级突破!$CJ$7:$CJ$26,卡牌消耗!AM25)*INDEX(卡牌消耗!$B$8:$F$8,AK25),0),"")</f>
        <v/>
      </c>
      <c r="AQ25" s="14" t="str">
        <f>IF(AJ25&gt;0,INDEX(挂机升级突破!$CF$5:$CJ$5,卡牌消耗!AJ25),"")</f>
        <v/>
      </c>
      <c r="AR25" s="14" t="str">
        <f>IF(AJ25&gt;0,ROUND(INDEX(挂机升级突破!$CF$7:$CI$26,卡牌消耗!AM25,卡牌消耗!AJ25)*INDEX($B$6:$F$6,AK25),0),"")</f>
        <v/>
      </c>
      <c r="AS25" s="120"/>
      <c r="AT25" s="120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K25" s="52" t="s">
        <v>352</v>
      </c>
      <c r="BL25" s="52">
        <v>3</v>
      </c>
      <c r="BM25" s="52">
        <v>21</v>
      </c>
      <c r="BN25" s="52">
        <v>10</v>
      </c>
      <c r="BO25" s="21">
        <f>BN25/BL$28</f>
        <v>6.8493150684931503E-2</v>
      </c>
      <c r="BP25" s="52">
        <f>INT(BL$26*BO25/5)*5</f>
        <v>1645</v>
      </c>
      <c r="BQ25" s="52">
        <f>SUM(BP$5:BP25)</f>
        <v>34010</v>
      </c>
    </row>
    <row r="26" spans="1:69" ht="16.5" x14ac:dyDescent="0.2">
      <c r="A26" s="14">
        <v>1102014</v>
      </c>
      <c r="B26" s="14" t="s">
        <v>212</v>
      </c>
      <c r="C26" s="14">
        <v>3</v>
      </c>
      <c r="D26" s="14">
        <v>40</v>
      </c>
      <c r="E26" s="14">
        <v>3</v>
      </c>
      <c r="F26" s="116">
        <f t="shared" si="14"/>
        <v>1502014</v>
      </c>
      <c r="G26" s="15"/>
      <c r="P26" s="120">
        <v>22</v>
      </c>
      <c r="Q26" s="14">
        <f t="shared" si="0"/>
        <v>1</v>
      </c>
      <c r="R26" s="14">
        <f>INDEX(挂机升级突破!$BG$6:$BG$57,卡牌消耗!X26)</f>
        <v>11</v>
      </c>
      <c r="S26" s="14">
        <f>INDEX(挂机升级突破!BH$6:BH$57,卡牌消耗!$X26)</f>
        <v>3</v>
      </c>
      <c r="T26" s="14">
        <f>INDEX(挂机升级突破!BI$6:BI$57,卡牌消耗!$X26)</f>
        <v>0</v>
      </c>
      <c r="U26" s="14" t="str">
        <f t="shared" si="1"/>
        <v>关羽</v>
      </c>
      <c r="V26" s="14">
        <f t="shared" si="2"/>
        <v>5</v>
      </c>
      <c r="W26" s="14" t="str">
        <f t="shared" si="3"/>
        <v>关羽魂火-22</v>
      </c>
      <c r="X26" s="14">
        <f t="shared" si="4"/>
        <v>22</v>
      </c>
      <c r="Y26" s="14" t="str">
        <f>INDEX(挂机升级突破!$BJ$4:$BT$4,INDEX(挂机升级突破!$BG$6:$BG$57,卡牌消耗!X26))</f>
        <v>金币</v>
      </c>
      <c r="Z26" s="14">
        <f>ROUND(INDEX(挂机升级突破!$AZ$6:$AZ$57,卡牌消耗!X26)*INDEX(卡牌消耗!$B$8:$F$8,V26),0)</f>
        <v>22620</v>
      </c>
      <c r="AA26" s="14" t="str">
        <f>IF(S26&gt;0,INDEX(挂机升级突破!$BJ$4:$BT$4,S26),"")</f>
        <v>紫色基础材料</v>
      </c>
      <c r="AB26" s="14">
        <f>ROUND(INDEX(挂机升级突破!$BJ$6:$BT$57,卡牌消耗!X26,S26)*INDEX(卡牌消耗!$B$5:$F$5,V26),0)</f>
        <v>75</v>
      </c>
      <c r="AC26" s="14" t="str">
        <f>IF(T26&gt;0,INDEX(挂机升级突破!$BJ$4:$BT$4,T26),"")</f>
        <v/>
      </c>
      <c r="AD26" s="14" t="str">
        <f>IF(T26&gt;0,ROUND(INDEX(挂机升级突破!$BJ$6:$BT$57,卡牌消耗!X26,T26)*INDEX(卡牌消耗!$B$7:$F$7,V26),0),"")</f>
        <v/>
      </c>
      <c r="AG26" s="120">
        <v>22</v>
      </c>
      <c r="AH26" s="14">
        <f t="shared" si="5"/>
        <v>2</v>
      </c>
      <c r="AI26" s="14">
        <f>INDEX(挂机升级突破!$BY$7:$BY$26,AM26)</f>
        <v>5</v>
      </c>
      <c r="AJ26" s="14">
        <f>INDEX(挂机升级突破!$BZ$7:$BZ$26,AM26)</f>
        <v>0</v>
      </c>
      <c r="AK26" s="14">
        <f t="shared" si="6"/>
        <v>3</v>
      </c>
      <c r="AL26" s="14" t="str">
        <f t="shared" si="7"/>
        <v>许褚</v>
      </c>
      <c r="AM26" s="14">
        <f t="shared" si="8"/>
        <v>2</v>
      </c>
      <c r="AN26" s="14" t="str">
        <f t="shared" si="9"/>
        <v>许褚2突</v>
      </c>
      <c r="AO26" s="14" t="str">
        <f>IF(AI26&gt;0,INDEX(挂机升级突破!$CF$5:$CJ$5,卡牌消耗!AI26),"")</f>
        <v>金币</v>
      </c>
      <c r="AP26" s="14">
        <f>IF(AI26&gt;0,ROUND(INDEX(挂机升级突破!$CJ$7:$CJ$26,卡牌消耗!AM26)*INDEX(卡牌消耗!$B$8:$F$8,AK26),0),"")</f>
        <v>80</v>
      </c>
      <c r="AQ26" s="14" t="str">
        <f>IF(AJ26&gt;0,INDEX(挂机升级突破!$CF$5:$CJ$5,卡牌消耗!AJ26),"")</f>
        <v/>
      </c>
      <c r="AR26" s="14" t="str">
        <f>IF(AJ26&gt;0,ROUND(INDEX(挂机升级突破!$CF$7:$CI$26,卡牌消耗!AM26,卡牌消耗!AJ26)*INDEX($B$6:$F$6,AK26),0),"")</f>
        <v/>
      </c>
      <c r="AS26" s="120"/>
      <c r="AT26" s="120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K26" s="14" t="str">
        <f>INDEX($AX$5:$AX$19,BL25)</f>
        <v>20~30</v>
      </c>
      <c r="BL26" s="14">
        <f>INDEX($BG$5:$BG$19,BL25)</f>
        <v>24030</v>
      </c>
      <c r="BM26" s="52">
        <v>22</v>
      </c>
      <c r="BN26" s="52">
        <v>11</v>
      </c>
      <c r="BO26" s="21">
        <f t="shared" ref="BO26:BO34" si="17">BN26/BL$28</f>
        <v>7.5342465753424653E-2</v>
      </c>
      <c r="BP26" s="71">
        <f t="shared" ref="BP26:BP34" si="18">INT(BL$26*BO26/5)*5</f>
        <v>1810</v>
      </c>
      <c r="BQ26" s="52">
        <f>SUM(BP$5:BP26)</f>
        <v>35820</v>
      </c>
    </row>
    <row r="27" spans="1:69" ht="16.5" x14ac:dyDescent="0.2">
      <c r="A27" s="14">
        <v>1102015</v>
      </c>
      <c r="B27" s="14" t="s">
        <v>213</v>
      </c>
      <c r="C27" s="14">
        <v>2</v>
      </c>
      <c r="D27" s="14">
        <v>20</v>
      </c>
      <c r="E27" s="14">
        <v>2</v>
      </c>
      <c r="F27" s="116">
        <f t="shared" si="14"/>
        <v>1502015</v>
      </c>
      <c r="G27" s="15"/>
      <c r="P27" s="120">
        <v>23</v>
      </c>
      <c r="Q27" s="14">
        <f t="shared" si="0"/>
        <v>1</v>
      </c>
      <c r="R27" s="14">
        <f>INDEX(挂机升级突破!$BG$6:$BG$57,卡牌消耗!X27)</f>
        <v>11</v>
      </c>
      <c r="S27" s="14">
        <f>INDEX(挂机升级突破!BH$6:BH$57,卡牌消耗!$X27)</f>
        <v>4</v>
      </c>
      <c r="T27" s="14">
        <f>INDEX(挂机升级突破!BI$6:BI$57,卡牌消耗!$X27)</f>
        <v>0</v>
      </c>
      <c r="U27" s="14" t="str">
        <f t="shared" si="1"/>
        <v>关羽</v>
      </c>
      <c r="V27" s="14">
        <f t="shared" si="2"/>
        <v>5</v>
      </c>
      <c r="W27" s="14" t="str">
        <f t="shared" si="3"/>
        <v>关羽魂火-23</v>
      </c>
      <c r="X27" s="14">
        <f t="shared" si="4"/>
        <v>23</v>
      </c>
      <c r="Y27" s="14" t="str">
        <f>INDEX(挂机升级突破!$BJ$4:$BT$4,INDEX(挂机升级突破!$BG$6:$BG$57,卡牌消耗!X27))</f>
        <v>金币</v>
      </c>
      <c r="Z27" s="14">
        <f>ROUND(INDEX(挂机升级突破!$AZ$6:$AZ$57,卡牌消耗!X27)*INDEX(卡牌消耗!$B$8:$F$8,V27),0)</f>
        <v>24960</v>
      </c>
      <c r="AA27" s="14" t="str">
        <f>IF(S27&gt;0,INDEX(挂机升级突破!$BJ$4:$BT$4,S27),"")</f>
        <v>橙色基础材料</v>
      </c>
      <c r="AB27" s="14">
        <f>ROUND(INDEX(挂机升级突破!$BJ$6:$BT$57,卡牌消耗!X27,S27)*INDEX(卡牌消耗!$B$5:$F$5,V27),0)</f>
        <v>20</v>
      </c>
      <c r="AC27" s="14" t="str">
        <f>IF(T27&gt;0,INDEX(挂机升级突破!$BJ$4:$BT$4,T27),"")</f>
        <v/>
      </c>
      <c r="AD27" s="14" t="str">
        <f>IF(T27&gt;0,ROUND(INDEX(挂机升级突破!$BJ$6:$BT$57,卡牌消耗!X27,T27)*INDEX(卡牌消耗!$B$7:$F$7,V27),0),"")</f>
        <v/>
      </c>
      <c r="AG27" s="120">
        <v>23</v>
      </c>
      <c r="AH27" s="14">
        <f t="shared" si="5"/>
        <v>2</v>
      </c>
      <c r="AI27" s="14">
        <f>INDEX(挂机升级突破!$BY$7:$BY$26,AM27)</f>
        <v>5</v>
      </c>
      <c r="AJ27" s="14">
        <f>INDEX(挂机升级突破!$BZ$7:$BZ$26,AM27)</f>
        <v>0</v>
      </c>
      <c r="AK27" s="14">
        <f t="shared" si="6"/>
        <v>3</v>
      </c>
      <c r="AL27" s="14" t="str">
        <f t="shared" si="7"/>
        <v>许褚</v>
      </c>
      <c r="AM27" s="14">
        <f t="shared" si="8"/>
        <v>3</v>
      </c>
      <c r="AN27" s="14" t="str">
        <f t="shared" si="9"/>
        <v>许褚3突</v>
      </c>
      <c r="AO27" s="14" t="str">
        <f>IF(AI27&gt;0,INDEX(挂机升级突破!$CF$5:$CJ$5,卡牌消耗!AI27),"")</f>
        <v>金币</v>
      </c>
      <c r="AP27" s="14">
        <f>IF(AI27&gt;0,ROUND(INDEX(挂机升级突破!$CJ$7:$CJ$26,卡牌消耗!AM27)*INDEX(卡牌消耗!$B$8:$F$8,AK27),0),"")</f>
        <v>320</v>
      </c>
      <c r="AQ27" s="14" t="str">
        <f>IF(AJ27&gt;0,INDEX(挂机升级突破!$CF$5:$CJ$5,卡牌消耗!AJ27),"")</f>
        <v/>
      </c>
      <c r="AR27" s="14" t="str">
        <f>IF(AJ27&gt;0,ROUND(INDEX(挂机升级突破!$CF$7:$CI$26,卡牌消耗!AM27,卡牌消耗!AJ27)*INDEX($B$6:$F$6,AK27),0),"")</f>
        <v/>
      </c>
      <c r="AS27" s="120"/>
      <c r="AT27" s="120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K27" s="52" t="s">
        <v>350</v>
      </c>
      <c r="BL27" s="14">
        <f>INDEX($BH$5:$BH$19,BL25)</f>
        <v>2.5</v>
      </c>
      <c r="BM27" s="52">
        <v>23</v>
      </c>
      <c r="BN27" s="52">
        <v>12</v>
      </c>
      <c r="BO27" s="21">
        <f t="shared" si="17"/>
        <v>8.2191780821917804E-2</v>
      </c>
      <c r="BP27" s="71">
        <f t="shared" si="18"/>
        <v>1975</v>
      </c>
      <c r="BQ27" s="52">
        <f>SUM(BP$5:BP27)</f>
        <v>37795</v>
      </c>
    </row>
    <row r="28" spans="1:69" ht="16.5" x14ac:dyDescent="0.2">
      <c r="A28" s="14">
        <v>1102016</v>
      </c>
      <c r="B28" s="14" t="s">
        <v>214</v>
      </c>
      <c r="C28" s="14">
        <v>4</v>
      </c>
      <c r="D28" s="14">
        <v>80</v>
      </c>
      <c r="E28" s="14">
        <v>2</v>
      </c>
      <c r="F28" s="116">
        <f t="shared" si="14"/>
        <v>1502016</v>
      </c>
      <c r="G28" s="15"/>
      <c r="P28" s="120">
        <v>24</v>
      </c>
      <c r="Q28" s="14">
        <f t="shared" si="0"/>
        <v>1</v>
      </c>
      <c r="R28" s="14">
        <f>INDEX(挂机升级突破!$BG$6:$BG$57,卡牌消耗!X28)</f>
        <v>11</v>
      </c>
      <c r="S28" s="14">
        <f>INDEX(挂机升级突破!BH$6:BH$57,卡牌消耗!$X28)</f>
        <v>4</v>
      </c>
      <c r="T28" s="14">
        <f>INDEX(挂机升级突破!BI$6:BI$57,卡牌消耗!$X28)</f>
        <v>0</v>
      </c>
      <c r="U28" s="14" t="str">
        <f t="shared" si="1"/>
        <v>关羽</v>
      </c>
      <c r="V28" s="14">
        <f t="shared" si="2"/>
        <v>5</v>
      </c>
      <c r="W28" s="14" t="str">
        <f t="shared" si="3"/>
        <v>关羽魂火-24</v>
      </c>
      <c r="X28" s="14">
        <f t="shared" si="4"/>
        <v>24</v>
      </c>
      <c r="Y28" s="14" t="str">
        <f>INDEX(挂机升级突破!$BJ$4:$BT$4,INDEX(挂机升级突破!$BG$6:$BG$57,卡牌消耗!X28))</f>
        <v>金币</v>
      </c>
      <c r="Z28" s="14">
        <f>ROUND(INDEX(挂机升级突破!$AZ$6:$AZ$57,卡牌消耗!X28)*INDEX(卡牌消耗!$B$8:$F$8,V28),0)</f>
        <v>27840</v>
      </c>
      <c r="AA28" s="14" t="str">
        <f>IF(S28&gt;0,INDEX(挂机升级突破!$BJ$4:$BT$4,S28),"")</f>
        <v>橙色基础材料</v>
      </c>
      <c r="AB28" s="14">
        <f>ROUND(INDEX(挂机升级突破!$BJ$6:$BT$57,卡牌消耗!X28,S28)*INDEX(卡牌消耗!$B$5:$F$5,V28),0)</f>
        <v>20</v>
      </c>
      <c r="AC28" s="14" t="str">
        <f>IF(T28&gt;0,INDEX(挂机升级突破!$BJ$4:$BT$4,T28),"")</f>
        <v/>
      </c>
      <c r="AD28" s="14" t="str">
        <f>IF(T28&gt;0,ROUND(INDEX(挂机升级突破!$BJ$6:$BT$57,卡牌消耗!X28,T28)*INDEX(卡牌消耗!$B$7:$F$7,V28),0),"")</f>
        <v/>
      </c>
      <c r="AG28" s="120">
        <v>24</v>
      </c>
      <c r="AH28" s="14">
        <f t="shared" si="5"/>
        <v>2</v>
      </c>
      <c r="AI28" s="14">
        <f>INDEX(挂机升级突破!$BY$7:$BY$26,AM28)</f>
        <v>5</v>
      </c>
      <c r="AJ28" s="14">
        <f>INDEX(挂机升级突破!$BZ$7:$BZ$26,AM28)</f>
        <v>1</v>
      </c>
      <c r="AK28" s="14">
        <f t="shared" si="6"/>
        <v>3</v>
      </c>
      <c r="AL28" s="14" t="str">
        <f t="shared" si="7"/>
        <v>许褚</v>
      </c>
      <c r="AM28" s="14">
        <f t="shared" si="8"/>
        <v>4</v>
      </c>
      <c r="AN28" s="14" t="str">
        <f t="shared" si="9"/>
        <v>许褚4突</v>
      </c>
      <c r="AO28" s="14" t="str">
        <f>IF(AI28&gt;0,INDEX(挂机升级突破!$CF$5:$CJ$5,卡牌消耗!AI28),"")</f>
        <v>金币</v>
      </c>
      <c r="AP28" s="14">
        <f>IF(AI28&gt;0,ROUND(INDEX(挂机升级突破!$CJ$7:$CJ$26,卡牌消耗!AM28)*INDEX(卡牌消耗!$B$8:$F$8,AK28),0),"")</f>
        <v>960</v>
      </c>
      <c r="AQ28" s="14" t="str">
        <f>IF(AJ28&gt;0,INDEX(挂机升级突破!$CF$5:$CJ$5,卡牌消耗!AJ28),"")</f>
        <v>玄铁</v>
      </c>
      <c r="AR28" s="14">
        <f>IF(AJ28&gt;0,ROUND(INDEX(挂机升级突破!$CF$7:$CI$26,卡牌消耗!AM28,卡牌消耗!AJ28)*INDEX($B$6:$F$6,AK28),0),"")</f>
        <v>7</v>
      </c>
      <c r="AS28" s="120"/>
      <c r="AT28" s="120"/>
      <c r="BK28" s="15"/>
      <c r="BL28" s="14">
        <f>SUM(BN25:BN34)</f>
        <v>146</v>
      </c>
      <c r="BM28" s="52">
        <v>24</v>
      </c>
      <c r="BN28" s="52">
        <v>13</v>
      </c>
      <c r="BO28" s="21">
        <f t="shared" si="17"/>
        <v>8.9041095890410954E-2</v>
      </c>
      <c r="BP28" s="71">
        <f t="shared" si="18"/>
        <v>2135</v>
      </c>
      <c r="BQ28" s="52">
        <f>SUM(BP$5:BP28)</f>
        <v>39930</v>
      </c>
    </row>
    <row r="29" spans="1:69" ht="16.5" x14ac:dyDescent="0.2">
      <c r="A29" s="14">
        <v>1102017</v>
      </c>
      <c r="B29" s="14" t="s">
        <v>215</v>
      </c>
      <c r="C29" s="14">
        <v>3</v>
      </c>
      <c r="D29" s="14">
        <v>40</v>
      </c>
      <c r="E29" s="14">
        <v>2</v>
      </c>
      <c r="F29" s="116">
        <f t="shared" si="14"/>
        <v>1502017</v>
      </c>
      <c r="G29" s="15"/>
      <c r="P29" s="120">
        <v>25</v>
      </c>
      <c r="Q29" s="14">
        <f t="shared" si="0"/>
        <v>1</v>
      </c>
      <c r="R29" s="14">
        <f>INDEX(挂机升级突破!$BG$6:$BG$57,卡牌消耗!X29)</f>
        <v>11</v>
      </c>
      <c r="S29" s="14">
        <f>INDEX(挂机升级突破!BH$6:BH$57,卡牌消耗!$X29)</f>
        <v>4</v>
      </c>
      <c r="T29" s="14">
        <f>INDEX(挂机升级突破!BI$6:BI$57,卡牌消耗!$X29)</f>
        <v>0</v>
      </c>
      <c r="U29" s="14" t="str">
        <f t="shared" si="1"/>
        <v>关羽</v>
      </c>
      <c r="V29" s="14">
        <f t="shared" si="2"/>
        <v>5</v>
      </c>
      <c r="W29" s="14" t="str">
        <f t="shared" si="3"/>
        <v>关羽魂火-25</v>
      </c>
      <c r="X29" s="14">
        <f t="shared" si="4"/>
        <v>25</v>
      </c>
      <c r="Y29" s="14" t="str">
        <f>INDEX(挂机升级突破!$BJ$4:$BT$4,INDEX(挂机升级突破!$BG$6:$BG$57,卡牌消耗!X29))</f>
        <v>金币</v>
      </c>
      <c r="Z29" s="14">
        <f>ROUND(INDEX(挂机升级突破!$AZ$6:$AZ$57,卡牌消耗!X29)*INDEX(卡牌消耗!$B$8:$F$8,V29),0)</f>
        <v>34320</v>
      </c>
      <c r="AA29" s="14" t="str">
        <f>IF(S29&gt;0,INDEX(挂机升级突破!$BJ$4:$BT$4,S29),"")</f>
        <v>橙色基础材料</v>
      </c>
      <c r="AB29" s="14">
        <f>ROUND(INDEX(挂机升级突破!$BJ$6:$BT$57,卡牌消耗!X29,S29)*INDEX(卡牌消耗!$B$5:$F$5,V29),0)</f>
        <v>20</v>
      </c>
      <c r="AC29" s="14" t="str">
        <f>IF(T29&gt;0,INDEX(挂机升级突破!$BJ$4:$BT$4,T29),"")</f>
        <v/>
      </c>
      <c r="AD29" s="14" t="str">
        <f>IF(T29&gt;0,ROUND(INDEX(挂机升级突破!$BJ$6:$BT$57,卡牌消耗!X29,T29)*INDEX(卡牌消耗!$B$7:$F$7,V29),0),"")</f>
        <v/>
      </c>
      <c r="AG29" s="120">
        <v>25</v>
      </c>
      <c r="AH29" s="14">
        <f t="shared" si="5"/>
        <v>2</v>
      </c>
      <c r="AI29" s="14">
        <f>INDEX(挂机升级突破!$BY$7:$BY$26,AM29)</f>
        <v>5</v>
      </c>
      <c r="AJ29" s="14">
        <f>INDEX(挂机升级突破!$BZ$7:$BZ$26,AM29)</f>
        <v>1</v>
      </c>
      <c r="AK29" s="14">
        <f t="shared" si="6"/>
        <v>3</v>
      </c>
      <c r="AL29" s="14" t="str">
        <f t="shared" si="7"/>
        <v>许褚</v>
      </c>
      <c r="AM29" s="14">
        <f t="shared" si="8"/>
        <v>5</v>
      </c>
      <c r="AN29" s="14" t="str">
        <f t="shared" si="9"/>
        <v>许褚5突</v>
      </c>
      <c r="AO29" s="14" t="str">
        <f>IF(AI29&gt;0,INDEX(挂机升级突破!$CF$5:$CJ$5,卡牌消耗!AI29),"")</f>
        <v>金币</v>
      </c>
      <c r="AP29" s="14">
        <f>IF(AI29&gt;0,ROUND(INDEX(挂机升级突破!$CJ$7:$CJ$26,卡牌消耗!AM29)*INDEX(卡牌消耗!$B$8:$F$8,AK29),0),"")</f>
        <v>1920</v>
      </c>
      <c r="AQ29" s="14" t="str">
        <f>IF(AJ29&gt;0,INDEX(挂机升级突破!$CF$5:$CJ$5,卡牌消耗!AJ29),"")</f>
        <v>玄铁</v>
      </c>
      <c r="AR29" s="14">
        <f>IF(AJ29&gt;0,ROUND(INDEX(挂机升级突破!$CF$7:$CI$26,卡牌消耗!AM29,卡牌消耗!AJ29)*INDEX($B$6:$F$6,AK29),0),"")</f>
        <v>14</v>
      </c>
      <c r="AS29" s="120"/>
      <c r="AT29" s="120"/>
      <c r="BK29" s="15"/>
      <c r="BL29" s="15"/>
      <c r="BM29" s="52">
        <v>25</v>
      </c>
      <c r="BN29" s="52">
        <v>14</v>
      </c>
      <c r="BO29" s="21">
        <f t="shared" si="17"/>
        <v>9.5890410958904104E-2</v>
      </c>
      <c r="BP29" s="71">
        <f t="shared" si="18"/>
        <v>2300</v>
      </c>
      <c r="BQ29" s="52">
        <f>SUM(BP$5:BP29)</f>
        <v>42230</v>
      </c>
    </row>
    <row r="30" spans="1:69" ht="16.5" x14ac:dyDescent="0.2">
      <c r="A30" s="14">
        <v>1102018</v>
      </c>
      <c r="B30" s="14" t="s">
        <v>216</v>
      </c>
      <c r="C30" s="14">
        <v>2</v>
      </c>
      <c r="D30" s="14">
        <v>20</v>
      </c>
      <c r="E30" s="14">
        <v>2</v>
      </c>
      <c r="F30" s="116">
        <f t="shared" si="14"/>
        <v>1502018</v>
      </c>
      <c r="G30" s="15"/>
      <c r="P30" s="120">
        <v>26</v>
      </c>
      <c r="Q30" s="14">
        <f t="shared" si="0"/>
        <v>1</v>
      </c>
      <c r="R30" s="14">
        <f>INDEX(挂机升级突破!$BG$6:$BG$57,卡牌消耗!X30)</f>
        <v>11</v>
      </c>
      <c r="S30" s="14">
        <f>INDEX(挂机升级突破!BH$6:BH$57,卡牌消耗!$X30)</f>
        <v>4</v>
      </c>
      <c r="T30" s="14">
        <f>INDEX(挂机升级突破!BI$6:BI$57,卡牌消耗!$X30)</f>
        <v>0</v>
      </c>
      <c r="U30" s="14" t="str">
        <f t="shared" si="1"/>
        <v>关羽</v>
      </c>
      <c r="V30" s="14">
        <f t="shared" si="2"/>
        <v>5</v>
      </c>
      <c r="W30" s="14" t="str">
        <f t="shared" si="3"/>
        <v>关羽魂火-26</v>
      </c>
      <c r="X30" s="14">
        <f t="shared" si="4"/>
        <v>26</v>
      </c>
      <c r="Y30" s="14" t="str">
        <f>INDEX(挂机升级突破!$BJ$4:$BT$4,INDEX(挂机升级突破!$BG$6:$BG$57,卡牌消耗!X30))</f>
        <v>金币</v>
      </c>
      <c r="Z30" s="14">
        <f>ROUND(INDEX(挂机升级突破!$AZ$6:$AZ$57,卡牌消耗!X30)*INDEX(卡牌消耗!$B$8:$F$8,V30),0)</f>
        <v>38280</v>
      </c>
      <c r="AA30" s="14" t="str">
        <f>IF(S30&gt;0,INDEX(挂机升级突破!$BJ$4:$BT$4,S30),"")</f>
        <v>橙色基础材料</v>
      </c>
      <c r="AB30" s="14">
        <f>ROUND(INDEX(挂机升级突破!$BJ$6:$BT$57,卡牌消耗!X30,S30)*INDEX(卡牌消耗!$B$5:$F$5,V30),0)</f>
        <v>24</v>
      </c>
      <c r="AC30" s="14" t="str">
        <f>IF(T30&gt;0,INDEX(挂机升级突破!$BJ$4:$BT$4,T30),"")</f>
        <v/>
      </c>
      <c r="AD30" s="14" t="str">
        <f>IF(T30&gt;0,ROUND(INDEX(挂机升级突破!$BJ$6:$BT$57,卡牌消耗!X30,T30)*INDEX(卡牌消耗!$B$7:$F$7,V30),0),"")</f>
        <v/>
      </c>
      <c r="AG30" s="120">
        <v>26</v>
      </c>
      <c r="AH30" s="14">
        <f t="shared" si="5"/>
        <v>2</v>
      </c>
      <c r="AI30" s="14">
        <f>INDEX(挂机升级突破!$BY$7:$BY$26,AM30)</f>
        <v>5</v>
      </c>
      <c r="AJ30" s="14">
        <f>INDEX(挂机升级突破!$BZ$7:$BZ$26,AM30)</f>
        <v>1</v>
      </c>
      <c r="AK30" s="14">
        <f t="shared" si="6"/>
        <v>3</v>
      </c>
      <c r="AL30" s="14" t="str">
        <f t="shared" si="7"/>
        <v>许褚</v>
      </c>
      <c r="AM30" s="14">
        <f t="shared" si="8"/>
        <v>6</v>
      </c>
      <c r="AN30" s="14" t="str">
        <f t="shared" si="9"/>
        <v>许褚6突</v>
      </c>
      <c r="AO30" s="14" t="str">
        <f>IF(AI30&gt;0,INDEX(挂机升级突破!$CF$5:$CJ$5,卡牌消耗!AI30),"")</f>
        <v>金币</v>
      </c>
      <c r="AP30" s="14">
        <f>IF(AI30&gt;0,ROUND(INDEX(挂机升级突破!$CJ$7:$CJ$26,卡牌消耗!AM30)*INDEX(卡牌消耗!$B$8:$F$8,AK30),0),"")</f>
        <v>2400</v>
      </c>
      <c r="AQ30" s="14" t="str">
        <f>IF(AJ30&gt;0,INDEX(挂机升级突破!$CF$5:$CJ$5,卡牌消耗!AJ30),"")</f>
        <v>玄铁</v>
      </c>
      <c r="AR30" s="14">
        <f>IF(AJ30&gt;0,ROUND(INDEX(挂机升级突破!$CF$7:$CI$26,卡牌消耗!AM30,卡牌消耗!AJ30)*INDEX($B$6:$F$6,AK30),0),"")</f>
        <v>21</v>
      </c>
      <c r="AS30" s="120"/>
      <c r="AT30" s="120"/>
      <c r="BK30" s="15"/>
      <c r="BL30" s="15"/>
      <c r="BM30" s="52">
        <v>26</v>
      </c>
      <c r="BN30" s="52">
        <v>15</v>
      </c>
      <c r="BO30" s="21">
        <f t="shared" si="17"/>
        <v>0.10273972602739725</v>
      </c>
      <c r="BP30" s="71">
        <f t="shared" si="18"/>
        <v>2465</v>
      </c>
      <c r="BQ30" s="52">
        <f>SUM(BP$5:BP30)</f>
        <v>44695</v>
      </c>
    </row>
    <row r="31" spans="1:69" ht="16.5" x14ac:dyDescent="0.2">
      <c r="A31" s="14">
        <v>1102019</v>
      </c>
      <c r="B31" s="14" t="s">
        <v>217</v>
      </c>
      <c r="C31" s="14">
        <v>2</v>
      </c>
      <c r="D31" s="14">
        <v>20</v>
      </c>
      <c r="E31" s="14">
        <v>1</v>
      </c>
      <c r="F31" s="116">
        <f t="shared" si="14"/>
        <v>1502019</v>
      </c>
      <c r="G31" s="15"/>
      <c r="P31" s="120">
        <v>27</v>
      </c>
      <c r="Q31" s="14">
        <f t="shared" si="0"/>
        <v>1</v>
      </c>
      <c r="R31" s="14">
        <f>INDEX(挂机升级突破!$BG$6:$BG$57,卡牌消耗!X31)</f>
        <v>11</v>
      </c>
      <c r="S31" s="14">
        <f>INDEX(挂机升级突破!BH$6:BH$57,卡牌消耗!$X31)</f>
        <v>4</v>
      </c>
      <c r="T31" s="14">
        <f>INDEX(挂机升级突破!BI$6:BI$57,卡牌消耗!$X31)</f>
        <v>0</v>
      </c>
      <c r="U31" s="14" t="str">
        <f t="shared" si="1"/>
        <v>关羽</v>
      </c>
      <c r="V31" s="14">
        <f t="shared" si="2"/>
        <v>5</v>
      </c>
      <c r="W31" s="14" t="str">
        <f t="shared" si="3"/>
        <v>关羽魂火-27</v>
      </c>
      <c r="X31" s="14">
        <f t="shared" si="4"/>
        <v>27</v>
      </c>
      <c r="Y31" s="14" t="str">
        <f>INDEX(挂机升级突破!$BJ$4:$BT$4,INDEX(挂机升级突破!$BG$6:$BG$57,卡牌消耗!X31))</f>
        <v>金币</v>
      </c>
      <c r="Z31" s="14">
        <f>ROUND(INDEX(挂机升级突破!$AZ$6:$AZ$57,卡牌消耗!X31)*INDEX(卡牌消耗!$B$8:$F$8,V31),0)</f>
        <v>42980</v>
      </c>
      <c r="AA31" s="14" t="str">
        <f>IF(S31&gt;0,INDEX(挂机升级突破!$BJ$4:$BT$4,S31),"")</f>
        <v>橙色基础材料</v>
      </c>
      <c r="AB31" s="14">
        <f>ROUND(INDEX(挂机升级突破!$BJ$6:$BT$57,卡牌消耗!X31,S31)*INDEX(卡牌消耗!$B$5:$F$5,V31),0)</f>
        <v>24</v>
      </c>
      <c r="AC31" s="14" t="str">
        <f>IF(T31&gt;0,INDEX(挂机升级突破!$BJ$4:$BT$4,T31),"")</f>
        <v/>
      </c>
      <c r="AD31" s="14" t="str">
        <f>IF(T31&gt;0,ROUND(INDEX(挂机升级突破!$BJ$6:$BT$57,卡牌消耗!X31,T31)*INDEX(卡牌消耗!$B$7:$F$7,V31),0),"")</f>
        <v/>
      </c>
      <c r="AG31" s="120">
        <v>27</v>
      </c>
      <c r="AH31" s="14">
        <f t="shared" si="5"/>
        <v>2</v>
      </c>
      <c r="AI31" s="14">
        <f>INDEX(挂机升级突破!$BY$7:$BY$26,AM31)</f>
        <v>5</v>
      </c>
      <c r="AJ31" s="14">
        <f>INDEX(挂机升级突破!$BZ$7:$BZ$26,AM31)</f>
        <v>1</v>
      </c>
      <c r="AK31" s="14">
        <f t="shared" si="6"/>
        <v>3</v>
      </c>
      <c r="AL31" s="14" t="str">
        <f t="shared" si="7"/>
        <v>许褚</v>
      </c>
      <c r="AM31" s="14">
        <f t="shared" si="8"/>
        <v>7</v>
      </c>
      <c r="AN31" s="14" t="str">
        <f t="shared" si="9"/>
        <v>许褚7突</v>
      </c>
      <c r="AO31" s="14" t="str">
        <f>IF(AI31&gt;0,INDEX(挂机升级突破!$CF$5:$CJ$5,卡牌消耗!AI31),"")</f>
        <v>金币</v>
      </c>
      <c r="AP31" s="14">
        <f>IF(AI31&gt;0,ROUND(INDEX(挂机升级突破!$CJ$7:$CJ$26,卡牌消耗!AM31)*INDEX(卡牌消耗!$B$8:$F$8,AK31),0),"")</f>
        <v>2800</v>
      </c>
      <c r="AQ31" s="14" t="str">
        <f>IF(AJ31&gt;0,INDEX(挂机升级突破!$CF$5:$CJ$5,卡牌消耗!AJ31),"")</f>
        <v>玄铁</v>
      </c>
      <c r="AR31" s="14">
        <f>IF(AJ31&gt;0,ROUND(INDEX(挂机升级突破!$CF$7:$CI$26,卡牌消耗!AM31,卡牌消耗!AJ31)*INDEX($B$6:$F$6,AK31),0),"")</f>
        <v>35</v>
      </c>
      <c r="AS31" s="120"/>
      <c r="AT31" s="120"/>
      <c r="BK31" s="15"/>
      <c r="BL31" s="15"/>
      <c r="BM31" s="52">
        <v>27</v>
      </c>
      <c r="BN31" s="52">
        <v>16</v>
      </c>
      <c r="BO31" s="21">
        <f t="shared" si="17"/>
        <v>0.1095890410958904</v>
      </c>
      <c r="BP31" s="71">
        <f t="shared" si="18"/>
        <v>2630</v>
      </c>
      <c r="BQ31" s="52">
        <f>SUM(BP$5:BP31)</f>
        <v>47325</v>
      </c>
    </row>
    <row r="32" spans="1:69" ht="16.5" x14ac:dyDescent="0.2">
      <c r="A32" s="14">
        <v>1102020</v>
      </c>
      <c r="B32" s="14" t="s">
        <v>218</v>
      </c>
      <c r="C32" s="14">
        <v>3</v>
      </c>
      <c r="D32" s="14">
        <v>40</v>
      </c>
      <c r="E32" s="14">
        <v>2</v>
      </c>
      <c r="F32" s="116">
        <f t="shared" si="14"/>
        <v>1502020</v>
      </c>
      <c r="G32" s="15"/>
      <c r="P32" s="120">
        <v>28</v>
      </c>
      <c r="Q32" s="14">
        <f t="shared" si="0"/>
        <v>1</v>
      </c>
      <c r="R32" s="14">
        <f>INDEX(挂机升级突破!$BG$6:$BG$57,卡牌消耗!X32)</f>
        <v>11</v>
      </c>
      <c r="S32" s="14">
        <f>INDEX(挂机升级突破!BH$6:BH$57,卡牌消耗!$X32)</f>
        <v>4</v>
      </c>
      <c r="T32" s="14">
        <f>INDEX(挂机升级突破!BI$6:BI$57,卡牌消耗!$X32)</f>
        <v>0</v>
      </c>
      <c r="U32" s="14" t="str">
        <f t="shared" si="1"/>
        <v>关羽</v>
      </c>
      <c r="V32" s="14">
        <f t="shared" si="2"/>
        <v>5</v>
      </c>
      <c r="W32" s="14" t="str">
        <f t="shared" si="3"/>
        <v>关羽魂火-28</v>
      </c>
      <c r="X32" s="14">
        <f t="shared" si="4"/>
        <v>28</v>
      </c>
      <c r="Y32" s="14" t="str">
        <f>INDEX(挂机升级突破!$BJ$4:$BT$4,INDEX(挂机升级突破!$BG$6:$BG$57,卡牌消耗!X32))</f>
        <v>金币</v>
      </c>
      <c r="Z32" s="14">
        <f>ROUND(INDEX(挂机升级突破!$AZ$6:$AZ$57,卡牌消耗!X32)*INDEX(卡牌消耗!$B$8:$F$8,V32),0)</f>
        <v>47940</v>
      </c>
      <c r="AA32" s="14" t="str">
        <f>IF(S32&gt;0,INDEX(挂机升级突破!$BJ$4:$BT$4,S32),"")</f>
        <v>橙色基础材料</v>
      </c>
      <c r="AB32" s="14">
        <f>ROUND(INDEX(挂机升级突破!$BJ$6:$BT$57,卡牌消耗!X32,S32)*INDEX(卡牌消耗!$B$5:$F$5,V32),0)</f>
        <v>24</v>
      </c>
      <c r="AC32" s="14" t="str">
        <f>IF(T32&gt;0,INDEX(挂机升级突破!$BJ$4:$BT$4,T32),"")</f>
        <v/>
      </c>
      <c r="AD32" s="14" t="str">
        <f>IF(T32&gt;0,ROUND(INDEX(挂机升级突破!$BJ$6:$BT$57,卡牌消耗!X32,T32)*INDEX(卡牌消耗!$B$7:$F$7,V32),0),"")</f>
        <v/>
      </c>
      <c r="AG32" s="120">
        <v>28</v>
      </c>
      <c r="AH32" s="14">
        <f t="shared" si="5"/>
        <v>2</v>
      </c>
      <c r="AI32" s="14">
        <f>INDEX(挂机升级突破!$BY$7:$BY$26,AM32)</f>
        <v>5</v>
      </c>
      <c r="AJ32" s="14">
        <f>INDEX(挂机升级突破!$BZ$7:$BZ$26,AM32)</f>
        <v>1</v>
      </c>
      <c r="AK32" s="14">
        <f t="shared" si="6"/>
        <v>3</v>
      </c>
      <c r="AL32" s="14" t="str">
        <f t="shared" si="7"/>
        <v>许褚</v>
      </c>
      <c r="AM32" s="14">
        <f t="shared" si="8"/>
        <v>8</v>
      </c>
      <c r="AN32" s="14" t="str">
        <f t="shared" si="9"/>
        <v>许褚8突</v>
      </c>
      <c r="AO32" s="14" t="str">
        <f>IF(AI32&gt;0,INDEX(挂机升级突破!$CF$5:$CJ$5,卡牌消耗!AI32),"")</f>
        <v>金币</v>
      </c>
      <c r="AP32" s="14">
        <f>IF(AI32&gt;0,ROUND(INDEX(挂机升级突破!$CJ$7:$CJ$26,卡牌消耗!AM32)*INDEX(卡牌消耗!$B$8:$F$8,AK32),0),"")</f>
        <v>3226</v>
      </c>
      <c r="AQ32" s="14" t="str">
        <f>IF(AJ32&gt;0,INDEX(挂机升级突破!$CF$5:$CJ$5,卡牌消耗!AJ32),"")</f>
        <v>玄铁</v>
      </c>
      <c r="AR32" s="14">
        <f>IF(AJ32&gt;0,ROUND(INDEX(挂机升级突破!$CF$7:$CI$26,卡牌消耗!AM32,卡牌消耗!AJ32)*INDEX($B$6:$F$6,AK32),0),"")</f>
        <v>63</v>
      </c>
      <c r="AS32" s="120"/>
      <c r="AT32" s="120"/>
      <c r="BM32" s="52">
        <v>28</v>
      </c>
      <c r="BN32" s="52">
        <v>17</v>
      </c>
      <c r="BO32" s="21">
        <f t="shared" si="17"/>
        <v>0.11643835616438356</v>
      </c>
      <c r="BP32" s="71">
        <f t="shared" si="18"/>
        <v>2795</v>
      </c>
      <c r="BQ32" s="52">
        <f>SUM(BP$5:BP32)</f>
        <v>50120</v>
      </c>
    </row>
    <row r="33" spans="1:69" ht="16.5" x14ac:dyDescent="0.2">
      <c r="A33" s="14">
        <v>1102021</v>
      </c>
      <c r="B33" s="14" t="s">
        <v>219</v>
      </c>
      <c r="C33" s="14">
        <v>3</v>
      </c>
      <c r="D33" s="14">
        <v>20</v>
      </c>
      <c r="E33" s="14">
        <v>1</v>
      </c>
      <c r="F33" s="116">
        <f t="shared" si="14"/>
        <v>1502021</v>
      </c>
      <c r="G33" s="15"/>
      <c r="P33" s="120">
        <v>29</v>
      </c>
      <c r="Q33" s="14">
        <f t="shared" si="0"/>
        <v>1</v>
      </c>
      <c r="R33" s="14">
        <f>INDEX(挂机升级突破!$BG$6:$BG$57,卡牌消耗!X33)</f>
        <v>11</v>
      </c>
      <c r="S33" s="14">
        <f>INDEX(挂机升级突破!BH$6:BH$57,卡牌消耗!$X33)</f>
        <v>4</v>
      </c>
      <c r="T33" s="14">
        <f>INDEX(挂机升级突破!BI$6:BI$57,卡牌消耗!$X33)</f>
        <v>0</v>
      </c>
      <c r="U33" s="14" t="str">
        <f t="shared" si="1"/>
        <v>关羽</v>
      </c>
      <c r="V33" s="14">
        <f t="shared" si="2"/>
        <v>5</v>
      </c>
      <c r="W33" s="14" t="str">
        <f t="shared" si="3"/>
        <v>关羽魂火-29</v>
      </c>
      <c r="X33" s="14">
        <f t="shared" si="4"/>
        <v>29</v>
      </c>
      <c r="Y33" s="14" t="str">
        <f>INDEX(挂机升级突破!$BJ$4:$BT$4,INDEX(挂机升级突破!$BG$6:$BG$57,卡牌消耗!X33))</f>
        <v>金币</v>
      </c>
      <c r="Z33" s="14">
        <f>ROUND(INDEX(挂机升级突破!$AZ$6:$AZ$57,卡牌消耗!X33)*INDEX(卡牌消耗!$B$8:$F$8,V33),0)</f>
        <v>49570</v>
      </c>
      <c r="AA33" s="14" t="str">
        <f>IF(S33&gt;0,INDEX(挂机升级突破!$BJ$4:$BT$4,S33),"")</f>
        <v>橙色基础材料</v>
      </c>
      <c r="AB33" s="14">
        <f>ROUND(INDEX(挂机升级突破!$BJ$6:$BT$57,卡牌消耗!X33,S33)*INDEX(卡牌消耗!$B$5:$F$5,V33),0)</f>
        <v>29</v>
      </c>
      <c r="AC33" s="14" t="str">
        <f>IF(T33&gt;0,INDEX(挂机升级突破!$BJ$4:$BT$4,T33),"")</f>
        <v/>
      </c>
      <c r="AD33" s="14" t="str">
        <f>IF(T33&gt;0,ROUND(INDEX(挂机升级突破!$BJ$6:$BT$57,卡牌消耗!X33,T33)*INDEX(卡牌消耗!$B$7:$F$7,V33),0),"")</f>
        <v/>
      </c>
      <c r="AG33" s="120">
        <v>29</v>
      </c>
      <c r="AH33" s="14">
        <f t="shared" si="5"/>
        <v>2</v>
      </c>
      <c r="AI33" s="14">
        <f>INDEX(挂机升级突破!$BY$7:$BY$26,AM33)</f>
        <v>5</v>
      </c>
      <c r="AJ33" s="14">
        <f>INDEX(挂机升级突破!$BZ$7:$BZ$26,AM33)</f>
        <v>2</v>
      </c>
      <c r="AK33" s="14">
        <f t="shared" si="6"/>
        <v>3</v>
      </c>
      <c r="AL33" s="14" t="str">
        <f t="shared" si="7"/>
        <v>许褚</v>
      </c>
      <c r="AM33" s="14">
        <f t="shared" si="8"/>
        <v>9</v>
      </c>
      <c r="AN33" s="14" t="str">
        <f t="shared" si="9"/>
        <v>许褚9突</v>
      </c>
      <c r="AO33" s="14" t="str">
        <f>IF(AI33&gt;0,INDEX(挂机升级突破!$CF$5:$CJ$5,卡牌消耗!AI33),"")</f>
        <v>金币</v>
      </c>
      <c r="AP33" s="14">
        <f>IF(AI33&gt;0,ROUND(INDEX(挂机升级突破!$CJ$7:$CJ$26,卡牌消耗!AM33)*INDEX(卡牌消耗!$B$8:$F$8,AK33),0),"")</f>
        <v>4160</v>
      </c>
      <c r="AQ33" s="14" t="str">
        <f>IF(AJ33&gt;0,INDEX(挂机升级突破!$CF$5:$CJ$5,卡牌消耗!AJ33),"")</f>
        <v>乌金</v>
      </c>
      <c r="AR33" s="14">
        <f>IF(AJ33&gt;0,ROUND(INDEX(挂机升级突破!$CF$7:$CI$26,卡牌消耗!AM33,卡牌消耗!AJ33)*INDEX($B$6:$F$6,AK33),0),"")</f>
        <v>20</v>
      </c>
      <c r="AS33" s="120"/>
      <c r="AT33" s="120"/>
      <c r="BM33" s="52">
        <v>29</v>
      </c>
      <c r="BN33" s="52">
        <v>18</v>
      </c>
      <c r="BO33" s="21">
        <f t="shared" si="17"/>
        <v>0.12328767123287671</v>
      </c>
      <c r="BP33" s="71">
        <f t="shared" si="18"/>
        <v>2960</v>
      </c>
      <c r="BQ33" s="52">
        <f>SUM(BP$5:BP33)</f>
        <v>53080</v>
      </c>
    </row>
    <row r="34" spans="1:69" ht="16.5" x14ac:dyDescent="0.2">
      <c r="A34" s="14">
        <v>1102050</v>
      </c>
      <c r="B34" s="14" t="s">
        <v>443</v>
      </c>
      <c r="C34" s="14">
        <v>2</v>
      </c>
      <c r="D34" s="14">
        <v>5</v>
      </c>
      <c r="E34" s="14">
        <v>3</v>
      </c>
      <c r="F34" s="116">
        <f t="shared" si="14"/>
        <v>1502050</v>
      </c>
      <c r="G34" s="15"/>
      <c r="P34" s="120">
        <v>30</v>
      </c>
      <c r="Q34" s="14">
        <f t="shared" si="0"/>
        <v>1</v>
      </c>
      <c r="R34" s="14">
        <f>INDEX(挂机升级突破!$BG$6:$BG$57,卡牌消耗!X34)</f>
        <v>11</v>
      </c>
      <c r="S34" s="14">
        <f>INDEX(挂机升级突破!BH$6:BH$57,卡牌消耗!$X34)</f>
        <v>4</v>
      </c>
      <c r="T34" s="14">
        <f>INDEX(挂机升级突破!BI$6:BI$57,卡牌消耗!$X34)</f>
        <v>0</v>
      </c>
      <c r="U34" s="14" t="str">
        <f t="shared" si="1"/>
        <v>关羽</v>
      </c>
      <c r="V34" s="14">
        <f t="shared" si="2"/>
        <v>5</v>
      </c>
      <c r="W34" s="14" t="str">
        <f t="shared" si="3"/>
        <v>关羽魂火-30</v>
      </c>
      <c r="X34" s="14">
        <f t="shared" si="4"/>
        <v>30</v>
      </c>
      <c r="Y34" s="14" t="str">
        <f>INDEX(挂机升级突破!$BJ$4:$BT$4,INDEX(挂机升级突破!$BG$6:$BG$57,卡牌消耗!X34))</f>
        <v>金币</v>
      </c>
      <c r="Z34" s="14">
        <f>ROUND(INDEX(挂机升级突破!$AZ$6:$AZ$57,卡牌消耗!X34)*INDEX(卡牌消耗!$B$8:$F$8,V34),0)</f>
        <v>55290</v>
      </c>
      <c r="AA34" s="14" t="str">
        <f>IF(S34&gt;0,INDEX(挂机升级突破!$BJ$4:$BT$4,S34),"")</f>
        <v>橙色基础材料</v>
      </c>
      <c r="AB34" s="14">
        <f>ROUND(INDEX(挂机升级突破!$BJ$6:$BT$57,卡牌消耗!X34,S34)*INDEX(卡牌消耗!$B$5:$F$5,V34),0)</f>
        <v>29</v>
      </c>
      <c r="AC34" s="14" t="str">
        <f>IF(T34&gt;0,INDEX(挂机升级突破!$BJ$4:$BT$4,T34),"")</f>
        <v/>
      </c>
      <c r="AD34" s="14" t="str">
        <f>IF(T34&gt;0,ROUND(INDEX(挂机升级突破!$BJ$6:$BT$57,卡牌消耗!X34,T34)*INDEX(卡牌消耗!$B$7:$F$7,V34),0),"")</f>
        <v/>
      </c>
      <c r="AG34" s="120">
        <v>30</v>
      </c>
      <c r="AH34" s="14">
        <f t="shared" si="5"/>
        <v>2</v>
      </c>
      <c r="AI34" s="14">
        <f>INDEX(挂机升级突破!$BY$7:$BY$26,AM34)</f>
        <v>5</v>
      </c>
      <c r="AJ34" s="14">
        <f>INDEX(挂机升级突破!$BZ$7:$BZ$26,AM34)</f>
        <v>2</v>
      </c>
      <c r="AK34" s="14">
        <f t="shared" si="6"/>
        <v>3</v>
      </c>
      <c r="AL34" s="14" t="str">
        <f t="shared" si="7"/>
        <v>许褚</v>
      </c>
      <c r="AM34" s="14">
        <f t="shared" si="8"/>
        <v>10</v>
      </c>
      <c r="AN34" s="14" t="str">
        <f t="shared" si="9"/>
        <v>许褚10突</v>
      </c>
      <c r="AO34" s="14" t="str">
        <f>IF(AI34&gt;0,INDEX(挂机升级突破!$CF$5:$CJ$5,卡牌消耗!AI34),"")</f>
        <v>金币</v>
      </c>
      <c r="AP34" s="14">
        <f>IF(AI34&gt;0,ROUND(INDEX(挂机升级突破!$CJ$7:$CJ$26,卡牌消耗!AM34)*INDEX(卡牌消耗!$B$8:$F$8,AK34),0),"")</f>
        <v>6346</v>
      </c>
      <c r="AQ34" s="14" t="str">
        <f>IF(AJ34&gt;0,INDEX(挂机升级突破!$CF$5:$CJ$5,卡牌消耗!AJ34),"")</f>
        <v>乌金</v>
      </c>
      <c r="AR34" s="14">
        <f>IF(AJ34&gt;0,ROUND(INDEX(挂机升级突破!$CF$7:$CI$26,卡牌消耗!AM34,卡牌消耗!AJ34)*INDEX($B$6:$F$6,AK34),0),"")</f>
        <v>29</v>
      </c>
      <c r="AS34" s="120"/>
      <c r="AT34" s="120"/>
      <c r="BM34" s="52">
        <v>30</v>
      </c>
      <c r="BN34" s="52">
        <v>20</v>
      </c>
      <c r="BO34" s="21">
        <f t="shared" si="17"/>
        <v>0.13698630136986301</v>
      </c>
      <c r="BP34" s="71">
        <f t="shared" si="18"/>
        <v>3290</v>
      </c>
      <c r="BQ34" s="52">
        <f>SUM(BP$5:BP34)</f>
        <v>56370</v>
      </c>
    </row>
    <row r="35" spans="1:69" s="117" customFormat="1" ht="16.5" x14ac:dyDescent="0.2">
      <c r="A35" s="14">
        <v>1102023</v>
      </c>
      <c r="B35" s="14" t="s">
        <v>1056</v>
      </c>
      <c r="C35" s="14">
        <v>2</v>
      </c>
      <c r="D35" s="14">
        <v>20</v>
      </c>
      <c r="E35" s="14">
        <v>2</v>
      </c>
      <c r="F35" s="116">
        <f t="shared" si="14"/>
        <v>1502023</v>
      </c>
      <c r="G35" s="15"/>
      <c r="P35" s="120">
        <v>31</v>
      </c>
      <c r="Q35" s="14">
        <f t="shared" si="0"/>
        <v>1</v>
      </c>
      <c r="R35" s="14">
        <f>INDEX(挂机升级突破!$BG$6:$BG$57,卡牌消耗!X35)</f>
        <v>11</v>
      </c>
      <c r="S35" s="14">
        <f>INDEX(挂机升级突破!BH$6:BH$57,卡牌消耗!$X35)</f>
        <v>4</v>
      </c>
      <c r="T35" s="14">
        <f>INDEX(挂机升级突破!BI$6:BI$57,卡牌消耗!$X35)</f>
        <v>0</v>
      </c>
      <c r="U35" s="14" t="str">
        <f t="shared" si="1"/>
        <v>关羽</v>
      </c>
      <c r="V35" s="14">
        <f t="shared" si="2"/>
        <v>5</v>
      </c>
      <c r="W35" s="14" t="str">
        <f t="shared" si="3"/>
        <v>关羽魂火-31</v>
      </c>
      <c r="X35" s="14">
        <f t="shared" si="4"/>
        <v>31</v>
      </c>
      <c r="Y35" s="14" t="str">
        <f>INDEX(挂机升级突破!$BJ$4:$BT$4,INDEX(挂机升级突破!$BG$6:$BG$57,卡牌消耗!X35))</f>
        <v>金币</v>
      </c>
      <c r="Z35" s="14">
        <f>ROUND(INDEX(挂机升级突破!$AZ$6:$AZ$57,卡牌消耗!X35)*INDEX(卡牌消耗!$B$8:$F$8,V35),0)</f>
        <v>57400</v>
      </c>
      <c r="AA35" s="14" t="str">
        <f>IF(S35&gt;0,INDEX(挂机升级突破!$BJ$4:$BT$4,S35),"")</f>
        <v>橙色基础材料</v>
      </c>
      <c r="AB35" s="14">
        <f>ROUND(INDEX(挂机升级突破!$BJ$6:$BT$57,卡牌消耗!X35,S35)*INDEX(卡牌消耗!$B$5:$F$5,V35),0)</f>
        <v>29</v>
      </c>
      <c r="AC35" s="14" t="str">
        <f>IF(T35&gt;0,INDEX(挂机升级突破!$BJ$4:$BT$4,T35),"")</f>
        <v/>
      </c>
      <c r="AD35" s="14" t="str">
        <f>IF(T35&gt;0,ROUND(INDEX(挂机升级突破!$BJ$6:$BT$57,卡牌消耗!X35,T35)*INDEX(卡牌消耗!$B$7:$F$7,V35),0),"")</f>
        <v/>
      </c>
      <c r="AE35" s="121"/>
      <c r="AG35" s="120">
        <v>31</v>
      </c>
      <c r="AH35" s="14">
        <f t="shared" si="5"/>
        <v>2</v>
      </c>
      <c r="AI35" s="14">
        <f>INDEX(挂机升级突破!$BY$7:$BY$26,AM35)</f>
        <v>5</v>
      </c>
      <c r="AJ35" s="14">
        <f>INDEX(挂机升级突破!$BZ$7:$BZ$26,AM35)</f>
        <v>2</v>
      </c>
      <c r="AK35" s="14">
        <f t="shared" si="6"/>
        <v>3</v>
      </c>
      <c r="AL35" s="14" t="str">
        <f t="shared" si="7"/>
        <v>许褚</v>
      </c>
      <c r="AM35" s="14">
        <f t="shared" si="8"/>
        <v>11</v>
      </c>
      <c r="AN35" s="14" t="str">
        <f t="shared" si="9"/>
        <v>许褚11突</v>
      </c>
      <c r="AO35" s="14" t="str">
        <f>IF(AI35&gt;0,INDEX(挂机升级突破!$CF$5:$CJ$5,卡牌消耗!AI35),"")</f>
        <v>金币</v>
      </c>
      <c r="AP35" s="14">
        <f>IF(AI35&gt;0,ROUND(INDEX(挂机升级突破!$CJ$7:$CJ$26,卡牌消耗!AM35)*INDEX(卡牌消耗!$B$8:$F$8,AK35),0),"")</f>
        <v>7800</v>
      </c>
      <c r="AQ35" s="14" t="str">
        <f>IF(AJ35&gt;0,INDEX(挂机升级突破!$CF$5:$CJ$5,卡牌消耗!AJ35),"")</f>
        <v>乌金</v>
      </c>
      <c r="AR35" s="14">
        <f>IF(AJ35&gt;0,ROUND(INDEX(挂机升级突破!$CF$7:$CI$26,卡牌消耗!AM35,卡牌消耗!AJ35)*INDEX($B$6:$F$6,AK35),0),"")</f>
        <v>38</v>
      </c>
      <c r="AS35" s="120"/>
      <c r="AT35" s="120"/>
      <c r="AU35" s="121"/>
      <c r="BM35" s="116"/>
      <c r="BN35" s="116"/>
      <c r="BO35" s="21"/>
      <c r="BP35" s="116"/>
      <c r="BQ35" s="116"/>
    </row>
    <row r="36" spans="1:69" s="117" customFormat="1" ht="16.5" x14ac:dyDescent="0.2">
      <c r="A36" s="14">
        <v>1102024</v>
      </c>
      <c r="B36" s="14" t="s">
        <v>1051</v>
      </c>
      <c r="C36" s="14">
        <v>3</v>
      </c>
      <c r="D36" s="14">
        <v>40</v>
      </c>
      <c r="E36" s="14">
        <v>2</v>
      </c>
      <c r="F36" s="116">
        <f t="shared" si="14"/>
        <v>1502024</v>
      </c>
      <c r="G36" s="15"/>
      <c r="P36" s="120">
        <v>32</v>
      </c>
      <c r="Q36" s="14">
        <f t="shared" si="0"/>
        <v>1</v>
      </c>
      <c r="R36" s="14">
        <f>INDEX(挂机升级突破!$BG$6:$BG$57,卡牌消耗!X36)</f>
        <v>11</v>
      </c>
      <c r="S36" s="14">
        <f>INDEX(挂机升级突破!BH$6:BH$57,卡牌消耗!$X36)</f>
        <v>4</v>
      </c>
      <c r="T36" s="14">
        <f>INDEX(挂机升级突破!BI$6:BI$57,卡牌消耗!$X36)</f>
        <v>0</v>
      </c>
      <c r="U36" s="14" t="str">
        <f t="shared" si="1"/>
        <v>关羽</v>
      </c>
      <c r="V36" s="14">
        <f t="shared" si="2"/>
        <v>5</v>
      </c>
      <c r="W36" s="14" t="str">
        <f t="shared" si="3"/>
        <v>关羽魂火-32</v>
      </c>
      <c r="X36" s="14">
        <f t="shared" si="4"/>
        <v>32</v>
      </c>
      <c r="Y36" s="14" t="str">
        <f>INDEX(挂机升级突破!$BJ$4:$BT$4,INDEX(挂机升级突破!$BG$6:$BG$57,卡牌消耗!X36))</f>
        <v>金币</v>
      </c>
      <c r="Z36" s="14">
        <f>ROUND(INDEX(挂机升级突破!$AZ$6:$AZ$57,卡牌消耗!X36)*INDEX(卡牌消耗!$B$8:$F$8,V36),0)</f>
        <v>64030</v>
      </c>
      <c r="AA36" s="14" t="str">
        <f>IF(S36&gt;0,INDEX(挂机升级突破!$BJ$4:$BT$4,S36),"")</f>
        <v>橙色基础材料</v>
      </c>
      <c r="AB36" s="14">
        <f>ROUND(INDEX(挂机升级突破!$BJ$6:$BT$57,卡牌消耗!X36,S36)*INDEX(卡牌消耗!$B$5:$F$5,V36),0)</f>
        <v>29</v>
      </c>
      <c r="AC36" s="14" t="str">
        <f>IF(T36&gt;0,INDEX(挂机升级突破!$BJ$4:$BT$4,T36),"")</f>
        <v/>
      </c>
      <c r="AD36" s="14" t="str">
        <f>IF(T36&gt;0,ROUND(INDEX(挂机升级突破!$BJ$6:$BT$57,卡牌消耗!X36,T36)*INDEX(卡牌消耗!$B$7:$F$7,V36),0),"")</f>
        <v/>
      </c>
      <c r="AE36" s="121"/>
      <c r="AG36" s="120">
        <v>32</v>
      </c>
      <c r="AH36" s="14">
        <f t="shared" si="5"/>
        <v>2</v>
      </c>
      <c r="AI36" s="14">
        <f>INDEX(挂机升级突破!$BY$7:$BY$26,AM36)</f>
        <v>5</v>
      </c>
      <c r="AJ36" s="14">
        <f>INDEX(挂机升级突破!$BZ$7:$BZ$26,AM36)</f>
        <v>2</v>
      </c>
      <c r="AK36" s="14">
        <f t="shared" si="6"/>
        <v>3</v>
      </c>
      <c r="AL36" s="14" t="str">
        <f t="shared" si="7"/>
        <v>许褚</v>
      </c>
      <c r="AM36" s="14">
        <f t="shared" si="8"/>
        <v>12</v>
      </c>
      <c r="AN36" s="14" t="str">
        <f t="shared" si="9"/>
        <v>许褚12突</v>
      </c>
      <c r="AO36" s="14" t="str">
        <f>IF(AI36&gt;0,INDEX(挂机升级突破!$CF$5:$CJ$5,卡牌消耗!AI36),"")</f>
        <v>金币</v>
      </c>
      <c r="AP36" s="14">
        <f>IF(AI36&gt;0,ROUND(INDEX(挂机升级突破!$CJ$7:$CJ$26,卡牌消耗!AM36)*INDEX(卡牌消耗!$B$8:$F$8,AK36),0),"")</f>
        <v>13200</v>
      </c>
      <c r="AQ36" s="14" t="str">
        <f>IF(AJ36&gt;0,INDEX(挂机升级突破!$CF$5:$CJ$5,卡牌消耗!AJ36),"")</f>
        <v>乌金</v>
      </c>
      <c r="AR36" s="14">
        <f>IF(AJ36&gt;0,ROUND(INDEX(挂机升级突破!$CF$7:$CI$26,卡牌消耗!AM36,卡牌消耗!AJ36)*INDEX($B$6:$F$6,AK36),0),"")</f>
        <v>49</v>
      </c>
      <c r="AS36" s="120"/>
      <c r="AT36" s="120"/>
      <c r="AU36" s="121"/>
      <c r="BM36" s="116"/>
      <c r="BN36" s="116"/>
      <c r="BO36" s="21"/>
      <c r="BP36" s="116"/>
      <c r="BQ36" s="116"/>
    </row>
    <row r="37" spans="1:69" s="117" customFormat="1" ht="16.5" x14ac:dyDescent="0.2">
      <c r="A37" s="14">
        <v>1102026</v>
      </c>
      <c r="B37" s="14" t="s">
        <v>1052</v>
      </c>
      <c r="C37" s="14">
        <v>3</v>
      </c>
      <c r="D37" s="14">
        <v>40</v>
      </c>
      <c r="E37" s="14">
        <v>2</v>
      </c>
      <c r="F37" s="116">
        <f t="shared" si="14"/>
        <v>1502026</v>
      </c>
      <c r="G37" s="15"/>
      <c r="P37" s="120">
        <v>33</v>
      </c>
      <c r="Q37" s="14">
        <f t="shared" si="0"/>
        <v>1</v>
      </c>
      <c r="R37" s="14">
        <f>INDEX(挂机升级突破!$BG$6:$BG$57,卡牌消耗!X37)</f>
        <v>11</v>
      </c>
      <c r="S37" s="14">
        <f>INDEX(挂机升级突破!BH$6:BH$57,卡牌消耗!$X37)</f>
        <v>4</v>
      </c>
      <c r="T37" s="14">
        <f>INDEX(挂机升级突破!BI$6:BI$57,卡牌消耗!$X37)</f>
        <v>0</v>
      </c>
      <c r="U37" s="14" t="str">
        <f t="shared" si="1"/>
        <v>关羽</v>
      </c>
      <c r="V37" s="14">
        <f t="shared" si="2"/>
        <v>5</v>
      </c>
      <c r="W37" s="14" t="str">
        <f t="shared" si="3"/>
        <v>关羽魂火-33</v>
      </c>
      <c r="X37" s="14">
        <f t="shared" si="4"/>
        <v>33</v>
      </c>
      <c r="Y37" s="14" t="str">
        <f>INDEX(挂机升级突破!$BJ$4:$BT$4,INDEX(挂机升级突破!$BG$6:$BG$57,卡牌消耗!X37))</f>
        <v>金币</v>
      </c>
      <c r="Z37" s="14">
        <f>ROUND(INDEX(挂机升级突破!$AZ$6:$AZ$57,卡牌消耗!X37)*INDEX(卡牌消耗!$B$8:$F$8,V37),0)</f>
        <v>65790</v>
      </c>
      <c r="AA37" s="14" t="str">
        <f>IF(S37&gt;0,INDEX(挂机升级突破!$BJ$4:$BT$4,S37),"")</f>
        <v>橙色基础材料</v>
      </c>
      <c r="AB37" s="14">
        <f>ROUND(INDEX(挂机升级突破!$BJ$6:$BT$57,卡牌消耗!X37,S37)*INDEX(卡牌消耗!$B$5:$F$5,V37),0)</f>
        <v>29</v>
      </c>
      <c r="AC37" s="14" t="str">
        <f>IF(T37&gt;0,INDEX(挂机升级突破!$BJ$4:$BT$4,T37),"")</f>
        <v/>
      </c>
      <c r="AD37" s="14" t="str">
        <f>IF(T37&gt;0,ROUND(INDEX(挂机升级突破!$BJ$6:$BT$57,卡牌消耗!X37,T37)*INDEX(卡牌消耗!$B$7:$F$7,V37),0),"")</f>
        <v/>
      </c>
      <c r="AE37" s="121"/>
      <c r="AG37" s="120">
        <v>33</v>
      </c>
      <c r="AH37" s="14">
        <f t="shared" si="5"/>
        <v>2</v>
      </c>
      <c r="AI37" s="14">
        <f>INDEX(挂机升级突破!$BY$7:$BY$26,AM37)</f>
        <v>5</v>
      </c>
      <c r="AJ37" s="14">
        <f>INDEX(挂机升级突破!$BZ$7:$BZ$26,AM37)</f>
        <v>3</v>
      </c>
      <c r="AK37" s="14">
        <f t="shared" si="6"/>
        <v>3</v>
      </c>
      <c r="AL37" s="14" t="str">
        <f t="shared" si="7"/>
        <v>许褚</v>
      </c>
      <c r="AM37" s="14">
        <f t="shared" si="8"/>
        <v>13</v>
      </c>
      <c r="AN37" s="14" t="str">
        <f t="shared" si="9"/>
        <v>许褚13突</v>
      </c>
      <c r="AO37" s="14" t="str">
        <f>IF(AI37&gt;0,INDEX(挂机升级突破!$CF$5:$CJ$5,卡牌消耗!AI37),"")</f>
        <v>金币</v>
      </c>
      <c r="AP37" s="14">
        <f>IF(AI37&gt;0,ROUND(INDEX(挂机升级突破!$CJ$7:$CJ$26,卡牌消耗!AM37)*INDEX(卡牌消耗!$B$8:$F$8,AK37),0),"")</f>
        <v>16533</v>
      </c>
      <c r="AQ37" s="14" t="str">
        <f>IF(AJ37&gt;0,INDEX(挂机升级突破!$CF$5:$CJ$5,卡牌消耗!AJ37),"")</f>
        <v>银母</v>
      </c>
      <c r="AR37" s="14">
        <f>IF(AJ37&gt;0,ROUND(INDEX(挂机升级突破!$CF$7:$CI$26,卡牌消耗!AM37,卡牌消耗!AJ37)*INDEX($B$6:$F$6,AK37),0),"")</f>
        <v>19</v>
      </c>
      <c r="AS37" s="120"/>
      <c r="AT37" s="120"/>
      <c r="AU37" s="121"/>
      <c r="BM37" s="116"/>
      <c r="BN37" s="116"/>
      <c r="BO37" s="21"/>
      <c r="BP37" s="116"/>
      <c r="BQ37" s="116"/>
    </row>
    <row r="38" spans="1:69" s="117" customFormat="1" ht="16.5" x14ac:dyDescent="0.2">
      <c r="A38" s="14">
        <v>1102028</v>
      </c>
      <c r="B38" s="14" t="s">
        <v>1053</v>
      </c>
      <c r="C38" s="14">
        <v>5</v>
      </c>
      <c r="D38" s="14">
        <v>80</v>
      </c>
      <c r="E38" s="14">
        <v>1</v>
      </c>
      <c r="F38" s="116">
        <f t="shared" si="14"/>
        <v>1502028</v>
      </c>
      <c r="G38" s="15"/>
      <c r="P38" s="120">
        <v>34</v>
      </c>
      <c r="Q38" s="14">
        <f t="shared" si="0"/>
        <v>1</v>
      </c>
      <c r="R38" s="14">
        <f>INDEX(挂机升级突破!$BG$6:$BG$57,卡牌消耗!X38)</f>
        <v>11</v>
      </c>
      <c r="S38" s="14">
        <f>INDEX(挂机升级突破!BH$6:BH$57,卡牌消耗!$X38)</f>
        <v>4</v>
      </c>
      <c r="T38" s="14">
        <f>INDEX(挂机升级突破!BI$6:BI$57,卡牌消耗!$X38)</f>
        <v>0</v>
      </c>
      <c r="U38" s="14" t="str">
        <f t="shared" si="1"/>
        <v>关羽</v>
      </c>
      <c r="V38" s="14">
        <f t="shared" si="2"/>
        <v>5</v>
      </c>
      <c r="W38" s="14" t="str">
        <f t="shared" si="3"/>
        <v>关羽魂火-34</v>
      </c>
      <c r="X38" s="14">
        <f t="shared" si="4"/>
        <v>34</v>
      </c>
      <c r="Y38" s="14" t="str">
        <f>INDEX(挂机升级突破!$BJ$4:$BT$4,INDEX(挂机升级突破!$BG$6:$BG$57,卡牌消耗!X38))</f>
        <v>金币</v>
      </c>
      <c r="Z38" s="14">
        <f>ROUND(INDEX(挂机升级突破!$AZ$6:$AZ$57,卡牌消耗!X38)*INDEX(卡牌消耗!$B$8:$F$8,V38),0)</f>
        <v>73380</v>
      </c>
      <c r="AA38" s="14" t="str">
        <f>IF(S38&gt;0,INDEX(挂机升级突破!$BJ$4:$BT$4,S38),"")</f>
        <v>橙色基础材料</v>
      </c>
      <c r="AB38" s="14">
        <f>ROUND(INDEX(挂机升级突破!$BJ$6:$BT$57,卡牌消耗!X38,S38)*INDEX(卡牌消耗!$B$5:$F$5,V38),0)</f>
        <v>32</v>
      </c>
      <c r="AC38" s="14" t="str">
        <f>IF(T38&gt;0,INDEX(挂机升级突破!$BJ$4:$BT$4,T38),"")</f>
        <v/>
      </c>
      <c r="AD38" s="14" t="str">
        <f>IF(T38&gt;0,ROUND(INDEX(挂机升级突破!$BJ$6:$BT$57,卡牌消耗!X38,T38)*INDEX(卡牌消耗!$B$7:$F$7,V38),0),"")</f>
        <v/>
      </c>
      <c r="AE38" s="121"/>
      <c r="AG38" s="120">
        <v>34</v>
      </c>
      <c r="AH38" s="14">
        <f t="shared" si="5"/>
        <v>2</v>
      </c>
      <c r="AI38" s="14">
        <f>INDEX(挂机升级突破!$BY$7:$BY$26,AM38)</f>
        <v>5</v>
      </c>
      <c r="AJ38" s="14">
        <f>INDEX(挂机升级突破!$BZ$7:$BZ$26,AM38)</f>
        <v>3</v>
      </c>
      <c r="AK38" s="14">
        <f t="shared" si="6"/>
        <v>3</v>
      </c>
      <c r="AL38" s="14" t="str">
        <f t="shared" si="7"/>
        <v>许褚</v>
      </c>
      <c r="AM38" s="14">
        <f t="shared" si="8"/>
        <v>14</v>
      </c>
      <c r="AN38" s="14" t="str">
        <f t="shared" si="9"/>
        <v>许褚14突</v>
      </c>
      <c r="AO38" s="14" t="str">
        <f>IF(AI38&gt;0,INDEX(挂机升级突破!$CF$5:$CJ$5,卡牌消耗!AI38),"")</f>
        <v>金币</v>
      </c>
      <c r="AP38" s="14">
        <f>IF(AI38&gt;0,ROUND(INDEX(挂机升级突破!$CJ$7:$CJ$26,卡牌消耗!AM38)*INDEX(卡牌消耗!$B$8:$F$8,AK38),0),"")</f>
        <v>22080</v>
      </c>
      <c r="AQ38" s="14" t="str">
        <f>IF(AJ38&gt;0,INDEX(挂机升级突破!$CF$5:$CJ$5,卡牌消耗!AJ38),"")</f>
        <v>银母</v>
      </c>
      <c r="AR38" s="14">
        <f>IF(AJ38&gt;0,ROUND(INDEX(挂机升级突破!$CF$7:$CI$26,卡牌消耗!AM38,卡牌消耗!AJ38)*INDEX($B$6:$F$6,AK38),0),"")</f>
        <v>26</v>
      </c>
      <c r="AS38" s="120"/>
      <c r="AT38" s="120"/>
      <c r="AU38" s="121"/>
      <c r="BM38" s="116"/>
      <c r="BN38" s="116"/>
      <c r="BO38" s="21"/>
      <c r="BP38" s="116"/>
      <c r="BQ38" s="116"/>
    </row>
    <row r="39" spans="1:69" s="117" customFormat="1" ht="16.5" x14ac:dyDescent="0.2">
      <c r="A39" s="14">
        <v>1102030</v>
      </c>
      <c r="B39" s="14" t="s">
        <v>1054</v>
      </c>
      <c r="C39" s="14">
        <v>3</v>
      </c>
      <c r="D39" s="14">
        <v>40</v>
      </c>
      <c r="E39" s="14">
        <v>3</v>
      </c>
      <c r="F39" s="116">
        <f t="shared" si="14"/>
        <v>1502030</v>
      </c>
      <c r="G39" s="15"/>
      <c r="P39" s="120">
        <v>35</v>
      </c>
      <c r="Q39" s="14">
        <f t="shared" si="0"/>
        <v>1</v>
      </c>
      <c r="R39" s="14">
        <f>INDEX(挂机升级突破!$BG$6:$BG$57,卡牌消耗!X39)</f>
        <v>11</v>
      </c>
      <c r="S39" s="14">
        <f>INDEX(挂机升级突破!BH$6:BH$57,卡牌消耗!$X39)</f>
        <v>4</v>
      </c>
      <c r="T39" s="14">
        <f>INDEX(挂机升级突破!BI$6:BI$57,卡牌消耗!$X39)</f>
        <v>0</v>
      </c>
      <c r="U39" s="14" t="str">
        <f t="shared" si="1"/>
        <v>关羽</v>
      </c>
      <c r="V39" s="14">
        <f t="shared" si="2"/>
        <v>5</v>
      </c>
      <c r="W39" s="14" t="str">
        <f t="shared" si="3"/>
        <v>关羽魂火-35</v>
      </c>
      <c r="X39" s="14">
        <f t="shared" si="4"/>
        <v>35</v>
      </c>
      <c r="Y39" s="14" t="str">
        <f>INDEX(挂机升级突破!$BJ$4:$BT$4,INDEX(挂机升级突破!$BG$6:$BG$57,卡牌消耗!X39))</f>
        <v>金币</v>
      </c>
      <c r="Z39" s="14">
        <f>ROUND(INDEX(挂机升级突破!$AZ$6:$AZ$57,卡牌消耗!X39)*INDEX(卡牌消耗!$B$8:$F$8,V39),0)</f>
        <v>74740</v>
      </c>
      <c r="AA39" s="14" t="str">
        <f>IF(S39&gt;0,INDEX(挂机升级突破!$BJ$4:$BT$4,S39),"")</f>
        <v>橙色基础材料</v>
      </c>
      <c r="AB39" s="14">
        <f>ROUND(INDEX(挂机升级突破!$BJ$6:$BT$57,卡牌消耗!X39,S39)*INDEX(卡牌消耗!$B$5:$F$5,V39),0)</f>
        <v>32</v>
      </c>
      <c r="AC39" s="14" t="str">
        <f>IF(T39&gt;0,INDEX(挂机升级突破!$BJ$4:$BT$4,T39),"")</f>
        <v/>
      </c>
      <c r="AD39" s="14" t="str">
        <f>IF(T39&gt;0,ROUND(INDEX(挂机升级突破!$BJ$6:$BT$57,卡牌消耗!X39,T39)*INDEX(卡牌消耗!$B$7:$F$7,V39),0),"")</f>
        <v/>
      </c>
      <c r="AE39" s="121"/>
      <c r="AG39" s="120">
        <v>35</v>
      </c>
      <c r="AH39" s="14">
        <f t="shared" si="5"/>
        <v>2</v>
      </c>
      <c r="AI39" s="14">
        <f>INDEX(挂机升级突破!$BY$7:$BY$26,AM39)</f>
        <v>5</v>
      </c>
      <c r="AJ39" s="14">
        <f>INDEX(挂机升级突破!$BZ$7:$BZ$26,AM39)</f>
        <v>3</v>
      </c>
      <c r="AK39" s="14">
        <f t="shared" si="6"/>
        <v>3</v>
      </c>
      <c r="AL39" s="14" t="str">
        <f t="shared" si="7"/>
        <v>许褚</v>
      </c>
      <c r="AM39" s="14">
        <f t="shared" si="8"/>
        <v>15</v>
      </c>
      <c r="AN39" s="14" t="str">
        <f t="shared" si="9"/>
        <v>许褚15突</v>
      </c>
      <c r="AO39" s="14" t="str">
        <f>IF(AI39&gt;0,INDEX(挂机升级突破!$CF$5:$CJ$5,卡牌消耗!AI39),"")</f>
        <v>金币</v>
      </c>
      <c r="AP39" s="14">
        <f>IF(AI39&gt;0,ROUND(INDEX(挂机升级突破!$CJ$7:$CJ$26,卡牌消耗!AM39)*INDEX(卡牌消耗!$B$8:$F$8,AK39),0),"")</f>
        <v>25306</v>
      </c>
      <c r="AQ39" s="14" t="str">
        <f>IF(AJ39&gt;0,INDEX(挂机升级突破!$CF$5:$CJ$5,卡牌消耗!AJ39),"")</f>
        <v>银母</v>
      </c>
      <c r="AR39" s="14">
        <f>IF(AJ39&gt;0,ROUND(INDEX(挂机升级突破!$CF$7:$CI$26,卡牌消耗!AM39,卡牌消耗!AJ39)*INDEX($B$6:$F$6,AK39),0),"")</f>
        <v>35</v>
      </c>
      <c r="AS39" s="120"/>
      <c r="AT39" s="120"/>
      <c r="AU39" s="121"/>
      <c r="BM39" s="116"/>
      <c r="BN39" s="116"/>
      <c r="BO39" s="21"/>
      <c r="BP39" s="116"/>
      <c r="BQ39" s="116"/>
    </row>
    <row r="40" spans="1:69" s="117" customFormat="1" ht="16.5" x14ac:dyDescent="0.2">
      <c r="A40" s="14">
        <v>1102031</v>
      </c>
      <c r="B40" s="14" t="s">
        <v>1055</v>
      </c>
      <c r="C40" s="14">
        <v>4</v>
      </c>
      <c r="D40" s="14">
        <v>80</v>
      </c>
      <c r="E40" s="14">
        <v>2</v>
      </c>
      <c r="F40" s="116">
        <f t="shared" si="14"/>
        <v>1502031</v>
      </c>
      <c r="G40" s="15"/>
      <c r="P40" s="120">
        <v>36</v>
      </c>
      <c r="Q40" s="14">
        <f t="shared" si="0"/>
        <v>1</v>
      </c>
      <c r="R40" s="14">
        <f>INDEX(挂机升级突破!$BG$6:$BG$57,卡牌消耗!X40)</f>
        <v>11</v>
      </c>
      <c r="S40" s="14">
        <f>INDEX(挂机升级突破!BH$6:BH$57,卡牌消耗!$X40)</f>
        <v>4</v>
      </c>
      <c r="T40" s="14">
        <f>INDEX(挂机升级突破!BI$6:BI$57,卡牌消耗!$X40)</f>
        <v>0</v>
      </c>
      <c r="U40" s="14" t="str">
        <f t="shared" si="1"/>
        <v>关羽</v>
      </c>
      <c r="V40" s="14">
        <f t="shared" si="2"/>
        <v>5</v>
      </c>
      <c r="W40" s="14" t="str">
        <f t="shared" si="3"/>
        <v>关羽魂火-36</v>
      </c>
      <c r="X40" s="14">
        <f t="shared" si="4"/>
        <v>36</v>
      </c>
      <c r="Y40" s="14" t="str">
        <f>INDEX(挂机升级突破!$BJ$4:$BT$4,INDEX(挂机升级突破!$BG$6:$BG$57,卡牌消耗!X40))</f>
        <v>金币</v>
      </c>
      <c r="Z40" s="14">
        <f>ROUND(INDEX(挂机升级突破!$AZ$6:$AZ$57,卡牌消耗!X40)*INDEX(卡牌消耗!$B$8:$F$8,V40),0)</f>
        <v>83360</v>
      </c>
      <c r="AA40" s="14" t="str">
        <f>IF(S40&gt;0,INDEX(挂机升级突破!$BJ$4:$BT$4,S40),"")</f>
        <v>橙色基础材料</v>
      </c>
      <c r="AB40" s="14">
        <f>ROUND(INDEX(挂机升级突破!$BJ$6:$BT$57,卡牌消耗!X40,S40)*INDEX(卡牌消耗!$B$5:$F$5,V40),0)</f>
        <v>32</v>
      </c>
      <c r="AC40" s="14" t="str">
        <f>IF(T40&gt;0,INDEX(挂机升级突破!$BJ$4:$BT$4,T40),"")</f>
        <v/>
      </c>
      <c r="AD40" s="14" t="str">
        <f>IF(T40&gt;0,ROUND(INDEX(挂机升级突破!$BJ$6:$BT$57,卡牌消耗!X40,T40)*INDEX(卡牌消耗!$B$7:$F$7,V40),0),"")</f>
        <v/>
      </c>
      <c r="AE40" s="121"/>
      <c r="AG40" s="120">
        <v>36</v>
      </c>
      <c r="AH40" s="14">
        <f t="shared" si="5"/>
        <v>2</v>
      </c>
      <c r="AI40" s="14">
        <f>INDEX(挂机升级突破!$BY$7:$BY$26,AM40)</f>
        <v>5</v>
      </c>
      <c r="AJ40" s="14">
        <f>INDEX(挂机升级突破!$BZ$7:$BZ$26,AM40)</f>
        <v>3</v>
      </c>
      <c r="AK40" s="14">
        <f t="shared" si="6"/>
        <v>3</v>
      </c>
      <c r="AL40" s="14" t="str">
        <f t="shared" si="7"/>
        <v>许褚</v>
      </c>
      <c r="AM40" s="14">
        <f t="shared" si="8"/>
        <v>16</v>
      </c>
      <c r="AN40" s="14" t="str">
        <f t="shared" si="9"/>
        <v>许褚16突</v>
      </c>
      <c r="AO40" s="14" t="str">
        <f>IF(AI40&gt;0,INDEX(挂机升级突破!$CF$5:$CJ$5,卡牌消耗!AI40),"")</f>
        <v>金币</v>
      </c>
      <c r="AP40" s="14">
        <f>IF(AI40&gt;0,ROUND(INDEX(挂机升级突破!$CJ$7:$CJ$26,卡牌消耗!AM40)*INDEX(卡牌消耗!$B$8:$F$8,AK40),0),"")</f>
        <v>32400</v>
      </c>
      <c r="AQ40" s="14" t="str">
        <f>IF(AJ40&gt;0,INDEX(挂机升级突破!$CF$5:$CJ$5,卡牌消耗!AJ40),"")</f>
        <v>银母</v>
      </c>
      <c r="AR40" s="14">
        <f>IF(AJ40&gt;0,ROUND(INDEX(挂机升级突破!$CF$7:$CI$26,卡牌消耗!AM40,卡牌消耗!AJ40)*INDEX($B$6:$F$6,AK40),0),"")</f>
        <v>45</v>
      </c>
      <c r="AS40" s="120"/>
      <c r="AT40" s="120"/>
      <c r="AU40" s="121"/>
      <c r="BM40" s="116"/>
      <c r="BN40" s="116"/>
      <c r="BO40" s="21"/>
      <c r="BP40" s="116"/>
      <c r="BQ40" s="116"/>
    </row>
    <row r="41" spans="1:69" s="117" customFormat="1" ht="16.5" x14ac:dyDescent="0.2">
      <c r="A41" s="14"/>
      <c r="B41" s="14"/>
      <c r="C41" s="14"/>
      <c r="D41" s="14"/>
      <c r="E41" s="14"/>
      <c r="F41" s="116"/>
      <c r="G41" s="15"/>
      <c r="P41" s="120">
        <v>37</v>
      </c>
      <c r="Q41" s="14">
        <f t="shared" si="0"/>
        <v>1</v>
      </c>
      <c r="R41" s="14">
        <f>INDEX(挂机升级突破!$BG$6:$BG$57,卡牌消耗!X41)</f>
        <v>11</v>
      </c>
      <c r="S41" s="14">
        <f>INDEX(挂机升级突破!BH$6:BH$57,卡牌消耗!$X41)</f>
        <v>4</v>
      </c>
      <c r="T41" s="14">
        <f>INDEX(挂机升级突破!BI$6:BI$57,卡牌消耗!$X41)</f>
        <v>0</v>
      </c>
      <c r="U41" s="14" t="str">
        <f t="shared" si="1"/>
        <v>关羽</v>
      </c>
      <c r="V41" s="14">
        <f t="shared" si="2"/>
        <v>5</v>
      </c>
      <c r="W41" s="14" t="str">
        <f t="shared" si="3"/>
        <v>关羽魂火-37</v>
      </c>
      <c r="X41" s="14">
        <f t="shared" si="4"/>
        <v>37</v>
      </c>
      <c r="Y41" s="14" t="str">
        <f>INDEX(挂机升级突破!$BJ$4:$BT$4,INDEX(挂机升级突破!$BG$6:$BG$57,卡牌消耗!X41))</f>
        <v>金币</v>
      </c>
      <c r="Z41" s="14">
        <f>ROUND(INDEX(挂机升级突破!$AZ$6:$AZ$57,卡牌消耗!X41)*INDEX(卡牌消耗!$B$8:$F$8,V41),0)</f>
        <v>84240</v>
      </c>
      <c r="AA41" s="14" t="str">
        <f>IF(S41&gt;0,INDEX(挂机升级突破!$BJ$4:$BT$4,S41),"")</f>
        <v>橙色基础材料</v>
      </c>
      <c r="AB41" s="14">
        <f>ROUND(INDEX(挂机升级突破!$BJ$6:$BT$57,卡牌消耗!X41,S41)*INDEX(卡牌消耗!$B$5:$F$5,V41),0)</f>
        <v>32</v>
      </c>
      <c r="AC41" s="14" t="str">
        <f>IF(T41&gt;0,INDEX(挂机升级突破!$BJ$4:$BT$4,T41),"")</f>
        <v/>
      </c>
      <c r="AD41" s="14" t="str">
        <f>IF(T41&gt;0,ROUND(INDEX(挂机升级突破!$BJ$6:$BT$57,卡牌消耗!X41,T41)*INDEX(卡牌消耗!$B$7:$F$7,V41),0),"")</f>
        <v/>
      </c>
      <c r="AE41" s="121"/>
      <c r="AG41" s="120">
        <v>37</v>
      </c>
      <c r="AH41" s="14">
        <f t="shared" si="5"/>
        <v>2</v>
      </c>
      <c r="AI41" s="14">
        <f>INDEX(挂机升级突破!$BY$7:$BY$26,AM41)</f>
        <v>5</v>
      </c>
      <c r="AJ41" s="14">
        <f>INDEX(挂机升级突破!$BZ$7:$BZ$26,AM41)</f>
        <v>4</v>
      </c>
      <c r="AK41" s="14">
        <f t="shared" si="6"/>
        <v>3</v>
      </c>
      <c r="AL41" s="14" t="str">
        <f t="shared" si="7"/>
        <v>许褚</v>
      </c>
      <c r="AM41" s="14">
        <f t="shared" si="8"/>
        <v>17</v>
      </c>
      <c r="AN41" s="14" t="str">
        <f t="shared" si="9"/>
        <v>许褚17突</v>
      </c>
      <c r="AO41" s="14" t="str">
        <f>IF(AI41&gt;0,INDEX(挂机升级突破!$CF$5:$CJ$5,卡牌消耗!AI41),"")</f>
        <v>金币</v>
      </c>
      <c r="AP41" s="14">
        <f>IF(AI41&gt;0,ROUND(INDEX(挂机升级突破!$CJ$7:$CJ$26,卡牌消耗!AM41)*INDEX(卡牌消耗!$B$8:$F$8,AK41),0),"")</f>
        <v>36266</v>
      </c>
      <c r="AQ41" s="14" t="str">
        <f>IF(AJ41&gt;0,INDEX(挂机升级突破!$CF$5:$CJ$5,卡牌消耗!AJ41),"")</f>
        <v>铀金</v>
      </c>
      <c r="AR41" s="14">
        <f>IF(AJ41&gt;0,ROUND(INDEX(挂机升级突破!$CF$7:$CI$26,卡牌消耗!AM41,卡牌消耗!AJ41)*INDEX($B$6:$F$6,AK41),0),"")</f>
        <v>9</v>
      </c>
      <c r="AS41" s="120"/>
      <c r="AT41" s="120"/>
      <c r="AU41" s="121"/>
      <c r="BM41" s="116"/>
      <c r="BN41" s="116"/>
      <c r="BO41" s="21"/>
      <c r="BP41" s="116"/>
      <c r="BQ41" s="116"/>
    </row>
    <row r="42" spans="1:69" s="117" customFormat="1" ht="16.5" x14ac:dyDescent="0.2">
      <c r="A42" s="14"/>
      <c r="B42" s="14"/>
      <c r="C42" s="14"/>
      <c r="D42" s="14"/>
      <c r="E42" s="14"/>
      <c r="F42" s="116"/>
      <c r="G42" s="15"/>
      <c r="P42" s="120">
        <v>38</v>
      </c>
      <c r="Q42" s="14">
        <f t="shared" si="0"/>
        <v>1</v>
      </c>
      <c r="R42" s="14">
        <f>INDEX(挂机升级突破!$BG$6:$BG$57,卡牌消耗!X42)</f>
        <v>11</v>
      </c>
      <c r="S42" s="14">
        <f>INDEX(挂机升级突破!BH$6:BH$57,卡牌消耗!$X42)</f>
        <v>5</v>
      </c>
      <c r="T42" s="14">
        <f>INDEX(挂机升级突破!BI$6:BI$57,卡牌消耗!$X42)</f>
        <v>0</v>
      </c>
      <c r="U42" s="14" t="str">
        <f t="shared" si="1"/>
        <v>关羽</v>
      </c>
      <c r="V42" s="14">
        <f t="shared" si="2"/>
        <v>5</v>
      </c>
      <c r="W42" s="14" t="str">
        <f t="shared" si="3"/>
        <v>关羽魂火-38</v>
      </c>
      <c r="X42" s="14">
        <f t="shared" si="4"/>
        <v>38</v>
      </c>
      <c r="Y42" s="14" t="str">
        <f>INDEX(挂机升级突破!$BJ$4:$BT$4,INDEX(挂机升级突破!$BG$6:$BG$57,卡牌消耗!X42))</f>
        <v>金币</v>
      </c>
      <c r="Z42" s="14">
        <f>ROUND(INDEX(挂机升级突破!$AZ$6:$AZ$57,卡牌消耗!X42)*INDEX(卡牌消耗!$B$8:$F$8,V42),0)</f>
        <v>93960</v>
      </c>
      <c r="AA42" s="14" t="str">
        <f>IF(S42&gt;0,INDEX(挂机升级突破!$BJ$4:$BT$4,S42),"")</f>
        <v>红色基础材料</v>
      </c>
      <c r="AB42" s="14">
        <f>ROUND(INDEX(挂机升级突破!$BJ$6:$BT$57,卡牌消耗!X42,S42)*INDEX(卡牌消耗!$B$5:$F$5,V42),0)</f>
        <v>12</v>
      </c>
      <c r="AC42" s="14" t="str">
        <f>IF(T42&gt;0,INDEX(挂机升级突破!$BJ$4:$BT$4,T42),"")</f>
        <v/>
      </c>
      <c r="AD42" s="14" t="str">
        <f>IF(T42&gt;0,ROUND(INDEX(挂机升级突破!$BJ$6:$BT$57,卡牌消耗!X42,T42)*INDEX(卡牌消耗!$B$7:$F$7,V42),0),"")</f>
        <v/>
      </c>
      <c r="AE42" s="121"/>
      <c r="AG42" s="120">
        <v>38</v>
      </c>
      <c r="AH42" s="14">
        <f t="shared" si="5"/>
        <v>2</v>
      </c>
      <c r="AI42" s="14">
        <f>INDEX(挂机升级突破!$BY$7:$BY$26,AM42)</f>
        <v>5</v>
      </c>
      <c r="AJ42" s="14">
        <f>INDEX(挂机升级突破!$BZ$7:$BZ$26,AM42)</f>
        <v>4</v>
      </c>
      <c r="AK42" s="14">
        <f t="shared" si="6"/>
        <v>3</v>
      </c>
      <c r="AL42" s="14" t="str">
        <f t="shared" si="7"/>
        <v>许褚</v>
      </c>
      <c r="AM42" s="14">
        <f t="shared" si="8"/>
        <v>18</v>
      </c>
      <c r="AN42" s="14" t="str">
        <f t="shared" si="9"/>
        <v>许褚18突</v>
      </c>
      <c r="AO42" s="14" t="str">
        <f>IF(AI42&gt;0,INDEX(挂机升级突破!$CF$5:$CJ$5,卡牌消耗!AI42),"")</f>
        <v>金币</v>
      </c>
      <c r="AP42" s="14">
        <f>IF(AI42&gt;0,ROUND(INDEX(挂机升级突破!$CJ$7:$CJ$26,卡牌消耗!AM42)*INDEX(卡牌消耗!$B$8:$F$8,AK42),0),"")</f>
        <v>54000</v>
      </c>
      <c r="AQ42" s="14" t="str">
        <f>IF(AJ42&gt;0,INDEX(挂机升级突破!$CF$5:$CJ$5,卡牌消耗!AJ42),"")</f>
        <v>铀金</v>
      </c>
      <c r="AR42" s="14">
        <f>IF(AJ42&gt;0,ROUND(INDEX(挂机升级突破!$CF$7:$CI$26,卡牌消耗!AM42,卡牌消耗!AJ42)*INDEX($B$6:$F$6,AK42),0),"")</f>
        <v>12</v>
      </c>
      <c r="AS42" s="120"/>
      <c r="AT42" s="120"/>
      <c r="AU42" s="121"/>
      <c r="BM42" s="116"/>
      <c r="BN42" s="116"/>
      <c r="BO42" s="21"/>
      <c r="BP42" s="116"/>
      <c r="BQ42" s="116"/>
    </row>
    <row r="43" spans="1:69" ht="16.5" x14ac:dyDescent="0.2">
      <c r="P43" s="120">
        <v>39</v>
      </c>
      <c r="Q43" s="14">
        <f t="shared" si="0"/>
        <v>1</v>
      </c>
      <c r="R43" s="14">
        <f>INDEX(挂机升级突破!$BG$6:$BG$57,卡牌消耗!X43)</f>
        <v>11</v>
      </c>
      <c r="S43" s="14">
        <f>INDEX(挂机升级突破!BH$6:BH$57,卡牌消耗!$X43)</f>
        <v>5</v>
      </c>
      <c r="T43" s="14">
        <f>INDEX(挂机升级突破!BI$6:BI$57,卡牌消耗!$X43)</f>
        <v>0</v>
      </c>
      <c r="U43" s="14" t="str">
        <f t="shared" si="1"/>
        <v>关羽</v>
      </c>
      <c r="V43" s="14">
        <f t="shared" si="2"/>
        <v>5</v>
      </c>
      <c r="W43" s="14" t="str">
        <f t="shared" si="3"/>
        <v>关羽魂火-39</v>
      </c>
      <c r="X43" s="14">
        <f t="shared" si="4"/>
        <v>39</v>
      </c>
      <c r="Y43" s="14" t="str">
        <f>INDEX(挂机升级突破!$BJ$4:$BT$4,INDEX(挂机升级突破!$BG$6:$BG$57,卡牌消耗!X43))</f>
        <v>金币</v>
      </c>
      <c r="Z43" s="14">
        <f>ROUND(INDEX(挂机升级突破!$AZ$6:$AZ$57,卡牌消耗!X43)*INDEX(卡牌消耗!$B$8:$F$8,V43),0)</f>
        <v>94290</v>
      </c>
      <c r="AA43" s="14" t="str">
        <f>IF(S43&gt;0,INDEX(挂机升级突破!$BJ$4:$BT$4,S43),"")</f>
        <v>红色基础材料</v>
      </c>
      <c r="AB43" s="14">
        <f>ROUND(INDEX(挂机升级突破!$BJ$6:$BT$57,卡牌消耗!X43,S43)*INDEX(卡牌消耗!$B$5:$F$5,V43),0)</f>
        <v>12</v>
      </c>
      <c r="AC43" s="14" t="str">
        <f>IF(T43&gt;0,INDEX(挂机升级突破!$BJ$4:$BT$4,T43),"")</f>
        <v/>
      </c>
      <c r="AD43" s="14" t="str">
        <f>IF(T43&gt;0,ROUND(INDEX(挂机升级突破!$BJ$6:$BT$57,卡牌消耗!X43,T43)*INDEX(卡牌消耗!$B$7:$F$7,V43),0),"")</f>
        <v/>
      </c>
      <c r="AG43" s="120">
        <v>39</v>
      </c>
      <c r="AH43" s="14">
        <f t="shared" si="5"/>
        <v>2</v>
      </c>
      <c r="AI43" s="14">
        <f>INDEX(挂机升级突破!$BY$7:$BY$26,AM43)</f>
        <v>5</v>
      </c>
      <c r="AJ43" s="14">
        <f>INDEX(挂机升级突破!$BZ$7:$BZ$26,AM43)</f>
        <v>4</v>
      </c>
      <c r="AK43" s="14">
        <f t="shared" si="6"/>
        <v>3</v>
      </c>
      <c r="AL43" s="14" t="str">
        <f t="shared" si="7"/>
        <v>许褚</v>
      </c>
      <c r="AM43" s="14">
        <f t="shared" si="8"/>
        <v>19</v>
      </c>
      <c r="AN43" s="14" t="str">
        <f t="shared" si="9"/>
        <v>许褚19突</v>
      </c>
      <c r="AO43" s="14" t="str">
        <f>IF(AI43&gt;0,INDEX(挂机升级突破!$CF$5:$CJ$5,卡牌消耗!AI43),"")</f>
        <v>金币</v>
      </c>
      <c r="AP43" s="14">
        <f>IF(AI43&gt;0,ROUND(INDEX(挂机升级突破!$CJ$7:$CJ$26,卡牌消耗!AM43)*INDEX(卡牌消耗!$B$8:$F$8,AK43),0),"")</f>
        <v>65106</v>
      </c>
      <c r="AQ43" s="14" t="str">
        <f>IF(AJ43&gt;0,INDEX(挂机升级突破!$CF$5:$CJ$5,卡牌消耗!AJ43),"")</f>
        <v>铀金</v>
      </c>
      <c r="AR43" s="14">
        <f>IF(AJ43&gt;0,ROUND(INDEX(挂机升级突破!$CF$7:$CI$26,卡牌消耗!AM43,卡牌消耗!AJ43)*INDEX($B$6:$F$6,AK43),0),"")</f>
        <v>16</v>
      </c>
      <c r="AS43" s="120"/>
      <c r="AT43" s="120"/>
      <c r="BK43" s="52" t="s">
        <v>352</v>
      </c>
      <c r="BL43" s="52">
        <v>4</v>
      </c>
      <c r="BM43" s="52">
        <v>31</v>
      </c>
      <c r="BN43" s="52">
        <v>8</v>
      </c>
      <c r="BO43" s="21">
        <f t="shared" ref="BO43:BO52" si="19">BN43/BL$46</f>
        <v>6.4000000000000001E-2</v>
      </c>
      <c r="BP43" s="52">
        <f>INT(BL$44*BO43)</f>
        <v>1846</v>
      </c>
      <c r="BQ43" s="52">
        <f>SUM(BP$5:BP43)</f>
        <v>58216</v>
      </c>
    </row>
    <row r="44" spans="1:69" ht="16.5" x14ac:dyDescent="0.2">
      <c r="H44" s="160"/>
      <c r="I44" s="160"/>
      <c r="J44" s="160"/>
      <c r="K44" s="160"/>
      <c r="L44" s="160"/>
      <c r="M44" s="160"/>
      <c r="N44" s="160"/>
      <c r="O44" s="160"/>
      <c r="P44" s="120">
        <v>40</v>
      </c>
      <c r="Q44" s="14">
        <f t="shared" si="0"/>
        <v>1</v>
      </c>
      <c r="R44" s="14">
        <f>INDEX(挂机升级突破!$BG$6:$BG$57,卡牌消耗!X44)</f>
        <v>11</v>
      </c>
      <c r="S44" s="14">
        <f>INDEX(挂机升级突破!BH$6:BH$57,卡牌消耗!$X44)</f>
        <v>5</v>
      </c>
      <c r="T44" s="14">
        <f>INDEX(挂机升级突破!BI$6:BI$57,卡牌消耗!$X44)</f>
        <v>0</v>
      </c>
      <c r="U44" s="14" t="str">
        <f t="shared" si="1"/>
        <v>关羽</v>
      </c>
      <c r="V44" s="14">
        <f t="shared" si="2"/>
        <v>5</v>
      </c>
      <c r="W44" s="14" t="str">
        <f t="shared" si="3"/>
        <v>关羽魂火-40</v>
      </c>
      <c r="X44" s="14">
        <f t="shared" si="4"/>
        <v>40</v>
      </c>
      <c r="Y44" s="14" t="str">
        <f>INDEX(挂机升级突破!$BJ$4:$BT$4,INDEX(挂机升级突破!$BG$6:$BG$57,卡牌消耗!X44))</f>
        <v>金币</v>
      </c>
      <c r="Z44" s="14">
        <f>ROUND(INDEX(挂机升级突破!$AZ$6:$AZ$57,卡牌消耗!X44)*INDEX(卡牌消耗!$B$8:$F$8,V44),0)</f>
        <v>105170</v>
      </c>
      <c r="AA44" s="14" t="str">
        <f>IF(S44&gt;0,INDEX(挂机升级突破!$BJ$4:$BT$4,S44),"")</f>
        <v>红色基础材料</v>
      </c>
      <c r="AB44" s="14">
        <f>ROUND(INDEX(挂机升级突破!$BJ$6:$BT$57,卡牌消耗!X44,S44)*INDEX(卡牌消耗!$B$5:$F$5,V44),0)</f>
        <v>12</v>
      </c>
      <c r="AC44" s="14" t="str">
        <f>IF(T44&gt;0,INDEX(挂机升级突破!$BJ$4:$BT$4,T44),"")</f>
        <v/>
      </c>
      <c r="AD44" s="14" t="str">
        <f>IF(T44&gt;0,ROUND(INDEX(挂机升级突破!$BJ$6:$BT$57,卡牌消耗!X44,T44)*INDEX(卡牌消耗!$B$7:$F$7,V44),0),"")</f>
        <v/>
      </c>
      <c r="AE44" s="122"/>
      <c r="AF44" s="45"/>
      <c r="AG44" s="120">
        <v>40</v>
      </c>
      <c r="AH44" s="14">
        <f t="shared" si="5"/>
        <v>2</v>
      </c>
      <c r="AI44" s="14">
        <f>INDEX(挂机升级突破!$BY$7:$BY$26,AM44)</f>
        <v>5</v>
      </c>
      <c r="AJ44" s="14">
        <f>INDEX(挂机升级突破!$BZ$7:$BZ$26,AM44)</f>
        <v>4</v>
      </c>
      <c r="AK44" s="14">
        <f t="shared" si="6"/>
        <v>3</v>
      </c>
      <c r="AL44" s="14" t="str">
        <f t="shared" si="7"/>
        <v>许褚</v>
      </c>
      <c r="AM44" s="14">
        <f t="shared" si="8"/>
        <v>20</v>
      </c>
      <c r="AN44" s="14" t="str">
        <f t="shared" si="9"/>
        <v>许褚20突</v>
      </c>
      <c r="AO44" s="14" t="str">
        <f>IF(AI44&gt;0,INDEX(挂机升级突破!$CF$5:$CJ$5,卡牌消耗!AI44),"")</f>
        <v>金币</v>
      </c>
      <c r="AP44" s="14">
        <f>IF(AI44&gt;0,ROUND(INDEX(挂机升级突破!$CJ$7:$CJ$26,卡牌消耗!AM44)*INDEX(卡牌消耗!$B$8:$F$8,AK44),0),"")</f>
        <v>90720</v>
      </c>
      <c r="AQ44" s="14" t="str">
        <f>IF(AJ44&gt;0,INDEX(挂机升级突破!$CF$5:$CJ$5,卡牌消耗!AJ44),"")</f>
        <v>铀金</v>
      </c>
      <c r="AR44" s="14">
        <f>IF(AJ44&gt;0,ROUND(INDEX(挂机升级突破!$CF$7:$CI$26,卡牌消耗!AM44,卡牌消耗!AJ44)*INDEX($B$6:$F$6,AK44),0),"")</f>
        <v>21</v>
      </c>
      <c r="AS44" s="120"/>
      <c r="AT44" s="120"/>
      <c r="AU44" s="45"/>
      <c r="AV44" s="45"/>
      <c r="BK44" s="14" t="str">
        <f>INDEX($AX$5:$AX$19,BL43)</f>
        <v>30~40</v>
      </c>
      <c r="BL44" s="14">
        <f>INDEX($BG$5:$BG$19,BL43)</f>
        <v>28850</v>
      </c>
      <c r="BM44" s="52">
        <v>32</v>
      </c>
      <c r="BN44" s="52">
        <v>9</v>
      </c>
      <c r="BO44" s="21">
        <f t="shared" si="19"/>
        <v>7.1999999999999995E-2</v>
      </c>
      <c r="BP44" s="71">
        <f t="shared" ref="BP44:BP52" si="20">INT(BL$44*BO44)</f>
        <v>2077</v>
      </c>
      <c r="BQ44" s="52">
        <f>SUM(BP$5:BP44)</f>
        <v>60293</v>
      </c>
    </row>
    <row r="45" spans="1:69" ht="16.5" x14ac:dyDescent="0.2">
      <c r="H45" s="15"/>
      <c r="I45" s="15"/>
      <c r="J45" s="15"/>
      <c r="K45" s="15"/>
      <c r="L45" s="15"/>
      <c r="M45" s="15"/>
      <c r="N45" s="15"/>
      <c r="O45" s="15"/>
      <c r="P45" s="120">
        <v>41</v>
      </c>
      <c r="Q45" s="14">
        <f t="shared" si="0"/>
        <v>1</v>
      </c>
      <c r="R45" s="14">
        <f>INDEX(挂机升级突破!$BG$6:$BG$57,卡牌消耗!X45)</f>
        <v>11</v>
      </c>
      <c r="S45" s="14">
        <f>INDEX(挂机升级突破!BH$6:BH$57,卡牌消耗!$X45)</f>
        <v>5</v>
      </c>
      <c r="T45" s="14">
        <f>INDEX(挂机升级突破!BI$6:BI$57,卡牌消耗!$X45)</f>
        <v>10</v>
      </c>
      <c r="U45" s="14" t="str">
        <f t="shared" si="1"/>
        <v>关羽</v>
      </c>
      <c r="V45" s="14">
        <f t="shared" si="2"/>
        <v>5</v>
      </c>
      <c r="W45" s="14" t="str">
        <f t="shared" si="3"/>
        <v>关羽魂火-41</v>
      </c>
      <c r="X45" s="14">
        <f t="shared" si="4"/>
        <v>41</v>
      </c>
      <c r="Y45" s="14" t="str">
        <f>INDEX(挂机升级突破!$BJ$4:$BT$4,INDEX(挂机升级突破!$BG$6:$BG$57,卡牌消耗!X45))</f>
        <v>金币</v>
      </c>
      <c r="Z45" s="14">
        <f>ROUND(INDEX(挂机升级突破!$AZ$6:$AZ$57,卡牌消耗!X45)*INDEX(卡牌消耗!$B$8:$F$8,V45),0)</f>
        <v>117860</v>
      </c>
      <c r="AA45" s="14" t="str">
        <f>IF(S45&gt;0,INDEX(挂机升级突破!$BJ$4:$BT$4,S45),"")</f>
        <v>红色基础材料</v>
      </c>
      <c r="AB45" s="14">
        <f>ROUND(INDEX(挂机升级突破!$BJ$6:$BT$57,卡牌消耗!X45,S45)*INDEX(卡牌消耗!$B$5:$F$5,V45),0)</f>
        <v>14</v>
      </c>
      <c r="AC45" s="14" t="str">
        <f>IF(T45&gt;0,INDEX(挂机升级突破!$BJ$4:$BT$4,T45),"")</f>
        <v>灵玉</v>
      </c>
      <c r="AD45" s="14">
        <f>IF(T45&gt;0,ROUND(INDEX(挂机升级突破!$BJ$6:$BT$57,卡牌消耗!X45,T45)*INDEX(卡牌消耗!$B$7:$F$7,V45),0),"")</f>
        <v>2</v>
      </c>
      <c r="AE45" s="122"/>
      <c r="AF45" s="15"/>
      <c r="AG45" s="120">
        <v>41</v>
      </c>
      <c r="AH45" s="14">
        <f t="shared" si="5"/>
        <v>3</v>
      </c>
      <c r="AI45" s="14">
        <f>INDEX(挂机升级突破!$BY$7:$BY$26,AM45)</f>
        <v>0</v>
      </c>
      <c r="AJ45" s="14">
        <f>INDEX(挂机升级突破!$BZ$7:$BZ$26,AM45)</f>
        <v>0</v>
      </c>
      <c r="AK45" s="14">
        <f t="shared" si="6"/>
        <v>4</v>
      </c>
      <c r="AL45" s="14" t="str">
        <f t="shared" si="7"/>
        <v>典韦</v>
      </c>
      <c r="AM45" s="14">
        <f t="shared" si="8"/>
        <v>1</v>
      </c>
      <c r="AN45" s="14" t="str">
        <f t="shared" si="9"/>
        <v>典韦1突</v>
      </c>
      <c r="AO45" s="14" t="str">
        <f>IF(AI45&gt;0,INDEX(挂机升级突破!$CF$5:$CJ$5,卡牌消耗!AI45),"")</f>
        <v/>
      </c>
      <c r="AP45" s="14" t="str">
        <f>IF(AI45&gt;0,ROUND(INDEX(挂机升级突破!$CJ$7:$CJ$26,卡牌消耗!AM45)*INDEX(卡牌消耗!$B$8:$F$8,AK45),0),"")</f>
        <v/>
      </c>
      <c r="AQ45" s="14" t="str">
        <f>IF(AJ45&gt;0,INDEX(挂机升级突破!$CF$5:$CJ$5,卡牌消耗!AJ45),"")</f>
        <v/>
      </c>
      <c r="AR45" s="14" t="str">
        <f>IF(AJ45&gt;0,ROUND(INDEX(挂机升级突破!$CF$7:$CI$26,卡牌消耗!AM45,卡牌消耗!AJ45)*INDEX($B$6:$F$6,AK45),0),"")</f>
        <v/>
      </c>
      <c r="AS45" s="120"/>
      <c r="AT45" s="120"/>
      <c r="AU45" s="122"/>
      <c r="AV45" s="15"/>
      <c r="BK45" s="52" t="s">
        <v>350</v>
      </c>
      <c r="BL45" s="14">
        <f>INDEX($BH$5:$BH$19,BL43)</f>
        <v>3</v>
      </c>
      <c r="BM45" s="52">
        <v>33</v>
      </c>
      <c r="BN45" s="52">
        <v>10</v>
      </c>
      <c r="BO45" s="21">
        <f t="shared" si="19"/>
        <v>0.08</v>
      </c>
      <c r="BP45" s="71">
        <f t="shared" si="20"/>
        <v>2308</v>
      </c>
      <c r="BQ45" s="52">
        <f>SUM(BP$5:BP45)</f>
        <v>62601</v>
      </c>
    </row>
    <row r="46" spans="1:69" ht="16.5" x14ac:dyDescent="0.2">
      <c r="A46" s="59">
        <v>1101001</v>
      </c>
      <c r="B46" s="59" t="s">
        <v>428</v>
      </c>
      <c r="C46" s="59">
        <v>3</v>
      </c>
      <c r="H46" s="15"/>
      <c r="I46" s="15"/>
      <c r="J46" s="15"/>
      <c r="K46" s="15"/>
      <c r="L46" s="15"/>
      <c r="M46" s="15"/>
      <c r="N46" s="15"/>
      <c r="O46" s="15"/>
      <c r="P46" s="120">
        <v>42</v>
      </c>
      <c r="Q46" s="14">
        <f t="shared" si="0"/>
        <v>1</v>
      </c>
      <c r="R46" s="14">
        <f>INDEX(挂机升级突破!$BG$6:$BG$57,卡牌消耗!X46)</f>
        <v>11</v>
      </c>
      <c r="S46" s="14">
        <f>INDEX(挂机升级突破!BH$6:BH$57,卡牌消耗!$X46)</f>
        <v>5</v>
      </c>
      <c r="T46" s="14">
        <f>INDEX(挂机升级突破!BI$6:BI$57,卡牌消耗!$X46)</f>
        <v>10</v>
      </c>
      <c r="U46" s="14" t="str">
        <f t="shared" si="1"/>
        <v>关羽</v>
      </c>
      <c r="V46" s="14">
        <f t="shared" si="2"/>
        <v>5</v>
      </c>
      <c r="W46" s="14" t="str">
        <f t="shared" si="3"/>
        <v>关羽魂火-42</v>
      </c>
      <c r="X46" s="14">
        <f t="shared" si="4"/>
        <v>42</v>
      </c>
      <c r="Y46" s="14" t="str">
        <f>INDEX(挂机升级突破!$BJ$4:$BT$4,INDEX(挂机升级突破!$BG$6:$BG$57,卡牌消耗!X46))</f>
        <v>金币</v>
      </c>
      <c r="Z46" s="14">
        <f>ROUND(INDEX(挂机升级突破!$AZ$6:$AZ$57,卡牌消耗!X46)*INDEX(卡牌消耗!$B$8:$F$8,V46),0)</f>
        <v>131460</v>
      </c>
      <c r="AA46" s="14" t="str">
        <f>IF(S46&gt;0,INDEX(挂机升级突破!$BJ$4:$BT$4,S46),"")</f>
        <v>红色基础材料</v>
      </c>
      <c r="AB46" s="14">
        <f>ROUND(INDEX(挂机升级突破!$BJ$6:$BT$57,卡牌消耗!X46,S46)*INDEX(卡牌消耗!$B$5:$F$5,V46),0)</f>
        <v>14</v>
      </c>
      <c r="AC46" s="14" t="str">
        <f>IF(T46&gt;0,INDEX(挂机升级突破!$BJ$4:$BT$4,T46),"")</f>
        <v>灵玉</v>
      </c>
      <c r="AD46" s="14">
        <f>IF(T46&gt;0,ROUND(INDEX(挂机升级突破!$BJ$6:$BT$57,卡牌消耗!X46,T46)*INDEX(卡牌消耗!$B$7:$F$7,V46),0),"")</f>
        <v>2</v>
      </c>
      <c r="AE46" s="122"/>
      <c r="AF46" s="15"/>
      <c r="AG46" s="120">
        <v>42</v>
      </c>
      <c r="AH46" s="14">
        <f t="shared" si="5"/>
        <v>3</v>
      </c>
      <c r="AI46" s="14">
        <f>INDEX(挂机升级突破!$BY$7:$BY$26,AM46)</f>
        <v>5</v>
      </c>
      <c r="AJ46" s="14">
        <f>INDEX(挂机升级突破!$BZ$7:$BZ$26,AM46)</f>
        <v>0</v>
      </c>
      <c r="AK46" s="14">
        <f t="shared" si="6"/>
        <v>4</v>
      </c>
      <c r="AL46" s="14" t="str">
        <f t="shared" si="7"/>
        <v>典韦</v>
      </c>
      <c r="AM46" s="14">
        <f t="shared" si="8"/>
        <v>2</v>
      </c>
      <c r="AN46" s="14" t="str">
        <f t="shared" si="9"/>
        <v>典韦2突</v>
      </c>
      <c r="AO46" s="14" t="str">
        <f>IF(AI46&gt;0,INDEX(挂机升级突破!$CF$5:$CJ$5,卡牌消耗!AI46),"")</f>
        <v>金币</v>
      </c>
      <c r="AP46" s="14">
        <f>IF(AI46&gt;0,ROUND(INDEX(挂机升级突破!$CJ$7:$CJ$26,卡牌消耗!AM46)*INDEX(卡牌消耗!$B$8:$F$8,AK46),0),"")</f>
        <v>120</v>
      </c>
      <c r="AQ46" s="14" t="str">
        <f>IF(AJ46&gt;0,INDEX(挂机升级突破!$CF$5:$CJ$5,卡牌消耗!AJ46),"")</f>
        <v/>
      </c>
      <c r="AR46" s="14" t="str">
        <f>IF(AJ46&gt;0,ROUND(INDEX(挂机升级突破!$CF$7:$CI$26,卡牌消耗!AM46,卡牌消耗!AJ46)*INDEX($B$6:$F$6,AK46),0),"")</f>
        <v/>
      </c>
      <c r="AS46" s="120"/>
      <c r="AT46" s="120"/>
      <c r="AU46" s="122"/>
      <c r="AV46" s="15"/>
      <c r="BK46" s="15"/>
      <c r="BL46" s="14">
        <f>SUM(BN43:BN52)</f>
        <v>125</v>
      </c>
      <c r="BM46" s="52">
        <v>34</v>
      </c>
      <c r="BN46" s="52">
        <v>11</v>
      </c>
      <c r="BO46" s="21">
        <f t="shared" si="19"/>
        <v>8.7999999999999995E-2</v>
      </c>
      <c r="BP46" s="71">
        <f t="shared" si="20"/>
        <v>2538</v>
      </c>
      <c r="BQ46" s="52">
        <f>SUM(BP$5:BP46)</f>
        <v>65139</v>
      </c>
    </row>
    <row r="47" spans="1:69" ht="16.5" x14ac:dyDescent="0.2">
      <c r="A47" s="59">
        <v>1101002</v>
      </c>
      <c r="B47" s="59" t="s">
        <v>429</v>
      </c>
      <c r="C47" s="59">
        <v>2</v>
      </c>
      <c r="H47" s="15"/>
      <c r="I47" s="15"/>
      <c r="J47" s="15"/>
      <c r="K47" s="15"/>
      <c r="L47" s="15"/>
      <c r="M47" s="15"/>
      <c r="N47" s="15"/>
      <c r="O47" s="15"/>
      <c r="P47" s="120">
        <v>43</v>
      </c>
      <c r="Q47" s="14">
        <f t="shared" si="0"/>
        <v>1</v>
      </c>
      <c r="R47" s="14">
        <f>INDEX(挂机升级突破!$BG$6:$BG$57,卡牌消耗!X47)</f>
        <v>11</v>
      </c>
      <c r="S47" s="14">
        <f>INDEX(挂机升级突破!BH$6:BH$57,卡牌消耗!$X47)</f>
        <v>5</v>
      </c>
      <c r="T47" s="14">
        <f>INDEX(挂机升级突破!BI$6:BI$57,卡牌消耗!$X47)</f>
        <v>10</v>
      </c>
      <c r="U47" s="14" t="str">
        <f t="shared" si="1"/>
        <v>关羽</v>
      </c>
      <c r="V47" s="14">
        <f t="shared" si="2"/>
        <v>5</v>
      </c>
      <c r="W47" s="14" t="str">
        <f t="shared" si="3"/>
        <v>关羽魂火-43</v>
      </c>
      <c r="X47" s="14">
        <f t="shared" si="4"/>
        <v>43</v>
      </c>
      <c r="Y47" s="14" t="str">
        <f>INDEX(挂机升级突破!$BJ$4:$BT$4,INDEX(挂机升级突破!$BG$6:$BG$57,卡牌消耗!X47))</f>
        <v>金币</v>
      </c>
      <c r="Z47" s="14">
        <f>ROUND(INDEX(挂机升级突破!$AZ$6:$AZ$57,卡牌消耗!X47)*INDEX(卡牌消耗!$B$8:$F$8,V47),0)</f>
        <v>140400</v>
      </c>
      <c r="AA47" s="14" t="str">
        <f>IF(S47&gt;0,INDEX(挂机升级突破!$BJ$4:$BT$4,S47),"")</f>
        <v>红色基础材料</v>
      </c>
      <c r="AB47" s="14">
        <f>ROUND(INDEX(挂机升级突破!$BJ$6:$BT$57,卡牌消耗!X47,S47)*INDEX(卡牌消耗!$B$5:$F$5,V47),0)</f>
        <v>14</v>
      </c>
      <c r="AC47" s="14" t="str">
        <f>IF(T47&gt;0,INDEX(挂机升级突破!$BJ$4:$BT$4,T47),"")</f>
        <v>灵玉</v>
      </c>
      <c r="AD47" s="14">
        <f>IF(T47&gt;0,ROUND(INDEX(挂机升级突破!$BJ$6:$BT$57,卡牌消耗!X47,T47)*INDEX(卡牌消耗!$B$7:$F$7,V47),0),"")</f>
        <v>2</v>
      </c>
      <c r="AE47" s="122"/>
      <c r="AF47" s="15"/>
      <c r="AG47" s="120">
        <v>43</v>
      </c>
      <c r="AH47" s="14">
        <f t="shared" si="5"/>
        <v>3</v>
      </c>
      <c r="AI47" s="14">
        <f>INDEX(挂机升级突破!$BY$7:$BY$26,AM47)</f>
        <v>5</v>
      </c>
      <c r="AJ47" s="14">
        <f>INDEX(挂机升级突破!$BZ$7:$BZ$26,AM47)</f>
        <v>0</v>
      </c>
      <c r="AK47" s="14">
        <f t="shared" si="6"/>
        <v>4</v>
      </c>
      <c r="AL47" s="14" t="str">
        <f t="shared" si="7"/>
        <v>典韦</v>
      </c>
      <c r="AM47" s="14">
        <f t="shared" si="8"/>
        <v>3</v>
      </c>
      <c r="AN47" s="14" t="str">
        <f t="shared" si="9"/>
        <v>典韦3突</v>
      </c>
      <c r="AO47" s="14" t="str">
        <f>IF(AI47&gt;0,INDEX(挂机升级突破!$CF$5:$CJ$5,卡牌消耗!AI47),"")</f>
        <v>金币</v>
      </c>
      <c r="AP47" s="14">
        <f>IF(AI47&gt;0,ROUND(INDEX(挂机升级突破!$CJ$7:$CJ$26,卡牌消耗!AM47)*INDEX(卡牌消耗!$B$8:$F$8,AK47),0),"")</f>
        <v>480</v>
      </c>
      <c r="AQ47" s="14" t="str">
        <f>IF(AJ47&gt;0,INDEX(挂机升级突破!$CF$5:$CJ$5,卡牌消耗!AJ47),"")</f>
        <v/>
      </c>
      <c r="AR47" s="14" t="str">
        <f>IF(AJ47&gt;0,ROUND(INDEX(挂机升级突破!$CF$7:$CI$26,卡牌消耗!AM47,卡牌消耗!AJ47)*INDEX($B$6:$F$6,AK47),0),"")</f>
        <v/>
      </c>
      <c r="AS47" s="120"/>
      <c r="AT47" s="120"/>
      <c r="AU47" s="122"/>
      <c r="AV47" s="15"/>
      <c r="BM47" s="52">
        <v>35</v>
      </c>
      <c r="BN47" s="52">
        <v>12</v>
      </c>
      <c r="BO47" s="21">
        <f t="shared" si="19"/>
        <v>9.6000000000000002E-2</v>
      </c>
      <c r="BP47" s="71">
        <f t="shared" si="20"/>
        <v>2769</v>
      </c>
      <c r="BQ47" s="52">
        <f>SUM(BP$5:BP47)</f>
        <v>67908</v>
      </c>
    </row>
    <row r="48" spans="1:69" ht="16.5" x14ac:dyDescent="0.2">
      <c r="A48" s="59">
        <v>1101003</v>
      </c>
      <c r="B48" s="59" t="s">
        <v>430</v>
      </c>
      <c r="C48" s="59">
        <v>3</v>
      </c>
      <c r="H48" s="15"/>
      <c r="I48" s="15"/>
      <c r="J48" s="15"/>
      <c r="K48" s="15"/>
      <c r="L48" s="15"/>
      <c r="M48" s="15"/>
      <c r="N48" s="15"/>
      <c r="O48" s="15"/>
      <c r="P48" s="120">
        <v>44</v>
      </c>
      <c r="Q48" s="14">
        <f t="shared" si="0"/>
        <v>1</v>
      </c>
      <c r="R48" s="14">
        <f>INDEX(挂机升级突破!$BG$6:$BG$57,卡牌消耗!X48)</f>
        <v>11</v>
      </c>
      <c r="S48" s="14">
        <f>INDEX(挂机升级突破!BH$6:BH$57,卡牌消耗!$X48)</f>
        <v>5</v>
      </c>
      <c r="T48" s="14">
        <f>INDEX(挂机升级突破!BI$6:BI$57,卡牌消耗!$X48)</f>
        <v>10</v>
      </c>
      <c r="U48" s="14" t="str">
        <f t="shared" si="1"/>
        <v>关羽</v>
      </c>
      <c r="V48" s="14">
        <f t="shared" si="2"/>
        <v>5</v>
      </c>
      <c r="W48" s="14" t="str">
        <f t="shared" si="3"/>
        <v>关羽魂火-44</v>
      </c>
      <c r="X48" s="14">
        <f t="shared" si="4"/>
        <v>44</v>
      </c>
      <c r="Y48" s="14" t="str">
        <f>INDEX(挂机升级突破!$BJ$4:$BT$4,INDEX(挂机升级突破!$BG$6:$BG$57,卡牌消耗!X48))</f>
        <v>金币</v>
      </c>
      <c r="Z48" s="14">
        <f>ROUND(INDEX(挂机升级突破!$AZ$6:$AZ$57,卡牌消耗!X48)*INDEX(卡牌消耗!$B$8:$F$8,V48),0)</f>
        <v>156600</v>
      </c>
      <c r="AA48" s="14" t="str">
        <f>IF(S48&gt;0,INDEX(挂机升级突破!$BJ$4:$BT$4,S48),"")</f>
        <v>红色基础材料</v>
      </c>
      <c r="AB48" s="14">
        <f>ROUND(INDEX(挂机升级突破!$BJ$6:$BT$57,卡牌消耗!X48,S48)*INDEX(卡牌消耗!$B$5:$F$5,V48),0)</f>
        <v>17</v>
      </c>
      <c r="AC48" s="14" t="str">
        <f>IF(T48&gt;0,INDEX(挂机升级突破!$BJ$4:$BT$4,T48),"")</f>
        <v>灵玉</v>
      </c>
      <c r="AD48" s="14">
        <f>IF(T48&gt;0,ROUND(INDEX(挂机升级突破!$BJ$6:$BT$57,卡牌消耗!X48,T48)*INDEX(卡牌消耗!$B$7:$F$7,V48),0),"")</f>
        <v>2</v>
      </c>
      <c r="AE48" s="122"/>
      <c r="AF48" s="15"/>
      <c r="AG48" s="120">
        <v>44</v>
      </c>
      <c r="AH48" s="14">
        <f t="shared" si="5"/>
        <v>3</v>
      </c>
      <c r="AI48" s="14">
        <f>INDEX(挂机升级突破!$BY$7:$BY$26,AM48)</f>
        <v>5</v>
      </c>
      <c r="AJ48" s="14">
        <f>INDEX(挂机升级突破!$BZ$7:$BZ$26,AM48)</f>
        <v>1</v>
      </c>
      <c r="AK48" s="14">
        <f t="shared" si="6"/>
        <v>4</v>
      </c>
      <c r="AL48" s="14" t="str">
        <f t="shared" si="7"/>
        <v>典韦</v>
      </c>
      <c r="AM48" s="14">
        <f t="shared" si="8"/>
        <v>4</v>
      </c>
      <c r="AN48" s="14" t="str">
        <f t="shared" si="9"/>
        <v>典韦4突</v>
      </c>
      <c r="AO48" s="14" t="str">
        <f>IF(AI48&gt;0,INDEX(挂机升级突破!$CF$5:$CJ$5,卡牌消耗!AI48),"")</f>
        <v>金币</v>
      </c>
      <c r="AP48" s="14">
        <f>IF(AI48&gt;0,ROUND(INDEX(挂机升级突破!$CJ$7:$CJ$26,卡牌消耗!AM48)*INDEX(卡牌消耗!$B$8:$F$8,AK48),0),"")</f>
        <v>1440</v>
      </c>
      <c r="AQ48" s="14" t="str">
        <f>IF(AJ48&gt;0,INDEX(挂机升级突破!$CF$5:$CJ$5,卡牌消耗!AJ48),"")</f>
        <v>玄铁</v>
      </c>
      <c r="AR48" s="14">
        <f>IF(AJ48&gt;0,ROUND(INDEX(挂机升级突破!$CF$7:$CI$26,卡牌消耗!AM48,卡牌消耗!AJ48)*INDEX($B$6:$F$6,AK48),0),"")</f>
        <v>8</v>
      </c>
      <c r="AS48" s="120"/>
      <c r="AT48" s="120"/>
      <c r="AU48" s="122"/>
      <c r="AV48" s="15"/>
      <c r="BM48" s="52">
        <v>36</v>
      </c>
      <c r="BN48" s="52">
        <v>13</v>
      </c>
      <c r="BO48" s="21">
        <f t="shared" si="19"/>
        <v>0.104</v>
      </c>
      <c r="BP48" s="71">
        <f t="shared" si="20"/>
        <v>3000</v>
      </c>
      <c r="BQ48" s="52">
        <f>SUM(BP$5:BP48)</f>
        <v>70908</v>
      </c>
    </row>
    <row r="49" spans="1:69" ht="16.5" x14ac:dyDescent="0.2">
      <c r="A49" s="59">
        <v>1101004</v>
      </c>
      <c r="B49" s="59" t="s">
        <v>431</v>
      </c>
      <c r="C49" s="59">
        <v>4</v>
      </c>
      <c r="H49" s="15"/>
      <c r="I49" s="15"/>
      <c r="J49" s="15"/>
      <c r="K49" s="15"/>
      <c r="L49" s="15"/>
      <c r="M49" s="15"/>
      <c r="N49" s="15"/>
      <c r="O49" s="15"/>
      <c r="P49" s="120">
        <v>45</v>
      </c>
      <c r="Q49" s="14">
        <f t="shared" si="0"/>
        <v>1</v>
      </c>
      <c r="R49" s="14">
        <f>INDEX(挂机升级突破!$BG$6:$BG$57,卡牌消耗!X49)</f>
        <v>11</v>
      </c>
      <c r="S49" s="14">
        <f>INDEX(挂机升级突破!BH$6:BH$57,卡牌消耗!$X49)</f>
        <v>5</v>
      </c>
      <c r="T49" s="14">
        <f>INDEX(挂机升级突破!BI$6:BI$57,卡牌消耗!$X49)</f>
        <v>10</v>
      </c>
      <c r="U49" s="14" t="str">
        <f t="shared" si="1"/>
        <v>关羽</v>
      </c>
      <c r="V49" s="14">
        <f t="shared" si="2"/>
        <v>5</v>
      </c>
      <c r="W49" s="14" t="str">
        <f t="shared" si="3"/>
        <v>关羽魂火-45</v>
      </c>
      <c r="X49" s="14">
        <f t="shared" si="4"/>
        <v>45</v>
      </c>
      <c r="Y49" s="14" t="str">
        <f>INDEX(挂机升级突破!$BJ$4:$BT$4,INDEX(挂机升级突破!$BG$6:$BG$57,卡牌消耗!X49))</f>
        <v>金币</v>
      </c>
      <c r="Z49" s="14">
        <f>ROUND(INDEX(挂机升级突破!$AZ$6:$AZ$57,卡牌消耗!X49)*INDEX(卡牌消耗!$B$8:$F$8,V49),0)</f>
        <v>169270</v>
      </c>
      <c r="AA49" s="14" t="str">
        <f>IF(S49&gt;0,INDEX(挂机升级突破!$BJ$4:$BT$4,S49),"")</f>
        <v>红色基础材料</v>
      </c>
      <c r="AB49" s="14">
        <f>ROUND(INDEX(挂机升级突破!$BJ$6:$BT$57,卡牌消耗!X49,S49)*INDEX(卡牌消耗!$B$5:$F$5,V49),0)</f>
        <v>17</v>
      </c>
      <c r="AC49" s="14" t="str">
        <f>IF(T49&gt;0,INDEX(挂机升级突破!$BJ$4:$BT$4,T49),"")</f>
        <v>灵玉</v>
      </c>
      <c r="AD49" s="14">
        <f>IF(T49&gt;0,ROUND(INDEX(挂机升级突破!$BJ$6:$BT$57,卡牌消耗!X49,T49)*INDEX(卡牌消耗!$B$7:$F$7,V49),0),"")</f>
        <v>2</v>
      </c>
      <c r="AE49" s="122"/>
      <c r="AF49" s="15"/>
      <c r="AG49" s="120">
        <v>45</v>
      </c>
      <c r="AH49" s="14">
        <f t="shared" si="5"/>
        <v>3</v>
      </c>
      <c r="AI49" s="14">
        <f>INDEX(挂机升级突破!$BY$7:$BY$26,AM49)</f>
        <v>5</v>
      </c>
      <c r="AJ49" s="14">
        <f>INDEX(挂机升级突破!$BZ$7:$BZ$26,AM49)</f>
        <v>1</v>
      </c>
      <c r="AK49" s="14">
        <f t="shared" si="6"/>
        <v>4</v>
      </c>
      <c r="AL49" s="14" t="str">
        <f t="shared" si="7"/>
        <v>典韦</v>
      </c>
      <c r="AM49" s="14">
        <f t="shared" si="8"/>
        <v>5</v>
      </c>
      <c r="AN49" s="14" t="str">
        <f t="shared" si="9"/>
        <v>典韦5突</v>
      </c>
      <c r="AO49" s="14" t="str">
        <f>IF(AI49&gt;0,INDEX(挂机升级突破!$CF$5:$CJ$5,卡牌消耗!AI49),"")</f>
        <v>金币</v>
      </c>
      <c r="AP49" s="14">
        <f>IF(AI49&gt;0,ROUND(INDEX(挂机升级突破!$CJ$7:$CJ$26,卡牌消耗!AM49)*INDEX(卡牌消耗!$B$8:$F$8,AK49),0),"")</f>
        <v>2880</v>
      </c>
      <c r="AQ49" s="14" t="str">
        <f>IF(AJ49&gt;0,INDEX(挂机升级突破!$CF$5:$CJ$5,卡牌消耗!AJ49),"")</f>
        <v>玄铁</v>
      </c>
      <c r="AR49" s="14">
        <f>IF(AJ49&gt;0,ROUND(INDEX(挂机升级突破!$CF$7:$CI$26,卡牌消耗!AM49,卡牌消耗!AJ49)*INDEX($B$6:$F$6,AK49),0),"")</f>
        <v>17</v>
      </c>
      <c r="AS49" s="120"/>
      <c r="AT49" s="120"/>
      <c r="AU49" s="122"/>
      <c r="AV49" s="15"/>
      <c r="BM49" s="52">
        <v>37</v>
      </c>
      <c r="BN49" s="52">
        <v>14</v>
      </c>
      <c r="BO49" s="21">
        <f t="shared" si="19"/>
        <v>0.112</v>
      </c>
      <c r="BP49" s="71">
        <f t="shared" si="20"/>
        <v>3231</v>
      </c>
      <c r="BQ49" s="52">
        <f>SUM(BP$5:BP49)</f>
        <v>74139</v>
      </c>
    </row>
    <row r="50" spans="1:69" ht="16.5" x14ac:dyDescent="0.2">
      <c r="A50" s="59">
        <v>1101005</v>
      </c>
      <c r="B50" s="59" t="s">
        <v>432</v>
      </c>
      <c r="C50" s="59">
        <v>4</v>
      </c>
      <c r="H50" s="15"/>
      <c r="I50" s="15"/>
      <c r="J50" s="15"/>
      <c r="K50" s="15"/>
      <c r="L50" s="15"/>
      <c r="M50" s="15"/>
      <c r="N50" s="15"/>
      <c r="O50" s="15"/>
      <c r="P50" s="120">
        <v>46</v>
      </c>
      <c r="Q50" s="14">
        <f t="shared" si="0"/>
        <v>1</v>
      </c>
      <c r="R50" s="14">
        <f>INDEX(挂机升级突破!$BG$6:$BG$57,卡牌消耗!X50)</f>
        <v>11</v>
      </c>
      <c r="S50" s="14">
        <f>INDEX(挂机升级突破!BH$6:BH$57,卡牌消耗!$X50)</f>
        <v>5</v>
      </c>
      <c r="T50" s="14">
        <f>INDEX(挂机升级突破!BI$6:BI$57,卡牌消耗!$X50)</f>
        <v>10</v>
      </c>
      <c r="U50" s="14" t="str">
        <f t="shared" si="1"/>
        <v>关羽</v>
      </c>
      <c r="V50" s="14">
        <f t="shared" si="2"/>
        <v>5</v>
      </c>
      <c r="W50" s="14" t="str">
        <f t="shared" si="3"/>
        <v>关羽魂火-46</v>
      </c>
      <c r="X50" s="14">
        <f t="shared" si="4"/>
        <v>46</v>
      </c>
      <c r="Y50" s="14" t="str">
        <f>INDEX(挂机升级突破!$BJ$4:$BT$4,INDEX(挂机升级突破!$BG$6:$BG$57,卡牌消耗!X50))</f>
        <v>金币</v>
      </c>
      <c r="Z50" s="14">
        <f>ROUND(INDEX(挂机升级突破!$AZ$6:$AZ$57,卡牌消耗!X50)*INDEX(卡牌消耗!$B$8:$F$8,V50),0)</f>
        <v>188800</v>
      </c>
      <c r="AA50" s="14" t="str">
        <f>IF(S50&gt;0,INDEX(挂机升级突破!$BJ$4:$BT$4,S50),"")</f>
        <v>红色基础材料</v>
      </c>
      <c r="AB50" s="14">
        <f>ROUND(INDEX(挂机升级突破!$BJ$6:$BT$57,卡牌消耗!X50,S50)*INDEX(卡牌消耗!$B$5:$F$5,V50),0)</f>
        <v>17</v>
      </c>
      <c r="AC50" s="14" t="str">
        <f>IF(T50&gt;0,INDEX(挂机升级突破!$BJ$4:$BT$4,T50),"")</f>
        <v>灵玉</v>
      </c>
      <c r="AD50" s="14">
        <f>IF(T50&gt;0,ROUND(INDEX(挂机升级突破!$BJ$6:$BT$57,卡牌消耗!X50,T50)*INDEX(卡牌消耗!$B$7:$F$7,V50),0),"")</f>
        <v>2</v>
      </c>
      <c r="AE50" s="122"/>
      <c r="AF50" s="15"/>
      <c r="AG50" s="120">
        <v>46</v>
      </c>
      <c r="AH50" s="14">
        <f t="shared" si="5"/>
        <v>3</v>
      </c>
      <c r="AI50" s="14">
        <f>INDEX(挂机升级突破!$BY$7:$BY$26,AM50)</f>
        <v>5</v>
      </c>
      <c r="AJ50" s="14">
        <f>INDEX(挂机升级突破!$BZ$7:$BZ$26,AM50)</f>
        <v>1</v>
      </c>
      <c r="AK50" s="14">
        <f t="shared" si="6"/>
        <v>4</v>
      </c>
      <c r="AL50" s="14" t="str">
        <f t="shared" si="7"/>
        <v>典韦</v>
      </c>
      <c r="AM50" s="14">
        <f t="shared" si="8"/>
        <v>6</v>
      </c>
      <c r="AN50" s="14" t="str">
        <f t="shared" si="9"/>
        <v>典韦6突</v>
      </c>
      <c r="AO50" s="14" t="str">
        <f>IF(AI50&gt;0,INDEX(挂机升级突破!$CF$5:$CJ$5,卡牌消耗!AI50),"")</f>
        <v>金币</v>
      </c>
      <c r="AP50" s="14">
        <f>IF(AI50&gt;0,ROUND(INDEX(挂机升级突破!$CJ$7:$CJ$26,卡牌消耗!AM50)*INDEX(卡牌消耗!$B$8:$F$8,AK50),0),"")</f>
        <v>3600</v>
      </c>
      <c r="AQ50" s="14" t="str">
        <f>IF(AJ50&gt;0,INDEX(挂机升级突破!$CF$5:$CJ$5,卡牌消耗!AJ50),"")</f>
        <v>玄铁</v>
      </c>
      <c r="AR50" s="14">
        <f>IF(AJ50&gt;0,ROUND(INDEX(挂机升级突破!$CF$7:$CI$26,卡牌消耗!AM50,卡牌消耗!AJ50)*INDEX($B$6:$F$6,AK50),0),"")</f>
        <v>25</v>
      </c>
      <c r="AS50" s="120"/>
      <c r="AT50" s="120"/>
      <c r="AU50" s="122"/>
      <c r="AV50" s="15"/>
      <c r="BM50" s="52">
        <v>38</v>
      </c>
      <c r="BN50" s="52">
        <v>15</v>
      </c>
      <c r="BO50" s="21">
        <f t="shared" si="19"/>
        <v>0.12</v>
      </c>
      <c r="BP50" s="71">
        <f t="shared" si="20"/>
        <v>3462</v>
      </c>
      <c r="BQ50" s="52">
        <f>SUM(BP$5:BP50)</f>
        <v>77601</v>
      </c>
    </row>
    <row r="51" spans="1:69" ht="16.5" x14ac:dyDescent="0.2">
      <c r="A51" s="59">
        <v>1101006</v>
      </c>
      <c r="B51" s="59" t="s">
        <v>433</v>
      </c>
      <c r="C51" s="59">
        <v>4</v>
      </c>
      <c r="H51" s="15"/>
      <c r="I51" s="15"/>
      <c r="J51" s="15"/>
      <c r="K51" s="15"/>
      <c r="L51" s="15"/>
      <c r="M51" s="15"/>
      <c r="N51" s="15"/>
      <c r="O51" s="15"/>
      <c r="P51" s="120">
        <v>47</v>
      </c>
      <c r="Q51" s="14">
        <f t="shared" si="0"/>
        <v>1</v>
      </c>
      <c r="R51" s="14">
        <f>INDEX(挂机升级突破!$BG$6:$BG$57,卡牌消耗!X51)</f>
        <v>11</v>
      </c>
      <c r="S51" s="14">
        <f>INDEX(挂机升级突破!BH$6:BH$57,卡牌消耗!$X51)</f>
        <v>5</v>
      </c>
      <c r="T51" s="14">
        <f>INDEX(挂机升级突破!BI$6:BI$57,卡牌消耗!$X51)</f>
        <v>10</v>
      </c>
      <c r="U51" s="14" t="str">
        <f t="shared" si="1"/>
        <v>关羽</v>
      </c>
      <c r="V51" s="14">
        <f t="shared" si="2"/>
        <v>5</v>
      </c>
      <c r="W51" s="14" t="str">
        <f t="shared" si="3"/>
        <v>关羽魂火-47</v>
      </c>
      <c r="X51" s="14">
        <f t="shared" si="4"/>
        <v>47</v>
      </c>
      <c r="Y51" s="14" t="str">
        <f>INDEX(挂机升级突破!$BJ$4:$BT$4,INDEX(挂机升级突破!$BG$6:$BG$57,卡牌消耗!X51))</f>
        <v>金币</v>
      </c>
      <c r="Z51" s="14">
        <f>ROUND(INDEX(挂机升级突破!$AZ$6:$AZ$57,卡牌消耗!X51)*INDEX(卡牌消耗!$B$8:$F$8,V51),0)</f>
        <v>201060</v>
      </c>
      <c r="AA51" s="14" t="str">
        <f>IF(S51&gt;0,INDEX(挂机升级突破!$BJ$4:$BT$4,S51),"")</f>
        <v>红色基础材料</v>
      </c>
      <c r="AB51" s="14">
        <f>ROUND(INDEX(挂机升级突破!$BJ$6:$BT$57,卡牌消耗!X51,S51)*INDEX(卡牌消耗!$B$5:$F$5,V51),0)</f>
        <v>17</v>
      </c>
      <c r="AC51" s="14" t="str">
        <f>IF(T51&gt;0,INDEX(挂机升级突破!$BJ$4:$BT$4,T51),"")</f>
        <v>灵玉</v>
      </c>
      <c r="AD51" s="14">
        <f>IF(T51&gt;0,ROUND(INDEX(挂机升级突破!$BJ$6:$BT$57,卡牌消耗!X51,T51)*INDEX(卡牌消耗!$B$7:$F$7,V51),0),"")</f>
        <v>2</v>
      </c>
      <c r="AE51" s="122"/>
      <c r="AF51" s="15"/>
      <c r="AG51" s="120">
        <v>47</v>
      </c>
      <c r="AH51" s="14">
        <f t="shared" si="5"/>
        <v>3</v>
      </c>
      <c r="AI51" s="14">
        <f>INDEX(挂机升级突破!$BY$7:$BY$26,AM51)</f>
        <v>5</v>
      </c>
      <c r="AJ51" s="14">
        <f>INDEX(挂机升级突破!$BZ$7:$BZ$26,AM51)</f>
        <v>1</v>
      </c>
      <c r="AK51" s="14">
        <f t="shared" si="6"/>
        <v>4</v>
      </c>
      <c r="AL51" s="14" t="str">
        <f t="shared" si="7"/>
        <v>典韦</v>
      </c>
      <c r="AM51" s="14">
        <f t="shared" si="8"/>
        <v>7</v>
      </c>
      <c r="AN51" s="14" t="str">
        <f t="shared" si="9"/>
        <v>典韦7突</v>
      </c>
      <c r="AO51" s="14" t="str">
        <f>IF(AI51&gt;0,INDEX(挂机升级突破!$CF$5:$CJ$5,卡牌消耗!AI51),"")</f>
        <v>金币</v>
      </c>
      <c r="AP51" s="14">
        <f>IF(AI51&gt;0,ROUND(INDEX(挂机升级突破!$CJ$7:$CJ$26,卡牌消耗!AM51)*INDEX(卡牌消耗!$B$8:$F$8,AK51),0),"")</f>
        <v>4200</v>
      </c>
      <c r="AQ51" s="14" t="str">
        <f>IF(AJ51&gt;0,INDEX(挂机升级突破!$CF$5:$CJ$5,卡牌消耗!AJ51),"")</f>
        <v>玄铁</v>
      </c>
      <c r="AR51" s="14">
        <f>IF(AJ51&gt;0,ROUND(INDEX(挂机升级突破!$CF$7:$CI$26,卡牌消耗!AM51,卡牌消耗!AJ51)*INDEX($B$6:$F$6,AK51),0),"")</f>
        <v>42</v>
      </c>
      <c r="AS51" s="120"/>
      <c r="AT51" s="120"/>
      <c r="AU51" s="122"/>
      <c r="AV51" s="15"/>
      <c r="BM51" s="52">
        <v>39</v>
      </c>
      <c r="BN51" s="52">
        <v>16</v>
      </c>
      <c r="BO51" s="21">
        <f t="shared" si="19"/>
        <v>0.128</v>
      </c>
      <c r="BP51" s="71">
        <f t="shared" si="20"/>
        <v>3692</v>
      </c>
      <c r="BQ51" s="52">
        <f>SUM(BP$5:BP51)</f>
        <v>81293</v>
      </c>
    </row>
    <row r="52" spans="1:69" ht="16.5" x14ac:dyDescent="0.2">
      <c r="A52" s="59">
        <v>1101007</v>
      </c>
      <c r="B52" s="59" t="s">
        <v>434</v>
      </c>
      <c r="C52" s="59">
        <v>4</v>
      </c>
      <c r="H52" s="15"/>
      <c r="I52" s="15"/>
      <c r="J52" s="15"/>
      <c r="K52" s="15"/>
      <c r="L52" s="15"/>
      <c r="M52" s="15"/>
      <c r="N52" s="15"/>
      <c r="O52" s="15"/>
      <c r="P52" s="120">
        <v>48</v>
      </c>
      <c r="Q52" s="14">
        <f t="shared" si="0"/>
        <v>1</v>
      </c>
      <c r="R52" s="14">
        <f>INDEX(挂机升级突破!$BG$6:$BG$57,卡牌消耗!X52)</f>
        <v>11</v>
      </c>
      <c r="S52" s="14">
        <f>INDEX(挂机升级突破!BH$6:BH$57,卡牌消耗!$X52)</f>
        <v>5</v>
      </c>
      <c r="T52" s="14">
        <f>INDEX(挂机升级突破!BI$6:BI$57,卡牌消耗!$X52)</f>
        <v>10</v>
      </c>
      <c r="U52" s="14" t="str">
        <f t="shared" si="1"/>
        <v>关羽</v>
      </c>
      <c r="V52" s="14">
        <f t="shared" si="2"/>
        <v>5</v>
      </c>
      <c r="W52" s="14" t="str">
        <f t="shared" si="3"/>
        <v>关羽魂火-48</v>
      </c>
      <c r="X52" s="14">
        <f t="shared" si="4"/>
        <v>48</v>
      </c>
      <c r="Y52" s="14" t="str">
        <f>INDEX(挂机升级突破!$BJ$4:$BT$4,INDEX(挂机升级突破!$BG$6:$BG$57,卡牌消耗!X52))</f>
        <v>金币</v>
      </c>
      <c r="Z52" s="14">
        <f>ROUND(INDEX(挂机升级突破!$AZ$6:$AZ$57,卡牌消耗!X52)*INDEX(卡牌消耗!$B$8:$F$8,V52),0)</f>
        <v>224260</v>
      </c>
      <c r="AA52" s="14" t="str">
        <f>IF(S52&gt;0,INDEX(挂机升级突破!$BJ$4:$BT$4,S52),"")</f>
        <v>红色基础材料</v>
      </c>
      <c r="AB52" s="14">
        <f>ROUND(INDEX(挂机升级突破!$BJ$6:$BT$57,卡牌消耗!X52,S52)*INDEX(卡牌消耗!$B$5:$F$5,V52),0)</f>
        <v>17</v>
      </c>
      <c r="AC52" s="14" t="str">
        <f>IF(T52&gt;0,INDEX(挂机升级突破!$BJ$4:$BT$4,T52),"")</f>
        <v>灵玉</v>
      </c>
      <c r="AD52" s="14">
        <f>IF(T52&gt;0,ROUND(INDEX(挂机升级突破!$BJ$6:$BT$57,卡牌消耗!X52,T52)*INDEX(卡牌消耗!$B$7:$F$7,V52),0),"")</f>
        <v>2</v>
      </c>
      <c r="AE52" s="122"/>
      <c r="AF52" s="15"/>
      <c r="AG52" s="120">
        <v>48</v>
      </c>
      <c r="AH52" s="14">
        <f t="shared" si="5"/>
        <v>3</v>
      </c>
      <c r="AI52" s="14">
        <f>INDEX(挂机升级突破!$BY$7:$BY$26,AM52)</f>
        <v>5</v>
      </c>
      <c r="AJ52" s="14">
        <f>INDEX(挂机升级突破!$BZ$7:$BZ$26,AM52)</f>
        <v>1</v>
      </c>
      <c r="AK52" s="14">
        <f t="shared" si="6"/>
        <v>4</v>
      </c>
      <c r="AL52" s="14" t="str">
        <f t="shared" si="7"/>
        <v>典韦</v>
      </c>
      <c r="AM52" s="14">
        <f t="shared" si="8"/>
        <v>8</v>
      </c>
      <c r="AN52" s="14" t="str">
        <f t="shared" si="9"/>
        <v>典韦8突</v>
      </c>
      <c r="AO52" s="14" t="str">
        <f>IF(AI52&gt;0,INDEX(挂机升级突破!$CF$5:$CJ$5,卡牌消耗!AI52),"")</f>
        <v>金币</v>
      </c>
      <c r="AP52" s="14">
        <f>IF(AI52&gt;0,ROUND(INDEX(挂机升级突破!$CJ$7:$CJ$26,卡牌消耗!AM52)*INDEX(卡牌消耗!$B$8:$F$8,AK52),0),"")</f>
        <v>4839</v>
      </c>
      <c r="AQ52" s="14" t="str">
        <f>IF(AJ52&gt;0,INDEX(挂机升级突破!$CF$5:$CJ$5,卡牌消耗!AJ52),"")</f>
        <v>玄铁</v>
      </c>
      <c r="AR52" s="14">
        <f>IF(AJ52&gt;0,ROUND(INDEX(挂机升级突破!$CF$7:$CI$26,卡牌消耗!AM52,卡牌消耗!AJ52)*INDEX($B$6:$F$6,AK52),0),"")</f>
        <v>76</v>
      </c>
      <c r="AS52" s="120"/>
      <c r="AT52" s="120"/>
      <c r="AU52" s="122"/>
      <c r="AV52" s="15"/>
      <c r="BM52" s="52">
        <v>40</v>
      </c>
      <c r="BN52" s="52">
        <v>17</v>
      </c>
      <c r="BO52" s="21">
        <f t="shared" si="19"/>
        <v>0.13600000000000001</v>
      </c>
      <c r="BP52" s="71">
        <f t="shared" si="20"/>
        <v>3923</v>
      </c>
      <c r="BQ52" s="52">
        <f>SUM(BP$5:BP52)</f>
        <v>85216</v>
      </c>
    </row>
    <row r="53" spans="1:69" ht="16.5" x14ac:dyDescent="0.2">
      <c r="A53" s="59">
        <v>1101008</v>
      </c>
      <c r="B53" s="59" t="s">
        <v>435</v>
      </c>
      <c r="C53" s="59">
        <v>2</v>
      </c>
      <c r="H53" s="15"/>
      <c r="I53" s="15"/>
      <c r="J53" s="15"/>
      <c r="K53" s="15"/>
      <c r="L53" s="15"/>
      <c r="M53" s="15"/>
      <c r="N53" s="15"/>
      <c r="O53" s="15"/>
      <c r="P53" s="120">
        <v>49</v>
      </c>
      <c r="Q53" s="14">
        <f t="shared" si="0"/>
        <v>1</v>
      </c>
      <c r="R53" s="14">
        <f>INDEX(挂机升级突破!$BG$6:$BG$57,卡牌消耗!X53)</f>
        <v>11</v>
      </c>
      <c r="S53" s="14">
        <f>INDEX(挂机升级突破!BH$6:BH$57,卡牌消耗!$X53)</f>
        <v>5</v>
      </c>
      <c r="T53" s="14">
        <f>INDEX(挂机升级突破!BI$6:BI$57,卡牌消耗!$X53)</f>
        <v>10</v>
      </c>
      <c r="U53" s="14" t="str">
        <f t="shared" si="1"/>
        <v>关羽</v>
      </c>
      <c r="V53" s="14">
        <f t="shared" si="2"/>
        <v>5</v>
      </c>
      <c r="W53" s="14" t="str">
        <f t="shared" si="3"/>
        <v>关羽魂火-49</v>
      </c>
      <c r="X53" s="14">
        <f t="shared" si="4"/>
        <v>49</v>
      </c>
      <c r="Y53" s="14" t="str">
        <f>INDEX(挂机升级突破!$BJ$4:$BT$4,INDEX(挂机升级突破!$BG$6:$BG$57,卡牌消耗!X53))</f>
        <v>金币</v>
      </c>
      <c r="Z53" s="14">
        <f>ROUND(INDEX(挂机升级突破!$AZ$6:$AZ$57,卡牌消耗!X53)*INDEX(卡牌消耗!$B$8:$F$8,V53),0)</f>
        <v>235870</v>
      </c>
      <c r="AA53" s="14" t="str">
        <f>IF(S53&gt;0,INDEX(挂机升级突破!$BJ$4:$BT$4,S53),"")</f>
        <v>红色基础材料</v>
      </c>
      <c r="AB53" s="14">
        <f>ROUND(INDEX(挂机升级突破!$BJ$6:$BT$57,卡牌消耗!X53,S53)*INDEX(卡牌消耗!$B$5:$F$5,V53),0)</f>
        <v>18</v>
      </c>
      <c r="AC53" s="14" t="str">
        <f>IF(T53&gt;0,INDEX(挂机升级突破!$BJ$4:$BT$4,T53),"")</f>
        <v>灵玉</v>
      </c>
      <c r="AD53" s="14">
        <f>IF(T53&gt;0,ROUND(INDEX(挂机升级突破!$BJ$6:$BT$57,卡牌消耗!X53,T53)*INDEX(卡牌消耗!$B$7:$F$7,V53),0),"")</f>
        <v>2</v>
      </c>
      <c r="AE53" s="122"/>
      <c r="AF53" s="15"/>
      <c r="AG53" s="120">
        <v>49</v>
      </c>
      <c r="AH53" s="14">
        <f t="shared" si="5"/>
        <v>3</v>
      </c>
      <c r="AI53" s="14">
        <f>INDEX(挂机升级突破!$BY$7:$BY$26,AM53)</f>
        <v>5</v>
      </c>
      <c r="AJ53" s="14">
        <f>INDEX(挂机升级突破!$BZ$7:$BZ$26,AM53)</f>
        <v>2</v>
      </c>
      <c r="AK53" s="14">
        <f t="shared" si="6"/>
        <v>4</v>
      </c>
      <c r="AL53" s="14" t="str">
        <f t="shared" si="7"/>
        <v>典韦</v>
      </c>
      <c r="AM53" s="14">
        <f t="shared" si="8"/>
        <v>9</v>
      </c>
      <c r="AN53" s="14" t="str">
        <f t="shared" si="9"/>
        <v>典韦9突</v>
      </c>
      <c r="AO53" s="14" t="str">
        <f>IF(AI53&gt;0,INDEX(挂机升级突破!$CF$5:$CJ$5,卡牌消耗!AI53),"")</f>
        <v>金币</v>
      </c>
      <c r="AP53" s="14">
        <f>IF(AI53&gt;0,ROUND(INDEX(挂机升级突破!$CJ$7:$CJ$26,卡牌消耗!AM53)*INDEX(卡牌消耗!$B$8:$F$8,AK53),0),"")</f>
        <v>6240</v>
      </c>
      <c r="AQ53" s="14" t="str">
        <f>IF(AJ53&gt;0,INDEX(挂机升级突破!$CF$5:$CJ$5,卡牌消耗!AJ53),"")</f>
        <v>乌金</v>
      </c>
      <c r="AR53" s="14">
        <f>IF(AJ53&gt;0,ROUND(INDEX(挂机升级突破!$CF$7:$CI$26,卡牌消耗!AM53,卡牌消耗!AJ53)*INDEX($B$6:$F$6,AK53),0),"")</f>
        <v>24</v>
      </c>
      <c r="AS53" s="120"/>
      <c r="AT53" s="120"/>
      <c r="AU53" s="122"/>
      <c r="AV53" s="15"/>
      <c r="BK53" s="52" t="s">
        <v>352</v>
      </c>
      <c r="BL53" s="52">
        <v>5</v>
      </c>
      <c r="BM53" s="52">
        <v>41</v>
      </c>
      <c r="BN53" s="52">
        <v>10</v>
      </c>
      <c r="BO53" s="21">
        <f t="shared" ref="BO53:BO62" si="21">BN53/BL$56</f>
        <v>6.8493150684931503E-2</v>
      </c>
      <c r="BP53" s="52">
        <f>INT(BL$54*BO53)</f>
        <v>2117</v>
      </c>
      <c r="BQ53" s="52">
        <f>SUM(BP$5:BP53)</f>
        <v>87333</v>
      </c>
    </row>
    <row r="54" spans="1:69" ht="16.5" x14ac:dyDescent="0.2">
      <c r="A54" s="59">
        <v>1101009</v>
      </c>
      <c r="B54" s="59" t="s">
        <v>436</v>
      </c>
      <c r="C54" s="59">
        <v>3</v>
      </c>
      <c r="H54" s="15"/>
      <c r="I54" s="15"/>
      <c r="J54" s="15"/>
      <c r="K54" s="15"/>
      <c r="L54" s="15"/>
      <c r="M54" s="15"/>
      <c r="N54" s="15"/>
      <c r="O54" s="15"/>
      <c r="P54" s="120">
        <v>50</v>
      </c>
      <c r="Q54" s="14">
        <f t="shared" si="0"/>
        <v>1</v>
      </c>
      <c r="R54" s="14">
        <f>INDEX(挂机升级突破!$BG$6:$BG$57,卡牌消耗!X54)</f>
        <v>11</v>
      </c>
      <c r="S54" s="14">
        <f>INDEX(挂机升级突破!BH$6:BH$57,卡牌消耗!$X54)</f>
        <v>5</v>
      </c>
      <c r="T54" s="14">
        <f>INDEX(挂机升级突破!BI$6:BI$57,卡牌消耗!$X54)</f>
        <v>10</v>
      </c>
      <c r="U54" s="14" t="str">
        <f t="shared" si="1"/>
        <v>关羽</v>
      </c>
      <c r="V54" s="14">
        <f t="shared" si="2"/>
        <v>5</v>
      </c>
      <c r="W54" s="14" t="str">
        <f t="shared" si="3"/>
        <v>关羽魂火-50</v>
      </c>
      <c r="X54" s="14">
        <f t="shared" si="4"/>
        <v>50</v>
      </c>
      <c r="Y54" s="14" t="str">
        <f>INDEX(挂机升级突破!$BJ$4:$BT$4,INDEX(挂机升级突破!$BG$6:$BG$57,卡牌消耗!X54))</f>
        <v>金币</v>
      </c>
      <c r="Z54" s="14">
        <f>ROUND(INDEX(挂机升级突破!$AZ$6:$AZ$57,卡牌消耗!X54)*INDEX(卡牌消耗!$B$8:$F$8,V54),0)</f>
        <v>263080</v>
      </c>
      <c r="AA54" s="14" t="str">
        <f>IF(S54&gt;0,INDEX(挂机升级突破!$BJ$4:$BT$4,S54),"")</f>
        <v>红色基础材料</v>
      </c>
      <c r="AB54" s="14">
        <f>ROUND(INDEX(挂机升级突破!$BJ$6:$BT$57,卡牌消耗!X54,S54)*INDEX(卡牌消耗!$B$5:$F$5,V54),0)</f>
        <v>18</v>
      </c>
      <c r="AC54" s="14" t="str">
        <f>IF(T54&gt;0,INDEX(挂机升级突破!$BJ$4:$BT$4,T54),"")</f>
        <v>灵玉</v>
      </c>
      <c r="AD54" s="14">
        <f>IF(T54&gt;0,ROUND(INDEX(挂机升级突破!$BJ$6:$BT$57,卡牌消耗!X54,T54)*INDEX(卡牌消耗!$B$7:$F$7,V54),0),"")</f>
        <v>2</v>
      </c>
      <c r="AE54" s="122"/>
      <c r="AF54" s="15"/>
      <c r="AG54" s="120">
        <v>50</v>
      </c>
      <c r="AH54" s="14">
        <f t="shared" si="5"/>
        <v>3</v>
      </c>
      <c r="AI54" s="14">
        <f>INDEX(挂机升级突破!$BY$7:$BY$26,AM54)</f>
        <v>5</v>
      </c>
      <c r="AJ54" s="14">
        <f>INDEX(挂机升级突破!$BZ$7:$BZ$26,AM54)</f>
        <v>2</v>
      </c>
      <c r="AK54" s="14">
        <f t="shared" si="6"/>
        <v>4</v>
      </c>
      <c r="AL54" s="14" t="str">
        <f t="shared" si="7"/>
        <v>典韦</v>
      </c>
      <c r="AM54" s="14">
        <f t="shared" si="8"/>
        <v>10</v>
      </c>
      <c r="AN54" s="14" t="str">
        <f t="shared" si="9"/>
        <v>典韦10突</v>
      </c>
      <c r="AO54" s="14" t="str">
        <f>IF(AI54&gt;0,INDEX(挂机升级突破!$CF$5:$CJ$5,卡牌消耗!AI54),"")</f>
        <v>金币</v>
      </c>
      <c r="AP54" s="14">
        <f>IF(AI54&gt;0,ROUND(INDEX(挂机升级突破!$CJ$7:$CJ$26,卡牌消耗!AM54)*INDEX(卡牌消耗!$B$8:$F$8,AK54),0),"")</f>
        <v>9519</v>
      </c>
      <c r="AQ54" s="14" t="str">
        <f>IF(AJ54&gt;0,INDEX(挂机升级突破!$CF$5:$CJ$5,卡牌消耗!AJ54),"")</f>
        <v>乌金</v>
      </c>
      <c r="AR54" s="14">
        <f>IF(AJ54&gt;0,ROUND(INDEX(挂机升级突破!$CF$7:$CI$26,卡牌消耗!AM54,卡牌消耗!AJ54)*INDEX($B$6:$F$6,AK54),0),"")</f>
        <v>35</v>
      </c>
      <c r="AS54" s="120"/>
      <c r="AT54" s="120"/>
      <c r="AU54" s="122"/>
      <c r="AV54" s="15"/>
      <c r="BK54" s="14" t="str">
        <f>INDEX($AX$5:$AX$19,BL53)</f>
        <v>40~50</v>
      </c>
      <c r="BL54" s="14">
        <f>INDEX($BG$5:$BG$19,BL53)</f>
        <v>30921</v>
      </c>
      <c r="BM54" s="52">
        <v>42</v>
      </c>
      <c r="BN54" s="52">
        <v>11</v>
      </c>
      <c r="BO54" s="21">
        <f t="shared" si="21"/>
        <v>7.5342465753424653E-2</v>
      </c>
      <c r="BP54" s="71">
        <f t="shared" ref="BP54:BP62" si="22">INT(BL$54*BO54)</f>
        <v>2329</v>
      </c>
      <c r="BQ54" s="52">
        <f>SUM(BP$5:BP54)</f>
        <v>89662</v>
      </c>
    </row>
    <row r="55" spans="1:69" ht="16.5" x14ac:dyDescent="0.2">
      <c r="A55" s="59">
        <v>1101010</v>
      </c>
      <c r="B55" s="59" t="s">
        <v>437</v>
      </c>
      <c r="C55" s="59">
        <v>4</v>
      </c>
      <c r="H55" s="15"/>
      <c r="I55" s="15"/>
      <c r="J55" s="15"/>
      <c r="K55" s="15"/>
      <c r="L55" s="15"/>
      <c r="M55" s="15"/>
      <c r="N55" s="15"/>
      <c r="O55" s="15"/>
      <c r="P55" s="120">
        <v>51</v>
      </c>
      <c r="Q55" s="14">
        <f t="shared" si="0"/>
        <v>1</v>
      </c>
      <c r="R55" s="14">
        <f>INDEX(挂机升级突破!$BG$6:$BG$57,卡牌消耗!X55)</f>
        <v>11</v>
      </c>
      <c r="S55" s="14">
        <f>INDEX(挂机升级突破!BH$6:BH$57,卡牌消耗!$X55)</f>
        <v>5</v>
      </c>
      <c r="T55" s="14">
        <f>INDEX(挂机升级突破!BI$6:BI$57,卡牌消耗!$X55)</f>
        <v>10</v>
      </c>
      <c r="U55" s="14" t="str">
        <f t="shared" si="1"/>
        <v>关羽</v>
      </c>
      <c r="V55" s="14">
        <f t="shared" si="2"/>
        <v>5</v>
      </c>
      <c r="W55" s="14" t="str">
        <f t="shared" si="3"/>
        <v>关羽魂火-51</v>
      </c>
      <c r="X55" s="14">
        <f t="shared" si="4"/>
        <v>51</v>
      </c>
      <c r="Y55" s="14" t="str">
        <f>INDEX(挂机升级突破!$BJ$4:$BT$4,INDEX(挂机升级突破!$BG$6:$BG$57,卡牌消耗!X55))</f>
        <v>金币</v>
      </c>
      <c r="Z55" s="14">
        <f>ROUND(INDEX(挂机升级突破!$AZ$6:$AZ$57,卡牌消耗!X55)*INDEX(卡牌消耗!$B$8:$F$8,V55),0)</f>
        <v>274560</v>
      </c>
      <c r="AA55" s="14" t="str">
        <f>IF(S55&gt;0,INDEX(挂机升级突破!$BJ$4:$BT$4,S55),"")</f>
        <v>红色基础材料</v>
      </c>
      <c r="AB55" s="14">
        <f>ROUND(INDEX(挂机升级突破!$BJ$6:$BT$57,卡牌消耗!X55,S55)*INDEX(卡牌消耗!$B$5:$F$5,V55),0)</f>
        <v>18</v>
      </c>
      <c r="AC55" s="14" t="str">
        <f>IF(T55&gt;0,INDEX(挂机升级突破!$BJ$4:$BT$4,T55),"")</f>
        <v>灵玉</v>
      </c>
      <c r="AD55" s="14">
        <f>IF(T55&gt;0,ROUND(INDEX(挂机升级突破!$BJ$6:$BT$57,卡牌消耗!X55,T55)*INDEX(卡牌消耗!$B$7:$F$7,V55),0),"")</f>
        <v>2</v>
      </c>
      <c r="AE55" s="122"/>
      <c r="AF55" s="15"/>
      <c r="AG55" s="120">
        <v>51</v>
      </c>
      <c r="AH55" s="14">
        <f t="shared" si="5"/>
        <v>3</v>
      </c>
      <c r="AI55" s="14">
        <f>INDEX(挂机升级突破!$BY$7:$BY$26,AM55)</f>
        <v>5</v>
      </c>
      <c r="AJ55" s="14">
        <f>INDEX(挂机升级突破!$BZ$7:$BZ$26,AM55)</f>
        <v>2</v>
      </c>
      <c r="AK55" s="14">
        <f t="shared" si="6"/>
        <v>4</v>
      </c>
      <c r="AL55" s="14" t="str">
        <f t="shared" si="7"/>
        <v>典韦</v>
      </c>
      <c r="AM55" s="14">
        <f t="shared" si="8"/>
        <v>11</v>
      </c>
      <c r="AN55" s="14" t="str">
        <f t="shared" si="9"/>
        <v>典韦11突</v>
      </c>
      <c r="AO55" s="14" t="str">
        <f>IF(AI55&gt;0,INDEX(挂机升级突破!$CF$5:$CJ$5,卡牌消耗!AI55),"")</f>
        <v>金币</v>
      </c>
      <c r="AP55" s="14">
        <f>IF(AI55&gt;0,ROUND(INDEX(挂机升级突破!$CJ$7:$CJ$26,卡牌消耗!AM55)*INDEX(卡牌消耗!$B$8:$F$8,AK55),0),"")</f>
        <v>11700</v>
      </c>
      <c r="AQ55" s="14" t="str">
        <f>IF(AJ55&gt;0,INDEX(挂机升级突破!$CF$5:$CJ$5,卡牌消耗!AJ55),"")</f>
        <v>乌金</v>
      </c>
      <c r="AR55" s="14">
        <f>IF(AJ55&gt;0,ROUND(INDEX(挂机升级突破!$CF$7:$CI$26,卡牌消耗!AM55,卡牌消耗!AJ55)*INDEX($B$6:$F$6,AK55),0),"")</f>
        <v>46</v>
      </c>
      <c r="AS55" s="120"/>
      <c r="AT55" s="120"/>
      <c r="AU55" s="122"/>
      <c r="AV55" s="15"/>
      <c r="BK55" s="52" t="s">
        <v>350</v>
      </c>
      <c r="BL55" s="14">
        <f>INDEX($BH$5:$BH$19,BL53)</f>
        <v>3.5</v>
      </c>
      <c r="BM55" s="52">
        <v>43</v>
      </c>
      <c r="BN55" s="52">
        <v>12</v>
      </c>
      <c r="BO55" s="21">
        <f t="shared" si="21"/>
        <v>8.2191780821917804E-2</v>
      </c>
      <c r="BP55" s="71">
        <f t="shared" si="22"/>
        <v>2541</v>
      </c>
      <c r="BQ55" s="52">
        <f>SUM(BP$5:BP55)</f>
        <v>92203</v>
      </c>
    </row>
    <row r="56" spans="1:69" ht="16.5" x14ac:dyDescent="0.2">
      <c r="A56" s="59">
        <v>1101011</v>
      </c>
      <c r="B56" s="59" t="s">
        <v>424</v>
      </c>
      <c r="C56" s="59">
        <v>3</v>
      </c>
      <c r="H56" s="15"/>
      <c r="I56" s="15"/>
      <c r="J56" s="15"/>
      <c r="K56" s="15"/>
      <c r="L56" s="15"/>
      <c r="M56" s="15"/>
      <c r="N56" s="15"/>
      <c r="O56" s="15"/>
      <c r="P56" s="120">
        <v>52</v>
      </c>
      <c r="Q56" s="14">
        <f t="shared" si="0"/>
        <v>1</v>
      </c>
      <c r="R56" s="14">
        <f>INDEX(挂机升级突破!$BG$6:$BG$57,卡牌消耗!X56)</f>
        <v>11</v>
      </c>
      <c r="S56" s="14">
        <f>INDEX(挂机升级突破!BH$6:BH$57,卡牌消耗!$X56)</f>
        <v>5</v>
      </c>
      <c r="T56" s="14">
        <f>INDEX(挂机升级突破!BI$6:BI$57,卡牌消耗!$X56)</f>
        <v>10</v>
      </c>
      <c r="U56" s="14" t="str">
        <f t="shared" si="1"/>
        <v>关羽</v>
      </c>
      <c r="V56" s="14">
        <f t="shared" si="2"/>
        <v>5</v>
      </c>
      <c r="W56" s="14" t="str">
        <f t="shared" si="3"/>
        <v>关羽魂火-52</v>
      </c>
      <c r="X56" s="14">
        <f t="shared" si="4"/>
        <v>52</v>
      </c>
      <c r="Y56" s="14" t="str">
        <f>INDEX(挂机升级突破!$BJ$4:$BT$4,INDEX(挂机升级突破!$BG$6:$BG$57,卡牌消耗!X56))</f>
        <v>金币</v>
      </c>
      <c r="Z56" s="14">
        <f>ROUND(INDEX(挂机升级突破!$AZ$6:$AZ$57,卡牌消耗!X56)*INDEX(卡牌消耗!$B$8:$F$8,V56),0)</f>
        <v>306240</v>
      </c>
      <c r="AA56" s="14" t="str">
        <f>IF(S56&gt;0,INDEX(挂机升级突破!$BJ$4:$BT$4,S56),"")</f>
        <v>红色基础材料</v>
      </c>
      <c r="AB56" s="14">
        <f>ROUND(INDEX(挂机升级突破!$BJ$6:$BT$57,卡牌消耗!X56,S56)*INDEX(卡牌消耗!$B$5:$F$5,V56),0)</f>
        <v>18</v>
      </c>
      <c r="AC56" s="14" t="str">
        <f>IF(T56&gt;0,INDEX(挂机升级突破!$BJ$4:$BT$4,T56),"")</f>
        <v>灵玉</v>
      </c>
      <c r="AD56" s="14">
        <f>IF(T56&gt;0,ROUND(INDEX(挂机升级突破!$BJ$6:$BT$57,卡牌消耗!X56,T56)*INDEX(卡牌消耗!$B$7:$F$7,V56),0),"")</f>
        <v>2</v>
      </c>
      <c r="AE56" s="122"/>
      <c r="AF56" s="15"/>
      <c r="AG56" s="120">
        <v>52</v>
      </c>
      <c r="AH56" s="14">
        <f t="shared" si="5"/>
        <v>3</v>
      </c>
      <c r="AI56" s="14">
        <f>INDEX(挂机升级突破!$BY$7:$BY$26,AM56)</f>
        <v>5</v>
      </c>
      <c r="AJ56" s="14">
        <f>INDEX(挂机升级突破!$BZ$7:$BZ$26,AM56)</f>
        <v>2</v>
      </c>
      <c r="AK56" s="14">
        <f t="shared" si="6"/>
        <v>4</v>
      </c>
      <c r="AL56" s="14" t="str">
        <f t="shared" si="7"/>
        <v>典韦</v>
      </c>
      <c r="AM56" s="14">
        <f t="shared" si="8"/>
        <v>12</v>
      </c>
      <c r="AN56" s="14" t="str">
        <f t="shared" si="9"/>
        <v>典韦12突</v>
      </c>
      <c r="AO56" s="14" t="str">
        <f>IF(AI56&gt;0,INDEX(挂机升级突破!$CF$5:$CJ$5,卡牌消耗!AI56),"")</f>
        <v>金币</v>
      </c>
      <c r="AP56" s="14">
        <f>IF(AI56&gt;0,ROUND(INDEX(挂机升级突破!$CJ$7:$CJ$26,卡牌消耗!AM56)*INDEX(卡牌消耗!$B$8:$F$8,AK56),0),"")</f>
        <v>19800</v>
      </c>
      <c r="AQ56" s="14" t="str">
        <f>IF(AJ56&gt;0,INDEX(挂机升级突破!$CF$5:$CJ$5,卡牌消耗!AJ56),"")</f>
        <v>乌金</v>
      </c>
      <c r="AR56" s="14">
        <f>IF(AJ56&gt;0,ROUND(INDEX(挂机升级突破!$CF$7:$CI$26,卡牌消耗!AM56,卡牌消耗!AJ56)*INDEX($B$6:$F$6,AK56),0),"")</f>
        <v>59</v>
      </c>
      <c r="AS56" s="120"/>
      <c r="AT56" s="120"/>
      <c r="AU56" s="122"/>
      <c r="AV56" s="15"/>
      <c r="BK56" s="15"/>
      <c r="BL56" s="14">
        <f>SUM(BN53:BN62)</f>
        <v>146</v>
      </c>
      <c r="BM56" s="52">
        <v>44</v>
      </c>
      <c r="BN56" s="52">
        <v>13</v>
      </c>
      <c r="BO56" s="21">
        <f t="shared" si="21"/>
        <v>8.9041095890410954E-2</v>
      </c>
      <c r="BP56" s="71">
        <f t="shared" si="22"/>
        <v>2753</v>
      </c>
      <c r="BQ56" s="52">
        <f>SUM(BP$5:BP56)</f>
        <v>94956</v>
      </c>
    </row>
    <row r="57" spans="1:69" ht="16.5" x14ac:dyDescent="0.2">
      <c r="A57" s="59">
        <v>1101012</v>
      </c>
      <c r="B57" s="59" t="s">
        <v>438</v>
      </c>
      <c r="C57" s="59">
        <v>3</v>
      </c>
      <c r="H57" s="15"/>
      <c r="I57" s="15"/>
      <c r="J57" s="15"/>
      <c r="K57" s="15"/>
      <c r="L57" s="15"/>
      <c r="M57" s="15"/>
      <c r="N57" s="15"/>
      <c r="O57" s="15"/>
      <c r="P57" s="120">
        <v>53</v>
      </c>
      <c r="Q57" s="14">
        <f t="shared" si="0"/>
        <v>2</v>
      </c>
      <c r="R57" s="14">
        <f>INDEX(挂机升级突破!$BG$6:$BG$57,卡牌消耗!X57)</f>
        <v>11</v>
      </c>
      <c r="S57" s="14">
        <f>INDEX(挂机升级突破!BH$6:BH$57,卡牌消耗!$X57)</f>
        <v>1</v>
      </c>
      <c r="T57" s="14">
        <f>INDEX(挂机升级突破!BI$6:BI$57,卡牌消耗!$X57)</f>
        <v>0</v>
      </c>
      <c r="U57" s="14" t="str">
        <f t="shared" si="1"/>
        <v>许褚</v>
      </c>
      <c r="V57" s="14">
        <f t="shared" si="2"/>
        <v>3</v>
      </c>
      <c r="W57" s="14" t="str">
        <f t="shared" si="3"/>
        <v>许褚魂火-1</v>
      </c>
      <c r="X57" s="14">
        <f t="shared" si="4"/>
        <v>1</v>
      </c>
      <c r="Y57" s="14" t="str">
        <f>INDEX(挂机升级突破!$BJ$4:$BT$4,INDEX(挂机升级突破!$BG$6:$BG$57,卡牌消耗!X57))</f>
        <v>金币</v>
      </c>
      <c r="Z57" s="14">
        <f>ROUND(INDEX(挂机升级突破!$AZ$6:$AZ$57,卡牌消耗!X57)*INDEX(卡牌消耗!$B$8:$F$8,V57),0)</f>
        <v>80</v>
      </c>
      <c r="AA57" s="14" t="str">
        <f>IF(S57&gt;0,INDEX(挂机升级突破!$BJ$4:$BT$4,S57),"")</f>
        <v>绿色基础材料</v>
      </c>
      <c r="AB57" s="14">
        <f>ROUND(INDEX(挂机升级突破!$BJ$6:$BT$57,卡牌消耗!X57,S57)*INDEX(卡牌消耗!$B$5:$F$5,V57),0)</f>
        <v>15</v>
      </c>
      <c r="AC57" s="14" t="str">
        <f>IF(T57&gt;0,INDEX(挂机升级突破!$BJ$4:$BT$4,T57),"")</f>
        <v/>
      </c>
      <c r="AD57" s="14" t="str">
        <f>IF(T57&gt;0,ROUND(INDEX(挂机升级突破!$BJ$6:$BT$57,卡牌消耗!X57,T57)*INDEX(卡牌消耗!$B$7:$F$7,V57),0),"")</f>
        <v/>
      </c>
      <c r="AE57" s="122"/>
      <c r="AF57" s="15"/>
      <c r="AG57" s="120">
        <v>53</v>
      </c>
      <c r="AH57" s="14">
        <f t="shared" si="5"/>
        <v>3</v>
      </c>
      <c r="AI57" s="14">
        <f>INDEX(挂机升级突破!$BY$7:$BY$26,AM57)</f>
        <v>5</v>
      </c>
      <c r="AJ57" s="14">
        <f>INDEX(挂机升级突破!$BZ$7:$BZ$26,AM57)</f>
        <v>3</v>
      </c>
      <c r="AK57" s="14">
        <f t="shared" si="6"/>
        <v>4</v>
      </c>
      <c r="AL57" s="14" t="str">
        <f t="shared" si="7"/>
        <v>典韦</v>
      </c>
      <c r="AM57" s="14">
        <f t="shared" si="8"/>
        <v>13</v>
      </c>
      <c r="AN57" s="14" t="str">
        <f t="shared" si="9"/>
        <v>典韦13突</v>
      </c>
      <c r="AO57" s="14" t="str">
        <f>IF(AI57&gt;0,INDEX(挂机升级突破!$CF$5:$CJ$5,卡牌消耗!AI57),"")</f>
        <v>金币</v>
      </c>
      <c r="AP57" s="14">
        <f>IF(AI57&gt;0,ROUND(INDEX(挂机升级突破!$CJ$7:$CJ$26,卡牌消耗!AM57)*INDEX(卡牌消耗!$B$8:$F$8,AK57),0),"")</f>
        <v>24800</v>
      </c>
      <c r="AQ57" s="14" t="str">
        <f>IF(AJ57&gt;0,INDEX(挂机升级突破!$CF$5:$CJ$5,卡牌消耗!AJ57),"")</f>
        <v>银母</v>
      </c>
      <c r="AR57" s="14">
        <f>IF(AJ57&gt;0,ROUND(INDEX(挂机升级突破!$CF$7:$CI$26,卡牌消耗!AM57,卡牌消耗!AJ57)*INDEX($B$6:$F$6,AK57),0),"")</f>
        <v>23</v>
      </c>
      <c r="AS57" s="120"/>
      <c r="AT57" s="120"/>
      <c r="AU57" s="122"/>
      <c r="AV57" s="15"/>
      <c r="BM57" s="52">
        <v>45</v>
      </c>
      <c r="BN57" s="52">
        <v>14</v>
      </c>
      <c r="BO57" s="21">
        <f t="shared" si="21"/>
        <v>9.5890410958904104E-2</v>
      </c>
      <c r="BP57" s="71">
        <f t="shared" si="22"/>
        <v>2965</v>
      </c>
      <c r="BQ57" s="52">
        <f>SUM(BP$5:BP57)</f>
        <v>97921</v>
      </c>
    </row>
    <row r="58" spans="1:69" ht="16.5" x14ac:dyDescent="0.2">
      <c r="A58" s="59">
        <v>1101013</v>
      </c>
      <c r="B58" s="59" t="s">
        <v>439</v>
      </c>
      <c r="C58" s="59">
        <v>2</v>
      </c>
      <c r="H58" s="15"/>
      <c r="I58" s="15"/>
      <c r="J58" s="15"/>
      <c r="K58" s="15"/>
      <c r="L58" s="15"/>
      <c r="M58" s="15"/>
      <c r="N58" s="15"/>
      <c r="O58" s="15"/>
      <c r="P58" s="120">
        <v>54</v>
      </c>
      <c r="Q58" s="14">
        <f t="shared" si="0"/>
        <v>2</v>
      </c>
      <c r="R58" s="14">
        <f>INDEX(挂机升级突破!$BG$6:$BG$57,卡牌消耗!X58)</f>
        <v>11</v>
      </c>
      <c r="S58" s="14">
        <f>INDEX(挂机升级突破!BH$6:BH$57,卡牌消耗!$X58)</f>
        <v>1</v>
      </c>
      <c r="T58" s="14">
        <f>INDEX(挂机升级突破!BI$6:BI$57,卡牌消耗!$X58)</f>
        <v>0</v>
      </c>
      <c r="U58" s="14" t="str">
        <f t="shared" si="1"/>
        <v>许褚</v>
      </c>
      <c r="V58" s="14">
        <f t="shared" si="2"/>
        <v>3</v>
      </c>
      <c r="W58" s="14" t="str">
        <f t="shared" si="3"/>
        <v>许褚魂火-2</v>
      </c>
      <c r="X58" s="14">
        <f t="shared" si="4"/>
        <v>2</v>
      </c>
      <c r="Y58" s="14" t="str">
        <f>INDEX(挂机升级突破!$BJ$4:$BT$4,INDEX(挂机升级突破!$BG$6:$BG$57,卡牌消耗!X58))</f>
        <v>金币</v>
      </c>
      <c r="Z58" s="14">
        <f>ROUND(INDEX(挂机升级突破!$AZ$6:$AZ$57,卡牌消耗!X58)*INDEX(卡牌消耗!$B$8:$F$8,V58),0)</f>
        <v>120</v>
      </c>
      <c r="AA58" s="14" t="str">
        <f>IF(S58&gt;0,INDEX(挂机升级突破!$BJ$4:$BT$4,S58),"")</f>
        <v>绿色基础材料</v>
      </c>
      <c r="AB58" s="14">
        <f>ROUND(INDEX(挂机升级突破!$BJ$6:$BT$57,卡牌消耗!X58,S58)*INDEX(卡牌消耗!$B$5:$F$5,V58),0)</f>
        <v>40</v>
      </c>
      <c r="AC58" s="14" t="str">
        <f>IF(T58&gt;0,INDEX(挂机升级突破!$BJ$4:$BT$4,T58),"")</f>
        <v/>
      </c>
      <c r="AD58" s="14" t="str">
        <f>IF(T58&gt;0,ROUND(INDEX(挂机升级突破!$BJ$6:$BT$57,卡牌消耗!X58,T58)*INDEX(卡牌消耗!$B$7:$F$7,V58),0),"")</f>
        <v/>
      </c>
      <c r="AE58" s="122"/>
      <c r="AF58" s="15"/>
      <c r="AG58" s="120">
        <v>54</v>
      </c>
      <c r="AH58" s="14">
        <f t="shared" si="5"/>
        <v>3</v>
      </c>
      <c r="AI58" s="14">
        <f>INDEX(挂机升级突破!$BY$7:$BY$26,AM58)</f>
        <v>5</v>
      </c>
      <c r="AJ58" s="14">
        <f>INDEX(挂机升级突破!$BZ$7:$BZ$26,AM58)</f>
        <v>3</v>
      </c>
      <c r="AK58" s="14">
        <f t="shared" si="6"/>
        <v>4</v>
      </c>
      <c r="AL58" s="14" t="str">
        <f t="shared" si="7"/>
        <v>典韦</v>
      </c>
      <c r="AM58" s="14">
        <f t="shared" si="8"/>
        <v>14</v>
      </c>
      <c r="AN58" s="14" t="str">
        <f t="shared" si="9"/>
        <v>典韦14突</v>
      </c>
      <c r="AO58" s="14" t="str">
        <f>IF(AI58&gt;0,INDEX(挂机升级突破!$CF$5:$CJ$5,卡牌消耗!AI58),"")</f>
        <v>金币</v>
      </c>
      <c r="AP58" s="14">
        <f>IF(AI58&gt;0,ROUND(INDEX(挂机升级突破!$CJ$7:$CJ$26,卡牌消耗!AM58)*INDEX(卡牌消耗!$B$8:$F$8,AK58),0),"")</f>
        <v>33120</v>
      </c>
      <c r="AQ58" s="14" t="str">
        <f>IF(AJ58&gt;0,INDEX(挂机升级突破!$CF$5:$CJ$5,卡牌消耗!AJ58),"")</f>
        <v>银母</v>
      </c>
      <c r="AR58" s="14">
        <f>IF(AJ58&gt;0,ROUND(INDEX(挂机升级突破!$CF$7:$CI$26,卡牌消耗!AM58,卡牌消耗!AJ58)*INDEX($B$6:$F$6,AK58),0),"")</f>
        <v>31</v>
      </c>
      <c r="AS58" s="120"/>
      <c r="AT58" s="120"/>
      <c r="AU58" s="122"/>
      <c r="AV58" s="15"/>
      <c r="BM58" s="52">
        <v>46</v>
      </c>
      <c r="BN58" s="52">
        <v>15</v>
      </c>
      <c r="BO58" s="21">
        <f t="shared" si="21"/>
        <v>0.10273972602739725</v>
      </c>
      <c r="BP58" s="71">
        <f t="shared" si="22"/>
        <v>3176</v>
      </c>
      <c r="BQ58" s="52">
        <f>SUM(BP$5:BP58)</f>
        <v>101097</v>
      </c>
    </row>
    <row r="59" spans="1:69" ht="16.5" x14ac:dyDescent="0.2">
      <c r="A59" s="59">
        <v>1101014</v>
      </c>
      <c r="B59" s="59" t="s">
        <v>440</v>
      </c>
      <c r="C59" s="59">
        <v>3</v>
      </c>
      <c r="H59" s="15"/>
      <c r="I59" s="15"/>
      <c r="J59" s="15"/>
      <c r="K59" s="15"/>
      <c r="L59" s="15"/>
      <c r="M59" s="15"/>
      <c r="N59" s="15"/>
      <c r="O59" s="15"/>
      <c r="P59" s="120">
        <v>55</v>
      </c>
      <c r="Q59" s="14">
        <f t="shared" si="0"/>
        <v>2</v>
      </c>
      <c r="R59" s="14">
        <f>INDEX(挂机升级突破!$BG$6:$BG$57,卡牌消耗!X59)</f>
        <v>11</v>
      </c>
      <c r="S59" s="14">
        <f>INDEX(挂机升级突破!BH$6:BH$57,卡牌消耗!$X59)</f>
        <v>1</v>
      </c>
      <c r="T59" s="14">
        <f>INDEX(挂机升级突破!BI$6:BI$57,卡牌消耗!$X59)</f>
        <v>0</v>
      </c>
      <c r="U59" s="14" t="str">
        <f t="shared" si="1"/>
        <v>许褚</v>
      </c>
      <c r="V59" s="14">
        <f t="shared" si="2"/>
        <v>3</v>
      </c>
      <c r="W59" s="14" t="str">
        <f t="shared" si="3"/>
        <v>许褚魂火-3</v>
      </c>
      <c r="X59" s="14">
        <f t="shared" si="4"/>
        <v>3</v>
      </c>
      <c r="Y59" s="14" t="str">
        <f>INDEX(挂机升级突破!$BJ$4:$BT$4,INDEX(挂机升级突破!$BG$6:$BG$57,卡牌消耗!X59))</f>
        <v>金币</v>
      </c>
      <c r="Z59" s="14">
        <f>ROUND(INDEX(挂机升级突破!$AZ$6:$AZ$57,卡牌消耗!X59)*INDEX(卡牌消耗!$B$8:$F$8,V59),0)</f>
        <v>180</v>
      </c>
      <c r="AA59" s="14" t="str">
        <f>IF(S59&gt;0,INDEX(挂机升级突破!$BJ$4:$BT$4,S59),"")</f>
        <v>绿色基础材料</v>
      </c>
      <c r="AB59" s="14">
        <f>ROUND(INDEX(挂机升级突破!$BJ$6:$BT$57,卡牌消耗!X59,S59)*INDEX(卡牌消耗!$B$5:$F$5,V59),0)</f>
        <v>50</v>
      </c>
      <c r="AC59" s="14" t="str">
        <f>IF(T59&gt;0,INDEX(挂机升级突破!$BJ$4:$BT$4,T59),"")</f>
        <v/>
      </c>
      <c r="AD59" s="14" t="str">
        <f>IF(T59&gt;0,ROUND(INDEX(挂机升级突破!$BJ$6:$BT$57,卡牌消耗!X59,T59)*INDEX(卡牌消耗!$B$7:$F$7,V59),0),"")</f>
        <v/>
      </c>
      <c r="AE59" s="122"/>
      <c r="AF59" s="15"/>
      <c r="AG59" s="120">
        <v>55</v>
      </c>
      <c r="AH59" s="14">
        <f t="shared" si="5"/>
        <v>3</v>
      </c>
      <c r="AI59" s="14">
        <f>INDEX(挂机升级突破!$BY$7:$BY$26,AM59)</f>
        <v>5</v>
      </c>
      <c r="AJ59" s="14">
        <f>INDEX(挂机升级突破!$BZ$7:$BZ$26,AM59)</f>
        <v>3</v>
      </c>
      <c r="AK59" s="14">
        <f t="shared" si="6"/>
        <v>4</v>
      </c>
      <c r="AL59" s="14" t="str">
        <f t="shared" si="7"/>
        <v>典韦</v>
      </c>
      <c r="AM59" s="14">
        <f t="shared" si="8"/>
        <v>15</v>
      </c>
      <c r="AN59" s="14" t="str">
        <f t="shared" si="9"/>
        <v>典韦15突</v>
      </c>
      <c r="AO59" s="14" t="str">
        <f>IF(AI59&gt;0,INDEX(挂机升级突破!$CF$5:$CJ$5,卡牌消耗!AI59),"")</f>
        <v>金币</v>
      </c>
      <c r="AP59" s="14">
        <f>IF(AI59&gt;0,ROUND(INDEX(挂机升级突破!$CJ$7:$CJ$26,卡牌消耗!AM59)*INDEX(卡牌消耗!$B$8:$F$8,AK59),0),"")</f>
        <v>37959</v>
      </c>
      <c r="AQ59" s="14" t="str">
        <f>IF(AJ59&gt;0,INDEX(挂机升级突破!$CF$5:$CJ$5,卡牌消耗!AJ59),"")</f>
        <v>银母</v>
      </c>
      <c r="AR59" s="14">
        <f>IF(AJ59&gt;0,ROUND(INDEX(挂机升级突破!$CF$7:$CI$26,卡牌消耗!AM59,卡牌消耗!AJ59)*INDEX($B$6:$F$6,AK59),0),"")</f>
        <v>42</v>
      </c>
      <c r="AS59" s="120"/>
      <c r="AT59" s="120"/>
      <c r="AU59" s="122"/>
      <c r="AV59" s="15"/>
      <c r="BM59" s="52">
        <v>47</v>
      </c>
      <c r="BN59" s="52">
        <v>16</v>
      </c>
      <c r="BO59" s="21">
        <f t="shared" si="21"/>
        <v>0.1095890410958904</v>
      </c>
      <c r="BP59" s="71">
        <f t="shared" si="22"/>
        <v>3388</v>
      </c>
      <c r="BQ59" s="52">
        <f>SUM(BP$5:BP59)</f>
        <v>104485</v>
      </c>
    </row>
    <row r="60" spans="1:69" ht="16.5" x14ac:dyDescent="0.2">
      <c r="A60" s="59">
        <v>1101015</v>
      </c>
      <c r="B60" s="59" t="s">
        <v>441</v>
      </c>
      <c r="C60" s="59">
        <v>2</v>
      </c>
      <c r="H60" s="15"/>
      <c r="I60" s="15"/>
      <c r="J60" s="15"/>
      <c r="K60" s="15"/>
      <c r="L60" s="15"/>
      <c r="M60" s="15"/>
      <c r="N60" s="15"/>
      <c r="O60" s="15"/>
      <c r="P60" s="120">
        <v>56</v>
      </c>
      <c r="Q60" s="14">
        <f t="shared" si="0"/>
        <v>2</v>
      </c>
      <c r="R60" s="14">
        <f>INDEX(挂机升级突破!$BG$6:$BG$57,卡牌消耗!X60)</f>
        <v>11</v>
      </c>
      <c r="S60" s="14">
        <f>INDEX(挂机升级突破!BH$6:BH$57,卡牌消耗!$X60)</f>
        <v>1</v>
      </c>
      <c r="T60" s="14">
        <f>INDEX(挂机升级突破!BI$6:BI$57,卡牌消耗!$X60)</f>
        <v>0</v>
      </c>
      <c r="U60" s="14" t="str">
        <f t="shared" si="1"/>
        <v>许褚</v>
      </c>
      <c r="V60" s="14">
        <f t="shared" si="2"/>
        <v>3</v>
      </c>
      <c r="W60" s="14" t="str">
        <f t="shared" si="3"/>
        <v>许褚魂火-4</v>
      </c>
      <c r="X60" s="14">
        <f t="shared" si="4"/>
        <v>4</v>
      </c>
      <c r="Y60" s="14" t="str">
        <f>INDEX(挂机升级突破!$BJ$4:$BT$4,INDEX(挂机升级突破!$BG$6:$BG$57,卡牌消耗!X60))</f>
        <v>金币</v>
      </c>
      <c r="Z60" s="14">
        <f>ROUND(INDEX(挂机升级突破!$AZ$6:$AZ$57,卡牌消耗!X60)*INDEX(卡牌消耗!$B$8:$F$8,V60),0)</f>
        <v>480</v>
      </c>
      <c r="AA60" s="14" t="str">
        <f>IF(S60&gt;0,INDEX(挂机升级突破!$BJ$4:$BT$4,S60),"")</f>
        <v>绿色基础材料</v>
      </c>
      <c r="AB60" s="14">
        <f>ROUND(INDEX(挂机升级突破!$BJ$6:$BT$57,卡牌消耗!X60,S60)*INDEX(卡牌消耗!$B$5:$F$5,V60),0)</f>
        <v>80</v>
      </c>
      <c r="AC60" s="14" t="str">
        <f>IF(T60&gt;0,INDEX(挂机升级突破!$BJ$4:$BT$4,T60),"")</f>
        <v/>
      </c>
      <c r="AD60" s="14" t="str">
        <f>IF(T60&gt;0,ROUND(INDEX(挂机升级突破!$BJ$6:$BT$57,卡牌消耗!X60,T60)*INDEX(卡牌消耗!$B$7:$F$7,V60),0),"")</f>
        <v/>
      </c>
      <c r="AE60" s="122"/>
      <c r="AF60" s="15"/>
      <c r="AG60" s="120">
        <v>56</v>
      </c>
      <c r="AH60" s="14">
        <f t="shared" si="5"/>
        <v>3</v>
      </c>
      <c r="AI60" s="14">
        <f>INDEX(挂机升级突破!$BY$7:$BY$26,AM60)</f>
        <v>5</v>
      </c>
      <c r="AJ60" s="14">
        <f>INDEX(挂机升级突破!$BZ$7:$BZ$26,AM60)</f>
        <v>3</v>
      </c>
      <c r="AK60" s="14">
        <f t="shared" si="6"/>
        <v>4</v>
      </c>
      <c r="AL60" s="14" t="str">
        <f t="shared" si="7"/>
        <v>典韦</v>
      </c>
      <c r="AM60" s="14">
        <f t="shared" si="8"/>
        <v>16</v>
      </c>
      <c r="AN60" s="14" t="str">
        <f t="shared" si="9"/>
        <v>典韦16突</v>
      </c>
      <c r="AO60" s="14" t="str">
        <f>IF(AI60&gt;0,INDEX(挂机升级突破!$CF$5:$CJ$5,卡牌消耗!AI60),"")</f>
        <v>金币</v>
      </c>
      <c r="AP60" s="14">
        <f>IF(AI60&gt;0,ROUND(INDEX(挂机升级突破!$CJ$7:$CJ$26,卡牌消耗!AM60)*INDEX(卡牌消耗!$B$8:$F$8,AK60),0),"")</f>
        <v>48600</v>
      </c>
      <c r="AQ60" s="14" t="str">
        <f>IF(AJ60&gt;0,INDEX(挂机升级突破!$CF$5:$CJ$5,卡牌消耗!AJ60),"")</f>
        <v>银母</v>
      </c>
      <c r="AR60" s="14">
        <f>IF(AJ60&gt;0,ROUND(INDEX(挂机升级突破!$CF$7:$CI$26,卡牌消耗!AM60,卡牌消耗!AJ60)*INDEX($B$6:$F$6,AK60),0),"")</f>
        <v>54</v>
      </c>
      <c r="AS60" s="120"/>
      <c r="AT60" s="120"/>
      <c r="AU60" s="122"/>
      <c r="AV60" s="15"/>
      <c r="BM60" s="52">
        <v>48</v>
      </c>
      <c r="BN60" s="52">
        <v>17</v>
      </c>
      <c r="BO60" s="21">
        <f t="shared" si="21"/>
        <v>0.11643835616438356</v>
      </c>
      <c r="BP60" s="71">
        <f t="shared" si="22"/>
        <v>3600</v>
      </c>
      <c r="BQ60" s="52">
        <f>SUM(BP$5:BP60)</f>
        <v>108085</v>
      </c>
    </row>
    <row r="61" spans="1:69" ht="16.5" x14ac:dyDescent="0.2">
      <c r="A61" s="59">
        <v>1101041</v>
      </c>
      <c r="B61" s="59" t="s">
        <v>442</v>
      </c>
      <c r="C61" s="59">
        <v>2</v>
      </c>
      <c r="H61" s="15"/>
      <c r="I61" s="15"/>
      <c r="J61" s="15"/>
      <c r="K61" s="15"/>
      <c r="L61" s="15"/>
      <c r="M61" s="15"/>
      <c r="N61" s="15"/>
      <c r="O61" s="15"/>
      <c r="P61" s="120">
        <v>57</v>
      </c>
      <c r="Q61" s="14">
        <f t="shared" si="0"/>
        <v>2</v>
      </c>
      <c r="R61" s="14">
        <f>INDEX(挂机升级突破!$BG$6:$BG$57,卡牌消耗!X61)</f>
        <v>11</v>
      </c>
      <c r="S61" s="14">
        <f>INDEX(挂机升级突破!BH$6:BH$57,卡牌消耗!$X61)</f>
        <v>1</v>
      </c>
      <c r="T61" s="14">
        <f>INDEX(挂机升级突破!BI$6:BI$57,卡牌消耗!$X61)</f>
        <v>0</v>
      </c>
      <c r="U61" s="14" t="str">
        <f t="shared" si="1"/>
        <v>许褚</v>
      </c>
      <c r="V61" s="14">
        <f t="shared" si="2"/>
        <v>3</v>
      </c>
      <c r="W61" s="14" t="str">
        <f t="shared" si="3"/>
        <v>许褚魂火-5</v>
      </c>
      <c r="X61" s="14">
        <f t="shared" si="4"/>
        <v>5</v>
      </c>
      <c r="Y61" s="14" t="str">
        <f>INDEX(挂机升级突破!$BJ$4:$BT$4,INDEX(挂机升级突破!$BG$6:$BG$57,卡牌消耗!X61))</f>
        <v>金币</v>
      </c>
      <c r="Z61" s="14">
        <f>ROUND(INDEX(挂机升级突破!$AZ$6:$AZ$57,卡牌消耗!X61)*INDEX(卡牌消耗!$B$8:$F$8,V61),0)</f>
        <v>1000</v>
      </c>
      <c r="AA61" s="14" t="str">
        <f>IF(S61&gt;0,INDEX(挂机升级突破!$BJ$4:$BT$4,S61),"")</f>
        <v>绿色基础材料</v>
      </c>
      <c r="AB61" s="14">
        <f>ROUND(INDEX(挂机升级突破!$BJ$6:$BT$57,卡牌消耗!X61,S61)*INDEX(卡牌消耗!$B$5:$F$5,V61),0)</f>
        <v>80</v>
      </c>
      <c r="AC61" s="14" t="str">
        <f>IF(T61&gt;0,INDEX(挂机升级突破!$BJ$4:$BT$4,T61),"")</f>
        <v/>
      </c>
      <c r="AD61" s="14" t="str">
        <f>IF(T61&gt;0,ROUND(INDEX(挂机升级突破!$BJ$6:$BT$57,卡牌消耗!X61,T61)*INDEX(卡牌消耗!$B$7:$F$7,V61),0),"")</f>
        <v/>
      </c>
      <c r="AE61" s="122"/>
      <c r="AF61" s="15"/>
      <c r="AG61" s="120">
        <v>57</v>
      </c>
      <c r="AH61" s="14">
        <f t="shared" si="5"/>
        <v>3</v>
      </c>
      <c r="AI61" s="14">
        <f>INDEX(挂机升级突破!$BY$7:$BY$26,AM61)</f>
        <v>5</v>
      </c>
      <c r="AJ61" s="14">
        <f>INDEX(挂机升级突破!$BZ$7:$BZ$26,AM61)</f>
        <v>4</v>
      </c>
      <c r="AK61" s="14">
        <f t="shared" si="6"/>
        <v>4</v>
      </c>
      <c r="AL61" s="14" t="str">
        <f t="shared" si="7"/>
        <v>典韦</v>
      </c>
      <c r="AM61" s="14">
        <f t="shared" si="8"/>
        <v>17</v>
      </c>
      <c r="AN61" s="14" t="str">
        <f t="shared" si="9"/>
        <v>典韦17突</v>
      </c>
      <c r="AO61" s="14" t="str">
        <f>IF(AI61&gt;0,INDEX(挂机升级突破!$CF$5:$CJ$5,卡牌消耗!AI61),"")</f>
        <v>金币</v>
      </c>
      <c r="AP61" s="14">
        <f>IF(AI61&gt;0,ROUND(INDEX(挂机升级突破!$CJ$7:$CJ$26,卡牌消耗!AM61)*INDEX(卡牌消耗!$B$8:$F$8,AK61),0),"")</f>
        <v>54399</v>
      </c>
      <c r="AQ61" s="14" t="str">
        <f>IF(AJ61&gt;0,INDEX(挂机升级突破!$CF$5:$CJ$5,卡牌消耗!AJ61),"")</f>
        <v>铀金</v>
      </c>
      <c r="AR61" s="14">
        <f>IF(AJ61&gt;0,ROUND(INDEX(挂机升级突破!$CF$7:$CI$26,卡牌消耗!AM61,卡牌消耗!AJ61)*INDEX($B$6:$F$6,AK61),0),"")</f>
        <v>11</v>
      </c>
      <c r="AS61" s="120"/>
      <c r="AT61" s="120"/>
      <c r="AU61" s="122"/>
      <c r="AV61" s="15"/>
      <c r="BM61" s="52">
        <v>49</v>
      </c>
      <c r="BN61" s="52">
        <v>18</v>
      </c>
      <c r="BO61" s="21">
        <f t="shared" si="21"/>
        <v>0.12328767123287671</v>
      </c>
      <c r="BP61" s="71">
        <f t="shared" si="22"/>
        <v>3812</v>
      </c>
      <c r="BQ61" s="52">
        <f>SUM(BP$5:BP61)</f>
        <v>111897</v>
      </c>
    </row>
    <row r="62" spans="1:69" ht="16.5" x14ac:dyDescent="0.2">
      <c r="A62" s="59">
        <v>1102001</v>
      </c>
      <c r="B62" s="59" t="s">
        <v>199</v>
      </c>
      <c r="C62" s="59">
        <v>5</v>
      </c>
      <c r="H62" s="15"/>
      <c r="I62" s="15"/>
      <c r="J62" s="15"/>
      <c r="K62" s="15"/>
      <c r="L62" s="15"/>
      <c r="M62" s="15"/>
      <c r="N62" s="15"/>
      <c r="O62" s="15"/>
      <c r="P62" s="120">
        <v>58</v>
      </c>
      <c r="Q62" s="14">
        <f t="shared" si="0"/>
        <v>2</v>
      </c>
      <c r="R62" s="14">
        <f>INDEX(挂机升级突破!$BG$6:$BG$57,卡牌消耗!X62)</f>
        <v>11</v>
      </c>
      <c r="S62" s="14">
        <f>INDEX(挂机升级突破!BH$6:BH$57,卡牌消耗!$X62)</f>
        <v>2</v>
      </c>
      <c r="T62" s="14">
        <f>INDEX(挂机升级突破!BI$6:BI$57,卡牌消耗!$X62)</f>
        <v>0</v>
      </c>
      <c r="U62" s="14" t="str">
        <f t="shared" si="1"/>
        <v>许褚</v>
      </c>
      <c r="V62" s="14">
        <f t="shared" si="2"/>
        <v>3</v>
      </c>
      <c r="W62" s="14" t="str">
        <f t="shared" si="3"/>
        <v>许褚魂火-6</v>
      </c>
      <c r="X62" s="14">
        <f t="shared" si="4"/>
        <v>6</v>
      </c>
      <c r="Y62" s="14" t="str">
        <f>INDEX(挂机升级突破!$BJ$4:$BT$4,INDEX(挂机升级突破!$BG$6:$BG$57,卡牌消耗!X62))</f>
        <v>金币</v>
      </c>
      <c r="Z62" s="14">
        <f>ROUND(INDEX(挂机升级突破!$AZ$6:$AZ$57,卡牌消耗!X62)*INDEX(卡牌消耗!$B$8:$F$8,V62),0)</f>
        <v>1440</v>
      </c>
      <c r="AA62" s="14" t="str">
        <f>IF(S62&gt;0,INDEX(挂机升级突破!$BJ$4:$BT$4,S62),"")</f>
        <v>蓝色基础材料</v>
      </c>
      <c r="AB62" s="14">
        <f>ROUND(INDEX(挂机升级突破!$BJ$6:$BT$57,卡牌消耗!X62,S62)*INDEX(卡牌消耗!$B$5:$F$5,V62),0)</f>
        <v>20</v>
      </c>
      <c r="AC62" s="14" t="str">
        <f>IF(T62&gt;0,INDEX(挂机升级突破!$BJ$4:$BT$4,T62),"")</f>
        <v/>
      </c>
      <c r="AD62" s="14" t="str">
        <f>IF(T62&gt;0,ROUND(INDEX(挂机升级突破!$BJ$6:$BT$57,卡牌消耗!X62,T62)*INDEX(卡牌消耗!$B$7:$F$7,V62),0),"")</f>
        <v/>
      </c>
      <c r="AE62" s="122"/>
      <c r="AF62" s="15"/>
      <c r="AG62" s="120">
        <v>58</v>
      </c>
      <c r="AH62" s="14">
        <f t="shared" si="5"/>
        <v>3</v>
      </c>
      <c r="AI62" s="14">
        <f>INDEX(挂机升级突破!$BY$7:$BY$26,AM62)</f>
        <v>5</v>
      </c>
      <c r="AJ62" s="14">
        <f>INDEX(挂机升级突破!$BZ$7:$BZ$26,AM62)</f>
        <v>4</v>
      </c>
      <c r="AK62" s="14">
        <f t="shared" si="6"/>
        <v>4</v>
      </c>
      <c r="AL62" s="14" t="str">
        <f t="shared" si="7"/>
        <v>典韦</v>
      </c>
      <c r="AM62" s="14">
        <f t="shared" si="8"/>
        <v>18</v>
      </c>
      <c r="AN62" s="14" t="str">
        <f t="shared" si="9"/>
        <v>典韦18突</v>
      </c>
      <c r="AO62" s="14" t="str">
        <f>IF(AI62&gt;0,INDEX(挂机升级突破!$CF$5:$CJ$5,卡牌消耗!AI62),"")</f>
        <v>金币</v>
      </c>
      <c r="AP62" s="14">
        <f>IF(AI62&gt;0,ROUND(INDEX(挂机升级突破!$CJ$7:$CJ$26,卡牌消耗!AM62)*INDEX(卡牌消耗!$B$8:$F$8,AK62),0),"")</f>
        <v>81000</v>
      </c>
      <c r="AQ62" s="14" t="str">
        <f>IF(AJ62&gt;0,INDEX(挂机升级突破!$CF$5:$CJ$5,卡牌消耗!AJ62),"")</f>
        <v>铀金</v>
      </c>
      <c r="AR62" s="14">
        <f>IF(AJ62&gt;0,ROUND(INDEX(挂机升级突破!$CF$7:$CI$26,卡牌消耗!AM62,卡牌消耗!AJ62)*INDEX($B$6:$F$6,AK62),0),"")</f>
        <v>14</v>
      </c>
      <c r="AS62" s="120"/>
      <c r="AT62" s="120"/>
      <c r="AU62" s="122"/>
      <c r="AV62" s="15"/>
      <c r="BM62" s="52">
        <v>50</v>
      </c>
      <c r="BN62" s="52">
        <v>20</v>
      </c>
      <c r="BO62" s="21">
        <f t="shared" si="21"/>
        <v>0.13698630136986301</v>
      </c>
      <c r="BP62" s="71">
        <f t="shared" si="22"/>
        <v>4235</v>
      </c>
      <c r="BQ62" s="52">
        <f>SUM(BP$5:BP62)</f>
        <v>116132</v>
      </c>
    </row>
    <row r="63" spans="1:69" ht="16.5" x14ac:dyDescent="0.2">
      <c r="A63" s="59">
        <v>1102002</v>
      </c>
      <c r="B63" s="59" t="s">
        <v>200</v>
      </c>
      <c r="C63" s="59">
        <v>3</v>
      </c>
      <c r="H63" s="15"/>
      <c r="I63" s="15"/>
      <c r="J63" s="15"/>
      <c r="K63" s="15"/>
      <c r="L63" s="15"/>
      <c r="M63" s="15"/>
      <c r="N63" s="15"/>
      <c r="O63" s="15"/>
      <c r="P63" s="120">
        <v>59</v>
      </c>
      <c r="Q63" s="14">
        <f t="shared" si="0"/>
        <v>2</v>
      </c>
      <c r="R63" s="14">
        <f>INDEX(挂机升级突破!$BG$6:$BG$57,卡牌消耗!X63)</f>
        <v>11</v>
      </c>
      <c r="S63" s="14">
        <f>INDEX(挂机升级突破!BH$6:BH$57,卡牌消耗!$X63)</f>
        <v>2</v>
      </c>
      <c r="T63" s="14">
        <f>INDEX(挂机升级突破!BI$6:BI$57,卡牌消耗!$X63)</f>
        <v>0</v>
      </c>
      <c r="U63" s="14" t="str">
        <f t="shared" si="1"/>
        <v>许褚</v>
      </c>
      <c r="V63" s="14">
        <f t="shared" si="2"/>
        <v>3</v>
      </c>
      <c r="W63" s="14" t="str">
        <f t="shared" si="3"/>
        <v>许褚魂火-7</v>
      </c>
      <c r="X63" s="14">
        <f t="shared" si="4"/>
        <v>7</v>
      </c>
      <c r="Y63" s="14" t="str">
        <f>INDEX(挂机升级突破!$BJ$4:$BT$4,INDEX(挂机升级突破!$BG$6:$BG$57,卡牌消耗!X63))</f>
        <v>金币</v>
      </c>
      <c r="Z63" s="14">
        <f>ROUND(INDEX(挂机升级突破!$AZ$6:$AZ$57,卡牌消耗!X63)*INDEX(卡牌消耗!$B$8:$F$8,V63),0)</f>
        <v>2100</v>
      </c>
      <c r="AA63" s="14" t="str">
        <f>IF(S63&gt;0,INDEX(挂机升级突破!$BJ$4:$BT$4,S63),"")</f>
        <v>蓝色基础材料</v>
      </c>
      <c r="AB63" s="14">
        <f>ROUND(INDEX(挂机升级突破!$BJ$6:$BT$57,卡牌消耗!X63,S63)*INDEX(卡牌消耗!$B$5:$F$5,V63),0)</f>
        <v>20</v>
      </c>
      <c r="AC63" s="14" t="str">
        <f>IF(T63&gt;0,INDEX(挂机升级突破!$BJ$4:$BT$4,T63),"")</f>
        <v/>
      </c>
      <c r="AD63" s="14" t="str">
        <f>IF(T63&gt;0,ROUND(INDEX(挂机升级突破!$BJ$6:$BT$57,卡牌消耗!X63,T63)*INDEX(卡牌消耗!$B$7:$F$7,V63),0),"")</f>
        <v/>
      </c>
      <c r="AE63" s="122"/>
      <c r="AF63" s="15"/>
      <c r="AG63" s="120">
        <v>59</v>
      </c>
      <c r="AH63" s="14">
        <f t="shared" si="5"/>
        <v>3</v>
      </c>
      <c r="AI63" s="14">
        <f>INDEX(挂机升级突破!$BY$7:$BY$26,AM63)</f>
        <v>5</v>
      </c>
      <c r="AJ63" s="14">
        <f>INDEX(挂机升级突破!$BZ$7:$BZ$26,AM63)</f>
        <v>4</v>
      </c>
      <c r="AK63" s="14">
        <f t="shared" si="6"/>
        <v>4</v>
      </c>
      <c r="AL63" s="14" t="str">
        <f t="shared" si="7"/>
        <v>典韦</v>
      </c>
      <c r="AM63" s="14">
        <f t="shared" si="8"/>
        <v>19</v>
      </c>
      <c r="AN63" s="14" t="str">
        <f t="shared" si="9"/>
        <v>典韦19突</v>
      </c>
      <c r="AO63" s="14" t="str">
        <f>IF(AI63&gt;0,INDEX(挂机升级突破!$CF$5:$CJ$5,卡牌消耗!AI63),"")</f>
        <v>金币</v>
      </c>
      <c r="AP63" s="14">
        <f>IF(AI63&gt;0,ROUND(INDEX(挂机升级突破!$CJ$7:$CJ$26,卡牌消耗!AM63)*INDEX(卡牌消耗!$B$8:$F$8,AK63),0),"")</f>
        <v>97659</v>
      </c>
      <c r="AQ63" s="14" t="str">
        <f>IF(AJ63&gt;0,INDEX(挂机升级突破!$CF$5:$CJ$5,卡牌消耗!AJ63),"")</f>
        <v>铀金</v>
      </c>
      <c r="AR63" s="14">
        <f>IF(AJ63&gt;0,ROUND(INDEX(挂机升级突破!$CF$7:$CI$26,卡牌消耗!AM63,卡牌消耗!AJ63)*INDEX($B$6:$F$6,AK63),0),"")</f>
        <v>19</v>
      </c>
      <c r="AS63" s="120"/>
      <c r="AT63" s="120"/>
      <c r="AU63" s="122"/>
      <c r="AV63" s="15"/>
      <c r="BK63" s="52" t="s">
        <v>352</v>
      </c>
      <c r="BL63" s="52">
        <v>6</v>
      </c>
      <c r="BM63" s="52">
        <v>51</v>
      </c>
      <c r="BN63" s="52">
        <v>15</v>
      </c>
      <c r="BO63" s="21">
        <f t="shared" ref="BO63:BO72" si="23">BN63/BL$66</f>
        <v>7.6923076923076927E-2</v>
      </c>
      <c r="BP63" s="52">
        <f>INT(BL$64*BO63)</f>
        <v>2648</v>
      </c>
      <c r="BQ63" s="52">
        <f>SUM(BP$5:BP63)</f>
        <v>118780</v>
      </c>
    </row>
    <row r="64" spans="1:69" ht="16.5" x14ac:dyDescent="0.2">
      <c r="A64" s="59">
        <v>1102003</v>
      </c>
      <c r="B64" s="59" t="s">
        <v>201</v>
      </c>
      <c r="C64" s="59">
        <v>3</v>
      </c>
      <c r="H64" s="15"/>
      <c r="I64" s="15"/>
      <c r="J64" s="15"/>
      <c r="K64" s="15"/>
      <c r="L64" s="15"/>
      <c r="M64" s="15"/>
      <c r="N64" s="15"/>
      <c r="O64" s="15"/>
      <c r="P64" s="120">
        <v>60</v>
      </c>
      <c r="Q64" s="14">
        <f t="shared" si="0"/>
        <v>2</v>
      </c>
      <c r="R64" s="14">
        <f>INDEX(挂机升级突破!$BG$6:$BG$57,卡牌消耗!X64)</f>
        <v>11</v>
      </c>
      <c r="S64" s="14">
        <f>INDEX(挂机升级突破!BH$6:BH$57,卡牌消耗!$X64)</f>
        <v>2</v>
      </c>
      <c r="T64" s="14">
        <f>INDEX(挂机升级突破!BI$6:BI$57,卡牌消耗!$X64)</f>
        <v>0</v>
      </c>
      <c r="U64" s="14" t="str">
        <f t="shared" si="1"/>
        <v>许褚</v>
      </c>
      <c r="V64" s="14">
        <f t="shared" si="2"/>
        <v>3</v>
      </c>
      <c r="W64" s="14" t="str">
        <f t="shared" si="3"/>
        <v>许褚魂火-8</v>
      </c>
      <c r="X64" s="14">
        <f t="shared" si="4"/>
        <v>8</v>
      </c>
      <c r="Y64" s="14" t="str">
        <f>INDEX(挂机升级突破!$BJ$4:$BT$4,INDEX(挂机升级突破!$BG$6:$BG$57,卡牌消耗!X64))</f>
        <v>金币</v>
      </c>
      <c r="Z64" s="14">
        <f>ROUND(INDEX(挂机升级突破!$AZ$6:$AZ$57,卡牌消耗!X64)*INDEX(卡牌消耗!$B$8:$F$8,V64),0)</f>
        <v>2880</v>
      </c>
      <c r="AA64" s="14" t="str">
        <f>IF(S64&gt;0,INDEX(挂机升级突破!$BJ$4:$BT$4,S64),"")</f>
        <v>蓝色基础材料</v>
      </c>
      <c r="AB64" s="14">
        <f>ROUND(INDEX(挂机升级突破!$BJ$6:$BT$57,卡牌消耗!X64,S64)*INDEX(卡牌消耗!$B$5:$F$5,V64),0)</f>
        <v>35</v>
      </c>
      <c r="AC64" s="14" t="str">
        <f>IF(T64&gt;0,INDEX(挂机升级突破!$BJ$4:$BT$4,T64),"")</f>
        <v/>
      </c>
      <c r="AD64" s="14" t="str">
        <f>IF(T64&gt;0,ROUND(INDEX(挂机升级突破!$BJ$6:$BT$57,卡牌消耗!X64,T64)*INDEX(卡牌消耗!$B$7:$F$7,V64),0),"")</f>
        <v/>
      </c>
      <c r="AE64" s="122"/>
      <c r="AF64" s="15"/>
      <c r="AG64" s="120">
        <v>60</v>
      </c>
      <c r="AH64" s="14">
        <f t="shared" si="5"/>
        <v>3</v>
      </c>
      <c r="AI64" s="14">
        <f>INDEX(挂机升级突破!$BY$7:$BY$26,AM64)</f>
        <v>5</v>
      </c>
      <c r="AJ64" s="14">
        <f>INDEX(挂机升级突破!$BZ$7:$BZ$26,AM64)</f>
        <v>4</v>
      </c>
      <c r="AK64" s="14">
        <f t="shared" si="6"/>
        <v>4</v>
      </c>
      <c r="AL64" s="14" t="str">
        <f t="shared" si="7"/>
        <v>典韦</v>
      </c>
      <c r="AM64" s="14">
        <f t="shared" si="8"/>
        <v>20</v>
      </c>
      <c r="AN64" s="14" t="str">
        <f t="shared" si="9"/>
        <v>典韦20突</v>
      </c>
      <c r="AO64" s="14" t="str">
        <f>IF(AI64&gt;0,INDEX(挂机升级突破!$CF$5:$CJ$5,卡牌消耗!AI64),"")</f>
        <v>金币</v>
      </c>
      <c r="AP64" s="14">
        <f>IF(AI64&gt;0,ROUND(INDEX(挂机升级突破!$CJ$7:$CJ$26,卡牌消耗!AM64)*INDEX(卡牌消耗!$B$8:$F$8,AK64),0),"")</f>
        <v>136080</v>
      </c>
      <c r="AQ64" s="14" t="str">
        <f>IF(AJ64&gt;0,INDEX(挂机升级突破!$CF$5:$CJ$5,卡牌消耗!AJ64),"")</f>
        <v>铀金</v>
      </c>
      <c r="AR64" s="14">
        <f>IF(AJ64&gt;0,ROUND(INDEX(挂机升级突破!$CF$7:$CI$26,卡牌消耗!AM64,卡牌消耗!AJ64)*INDEX($B$6:$F$6,AK64),0),"")</f>
        <v>25</v>
      </c>
      <c r="AS64" s="120"/>
      <c r="AT64" s="120"/>
      <c r="AU64" s="122"/>
      <c r="AV64" s="15"/>
      <c r="BK64" s="14" t="str">
        <f>INDEX($AX$5:$AX$19,BL63)</f>
        <v>50~60</v>
      </c>
      <c r="BL64" s="14">
        <f>INDEX($BG$5:$BG$19,BL63)</f>
        <v>34425</v>
      </c>
      <c r="BM64" s="52">
        <v>52</v>
      </c>
      <c r="BN64" s="52">
        <v>16</v>
      </c>
      <c r="BO64" s="21">
        <f t="shared" si="23"/>
        <v>8.2051282051282051E-2</v>
      </c>
      <c r="BP64" s="71">
        <f t="shared" ref="BP64:BP72" si="24">INT(BL$64*BO64)</f>
        <v>2824</v>
      </c>
      <c r="BQ64" s="52">
        <f>SUM(BP$5:BP64)</f>
        <v>121604</v>
      </c>
    </row>
    <row r="65" spans="1:69" ht="16.5" x14ac:dyDescent="0.2">
      <c r="A65" s="59">
        <v>1102004</v>
      </c>
      <c r="B65" s="59" t="s">
        <v>202</v>
      </c>
      <c r="C65" s="59">
        <v>2</v>
      </c>
      <c r="H65" s="15"/>
      <c r="I65" s="15"/>
      <c r="J65" s="15"/>
      <c r="K65" s="15"/>
      <c r="L65" s="15"/>
      <c r="M65" s="15"/>
      <c r="N65" s="15"/>
      <c r="O65" s="15"/>
      <c r="P65" s="120">
        <v>61</v>
      </c>
      <c r="Q65" s="14">
        <f t="shared" si="0"/>
        <v>2</v>
      </c>
      <c r="R65" s="14">
        <f>INDEX(挂机升级突破!$BG$6:$BG$57,卡牌消耗!X65)</f>
        <v>11</v>
      </c>
      <c r="S65" s="14">
        <f>INDEX(挂机升级突破!BH$6:BH$57,卡牌消耗!$X65)</f>
        <v>2</v>
      </c>
      <c r="T65" s="14">
        <f>INDEX(挂机升级突破!BI$6:BI$57,卡牌消耗!$X65)</f>
        <v>0</v>
      </c>
      <c r="U65" s="14" t="str">
        <f t="shared" si="1"/>
        <v>许褚</v>
      </c>
      <c r="V65" s="14">
        <f t="shared" si="2"/>
        <v>3</v>
      </c>
      <c r="W65" s="14" t="str">
        <f t="shared" si="3"/>
        <v>许褚魂火-9</v>
      </c>
      <c r="X65" s="14">
        <f t="shared" si="4"/>
        <v>9</v>
      </c>
      <c r="Y65" s="14" t="str">
        <f>INDEX(挂机升级突破!$BJ$4:$BT$4,INDEX(挂机升级突破!$BG$6:$BG$57,卡牌消耗!X65))</f>
        <v>金币</v>
      </c>
      <c r="Z65" s="14">
        <f>ROUND(INDEX(挂机升级突破!$AZ$6:$AZ$57,卡牌消耗!X65)*INDEX(卡牌消耗!$B$8:$F$8,V65),0)</f>
        <v>3120</v>
      </c>
      <c r="AA65" s="14" t="str">
        <f>IF(S65&gt;0,INDEX(挂机升级突破!$BJ$4:$BT$4,S65),"")</f>
        <v>蓝色基础材料</v>
      </c>
      <c r="AB65" s="14">
        <f>ROUND(INDEX(挂机升级突破!$BJ$6:$BT$57,卡牌消耗!X65,S65)*INDEX(卡牌消耗!$B$5:$F$5,V65),0)</f>
        <v>35</v>
      </c>
      <c r="AC65" s="14" t="str">
        <f>IF(T65&gt;0,INDEX(挂机升级突破!$BJ$4:$BT$4,T65),"")</f>
        <v/>
      </c>
      <c r="AD65" s="14" t="str">
        <f>IF(T65&gt;0,ROUND(INDEX(挂机升级突破!$BJ$6:$BT$57,卡牌消耗!X65,T65)*INDEX(卡牌消耗!$B$7:$F$7,V65),0),"")</f>
        <v/>
      </c>
      <c r="AE65" s="122"/>
      <c r="AF65" s="15"/>
      <c r="AG65" s="120">
        <v>61</v>
      </c>
      <c r="AH65" s="14">
        <f t="shared" si="5"/>
        <v>4</v>
      </c>
      <c r="AI65" s="14">
        <f>INDEX(挂机升级突破!$BY$7:$BY$26,AM65)</f>
        <v>0</v>
      </c>
      <c r="AJ65" s="14">
        <f>INDEX(挂机升级突破!$BZ$7:$BZ$26,AM65)</f>
        <v>0</v>
      </c>
      <c r="AK65" s="14">
        <f t="shared" si="6"/>
        <v>2</v>
      </c>
      <c r="AL65" s="14" t="str">
        <f t="shared" si="7"/>
        <v>唐流雨</v>
      </c>
      <c r="AM65" s="14">
        <f t="shared" si="8"/>
        <v>1</v>
      </c>
      <c r="AN65" s="14" t="str">
        <f t="shared" si="9"/>
        <v>唐流雨1突</v>
      </c>
      <c r="AO65" s="14" t="str">
        <f>IF(AI65&gt;0,INDEX(挂机升级突破!$CF$5:$CJ$5,卡牌消耗!AI65),"")</f>
        <v/>
      </c>
      <c r="AP65" s="14" t="str">
        <f>IF(AI65&gt;0,ROUND(INDEX(挂机升级突破!$CJ$7:$CJ$26,卡牌消耗!AM65)*INDEX(卡牌消耗!$B$8:$F$8,AK65),0),"")</f>
        <v/>
      </c>
      <c r="AQ65" s="14" t="str">
        <f>IF(AJ65&gt;0,INDEX(挂机升级突破!$CF$5:$CJ$5,卡牌消耗!AJ65),"")</f>
        <v/>
      </c>
      <c r="AR65" s="14" t="str">
        <f>IF(AJ65&gt;0,ROUND(INDEX(挂机升级突破!$CF$7:$CI$26,卡牌消耗!AM65,卡牌消耗!AJ65)*INDEX($B$6:$F$6,AK65),0),"")</f>
        <v/>
      </c>
      <c r="AS65" s="120"/>
      <c r="AT65" s="120"/>
      <c r="AU65" s="122"/>
      <c r="AV65" s="15"/>
      <c r="BK65" s="52" t="s">
        <v>350</v>
      </c>
      <c r="BL65" s="14">
        <f>INDEX($BH$5:$BH$19,BL63)</f>
        <v>4</v>
      </c>
      <c r="BM65" s="52">
        <v>53</v>
      </c>
      <c r="BN65" s="52">
        <v>17</v>
      </c>
      <c r="BO65" s="21">
        <f t="shared" si="23"/>
        <v>8.7179487179487175E-2</v>
      </c>
      <c r="BP65" s="71">
        <f t="shared" si="24"/>
        <v>3001</v>
      </c>
      <c r="BQ65" s="52">
        <f>SUM(BP$5:BP65)</f>
        <v>124605</v>
      </c>
    </row>
    <row r="66" spans="1:69" ht="16.5" x14ac:dyDescent="0.2">
      <c r="A66" s="59">
        <v>1102005</v>
      </c>
      <c r="B66" s="59" t="s">
        <v>203</v>
      </c>
      <c r="C66" s="59">
        <v>3</v>
      </c>
      <c r="H66" s="15"/>
      <c r="I66" s="15"/>
      <c r="J66" s="15"/>
      <c r="K66" s="15"/>
      <c r="L66" s="15"/>
      <c r="M66" s="15"/>
      <c r="N66" s="15"/>
      <c r="O66" s="15"/>
      <c r="P66" s="120">
        <v>62</v>
      </c>
      <c r="Q66" s="14">
        <f t="shared" si="0"/>
        <v>2</v>
      </c>
      <c r="R66" s="14">
        <f>INDEX(挂机升级突破!$BG$6:$BG$57,卡牌消耗!X66)</f>
        <v>11</v>
      </c>
      <c r="S66" s="14">
        <f>INDEX(挂机升级突破!BH$6:BH$57,卡牌消耗!$X66)</f>
        <v>2</v>
      </c>
      <c r="T66" s="14">
        <f>INDEX(挂机升级突破!BI$6:BI$57,卡牌消耗!$X66)</f>
        <v>0</v>
      </c>
      <c r="U66" s="14" t="str">
        <f t="shared" si="1"/>
        <v>许褚</v>
      </c>
      <c r="V66" s="14">
        <f t="shared" si="2"/>
        <v>3</v>
      </c>
      <c r="W66" s="14" t="str">
        <f t="shared" si="3"/>
        <v>许褚魂火-10</v>
      </c>
      <c r="X66" s="14">
        <f t="shared" si="4"/>
        <v>10</v>
      </c>
      <c r="Y66" s="14" t="str">
        <f>INDEX(挂机升级突破!$BJ$4:$BT$4,INDEX(挂机升级突破!$BG$6:$BG$57,卡牌消耗!X66))</f>
        <v>金币</v>
      </c>
      <c r="Z66" s="14">
        <f>ROUND(INDEX(挂机升级突破!$AZ$6:$AZ$57,卡牌消耗!X66)*INDEX(卡牌消耗!$B$8:$F$8,V66),0)</f>
        <v>3480</v>
      </c>
      <c r="AA66" s="14" t="str">
        <f>IF(S66&gt;0,INDEX(挂机升级突破!$BJ$4:$BT$4,S66),"")</f>
        <v>蓝色基础材料</v>
      </c>
      <c r="AB66" s="14">
        <f>ROUND(INDEX(挂机升级突破!$BJ$6:$BT$57,卡牌消耗!X66,S66)*INDEX(卡牌消耗!$B$5:$F$5,V66),0)</f>
        <v>55</v>
      </c>
      <c r="AC66" s="14" t="str">
        <f>IF(T66&gt;0,INDEX(挂机升级突破!$BJ$4:$BT$4,T66),"")</f>
        <v/>
      </c>
      <c r="AD66" s="14" t="str">
        <f>IF(T66&gt;0,ROUND(INDEX(挂机升级突破!$BJ$6:$BT$57,卡牌消耗!X66,T66)*INDEX(卡牌消耗!$B$7:$F$7,V66),0),"")</f>
        <v/>
      </c>
      <c r="AE66" s="122"/>
      <c r="AF66" s="15"/>
      <c r="AG66" s="120">
        <v>62</v>
      </c>
      <c r="AH66" s="14">
        <f t="shared" si="5"/>
        <v>4</v>
      </c>
      <c r="AI66" s="14">
        <f>INDEX(挂机升级突破!$BY$7:$BY$26,AM66)</f>
        <v>5</v>
      </c>
      <c r="AJ66" s="14">
        <f>INDEX(挂机升级突破!$BZ$7:$BZ$26,AM66)</f>
        <v>0</v>
      </c>
      <c r="AK66" s="14">
        <f t="shared" si="6"/>
        <v>2</v>
      </c>
      <c r="AL66" s="14" t="str">
        <f t="shared" si="7"/>
        <v>唐流雨</v>
      </c>
      <c r="AM66" s="14">
        <f t="shared" si="8"/>
        <v>2</v>
      </c>
      <c r="AN66" s="14" t="str">
        <f t="shared" si="9"/>
        <v>唐流雨2突</v>
      </c>
      <c r="AO66" s="14" t="str">
        <f>IF(AI66&gt;0,INDEX(挂机升级突破!$CF$5:$CJ$5,卡牌消耗!AI66),"")</f>
        <v>金币</v>
      </c>
      <c r="AP66" s="14">
        <f>IF(AI66&gt;0,ROUND(INDEX(挂机升级突破!$CJ$7:$CJ$26,卡牌消耗!AM66)*INDEX(卡牌消耗!$B$8:$F$8,AK66),0),"")</f>
        <v>56</v>
      </c>
      <c r="AQ66" s="14" t="str">
        <f>IF(AJ66&gt;0,INDEX(挂机升级突破!$CF$5:$CJ$5,卡牌消耗!AJ66),"")</f>
        <v/>
      </c>
      <c r="AR66" s="14" t="str">
        <f>IF(AJ66&gt;0,ROUND(INDEX(挂机升级突破!$CF$7:$CI$26,卡牌消耗!AM66,卡牌消耗!AJ66)*INDEX($B$6:$F$6,AK66),0),"")</f>
        <v/>
      </c>
      <c r="AS66" s="120"/>
      <c r="AT66" s="120"/>
      <c r="AU66" s="122"/>
      <c r="AV66" s="15"/>
      <c r="BK66" s="15"/>
      <c r="BL66" s="14">
        <f>SUM(BN63:BN72)</f>
        <v>195</v>
      </c>
      <c r="BM66" s="52">
        <v>54</v>
      </c>
      <c r="BN66" s="52">
        <v>18</v>
      </c>
      <c r="BO66" s="21">
        <f t="shared" si="23"/>
        <v>9.2307692307692313E-2</v>
      </c>
      <c r="BP66" s="71">
        <f t="shared" si="24"/>
        <v>3177</v>
      </c>
      <c r="BQ66" s="52">
        <f>SUM(BP$5:BP66)</f>
        <v>127782</v>
      </c>
    </row>
    <row r="67" spans="1:69" ht="16.5" x14ac:dyDescent="0.2">
      <c r="A67" s="59">
        <v>1102006</v>
      </c>
      <c r="B67" s="59" t="s">
        <v>204</v>
      </c>
      <c r="C67" s="59">
        <v>5</v>
      </c>
      <c r="H67" s="15"/>
      <c r="I67" s="15"/>
      <c r="J67" s="15"/>
      <c r="K67" s="15"/>
      <c r="L67" s="15"/>
      <c r="M67" s="15"/>
      <c r="N67" s="15"/>
      <c r="O67" s="15"/>
      <c r="P67" s="120">
        <v>63</v>
      </c>
      <c r="Q67" s="14">
        <f t="shared" si="0"/>
        <v>2</v>
      </c>
      <c r="R67" s="14">
        <f>INDEX(挂机升级突破!$BG$6:$BG$57,卡牌消耗!X67)</f>
        <v>11</v>
      </c>
      <c r="S67" s="14">
        <f>INDEX(挂机升级突破!BH$6:BH$57,卡牌消耗!$X67)</f>
        <v>2</v>
      </c>
      <c r="T67" s="14">
        <f>INDEX(挂机升级突破!BI$6:BI$57,卡牌消耗!$X67)</f>
        <v>0</v>
      </c>
      <c r="U67" s="14" t="str">
        <f t="shared" si="1"/>
        <v>许褚</v>
      </c>
      <c r="V67" s="14">
        <f t="shared" si="2"/>
        <v>3</v>
      </c>
      <c r="W67" s="14" t="str">
        <f t="shared" si="3"/>
        <v>许褚魂火-11</v>
      </c>
      <c r="X67" s="14">
        <f t="shared" si="4"/>
        <v>11</v>
      </c>
      <c r="Y67" s="14" t="str">
        <f>INDEX(挂机升级突破!$BJ$4:$BT$4,INDEX(挂机升级突破!$BG$6:$BG$57,卡牌消耗!X67))</f>
        <v>金币</v>
      </c>
      <c r="Z67" s="14">
        <f>ROUND(INDEX(挂机升级突破!$AZ$6:$AZ$57,卡牌消耗!X67)*INDEX(卡牌消耗!$B$8:$F$8,V67),0)</f>
        <v>3640</v>
      </c>
      <c r="AA67" s="14" t="str">
        <f>IF(S67&gt;0,INDEX(挂机升级突破!$BJ$4:$BT$4,S67),"")</f>
        <v>蓝色基础材料</v>
      </c>
      <c r="AB67" s="14">
        <f>ROUND(INDEX(挂机升级突破!$BJ$6:$BT$57,卡牌消耗!X67,S67)*INDEX(卡牌消耗!$B$5:$F$5,V67),0)</f>
        <v>55</v>
      </c>
      <c r="AC67" s="14" t="str">
        <f>IF(T67&gt;0,INDEX(挂机升级突破!$BJ$4:$BT$4,T67),"")</f>
        <v/>
      </c>
      <c r="AD67" s="14" t="str">
        <f>IF(T67&gt;0,ROUND(INDEX(挂机升级突破!$BJ$6:$BT$57,卡牌消耗!X67,T67)*INDEX(卡牌消耗!$B$7:$F$7,V67),0),"")</f>
        <v/>
      </c>
      <c r="AE67" s="122"/>
      <c r="AF67" s="15"/>
      <c r="AG67" s="120">
        <v>63</v>
      </c>
      <c r="AH67" s="14">
        <f t="shared" si="5"/>
        <v>4</v>
      </c>
      <c r="AI67" s="14">
        <f>INDEX(挂机升级突破!$BY$7:$BY$26,AM67)</f>
        <v>5</v>
      </c>
      <c r="AJ67" s="14">
        <f>INDEX(挂机升级突破!$BZ$7:$BZ$26,AM67)</f>
        <v>0</v>
      </c>
      <c r="AK67" s="14">
        <f t="shared" si="6"/>
        <v>2</v>
      </c>
      <c r="AL67" s="14" t="str">
        <f t="shared" si="7"/>
        <v>唐流雨</v>
      </c>
      <c r="AM67" s="14">
        <f t="shared" si="8"/>
        <v>3</v>
      </c>
      <c r="AN67" s="14" t="str">
        <f t="shared" si="9"/>
        <v>唐流雨3突</v>
      </c>
      <c r="AO67" s="14" t="str">
        <f>IF(AI67&gt;0,INDEX(挂机升级突破!$CF$5:$CJ$5,卡牌消耗!AI67),"")</f>
        <v>金币</v>
      </c>
      <c r="AP67" s="14">
        <f>IF(AI67&gt;0,ROUND(INDEX(挂机升级突破!$CJ$7:$CJ$26,卡牌消耗!AM67)*INDEX(卡牌消耗!$B$8:$F$8,AK67),0),"")</f>
        <v>224</v>
      </c>
      <c r="AQ67" s="14" t="str">
        <f>IF(AJ67&gt;0,INDEX(挂机升级突破!$CF$5:$CJ$5,卡牌消耗!AJ67),"")</f>
        <v/>
      </c>
      <c r="AR67" s="14" t="str">
        <f>IF(AJ67&gt;0,ROUND(INDEX(挂机升级突破!$CF$7:$CI$26,卡牌消耗!AM67,卡牌消耗!AJ67)*INDEX($B$6:$F$6,AK67),0),"")</f>
        <v/>
      </c>
      <c r="AS67" s="120"/>
      <c r="AT67" s="120"/>
      <c r="AU67" s="122"/>
      <c r="AV67" s="15"/>
      <c r="BM67" s="52">
        <v>55</v>
      </c>
      <c r="BN67" s="52">
        <v>19</v>
      </c>
      <c r="BO67" s="21">
        <f t="shared" si="23"/>
        <v>9.7435897435897437E-2</v>
      </c>
      <c r="BP67" s="71">
        <f t="shared" si="24"/>
        <v>3354</v>
      </c>
      <c r="BQ67" s="52">
        <f>SUM(BP$5:BP67)</f>
        <v>131136</v>
      </c>
    </row>
    <row r="68" spans="1:69" ht="16.5" x14ac:dyDescent="0.2">
      <c r="A68" s="59">
        <v>1102007</v>
      </c>
      <c r="B68" s="59" t="s">
        <v>205</v>
      </c>
      <c r="C68" s="59">
        <v>4</v>
      </c>
      <c r="H68" s="15"/>
      <c r="I68" s="15"/>
      <c r="J68" s="15"/>
      <c r="K68" s="15"/>
      <c r="L68" s="15"/>
      <c r="M68" s="15"/>
      <c r="N68" s="15"/>
      <c r="O68" s="15"/>
      <c r="P68" s="120">
        <v>64</v>
      </c>
      <c r="Q68" s="14">
        <f t="shared" si="0"/>
        <v>2</v>
      </c>
      <c r="R68" s="14">
        <f>INDEX(挂机升级突破!$BG$6:$BG$57,卡牌消耗!X68)</f>
        <v>11</v>
      </c>
      <c r="S68" s="14">
        <f>INDEX(挂机升级突破!BH$6:BH$57,卡牌消耗!$X68)</f>
        <v>2</v>
      </c>
      <c r="T68" s="14">
        <f>INDEX(挂机升级突破!BI$6:BI$57,卡牌消耗!$X68)</f>
        <v>0</v>
      </c>
      <c r="U68" s="14" t="str">
        <f t="shared" si="1"/>
        <v>许褚</v>
      </c>
      <c r="V68" s="14">
        <f t="shared" si="2"/>
        <v>3</v>
      </c>
      <c r="W68" s="14" t="str">
        <f t="shared" si="3"/>
        <v>许褚魂火-12</v>
      </c>
      <c r="X68" s="14">
        <f t="shared" si="4"/>
        <v>12</v>
      </c>
      <c r="Y68" s="14" t="str">
        <f>INDEX(挂机升级突破!$BJ$4:$BT$4,INDEX(挂机升级突破!$BG$6:$BG$57,卡牌消耗!X68))</f>
        <v>金币</v>
      </c>
      <c r="Z68" s="14">
        <f>ROUND(INDEX(挂机升级突破!$AZ$6:$AZ$57,卡牌消耗!X68)*INDEX(卡牌消耗!$B$8:$F$8,V68),0)</f>
        <v>4060</v>
      </c>
      <c r="AA68" s="14" t="str">
        <f>IF(S68&gt;0,INDEX(挂机升级突破!$BJ$4:$BT$4,S68),"")</f>
        <v>蓝色基础材料</v>
      </c>
      <c r="AB68" s="14">
        <f>ROUND(INDEX(挂机升级突破!$BJ$6:$BT$57,卡牌消耗!X68,S68)*INDEX(卡牌消耗!$B$5:$F$5,V68),0)</f>
        <v>75</v>
      </c>
      <c r="AC68" s="14" t="str">
        <f>IF(T68&gt;0,INDEX(挂机升级突破!$BJ$4:$BT$4,T68),"")</f>
        <v/>
      </c>
      <c r="AD68" s="14" t="str">
        <f>IF(T68&gt;0,ROUND(INDEX(挂机升级突破!$BJ$6:$BT$57,卡牌消耗!X68,T68)*INDEX(卡牌消耗!$B$7:$F$7,V68),0),"")</f>
        <v/>
      </c>
      <c r="AE68" s="122"/>
      <c r="AF68" s="15"/>
      <c r="AG68" s="120">
        <v>64</v>
      </c>
      <c r="AH68" s="14">
        <f t="shared" si="5"/>
        <v>4</v>
      </c>
      <c r="AI68" s="14">
        <f>INDEX(挂机升级突破!$BY$7:$BY$26,AM68)</f>
        <v>5</v>
      </c>
      <c r="AJ68" s="14">
        <f>INDEX(挂机升级突破!$BZ$7:$BZ$26,AM68)</f>
        <v>1</v>
      </c>
      <c r="AK68" s="14">
        <f t="shared" si="6"/>
        <v>2</v>
      </c>
      <c r="AL68" s="14" t="str">
        <f t="shared" si="7"/>
        <v>唐流雨</v>
      </c>
      <c r="AM68" s="14">
        <f t="shared" si="8"/>
        <v>4</v>
      </c>
      <c r="AN68" s="14" t="str">
        <f t="shared" si="9"/>
        <v>唐流雨4突</v>
      </c>
      <c r="AO68" s="14" t="str">
        <f>IF(AI68&gt;0,INDEX(挂机升级突破!$CF$5:$CJ$5,卡牌消耗!AI68),"")</f>
        <v>金币</v>
      </c>
      <c r="AP68" s="14">
        <f>IF(AI68&gt;0,ROUND(INDEX(挂机升级突破!$CJ$7:$CJ$26,卡牌消耗!AM68)*INDEX(卡牌消耗!$B$8:$F$8,AK68),0),"")</f>
        <v>672</v>
      </c>
      <c r="AQ68" s="14" t="str">
        <f>IF(AJ68&gt;0,INDEX(挂机升级突破!$CF$5:$CJ$5,卡牌消耗!AJ68),"")</f>
        <v>玄铁</v>
      </c>
      <c r="AR68" s="14">
        <f>IF(AJ68&gt;0,ROUND(INDEX(挂机升级突破!$CF$7:$CI$26,卡牌消耗!AM68,卡牌消耗!AJ68)*INDEX($B$6:$F$6,AK68),0),"")</f>
        <v>6</v>
      </c>
      <c r="AS68" s="120"/>
      <c r="AT68" s="120"/>
      <c r="AU68" s="122"/>
      <c r="AV68" s="15"/>
      <c r="BM68" s="52">
        <v>56</v>
      </c>
      <c r="BN68" s="52">
        <v>20</v>
      </c>
      <c r="BO68" s="21">
        <f t="shared" si="23"/>
        <v>0.10256410256410256</v>
      </c>
      <c r="BP68" s="71">
        <f t="shared" si="24"/>
        <v>3530</v>
      </c>
      <c r="BQ68" s="52">
        <f>SUM(BP$5:BP68)</f>
        <v>134666</v>
      </c>
    </row>
    <row r="69" spans="1:69" ht="16.5" x14ac:dyDescent="0.2">
      <c r="A69" s="59">
        <v>1102008</v>
      </c>
      <c r="B69" s="59" t="s">
        <v>206</v>
      </c>
      <c r="C69" s="59">
        <v>4</v>
      </c>
      <c r="H69" s="15"/>
      <c r="I69" s="15"/>
      <c r="J69" s="15"/>
      <c r="K69" s="15"/>
      <c r="L69" s="15"/>
      <c r="M69" s="15"/>
      <c r="N69" s="15"/>
      <c r="O69" s="15"/>
      <c r="P69" s="120">
        <v>65</v>
      </c>
      <c r="Q69" s="14">
        <f t="shared" si="0"/>
        <v>2</v>
      </c>
      <c r="R69" s="14">
        <f>INDEX(挂机升级突破!$BG$6:$BG$57,卡牌消耗!X69)</f>
        <v>11</v>
      </c>
      <c r="S69" s="14">
        <f>INDEX(挂机升级突破!BH$6:BH$57,卡牌消耗!$X69)</f>
        <v>2</v>
      </c>
      <c r="T69" s="14">
        <f>INDEX(挂机升级突破!BI$6:BI$57,卡牌消耗!$X69)</f>
        <v>0</v>
      </c>
      <c r="U69" s="14" t="str">
        <f t="shared" si="1"/>
        <v>许褚</v>
      </c>
      <c r="V69" s="14">
        <f t="shared" si="2"/>
        <v>3</v>
      </c>
      <c r="W69" s="14" t="str">
        <f t="shared" si="3"/>
        <v>许褚魂火-13</v>
      </c>
      <c r="X69" s="14">
        <f t="shared" si="4"/>
        <v>13</v>
      </c>
      <c r="Y69" s="14" t="str">
        <f>INDEX(挂机升级突破!$BJ$4:$BT$4,INDEX(挂机升级突破!$BG$6:$BG$57,卡牌消耗!X69))</f>
        <v>金币</v>
      </c>
      <c r="Z69" s="14">
        <f>ROUND(INDEX(挂机升级突破!$AZ$6:$AZ$57,卡牌消耗!X69)*INDEX(卡牌消耗!$B$8:$F$8,V69),0)</f>
        <v>4190</v>
      </c>
      <c r="AA69" s="14" t="str">
        <f>IF(S69&gt;0,INDEX(挂机升级突破!$BJ$4:$BT$4,S69),"")</f>
        <v>蓝色基础材料</v>
      </c>
      <c r="AB69" s="14">
        <f>ROUND(INDEX(挂机升级突破!$BJ$6:$BT$57,卡牌消耗!X69,S69)*INDEX(卡牌消耗!$B$5:$F$5,V69),0)</f>
        <v>75</v>
      </c>
      <c r="AC69" s="14" t="str">
        <f>IF(T69&gt;0,INDEX(挂机升级突破!$BJ$4:$BT$4,T69),"")</f>
        <v/>
      </c>
      <c r="AD69" s="14" t="str">
        <f>IF(T69&gt;0,ROUND(INDEX(挂机升级突破!$BJ$6:$BT$57,卡牌消耗!X69,T69)*INDEX(卡牌消耗!$B$7:$F$7,V69),0),"")</f>
        <v/>
      </c>
      <c r="AE69" s="122"/>
      <c r="AF69" s="15"/>
      <c r="AG69" s="120">
        <v>65</v>
      </c>
      <c r="AH69" s="14">
        <f t="shared" si="5"/>
        <v>4</v>
      </c>
      <c r="AI69" s="14">
        <f>INDEX(挂机升级突破!$BY$7:$BY$26,AM69)</f>
        <v>5</v>
      </c>
      <c r="AJ69" s="14">
        <f>INDEX(挂机升级突破!$BZ$7:$BZ$26,AM69)</f>
        <v>1</v>
      </c>
      <c r="AK69" s="14">
        <f t="shared" si="6"/>
        <v>2</v>
      </c>
      <c r="AL69" s="14" t="str">
        <f t="shared" si="7"/>
        <v>唐流雨</v>
      </c>
      <c r="AM69" s="14">
        <f t="shared" si="8"/>
        <v>5</v>
      </c>
      <c r="AN69" s="14" t="str">
        <f t="shared" si="9"/>
        <v>唐流雨5突</v>
      </c>
      <c r="AO69" s="14" t="str">
        <f>IF(AI69&gt;0,INDEX(挂机升级突破!$CF$5:$CJ$5,卡牌消耗!AI69),"")</f>
        <v>金币</v>
      </c>
      <c r="AP69" s="14">
        <f>IF(AI69&gt;0,ROUND(INDEX(挂机升级突破!$CJ$7:$CJ$26,卡牌消耗!AM69)*INDEX(卡牌消耗!$B$8:$F$8,AK69),0),"")</f>
        <v>1344</v>
      </c>
      <c r="AQ69" s="14" t="str">
        <f>IF(AJ69&gt;0,INDEX(挂机升级突破!$CF$5:$CJ$5,卡牌消耗!AJ69),"")</f>
        <v>玄铁</v>
      </c>
      <c r="AR69" s="14">
        <f>IF(AJ69&gt;0,ROUND(INDEX(挂机升级突破!$CF$7:$CI$26,卡牌消耗!AM69,卡牌消耗!AJ69)*INDEX($B$6:$F$6,AK69),0),"")</f>
        <v>11</v>
      </c>
      <c r="AS69" s="120"/>
      <c r="AT69" s="120"/>
      <c r="AU69" s="122"/>
      <c r="AV69" s="15"/>
      <c r="BM69" s="52">
        <v>57</v>
      </c>
      <c r="BN69" s="52">
        <v>21</v>
      </c>
      <c r="BO69" s="21">
        <f t="shared" si="23"/>
        <v>0.1076923076923077</v>
      </c>
      <c r="BP69" s="71">
        <f t="shared" si="24"/>
        <v>3707</v>
      </c>
      <c r="BQ69" s="52">
        <f>SUM(BP$5:BP69)</f>
        <v>138373</v>
      </c>
    </row>
    <row r="70" spans="1:69" ht="16.5" x14ac:dyDescent="0.2">
      <c r="A70" s="59">
        <v>1102009</v>
      </c>
      <c r="B70" s="59" t="s">
        <v>207</v>
      </c>
      <c r="C70" s="59">
        <v>4</v>
      </c>
      <c r="H70" s="15"/>
      <c r="I70" s="15"/>
      <c r="J70" s="15"/>
      <c r="K70" s="15"/>
      <c r="L70" s="15"/>
      <c r="M70" s="15"/>
      <c r="N70" s="15"/>
      <c r="O70" s="15"/>
      <c r="P70" s="120">
        <v>66</v>
      </c>
      <c r="Q70" s="14">
        <f t="shared" ref="Q70:Q133" si="25">INT((P70-1)/52)+1</f>
        <v>2</v>
      </c>
      <c r="R70" s="14">
        <f>INDEX(挂机升级突破!$BG$6:$BG$57,卡牌消耗!X70)</f>
        <v>11</v>
      </c>
      <c r="S70" s="14">
        <f>INDEX(挂机升级突破!BH$6:BH$57,卡牌消耗!$X70)</f>
        <v>3</v>
      </c>
      <c r="T70" s="14">
        <f>INDEX(挂机升级突破!BI$6:BI$57,卡牌消耗!$X70)</f>
        <v>0</v>
      </c>
      <c r="U70" s="14" t="str">
        <f t="shared" ref="U70:U133" si="26">INDEX($B$13:$B$40,Q70)</f>
        <v>许褚</v>
      </c>
      <c r="V70" s="14">
        <f t="shared" ref="V70:V133" si="27">INDEX($C$13:$C$40,Q70)</f>
        <v>3</v>
      </c>
      <c r="W70" s="14" t="str">
        <f t="shared" ref="W70:W133" si="28">U70&amp;"魂火-"&amp;X70</f>
        <v>许褚魂火-14</v>
      </c>
      <c r="X70" s="14">
        <f t="shared" ref="X70:X133" si="29">P70-(Q70-1)*52</f>
        <v>14</v>
      </c>
      <c r="Y70" s="14" t="str">
        <f>INDEX(挂机升级突破!$BJ$4:$BT$4,INDEX(挂机升级突破!$BG$6:$BG$57,卡牌消耗!X70))</f>
        <v>金币</v>
      </c>
      <c r="Z70" s="14">
        <f>ROUND(INDEX(挂机升级突破!$AZ$6:$AZ$57,卡牌消耗!X70)*INDEX(卡牌消耗!$B$8:$F$8,V70),0)</f>
        <v>4675</v>
      </c>
      <c r="AA70" s="14" t="str">
        <f>IF(S70&gt;0,INDEX(挂机升级突破!$BJ$4:$BT$4,S70),"")</f>
        <v>紫色基础材料</v>
      </c>
      <c r="AB70" s="14">
        <f>ROUND(INDEX(挂机升级突破!$BJ$6:$BT$57,卡牌消耗!X70,S70)*INDEX(卡牌消耗!$B$5:$F$5,V70),0)</f>
        <v>15</v>
      </c>
      <c r="AC70" s="14" t="str">
        <f>IF(T70&gt;0,INDEX(挂机升级突破!$BJ$4:$BT$4,T70),"")</f>
        <v/>
      </c>
      <c r="AD70" s="14" t="str">
        <f>IF(T70&gt;0,ROUND(INDEX(挂机升级突破!$BJ$6:$BT$57,卡牌消耗!X70,T70)*INDEX(卡牌消耗!$B$7:$F$7,V70),0),"")</f>
        <v/>
      </c>
      <c r="AE70" s="122"/>
      <c r="AF70" s="15"/>
      <c r="AG70" s="120">
        <v>66</v>
      </c>
      <c r="AH70" s="14">
        <f t="shared" ref="AH70:AH133" si="30">INT((AG70-1)/20)+1</f>
        <v>4</v>
      </c>
      <c r="AI70" s="14">
        <f>INDEX(挂机升级突破!$BY$7:$BY$26,AM70)</f>
        <v>5</v>
      </c>
      <c r="AJ70" s="14">
        <f>INDEX(挂机升级突破!$BZ$7:$BZ$26,AM70)</f>
        <v>1</v>
      </c>
      <c r="AK70" s="14">
        <f t="shared" ref="AK70:AK133" si="31">INDEX($C$13:$C$40,AH70)</f>
        <v>2</v>
      </c>
      <c r="AL70" s="14" t="str">
        <f t="shared" ref="AL70:AL133" si="32">INDEX($B$13:$B$40,AH70)</f>
        <v>唐流雨</v>
      </c>
      <c r="AM70" s="14">
        <f t="shared" ref="AM70:AM133" si="33">AG70-(AH70-1)*20</f>
        <v>6</v>
      </c>
      <c r="AN70" s="14" t="str">
        <f t="shared" ref="AN70:AN133" si="34">AL70&amp;AM70&amp;"突"</f>
        <v>唐流雨6突</v>
      </c>
      <c r="AO70" s="14" t="str">
        <f>IF(AI70&gt;0,INDEX(挂机升级突破!$CF$5:$CJ$5,卡牌消耗!AI70),"")</f>
        <v>金币</v>
      </c>
      <c r="AP70" s="14">
        <f>IF(AI70&gt;0,ROUND(INDEX(挂机升级突破!$CJ$7:$CJ$26,卡牌消耗!AM70)*INDEX(卡牌消耗!$B$8:$F$8,AK70),0),"")</f>
        <v>1680</v>
      </c>
      <c r="AQ70" s="14" t="str">
        <f>IF(AJ70&gt;0,INDEX(挂机升级突破!$CF$5:$CJ$5,卡牌消耗!AJ70),"")</f>
        <v>玄铁</v>
      </c>
      <c r="AR70" s="14">
        <f>IF(AJ70&gt;0,ROUND(INDEX(挂机升级突破!$CF$7:$CI$26,卡牌消耗!AM70,卡牌消耗!AJ70)*INDEX($B$6:$F$6,AK70),0),"")</f>
        <v>17</v>
      </c>
      <c r="AS70" s="120"/>
      <c r="AT70" s="120"/>
      <c r="AU70" s="122"/>
      <c r="AV70" s="15"/>
      <c r="BM70" s="52">
        <v>58</v>
      </c>
      <c r="BN70" s="52">
        <v>22</v>
      </c>
      <c r="BO70" s="21">
        <f t="shared" si="23"/>
        <v>0.11282051282051282</v>
      </c>
      <c r="BP70" s="71">
        <f t="shared" si="24"/>
        <v>3883</v>
      </c>
      <c r="BQ70" s="52">
        <f>SUM(BP$5:BP70)</f>
        <v>142256</v>
      </c>
    </row>
    <row r="71" spans="1:69" ht="16.5" x14ac:dyDescent="0.2">
      <c r="A71" s="59">
        <v>1102010</v>
      </c>
      <c r="B71" s="59" t="s">
        <v>208</v>
      </c>
      <c r="C71" s="59">
        <v>5</v>
      </c>
      <c r="H71" s="15"/>
      <c r="I71" s="15"/>
      <c r="J71" s="15"/>
      <c r="K71" s="15"/>
      <c r="L71" s="15"/>
      <c r="M71" s="15"/>
      <c r="N71" s="15"/>
      <c r="O71" s="15"/>
      <c r="P71" s="120">
        <v>67</v>
      </c>
      <c r="Q71" s="14">
        <f t="shared" si="25"/>
        <v>2</v>
      </c>
      <c r="R71" s="14">
        <f>INDEX(挂机升级突破!$BG$6:$BG$57,卡牌消耗!X71)</f>
        <v>11</v>
      </c>
      <c r="S71" s="14">
        <f>INDEX(挂机升级突破!BH$6:BH$57,卡牌消耗!$X71)</f>
        <v>3</v>
      </c>
      <c r="T71" s="14">
        <f>INDEX(挂机升级突破!BI$6:BI$57,卡牌消耗!$X71)</f>
        <v>0</v>
      </c>
      <c r="U71" s="14" t="str">
        <f t="shared" si="26"/>
        <v>许褚</v>
      </c>
      <c r="V71" s="14">
        <f t="shared" si="27"/>
        <v>3</v>
      </c>
      <c r="W71" s="14" t="str">
        <f t="shared" si="28"/>
        <v>许褚魂火-15</v>
      </c>
      <c r="X71" s="14">
        <f t="shared" si="29"/>
        <v>15</v>
      </c>
      <c r="Y71" s="14" t="str">
        <f>INDEX(挂机升级突破!$BJ$4:$BT$4,INDEX(挂机升级突破!$BG$6:$BG$57,卡牌消耗!X71))</f>
        <v>金币</v>
      </c>
      <c r="Z71" s="14">
        <f>ROUND(INDEX(挂机升级突破!$AZ$6:$AZ$57,卡牌消耗!X71)*INDEX(卡牌消耗!$B$8:$F$8,V71),0)</f>
        <v>5405</v>
      </c>
      <c r="AA71" s="14" t="str">
        <f>IF(S71&gt;0,INDEX(挂机升级突破!$BJ$4:$BT$4,S71),"")</f>
        <v>紫色基础材料</v>
      </c>
      <c r="AB71" s="14">
        <f>ROUND(INDEX(挂机升级突破!$BJ$6:$BT$57,卡牌消耗!X71,S71)*INDEX(卡牌消耗!$B$5:$F$5,V71),0)</f>
        <v>15</v>
      </c>
      <c r="AC71" s="14" t="str">
        <f>IF(T71&gt;0,INDEX(挂机升级突破!$BJ$4:$BT$4,T71),"")</f>
        <v/>
      </c>
      <c r="AD71" s="14" t="str">
        <f>IF(T71&gt;0,ROUND(INDEX(挂机升级突破!$BJ$6:$BT$57,卡牌消耗!X71,T71)*INDEX(卡牌消耗!$B$7:$F$7,V71),0),"")</f>
        <v/>
      </c>
      <c r="AE71" s="122"/>
      <c r="AF71" s="15"/>
      <c r="AG71" s="120">
        <v>67</v>
      </c>
      <c r="AH71" s="14">
        <f t="shared" si="30"/>
        <v>4</v>
      </c>
      <c r="AI71" s="14">
        <f>INDEX(挂机升级突破!$BY$7:$BY$26,AM71)</f>
        <v>5</v>
      </c>
      <c r="AJ71" s="14">
        <f>INDEX(挂机升级突破!$BZ$7:$BZ$26,AM71)</f>
        <v>1</v>
      </c>
      <c r="AK71" s="14">
        <f t="shared" si="31"/>
        <v>2</v>
      </c>
      <c r="AL71" s="14" t="str">
        <f t="shared" si="32"/>
        <v>唐流雨</v>
      </c>
      <c r="AM71" s="14">
        <f t="shared" si="33"/>
        <v>7</v>
      </c>
      <c r="AN71" s="14" t="str">
        <f t="shared" si="34"/>
        <v>唐流雨7突</v>
      </c>
      <c r="AO71" s="14" t="str">
        <f>IF(AI71&gt;0,INDEX(挂机升级突破!$CF$5:$CJ$5,卡牌消耗!AI71),"")</f>
        <v>金币</v>
      </c>
      <c r="AP71" s="14">
        <f>IF(AI71&gt;0,ROUND(INDEX(挂机升级突破!$CJ$7:$CJ$26,卡牌消耗!AM71)*INDEX(卡牌消耗!$B$8:$F$8,AK71),0),"")</f>
        <v>1960</v>
      </c>
      <c r="AQ71" s="14" t="str">
        <f>IF(AJ71&gt;0,INDEX(挂机升级突破!$CF$5:$CJ$5,卡牌消耗!AJ71),"")</f>
        <v>玄铁</v>
      </c>
      <c r="AR71" s="14">
        <f>IF(AJ71&gt;0,ROUND(INDEX(挂机升级突破!$CF$7:$CI$26,卡牌消耗!AM71,卡牌消耗!AJ71)*INDEX($B$6:$F$6,AK71),0),"")</f>
        <v>28</v>
      </c>
      <c r="AS71" s="120"/>
      <c r="AT71" s="120"/>
      <c r="AU71" s="122"/>
      <c r="AV71" s="15"/>
      <c r="BM71" s="52">
        <v>59</v>
      </c>
      <c r="BN71" s="52">
        <v>23</v>
      </c>
      <c r="BO71" s="21">
        <f t="shared" si="23"/>
        <v>0.11794871794871795</v>
      </c>
      <c r="BP71" s="71">
        <f t="shared" si="24"/>
        <v>4060</v>
      </c>
      <c r="BQ71" s="52">
        <f>SUM(BP$5:BP71)</f>
        <v>146316</v>
      </c>
    </row>
    <row r="72" spans="1:69" ht="16.5" x14ac:dyDescent="0.2">
      <c r="A72" s="59">
        <v>1102011</v>
      </c>
      <c r="B72" s="59" t="s">
        <v>209</v>
      </c>
      <c r="C72" s="59">
        <v>5</v>
      </c>
      <c r="H72" s="15"/>
      <c r="I72" s="15"/>
      <c r="J72" s="15"/>
      <c r="K72" s="15"/>
      <c r="L72" s="15"/>
      <c r="M72" s="15"/>
      <c r="N72" s="15"/>
      <c r="O72" s="15"/>
      <c r="P72" s="120">
        <v>68</v>
      </c>
      <c r="Q72" s="14">
        <f t="shared" si="25"/>
        <v>2</v>
      </c>
      <c r="R72" s="14">
        <f>INDEX(挂机升级突破!$BG$6:$BG$57,卡牌消耗!X72)</f>
        <v>11</v>
      </c>
      <c r="S72" s="14">
        <f>INDEX(挂机升级突破!BH$6:BH$57,卡牌消耗!$X72)</f>
        <v>3</v>
      </c>
      <c r="T72" s="14">
        <f>INDEX(挂机升级突破!BI$6:BI$57,卡牌消耗!$X72)</f>
        <v>0</v>
      </c>
      <c r="U72" s="14" t="str">
        <f t="shared" si="26"/>
        <v>许褚</v>
      </c>
      <c r="V72" s="14">
        <f t="shared" si="27"/>
        <v>3</v>
      </c>
      <c r="W72" s="14" t="str">
        <f t="shared" si="28"/>
        <v>许褚魂火-16</v>
      </c>
      <c r="X72" s="14">
        <f t="shared" si="29"/>
        <v>16</v>
      </c>
      <c r="Y72" s="14" t="str">
        <f>INDEX(挂机升级突破!$BJ$4:$BT$4,INDEX(挂机升级突破!$BG$6:$BG$57,卡牌消耗!X72))</f>
        <v>金币</v>
      </c>
      <c r="Z72" s="14">
        <f>ROUND(INDEX(挂机升级突破!$AZ$6:$AZ$57,卡牌消耗!X72)*INDEX(卡牌消耗!$B$8:$F$8,V72),0)</f>
        <v>6030</v>
      </c>
      <c r="AA72" s="14" t="str">
        <f>IF(S72&gt;0,INDEX(挂机升级突破!$BJ$4:$BT$4,S72),"")</f>
        <v>紫色基础材料</v>
      </c>
      <c r="AB72" s="14">
        <f>ROUND(INDEX(挂机升级突破!$BJ$6:$BT$57,卡牌消耗!X72,S72)*INDEX(卡牌消耗!$B$5:$F$5,V72),0)</f>
        <v>15</v>
      </c>
      <c r="AC72" s="14" t="str">
        <f>IF(T72&gt;0,INDEX(挂机升级突破!$BJ$4:$BT$4,T72),"")</f>
        <v/>
      </c>
      <c r="AD72" s="14" t="str">
        <f>IF(T72&gt;0,ROUND(INDEX(挂机升级突破!$BJ$6:$BT$57,卡牌消耗!X72,T72)*INDEX(卡牌消耗!$B$7:$F$7,V72),0),"")</f>
        <v/>
      </c>
      <c r="AE72" s="122"/>
      <c r="AF72" s="15"/>
      <c r="AG72" s="120">
        <v>68</v>
      </c>
      <c r="AH72" s="14">
        <f t="shared" si="30"/>
        <v>4</v>
      </c>
      <c r="AI72" s="14">
        <f>INDEX(挂机升级突破!$BY$7:$BY$26,AM72)</f>
        <v>5</v>
      </c>
      <c r="AJ72" s="14">
        <f>INDEX(挂机升级突破!$BZ$7:$BZ$26,AM72)</f>
        <v>1</v>
      </c>
      <c r="AK72" s="14">
        <f t="shared" si="31"/>
        <v>2</v>
      </c>
      <c r="AL72" s="14" t="str">
        <f t="shared" si="32"/>
        <v>唐流雨</v>
      </c>
      <c r="AM72" s="14">
        <f t="shared" si="33"/>
        <v>8</v>
      </c>
      <c r="AN72" s="14" t="str">
        <f t="shared" si="34"/>
        <v>唐流雨8突</v>
      </c>
      <c r="AO72" s="14" t="str">
        <f>IF(AI72&gt;0,INDEX(挂机升级突破!$CF$5:$CJ$5,卡牌消耗!AI72),"")</f>
        <v>金币</v>
      </c>
      <c r="AP72" s="14">
        <f>IF(AI72&gt;0,ROUND(INDEX(挂机升级突破!$CJ$7:$CJ$26,卡牌消耗!AM72)*INDEX(卡牌消耗!$B$8:$F$8,AK72),0),"")</f>
        <v>2258</v>
      </c>
      <c r="AQ72" s="14" t="str">
        <f>IF(AJ72&gt;0,INDEX(挂机升级突破!$CF$5:$CJ$5,卡牌消耗!AJ72),"")</f>
        <v>玄铁</v>
      </c>
      <c r="AR72" s="14">
        <f>IF(AJ72&gt;0,ROUND(INDEX(挂机升级突破!$CF$7:$CI$26,卡牌消耗!AM72,卡牌消耗!AJ72)*INDEX($B$6:$F$6,AK72),0),"")</f>
        <v>50</v>
      </c>
      <c r="AS72" s="120"/>
      <c r="AT72" s="120"/>
      <c r="AU72" s="122"/>
      <c r="AV72" s="15"/>
      <c r="BM72" s="52">
        <v>60</v>
      </c>
      <c r="BN72" s="52">
        <v>24</v>
      </c>
      <c r="BO72" s="21">
        <f t="shared" si="23"/>
        <v>0.12307692307692308</v>
      </c>
      <c r="BP72" s="71">
        <f t="shared" si="24"/>
        <v>4236</v>
      </c>
      <c r="BQ72" s="52">
        <f>SUM(BP$5:BP72)</f>
        <v>150552</v>
      </c>
    </row>
    <row r="73" spans="1:69" ht="16.5" x14ac:dyDescent="0.2">
      <c r="A73" s="59">
        <v>1102012</v>
      </c>
      <c r="B73" s="59" t="s">
        <v>210</v>
      </c>
      <c r="C73" s="59">
        <v>5</v>
      </c>
      <c r="H73" s="15"/>
      <c r="I73" s="15"/>
      <c r="J73" s="15"/>
      <c r="K73" s="15"/>
      <c r="L73" s="15"/>
      <c r="M73" s="15"/>
      <c r="N73" s="15"/>
      <c r="O73" s="15"/>
      <c r="P73" s="120">
        <v>69</v>
      </c>
      <c r="Q73" s="14">
        <f t="shared" si="25"/>
        <v>2</v>
      </c>
      <c r="R73" s="14">
        <f>INDEX(挂机升级突破!$BG$6:$BG$57,卡牌消耗!X73)</f>
        <v>11</v>
      </c>
      <c r="S73" s="14">
        <f>INDEX(挂机升级突破!BH$6:BH$57,卡牌消耗!$X73)</f>
        <v>3</v>
      </c>
      <c r="T73" s="14">
        <f>INDEX(挂机升级突破!BI$6:BI$57,卡牌消耗!$X73)</f>
        <v>0</v>
      </c>
      <c r="U73" s="14" t="str">
        <f t="shared" si="26"/>
        <v>许褚</v>
      </c>
      <c r="V73" s="14">
        <f t="shared" si="27"/>
        <v>3</v>
      </c>
      <c r="W73" s="14" t="str">
        <f t="shared" si="28"/>
        <v>许褚魂火-17</v>
      </c>
      <c r="X73" s="14">
        <f t="shared" si="29"/>
        <v>17</v>
      </c>
      <c r="Y73" s="14" t="str">
        <f>INDEX(挂机升级突破!$BJ$4:$BT$4,INDEX(挂机升级突破!$BG$6:$BG$57,卡牌消耗!X73))</f>
        <v>金币</v>
      </c>
      <c r="Z73" s="14">
        <f>ROUND(INDEX(挂机升级突破!$AZ$6:$AZ$57,卡牌消耗!X73)*INDEX(卡牌消耗!$B$8:$F$8,V73),0)</f>
        <v>6760</v>
      </c>
      <c r="AA73" s="14" t="str">
        <f>IF(S73&gt;0,INDEX(挂机升级突破!$BJ$4:$BT$4,S73),"")</f>
        <v>紫色基础材料</v>
      </c>
      <c r="AB73" s="14">
        <f>ROUND(INDEX(挂机升级突破!$BJ$6:$BT$57,卡牌消耗!X73,S73)*INDEX(卡牌消耗!$B$5:$F$5,V73),0)</f>
        <v>30</v>
      </c>
      <c r="AC73" s="14" t="str">
        <f>IF(T73&gt;0,INDEX(挂机升级突破!$BJ$4:$BT$4,T73),"")</f>
        <v/>
      </c>
      <c r="AD73" s="14" t="str">
        <f>IF(T73&gt;0,ROUND(INDEX(挂机升级突破!$BJ$6:$BT$57,卡牌消耗!X73,T73)*INDEX(卡牌消耗!$B$7:$F$7,V73),0),"")</f>
        <v/>
      </c>
      <c r="AE73" s="122"/>
      <c r="AF73" s="15"/>
      <c r="AG73" s="120">
        <v>69</v>
      </c>
      <c r="AH73" s="14">
        <f t="shared" si="30"/>
        <v>4</v>
      </c>
      <c r="AI73" s="14">
        <f>INDEX(挂机升级突破!$BY$7:$BY$26,AM73)</f>
        <v>5</v>
      </c>
      <c r="AJ73" s="14">
        <f>INDEX(挂机升级突破!$BZ$7:$BZ$26,AM73)</f>
        <v>2</v>
      </c>
      <c r="AK73" s="14">
        <f t="shared" si="31"/>
        <v>2</v>
      </c>
      <c r="AL73" s="14" t="str">
        <f t="shared" si="32"/>
        <v>唐流雨</v>
      </c>
      <c r="AM73" s="14">
        <f t="shared" si="33"/>
        <v>9</v>
      </c>
      <c r="AN73" s="14" t="str">
        <f t="shared" si="34"/>
        <v>唐流雨9突</v>
      </c>
      <c r="AO73" s="14" t="str">
        <f>IF(AI73&gt;0,INDEX(挂机升级突破!$CF$5:$CJ$5,卡牌消耗!AI73),"")</f>
        <v>金币</v>
      </c>
      <c r="AP73" s="14">
        <f>IF(AI73&gt;0,ROUND(INDEX(挂机升级突破!$CJ$7:$CJ$26,卡牌消耗!AM73)*INDEX(卡牌消耗!$B$8:$F$8,AK73),0),"")</f>
        <v>2912</v>
      </c>
      <c r="AQ73" s="14" t="str">
        <f>IF(AJ73&gt;0,INDEX(挂机升级突破!$CF$5:$CJ$5,卡牌消耗!AJ73),"")</f>
        <v>乌金</v>
      </c>
      <c r="AR73" s="14">
        <f>IF(AJ73&gt;0,ROUND(INDEX(挂机升级突破!$CF$7:$CI$26,卡牌消耗!AM73,卡牌消耗!AJ73)*INDEX($B$6:$F$6,AK73),0),"")</f>
        <v>16</v>
      </c>
      <c r="AS73" s="120"/>
      <c r="AT73" s="120"/>
      <c r="AU73" s="122"/>
      <c r="AV73" s="15"/>
      <c r="BK73" s="52" t="s">
        <v>352</v>
      </c>
      <c r="BL73" s="52">
        <v>7</v>
      </c>
      <c r="BM73" s="52">
        <v>61</v>
      </c>
      <c r="BN73" s="52">
        <v>15</v>
      </c>
      <c r="BO73" s="21">
        <f t="shared" ref="BO73:BO82" si="35">BN73/BL$76</f>
        <v>7.6923076923076927E-2</v>
      </c>
      <c r="BP73" s="52">
        <f>INT(BL$74*BO73)</f>
        <v>2953</v>
      </c>
      <c r="BQ73" s="52">
        <f>SUM(BP$5:BP73)</f>
        <v>153505</v>
      </c>
    </row>
    <row r="74" spans="1:69" ht="16.5" x14ac:dyDescent="0.2">
      <c r="A74" s="59">
        <v>1102013</v>
      </c>
      <c r="B74" s="59" t="s">
        <v>211</v>
      </c>
      <c r="C74" s="59">
        <v>2</v>
      </c>
      <c r="H74" s="15"/>
      <c r="I74" s="15"/>
      <c r="J74" s="15"/>
      <c r="K74" s="15"/>
      <c r="L74" s="15"/>
      <c r="M74" s="15"/>
      <c r="N74" s="15"/>
      <c r="O74" s="15"/>
      <c r="P74" s="120">
        <v>70</v>
      </c>
      <c r="Q74" s="14">
        <f t="shared" si="25"/>
        <v>2</v>
      </c>
      <c r="R74" s="14">
        <f>INDEX(挂机升级突破!$BG$6:$BG$57,卡牌消耗!X74)</f>
        <v>11</v>
      </c>
      <c r="S74" s="14">
        <f>INDEX(挂机升级突破!BH$6:BH$57,卡牌消耗!$X74)</f>
        <v>3</v>
      </c>
      <c r="T74" s="14">
        <f>INDEX(挂机升级突破!BI$6:BI$57,卡牌消耗!$X74)</f>
        <v>0</v>
      </c>
      <c r="U74" s="14" t="str">
        <f t="shared" si="26"/>
        <v>许褚</v>
      </c>
      <c r="V74" s="14">
        <f t="shared" si="27"/>
        <v>3</v>
      </c>
      <c r="W74" s="14" t="str">
        <f t="shared" si="28"/>
        <v>许褚魂火-18</v>
      </c>
      <c r="X74" s="14">
        <f t="shared" si="29"/>
        <v>18</v>
      </c>
      <c r="Y74" s="14" t="str">
        <f>INDEX(挂机升级突破!$BJ$4:$BT$4,INDEX(挂机升级突破!$BG$6:$BG$57,卡牌消耗!X74))</f>
        <v>金币</v>
      </c>
      <c r="Z74" s="14">
        <f>ROUND(INDEX(挂机升级突破!$AZ$6:$AZ$57,卡牌消耗!X74)*INDEX(卡牌消耗!$B$8:$F$8,V74),0)</f>
        <v>7540</v>
      </c>
      <c r="AA74" s="14" t="str">
        <f>IF(S74&gt;0,INDEX(挂机升级突破!$BJ$4:$BT$4,S74),"")</f>
        <v>紫色基础材料</v>
      </c>
      <c r="AB74" s="14">
        <f>ROUND(INDEX(挂机升级突破!$BJ$6:$BT$57,卡牌消耗!X74,S74)*INDEX(卡牌消耗!$B$5:$F$5,V74),0)</f>
        <v>30</v>
      </c>
      <c r="AC74" s="14" t="str">
        <f>IF(T74&gt;0,INDEX(挂机升级突破!$BJ$4:$BT$4,T74),"")</f>
        <v/>
      </c>
      <c r="AD74" s="14" t="str">
        <f>IF(T74&gt;0,ROUND(INDEX(挂机升级突破!$BJ$6:$BT$57,卡牌消耗!X74,T74)*INDEX(卡牌消耗!$B$7:$F$7,V74),0),"")</f>
        <v/>
      </c>
      <c r="AE74" s="122"/>
      <c r="AF74" s="15"/>
      <c r="AG74" s="120">
        <v>70</v>
      </c>
      <c r="AH74" s="14">
        <f t="shared" si="30"/>
        <v>4</v>
      </c>
      <c r="AI74" s="14">
        <f>INDEX(挂机升级突破!$BY$7:$BY$26,AM74)</f>
        <v>5</v>
      </c>
      <c r="AJ74" s="14">
        <f>INDEX(挂机升级突破!$BZ$7:$BZ$26,AM74)</f>
        <v>2</v>
      </c>
      <c r="AK74" s="14">
        <f t="shared" si="31"/>
        <v>2</v>
      </c>
      <c r="AL74" s="14" t="str">
        <f t="shared" si="32"/>
        <v>唐流雨</v>
      </c>
      <c r="AM74" s="14">
        <f t="shared" si="33"/>
        <v>10</v>
      </c>
      <c r="AN74" s="14" t="str">
        <f t="shared" si="34"/>
        <v>唐流雨10突</v>
      </c>
      <c r="AO74" s="14" t="str">
        <f>IF(AI74&gt;0,INDEX(挂机升级突破!$CF$5:$CJ$5,卡牌消耗!AI74),"")</f>
        <v>金币</v>
      </c>
      <c r="AP74" s="14">
        <f>IF(AI74&gt;0,ROUND(INDEX(挂机升级突破!$CJ$7:$CJ$26,卡牌消耗!AM74)*INDEX(卡牌消耗!$B$8:$F$8,AK74),0),"")</f>
        <v>4442</v>
      </c>
      <c r="AQ74" s="14" t="str">
        <f>IF(AJ74&gt;0,INDEX(挂机升级突破!$CF$5:$CJ$5,卡牌消耗!AJ74),"")</f>
        <v>乌金</v>
      </c>
      <c r="AR74" s="14">
        <f>IF(AJ74&gt;0,ROUND(INDEX(挂机升级突破!$CF$7:$CI$26,卡牌消耗!AM74,卡牌消耗!AJ74)*INDEX($B$6:$F$6,AK74),0),"")</f>
        <v>23</v>
      </c>
      <c r="AS74" s="120"/>
      <c r="AT74" s="120"/>
      <c r="AU74" s="122"/>
      <c r="AV74" s="15"/>
      <c r="BK74" s="14" t="str">
        <f>INDEX($AX$5:$AX$19,BL73)</f>
        <v>60~70</v>
      </c>
      <c r="BL74" s="14">
        <f>INDEX($BG$5:$BG$19,BL73)</f>
        <v>38400</v>
      </c>
      <c r="BM74" s="52">
        <v>62</v>
      </c>
      <c r="BN74" s="52">
        <v>16</v>
      </c>
      <c r="BO74" s="21">
        <f t="shared" si="35"/>
        <v>8.2051282051282051E-2</v>
      </c>
      <c r="BP74" s="71">
        <f t="shared" ref="BP74:BP81" si="36">INT(BL$74*BO74)</f>
        <v>3150</v>
      </c>
      <c r="BQ74" s="52">
        <f>SUM(BP$5:BP74)</f>
        <v>156655</v>
      </c>
    </row>
    <row r="75" spans="1:69" ht="16.5" x14ac:dyDescent="0.2">
      <c r="A75" s="59">
        <v>1102014</v>
      </c>
      <c r="B75" s="59" t="s">
        <v>212</v>
      </c>
      <c r="C75" s="59">
        <v>4</v>
      </c>
      <c r="H75" s="15"/>
      <c r="I75" s="15"/>
      <c r="J75" s="15"/>
      <c r="K75" s="15"/>
      <c r="L75" s="15"/>
      <c r="M75" s="15"/>
      <c r="N75" s="15"/>
      <c r="O75" s="15"/>
      <c r="P75" s="120">
        <v>71</v>
      </c>
      <c r="Q75" s="14">
        <f t="shared" si="25"/>
        <v>2</v>
      </c>
      <c r="R75" s="14">
        <f>INDEX(挂机升级突破!$BG$6:$BG$57,卡牌消耗!X75)</f>
        <v>11</v>
      </c>
      <c r="S75" s="14">
        <f>INDEX(挂机升级突破!BH$6:BH$57,卡牌消耗!$X75)</f>
        <v>3</v>
      </c>
      <c r="T75" s="14">
        <f>INDEX(挂机升级突破!BI$6:BI$57,卡牌消耗!$X75)</f>
        <v>0</v>
      </c>
      <c r="U75" s="14" t="str">
        <f t="shared" si="26"/>
        <v>许褚</v>
      </c>
      <c r="V75" s="14">
        <f t="shared" si="27"/>
        <v>3</v>
      </c>
      <c r="W75" s="14" t="str">
        <f t="shared" si="28"/>
        <v>许褚魂火-19</v>
      </c>
      <c r="X75" s="14">
        <f t="shared" si="29"/>
        <v>19</v>
      </c>
      <c r="Y75" s="14" t="str">
        <f>INDEX(挂机升级突破!$BJ$4:$BT$4,INDEX(挂机升级突破!$BG$6:$BG$57,卡牌消耗!X75))</f>
        <v>金币</v>
      </c>
      <c r="Z75" s="14">
        <f>ROUND(INDEX(挂机升级突破!$AZ$6:$AZ$57,卡牌消耗!X75)*INDEX(卡牌消耗!$B$8:$F$8,V75),0)</f>
        <v>8250</v>
      </c>
      <c r="AA75" s="14" t="str">
        <f>IF(S75&gt;0,INDEX(挂机升级突破!$BJ$4:$BT$4,S75),"")</f>
        <v>紫色基础材料</v>
      </c>
      <c r="AB75" s="14">
        <f>ROUND(INDEX(挂机升级突破!$BJ$6:$BT$57,卡牌消耗!X75,S75)*INDEX(卡牌消耗!$B$5:$F$5,V75),0)</f>
        <v>30</v>
      </c>
      <c r="AC75" s="14" t="str">
        <f>IF(T75&gt;0,INDEX(挂机升级突破!$BJ$4:$BT$4,T75),"")</f>
        <v/>
      </c>
      <c r="AD75" s="14" t="str">
        <f>IF(T75&gt;0,ROUND(INDEX(挂机升级突破!$BJ$6:$BT$57,卡牌消耗!X75,T75)*INDEX(卡牌消耗!$B$7:$F$7,V75),0),"")</f>
        <v/>
      </c>
      <c r="AE75" s="122"/>
      <c r="AF75" s="15"/>
      <c r="AG75" s="120">
        <v>71</v>
      </c>
      <c r="AH75" s="14">
        <f t="shared" si="30"/>
        <v>4</v>
      </c>
      <c r="AI75" s="14">
        <f>INDEX(挂机升级突破!$BY$7:$BY$26,AM75)</f>
        <v>5</v>
      </c>
      <c r="AJ75" s="14">
        <f>INDEX(挂机升级突破!$BZ$7:$BZ$26,AM75)</f>
        <v>2</v>
      </c>
      <c r="AK75" s="14">
        <f t="shared" si="31"/>
        <v>2</v>
      </c>
      <c r="AL75" s="14" t="str">
        <f t="shared" si="32"/>
        <v>唐流雨</v>
      </c>
      <c r="AM75" s="14">
        <f t="shared" si="33"/>
        <v>11</v>
      </c>
      <c r="AN75" s="14" t="str">
        <f t="shared" si="34"/>
        <v>唐流雨11突</v>
      </c>
      <c r="AO75" s="14" t="str">
        <f>IF(AI75&gt;0,INDEX(挂机升级突破!$CF$5:$CJ$5,卡牌消耗!AI75),"")</f>
        <v>金币</v>
      </c>
      <c r="AP75" s="14">
        <f>IF(AI75&gt;0,ROUND(INDEX(挂机升级突破!$CJ$7:$CJ$26,卡牌消耗!AM75)*INDEX(卡牌消耗!$B$8:$F$8,AK75),0),"")</f>
        <v>5460</v>
      </c>
      <c r="AQ75" s="14" t="str">
        <f>IF(AJ75&gt;0,INDEX(挂机升级突破!$CF$5:$CJ$5,卡牌消耗!AJ75),"")</f>
        <v>乌金</v>
      </c>
      <c r="AR75" s="14">
        <f>IF(AJ75&gt;0,ROUND(INDEX(挂机升级突破!$CF$7:$CI$26,卡牌消耗!AM75,卡牌消耗!AJ75)*INDEX($B$6:$F$6,AK75),0),"")</f>
        <v>30</v>
      </c>
      <c r="AS75" s="120"/>
      <c r="AT75" s="120"/>
      <c r="AU75" s="122"/>
      <c r="AV75" s="15"/>
      <c r="BK75" s="52" t="s">
        <v>350</v>
      </c>
      <c r="BL75" s="14">
        <f>INDEX($BH$5:$BH$19,BL73)</f>
        <v>4.5</v>
      </c>
      <c r="BM75" s="52">
        <v>63</v>
      </c>
      <c r="BN75" s="52">
        <v>17</v>
      </c>
      <c r="BO75" s="21">
        <f t="shared" si="35"/>
        <v>8.7179487179487175E-2</v>
      </c>
      <c r="BP75" s="71">
        <f t="shared" si="36"/>
        <v>3347</v>
      </c>
      <c r="BQ75" s="52">
        <f>SUM(BP$5:BP75)</f>
        <v>160002</v>
      </c>
    </row>
    <row r="76" spans="1:69" ht="16.5" x14ac:dyDescent="0.2">
      <c r="A76" s="59">
        <v>1102015</v>
      </c>
      <c r="B76" s="59" t="s">
        <v>213</v>
      </c>
      <c r="C76" s="59">
        <v>2</v>
      </c>
      <c r="H76" s="15"/>
      <c r="I76" s="15"/>
      <c r="J76" s="15"/>
      <c r="K76" s="15"/>
      <c r="L76" s="15"/>
      <c r="M76" s="15"/>
      <c r="N76" s="15"/>
      <c r="O76" s="15"/>
      <c r="P76" s="120">
        <v>72</v>
      </c>
      <c r="Q76" s="14">
        <f t="shared" si="25"/>
        <v>2</v>
      </c>
      <c r="R76" s="14">
        <f>INDEX(挂机升级突破!$BG$6:$BG$57,卡牌消耗!X76)</f>
        <v>11</v>
      </c>
      <c r="S76" s="14">
        <f>INDEX(挂机升级突破!BH$6:BH$57,卡牌消耗!$X76)</f>
        <v>3</v>
      </c>
      <c r="T76" s="14">
        <f>INDEX(挂机升级突破!BI$6:BI$57,卡牌消耗!$X76)</f>
        <v>0</v>
      </c>
      <c r="U76" s="14" t="str">
        <f t="shared" si="26"/>
        <v>许褚</v>
      </c>
      <c r="V76" s="14">
        <f t="shared" si="27"/>
        <v>3</v>
      </c>
      <c r="W76" s="14" t="str">
        <f t="shared" si="28"/>
        <v>许褚魂火-20</v>
      </c>
      <c r="X76" s="14">
        <f t="shared" si="29"/>
        <v>20</v>
      </c>
      <c r="Y76" s="14" t="str">
        <f>INDEX(挂机升级突破!$BJ$4:$BT$4,INDEX(挂机升级突破!$BG$6:$BG$57,卡牌消耗!X76))</f>
        <v>金币</v>
      </c>
      <c r="Z76" s="14">
        <f>ROUND(INDEX(挂机升级突破!$AZ$6:$AZ$57,卡牌消耗!X76)*INDEX(卡牌消耗!$B$8:$F$8,V76),0)</f>
        <v>9200</v>
      </c>
      <c r="AA76" s="14" t="str">
        <f>IF(S76&gt;0,INDEX(挂机升级突破!$BJ$4:$BT$4,S76),"")</f>
        <v>紫色基础材料</v>
      </c>
      <c r="AB76" s="14">
        <f>ROUND(INDEX(挂机升级突破!$BJ$6:$BT$57,卡牌消耗!X76,S76)*INDEX(卡牌消耗!$B$5:$F$5,V76),0)</f>
        <v>50</v>
      </c>
      <c r="AC76" s="14" t="str">
        <f>IF(T76&gt;0,INDEX(挂机升级突破!$BJ$4:$BT$4,T76),"")</f>
        <v/>
      </c>
      <c r="AD76" s="14" t="str">
        <f>IF(T76&gt;0,ROUND(INDEX(挂机升级突破!$BJ$6:$BT$57,卡牌消耗!X76,T76)*INDEX(卡牌消耗!$B$7:$F$7,V76),0),"")</f>
        <v/>
      </c>
      <c r="AE76" s="122"/>
      <c r="AF76" s="15"/>
      <c r="AG76" s="120">
        <v>72</v>
      </c>
      <c r="AH76" s="14">
        <f t="shared" si="30"/>
        <v>4</v>
      </c>
      <c r="AI76" s="14">
        <f>INDEX(挂机升级突破!$BY$7:$BY$26,AM76)</f>
        <v>5</v>
      </c>
      <c r="AJ76" s="14">
        <f>INDEX(挂机升级突破!$BZ$7:$BZ$26,AM76)</f>
        <v>2</v>
      </c>
      <c r="AK76" s="14">
        <f t="shared" si="31"/>
        <v>2</v>
      </c>
      <c r="AL76" s="14" t="str">
        <f t="shared" si="32"/>
        <v>唐流雨</v>
      </c>
      <c r="AM76" s="14">
        <f t="shared" si="33"/>
        <v>12</v>
      </c>
      <c r="AN76" s="14" t="str">
        <f t="shared" si="34"/>
        <v>唐流雨12突</v>
      </c>
      <c r="AO76" s="14" t="str">
        <f>IF(AI76&gt;0,INDEX(挂机升级突破!$CF$5:$CJ$5,卡牌消耗!AI76),"")</f>
        <v>金币</v>
      </c>
      <c r="AP76" s="14">
        <f>IF(AI76&gt;0,ROUND(INDEX(挂机升级突破!$CJ$7:$CJ$26,卡牌消耗!AM76)*INDEX(卡牌消耗!$B$8:$F$8,AK76),0),"")</f>
        <v>9240</v>
      </c>
      <c r="AQ76" s="14" t="str">
        <f>IF(AJ76&gt;0,INDEX(挂机升级突破!$CF$5:$CJ$5,卡牌消耗!AJ76),"")</f>
        <v>乌金</v>
      </c>
      <c r="AR76" s="14">
        <f>IF(AJ76&gt;0,ROUND(INDEX(挂机升级突破!$CF$7:$CI$26,卡牌消耗!AM76,卡牌消耗!AJ76)*INDEX($B$6:$F$6,AK76),0),"")</f>
        <v>39</v>
      </c>
      <c r="AS76" s="120"/>
      <c r="AT76" s="120"/>
      <c r="AU76" s="122"/>
      <c r="AV76" s="15"/>
      <c r="BK76" s="15"/>
      <c r="BL76" s="14">
        <f>SUM(BN73:BN82)</f>
        <v>195</v>
      </c>
      <c r="BM76" s="52">
        <v>64</v>
      </c>
      <c r="BN76" s="52">
        <v>18</v>
      </c>
      <c r="BO76" s="21">
        <f t="shared" si="35"/>
        <v>9.2307692307692313E-2</v>
      </c>
      <c r="BP76" s="71">
        <f t="shared" si="36"/>
        <v>3544</v>
      </c>
      <c r="BQ76" s="52">
        <f>SUM(BP$5:BP76)</f>
        <v>163546</v>
      </c>
    </row>
    <row r="77" spans="1:69" ht="16.5" x14ac:dyDescent="0.2">
      <c r="A77" s="59">
        <v>1102016</v>
      </c>
      <c r="B77" s="59" t="s">
        <v>214</v>
      </c>
      <c r="C77" s="59">
        <v>5</v>
      </c>
      <c r="H77" s="15"/>
      <c r="I77" s="15"/>
      <c r="J77" s="15"/>
      <c r="K77" s="15"/>
      <c r="L77" s="15"/>
      <c r="M77" s="15"/>
      <c r="N77" s="15"/>
      <c r="O77" s="15"/>
      <c r="P77" s="120">
        <v>73</v>
      </c>
      <c r="Q77" s="14">
        <f t="shared" si="25"/>
        <v>2</v>
      </c>
      <c r="R77" s="14">
        <f>INDEX(挂机升级突破!$BG$6:$BG$57,卡牌消耗!X77)</f>
        <v>11</v>
      </c>
      <c r="S77" s="14">
        <f>INDEX(挂机升级突破!BH$6:BH$57,卡牌消耗!$X77)</f>
        <v>3</v>
      </c>
      <c r="T77" s="14">
        <f>INDEX(挂机升级突破!BI$6:BI$57,卡牌消耗!$X77)</f>
        <v>0</v>
      </c>
      <c r="U77" s="14" t="str">
        <f t="shared" si="26"/>
        <v>许褚</v>
      </c>
      <c r="V77" s="14">
        <f t="shared" si="27"/>
        <v>3</v>
      </c>
      <c r="W77" s="14" t="str">
        <f t="shared" si="28"/>
        <v>许褚魂火-21</v>
      </c>
      <c r="X77" s="14">
        <f t="shared" si="29"/>
        <v>21</v>
      </c>
      <c r="Y77" s="14" t="str">
        <f>INDEX(挂机升级突破!$BJ$4:$BT$4,INDEX(挂机升级突破!$BG$6:$BG$57,卡牌消耗!X77))</f>
        <v>金币</v>
      </c>
      <c r="Z77" s="14">
        <f>ROUND(INDEX(挂机升级突破!$AZ$6:$AZ$57,卡牌消耗!X77)*INDEX(卡牌消耗!$B$8:$F$8,V77),0)</f>
        <v>10140</v>
      </c>
      <c r="AA77" s="14" t="str">
        <f>IF(S77&gt;0,INDEX(挂机升级突破!$BJ$4:$BT$4,S77),"")</f>
        <v>紫色基础材料</v>
      </c>
      <c r="AB77" s="14">
        <f>ROUND(INDEX(挂机升级突破!$BJ$6:$BT$57,卡牌消耗!X77,S77)*INDEX(卡牌消耗!$B$5:$F$5,V77),0)</f>
        <v>50</v>
      </c>
      <c r="AC77" s="14" t="str">
        <f>IF(T77&gt;0,INDEX(挂机升级突破!$BJ$4:$BT$4,T77),"")</f>
        <v/>
      </c>
      <c r="AD77" s="14" t="str">
        <f>IF(T77&gt;0,ROUND(INDEX(挂机升级突破!$BJ$6:$BT$57,卡牌消耗!X77,T77)*INDEX(卡牌消耗!$B$7:$F$7,V77),0),"")</f>
        <v/>
      </c>
      <c r="AE77" s="122"/>
      <c r="AF77" s="15"/>
      <c r="AG77" s="120">
        <v>73</v>
      </c>
      <c r="AH77" s="14">
        <f t="shared" si="30"/>
        <v>4</v>
      </c>
      <c r="AI77" s="14">
        <f>INDEX(挂机升级突破!$BY$7:$BY$26,AM77)</f>
        <v>5</v>
      </c>
      <c r="AJ77" s="14">
        <f>INDEX(挂机升级突破!$BZ$7:$BZ$26,AM77)</f>
        <v>3</v>
      </c>
      <c r="AK77" s="14">
        <f t="shared" si="31"/>
        <v>2</v>
      </c>
      <c r="AL77" s="14" t="str">
        <f t="shared" si="32"/>
        <v>唐流雨</v>
      </c>
      <c r="AM77" s="14">
        <f t="shared" si="33"/>
        <v>13</v>
      </c>
      <c r="AN77" s="14" t="str">
        <f t="shared" si="34"/>
        <v>唐流雨13突</v>
      </c>
      <c r="AO77" s="14" t="str">
        <f>IF(AI77&gt;0,INDEX(挂机升级突破!$CF$5:$CJ$5,卡牌消耗!AI77),"")</f>
        <v>金币</v>
      </c>
      <c r="AP77" s="14">
        <f>IF(AI77&gt;0,ROUND(INDEX(挂机升级突破!$CJ$7:$CJ$26,卡牌消耗!AM77)*INDEX(卡牌消耗!$B$8:$F$8,AK77),0),"")</f>
        <v>11573</v>
      </c>
      <c r="AQ77" s="14" t="str">
        <f>IF(AJ77&gt;0,INDEX(挂机升级突破!$CF$5:$CJ$5,卡牌消耗!AJ77),"")</f>
        <v>银母</v>
      </c>
      <c r="AR77" s="14">
        <f>IF(AJ77&gt;0,ROUND(INDEX(挂机升级突破!$CF$7:$CI$26,卡牌消耗!AM77,卡牌消耗!AJ77)*INDEX($B$6:$F$6,AK77),0),"")</f>
        <v>15</v>
      </c>
      <c r="AS77" s="120"/>
      <c r="AT77" s="120"/>
      <c r="AU77" s="122"/>
      <c r="AV77" s="15"/>
      <c r="BM77" s="52">
        <v>65</v>
      </c>
      <c r="BN77" s="52">
        <v>19</v>
      </c>
      <c r="BO77" s="21">
        <f t="shared" si="35"/>
        <v>9.7435897435897437E-2</v>
      </c>
      <c r="BP77" s="71">
        <f t="shared" si="36"/>
        <v>3741</v>
      </c>
      <c r="BQ77" s="52">
        <f>SUM(BP$5:BP77)</f>
        <v>167287</v>
      </c>
    </row>
    <row r="78" spans="1:69" ht="16.5" x14ac:dyDescent="0.2">
      <c r="A78" s="59">
        <v>1102017</v>
      </c>
      <c r="B78" s="59" t="s">
        <v>215</v>
      </c>
      <c r="C78" s="59">
        <v>4</v>
      </c>
      <c r="H78" s="15"/>
      <c r="I78" s="15"/>
      <c r="J78" s="15"/>
      <c r="K78" s="15"/>
      <c r="L78" s="15"/>
      <c r="M78" s="15"/>
      <c r="N78" s="15"/>
      <c r="O78" s="15"/>
      <c r="P78" s="120">
        <v>74</v>
      </c>
      <c r="Q78" s="14">
        <f t="shared" si="25"/>
        <v>2</v>
      </c>
      <c r="R78" s="14">
        <f>INDEX(挂机升级突破!$BG$6:$BG$57,卡牌消耗!X78)</f>
        <v>11</v>
      </c>
      <c r="S78" s="14">
        <f>INDEX(挂机升级突破!BH$6:BH$57,卡牌消耗!$X78)</f>
        <v>3</v>
      </c>
      <c r="T78" s="14">
        <f>INDEX(挂机升级突破!BI$6:BI$57,卡牌消耗!$X78)</f>
        <v>0</v>
      </c>
      <c r="U78" s="14" t="str">
        <f t="shared" si="26"/>
        <v>许褚</v>
      </c>
      <c r="V78" s="14">
        <f t="shared" si="27"/>
        <v>3</v>
      </c>
      <c r="W78" s="14" t="str">
        <f t="shared" si="28"/>
        <v>许褚魂火-22</v>
      </c>
      <c r="X78" s="14">
        <f t="shared" si="29"/>
        <v>22</v>
      </c>
      <c r="Y78" s="14" t="str">
        <f>INDEX(挂机升级突破!$BJ$4:$BT$4,INDEX(挂机升级突破!$BG$6:$BG$57,卡牌消耗!X78))</f>
        <v>金币</v>
      </c>
      <c r="Z78" s="14">
        <f>ROUND(INDEX(挂机升级突破!$AZ$6:$AZ$57,卡牌消耗!X78)*INDEX(卡牌消耗!$B$8:$F$8,V78),0)</f>
        <v>11310</v>
      </c>
      <c r="AA78" s="14" t="str">
        <f>IF(S78&gt;0,INDEX(挂机升级突破!$BJ$4:$BT$4,S78),"")</f>
        <v>紫色基础材料</v>
      </c>
      <c r="AB78" s="14">
        <f>ROUND(INDEX(挂机升级突破!$BJ$6:$BT$57,卡牌消耗!X78,S78)*INDEX(卡牌消耗!$B$5:$F$5,V78),0)</f>
        <v>50</v>
      </c>
      <c r="AC78" s="14" t="str">
        <f>IF(T78&gt;0,INDEX(挂机升级突破!$BJ$4:$BT$4,T78),"")</f>
        <v/>
      </c>
      <c r="AD78" s="14" t="str">
        <f>IF(T78&gt;0,ROUND(INDEX(挂机升级突破!$BJ$6:$BT$57,卡牌消耗!X78,T78)*INDEX(卡牌消耗!$B$7:$F$7,V78),0),"")</f>
        <v/>
      </c>
      <c r="AE78" s="122"/>
      <c r="AF78" s="15"/>
      <c r="AG78" s="120">
        <v>74</v>
      </c>
      <c r="AH78" s="14">
        <f t="shared" si="30"/>
        <v>4</v>
      </c>
      <c r="AI78" s="14">
        <f>INDEX(挂机升级突破!$BY$7:$BY$26,AM78)</f>
        <v>5</v>
      </c>
      <c r="AJ78" s="14">
        <f>INDEX(挂机升级突破!$BZ$7:$BZ$26,AM78)</f>
        <v>3</v>
      </c>
      <c r="AK78" s="14">
        <f t="shared" si="31"/>
        <v>2</v>
      </c>
      <c r="AL78" s="14" t="str">
        <f t="shared" si="32"/>
        <v>唐流雨</v>
      </c>
      <c r="AM78" s="14">
        <f t="shared" si="33"/>
        <v>14</v>
      </c>
      <c r="AN78" s="14" t="str">
        <f t="shared" si="34"/>
        <v>唐流雨14突</v>
      </c>
      <c r="AO78" s="14" t="str">
        <f>IF(AI78&gt;0,INDEX(挂机升级突破!$CF$5:$CJ$5,卡牌消耗!AI78),"")</f>
        <v>金币</v>
      </c>
      <c r="AP78" s="14">
        <f>IF(AI78&gt;0,ROUND(INDEX(挂机升级突破!$CJ$7:$CJ$26,卡牌消耗!AM78)*INDEX(卡牌消耗!$B$8:$F$8,AK78),0),"")</f>
        <v>15456</v>
      </c>
      <c r="AQ78" s="14" t="str">
        <f>IF(AJ78&gt;0,INDEX(挂机升级突破!$CF$5:$CJ$5,卡牌消耗!AJ78),"")</f>
        <v>银母</v>
      </c>
      <c r="AR78" s="14">
        <f>IF(AJ78&gt;0,ROUND(INDEX(挂机升级突破!$CF$7:$CI$26,卡牌消耗!AM78,卡牌消耗!AJ78)*INDEX($B$6:$F$6,AK78),0),"")</f>
        <v>21</v>
      </c>
      <c r="AS78" s="120"/>
      <c r="AT78" s="120"/>
      <c r="AU78" s="122"/>
      <c r="AV78" s="15"/>
      <c r="BM78" s="52">
        <v>66</v>
      </c>
      <c r="BN78" s="52">
        <v>20</v>
      </c>
      <c r="BO78" s="21">
        <f t="shared" si="35"/>
        <v>0.10256410256410256</v>
      </c>
      <c r="BP78" s="71">
        <f t="shared" si="36"/>
        <v>3938</v>
      </c>
      <c r="BQ78" s="52">
        <f>SUM(BP$5:BP78)</f>
        <v>171225</v>
      </c>
    </row>
    <row r="79" spans="1:69" ht="16.5" x14ac:dyDescent="0.2">
      <c r="A79" s="59">
        <v>1102018</v>
      </c>
      <c r="B79" s="59" t="s">
        <v>216</v>
      </c>
      <c r="C79" s="59">
        <v>2</v>
      </c>
      <c r="H79" s="15"/>
      <c r="I79" s="15"/>
      <c r="J79" s="15"/>
      <c r="K79" s="15"/>
      <c r="L79" s="15"/>
      <c r="M79" s="15"/>
      <c r="N79" s="15"/>
      <c r="O79" s="15"/>
      <c r="P79" s="120">
        <v>75</v>
      </c>
      <c r="Q79" s="14">
        <f t="shared" si="25"/>
        <v>2</v>
      </c>
      <c r="R79" s="14">
        <f>INDEX(挂机升级突破!$BG$6:$BG$57,卡牌消耗!X79)</f>
        <v>11</v>
      </c>
      <c r="S79" s="14">
        <f>INDEX(挂机升级突破!BH$6:BH$57,卡牌消耗!$X79)</f>
        <v>4</v>
      </c>
      <c r="T79" s="14">
        <f>INDEX(挂机升级突破!BI$6:BI$57,卡牌消耗!$X79)</f>
        <v>0</v>
      </c>
      <c r="U79" s="14" t="str">
        <f t="shared" si="26"/>
        <v>许褚</v>
      </c>
      <c r="V79" s="14">
        <f t="shared" si="27"/>
        <v>3</v>
      </c>
      <c r="W79" s="14" t="str">
        <f t="shared" si="28"/>
        <v>许褚魂火-23</v>
      </c>
      <c r="X79" s="14">
        <f t="shared" si="29"/>
        <v>23</v>
      </c>
      <c r="Y79" s="14" t="str">
        <f>INDEX(挂机升级突破!$BJ$4:$BT$4,INDEX(挂机升级突破!$BG$6:$BG$57,卡牌消耗!X79))</f>
        <v>金币</v>
      </c>
      <c r="Z79" s="14">
        <f>ROUND(INDEX(挂机升级突破!$AZ$6:$AZ$57,卡牌消耗!X79)*INDEX(卡牌消耗!$B$8:$F$8,V79),0)</f>
        <v>12480</v>
      </c>
      <c r="AA79" s="14" t="str">
        <f>IF(S79&gt;0,INDEX(挂机升级突破!$BJ$4:$BT$4,S79),"")</f>
        <v>橙色基础材料</v>
      </c>
      <c r="AB79" s="14">
        <f>ROUND(INDEX(挂机升级突破!$BJ$6:$BT$57,卡牌消耗!X79,S79)*INDEX(卡牌消耗!$B$5:$F$5,V79),0)</f>
        <v>13</v>
      </c>
      <c r="AC79" s="14" t="str">
        <f>IF(T79&gt;0,INDEX(挂机升级突破!$BJ$4:$BT$4,T79),"")</f>
        <v/>
      </c>
      <c r="AD79" s="14" t="str">
        <f>IF(T79&gt;0,ROUND(INDEX(挂机升级突破!$BJ$6:$BT$57,卡牌消耗!X79,T79)*INDEX(卡牌消耗!$B$7:$F$7,V79),0),"")</f>
        <v/>
      </c>
      <c r="AE79" s="122"/>
      <c r="AF79" s="15"/>
      <c r="AG79" s="120">
        <v>75</v>
      </c>
      <c r="AH79" s="14">
        <f t="shared" si="30"/>
        <v>4</v>
      </c>
      <c r="AI79" s="14">
        <f>INDEX(挂机升级突破!$BY$7:$BY$26,AM79)</f>
        <v>5</v>
      </c>
      <c r="AJ79" s="14">
        <f>INDEX(挂机升级突破!$BZ$7:$BZ$26,AM79)</f>
        <v>3</v>
      </c>
      <c r="AK79" s="14">
        <f t="shared" si="31"/>
        <v>2</v>
      </c>
      <c r="AL79" s="14" t="str">
        <f t="shared" si="32"/>
        <v>唐流雨</v>
      </c>
      <c r="AM79" s="14">
        <f t="shared" si="33"/>
        <v>15</v>
      </c>
      <c r="AN79" s="14" t="str">
        <f t="shared" si="34"/>
        <v>唐流雨15突</v>
      </c>
      <c r="AO79" s="14" t="str">
        <f>IF(AI79&gt;0,INDEX(挂机升级突破!$CF$5:$CJ$5,卡牌消耗!AI79),"")</f>
        <v>金币</v>
      </c>
      <c r="AP79" s="14">
        <f>IF(AI79&gt;0,ROUND(INDEX(挂机升级突破!$CJ$7:$CJ$26,卡牌消耗!AM79)*INDEX(卡牌消耗!$B$8:$F$8,AK79),0),"")</f>
        <v>17714</v>
      </c>
      <c r="AQ79" s="14" t="str">
        <f>IF(AJ79&gt;0,INDEX(挂机升级突破!$CF$5:$CJ$5,卡牌消耗!AJ79),"")</f>
        <v>银母</v>
      </c>
      <c r="AR79" s="14">
        <f>IF(AJ79&gt;0,ROUND(INDEX(挂机升级突破!$CF$7:$CI$26,卡牌消耗!AM79,卡牌消耗!AJ79)*INDEX($B$6:$F$6,AK79),0),"")</f>
        <v>28</v>
      </c>
      <c r="AS79" s="120"/>
      <c r="AT79" s="120"/>
      <c r="AU79" s="122"/>
      <c r="AV79" s="15"/>
      <c r="BM79" s="52">
        <v>67</v>
      </c>
      <c r="BN79" s="52">
        <v>21</v>
      </c>
      <c r="BO79" s="21">
        <f t="shared" si="35"/>
        <v>0.1076923076923077</v>
      </c>
      <c r="BP79" s="71">
        <f t="shared" si="36"/>
        <v>4135</v>
      </c>
      <c r="BQ79" s="52">
        <f>SUM(BP$5:BP79)</f>
        <v>175360</v>
      </c>
    </row>
    <row r="80" spans="1:69" ht="16.5" x14ac:dyDescent="0.2">
      <c r="A80" s="59">
        <v>1102019</v>
      </c>
      <c r="B80" s="59" t="s">
        <v>217</v>
      </c>
      <c r="C80" s="59">
        <v>2</v>
      </c>
      <c r="H80" s="15"/>
      <c r="I80" s="15"/>
      <c r="J80" s="15"/>
      <c r="K80" s="15"/>
      <c r="L80" s="15"/>
      <c r="M80" s="15"/>
      <c r="N80" s="15"/>
      <c r="O80" s="15"/>
      <c r="P80" s="120">
        <v>76</v>
      </c>
      <c r="Q80" s="14">
        <f t="shared" si="25"/>
        <v>2</v>
      </c>
      <c r="R80" s="14">
        <f>INDEX(挂机升级突破!$BG$6:$BG$57,卡牌消耗!X80)</f>
        <v>11</v>
      </c>
      <c r="S80" s="14">
        <f>INDEX(挂机升级突破!BH$6:BH$57,卡牌消耗!$X80)</f>
        <v>4</v>
      </c>
      <c r="T80" s="14">
        <f>INDEX(挂机升级突破!BI$6:BI$57,卡牌消耗!$X80)</f>
        <v>0</v>
      </c>
      <c r="U80" s="14" t="str">
        <f t="shared" si="26"/>
        <v>许褚</v>
      </c>
      <c r="V80" s="14">
        <f t="shared" si="27"/>
        <v>3</v>
      </c>
      <c r="W80" s="14" t="str">
        <f t="shared" si="28"/>
        <v>许褚魂火-24</v>
      </c>
      <c r="X80" s="14">
        <f t="shared" si="29"/>
        <v>24</v>
      </c>
      <c r="Y80" s="14" t="str">
        <f>INDEX(挂机升级突破!$BJ$4:$BT$4,INDEX(挂机升级突破!$BG$6:$BG$57,卡牌消耗!X80))</f>
        <v>金币</v>
      </c>
      <c r="Z80" s="14">
        <f>ROUND(INDEX(挂机升级突破!$AZ$6:$AZ$57,卡牌消耗!X80)*INDEX(卡牌消耗!$B$8:$F$8,V80),0)</f>
        <v>13920</v>
      </c>
      <c r="AA80" s="14" t="str">
        <f>IF(S80&gt;0,INDEX(挂机升级突破!$BJ$4:$BT$4,S80),"")</f>
        <v>橙色基础材料</v>
      </c>
      <c r="AB80" s="14">
        <f>ROUND(INDEX(挂机升级突破!$BJ$6:$BT$57,卡牌消耗!X80,S80)*INDEX(卡牌消耗!$B$5:$F$5,V80),0)</f>
        <v>13</v>
      </c>
      <c r="AC80" s="14" t="str">
        <f>IF(T80&gt;0,INDEX(挂机升级突破!$BJ$4:$BT$4,T80),"")</f>
        <v/>
      </c>
      <c r="AD80" s="14" t="str">
        <f>IF(T80&gt;0,ROUND(INDEX(挂机升级突破!$BJ$6:$BT$57,卡牌消耗!X80,T80)*INDEX(卡牌消耗!$B$7:$F$7,V80),0),"")</f>
        <v/>
      </c>
      <c r="AE80" s="122"/>
      <c r="AF80" s="15"/>
      <c r="AG80" s="120">
        <v>76</v>
      </c>
      <c r="AH80" s="14">
        <f t="shared" si="30"/>
        <v>4</v>
      </c>
      <c r="AI80" s="14">
        <f>INDEX(挂机升级突破!$BY$7:$BY$26,AM80)</f>
        <v>5</v>
      </c>
      <c r="AJ80" s="14">
        <f>INDEX(挂机升级突破!$BZ$7:$BZ$26,AM80)</f>
        <v>3</v>
      </c>
      <c r="AK80" s="14">
        <f t="shared" si="31"/>
        <v>2</v>
      </c>
      <c r="AL80" s="14" t="str">
        <f t="shared" si="32"/>
        <v>唐流雨</v>
      </c>
      <c r="AM80" s="14">
        <f t="shared" si="33"/>
        <v>16</v>
      </c>
      <c r="AN80" s="14" t="str">
        <f t="shared" si="34"/>
        <v>唐流雨16突</v>
      </c>
      <c r="AO80" s="14" t="str">
        <f>IF(AI80&gt;0,INDEX(挂机升级突破!$CF$5:$CJ$5,卡牌消耗!AI80),"")</f>
        <v>金币</v>
      </c>
      <c r="AP80" s="14">
        <f>IF(AI80&gt;0,ROUND(INDEX(挂机升级突破!$CJ$7:$CJ$26,卡牌消耗!AM80)*INDEX(卡牌消耗!$B$8:$F$8,AK80),0),"")</f>
        <v>22680</v>
      </c>
      <c r="AQ80" s="14" t="str">
        <f>IF(AJ80&gt;0,INDEX(挂机升级突破!$CF$5:$CJ$5,卡牌消耗!AJ80),"")</f>
        <v>银母</v>
      </c>
      <c r="AR80" s="14">
        <f>IF(AJ80&gt;0,ROUND(INDEX(挂机升级突破!$CF$7:$CI$26,卡牌消耗!AM80,卡牌消耗!AJ80)*INDEX($B$6:$F$6,AK80),0),"")</f>
        <v>36</v>
      </c>
      <c r="AS80" s="120"/>
      <c r="AT80" s="120"/>
      <c r="AU80" s="122"/>
      <c r="AV80" s="15"/>
      <c r="BM80" s="52">
        <v>68</v>
      </c>
      <c r="BN80" s="52">
        <v>22</v>
      </c>
      <c r="BO80" s="21">
        <f t="shared" si="35"/>
        <v>0.11282051282051282</v>
      </c>
      <c r="BP80" s="71">
        <f t="shared" si="36"/>
        <v>4332</v>
      </c>
      <c r="BQ80" s="52">
        <f>SUM(BP$5:BP80)</f>
        <v>179692</v>
      </c>
    </row>
    <row r="81" spans="1:69" ht="16.5" x14ac:dyDescent="0.2">
      <c r="A81" s="59">
        <v>1102020</v>
      </c>
      <c r="B81" s="59" t="s">
        <v>218</v>
      </c>
      <c r="C81" s="59">
        <v>3</v>
      </c>
      <c r="H81" s="15"/>
      <c r="I81" s="15"/>
      <c r="J81" s="15"/>
      <c r="K81" s="15"/>
      <c r="L81" s="15"/>
      <c r="M81" s="15"/>
      <c r="N81" s="15"/>
      <c r="O81" s="15"/>
      <c r="P81" s="120">
        <v>77</v>
      </c>
      <c r="Q81" s="14">
        <f t="shared" si="25"/>
        <v>2</v>
      </c>
      <c r="R81" s="14">
        <f>INDEX(挂机升级突破!$BG$6:$BG$57,卡牌消耗!X81)</f>
        <v>11</v>
      </c>
      <c r="S81" s="14">
        <f>INDEX(挂机升级突破!BH$6:BH$57,卡牌消耗!$X81)</f>
        <v>4</v>
      </c>
      <c r="T81" s="14">
        <f>INDEX(挂机升级突破!BI$6:BI$57,卡牌消耗!$X81)</f>
        <v>0</v>
      </c>
      <c r="U81" s="14" t="str">
        <f t="shared" si="26"/>
        <v>许褚</v>
      </c>
      <c r="V81" s="14">
        <f t="shared" si="27"/>
        <v>3</v>
      </c>
      <c r="W81" s="14" t="str">
        <f t="shared" si="28"/>
        <v>许褚魂火-25</v>
      </c>
      <c r="X81" s="14">
        <f t="shared" si="29"/>
        <v>25</v>
      </c>
      <c r="Y81" s="14" t="str">
        <f>INDEX(挂机升级突破!$BJ$4:$BT$4,INDEX(挂机升级突破!$BG$6:$BG$57,卡牌消耗!X81))</f>
        <v>金币</v>
      </c>
      <c r="Z81" s="14">
        <f>ROUND(INDEX(挂机升级突破!$AZ$6:$AZ$57,卡牌消耗!X81)*INDEX(卡牌消耗!$B$8:$F$8,V81),0)</f>
        <v>17160</v>
      </c>
      <c r="AA81" s="14" t="str">
        <f>IF(S81&gt;0,INDEX(挂机升级突破!$BJ$4:$BT$4,S81),"")</f>
        <v>橙色基础材料</v>
      </c>
      <c r="AB81" s="14">
        <f>ROUND(INDEX(挂机升级突破!$BJ$6:$BT$57,卡牌消耗!X81,S81)*INDEX(卡牌消耗!$B$5:$F$5,V81),0)</f>
        <v>13</v>
      </c>
      <c r="AC81" s="14" t="str">
        <f>IF(T81&gt;0,INDEX(挂机升级突破!$BJ$4:$BT$4,T81),"")</f>
        <v/>
      </c>
      <c r="AD81" s="14" t="str">
        <f>IF(T81&gt;0,ROUND(INDEX(挂机升级突破!$BJ$6:$BT$57,卡牌消耗!X81,T81)*INDEX(卡牌消耗!$B$7:$F$7,V81),0),"")</f>
        <v/>
      </c>
      <c r="AE81" s="122"/>
      <c r="AF81" s="15"/>
      <c r="AG81" s="120">
        <v>77</v>
      </c>
      <c r="AH81" s="14">
        <f t="shared" si="30"/>
        <v>4</v>
      </c>
      <c r="AI81" s="14">
        <f>INDEX(挂机升级突破!$BY$7:$BY$26,AM81)</f>
        <v>5</v>
      </c>
      <c r="AJ81" s="14">
        <f>INDEX(挂机升级突破!$BZ$7:$BZ$26,AM81)</f>
        <v>4</v>
      </c>
      <c r="AK81" s="14">
        <f t="shared" si="31"/>
        <v>2</v>
      </c>
      <c r="AL81" s="14" t="str">
        <f t="shared" si="32"/>
        <v>唐流雨</v>
      </c>
      <c r="AM81" s="14">
        <f t="shared" si="33"/>
        <v>17</v>
      </c>
      <c r="AN81" s="14" t="str">
        <f t="shared" si="34"/>
        <v>唐流雨17突</v>
      </c>
      <c r="AO81" s="14" t="str">
        <f>IF(AI81&gt;0,INDEX(挂机升级突破!$CF$5:$CJ$5,卡牌消耗!AI81),"")</f>
        <v>金币</v>
      </c>
      <c r="AP81" s="14">
        <f>IF(AI81&gt;0,ROUND(INDEX(挂机升级突破!$CJ$7:$CJ$26,卡牌消耗!AM81)*INDEX(卡牌消耗!$B$8:$F$8,AK81),0),"")</f>
        <v>25386</v>
      </c>
      <c r="AQ81" s="14" t="str">
        <f>IF(AJ81&gt;0,INDEX(挂机升级突破!$CF$5:$CJ$5,卡牌消耗!AJ81),"")</f>
        <v>铀金</v>
      </c>
      <c r="AR81" s="14">
        <f>IF(AJ81&gt;0,ROUND(INDEX(挂机升级突破!$CF$7:$CI$26,卡牌消耗!AM81,卡牌消耗!AJ81)*INDEX($B$6:$F$6,AK81),0),"")</f>
        <v>7</v>
      </c>
      <c r="AS81" s="120"/>
      <c r="AT81" s="120"/>
      <c r="AU81" s="122"/>
      <c r="AV81" s="15"/>
      <c r="BM81" s="52">
        <v>69</v>
      </c>
      <c r="BN81" s="52">
        <v>23</v>
      </c>
      <c r="BO81" s="21">
        <f t="shared" si="35"/>
        <v>0.11794871794871795</v>
      </c>
      <c r="BP81" s="71">
        <f t="shared" si="36"/>
        <v>4529</v>
      </c>
      <c r="BQ81" s="52">
        <f>SUM(BP$5:BP81)</f>
        <v>184221</v>
      </c>
    </row>
    <row r="82" spans="1:69" ht="16.5" x14ac:dyDescent="0.2">
      <c r="A82" s="59">
        <v>1102021</v>
      </c>
      <c r="B82" s="59" t="s">
        <v>219</v>
      </c>
      <c r="C82" s="59">
        <v>2</v>
      </c>
      <c r="H82" s="15"/>
      <c r="I82" s="15"/>
      <c r="J82" s="15"/>
      <c r="K82" s="15"/>
      <c r="L82" s="15"/>
      <c r="M82" s="15"/>
      <c r="N82" s="15"/>
      <c r="O82" s="15"/>
      <c r="P82" s="120">
        <v>78</v>
      </c>
      <c r="Q82" s="14">
        <f t="shared" si="25"/>
        <v>2</v>
      </c>
      <c r="R82" s="14">
        <f>INDEX(挂机升级突破!$BG$6:$BG$57,卡牌消耗!X82)</f>
        <v>11</v>
      </c>
      <c r="S82" s="14">
        <f>INDEX(挂机升级突破!BH$6:BH$57,卡牌消耗!$X82)</f>
        <v>4</v>
      </c>
      <c r="T82" s="14">
        <f>INDEX(挂机升级突破!BI$6:BI$57,卡牌消耗!$X82)</f>
        <v>0</v>
      </c>
      <c r="U82" s="14" t="str">
        <f t="shared" si="26"/>
        <v>许褚</v>
      </c>
      <c r="V82" s="14">
        <f t="shared" si="27"/>
        <v>3</v>
      </c>
      <c r="W82" s="14" t="str">
        <f t="shared" si="28"/>
        <v>许褚魂火-26</v>
      </c>
      <c r="X82" s="14">
        <f t="shared" si="29"/>
        <v>26</v>
      </c>
      <c r="Y82" s="14" t="str">
        <f>INDEX(挂机升级突破!$BJ$4:$BT$4,INDEX(挂机升级突破!$BG$6:$BG$57,卡牌消耗!X82))</f>
        <v>金币</v>
      </c>
      <c r="Z82" s="14">
        <f>ROUND(INDEX(挂机升级突破!$AZ$6:$AZ$57,卡牌消耗!X82)*INDEX(卡牌消耗!$B$8:$F$8,V82),0)</f>
        <v>19140</v>
      </c>
      <c r="AA82" s="14" t="str">
        <f>IF(S82&gt;0,INDEX(挂机升级突破!$BJ$4:$BT$4,S82),"")</f>
        <v>橙色基础材料</v>
      </c>
      <c r="AB82" s="14">
        <f>ROUND(INDEX(挂机升级突破!$BJ$6:$BT$57,卡牌消耗!X82,S82)*INDEX(卡牌消耗!$B$5:$F$5,V82),0)</f>
        <v>16</v>
      </c>
      <c r="AC82" s="14" t="str">
        <f>IF(T82&gt;0,INDEX(挂机升级突破!$BJ$4:$BT$4,T82),"")</f>
        <v/>
      </c>
      <c r="AD82" s="14" t="str">
        <f>IF(T82&gt;0,ROUND(INDEX(挂机升级突破!$BJ$6:$BT$57,卡牌消耗!X82,T82)*INDEX(卡牌消耗!$B$7:$F$7,V82),0),"")</f>
        <v/>
      </c>
      <c r="AE82" s="122"/>
      <c r="AF82" s="15"/>
      <c r="AG82" s="120">
        <v>78</v>
      </c>
      <c r="AH82" s="14">
        <f t="shared" si="30"/>
        <v>4</v>
      </c>
      <c r="AI82" s="14">
        <f>INDEX(挂机升级突破!$BY$7:$BY$26,AM82)</f>
        <v>5</v>
      </c>
      <c r="AJ82" s="14">
        <f>INDEX(挂机升级突破!$BZ$7:$BZ$26,AM82)</f>
        <v>4</v>
      </c>
      <c r="AK82" s="14">
        <f t="shared" si="31"/>
        <v>2</v>
      </c>
      <c r="AL82" s="14" t="str">
        <f t="shared" si="32"/>
        <v>唐流雨</v>
      </c>
      <c r="AM82" s="14">
        <f t="shared" si="33"/>
        <v>18</v>
      </c>
      <c r="AN82" s="14" t="str">
        <f t="shared" si="34"/>
        <v>唐流雨18突</v>
      </c>
      <c r="AO82" s="14" t="str">
        <f>IF(AI82&gt;0,INDEX(挂机升级突破!$CF$5:$CJ$5,卡牌消耗!AI82),"")</f>
        <v>金币</v>
      </c>
      <c r="AP82" s="14">
        <f>IF(AI82&gt;0,ROUND(INDEX(挂机升级突破!$CJ$7:$CJ$26,卡牌消耗!AM82)*INDEX(卡牌消耗!$B$8:$F$8,AK82),0),"")</f>
        <v>37800</v>
      </c>
      <c r="AQ82" s="14" t="str">
        <f>IF(AJ82&gt;0,INDEX(挂机升级突破!$CF$5:$CJ$5,卡牌消耗!AJ82),"")</f>
        <v>铀金</v>
      </c>
      <c r="AR82" s="14">
        <f>IF(AJ82&gt;0,ROUND(INDEX(挂机升级突破!$CF$7:$CI$26,卡牌消耗!AM82,卡牌消耗!AJ82)*INDEX($B$6:$F$6,AK82),0),"")</f>
        <v>10</v>
      </c>
      <c r="AS82" s="120"/>
      <c r="AT82" s="120"/>
      <c r="AU82" s="122"/>
      <c r="AV82" s="15"/>
      <c r="BM82" s="52">
        <v>70</v>
      </c>
      <c r="BN82" s="52">
        <v>24</v>
      </c>
      <c r="BO82" s="21">
        <f t="shared" si="35"/>
        <v>0.12307692307692308</v>
      </c>
      <c r="BP82" s="52">
        <f>INT(BL$74*BO82)</f>
        <v>4726</v>
      </c>
      <c r="BQ82" s="52">
        <f>SUM(BP$5:BP82)</f>
        <v>188947</v>
      </c>
    </row>
    <row r="83" spans="1:69" ht="16.5" x14ac:dyDescent="0.2">
      <c r="A83" s="59">
        <v>1102050</v>
      </c>
      <c r="B83" s="59" t="s">
        <v>443</v>
      </c>
      <c r="C83" s="59">
        <v>2</v>
      </c>
      <c r="H83" s="15"/>
      <c r="I83" s="15"/>
      <c r="J83" s="15"/>
      <c r="K83" s="15"/>
      <c r="L83" s="15"/>
      <c r="M83" s="15"/>
      <c r="N83" s="15"/>
      <c r="O83" s="15"/>
      <c r="P83" s="120">
        <v>79</v>
      </c>
      <c r="Q83" s="14">
        <f t="shared" si="25"/>
        <v>2</v>
      </c>
      <c r="R83" s="14">
        <f>INDEX(挂机升级突破!$BG$6:$BG$57,卡牌消耗!X83)</f>
        <v>11</v>
      </c>
      <c r="S83" s="14">
        <f>INDEX(挂机升级突破!BH$6:BH$57,卡牌消耗!$X83)</f>
        <v>4</v>
      </c>
      <c r="T83" s="14">
        <f>INDEX(挂机升级突破!BI$6:BI$57,卡牌消耗!$X83)</f>
        <v>0</v>
      </c>
      <c r="U83" s="14" t="str">
        <f t="shared" si="26"/>
        <v>许褚</v>
      </c>
      <c r="V83" s="14">
        <f t="shared" si="27"/>
        <v>3</v>
      </c>
      <c r="W83" s="14" t="str">
        <f t="shared" si="28"/>
        <v>许褚魂火-27</v>
      </c>
      <c r="X83" s="14">
        <f t="shared" si="29"/>
        <v>27</v>
      </c>
      <c r="Y83" s="14" t="str">
        <f>INDEX(挂机升级突破!$BJ$4:$BT$4,INDEX(挂机升级突破!$BG$6:$BG$57,卡牌消耗!X83))</f>
        <v>金币</v>
      </c>
      <c r="Z83" s="14">
        <f>ROUND(INDEX(挂机升级突破!$AZ$6:$AZ$57,卡牌消耗!X83)*INDEX(卡牌消耗!$B$8:$F$8,V83),0)</f>
        <v>21490</v>
      </c>
      <c r="AA83" s="14" t="str">
        <f>IF(S83&gt;0,INDEX(挂机升级突破!$BJ$4:$BT$4,S83),"")</f>
        <v>橙色基础材料</v>
      </c>
      <c r="AB83" s="14">
        <f>ROUND(INDEX(挂机升级突破!$BJ$6:$BT$57,卡牌消耗!X83,S83)*INDEX(卡牌消耗!$B$5:$F$5,V83),0)</f>
        <v>16</v>
      </c>
      <c r="AC83" s="14" t="str">
        <f>IF(T83&gt;0,INDEX(挂机升级突破!$BJ$4:$BT$4,T83),"")</f>
        <v/>
      </c>
      <c r="AD83" s="14" t="str">
        <f>IF(T83&gt;0,ROUND(INDEX(挂机升级突破!$BJ$6:$BT$57,卡牌消耗!X83,T83)*INDEX(卡牌消耗!$B$7:$F$7,V83),0),"")</f>
        <v/>
      </c>
      <c r="AE83" s="122"/>
      <c r="AF83" s="15"/>
      <c r="AG83" s="120">
        <v>79</v>
      </c>
      <c r="AH83" s="14">
        <f t="shared" si="30"/>
        <v>4</v>
      </c>
      <c r="AI83" s="14">
        <f>INDEX(挂机升级突破!$BY$7:$BY$26,AM83)</f>
        <v>5</v>
      </c>
      <c r="AJ83" s="14">
        <f>INDEX(挂机升级突破!$BZ$7:$BZ$26,AM83)</f>
        <v>4</v>
      </c>
      <c r="AK83" s="14">
        <f t="shared" si="31"/>
        <v>2</v>
      </c>
      <c r="AL83" s="14" t="str">
        <f t="shared" si="32"/>
        <v>唐流雨</v>
      </c>
      <c r="AM83" s="14">
        <f t="shared" si="33"/>
        <v>19</v>
      </c>
      <c r="AN83" s="14" t="str">
        <f t="shared" si="34"/>
        <v>唐流雨19突</v>
      </c>
      <c r="AO83" s="14" t="str">
        <f>IF(AI83&gt;0,INDEX(挂机升级突破!$CF$5:$CJ$5,卡牌消耗!AI83),"")</f>
        <v>金币</v>
      </c>
      <c r="AP83" s="14">
        <f>IF(AI83&gt;0,ROUND(INDEX(挂机升级突破!$CJ$7:$CJ$26,卡牌消耗!AM83)*INDEX(卡牌消耗!$B$8:$F$8,AK83),0),"")</f>
        <v>45574</v>
      </c>
      <c r="AQ83" s="14" t="str">
        <f>IF(AJ83&gt;0,INDEX(挂机升级突破!$CF$5:$CJ$5,卡牌消耗!AJ83),"")</f>
        <v>铀金</v>
      </c>
      <c r="AR83" s="14">
        <f>IF(AJ83&gt;0,ROUND(INDEX(挂机升级突破!$CF$7:$CI$26,卡牌消耗!AM83,卡牌消耗!AJ83)*INDEX($B$6:$F$6,AK83),0),"")</f>
        <v>13</v>
      </c>
      <c r="AS83" s="120"/>
      <c r="AT83" s="120"/>
      <c r="AU83" s="122"/>
      <c r="AV83" s="15"/>
      <c r="BK83" s="52" t="s">
        <v>352</v>
      </c>
      <c r="BL83" s="52">
        <v>8</v>
      </c>
      <c r="BM83" s="52">
        <v>71</v>
      </c>
      <c r="BN83" s="52">
        <v>20</v>
      </c>
      <c r="BO83" s="21">
        <f t="shared" ref="BO83:BO92" si="37">BN83/BL$86</f>
        <v>8.1632653061224483E-2</v>
      </c>
      <c r="BP83" s="71">
        <f t="shared" ref="BP83:BP91" si="38">INT(BL$74*BO83)</f>
        <v>3134</v>
      </c>
      <c r="BQ83" s="52">
        <f>SUM(BP$5:BP83)</f>
        <v>192081</v>
      </c>
    </row>
    <row r="84" spans="1:69" ht="16.5" x14ac:dyDescent="0.2">
      <c r="H84" s="15"/>
      <c r="I84" s="15"/>
      <c r="J84" s="15"/>
      <c r="K84" s="15"/>
      <c r="L84" s="15"/>
      <c r="M84" s="15"/>
      <c r="N84" s="15"/>
      <c r="O84" s="15"/>
      <c r="P84" s="120">
        <v>80</v>
      </c>
      <c r="Q84" s="14">
        <f t="shared" si="25"/>
        <v>2</v>
      </c>
      <c r="R84" s="14">
        <f>INDEX(挂机升级突破!$BG$6:$BG$57,卡牌消耗!X84)</f>
        <v>11</v>
      </c>
      <c r="S84" s="14">
        <f>INDEX(挂机升级突破!BH$6:BH$57,卡牌消耗!$X84)</f>
        <v>4</v>
      </c>
      <c r="T84" s="14">
        <f>INDEX(挂机升级突破!BI$6:BI$57,卡牌消耗!$X84)</f>
        <v>0</v>
      </c>
      <c r="U84" s="14" t="str">
        <f t="shared" si="26"/>
        <v>许褚</v>
      </c>
      <c r="V84" s="14">
        <f t="shared" si="27"/>
        <v>3</v>
      </c>
      <c r="W84" s="14" t="str">
        <f t="shared" si="28"/>
        <v>许褚魂火-28</v>
      </c>
      <c r="X84" s="14">
        <f t="shared" si="29"/>
        <v>28</v>
      </c>
      <c r="Y84" s="14" t="str">
        <f>INDEX(挂机升级突破!$BJ$4:$BT$4,INDEX(挂机升级突破!$BG$6:$BG$57,卡牌消耗!X84))</f>
        <v>金币</v>
      </c>
      <c r="Z84" s="14">
        <f>ROUND(INDEX(挂机升级突破!$AZ$6:$AZ$57,卡牌消耗!X84)*INDEX(卡牌消耗!$B$8:$F$8,V84),0)</f>
        <v>23970</v>
      </c>
      <c r="AA84" s="14" t="str">
        <f>IF(S84&gt;0,INDEX(挂机升级突破!$BJ$4:$BT$4,S84),"")</f>
        <v>橙色基础材料</v>
      </c>
      <c r="AB84" s="14">
        <f>ROUND(INDEX(挂机升级突破!$BJ$6:$BT$57,卡牌消耗!X84,S84)*INDEX(卡牌消耗!$B$5:$F$5,V84),0)</f>
        <v>16</v>
      </c>
      <c r="AC84" s="14" t="str">
        <f>IF(T84&gt;0,INDEX(挂机升级突破!$BJ$4:$BT$4,T84),"")</f>
        <v/>
      </c>
      <c r="AD84" s="14" t="str">
        <f>IF(T84&gt;0,ROUND(INDEX(挂机升级突破!$BJ$6:$BT$57,卡牌消耗!X84,T84)*INDEX(卡牌消耗!$B$7:$F$7,V84),0),"")</f>
        <v/>
      </c>
      <c r="AE84" s="122"/>
      <c r="AF84" s="15"/>
      <c r="AG84" s="120">
        <v>80</v>
      </c>
      <c r="AH84" s="14">
        <f t="shared" si="30"/>
        <v>4</v>
      </c>
      <c r="AI84" s="14">
        <f>INDEX(挂机升级突破!$BY$7:$BY$26,AM84)</f>
        <v>5</v>
      </c>
      <c r="AJ84" s="14">
        <f>INDEX(挂机升级突破!$BZ$7:$BZ$26,AM84)</f>
        <v>4</v>
      </c>
      <c r="AK84" s="14">
        <f t="shared" si="31"/>
        <v>2</v>
      </c>
      <c r="AL84" s="14" t="str">
        <f t="shared" si="32"/>
        <v>唐流雨</v>
      </c>
      <c r="AM84" s="14">
        <f t="shared" si="33"/>
        <v>20</v>
      </c>
      <c r="AN84" s="14" t="str">
        <f t="shared" si="34"/>
        <v>唐流雨20突</v>
      </c>
      <c r="AO84" s="14" t="str">
        <f>IF(AI84&gt;0,INDEX(挂机升级突破!$CF$5:$CJ$5,卡牌消耗!AI84),"")</f>
        <v>金币</v>
      </c>
      <c r="AP84" s="14">
        <f>IF(AI84&gt;0,ROUND(INDEX(挂机升级突破!$CJ$7:$CJ$26,卡牌消耗!AM84)*INDEX(卡牌消耗!$B$8:$F$8,AK84),0),"")</f>
        <v>63504</v>
      </c>
      <c r="AQ84" s="14" t="str">
        <f>IF(AJ84&gt;0,INDEX(挂机升级突破!$CF$5:$CJ$5,卡牌消耗!AJ84),"")</f>
        <v>铀金</v>
      </c>
      <c r="AR84" s="14">
        <f>IF(AJ84&gt;0,ROUND(INDEX(挂机升级突破!$CF$7:$CI$26,卡牌消耗!AM84,卡牌消耗!AJ84)*INDEX($B$6:$F$6,AK84),0),"")</f>
        <v>17</v>
      </c>
      <c r="AS84" s="120"/>
      <c r="AT84" s="120"/>
      <c r="AU84" s="122"/>
      <c r="AV84" s="15"/>
      <c r="BK84" s="14" t="str">
        <f>INDEX($AX$5:$AX$19,BL83)</f>
        <v>70~80</v>
      </c>
      <c r="BL84" s="14">
        <f>INDEX($BG$5:$BG$19,BL83)</f>
        <v>44190</v>
      </c>
      <c r="BM84" s="52">
        <v>72</v>
      </c>
      <c r="BN84" s="52">
        <v>21</v>
      </c>
      <c r="BO84" s="21">
        <f t="shared" si="37"/>
        <v>8.5714285714285715E-2</v>
      </c>
      <c r="BP84" s="71">
        <f t="shared" si="38"/>
        <v>3291</v>
      </c>
      <c r="BQ84" s="52">
        <f>SUM(BP$5:BP84)</f>
        <v>195372</v>
      </c>
    </row>
    <row r="85" spans="1:69" ht="16.5" x14ac:dyDescent="0.2">
      <c r="H85" s="15"/>
      <c r="I85" s="15"/>
      <c r="J85" s="15"/>
      <c r="K85" s="15"/>
      <c r="L85" s="15"/>
      <c r="M85" s="15"/>
      <c r="N85" s="15"/>
      <c r="O85" s="15"/>
      <c r="P85" s="120">
        <v>81</v>
      </c>
      <c r="Q85" s="14">
        <f t="shared" si="25"/>
        <v>2</v>
      </c>
      <c r="R85" s="14">
        <f>INDEX(挂机升级突破!$BG$6:$BG$57,卡牌消耗!X85)</f>
        <v>11</v>
      </c>
      <c r="S85" s="14">
        <f>INDEX(挂机升级突破!BH$6:BH$57,卡牌消耗!$X85)</f>
        <v>4</v>
      </c>
      <c r="T85" s="14">
        <f>INDEX(挂机升级突破!BI$6:BI$57,卡牌消耗!$X85)</f>
        <v>0</v>
      </c>
      <c r="U85" s="14" t="str">
        <f t="shared" si="26"/>
        <v>许褚</v>
      </c>
      <c r="V85" s="14">
        <f t="shared" si="27"/>
        <v>3</v>
      </c>
      <c r="W85" s="14" t="str">
        <f t="shared" si="28"/>
        <v>许褚魂火-29</v>
      </c>
      <c r="X85" s="14">
        <f t="shared" si="29"/>
        <v>29</v>
      </c>
      <c r="Y85" s="14" t="str">
        <f>INDEX(挂机升级突破!$BJ$4:$BT$4,INDEX(挂机升级突破!$BG$6:$BG$57,卡牌消耗!X85))</f>
        <v>金币</v>
      </c>
      <c r="Z85" s="14">
        <f>ROUND(INDEX(挂机升级突破!$AZ$6:$AZ$57,卡牌消耗!X85)*INDEX(卡牌消耗!$B$8:$F$8,V85),0)</f>
        <v>24785</v>
      </c>
      <c r="AA85" s="14" t="str">
        <f>IF(S85&gt;0,INDEX(挂机升级突破!$BJ$4:$BT$4,S85),"")</f>
        <v>橙色基础材料</v>
      </c>
      <c r="AB85" s="14">
        <f>ROUND(INDEX(挂机升级突破!$BJ$6:$BT$57,卡牌消耗!X85,S85)*INDEX(卡牌消耗!$B$5:$F$5,V85),0)</f>
        <v>19</v>
      </c>
      <c r="AC85" s="14" t="str">
        <f>IF(T85&gt;0,INDEX(挂机升级突破!$BJ$4:$BT$4,T85),"")</f>
        <v/>
      </c>
      <c r="AD85" s="14" t="str">
        <f>IF(T85&gt;0,ROUND(INDEX(挂机升级突破!$BJ$6:$BT$57,卡牌消耗!X85,T85)*INDEX(卡牌消耗!$B$7:$F$7,V85),0),"")</f>
        <v/>
      </c>
      <c r="AE85" s="122"/>
      <c r="AF85" s="15"/>
      <c r="AG85" s="120">
        <v>81</v>
      </c>
      <c r="AH85" s="14">
        <f t="shared" si="30"/>
        <v>5</v>
      </c>
      <c r="AI85" s="14">
        <f>INDEX(挂机升级突破!$BY$7:$BY$26,AM85)</f>
        <v>0</v>
      </c>
      <c r="AJ85" s="14">
        <f>INDEX(挂机升级突破!$BZ$7:$BZ$26,AM85)</f>
        <v>0</v>
      </c>
      <c r="AK85" s="14">
        <f t="shared" si="31"/>
        <v>3</v>
      </c>
      <c r="AL85" s="14" t="str">
        <f t="shared" si="32"/>
        <v>李轩辕</v>
      </c>
      <c r="AM85" s="14">
        <f t="shared" si="33"/>
        <v>1</v>
      </c>
      <c r="AN85" s="14" t="str">
        <f t="shared" si="34"/>
        <v>李轩辕1突</v>
      </c>
      <c r="AO85" s="14" t="str">
        <f>IF(AI85&gt;0,INDEX(挂机升级突破!$CF$5:$CJ$5,卡牌消耗!AI85),"")</f>
        <v/>
      </c>
      <c r="AP85" s="14" t="str">
        <f>IF(AI85&gt;0,ROUND(INDEX(挂机升级突破!$CJ$7:$CJ$26,卡牌消耗!AM85)*INDEX(卡牌消耗!$B$8:$F$8,AK85),0),"")</f>
        <v/>
      </c>
      <c r="AQ85" s="14" t="str">
        <f>IF(AJ85&gt;0,INDEX(挂机升级突破!$CF$5:$CJ$5,卡牌消耗!AJ85),"")</f>
        <v/>
      </c>
      <c r="AR85" s="14" t="str">
        <f>IF(AJ85&gt;0,ROUND(INDEX(挂机升级突破!$CF$7:$CI$26,卡牌消耗!AM85,卡牌消耗!AJ85)*INDEX($B$6:$F$6,AK85),0),"")</f>
        <v/>
      </c>
      <c r="AS85" s="120"/>
      <c r="AT85" s="120"/>
      <c r="AU85" s="122"/>
      <c r="AV85" s="15"/>
      <c r="BK85" s="52" t="s">
        <v>350</v>
      </c>
      <c r="BL85" s="14">
        <f>INDEX($BH$5:$BH$19,BL83)</f>
        <v>5</v>
      </c>
      <c r="BM85" s="52">
        <v>73</v>
      </c>
      <c r="BN85" s="52">
        <v>22</v>
      </c>
      <c r="BO85" s="21">
        <f t="shared" si="37"/>
        <v>8.9795918367346933E-2</v>
      </c>
      <c r="BP85" s="71">
        <f t="shared" si="38"/>
        <v>3448</v>
      </c>
      <c r="BQ85" s="52">
        <f>SUM(BP$5:BP85)</f>
        <v>198820</v>
      </c>
    </row>
    <row r="86" spans="1:69" ht="16.5" x14ac:dyDescent="0.2">
      <c r="H86" s="15"/>
      <c r="I86" s="15"/>
      <c r="J86" s="15"/>
      <c r="K86" s="15"/>
      <c r="L86" s="15"/>
      <c r="M86" s="15"/>
      <c r="N86" s="15"/>
      <c r="O86" s="15"/>
      <c r="P86" s="120">
        <v>82</v>
      </c>
      <c r="Q86" s="14">
        <f t="shared" si="25"/>
        <v>2</v>
      </c>
      <c r="R86" s="14">
        <f>INDEX(挂机升级突破!$BG$6:$BG$57,卡牌消耗!X86)</f>
        <v>11</v>
      </c>
      <c r="S86" s="14">
        <f>INDEX(挂机升级突破!BH$6:BH$57,卡牌消耗!$X86)</f>
        <v>4</v>
      </c>
      <c r="T86" s="14">
        <f>INDEX(挂机升级突破!BI$6:BI$57,卡牌消耗!$X86)</f>
        <v>0</v>
      </c>
      <c r="U86" s="14" t="str">
        <f t="shared" si="26"/>
        <v>许褚</v>
      </c>
      <c r="V86" s="14">
        <f t="shared" si="27"/>
        <v>3</v>
      </c>
      <c r="W86" s="14" t="str">
        <f t="shared" si="28"/>
        <v>许褚魂火-30</v>
      </c>
      <c r="X86" s="14">
        <f t="shared" si="29"/>
        <v>30</v>
      </c>
      <c r="Y86" s="14" t="str">
        <f>INDEX(挂机升级突破!$BJ$4:$BT$4,INDEX(挂机升级突破!$BG$6:$BG$57,卡牌消耗!X86))</f>
        <v>金币</v>
      </c>
      <c r="Z86" s="14">
        <f>ROUND(INDEX(挂机升级突破!$AZ$6:$AZ$57,卡牌消耗!X86)*INDEX(卡牌消耗!$B$8:$F$8,V86),0)</f>
        <v>27645</v>
      </c>
      <c r="AA86" s="14" t="str">
        <f>IF(S86&gt;0,INDEX(挂机升级突破!$BJ$4:$BT$4,S86),"")</f>
        <v>橙色基础材料</v>
      </c>
      <c r="AB86" s="14">
        <f>ROUND(INDEX(挂机升级突破!$BJ$6:$BT$57,卡牌消耗!X86,S86)*INDEX(卡牌消耗!$B$5:$F$5,V86),0)</f>
        <v>19</v>
      </c>
      <c r="AC86" s="14" t="str">
        <f>IF(T86&gt;0,INDEX(挂机升级突破!$BJ$4:$BT$4,T86),"")</f>
        <v/>
      </c>
      <c r="AD86" s="14" t="str">
        <f>IF(T86&gt;0,ROUND(INDEX(挂机升级突破!$BJ$6:$BT$57,卡牌消耗!X86,T86)*INDEX(卡牌消耗!$B$7:$F$7,V86),0),"")</f>
        <v/>
      </c>
      <c r="AE86" s="122"/>
      <c r="AF86" s="15"/>
      <c r="AG86" s="120">
        <v>82</v>
      </c>
      <c r="AH86" s="14">
        <f t="shared" si="30"/>
        <v>5</v>
      </c>
      <c r="AI86" s="14">
        <f>INDEX(挂机升级突破!$BY$7:$BY$26,AM86)</f>
        <v>5</v>
      </c>
      <c r="AJ86" s="14">
        <f>INDEX(挂机升级突破!$BZ$7:$BZ$26,AM86)</f>
        <v>0</v>
      </c>
      <c r="AK86" s="14">
        <f t="shared" si="31"/>
        <v>3</v>
      </c>
      <c r="AL86" s="14" t="str">
        <f t="shared" si="32"/>
        <v>李轩辕</v>
      </c>
      <c r="AM86" s="14">
        <f t="shared" si="33"/>
        <v>2</v>
      </c>
      <c r="AN86" s="14" t="str">
        <f t="shared" si="34"/>
        <v>李轩辕2突</v>
      </c>
      <c r="AO86" s="14" t="str">
        <f>IF(AI86&gt;0,INDEX(挂机升级突破!$CF$5:$CJ$5,卡牌消耗!AI86),"")</f>
        <v>金币</v>
      </c>
      <c r="AP86" s="14">
        <f>IF(AI86&gt;0,ROUND(INDEX(挂机升级突破!$CJ$7:$CJ$26,卡牌消耗!AM86)*INDEX(卡牌消耗!$B$8:$F$8,AK86),0),"")</f>
        <v>80</v>
      </c>
      <c r="AQ86" s="14" t="str">
        <f>IF(AJ86&gt;0,INDEX(挂机升级突破!$CF$5:$CJ$5,卡牌消耗!AJ86),"")</f>
        <v/>
      </c>
      <c r="AR86" s="14" t="str">
        <f>IF(AJ86&gt;0,ROUND(INDEX(挂机升级突破!$CF$7:$CI$26,卡牌消耗!AM86,卡牌消耗!AJ86)*INDEX($B$6:$F$6,AK86),0),"")</f>
        <v/>
      </c>
      <c r="AS86" s="120"/>
      <c r="AT86" s="120"/>
      <c r="AU86" s="122"/>
      <c r="AV86" s="15"/>
      <c r="BK86" s="15"/>
      <c r="BL86" s="14">
        <f>SUM(BN83:BN92)</f>
        <v>245</v>
      </c>
      <c r="BM86" s="52">
        <v>74</v>
      </c>
      <c r="BN86" s="52">
        <v>23</v>
      </c>
      <c r="BO86" s="21">
        <f t="shared" si="37"/>
        <v>9.3877551020408165E-2</v>
      </c>
      <c r="BP86" s="71">
        <f t="shared" si="38"/>
        <v>3604</v>
      </c>
      <c r="BQ86" s="52">
        <f>SUM(BP$5:BP86)</f>
        <v>202424</v>
      </c>
    </row>
    <row r="87" spans="1:69" ht="16.5" x14ac:dyDescent="0.2">
      <c r="H87" s="15"/>
      <c r="I87" s="15"/>
      <c r="J87" s="15"/>
      <c r="K87" s="15"/>
      <c r="L87" s="15"/>
      <c r="M87" s="15"/>
      <c r="N87" s="15"/>
      <c r="O87" s="15"/>
      <c r="P87" s="120">
        <v>83</v>
      </c>
      <c r="Q87" s="14">
        <f t="shared" si="25"/>
        <v>2</v>
      </c>
      <c r="R87" s="14">
        <f>INDEX(挂机升级突破!$BG$6:$BG$57,卡牌消耗!X87)</f>
        <v>11</v>
      </c>
      <c r="S87" s="14">
        <f>INDEX(挂机升级突破!BH$6:BH$57,卡牌消耗!$X87)</f>
        <v>4</v>
      </c>
      <c r="T87" s="14">
        <f>INDEX(挂机升级突破!BI$6:BI$57,卡牌消耗!$X87)</f>
        <v>0</v>
      </c>
      <c r="U87" s="14" t="str">
        <f t="shared" si="26"/>
        <v>许褚</v>
      </c>
      <c r="V87" s="14">
        <f t="shared" si="27"/>
        <v>3</v>
      </c>
      <c r="W87" s="14" t="str">
        <f t="shared" si="28"/>
        <v>许褚魂火-31</v>
      </c>
      <c r="X87" s="14">
        <f t="shared" si="29"/>
        <v>31</v>
      </c>
      <c r="Y87" s="14" t="str">
        <f>INDEX(挂机升级突破!$BJ$4:$BT$4,INDEX(挂机升级突破!$BG$6:$BG$57,卡牌消耗!X87))</f>
        <v>金币</v>
      </c>
      <c r="Z87" s="14">
        <f>ROUND(INDEX(挂机升级突破!$AZ$6:$AZ$57,卡牌消耗!X87)*INDEX(卡牌消耗!$B$8:$F$8,V87),0)</f>
        <v>28700</v>
      </c>
      <c r="AA87" s="14" t="str">
        <f>IF(S87&gt;0,INDEX(挂机升级突破!$BJ$4:$BT$4,S87),"")</f>
        <v>橙色基础材料</v>
      </c>
      <c r="AB87" s="14">
        <f>ROUND(INDEX(挂机升级突破!$BJ$6:$BT$57,卡牌消耗!X87,S87)*INDEX(卡牌消耗!$B$5:$F$5,V87),0)</f>
        <v>19</v>
      </c>
      <c r="AC87" s="14" t="str">
        <f>IF(T87&gt;0,INDEX(挂机升级突破!$BJ$4:$BT$4,T87),"")</f>
        <v/>
      </c>
      <c r="AD87" s="14" t="str">
        <f>IF(T87&gt;0,ROUND(INDEX(挂机升级突破!$BJ$6:$BT$57,卡牌消耗!X87,T87)*INDEX(卡牌消耗!$B$7:$F$7,V87),0),"")</f>
        <v/>
      </c>
      <c r="AE87" s="122"/>
      <c r="AF87" s="15"/>
      <c r="AG87" s="120">
        <v>83</v>
      </c>
      <c r="AH87" s="14">
        <f t="shared" si="30"/>
        <v>5</v>
      </c>
      <c r="AI87" s="14">
        <f>INDEX(挂机升级突破!$BY$7:$BY$26,AM87)</f>
        <v>5</v>
      </c>
      <c r="AJ87" s="14">
        <f>INDEX(挂机升级突破!$BZ$7:$BZ$26,AM87)</f>
        <v>0</v>
      </c>
      <c r="AK87" s="14">
        <f t="shared" si="31"/>
        <v>3</v>
      </c>
      <c r="AL87" s="14" t="str">
        <f t="shared" si="32"/>
        <v>李轩辕</v>
      </c>
      <c r="AM87" s="14">
        <f t="shared" si="33"/>
        <v>3</v>
      </c>
      <c r="AN87" s="14" t="str">
        <f t="shared" si="34"/>
        <v>李轩辕3突</v>
      </c>
      <c r="AO87" s="14" t="str">
        <f>IF(AI87&gt;0,INDEX(挂机升级突破!$CF$5:$CJ$5,卡牌消耗!AI87),"")</f>
        <v>金币</v>
      </c>
      <c r="AP87" s="14">
        <f>IF(AI87&gt;0,ROUND(INDEX(挂机升级突破!$CJ$7:$CJ$26,卡牌消耗!AM87)*INDEX(卡牌消耗!$B$8:$F$8,AK87),0),"")</f>
        <v>320</v>
      </c>
      <c r="AQ87" s="14" t="str">
        <f>IF(AJ87&gt;0,INDEX(挂机升级突破!$CF$5:$CJ$5,卡牌消耗!AJ87),"")</f>
        <v/>
      </c>
      <c r="AR87" s="14" t="str">
        <f>IF(AJ87&gt;0,ROUND(INDEX(挂机升级突破!$CF$7:$CI$26,卡牌消耗!AM87,卡牌消耗!AJ87)*INDEX($B$6:$F$6,AK87),0),"")</f>
        <v/>
      </c>
      <c r="AS87" s="120"/>
      <c r="AT87" s="120"/>
      <c r="AU87" s="122"/>
      <c r="AV87" s="15"/>
      <c r="BM87" s="52">
        <v>75</v>
      </c>
      <c r="BN87" s="52">
        <v>24</v>
      </c>
      <c r="BO87" s="21">
        <f t="shared" si="37"/>
        <v>9.7959183673469383E-2</v>
      </c>
      <c r="BP87" s="71">
        <f t="shared" si="38"/>
        <v>3761</v>
      </c>
      <c r="BQ87" s="52">
        <f>SUM(BP$5:BP87)</f>
        <v>206185</v>
      </c>
    </row>
    <row r="88" spans="1:69" ht="16.5" x14ac:dyDescent="0.2">
      <c r="H88" s="15"/>
      <c r="I88" s="15"/>
      <c r="J88" s="15"/>
      <c r="K88" s="15"/>
      <c r="L88" s="15"/>
      <c r="M88" s="15"/>
      <c r="N88" s="15"/>
      <c r="O88" s="15"/>
      <c r="P88" s="120">
        <v>84</v>
      </c>
      <c r="Q88" s="14">
        <f t="shared" si="25"/>
        <v>2</v>
      </c>
      <c r="R88" s="14">
        <f>INDEX(挂机升级突破!$BG$6:$BG$57,卡牌消耗!X88)</f>
        <v>11</v>
      </c>
      <c r="S88" s="14">
        <f>INDEX(挂机升级突破!BH$6:BH$57,卡牌消耗!$X88)</f>
        <v>4</v>
      </c>
      <c r="T88" s="14">
        <f>INDEX(挂机升级突破!BI$6:BI$57,卡牌消耗!$X88)</f>
        <v>0</v>
      </c>
      <c r="U88" s="14" t="str">
        <f t="shared" si="26"/>
        <v>许褚</v>
      </c>
      <c r="V88" s="14">
        <f t="shared" si="27"/>
        <v>3</v>
      </c>
      <c r="W88" s="14" t="str">
        <f t="shared" si="28"/>
        <v>许褚魂火-32</v>
      </c>
      <c r="X88" s="14">
        <f t="shared" si="29"/>
        <v>32</v>
      </c>
      <c r="Y88" s="14" t="str">
        <f>INDEX(挂机升级突破!$BJ$4:$BT$4,INDEX(挂机升级突破!$BG$6:$BG$57,卡牌消耗!X88))</f>
        <v>金币</v>
      </c>
      <c r="Z88" s="14">
        <f>ROUND(INDEX(挂机升级突破!$AZ$6:$AZ$57,卡牌消耗!X88)*INDEX(卡牌消耗!$B$8:$F$8,V88),0)</f>
        <v>32015</v>
      </c>
      <c r="AA88" s="14" t="str">
        <f>IF(S88&gt;0,INDEX(挂机升级突破!$BJ$4:$BT$4,S88),"")</f>
        <v>橙色基础材料</v>
      </c>
      <c r="AB88" s="14">
        <f>ROUND(INDEX(挂机升级突破!$BJ$6:$BT$57,卡牌消耗!X88,S88)*INDEX(卡牌消耗!$B$5:$F$5,V88),0)</f>
        <v>19</v>
      </c>
      <c r="AC88" s="14" t="str">
        <f>IF(T88&gt;0,INDEX(挂机升级突破!$BJ$4:$BT$4,T88),"")</f>
        <v/>
      </c>
      <c r="AD88" s="14" t="str">
        <f>IF(T88&gt;0,ROUND(INDEX(挂机升级突破!$BJ$6:$BT$57,卡牌消耗!X88,T88)*INDEX(卡牌消耗!$B$7:$F$7,V88),0),"")</f>
        <v/>
      </c>
      <c r="AE88" s="122"/>
      <c r="AF88" s="15"/>
      <c r="AG88" s="120">
        <v>84</v>
      </c>
      <c r="AH88" s="14">
        <f t="shared" si="30"/>
        <v>5</v>
      </c>
      <c r="AI88" s="14">
        <f>INDEX(挂机升级突破!$BY$7:$BY$26,AM88)</f>
        <v>5</v>
      </c>
      <c r="AJ88" s="14">
        <f>INDEX(挂机升级突破!$BZ$7:$BZ$26,AM88)</f>
        <v>1</v>
      </c>
      <c r="AK88" s="14">
        <f t="shared" si="31"/>
        <v>3</v>
      </c>
      <c r="AL88" s="14" t="str">
        <f t="shared" si="32"/>
        <v>李轩辕</v>
      </c>
      <c r="AM88" s="14">
        <f t="shared" si="33"/>
        <v>4</v>
      </c>
      <c r="AN88" s="14" t="str">
        <f t="shared" si="34"/>
        <v>李轩辕4突</v>
      </c>
      <c r="AO88" s="14" t="str">
        <f>IF(AI88&gt;0,INDEX(挂机升级突破!$CF$5:$CJ$5,卡牌消耗!AI88),"")</f>
        <v>金币</v>
      </c>
      <c r="AP88" s="14">
        <f>IF(AI88&gt;0,ROUND(INDEX(挂机升级突破!$CJ$7:$CJ$26,卡牌消耗!AM88)*INDEX(卡牌消耗!$B$8:$F$8,AK88),0),"")</f>
        <v>960</v>
      </c>
      <c r="AQ88" s="14" t="str">
        <f>IF(AJ88&gt;0,INDEX(挂机升级突破!$CF$5:$CJ$5,卡牌消耗!AJ88),"")</f>
        <v>玄铁</v>
      </c>
      <c r="AR88" s="14">
        <f>IF(AJ88&gt;0,ROUND(INDEX(挂机升级突破!$CF$7:$CI$26,卡牌消耗!AM88,卡牌消耗!AJ88)*INDEX($B$6:$F$6,AK88),0),"")</f>
        <v>7</v>
      </c>
      <c r="AS88" s="120"/>
      <c r="AT88" s="120"/>
      <c r="AU88" s="122"/>
      <c r="AV88" s="15"/>
      <c r="BM88" s="52">
        <v>76</v>
      </c>
      <c r="BN88" s="52">
        <v>25</v>
      </c>
      <c r="BO88" s="21">
        <f t="shared" si="37"/>
        <v>0.10204081632653061</v>
      </c>
      <c r="BP88" s="71">
        <f t="shared" si="38"/>
        <v>3918</v>
      </c>
      <c r="BQ88" s="52">
        <f>SUM(BP$5:BP88)</f>
        <v>210103</v>
      </c>
    </row>
    <row r="89" spans="1:69" ht="16.5" x14ac:dyDescent="0.2">
      <c r="H89" s="15"/>
      <c r="I89" s="15"/>
      <c r="J89" s="15"/>
      <c r="K89" s="15"/>
      <c r="L89" s="15"/>
      <c r="M89" s="15"/>
      <c r="N89" s="15"/>
      <c r="O89" s="15"/>
      <c r="P89" s="120">
        <v>85</v>
      </c>
      <c r="Q89" s="14">
        <f t="shared" si="25"/>
        <v>2</v>
      </c>
      <c r="R89" s="14">
        <f>INDEX(挂机升级突破!$BG$6:$BG$57,卡牌消耗!X89)</f>
        <v>11</v>
      </c>
      <c r="S89" s="14">
        <f>INDEX(挂机升级突破!BH$6:BH$57,卡牌消耗!$X89)</f>
        <v>4</v>
      </c>
      <c r="T89" s="14">
        <f>INDEX(挂机升级突破!BI$6:BI$57,卡牌消耗!$X89)</f>
        <v>0</v>
      </c>
      <c r="U89" s="14" t="str">
        <f t="shared" si="26"/>
        <v>许褚</v>
      </c>
      <c r="V89" s="14">
        <f t="shared" si="27"/>
        <v>3</v>
      </c>
      <c r="W89" s="14" t="str">
        <f t="shared" si="28"/>
        <v>许褚魂火-33</v>
      </c>
      <c r="X89" s="14">
        <f t="shared" si="29"/>
        <v>33</v>
      </c>
      <c r="Y89" s="14" t="str">
        <f>INDEX(挂机升级突破!$BJ$4:$BT$4,INDEX(挂机升级突破!$BG$6:$BG$57,卡牌消耗!X89))</f>
        <v>金币</v>
      </c>
      <c r="Z89" s="14">
        <f>ROUND(INDEX(挂机升级突破!$AZ$6:$AZ$57,卡牌消耗!X89)*INDEX(卡牌消耗!$B$8:$F$8,V89),0)</f>
        <v>32895</v>
      </c>
      <c r="AA89" s="14" t="str">
        <f>IF(S89&gt;0,INDEX(挂机升级突破!$BJ$4:$BT$4,S89),"")</f>
        <v>橙色基础材料</v>
      </c>
      <c r="AB89" s="14">
        <f>ROUND(INDEX(挂机升级突破!$BJ$6:$BT$57,卡牌消耗!X89,S89)*INDEX(卡牌消耗!$B$5:$F$5,V89),0)</f>
        <v>19</v>
      </c>
      <c r="AC89" s="14" t="str">
        <f>IF(T89&gt;0,INDEX(挂机升级突破!$BJ$4:$BT$4,T89),"")</f>
        <v/>
      </c>
      <c r="AD89" s="14" t="str">
        <f>IF(T89&gt;0,ROUND(INDEX(挂机升级突破!$BJ$6:$BT$57,卡牌消耗!X89,T89)*INDEX(卡牌消耗!$B$7:$F$7,V89),0),"")</f>
        <v/>
      </c>
      <c r="AE89" s="122"/>
      <c r="AF89" s="15"/>
      <c r="AG89" s="120">
        <v>85</v>
      </c>
      <c r="AH89" s="14">
        <f t="shared" si="30"/>
        <v>5</v>
      </c>
      <c r="AI89" s="14">
        <f>INDEX(挂机升级突破!$BY$7:$BY$26,AM89)</f>
        <v>5</v>
      </c>
      <c r="AJ89" s="14">
        <f>INDEX(挂机升级突破!$BZ$7:$BZ$26,AM89)</f>
        <v>1</v>
      </c>
      <c r="AK89" s="14">
        <f t="shared" si="31"/>
        <v>3</v>
      </c>
      <c r="AL89" s="14" t="str">
        <f t="shared" si="32"/>
        <v>李轩辕</v>
      </c>
      <c r="AM89" s="14">
        <f t="shared" si="33"/>
        <v>5</v>
      </c>
      <c r="AN89" s="14" t="str">
        <f t="shared" si="34"/>
        <v>李轩辕5突</v>
      </c>
      <c r="AO89" s="14" t="str">
        <f>IF(AI89&gt;0,INDEX(挂机升级突破!$CF$5:$CJ$5,卡牌消耗!AI89),"")</f>
        <v>金币</v>
      </c>
      <c r="AP89" s="14">
        <f>IF(AI89&gt;0,ROUND(INDEX(挂机升级突破!$CJ$7:$CJ$26,卡牌消耗!AM89)*INDEX(卡牌消耗!$B$8:$F$8,AK89),0),"")</f>
        <v>1920</v>
      </c>
      <c r="AQ89" s="14" t="str">
        <f>IF(AJ89&gt;0,INDEX(挂机升级突破!$CF$5:$CJ$5,卡牌消耗!AJ89),"")</f>
        <v>玄铁</v>
      </c>
      <c r="AR89" s="14">
        <f>IF(AJ89&gt;0,ROUND(INDEX(挂机升级突破!$CF$7:$CI$26,卡牌消耗!AM89,卡牌消耗!AJ89)*INDEX($B$6:$F$6,AK89),0),"")</f>
        <v>14</v>
      </c>
      <c r="AS89" s="120"/>
      <c r="AT89" s="120"/>
      <c r="AU89" s="122"/>
      <c r="AV89" s="15"/>
      <c r="BM89" s="52">
        <v>77</v>
      </c>
      <c r="BN89" s="52">
        <v>26</v>
      </c>
      <c r="BO89" s="21">
        <f t="shared" si="37"/>
        <v>0.10612244897959183</v>
      </c>
      <c r="BP89" s="71">
        <f t="shared" si="38"/>
        <v>4075</v>
      </c>
      <c r="BQ89" s="52">
        <f>SUM(BP$5:BP89)</f>
        <v>214178</v>
      </c>
    </row>
    <row r="90" spans="1:69" ht="16.5" x14ac:dyDescent="0.2">
      <c r="H90" s="15"/>
      <c r="I90" s="15"/>
      <c r="J90" s="15"/>
      <c r="K90" s="15"/>
      <c r="L90" s="15"/>
      <c r="M90" s="15"/>
      <c r="N90" s="15"/>
      <c r="O90" s="15"/>
      <c r="P90" s="120">
        <v>86</v>
      </c>
      <c r="Q90" s="14">
        <f t="shared" si="25"/>
        <v>2</v>
      </c>
      <c r="R90" s="14">
        <f>INDEX(挂机升级突破!$BG$6:$BG$57,卡牌消耗!X90)</f>
        <v>11</v>
      </c>
      <c r="S90" s="14">
        <f>INDEX(挂机升级突破!BH$6:BH$57,卡牌消耗!$X90)</f>
        <v>4</v>
      </c>
      <c r="T90" s="14">
        <f>INDEX(挂机升级突破!BI$6:BI$57,卡牌消耗!$X90)</f>
        <v>0</v>
      </c>
      <c r="U90" s="14" t="str">
        <f t="shared" si="26"/>
        <v>许褚</v>
      </c>
      <c r="V90" s="14">
        <f t="shared" si="27"/>
        <v>3</v>
      </c>
      <c r="W90" s="14" t="str">
        <f t="shared" si="28"/>
        <v>许褚魂火-34</v>
      </c>
      <c r="X90" s="14">
        <f t="shared" si="29"/>
        <v>34</v>
      </c>
      <c r="Y90" s="14" t="str">
        <f>INDEX(挂机升级突破!$BJ$4:$BT$4,INDEX(挂机升级突破!$BG$6:$BG$57,卡牌消耗!X90))</f>
        <v>金币</v>
      </c>
      <c r="Z90" s="14">
        <f>ROUND(INDEX(挂机升级突破!$AZ$6:$AZ$57,卡牌消耗!X90)*INDEX(卡牌消耗!$B$8:$F$8,V90),0)</f>
        <v>36690</v>
      </c>
      <c r="AA90" s="14" t="str">
        <f>IF(S90&gt;0,INDEX(挂机升级突破!$BJ$4:$BT$4,S90),"")</f>
        <v>橙色基础材料</v>
      </c>
      <c r="AB90" s="14">
        <f>ROUND(INDEX(挂机升级突破!$BJ$6:$BT$57,卡牌消耗!X90,S90)*INDEX(卡牌消耗!$B$5:$F$5,V90),0)</f>
        <v>21</v>
      </c>
      <c r="AC90" s="14" t="str">
        <f>IF(T90&gt;0,INDEX(挂机升级突破!$BJ$4:$BT$4,T90),"")</f>
        <v/>
      </c>
      <c r="AD90" s="14" t="str">
        <f>IF(T90&gt;0,ROUND(INDEX(挂机升级突破!$BJ$6:$BT$57,卡牌消耗!X90,T90)*INDEX(卡牌消耗!$B$7:$F$7,V90),0),"")</f>
        <v/>
      </c>
      <c r="AE90" s="122"/>
      <c r="AF90" s="15"/>
      <c r="AG90" s="120">
        <v>86</v>
      </c>
      <c r="AH90" s="14">
        <f t="shared" si="30"/>
        <v>5</v>
      </c>
      <c r="AI90" s="14">
        <f>INDEX(挂机升级突破!$BY$7:$BY$26,AM90)</f>
        <v>5</v>
      </c>
      <c r="AJ90" s="14">
        <f>INDEX(挂机升级突破!$BZ$7:$BZ$26,AM90)</f>
        <v>1</v>
      </c>
      <c r="AK90" s="14">
        <f t="shared" si="31"/>
        <v>3</v>
      </c>
      <c r="AL90" s="14" t="str">
        <f t="shared" si="32"/>
        <v>李轩辕</v>
      </c>
      <c r="AM90" s="14">
        <f t="shared" si="33"/>
        <v>6</v>
      </c>
      <c r="AN90" s="14" t="str">
        <f t="shared" si="34"/>
        <v>李轩辕6突</v>
      </c>
      <c r="AO90" s="14" t="str">
        <f>IF(AI90&gt;0,INDEX(挂机升级突破!$CF$5:$CJ$5,卡牌消耗!AI90),"")</f>
        <v>金币</v>
      </c>
      <c r="AP90" s="14">
        <f>IF(AI90&gt;0,ROUND(INDEX(挂机升级突破!$CJ$7:$CJ$26,卡牌消耗!AM90)*INDEX(卡牌消耗!$B$8:$F$8,AK90),0),"")</f>
        <v>2400</v>
      </c>
      <c r="AQ90" s="14" t="str">
        <f>IF(AJ90&gt;0,INDEX(挂机升级突破!$CF$5:$CJ$5,卡牌消耗!AJ90),"")</f>
        <v>玄铁</v>
      </c>
      <c r="AR90" s="14">
        <f>IF(AJ90&gt;0,ROUND(INDEX(挂机升级突破!$CF$7:$CI$26,卡牌消耗!AM90,卡牌消耗!AJ90)*INDEX($B$6:$F$6,AK90),0),"")</f>
        <v>21</v>
      </c>
      <c r="AS90" s="120"/>
      <c r="AT90" s="120"/>
      <c r="AU90" s="122"/>
      <c r="AV90" s="15"/>
      <c r="BM90" s="52">
        <v>78</v>
      </c>
      <c r="BN90" s="52">
        <v>27</v>
      </c>
      <c r="BO90" s="21">
        <f t="shared" si="37"/>
        <v>0.11020408163265306</v>
      </c>
      <c r="BP90" s="71">
        <f t="shared" si="38"/>
        <v>4231</v>
      </c>
      <c r="BQ90" s="52">
        <f>SUM(BP$5:BP90)</f>
        <v>218409</v>
      </c>
    </row>
    <row r="91" spans="1:69" ht="16.5" x14ac:dyDescent="0.2">
      <c r="H91" s="15"/>
      <c r="I91" s="15"/>
      <c r="J91" s="15"/>
      <c r="K91" s="15"/>
      <c r="L91" s="15"/>
      <c r="M91" s="15"/>
      <c r="N91" s="15"/>
      <c r="O91" s="15"/>
      <c r="P91" s="120">
        <v>87</v>
      </c>
      <c r="Q91" s="14">
        <f t="shared" si="25"/>
        <v>2</v>
      </c>
      <c r="R91" s="14">
        <f>INDEX(挂机升级突破!$BG$6:$BG$57,卡牌消耗!X91)</f>
        <v>11</v>
      </c>
      <c r="S91" s="14">
        <f>INDEX(挂机升级突破!BH$6:BH$57,卡牌消耗!$X91)</f>
        <v>4</v>
      </c>
      <c r="T91" s="14">
        <f>INDEX(挂机升级突破!BI$6:BI$57,卡牌消耗!$X91)</f>
        <v>0</v>
      </c>
      <c r="U91" s="14" t="str">
        <f t="shared" si="26"/>
        <v>许褚</v>
      </c>
      <c r="V91" s="14">
        <f t="shared" si="27"/>
        <v>3</v>
      </c>
      <c r="W91" s="14" t="str">
        <f t="shared" si="28"/>
        <v>许褚魂火-35</v>
      </c>
      <c r="X91" s="14">
        <f t="shared" si="29"/>
        <v>35</v>
      </c>
      <c r="Y91" s="14" t="str">
        <f>INDEX(挂机升级突破!$BJ$4:$BT$4,INDEX(挂机升级突破!$BG$6:$BG$57,卡牌消耗!X91))</f>
        <v>金币</v>
      </c>
      <c r="Z91" s="14">
        <f>ROUND(INDEX(挂机升级突破!$AZ$6:$AZ$57,卡牌消耗!X91)*INDEX(卡牌消耗!$B$8:$F$8,V91),0)</f>
        <v>37370</v>
      </c>
      <c r="AA91" s="14" t="str">
        <f>IF(S91&gt;0,INDEX(挂机升级突破!$BJ$4:$BT$4,S91),"")</f>
        <v>橙色基础材料</v>
      </c>
      <c r="AB91" s="14">
        <f>ROUND(INDEX(挂机升级突破!$BJ$6:$BT$57,卡牌消耗!X91,S91)*INDEX(卡牌消耗!$B$5:$F$5,V91),0)</f>
        <v>21</v>
      </c>
      <c r="AC91" s="14" t="str">
        <f>IF(T91&gt;0,INDEX(挂机升级突破!$BJ$4:$BT$4,T91),"")</f>
        <v/>
      </c>
      <c r="AD91" s="14" t="str">
        <f>IF(T91&gt;0,ROUND(INDEX(挂机升级突破!$BJ$6:$BT$57,卡牌消耗!X91,T91)*INDEX(卡牌消耗!$B$7:$F$7,V91),0),"")</f>
        <v/>
      </c>
      <c r="AE91" s="122"/>
      <c r="AF91" s="15"/>
      <c r="AG91" s="120">
        <v>87</v>
      </c>
      <c r="AH91" s="14">
        <f t="shared" si="30"/>
        <v>5</v>
      </c>
      <c r="AI91" s="14">
        <f>INDEX(挂机升级突破!$BY$7:$BY$26,AM91)</f>
        <v>5</v>
      </c>
      <c r="AJ91" s="14">
        <f>INDEX(挂机升级突破!$BZ$7:$BZ$26,AM91)</f>
        <v>1</v>
      </c>
      <c r="AK91" s="14">
        <f t="shared" si="31"/>
        <v>3</v>
      </c>
      <c r="AL91" s="14" t="str">
        <f t="shared" si="32"/>
        <v>李轩辕</v>
      </c>
      <c r="AM91" s="14">
        <f t="shared" si="33"/>
        <v>7</v>
      </c>
      <c r="AN91" s="14" t="str">
        <f t="shared" si="34"/>
        <v>李轩辕7突</v>
      </c>
      <c r="AO91" s="14" t="str">
        <f>IF(AI91&gt;0,INDEX(挂机升级突破!$CF$5:$CJ$5,卡牌消耗!AI91),"")</f>
        <v>金币</v>
      </c>
      <c r="AP91" s="14">
        <f>IF(AI91&gt;0,ROUND(INDEX(挂机升级突破!$CJ$7:$CJ$26,卡牌消耗!AM91)*INDEX(卡牌消耗!$B$8:$F$8,AK91),0),"")</f>
        <v>2800</v>
      </c>
      <c r="AQ91" s="14" t="str">
        <f>IF(AJ91&gt;0,INDEX(挂机升级突破!$CF$5:$CJ$5,卡牌消耗!AJ91),"")</f>
        <v>玄铁</v>
      </c>
      <c r="AR91" s="14">
        <f>IF(AJ91&gt;0,ROUND(INDEX(挂机升级突破!$CF$7:$CI$26,卡牌消耗!AM91,卡牌消耗!AJ91)*INDEX($B$6:$F$6,AK91),0),"")</f>
        <v>35</v>
      </c>
      <c r="AS91" s="120"/>
      <c r="AT91" s="120"/>
      <c r="AU91" s="122"/>
      <c r="AV91" s="15"/>
      <c r="BM91" s="52">
        <v>79</v>
      </c>
      <c r="BN91" s="52">
        <v>28</v>
      </c>
      <c r="BO91" s="21">
        <f t="shared" si="37"/>
        <v>0.11428571428571428</v>
      </c>
      <c r="BP91" s="71">
        <f t="shared" si="38"/>
        <v>4388</v>
      </c>
      <c r="BQ91" s="52">
        <f>SUM(BP$5:BP91)</f>
        <v>222797</v>
      </c>
    </row>
    <row r="92" spans="1:69" ht="16.5" x14ac:dyDescent="0.2">
      <c r="H92" s="15"/>
      <c r="I92" s="15"/>
      <c r="J92" s="15"/>
      <c r="K92" s="15"/>
      <c r="L92" s="15"/>
      <c r="M92" s="15"/>
      <c r="N92" s="15"/>
      <c r="O92" s="15"/>
      <c r="P92" s="120">
        <v>88</v>
      </c>
      <c r="Q92" s="14">
        <f t="shared" si="25"/>
        <v>2</v>
      </c>
      <c r="R92" s="14">
        <f>INDEX(挂机升级突破!$BG$6:$BG$57,卡牌消耗!X92)</f>
        <v>11</v>
      </c>
      <c r="S92" s="14">
        <f>INDEX(挂机升级突破!BH$6:BH$57,卡牌消耗!$X92)</f>
        <v>4</v>
      </c>
      <c r="T92" s="14">
        <f>INDEX(挂机升级突破!BI$6:BI$57,卡牌消耗!$X92)</f>
        <v>0</v>
      </c>
      <c r="U92" s="14" t="str">
        <f t="shared" si="26"/>
        <v>许褚</v>
      </c>
      <c r="V92" s="14">
        <f t="shared" si="27"/>
        <v>3</v>
      </c>
      <c r="W92" s="14" t="str">
        <f t="shared" si="28"/>
        <v>许褚魂火-36</v>
      </c>
      <c r="X92" s="14">
        <f t="shared" si="29"/>
        <v>36</v>
      </c>
      <c r="Y92" s="14" t="str">
        <f>INDEX(挂机升级突破!$BJ$4:$BT$4,INDEX(挂机升级突破!$BG$6:$BG$57,卡牌消耗!X92))</f>
        <v>金币</v>
      </c>
      <c r="Z92" s="14">
        <f>ROUND(INDEX(挂机升级突破!$AZ$6:$AZ$57,卡牌消耗!X92)*INDEX(卡牌消耗!$B$8:$F$8,V92),0)</f>
        <v>41680</v>
      </c>
      <c r="AA92" s="14" t="str">
        <f>IF(S92&gt;0,INDEX(挂机升级突破!$BJ$4:$BT$4,S92),"")</f>
        <v>橙色基础材料</v>
      </c>
      <c r="AB92" s="14">
        <f>ROUND(INDEX(挂机升级突破!$BJ$6:$BT$57,卡牌消耗!X92,S92)*INDEX(卡牌消耗!$B$5:$F$5,V92),0)</f>
        <v>21</v>
      </c>
      <c r="AC92" s="14" t="str">
        <f>IF(T92&gt;0,INDEX(挂机升级突破!$BJ$4:$BT$4,T92),"")</f>
        <v/>
      </c>
      <c r="AD92" s="14" t="str">
        <f>IF(T92&gt;0,ROUND(INDEX(挂机升级突破!$BJ$6:$BT$57,卡牌消耗!X92,T92)*INDEX(卡牌消耗!$B$7:$F$7,V92),0),"")</f>
        <v/>
      </c>
      <c r="AE92" s="122"/>
      <c r="AF92" s="15"/>
      <c r="AG92" s="120">
        <v>88</v>
      </c>
      <c r="AH92" s="14">
        <f t="shared" si="30"/>
        <v>5</v>
      </c>
      <c r="AI92" s="14">
        <f>INDEX(挂机升级突破!$BY$7:$BY$26,AM92)</f>
        <v>5</v>
      </c>
      <c r="AJ92" s="14">
        <f>INDEX(挂机升级突破!$BZ$7:$BZ$26,AM92)</f>
        <v>1</v>
      </c>
      <c r="AK92" s="14">
        <f t="shared" si="31"/>
        <v>3</v>
      </c>
      <c r="AL92" s="14" t="str">
        <f t="shared" si="32"/>
        <v>李轩辕</v>
      </c>
      <c r="AM92" s="14">
        <f t="shared" si="33"/>
        <v>8</v>
      </c>
      <c r="AN92" s="14" t="str">
        <f t="shared" si="34"/>
        <v>李轩辕8突</v>
      </c>
      <c r="AO92" s="14" t="str">
        <f>IF(AI92&gt;0,INDEX(挂机升级突破!$CF$5:$CJ$5,卡牌消耗!AI92),"")</f>
        <v>金币</v>
      </c>
      <c r="AP92" s="14">
        <f>IF(AI92&gt;0,ROUND(INDEX(挂机升级突破!$CJ$7:$CJ$26,卡牌消耗!AM92)*INDEX(卡牌消耗!$B$8:$F$8,AK92),0),"")</f>
        <v>3226</v>
      </c>
      <c r="AQ92" s="14" t="str">
        <f>IF(AJ92&gt;0,INDEX(挂机升级突破!$CF$5:$CJ$5,卡牌消耗!AJ92),"")</f>
        <v>玄铁</v>
      </c>
      <c r="AR92" s="14">
        <f>IF(AJ92&gt;0,ROUND(INDEX(挂机升级突破!$CF$7:$CI$26,卡牌消耗!AM92,卡牌消耗!AJ92)*INDEX($B$6:$F$6,AK92),0),"")</f>
        <v>63</v>
      </c>
      <c r="AS92" s="120"/>
      <c r="AT92" s="120"/>
      <c r="AU92" s="122"/>
      <c r="AV92" s="15"/>
      <c r="BM92" s="52">
        <v>80</v>
      </c>
      <c r="BN92" s="52">
        <v>29</v>
      </c>
      <c r="BO92" s="21">
        <f t="shared" si="37"/>
        <v>0.11836734693877551</v>
      </c>
      <c r="BP92" s="52">
        <f>INT(BL$84*BO92)</f>
        <v>5230</v>
      </c>
      <c r="BQ92" s="52">
        <f>SUM(BP$5:BP92)</f>
        <v>228027</v>
      </c>
    </row>
    <row r="93" spans="1:69" ht="16.5" x14ac:dyDescent="0.2">
      <c r="H93" s="15"/>
      <c r="I93" s="15"/>
      <c r="J93" s="15"/>
      <c r="K93" s="15"/>
      <c r="L93" s="15"/>
      <c r="M93" s="15"/>
      <c r="N93" s="15"/>
      <c r="O93" s="15"/>
      <c r="P93" s="120">
        <v>89</v>
      </c>
      <c r="Q93" s="14">
        <f t="shared" si="25"/>
        <v>2</v>
      </c>
      <c r="R93" s="14">
        <f>INDEX(挂机升级突破!$BG$6:$BG$57,卡牌消耗!X93)</f>
        <v>11</v>
      </c>
      <c r="S93" s="14">
        <f>INDEX(挂机升级突破!BH$6:BH$57,卡牌消耗!$X93)</f>
        <v>4</v>
      </c>
      <c r="T93" s="14">
        <f>INDEX(挂机升级突破!BI$6:BI$57,卡牌消耗!$X93)</f>
        <v>0</v>
      </c>
      <c r="U93" s="14" t="str">
        <f t="shared" si="26"/>
        <v>许褚</v>
      </c>
      <c r="V93" s="14">
        <f t="shared" si="27"/>
        <v>3</v>
      </c>
      <c r="W93" s="14" t="str">
        <f t="shared" si="28"/>
        <v>许褚魂火-37</v>
      </c>
      <c r="X93" s="14">
        <f t="shared" si="29"/>
        <v>37</v>
      </c>
      <c r="Y93" s="14" t="str">
        <f>INDEX(挂机升级突破!$BJ$4:$BT$4,INDEX(挂机升级突破!$BG$6:$BG$57,卡牌消耗!X93))</f>
        <v>金币</v>
      </c>
      <c r="Z93" s="14">
        <f>ROUND(INDEX(挂机升级突破!$AZ$6:$AZ$57,卡牌消耗!X93)*INDEX(卡牌消耗!$B$8:$F$8,V93),0)</f>
        <v>42120</v>
      </c>
      <c r="AA93" s="14" t="str">
        <f>IF(S93&gt;0,INDEX(挂机升级突破!$BJ$4:$BT$4,S93),"")</f>
        <v>橙色基础材料</v>
      </c>
      <c r="AB93" s="14">
        <f>ROUND(INDEX(挂机升级突破!$BJ$6:$BT$57,卡牌消耗!X93,S93)*INDEX(卡牌消耗!$B$5:$F$5,V93),0)</f>
        <v>21</v>
      </c>
      <c r="AC93" s="14" t="str">
        <f>IF(T93&gt;0,INDEX(挂机升级突破!$BJ$4:$BT$4,T93),"")</f>
        <v/>
      </c>
      <c r="AD93" s="14" t="str">
        <f>IF(T93&gt;0,ROUND(INDEX(挂机升级突破!$BJ$6:$BT$57,卡牌消耗!X93,T93)*INDEX(卡牌消耗!$B$7:$F$7,V93),0),"")</f>
        <v/>
      </c>
      <c r="AE93" s="122"/>
      <c r="AF93" s="15"/>
      <c r="AG93" s="120">
        <v>89</v>
      </c>
      <c r="AH93" s="14">
        <f t="shared" si="30"/>
        <v>5</v>
      </c>
      <c r="AI93" s="14">
        <f>INDEX(挂机升级突破!$BY$7:$BY$26,AM93)</f>
        <v>5</v>
      </c>
      <c r="AJ93" s="14">
        <f>INDEX(挂机升级突破!$BZ$7:$BZ$26,AM93)</f>
        <v>2</v>
      </c>
      <c r="AK93" s="14">
        <f t="shared" si="31"/>
        <v>3</v>
      </c>
      <c r="AL93" s="14" t="str">
        <f t="shared" si="32"/>
        <v>李轩辕</v>
      </c>
      <c r="AM93" s="14">
        <f t="shared" si="33"/>
        <v>9</v>
      </c>
      <c r="AN93" s="14" t="str">
        <f t="shared" si="34"/>
        <v>李轩辕9突</v>
      </c>
      <c r="AO93" s="14" t="str">
        <f>IF(AI93&gt;0,INDEX(挂机升级突破!$CF$5:$CJ$5,卡牌消耗!AI93),"")</f>
        <v>金币</v>
      </c>
      <c r="AP93" s="14">
        <f>IF(AI93&gt;0,ROUND(INDEX(挂机升级突破!$CJ$7:$CJ$26,卡牌消耗!AM93)*INDEX(卡牌消耗!$B$8:$F$8,AK93),0),"")</f>
        <v>4160</v>
      </c>
      <c r="AQ93" s="14" t="str">
        <f>IF(AJ93&gt;0,INDEX(挂机升级突破!$CF$5:$CJ$5,卡牌消耗!AJ93),"")</f>
        <v>乌金</v>
      </c>
      <c r="AR93" s="14">
        <f>IF(AJ93&gt;0,ROUND(INDEX(挂机升级突破!$CF$7:$CI$26,卡牌消耗!AM93,卡牌消耗!AJ93)*INDEX($B$6:$F$6,AK93),0),"")</f>
        <v>20</v>
      </c>
      <c r="AS93" s="120"/>
      <c r="AT93" s="120"/>
      <c r="AU93" s="122"/>
      <c r="AV93" s="15"/>
      <c r="BK93" s="52" t="s">
        <v>352</v>
      </c>
      <c r="BL93" s="52">
        <v>9</v>
      </c>
      <c r="BM93" s="52">
        <v>81</v>
      </c>
      <c r="BN93" s="52">
        <v>20</v>
      </c>
      <c r="BO93" s="21">
        <f t="shared" ref="BO93:BO102" si="39">BN93/BL$96</f>
        <v>8.1632653061224483E-2</v>
      </c>
      <c r="BP93" s="71">
        <f t="shared" ref="BP93:BP101" si="40">INT(BL$84*BO93)</f>
        <v>3607</v>
      </c>
      <c r="BQ93" s="52">
        <f>SUM(BP$5:BP93)</f>
        <v>231634</v>
      </c>
    </row>
    <row r="94" spans="1:69" ht="16.5" x14ac:dyDescent="0.2">
      <c r="H94" s="15"/>
      <c r="I94" s="15"/>
      <c r="J94" s="15"/>
      <c r="K94" s="15"/>
      <c r="L94" s="15"/>
      <c r="M94" s="15"/>
      <c r="N94" s="15"/>
      <c r="O94" s="15"/>
      <c r="P94" s="120">
        <v>90</v>
      </c>
      <c r="Q94" s="14">
        <f t="shared" si="25"/>
        <v>2</v>
      </c>
      <c r="R94" s="14">
        <f>INDEX(挂机升级突破!$BG$6:$BG$57,卡牌消耗!X94)</f>
        <v>11</v>
      </c>
      <c r="S94" s="14">
        <f>INDEX(挂机升级突破!BH$6:BH$57,卡牌消耗!$X94)</f>
        <v>5</v>
      </c>
      <c r="T94" s="14">
        <f>INDEX(挂机升级突破!BI$6:BI$57,卡牌消耗!$X94)</f>
        <v>0</v>
      </c>
      <c r="U94" s="14" t="str">
        <f t="shared" si="26"/>
        <v>许褚</v>
      </c>
      <c r="V94" s="14">
        <f t="shared" si="27"/>
        <v>3</v>
      </c>
      <c r="W94" s="14" t="str">
        <f t="shared" si="28"/>
        <v>许褚魂火-38</v>
      </c>
      <c r="X94" s="14">
        <f t="shared" si="29"/>
        <v>38</v>
      </c>
      <c r="Y94" s="14" t="str">
        <f>INDEX(挂机升级突破!$BJ$4:$BT$4,INDEX(挂机升级突破!$BG$6:$BG$57,卡牌消耗!X94))</f>
        <v>金币</v>
      </c>
      <c r="Z94" s="14">
        <f>ROUND(INDEX(挂机升级突破!$AZ$6:$AZ$57,卡牌消耗!X94)*INDEX(卡牌消耗!$B$8:$F$8,V94),0)</f>
        <v>46980</v>
      </c>
      <c r="AA94" s="14" t="str">
        <f>IF(S94&gt;0,INDEX(挂机升级突破!$BJ$4:$BT$4,S94),"")</f>
        <v>红色基础材料</v>
      </c>
      <c r="AB94" s="14">
        <f>ROUND(INDEX(挂机升级突破!$BJ$6:$BT$57,卡牌消耗!X94,S94)*INDEX(卡牌消耗!$B$5:$F$5,V94),0)</f>
        <v>8</v>
      </c>
      <c r="AC94" s="14" t="str">
        <f>IF(T94&gt;0,INDEX(挂机升级突破!$BJ$4:$BT$4,T94),"")</f>
        <v/>
      </c>
      <c r="AD94" s="14" t="str">
        <f>IF(T94&gt;0,ROUND(INDEX(挂机升级突破!$BJ$6:$BT$57,卡牌消耗!X94,T94)*INDEX(卡牌消耗!$B$7:$F$7,V94),0),"")</f>
        <v/>
      </c>
      <c r="AE94" s="122"/>
      <c r="AF94" s="15"/>
      <c r="AG94" s="120">
        <v>90</v>
      </c>
      <c r="AH94" s="14">
        <f t="shared" si="30"/>
        <v>5</v>
      </c>
      <c r="AI94" s="14">
        <f>INDEX(挂机升级突破!$BY$7:$BY$26,AM94)</f>
        <v>5</v>
      </c>
      <c r="AJ94" s="14">
        <f>INDEX(挂机升级突破!$BZ$7:$BZ$26,AM94)</f>
        <v>2</v>
      </c>
      <c r="AK94" s="14">
        <f t="shared" si="31"/>
        <v>3</v>
      </c>
      <c r="AL94" s="14" t="str">
        <f t="shared" si="32"/>
        <v>李轩辕</v>
      </c>
      <c r="AM94" s="14">
        <f t="shared" si="33"/>
        <v>10</v>
      </c>
      <c r="AN94" s="14" t="str">
        <f t="shared" si="34"/>
        <v>李轩辕10突</v>
      </c>
      <c r="AO94" s="14" t="str">
        <f>IF(AI94&gt;0,INDEX(挂机升级突破!$CF$5:$CJ$5,卡牌消耗!AI94),"")</f>
        <v>金币</v>
      </c>
      <c r="AP94" s="14">
        <f>IF(AI94&gt;0,ROUND(INDEX(挂机升级突破!$CJ$7:$CJ$26,卡牌消耗!AM94)*INDEX(卡牌消耗!$B$8:$F$8,AK94),0),"")</f>
        <v>6346</v>
      </c>
      <c r="AQ94" s="14" t="str">
        <f>IF(AJ94&gt;0,INDEX(挂机升级突破!$CF$5:$CJ$5,卡牌消耗!AJ94),"")</f>
        <v>乌金</v>
      </c>
      <c r="AR94" s="14">
        <f>IF(AJ94&gt;0,ROUND(INDEX(挂机升级突破!$CF$7:$CI$26,卡牌消耗!AM94,卡牌消耗!AJ94)*INDEX($B$6:$F$6,AK94),0),"")</f>
        <v>29</v>
      </c>
      <c r="AS94" s="120"/>
      <c r="AT94" s="120"/>
      <c r="AU94" s="122"/>
      <c r="AV94" s="15"/>
      <c r="BK94" s="14" t="str">
        <f>INDEX($AX$5:$AX$19,BL93)</f>
        <v>80~90</v>
      </c>
      <c r="BL94" s="14">
        <f>INDEX($BG$5:$BG$19,BL93)</f>
        <v>48272</v>
      </c>
      <c r="BM94" s="52">
        <v>82</v>
      </c>
      <c r="BN94" s="52">
        <v>21</v>
      </c>
      <c r="BO94" s="21">
        <f t="shared" si="39"/>
        <v>8.5714285714285715E-2</v>
      </c>
      <c r="BP94" s="71">
        <f t="shared" si="40"/>
        <v>3787</v>
      </c>
      <c r="BQ94" s="52">
        <f>SUM(BP$5:BP94)</f>
        <v>235421</v>
      </c>
    </row>
    <row r="95" spans="1:69" ht="16.5" x14ac:dyDescent="0.2">
      <c r="H95" s="15"/>
      <c r="I95" s="15"/>
      <c r="J95" s="15"/>
      <c r="K95" s="15"/>
      <c r="L95" s="15"/>
      <c r="M95" s="15"/>
      <c r="N95" s="15"/>
      <c r="O95" s="15"/>
      <c r="P95" s="120">
        <v>91</v>
      </c>
      <c r="Q95" s="14">
        <f t="shared" si="25"/>
        <v>2</v>
      </c>
      <c r="R95" s="14">
        <f>INDEX(挂机升级突破!$BG$6:$BG$57,卡牌消耗!X95)</f>
        <v>11</v>
      </c>
      <c r="S95" s="14">
        <f>INDEX(挂机升级突破!BH$6:BH$57,卡牌消耗!$X95)</f>
        <v>5</v>
      </c>
      <c r="T95" s="14">
        <f>INDEX(挂机升级突破!BI$6:BI$57,卡牌消耗!$X95)</f>
        <v>0</v>
      </c>
      <c r="U95" s="14" t="str">
        <f t="shared" si="26"/>
        <v>许褚</v>
      </c>
      <c r="V95" s="14">
        <f t="shared" si="27"/>
        <v>3</v>
      </c>
      <c r="W95" s="14" t="str">
        <f t="shared" si="28"/>
        <v>许褚魂火-39</v>
      </c>
      <c r="X95" s="14">
        <f t="shared" si="29"/>
        <v>39</v>
      </c>
      <c r="Y95" s="14" t="str">
        <f>INDEX(挂机升级突破!$BJ$4:$BT$4,INDEX(挂机升级突破!$BG$6:$BG$57,卡牌消耗!X95))</f>
        <v>金币</v>
      </c>
      <c r="Z95" s="14">
        <f>ROUND(INDEX(挂机升级突破!$AZ$6:$AZ$57,卡牌消耗!X95)*INDEX(卡牌消耗!$B$8:$F$8,V95),0)</f>
        <v>47145</v>
      </c>
      <c r="AA95" s="14" t="str">
        <f>IF(S95&gt;0,INDEX(挂机升级突破!$BJ$4:$BT$4,S95),"")</f>
        <v>红色基础材料</v>
      </c>
      <c r="AB95" s="14">
        <f>ROUND(INDEX(挂机升级突破!$BJ$6:$BT$57,卡牌消耗!X95,S95)*INDEX(卡牌消耗!$B$5:$F$5,V95),0)</f>
        <v>8</v>
      </c>
      <c r="AC95" s="14" t="str">
        <f>IF(T95&gt;0,INDEX(挂机升级突破!$BJ$4:$BT$4,T95),"")</f>
        <v/>
      </c>
      <c r="AD95" s="14" t="str">
        <f>IF(T95&gt;0,ROUND(INDEX(挂机升级突破!$BJ$6:$BT$57,卡牌消耗!X95,T95)*INDEX(卡牌消耗!$B$7:$F$7,V95),0),"")</f>
        <v/>
      </c>
      <c r="AE95" s="122"/>
      <c r="AF95" s="15"/>
      <c r="AG95" s="120">
        <v>91</v>
      </c>
      <c r="AH95" s="14">
        <f t="shared" si="30"/>
        <v>5</v>
      </c>
      <c r="AI95" s="14">
        <f>INDEX(挂机升级突破!$BY$7:$BY$26,AM95)</f>
        <v>5</v>
      </c>
      <c r="AJ95" s="14">
        <f>INDEX(挂机升级突破!$BZ$7:$BZ$26,AM95)</f>
        <v>2</v>
      </c>
      <c r="AK95" s="14">
        <f t="shared" si="31"/>
        <v>3</v>
      </c>
      <c r="AL95" s="14" t="str">
        <f t="shared" si="32"/>
        <v>李轩辕</v>
      </c>
      <c r="AM95" s="14">
        <f t="shared" si="33"/>
        <v>11</v>
      </c>
      <c r="AN95" s="14" t="str">
        <f t="shared" si="34"/>
        <v>李轩辕11突</v>
      </c>
      <c r="AO95" s="14" t="str">
        <f>IF(AI95&gt;0,INDEX(挂机升级突破!$CF$5:$CJ$5,卡牌消耗!AI95),"")</f>
        <v>金币</v>
      </c>
      <c r="AP95" s="14">
        <f>IF(AI95&gt;0,ROUND(INDEX(挂机升级突破!$CJ$7:$CJ$26,卡牌消耗!AM95)*INDEX(卡牌消耗!$B$8:$F$8,AK95),0),"")</f>
        <v>7800</v>
      </c>
      <c r="AQ95" s="14" t="str">
        <f>IF(AJ95&gt;0,INDEX(挂机升级突破!$CF$5:$CJ$5,卡牌消耗!AJ95),"")</f>
        <v>乌金</v>
      </c>
      <c r="AR95" s="14">
        <f>IF(AJ95&gt;0,ROUND(INDEX(挂机升级突破!$CF$7:$CI$26,卡牌消耗!AM95,卡牌消耗!AJ95)*INDEX($B$6:$F$6,AK95),0),"")</f>
        <v>38</v>
      </c>
      <c r="AS95" s="120"/>
      <c r="AT95" s="120"/>
      <c r="AU95" s="122"/>
      <c r="AV95" s="15"/>
      <c r="BK95" s="52" t="s">
        <v>350</v>
      </c>
      <c r="BL95" s="14">
        <f>INDEX($BH$5:$BH$19,BL93)</f>
        <v>5.5</v>
      </c>
      <c r="BM95" s="52">
        <v>83</v>
      </c>
      <c r="BN95" s="52">
        <v>22</v>
      </c>
      <c r="BO95" s="21">
        <f t="shared" si="39"/>
        <v>8.9795918367346933E-2</v>
      </c>
      <c r="BP95" s="71">
        <f t="shared" si="40"/>
        <v>3968</v>
      </c>
      <c r="BQ95" s="52">
        <f>SUM(BP$5:BP95)</f>
        <v>239389</v>
      </c>
    </row>
    <row r="96" spans="1:69" ht="16.5" x14ac:dyDescent="0.2">
      <c r="H96" s="15"/>
      <c r="I96" s="15"/>
      <c r="J96" s="15"/>
      <c r="K96" s="15"/>
      <c r="L96" s="15"/>
      <c r="M96" s="15"/>
      <c r="N96" s="15"/>
      <c r="O96" s="15"/>
      <c r="P96" s="120">
        <v>92</v>
      </c>
      <c r="Q96" s="14">
        <f t="shared" si="25"/>
        <v>2</v>
      </c>
      <c r="R96" s="14">
        <f>INDEX(挂机升级突破!$BG$6:$BG$57,卡牌消耗!X96)</f>
        <v>11</v>
      </c>
      <c r="S96" s="14">
        <f>INDEX(挂机升级突破!BH$6:BH$57,卡牌消耗!$X96)</f>
        <v>5</v>
      </c>
      <c r="T96" s="14">
        <f>INDEX(挂机升级突破!BI$6:BI$57,卡牌消耗!$X96)</f>
        <v>0</v>
      </c>
      <c r="U96" s="14" t="str">
        <f t="shared" si="26"/>
        <v>许褚</v>
      </c>
      <c r="V96" s="14">
        <f t="shared" si="27"/>
        <v>3</v>
      </c>
      <c r="W96" s="14" t="str">
        <f t="shared" si="28"/>
        <v>许褚魂火-40</v>
      </c>
      <c r="X96" s="14">
        <f t="shared" si="29"/>
        <v>40</v>
      </c>
      <c r="Y96" s="14" t="str">
        <f>INDEX(挂机升级突破!$BJ$4:$BT$4,INDEX(挂机升级突破!$BG$6:$BG$57,卡牌消耗!X96))</f>
        <v>金币</v>
      </c>
      <c r="Z96" s="14">
        <f>ROUND(INDEX(挂机升级突破!$AZ$6:$AZ$57,卡牌消耗!X96)*INDEX(卡牌消耗!$B$8:$F$8,V96),0)</f>
        <v>52585</v>
      </c>
      <c r="AA96" s="14" t="str">
        <f>IF(S96&gt;0,INDEX(挂机升级突破!$BJ$4:$BT$4,S96),"")</f>
        <v>红色基础材料</v>
      </c>
      <c r="AB96" s="14">
        <f>ROUND(INDEX(挂机升级突破!$BJ$6:$BT$57,卡牌消耗!X96,S96)*INDEX(卡牌消耗!$B$5:$F$5,V96),0)</f>
        <v>8</v>
      </c>
      <c r="AC96" s="14" t="str">
        <f>IF(T96&gt;0,INDEX(挂机升级突破!$BJ$4:$BT$4,T96),"")</f>
        <v/>
      </c>
      <c r="AD96" s="14" t="str">
        <f>IF(T96&gt;0,ROUND(INDEX(挂机升级突破!$BJ$6:$BT$57,卡牌消耗!X96,T96)*INDEX(卡牌消耗!$B$7:$F$7,V96),0),"")</f>
        <v/>
      </c>
      <c r="AE96" s="122"/>
      <c r="AF96" s="15"/>
      <c r="AG96" s="120">
        <v>92</v>
      </c>
      <c r="AH96" s="14">
        <f t="shared" si="30"/>
        <v>5</v>
      </c>
      <c r="AI96" s="14">
        <f>INDEX(挂机升级突破!$BY$7:$BY$26,AM96)</f>
        <v>5</v>
      </c>
      <c r="AJ96" s="14">
        <f>INDEX(挂机升级突破!$BZ$7:$BZ$26,AM96)</f>
        <v>2</v>
      </c>
      <c r="AK96" s="14">
        <f t="shared" si="31"/>
        <v>3</v>
      </c>
      <c r="AL96" s="14" t="str">
        <f t="shared" si="32"/>
        <v>李轩辕</v>
      </c>
      <c r="AM96" s="14">
        <f t="shared" si="33"/>
        <v>12</v>
      </c>
      <c r="AN96" s="14" t="str">
        <f t="shared" si="34"/>
        <v>李轩辕12突</v>
      </c>
      <c r="AO96" s="14" t="str">
        <f>IF(AI96&gt;0,INDEX(挂机升级突破!$CF$5:$CJ$5,卡牌消耗!AI96),"")</f>
        <v>金币</v>
      </c>
      <c r="AP96" s="14">
        <f>IF(AI96&gt;0,ROUND(INDEX(挂机升级突破!$CJ$7:$CJ$26,卡牌消耗!AM96)*INDEX(卡牌消耗!$B$8:$F$8,AK96),0),"")</f>
        <v>13200</v>
      </c>
      <c r="AQ96" s="14" t="str">
        <f>IF(AJ96&gt;0,INDEX(挂机升级突破!$CF$5:$CJ$5,卡牌消耗!AJ96),"")</f>
        <v>乌金</v>
      </c>
      <c r="AR96" s="14">
        <f>IF(AJ96&gt;0,ROUND(INDEX(挂机升级突破!$CF$7:$CI$26,卡牌消耗!AM96,卡牌消耗!AJ96)*INDEX($B$6:$F$6,AK96),0),"")</f>
        <v>49</v>
      </c>
      <c r="AS96" s="120"/>
      <c r="AT96" s="120"/>
      <c r="AU96" s="122"/>
      <c r="AV96" s="15"/>
      <c r="BK96" s="15"/>
      <c r="BL96" s="14">
        <f>SUM(BN93:BN102)</f>
        <v>245</v>
      </c>
      <c r="BM96" s="52">
        <v>84</v>
      </c>
      <c r="BN96" s="52">
        <v>23</v>
      </c>
      <c r="BO96" s="21">
        <f t="shared" si="39"/>
        <v>9.3877551020408165E-2</v>
      </c>
      <c r="BP96" s="71">
        <f t="shared" si="40"/>
        <v>4148</v>
      </c>
      <c r="BQ96" s="52">
        <f>SUM(BP$5:BP96)</f>
        <v>243537</v>
      </c>
    </row>
    <row r="97" spans="8:69" ht="16.5" x14ac:dyDescent="0.2">
      <c r="H97" s="15"/>
      <c r="I97" s="15"/>
      <c r="J97" s="15"/>
      <c r="K97" s="15"/>
      <c r="L97" s="15"/>
      <c r="M97" s="15"/>
      <c r="N97" s="15"/>
      <c r="O97" s="15"/>
      <c r="P97" s="120">
        <v>93</v>
      </c>
      <c r="Q97" s="14">
        <f t="shared" si="25"/>
        <v>2</v>
      </c>
      <c r="R97" s="14">
        <f>INDEX(挂机升级突破!$BG$6:$BG$57,卡牌消耗!X97)</f>
        <v>11</v>
      </c>
      <c r="S97" s="14">
        <f>INDEX(挂机升级突破!BH$6:BH$57,卡牌消耗!$X97)</f>
        <v>5</v>
      </c>
      <c r="T97" s="14">
        <f>INDEX(挂机升级突破!BI$6:BI$57,卡牌消耗!$X97)</f>
        <v>10</v>
      </c>
      <c r="U97" s="14" t="str">
        <f t="shared" si="26"/>
        <v>许褚</v>
      </c>
      <c r="V97" s="14">
        <f t="shared" si="27"/>
        <v>3</v>
      </c>
      <c r="W97" s="14" t="str">
        <f t="shared" si="28"/>
        <v>许褚魂火-41</v>
      </c>
      <c r="X97" s="14">
        <f t="shared" si="29"/>
        <v>41</v>
      </c>
      <c r="Y97" s="14" t="str">
        <f>INDEX(挂机升级突破!$BJ$4:$BT$4,INDEX(挂机升级突破!$BG$6:$BG$57,卡牌消耗!X97))</f>
        <v>金币</v>
      </c>
      <c r="Z97" s="14">
        <f>ROUND(INDEX(挂机升级突破!$AZ$6:$AZ$57,卡牌消耗!X97)*INDEX(卡牌消耗!$B$8:$F$8,V97),0)</f>
        <v>58930</v>
      </c>
      <c r="AA97" s="14" t="str">
        <f>IF(S97&gt;0,INDEX(挂机升级突破!$BJ$4:$BT$4,S97),"")</f>
        <v>红色基础材料</v>
      </c>
      <c r="AB97" s="14">
        <f>ROUND(INDEX(挂机升级突破!$BJ$6:$BT$57,卡牌消耗!X97,S97)*INDEX(卡牌消耗!$B$5:$F$5,V97),0)</f>
        <v>9</v>
      </c>
      <c r="AC97" s="14" t="str">
        <f>IF(T97&gt;0,INDEX(挂机升级突破!$BJ$4:$BT$4,T97),"")</f>
        <v>灵玉</v>
      </c>
      <c r="AD97" s="14">
        <f>IF(T97&gt;0,ROUND(INDEX(挂机升级突破!$BJ$6:$BT$57,卡牌消耗!X97,T97)*INDEX(卡牌消耗!$B$7:$F$7,V97),0),"")</f>
        <v>1</v>
      </c>
      <c r="AE97" s="122"/>
      <c r="AF97" s="15"/>
      <c r="AG97" s="120">
        <v>93</v>
      </c>
      <c r="AH97" s="14">
        <f t="shared" si="30"/>
        <v>5</v>
      </c>
      <c r="AI97" s="14">
        <f>INDEX(挂机升级突破!$BY$7:$BY$26,AM97)</f>
        <v>5</v>
      </c>
      <c r="AJ97" s="14">
        <f>INDEX(挂机升级突破!$BZ$7:$BZ$26,AM97)</f>
        <v>3</v>
      </c>
      <c r="AK97" s="14">
        <f t="shared" si="31"/>
        <v>3</v>
      </c>
      <c r="AL97" s="14" t="str">
        <f t="shared" si="32"/>
        <v>李轩辕</v>
      </c>
      <c r="AM97" s="14">
        <f t="shared" si="33"/>
        <v>13</v>
      </c>
      <c r="AN97" s="14" t="str">
        <f t="shared" si="34"/>
        <v>李轩辕13突</v>
      </c>
      <c r="AO97" s="14" t="str">
        <f>IF(AI97&gt;0,INDEX(挂机升级突破!$CF$5:$CJ$5,卡牌消耗!AI97),"")</f>
        <v>金币</v>
      </c>
      <c r="AP97" s="14">
        <f>IF(AI97&gt;0,ROUND(INDEX(挂机升级突破!$CJ$7:$CJ$26,卡牌消耗!AM97)*INDEX(卡牌消耗!$B$8:$F$8,AK97),0),"")</f>
        <v>16533</v>
      </c>
      <c r="AQ97" s="14" t="str">
        <f>IF(AJ97&gt;0,INDEX(挂机升级突破!$CF$5:$CJ$5,卡牌消耗!AJ97),"")</f>
        <v>银母</v>
      </c>
      <c r="AR97" s="14">
        <f>IF(AJ97&gt;0,ROUND(INDEX(挂机升级突破!$CF$7:$CI$26,卡牌消耗!AM97,卡牌消耗!AJ97)*INDEX($B$6:$F$6,AK97),0),"")</f>
        <v>19</v>
      </c>
      <c r="AS97" s="120"/>
      <c r="AT97" s="120"/>
      <c r="AU97" s="122"/>
      <c r="AV97" s="15"/>
      <c r="BM97" s="52">
        <v>85</v>
      </c>
      <c r="BN97" s="52">
        <v>24</v>
      </c>
      <c r="BO97" s="21">
        <f t="shared" si="39"/>
        <v>9.7959183673469383E-2</v>
      </c>
      <c r="BP97" s="71">
        <f t="shared" si="40"/>
        <v>4328</v>
      </c>
      <c r="BQ97" s="52">
        <f>SUM(BP$5:BP97)</f>
        <v>247865</v>
      </c>
    </row>
    <row r="98" spans="8:69" ht="16.5" x14ac:dyDescent="0.2">
      <c r="H98" s="15"/>
      <c r="I98" s="15"/>
      <c r="J98" s="15"/>
      <c r="K98" s="15"/>
      <c r="L98" s="15"/>
      <c r="M98" s="15"/>
      <c r="N98" s="15"/>
      <c r="O98" s="15"/>
      <c r="P98" s="120">
        <v>94</v>
      </c>
      <c r="Q98" s="14">
        <f t="shared" si="25"/>
        <v>2</v>
      </c>
      <c r="R98" s="14">
        <f>INDEX(挂机升级突破!$BG$6:$BG$57,卡牌消耗!X98)</f>
        <v>11</v>
      </c>
      <c r="S98" s="14">
        <f>INDEX(挂机升级突破!BH$6:BH$57,卡牌消耗!$X98)</f>
        <v>5</v>
      </c>
      <c r="T98" s="14">
        <f>INDEX(挂机升级突破!BI$6:BI$57,卡牌消耗!$X98)</f>
        <v>10</v>
      </c>
      <c r="U98" s="14" t="str">
        <f t="shared" si="26"/>
        <v>许褚</v>
      </c>
      <c r="V98" s="14">
        <f t="shared" si="27"/>
        <v>3</v>
      </c>
      <c r="W98" s="14" t="str">
        <f t="shared" si="28"/>
        <v>许褚魂火-42</v>
      </c>
      <c r="X98" s="14">
        <f t="shared" si="29"/>
        <v>42</v>
      </c>
      <c r="Y98" s="14" t="str">
        <f>INDEX(挂机升级突破!$BJ$4:$BT$4,INDEX(挂机升级突破!$BG$6:$BG$57,卡牌消耗!X98))</f>
        <v>金币</v>
      </c>
      <c r="Z98" s="14">
        <f>ROUND(INDEX(挂机升级突破!$AZ$6:$AZ$57,卡牌消耗!X98)*INDEX(卡牌消耗!$B$8:$F$8,V98),0)</f>
        <v>65730</v>
      </c>
      <c r="AA98" s="14" t="str">
        <f>IF(S98&gt;0,INDEX(挂机升级突破!$BJ$4:$BT$4,S98),"")</f>
        <v>红色基础材料</v>
      </c>
      <c r="AB98" s="14">
        <f>ROUND(INDEX(挂机升级突破!$BJ$6:$BT$57,卡牌消耗!X98,S98)*INDEX(卡牌消耗!$B$5:$F$5,V98),0)</f>
        <v>9</v>
      </c>
      <c r="AC98" s="14" t="str">
        <f>IF(T98&gt;0,INDEX(挂机升级突破!$BJ$4:$BT$4,T98),"")</f>
        <v>灵玉</v>
      </c>
      <c r="AD98" s="14">
        <f>IF(T98&gt;0,ROUND(INDEX(挂机升级突破!$BJ$6:$BT$57,卡牌消耗!X98,T98)*INDEX(卡牌消耗!$B$7:$F$7,V98),0),"")</f>
        <v>1</v>
      </c>
      <c r="AE98" s="122"/>
      <c r="AF98" s="15"/>
      <c r="AG98" s="120">
        <v>94</v>
      </c>
      <c r="AH98" s="14">
        <f t="shared" si="30"/>
        <v>5</v>
      </c>
      <c r="AI98" s="14">
        <f>INDEX(挂机升级突破!$BY$7:$BY$26,AM98)</f>
        <v>5</v>
      </c>
      <c r="AJ98" s="14">
        <f>INDEX(挂机升级突破!$BZ$7:$BZ$26,AM98)</f>
        <v>3</v>
      </c>
      <c r="AK98" s="14">
        <f t="shared" si="31"/>
        <v>3</v>
      </c>
      <c r="AL98" s="14" t="str">
        <f t="shared" si="32"/>
        <v>李轩辕</v>
      </c>
      <c r="AM98" s="14">
        <f t="shared" si="33"/>
        <v>14</v>
      </c>
      <c r="AN98" s="14" t="str">
        <f t="shared" si="34"/>
        <v>李轩辕14突</v>
      </c>
      <c r="AO98" s="14" t="str">
        <f>IF(AI98&gt;0,INDEX(挂机升级突破!$CF$5:$CJ$5,卡牌消耗!AI98),"")</f>
        <v>金币</v>
      </c>
      <c r="AP98" s="14">
        <f>IF(AI98&gt;0,ROUND(INDEX(挂机升级突破!$CJ$7:$CJ$26,卡牌消耗!AM98)*INDEX(卡牌消耗!$B$8:$F$8,AK98),0),"")</f>
        <v>22080</v>
      </c>
      <c r="AQ98" s="14" t="str">
        <f>IF(AJ98&gt;0,INDEX(挂机升级突破!$CF$5:$CJ$5,卡牌消耗!AJ98),"")</f>
        <v>银母</v>
      </c>
      <c r="AR98" s="14">
        <f>IF(AJ98&gt;0,ROUND(INDEX(挂机升级突破!$CF$7:$CI$26,卡牌消耗!AM98,卡牌消耗!AJ98)*INDEX($B$6:$F$6,AK98),0),"")</f>
        <v>26</v>
      </c>
      <c r="AS98" s="120"/>
      <c r="AT98" s="120"/>
      <c r="AU98" s="122"/>
      <c r="AV98" s="15"/>
      <c r="BM98" s="52">
        <v>86</v>
      </c>
      <c r="BN98" s="52">
        <v>25</v>
      </c>
      <c r="BO98" s="21">
        <f t="shared" si="39"/>
        <v>0.10204081632653061</v>
      </c>
      <c r="BP98" s="71">
        <f t="shared" si="40"/>
        <v>4509</v>
      </c>
      <c r="BQ98" s="52">
        <f>SUM(BP$5:BP98)</f>
        <v>252374</v>
      </c>
    </row>
    <row r="99" spans="8:69" ht="16.5" x14ac:dyDescent="0.2">
      <c r="H99" s="15"/>
      <c r="I99" s="15"/>
      <c r="J99" s="15"/>
      <c r="K99" s="15"/>
      <c r="L99" s="15"/>
      <c r="M99" s="15"/>
      <c r="N99" s="15"/>
      <c r="O99" s="15"/>
      <c r="P99" s="120">
        <v>95</v>
      </c>
      <c r="Q99" s="14">
        <f t="shared" si="25"/>
        <v>2</v>
      </c>
      <c r="R99" s="14">
        <f>INDEX(挂机升级突破!$BG$6:$BG$57,卡牌消耗!X99)</f>
        <v>11</v>
      </c>
      <c r="S99" s="14">
        <f>INDEX(挂机升级突破!BH$6:BH$57,卡牌消耗!$X99)</f>
        <v>5</v>
      </c>
      <c r="T99" s="14">
        <f>INDEX(挂机升级突破!BI$6:BI$57,卡牌消耗!$X99)</f>
        <v>10</v>
      </c>
      <c r="U99" s="14" t="str">
        <f t="shared" si="26"/>
        <v>许褚</v>
      </c>
      <c r="V99" s="14">
        <f t="shared" si="27"/>
        <v>3</v>
      </c>
      <c r="W99" s="14" t="str">
        <f t="shared" si="28"/>
        <v>许褚魂火-43</v>
      </c>
      <c r="X99" s="14">
        <f t="shared" si="29"/>
        <v>43</v>
      </c>
      <c r="Y99" s="14" t="str">
        <f>INDEX(挂机升级突破!$BJ$4:$BT$4,INDEX(挂机升级突破!$BG$6:$BG$57,卡牌消耗!X99))</f>
        <v>金币</v>
      </c>
      <c r="Z99" s="14">
        <f>ROUND(INDEX(挂机升级突破!$AZ$6:$AZ$57,卡牌消耗!X99)*INDEX(卡牌消耗!$B$8:$F$8,V99),0)</f>
        <v>70200</v>
      </c>
      <c r="AA99" s="14" t="str">
        <f>IF(S99&gt;0,INDEX(挂机升级突破!$BJ$4:$BT$4,S99),"")</f>
        <v>红色基础材料</v>
      </c>
      <c r="AB99" s="14">
        <f>ROUND(INDEX(挂机升级突破!$BJ$6:$BT$57,卡牌消耗!X99,S99)*INDEX(卡牌消耗!$B$5:$F$5,V99),0)</f>
        <v>9</v>
      </c>
      <c r="AC99" s="14" t="str">
        <f>IF(T99&gt;0,INDEX(挂机升级突破!$BJ$4:$BT$4,T99),"")</f>
        <v>灵玉</v>
      </c>
      <c r="AD99" s="14">
        <f>IF(T99&gt;0,ROUND(INDEX(挂机升级突破!$BJ$6:$BT$57,卡牌消耗!X99,T99)*INDEX(卡牌消耗!$B$7:$F$7,V99),0),"")</f>
        <v>1</v>
      </c>
      <c r="AE99" s="122"/>
      <c r="AF99" s="15"/>
      <c r="AG99" s="120">
        <v>95</v>
      </c>
      <c r="AH99" s="14">
        <f t="shared" si="30"/>
        <v>5</v>
      </c>
      <c r="AI99" s="14">
        <f>INDEX(挂机升级突破!$BY$7:$BY$26,AM99)</f>
        <v>5</v>
      </c>
      <c r="AJ99" s="14">
        <f>INDEX(挂机升级突破!$BZ$7:$BZ$26,AM99)</f>
        <v>3</v>
      </c>
      <c r="AK99" s="14">
        <f t="shared" si="31"/>
        <v>3</v>
      </c>
      <c r="AL99" s="14" t="str">
        <f t="shared" si="32"/>
        <v>李轩辕</v>
      </c>
      <c r="AM99" s="14">
        <f t="shared" si="33"/>
        <v>15</v>
      </c>
      <c r="AN99" s="14" t="str">
        <f t="shared" si="34"/>
        <v>李轩辕15突</v>
      </c>
      <c r="AO99" s="14" t="str">
        <f>IF(AI99&gt;0,INDEX(挂机升级突破!$CF$5:$CJ$5,卡牌消耗!AI99),"")</f>
        <v>金币</v>
      </c>
      <c r="AP99" s="14">
        <f>IF(AI99&gt;0,ROUND(INDEX(挂机升级突破!$CJ$7:$CJ$26,卡牌消耗!AM99)*INDEX(卡牌消耗!$B$8:$F$8,AK99),0),"")</f>
        <v>25306</v>
      </c>
      <c r="AQ99" s="14" t="str">
        <f>IF(AJ99&gt;0,INDEX(挂机升级突破!$CF$5:$CJ$5,卡牌消耗!AJ99),"")</f>
        <v>银母</v>
      </c>
      <c r="AR99" s="14">
        <f>IF(AJ99&gt;0,ROUND(INDEX(挂机升级突破!$CF$7:$CI$26,卡牌消耗!AM99,卡牌消耗!AJ99)*INDEX($B$6:$F$6,AK99),0),"")</f>
        <v>35</v>
      </c>
      <c r="AS99" s="120"/>
      <c r="AT99" s="120"/>
      <c r="AU99" s="122"/>
      <c r="AV99" s="15"/>
      <c r="BM99" s="52">
        <v>87</v>
      </c>
      <c r="BN99" s="52">
        <v>26</v>
      </c>
      <c r="BO99" s="21">
        <f t="shared" si="39"/>
        <v>0.10612244897959183</v>
      </c>
      <c r="BP99" s="71">
        <f t="shared" si="40"/>
        <v>4689</v>
      </c>
      <c r="BQ99" s="52">
        <f>SUM(BP$5:BP99)</f>
        <v>257063</v>
      </c>
    </row>
    <row r="100" spans="8:69" ht="16.5" x14ac:dyDescent="0.2">
      <c r="H100" s="15"/>
      <c r="I100" s="15"/>
      <c r="J100" s="15"/>
      <c r="K100" s="15"/>
      <c r="L100" s="15"/>
      <c r="M100" s="15"/>
      <c r="N100" s="15"/>
      <c r="O100" s="15"/>
      <c r="P100" s="120">
        <v>96</v>
      </c>
      <c r="Q100" s="14">
        <f t="shared" si="25"/>
        <v>2</v>
      </c>
      <c r="R100" s="14">
        <f>INDEX(挂机升级突破!$BG$6:$BG$57,卡牌消耗!X100)</f>
        <v>11</v>
      </c>
      <c r="S100" s="14">
        <f>INDEX(挂机升级突破!BH$6:BH$57,卡牌消耗!$X100)</f>
        <v>5</v>
      </c>
      <c r="T100" s="14">
        <f>INDEX(挂机升级突破!BI$6:BI$57,卡牌消耗!$X100)</f>
        <v>10</v>
      </c>
      <c r="U100" s="14" t="str">
        <f t="shared" si="26"/>
        <v>许褚</v>
      </c>
      <c r="V100" s="14">
        <f t="shared" si="27"/>
        <v>3</v>
      </c>
      <c r="W100" s="14" t="str">
        <f t="shared" si="28"/>
        <v>许褚魂火-44</v>
      </c>
      <c r="X100" s="14">
        <f t="shared" si="29"/>
        <v>44</v>
      </c>
      <c r="Y100" s="14" t="str">
        <f>INDEX(挂机升级突破!$BJ$4:$BT$4,INDEX(挂机升级突破!$BG$6:$BG$57,卡牌消耗!X100))</f>
        <v>金币</v>
      </c>
      <c r="Z100" s="14">
        <f>ROUND(INDEX(挂机升级突破!$AZ$6:$AZ$57,卡牌消耗!X100)*INDEX(卡牌消耗!$B$8:$F$8,V100),0)</f>
        <v>78300</v>
      </c>
      <c r="AA100" s="14" t="str">
        <f>IF(S100&gt;0,INDEX(挂机升级突破!$BJ$4:$BT$4,S100),"")</f>
        <v>红色基础材料</v>
      </c>
      <c r="AB100" s="14">
        <f>ROUND(INDEX(挂机升级突破!$BJ$6:$BT$57,卡牌消耗!X100,S100)*INDEX(卡牌消耗!$B$5:$F$5,V100),0)</f>
        <v>11</v>
      </c>
      <c r="AC100" s="14" t="str">
        <f>IF(T100&gt;0,INDEX(挂机升级突破!$BJ$4:$BT$4,T100),"")</f>
        <v>灵玉</v>
      </c>
      <c r="AD100" s="14">
        <f>IF(T100&gt;0,ROUND(INDEX(挂机升级突破!$BJ$6:$BT$57,卡牌消耗!X100,T100)*INDEX(卡牌消耗!$B$7:$F$7,V100),0),"")</f>
        <v>1</v>
      </c>
      <c r="AE100" s="122"/>
      <c r="AF100" s="15"/>
      <c r="AG100" s="120">
        <v>96</v>
      </c>
      <c r="AH100" s="14">
        <f t="shared" si="30"/>
        <v>5</v>
      </c>
      <c r="AI100" s="14">
        <f>INDEX(挂机升级突破!$BY$7:$BY$26,AM100)</f>
        <v>5</v>
      </c>
      <c r="AJ100" s="14">
        <f>INDEX(挂机升级突破!$BZ$7:$BZ$26,AM100)</f>
        <v>3</v>
      </c>
      <c r="AK100" s="14">
        <f t="shared" si="31"/>
        <v>3</v>
      </c>
      <c r="AL100" s="14" t="str">
        <f t="shared" si="32"/>
        <v>李轩辕</v>
      </c>
      <c r="AM100" s="14">
        <f t="shared" si="33"/>
        <v>16</v>
      </c>
      <c r="AN100" s="14" t="str">
        <f t="shared" si="34"/>
        <v>李轩辕16突</v>
      </c>
      <c r="AO100" s="14" t="str">
        <f>IF(AI100&gt;0,INDEX(挂机升级突破!$CF$5:$CJ$5,卡牌消耗!AI100),"")</f>
        <v>金币</v>
      </c>
      <c r="AP100" s="14">
        <f>IF(AI100&gt;0,ROUND(INDEX(挂机升级突破!$CJ$7:$CJ$26,卡牌消耗!AM100)*INDEX(卡牌消耗!$B$8:$F$8,AK100),0),"")</f>
        <v>32400</v>
      </c>
      <c r="AQ100" s="14" t="str">
        <f>IF(AJ100&gt;0,INDEX(挂机升级突破!$CF$5:$CJ$5,卡牌消耗!AJ100),"")</f>
        <v>银母</v>
      </c>
      <c r="AR100" s="14">
        <f>IF(AJ100&gt;0,ROUND(INDEX(挂机升级突破!$CF$7:$CI$26,卡牌消耗!AM100,卡牌消耗!AJ100)*INDEX($B$6:$F$6,AK100),0),"")</f>
        <v>45</v>
      </c>
      <c r="AS100" s="120"/>
      <c r="AT100" s="120"/>
      <c r="AU100" s="122"/>
      <c r="AV100" s="15"/>
      <c r="BM100" s="52">
        <v>88</v>
      </c>
      <c r="BN100" s="52">
        <v>27</v>
      </c>
      <c r="BO100" s="21">
        <f t="shared" si="39"/>
        <v>0.11020408163265306</v>
      </c>
      <c r="BP100" s="71">
        <f t="shared" si="40"/>
        <v>4869</v>
      </c>
      <c r="BQ100" s="52">
        <f>SUM(BP$5:BP100)</f>
        <v>261932</v>
      </c>
    </row>
    <row r="101" spans="8:69" ht="16.5" x14ac:dyDescent="0.2">
      <c r="H101" s="15"/>
      <c r="I101" s="15"/>
      <c r="J101" s="15"/>
      <c r="K101" s="15"/>
      <c r="L101" s="15"/>
      <c r="M101" s="15"/>
      <c r="N101" s="15"/>
      <c r="O101" s="15"/>
      <c r="P101" s="120">
        <v>97</v>
      </c>
      <c r="Q101" s="14">
        <f t="shared" si="25"/>
        <v>2</v>
      </c>
      <c r="R101" s="14">
        <f>INDEX(挂机升级突破!$BG$6:$BG$57,卡牌消耗!X101)</f>
        <v>11</v>
      </c>
      <c r="S101" s="14">
        <f>INDEX(挂机升级突破!BH$6:BH$57,卡牌消耗!$X101)</f>
        <v>5</v>
      </c>
      <c r="T101" s="14">
        <f>INDEX(挂机升级突破!BI$6:BI$57,卡牌消耗!$X101)</f>
        <v>10</v>
      </c>
      <c r="U101" s="14" t="str">
        <f t="shared" si="26"/>
        <v>许褚</v>
      </c>
      <c r="V101" s="14">
        <f t="shared" si="27"/>
        <v>3</v>
      </c>
      <c r="W101" s="14" t="str">
        <f t="shared" si="28"/>
        <v>许褚魂火-45</v>
      </c>
      <c r="X101" s="14">
        <f t="shared" si="29"/>
        <v>45</v>
      </c>
      <c r="Y101" s="14" t="str">
        <f>INDEX(挂机升级突破!$BJ$4:$BT$4,INDEX(挂机升级突破!$BG$6:$BG$57,卡牌消耗!X101))</f>
        <v>金币</v>
      </c>
      <c r="Z101" s="14">
        <f>ROUND(INDEX(挂机升级突破!$AZ$6:$AZ$57,卡牌消耗!X101)*INDEX(卡牌消耗!$B$8:$F$8,V101),0)</f>
        <v>84635</v>
      </c>
      <c r="AA101" s="14" t="str">
        <f>IF(S101&gt;0,INDEX(挂机升级突破!$BJ$4:$BT$4,S101),"")</f>
        <v>红色基础材料</v>
      </c>
      <c r="AB101" s="14">
        <f>ROUND(INDEX(挂机升级突破!$BJ$6:$BT$57,卡牌消耗!X101,S101)*INDEX(卡牌消耗!$B$5:$F$5,V101),0)</f>
        <v>11</v>
      </c>
      <c r="AC101" s="14" t="str">
        <f>IF(T101&gt;0,INDEX(挂机升级突破!$BJ$4:$BT$4,T101),"")</f>
        <v>灵玉</v>
      </c>
      <c r="AD101" s="14">
        <f>IF(T101&gt;0,ROUND(INDEX(挂机升级突破!$BJ$6:$BT$57,卡牌消耗!X101,T101)*INDEX(卡牌消耗!$B$7:$F$7,V101),0),"")</f>
        <v>1</v>
      </c>
      <c r="AE101" s="122"/>
      <c r="AF101" s="15"/>
      <c r="AG101" s="120">
        <v>97</v>
      </c>
      <c r="AH101" s="14">
        <f t="shared" si="30"/>
        <v>5</v>
      </c>
      <c r="AI101" s="14">
        <f>INDEX(挂机升级突破!$BY$7:$BY$26,AM101)</f>
        <v>5</v>
      </c>
      <c r="AJ101" s="14">
        <f>INDEX(挂机升级突破!$BZ$7:$BZ$26,AM101)</f>
        <v>4</v>
      </c>
      <c r="AK101" s="14">
        <f t="shared" si="31"/>
        <v>3</v>
      </c>
      <c r="AL101" s="14" t="str">
        <f t="shared" si="32"/>
        <v>李轩辕</v>
      </c>
      <c r="AM101" s="14">
        <f t="shared" si="33"/>
        <v>17</v>
      </c>
      <c r="AN101" s="14" t="str">
        <f t="shared" si="34"/>
        <v>李轩辕17突</v>
      </c>
      <c r="AO101" s="14" t="str">
        <f>IF(AI101&gt;0,INDEX(挂机升级突破!$CF$5:$CJ$5,卡牌消耗!AI101),"")</f>
        <v>金币</v>
      </c>
      <c r="AP101" s="14">
        <f>IF(AI101&gt;0,ROUND(INDEX(挂机升级突破!$CJ$7:$CJ$26,卡牌消耗!AM101)*INDEX(卡牌消耗!$B$8:$F$8,AK101),0),"")</f>
        <v>36266</v>
      </c>
      <c r="AQ101" s="14" t="str">
        <f>IF(AJ101&gt;0,INDEX(挂机升级突破!$CF$5:$CJ$5,卡牌消耗!AJ101),"")</f>
        <v>铀金</v>
      </c>
      <c r="AR101" s="14">
        <f>IF(AJ101&gt;0,ROUND(INDEX(挂机升级突破!$CF$7:$CI$26,卡牌消耗!AM101,卡牌消耗!AJ101)*INDEX($B$6:$F$6,AK101),0),"")</f>
        <v>9</v>
      </c>
      <c r="AS101" s="120"/>
      <c r="AT101" s="120"/>
      <c r="AU101" s="122"/>
      <c r="AV101" s="15"/>
      <c r="BM101" s="52">
        <v>89</v>
      </c>
      <c r="BN101" s="52">
        <v>28</v>
      </c>
      <c r="BO101" s="21">
        <f t="shared" si="39"/>
        <v>0.11428571428571428</v>
      </c>
      <c r="BP101" s="71">
        <f t="shared" si="40"/>
        <v>5050</v>
      </c>
      <c r="BQ101" s="52">
        <f>SUM(BP$5:BP101)</f>
        <v>266982</v>
      </c>
    </row>
    <row r="102" spans="8:69" ht="16.5" x14ac:dyDescent="0.2">
      <c r="H102" s="15"/>
      <c r="I102" s="15"/>
      <c r="J102" s="15"/>
      <c r="K102" s="15"/>
      <c r="L102" s="15"/>
      <c r="M102" s="15"/>
      <c r="N102" s="15"/>
      <c r="O102" s="15"/>
      <c r="P102" s="120">
        <v>98</v>
      </c>
      <c r="Q102" s="14">
        <f t="shared" si="25"/>
        <v>2</v>
      </c>
      <c r="R102" s="14">
        <f>INDEX(挂机升级突破!$BG$6:$BG$57,卡牌消耗!X102)</f>
        <v>11</v>
      </c>
      <c r="S102" s="14">
        <f>INDEX(挂机升级突破!BH$6:BH$57,卡牌消耗!$X102)</f>
        <v>5</v>
      </c>
      <c r="T102" s="14">
        <f>INDEX(挂机升级突破!BI$6:BI$57,卡牌消耗!$X102)</f>
        <v>10</v>
      </c>
      <c r="U102" s="14" t="str">
        <f t="shared" si="26"/>
        <v>许褚</v>
      </c>
      <c r="V102" s="14">
        <f t="shared" si="27"/>
        <v>3</v>
      </c>
      <c r="W102" s="14" t="str">
        <f t="shared" si="28"/>
        <v>许褚魂火-46</v>
      </c>
      <c r="X102" s="14">
        <f t="shared" si="29"/>
        <v>46</v>
      </c>
      <c r="Y102" s="14" t="str">
        <f>INDEX(挂机升级突破!$BJ$4:$BT$4,INDEX(挂机升级突破!$BG$6:$BG$57,卡牌消耗!X102))</f>
        <v>金币</v>
      </c>
      <c r="Z102" s="14">
        <f>ROUND(INDEX(挂机升级突破!$AZ$6:$AZ$57,卡牌消耗!X102)*INDEX(卡牌消耗!$B$8:$F$8,V102),0)</f>
        <v>94400</v>
      </c>
      <c r="AA102" s="14" t="str">
        <f>IF(S102&gt;0,INDEX(挂机升级突破!$BJ$4:$BT$4,S102),"")</f>
        <v>红色基础材料</v>
      </c>
      <c r="AB102" s="14">
        <f>ROUND(INDEX(挂机升级突破!$BJ$6:$BT$57,卡牌消耗!X102,S102)*INDEX(卡牌消耗!$B$5:$F$5,V102),0)</f>
        <v>11</v>
      </c>
      <c r="AC102" s="14" t="str">
        <f>IF(T102&gt;0,INDEX(挂机升级突破!$BJ$4:$BT$4,T102),"")</f>
        <v>灵玉</v>
      </c>
      <c r="AD102" s="14">
        <f>IF(T102&gt;0,ROUND(INDEX(挂机升级突破!$BJ$6:$BT$57,卡牌消耗!X102,T102)*INDEX(卡牌消耗!$B$7:$F$7,V102),0),"")</f>
        <v>1</v>
      </c>
      <c r="AE102" s="122"/>
      <c r="AF102" s="15"/>
      <c r="AG102" s="120">
        <v>98</v>
      </c>
      <c r="AH102" s="14">
        <f t="shared" si="30"/>
        <v>5</v>
      </c>
      <c r="AI102" s="14">
        <f>INDEX(挂机升级突破!$BY$7:$BY$26,AM102)</f>
        <v>5</v>
      </c>
      <c r="AJ102" s="14">
        <f>INDEX(挂机升级突破!$BZ$7:$BZ$26,AM102)</f>
        <v>4</v>
      </c>
      <c r="AK102" s="14">
        <f t="shared" si="31"/>
        <v>3</v>
      </c>
      <c r="AL102" s="14" t="str">
        <f t="shared" si="32"/>
        <v>李轩辕</v>
      </c>
      <c r="AM102" s="14">
        <f t="shared" si="33"/>
        <v>18</v>
      </c>
      <c r="AN102" s="14" t="str">
        <f t="shared" si="34"/>
        <v>李轩辕18突</v>
      </c>
      <c r="AO102" s="14" t="str">
        <f>IF(AI102&gt;0,INDEX(挂机升级突破!$CF$5:$CJ$5,卡牌消耗!AI102),"")</f>
        <v>金币</v>
      </c>
      <c r="AP102" s="14">
        <f>IF(AI102&gt;0,ROUND(INDEX(挂机升级突破!$CJ$7:$CJ$26,卡牌消耗!AM102)*INDEX(卡牌消耗!$B$8:$F$8,AK102),0),"")</f>
        <v>54000</v>
      </c>
      <c r="AQ102" s="14" t="str">
        <f>IF(AJ102&gt;0,INDEX(挂机升级突破!$CF$5:$CJ$5,卡牌消耗!AJ102),"")</f>
        <v>铀金</v>
      </c>
      <c r="AR102" s="14">
        <f>IF(AJ102&gt;0,ROUND(INDEX(挂机升级突破!$CF$7:$CI$26,卡牌消耗!AM102,卡牌消耗!AJ102)*INDEX($B$6:$F$6,AK102),0),"")</f>
        <v>12</v>
      </c>
      <c r="AS102" s="120"/>
      <c r="AT102" s="120"/>
      <c r="AU102" s="122"/>
      <c r="AV102" s="15"/>
      <c r="BM102" s="52">
        <v>90</v>
      </c>
      <c r="BN102" s="52">
        <v>29</v>
      </c>
      <c r="BO102" s="21">
        <f t="shared" si="39"/>
        <v>0.11836734693877551</v>
      </c>
      <c r="BP102" s="52">
        <f>INT(BL$94*BO102)</f>
        <v>5713</v>
      </c>
      <c r="BQ102" s="52">
        <f>SUM(BP$5:BP102)</f>
        <v>272695</v>
      </c>
    </row>
    <row r="103" spans="8:69" ht="16.5" x14ac:dyDescent="0.2">
      <c r="H103" s="15"/>
      <c r="I103" s="15"/>
      <c r="J103" s="15"/>
      <c r="K103" s="15"/>
      <c r="L103" s="15"/>
      <c r="M103" s="15"/>
      <c r="N103" s="15"/>
      <c r="O103" s="15"/>
      <c r="P103" s="120">
        <v>99</v>
      </c>
      <c r="Q103" s="14">
        <f t="shared" si="25"/>
        <v>2</v>
      </c>
      <c r="R103" s="14">
        <f>INDEX(挂机升级突破!$BG$6:$BG$57,卡牌消耗!X103)</f>
        <v>11</v>
      </c>
      <c r="S103" s="14">
        <f>INDEX(挂机升级突破!BH$6:BH$57,卡牌消耗!$X103)</f>
        <v>5</v>
      </c>
      <c r="T103" s="14">
        <f>INDEX(挂机升级突破!BI$6:BI$57,卡牌消耗!$X103)</f>
        <v>10</v>
      </c>
      <c r="U103" s="14" t="str">
        <f t="shared" si="26"/>
        <v>许褚</v>
      </c>
      <c r="V103" s="14">
        <f t="shared" si="27"/>
        <v>3</v>
      </c>
      <c r="W103" s="14" t="str">
        <f t="shared" si="28"/>
        <v>许褚魂火-47</v>
      </c>
      <c r="X103" s="14">
        <f t="shared" si="29"/>
        <v>47</v>
      </c>
      <c r="Y103" s="14" t="str">
        <f>INDEX(挂机升级突破!$BJ$4:$BT$4,INDEX(挂机升级突破!$BG$6:$BG$57,卡牌消耗!X103))</f>
        <v>金币</v>
      </c>
      <c r="Z103" s="14">
        <f>ROUND(INDEX(挂机升级突破!$AZ$6:$AZ$57,卡牌消耗!X103)*INDEX(卡牌消耗!$B$8:$F$8,V103),0)</f>
        <v>100530</v>
      </c>
      <c r="AA103" s="14" t="str">
        <f>IF(S103&gt;0,INDEX(挂机升级突破!$BJ$4:$BT$4,S103),"")</f>
        <v>红色基础材料</v>
      </c>
      <c r="AB103" s="14">
        <f>ROUND(INDEX(挂机升级突破!$BJ$6:$BT$57,卡牌消耗!X103,S103)*INDEX(卡牌消耗!$B$5:$F$5,V103),0)</f>
        <v>11</v>
      </c>
      <c r="AC103" s="14" t="str">
        <f>IF(T103&gt;0,INDEX(挂机升级突破!$BJ$4:$BT$4,T103),"")</f>
        <v>灵玉</v>
      </c>
      <c r="AD103" s="14">
        <f>IF(T103&gt;0,ROUND(INDEX(挂机升级突破!$BJ$6:$BT$57,卡牌消耗!X103,T103)*INDEX(卡牌消耗!$B$7:$F$7,V103),0),"")</f>
        <v>1</v>
      </c>
      <c r="AE103" s="122"/>
      <c r="AF103" s="15"/>
      <c r="AG103" s="120">
        <v>99</v>
      </c>
      <c r="AH103" s="14">
        <f t="shared" si="30"/>
        <v>5</v>
      </c>
      <c r="AI103" s="14">
        <f>INDEX(挂机升级突破!$BY$7:$BY$26,AM103)</f>
        <v>5</v>
      </c>
      <c r="AJ103" s="14">
        <f>INDEX(挂机升级突破!$BZ$7:$BZ$26,AM103)</f>
        <v>4</v>
      </c>
      <c r="AK103" s="14">
        <f t="shared" si="31"/>
        <v>3</v>
      </c>
      <c r="AL103" s="14" t="str">
        <f t="shared" si="32"/>
        <v>李轩辕</v>
      </c>
      <c r="AM103" s="14">
        <f t="shared" si="33"/>
        <v>19</v>
      </c>
      <c r="AN103" s="14" t="str">
        <f t="shared" si="34"/>
        <v>李轩辕19突</v>
      </c>
      <c r="AO103" s="14" t="str">
        <f>IF(AI103&gt;0,INDEX(挂机升级突破!$CF$5:$CJ$5,卡牌消耗!AI103),"")</f>
        <v>金币</v>
      </c>
      <c r="AP103" s="14">
        <f>IF(AI103&gt;0,ROUND(INDEX(挂机升级突破!$CJ$7:$CJ$26,卡牌消耗!AM103)*INDEX(卡牌消耗!$B$8:$F$8,AK103),0),"")</f>
        <v>65106</v>
      </c>
      <c r="AQ103" s="14" t="str">
        <f>IF(AJ103&gt;0,INDEX(挂机升级突破!$CF$5:$CJ$5,卡牌消耗!AJ103),"")</f>
        <v>铀金</v>
      </c>
      <c r="AR103" s="14">
        <f>IF(AJ103&gt;0,ROUND(INDEX(挂机升级突破!$CF$7:$CI$26,卡牌消耗!AM103,卡牌消耗!AJ103)*INDEX($B$6:$F$6,AK103),0),"")</f>
        <v>16</v>
      </c>
      <c r="AS103" s="120"/>
      <c r="AT103" s="120"/>
      <c r="AU103" s="122"/>
      <c r="AV103" s="15"/>
      <c r="BK103" s="52" t="s">
        <v>352</v>
      </c>
      <c r="BL103" s="52">
        <v>10</v>
      </c>
      <c r="BM103" s="52">
        <v>91</v>
      </c>
      <c r="BN103" s="52">
        <v>20</v>
      </c>
      <c r="BO103" s="21">
        <f t="shared" ref="BO103:BO112" si="41">BN103/BL$106</f>
        <v>8.1632653061224483E-2</v>
      </c>
      <c r="BP103" s="71">
        <f t="shared" ref="BP103:BP112" si="42">INT(BL$94*BO103)</f>
        <v>3940</v>
      </c>
      <c r="BQ103" s="52">
        <f>SUM(BP$5:BP103)</f>
        <v>276635</v>
      </c>
    </row>
    <row r="104" spans="8:69" ht="16.5" x14ac:dyDescent="0.2">
      <c r="H104" s="15"/>
      <c r="I104" s="15"/>
      <c r="J104" s="15"/>
      <c r="K104" s="15"/>
      <c r="L104" s="15"/>
      <c r="M104" s="15"/>
      <c r="N104" s="15"/>
      <c r="O104" s="15"/>
      <c r="P104" s="120">
        <v>100</v>
      </c>
      <c r="Q104" s="14">
        <f t="shared" si="25"/>
        <v>2</v>
      </c>
      <c r="R104" s="14">
        <f>INDEX(挂机升级突破!$BG$6:$BG$57,卡牌消耗!X104)</f>
        <v>11</v>
      </c>
      <c r="S104" s="14">
        <f>INDEX(挂机升级突破!BH$6:BH$57,卡牌消耗!$X104)</f>
        <v>5</v>
      </c>
      <c r="T104" s="14">
        <f>INDEX(挂机升级突破!BI$6:BI$57,卡牌消耗!$X104)</f>
        <v>10</v>
      </c>
      <c r="U104" s="14" t="str">
        <f t="shared" si="26"/>
        <v>许褚</v>
      </c>
      <c r="V104" s="14">
        <f t="shared" si="27"/>
        <v>3</v>
      </c>
      <c r="W104" s="14" t="str">
        <f t="shared" si="28"/>
        <v>许褚魂火-48</v>
      </c>
      <c r="X104" s="14">
        <f t="shared" si="29"/>
        <v>48</v>
      </c>
      <c r="Y104" s="14" t="str">
        <f>INDEX(挂机升级突破!$BJ$4:$BT$4,INDEX(挂机升级突破!$BG$6:$BG$57,卡牌消耗!X104))</f>
        <v>金币</v>
      </c>
      <c r="Z104" s="14">
        <f>ROUND(INDEX(挂机升级突破!$AZ$6:$AZ$57,卡牌消耗!X104)*INDEX(卡牌消耗!$B$8:$F$8,V104),0)</f>
        <v>112130</v>
      </c>
      <c r="AA104" s="14" t="str">
        <f>IF(S104&gt;0,INDEX(挂机升级突破!$BJ$4:$BT$4,S104),"")</f>
        <v>红色基础材料</v>
      </c>
      <c r="AB104" s="14">
        <f>ROUND(INDEX(挂机升级突破!$BJ$6:$BT$57,卡牌消耗!X104,S104)*INDEX(卡牌消耗!$B$5:$F$5,V104),0)</f>
        <v>11</v>
      </c>
      <c r="AC104" s="14" t="str">
        <f>IF(T104&gt;0,INDEX(挂机升级突破!$BJ$4:$BT$4,T104),"")</f>
        <v>灵玉</v>
      </c>
      <c r="AD104" s="14">
        <f>IF(T104&gt;0,ROUND(INDEX(挂机升级突破!$BJ$6:$BT$57,卡牌消耗!X104,T104)*INDEX(卡牌消耗!$B$7:$F$7,V104),0),"")</f>
        <v>1</v>
      </c>
      <c r="AE104" s="122"/>
      <c r="AF104" s="15"/>
      <c r="AG104" s="120">
        <v>100</v>
      </c>
      <c r="AH104" s="14">
        <f t="shared" si="30"/>
        <v>5</v>
      </c>
      <c r="AI104" s="14">
        <f>INDEX(挂机升级突破!$BY$7:$BY$26,AM104)</f>
        <v>5</v>
      </c>
      <c r="AJ104" s="14">
        <f>INDEX(挂机升级突破!$BZ$7:$BZ$26,AM104)</f>
        <v>4</v>
      </c>
      <c r="AK104" s="14">
        <f t="shared" si="31"/>
        <v>3</v>
      </c>
      <c r="AL104" s="14" t="str">
        <f t="shared" si="32"/>
        <v>李轩辕</v>
      </c>
      <c r="AM104" s="14">
        <f t="shared" si="33"/>
        <v>20</v>
      </c>
      <c r="AN104" s="14" t="str">
        <f t="shared" si="34"/>
        <v>李轩辕20突</v>
      </c>
      <c r="AO104" s="14" t="str">
        <f>IF(AI104&gt;0,INDEX(挂机升级突破!$CF$5:$CJ$5,卡牌消耗!AI104),"")</f>
        <v>金币</v>
      </c>
      <c r="AP104" s="14">
        <f>IF(AI104&gt;0,ROUND(INDEX(挂机升级突破!$CJ$7:$CJ$26,卡牌消耗!AM104)*INDEX(卡牌消耗!$B$8:$F$8,AK104),0),"")</f>
        <v>90720</v>
      </c>
      <c r="AQ104" s="14" t="str">
        <f>IF(AJ104&gt;0,INDEX(挂机升级突破!$CF$5:$CJ$5,卡牌消耗!AJ104),"")</f>
        <v>铀金</v>
      </c>
      <c r="AR104" s="14">
        <f>IF(AJ104&gt;0,ROUND(INDEX(挂机升级突破!$CF$7:$CI$26,卡牌消耗!AM104,卡牌消耗!AJ104)*INDEX($B$6:$F$6,AK104),0),"")</f>
        <v>21</v>
      </c>
      <c r="AS104" s="120"/>
      <c r="AT104" s="120"/>
      <c r="AU104" s="122"/>
      <c r="AV104" s="15"/>
      <c r="BK104" s="14" t="str">
        <f>INDEX($AX$5:$AX$19,BL103)</f>
        <v>90~100</v>
      </c>
      <c r="BL104" s="14">
        <f>INDEX($BG$5:$BG$19,BL103)</f>
        <v>52075</v>
      </c>
      <c r="BM104" s="52">
        <v>92</v>
      </c>
      <c r="BN104" s="52">
        <v>21</v>
      </c>
      <c r="BO104" s="21">
        <f t="shared" si="41"/>
        <v>8.5714285714285715E-2</v>
      </c>
      <c r="BP104" s="71">
        <f t="shared" si="42"/>
        <v>4137</v>
      </c>
      <c r="BQ104" s="52">
        <f>SUM(BP$5:BP104)</f>
        <v>280772</v>
      </c>
    </row>
    <row r="105" spans="8:69" ht="16.5" x14ac:dyDescent="0.2">
      <c r="H105" s="15"/>
      <c r="I105" s="15"/>
      <c r="J105" s="15"/>
      <c r="K105" s="15"/>
      <c r="L105" s="15"/>
      <c r="M105" s="15"/>
      <c r="N105" s="15"/>
      <c r="O105" s="15"/>
      <c r="P105" s="120">
        <v>101</v>
      </c>
      <c r="Q105" s="14">
        <f t="shared" si="25"/>
        <v>2</v>
      </c>
      <c r="R105" s="14">
        <f>INDEX(挂机升级突破!$BG$6:$BG$57,卡牌消耗!X105)</f>
        <v>11</v>
      </c>
      <c r="S105" s="14">
        <f>INDEX(挂机升级突破!BH$6:BH$57,卡牌消耗!$X105)</f>
        <v>5</v>
      </c>
      <c r="T105" s="14">
        <f>INDEX(挂机升级突破!BI$6:BI$57,卡牌消耗!$X105)</f>
        <v>10</v>
      </c>
      <c r="U105" s="14" t="str">
        <f t="shared" si="26"/>
        <v>许褚</v>
      </c>
      <c r="V105" s="14">
        <f t="shared" si="27"/>
        <v>3</v>
      </c>
      <c r="W105" s="14" t="str">
        <f t="shared" si="28"/>
        <v>许褚魂火-49</v>
      </c>
      <c r="X105" s="14">
        <f t="shared" si="29"/>
        <v>49</v>
      </c>
      <c r="Y105" s="14" t="str">
        <f>INDEX(挂机升级突破!$BJ$4:$BT$4,INDEX(挂机升级突破!$BG$6:$BG$57,卡牌消耗!X105))</f>
        <v>金币</v>
      </c>
      <c r="Z105" s="14">
        <f>ROUND(INDEX(挂机升级突破!$AZ$6:$AZ$57,卡牌消耗!X105)*INDEX(卡牌消耗!$B$8:$F$8,V105),0)</f>
        <v>117935</v>
      </c>
      <c r="AA105" s="14" t="str">
        <f>IF(S105&gt;0,INDEX(挂机升级突破!$BJ$4:$BT$4,S105),"")</f>
        <v>红色基础材料</v>
      </c>
      <c r="AB105" s="14">
        <f>ROUND(INDEX(挂机升级突破!$BJ$6:$BT$57,卡牌消耗!X105,S105)*INDEX(卡牌消耗!$B$5:$F$5,V105),0)</f>
        <v>12</v>
      </c>
      <c r="AC105" s="14" t="str">
        <f>IF(T105&gt;0,INDEX(挂机升级突破!$BJ$4:$BT$4,T105),"")</f>
        <v>灵玉</v>
      </c>
      <c r="AD105" s="14">
        <f>IF(T105&gt;0,ROUND(INDEX(挂机升级突破!$BJ$6:$BT$57,卡牌消耗!X105,T105)*INDEX(卡牌消耗!$B$7:$F$7,V105),0),"")</f>
        <v>1</v>
      </c>
      <c r="AE105" s="122"/>
      <c r="AF105" s="15"/>
      <c r="AG105" s="120">
        <v>101</v>
      </c>
      <c r="AH105" s="14">
        <f t="shared" si="30"/>
        <v>6</v>
      </c>
      <c r="AI105" s="14">
        <f>INDEX(挂机升级突破!$BY$7:$BY$26,AM105)</f>
        <v>0</v>
      </c>
      <c r="AJ105" s="14">
        <f>INDEX(挂机升级突破!$BZ$7:$BZ$26,AM105)</f>
        <v>0</v>
      </c>
      <c r="AK105" s="14">
        <f t="shared" si="31"/>
        <v>5</v>
      </c>
      <c r="AL105" s="14" t="str">
        <f t="shared" si="32"/>
        <v>项羽</v>
      </c>
      <c r="AM105" s="14">
        <f t="shared" si="33"/>
        <v>1</v>
      </c>
      <c r="AN105" s="14" t="str">
        <f t="shared" si="34"/>
        <v>项羽1突</v>
      </c>
      <c r="AO105" s="14" t="str">
        <f>IF(AI105&gt;0,INDEX(挂机升级突破!$CF$5:$CJ$5,卡牌消耗!AI105),"")</f>
        <v/>
      </c>
      <c r="AP105" s="14" t="str">
        <f>IF(AI105&gt;0,ROUND(INDEX(挂机升级突破!$CJ$7:$CJ$26,卡牌消耗!AM105)*INDEX(卡牌消耗!$B$8:$F$8,AK105),0),"")</f>
        <v/>
      </c>
      <c r="AQ105" s="14" t="str">
        <f>IF(AJ105&gt;0,INDEX(挂机升级突破!$CF$5:$CJ$5,卡牌消耗!AJ105),"")</f>
        <v/>
      </c>
      <c r="AR105" s="14" t="str">
        <f>IF(AJ105&gt;0,ROUND(INDEX(挂机升级突破!$CF$7:$CI$26,卡牌消耗!AM105,卡牌消耗!AJ105)*INDEX($B$6:$F$6,AK105),0),"")</f>
        <v/>
      </c>
      <c r="AS105" s="120"/>
      <c r="AT105" s="120"/>
      <c r="AU105" s="122"/>
      <c r="AV105" s="15"/>
      <c r="BK105" s="52" t="s">
        <v>350</v>
      </c>
      <c r="BL105" s="14">
        <f>INDEX($BH$5:$BH$19,BL103)</f>
        <v>6</v>
      </c>
      <c r="BM105" s="52">
        <v>93</v>
      </c>
      <c r="BN105" s="52">
        <v>22</v>
      </c>
      <c r="BO105" s="21">
        <f t="shared" si="41"/>
        <v>8.9795918367346933E-2</v>
      </c>
      <c r="BP105" s="71">
        <f t="shared" si="42"/>
        <v>4334</v>
      </c>
      <c r="BQ105" s="52">
        <f>SUM(BP$5:BP105)</f>
        <v>285106</v>
      </c>
    </row>
    <row r="106" spans="8:69" ht="16.5" x14ac:dyDescent="0.2">
      <c r="H106" s="15"/>
      <c r="I106" s="15"/>
      <c r="J106" s="15"/>
      <c r="K106" s="15"/>
      <c r="L106" s="15"/>
      <c r="M106" s="15"/>
      <c r="N106" s="15"/>
      <c r="O106" s="15"/>
      <c r="P106" s="120">
        <v>102</v>
      </c>
      <c r="Q106" s="14">
        <f t="shared" si="25"/>
        <v>2</v>
      </c>
      <c r="R106" s="14">
        <f>INDEX(挂机升级突破!$BG$6:$BG$57,卡牌消耗!X106)</f>
        <v>11</v>
      </c>
      <c r="S106" s="14">
        <f>INDEX(挂机升级突破!BH$6:BH$57,卡牌消耗!$X106)</f>
        <v>5</v>
      </c>
      <c r="T106" s="14">
        <f>INDEX(挂机升级突破!BI$6:BI$57,卡牌消耗!$X106)</f>
        <v>10</v>
      </c>
      <c r="U106" s="14" t="str">
        <f t="shared" si="26"/>
        <v>许褚</v>
      </c>
      <c r="V106" s="14">
        <f t="shared" si="27"/>
        <v>3</v>
      </c>
      <c r="W106" s="14" t="str">
        <f t="shared" si="28"/>
        <v>许褚魂火-50</v>
      </c>
      <c r="X106" s="14">
        <f t="shared" si="29"/>
        <v>50</v>
      </c>
      <c r="Y106" s="14" t="str">
        <f>INDEX(挂机升级突破!$BJ$4:$BT$4,INDEX(挂机升级突破!$BG$6:$BG$57,卡牌消耗!X106))</f>
        <v>金币</v>
      </c>
      <c r="Z106" s="14">
        <f>ROUND(INDEX(挂机升级突破!$AZ$6:$AZ$57,卡牌消耗!X106)*INDEX(卡牌消耗!$B$8:$F$8,V106),0)</f>
        <v>131540</v>
      </c>
      <c r="AA106" s="14" t="str">
        <f>IF(S106&gt;0,INDEX(挂机升级突破!$BJ$4:$BT$4,S106),"")</f>
        <v>红色基础材料</v>
      </c>
      <c r="AB106" s="14">
        <f>ROUND(INDEX(挂机升级突破!$BJ$6:$BT$57,卡牌消耗!X106,S106)*INDEX(卡牌消耗!$B$5:$F$5,V106),0)</f>
        <v>12</v>
      </c>
      <c r="AC106" s="14" t="str">
        <f>IF(T106&gt;0,INDEX(挂机升级突破!$BJ$4:$BT$4,T106),"")</f>
        <v>灵玉</v>
      </c>
      <c r="AD106" s="14">
        <f>IF(T106&gt;0,ROUND(INDEX(挂机升级突破!$BJ$6:$BT$57,卡牌消耗!X106,T106)*INDEX(卡牌消耗!$B$7:$F$7,V106),0),"")</f>
        <v>1</v>
      </c>
      <c r="AE106" s="122"/>
      <c r="AF106" s="15"/>
      <c r="AG106" s="120">
        <v>102</v>
      </c>
      <c r="AH106" s="14">
        <f t="shared" si="30"/>
        <v>6</v>
      </c>
      <c r="AI106" s="14">
        <f>INDEX(挂机升级突破!$BY$7:$BY$26,AM106)</f>
        <v>5</v>
      </c>
      <c r="AJ106" s="14">
        <f>INDEX(挂机升级突破!$BZ$7:$BZ$26,AM106)</f>
        <v>0</v>
      </c>
      <c r="AK106" s="14">
        <f t="shared" si="31"/>
        <v>5</v>
      </c>
      <c r="AL106" s="14" t="str">
        <f t="shared" si="32"/>
        <v>项羽</v>
      </c>
      <c r="AM106" s="14">
        <f t="shared" si="33"/>
        <v>2</v>
      </c>
      <c r="AN106" s="14" t="str">
        <f t="shared" si="34"/>
        <v>项羽2突</v>
      </c>
      <c r="AO106" s="14" t="str">
        <f>IF(AI106&gt;0,INDEX(挂机升级突破!$CF$5:$CJ$5,卡牌消耗!AI106),"")</f>
        <v>金币</v>
      </c>
      <c r="AP106" s="14">
        <f>IF(AI106&gt;0,ROUND(INDEX(挂机升级突破!$CJ$7:$CJ$26,卡牌消耗!AM106)*INDEX(卡牌消耗!$B$8:$F$8,AK106),0),"")</f>
        <v>160</v>
      </c>
      <c r="AQ106" s="14" t="str">
        <f>IF(AJ106&gt;0,INDEX(挂机升级突破!$CF$5:$CJ$5,卡牌消耗!AJ106),"")</f>
        <v/>
      </c>
      <c r="AR106" s="14" t="str">
        <f>IF(AJ106&gt;0,ROUND(INDEX(挂机升级突破!$CF$7:$CI$26,卡牌消耗!AM106,卡牌消耗!AJ106)*INDEX($B$6:$F$6,AK106),0),"")</f>
        <v/>
      </c>
      <c r="AS106" s="120"/>
      <c r="AT106" s="120"/>
      <c r="AU106" s="122"/>
      <c r="AV106" s="15"/>
      <c r="BK106" s="15"/>
      <c r="BL106" s="14">
        <f>SUM(BN103:BN112)</f>
        <v>245</v>
      </c>
      <c r="BM106" s="52">
        <v>94</v>
      </c>
      <c r="BN106" s="52">
        <v>23</v>
      </c>
      <c r="BO106" s="21">
        <f t="shared" si="41"/>
        <v>9.3877551020408165E-2</v>
      </c>
      <c r="BP106" s="71">
        <f t="shared" si="42"/>
        <v>4531</v>
      </c>
      <c r="BQ106" s="52">
        <f>SUM(BP$5:BP106)</f>
        <v>289637</v>
      </c>
    </row>
    <row r="107" spans="8:69" ht="16.5" x14ac:dyDescent="0.2">
      <c r="H107" s="15"/>
      <c r="I107" s="15"/>
      <c r="J107" s="15"/>
      <c r="K107" s="15"/>
      <c r="L107" s="15"/>
      <c r="M107" s="15"/>
      <c r="N107" s="15"/>
      <c r="O107" s="15"/>
      <c r="P107" s="120">
        <v>103</v>
      </c>
      <c r="Q107" s="14">
        <f t="shared" si="25"/>
        <v>2</v>
      </c>
      <c r="R107" s="14">
        <f>INDEX(挂机升级突破!$BG$6:$BG$57,卡牌消耗!X107)</f>
        <v>11</v>
      </c>
      <c r="S107" s="14">
        <f>INDEX(挂机升级突破!BH$6:BH$57,卡牌消耗!$X107)</f>
        <v>5</v>
      </c>
      <c r="T107" s="14">
        <f>INDEX(挂机升级突破!BI$6:BI$57,卡牌消耗!$X107)</f>
        <v>10</v>
      </c>
      <c r="U107" s="14" t="str">
        <f t="shared" si="26"/>
        <v>许褚</v>
      </c>
      <c r="V107" s="14">
        <f t="shared" si="27"/>
        <v>3</v>
      </c>
      <c r="W107" s="14" t="str">
        <f t="shared" si="28"/>
        <v>许褚魂火-51</v>
      </c>
      <c r="X107" s="14">
        <f t="shared" si="29"/>
        <v>51</v>
      </c>
      <c r="Y107" s="14" t="str">
        <f>INDEX(挂机升级突破!$BJ$4:$BT$4,INDEX(挂机升级突破!$BG$6:$BG$57,卡牌消耗!X107))</f>
        <v>金币</v>
      </c>
      <c r="Z107" s="14">
        <f>ROUND(INDEX(挂机升级突破!$AZ$6:$AZ$57,卡牌消耗!X107)*INDEX(卡牌消耗!$B$8:$F$8,V107),0)</f>
        <v>137280</v>
      </c>
      <c r="AA107" s="14" t="str">
        <f>IF(S107&gt;0,INDEX(挂机升级突破!$BJ$4:$BT$4,S107),"")</f>
        <v>红色基础材料</v>
      </c>
      <c r="AB107" s="14">
        <f>ROUND(INDEX(挂机升级突破!$BJ$6:$BT$57,卡牌消耗!X107,S107)*INDEX(卡牌消耗!$B$5:$F$5,V107),0)</f>
        <v>12</v>
      </c>
      <c r="AC107" s="14" t="str">
        <f>IF(T107&gt;0,INDEX(挂机升级突破!$BJ$4:$BT$4,T107),"")</f>
        <v>灵玉</v>
      </c>
      <c r="AD107" s="14">
        <f>IF(T107&gt;0,ROUND(INDEX(挂机升级突破!$BJ$6:$BT$57,卡牌消耗!X107,T107)*INDEX(卡牌消耗!$B$7:$F$7,V107),0),"")</f>
        <v>1</v>
      </c>
      <c r="AE107" s="122"/>
      <c r="AF107" s="15"/>
      <c r="AG107" s="120">
        <v>103</v>
      </c>
      <c r="AH107" s="14">
        <f t="shared" si="30"/>
        <v>6</v>
      </c>
      <c r="AI107" s="14">
        <f>INDEX(挂机升级突破!$BY$7:$BY$26,AM107)</f>
        <v>5</v>
      </c>
      <c r="AJ107" s="14">
        <f>INDEX(挂机升级突破!$BZ$7:$BZ$26,AM107)</f>
        <v>0</v>
      </c>
      <c r="AK107" s="14">
        <f t="shared" si="31"/>
        <v>5</v>
      </c>
      <c r="AL107" s="14" t="str">
        <f t="shared" si="32"/>
        <v>项羽</v>
      </c>
      <c r="AM107" s="14">
        <f t="shared" si="33"/>
        <v>3</v>
      </c>
      <c r="AN107" s="14" t="str">
        <f t="shared" si="34"/>
        <v>项羽3突</v>
      </c>
      <c r="AO107" s="14" t="str">
        <f>IF(AI107&gt;0,INDEX(挂机升级突破!$CF$5:$CJ$5,卡牌消耗!AI107),"")</f>
        <v>金币</v>
      </c>
      <c r="AP107" s="14">
        <f>IF(AI107&gt;0,ROUND(INDEX(挂机升级突破!$CJ$7:$CJ$26,卡牌消耗!AM107)*INDEX(卡牌消耗!$B$8:$F$8,AK107),0),"")</f>
        <v>640</v>
      </c>
      <c r="AQ107" s="14" t="str">
        <f>IF(AJ107&gt;0,INDEX(挂机升级突破!$CF$5:$CJ$5,卡牌消耗!AJ107),"")</f>
        <v/>
      </c>
      <c r="AR107" s="14" t="str">
        <f>IF(AJ107&gt;0,ROUND(INDEX(挂机升级突破!$CF$7:$CI$26,卡牌消耗!AM107,卡牌消耗!AJ107)*INDEX($B$6:$F$6,AK107),0),"")</f>
        <v/>
      </c>
      <c r="AS107" s="120"/>
      <c r="AT107" s="120"/>
      <c r="AU107" s="122"/>
      <c r="AV107" s="15"/>
      <c r="BM107" s="52">
        <v>95</v>
      </c>
      <c r="BN107" s="52">
        <v>24</v>
      </c>
      <c r="BO107" s="21">
        <f t="shared" si="41"/>
        <v>9.7959183673469383E-2</v>
      </c>
      <c r="BP107" s="71">
        <f t="shared" si="42"/>
        <v>4728</v>
      </c>
      <c r="BQ107" s="52">
        <f>SUM(BP$5:BP107)</f>
        <v>294365</v>
      </c>
    </row>
    <row r="108" spans="8:69" ht="16.5" x14ac:dyDescent="0.2">
      <c r="H108" s="15"/>
      <c r="I108" s="15"/>
      <c r="J108" s="15"/>
      <c r="K108" s="15"/>
      <c r="L108" s="15"/>
      <c r="M108" s="15"/>
      <c r="N108" s="15"/>
      <c r="O108" s="15"/>
      <c r="P108" s="120">
        <v>104</v>
      </c>
      <c r="Q108" s="14">
        <f t="shared" si="25"/>
        <v>2</v>
      </c>
      <c r="R108" s="14">
        <f>INDEX(挂机升级突破!$BG$6:$BG$57,卡牌消耗!X108)</f>
        <v>11</v>
      </c>
      <c r="S108" s="14">
        <f>INDEX(挂机升级突破!BH$6:BH$57,卡牌消耗!$X108)</f>
        <v>5</v>
      </c>
      <c r="T108" s="14">
        <f>INDEX(挂机升级突破!BI$6:BI$57,卡牌消耗!$X108)</f>
        <v>10</v>
      </c>
      <c r="U108" s="14" t="str">
        <f t="shared" si="26"/>
        <v>许褚</v>
      </c>
      <c r="V108" s="14">
        <f t="shared" si="27"/>
        <v>3</v>
      </c>
      <c r="W108" s="14" t="str">
        <f t="shared" si="28"/>
        <v>许褚魂火-52</v>
      </c>
      <c r="X108" s="14">
        <f t="shared" si="29"/>
        <v>52</v>
      </c>
      <c r="Y108" s="14" t="str">
        <f>INDEX(挂机升级突破!$BJ$4:$BT$4,INDEX(挂机升级突破!$BG$6:$BG$57,卡牌消耗!X108))</f>
        <v>金币</v>
      </c>
      <c r="Z108" s="14">
        <f>ROUND(INDEX(挂机升级突破!$AZ$6:$AZ$57,卡牌消耗!X108)*INDEX(卡牌消耗!$B$8:$F$8,V108),0)</f>
        <v>153120</v>
      </c>
      <c r="AA108" s="14" t="str">
        <f>IF(S108&gt;0,INDEX(挂机升级突破!$BJ$4:$BT$4,S108),"")</f>
        <v>红色基础材料</v>
      </c>
      <c r="AB108" s="14">
        <f>ROUND(INDEX(挂机升级突破!$BJ$6:$BT$57,卡牌消耗!X108,S108)*INDEX(卡牌消耗!$B$5:$F$5,V108),0)</f>
        <v>12</v>
      </c>
      <c r="AC108" s="14" t="str">
        <f>IF(T108&gt;0,INDEX(挂机升级突破!$BJ$4:$BT$4,T108),"")</f>
        <v>灵玉</v>
      </c>
      <c r="AD108" s="14">
        <f>IF(T108&gt;0,ROUND(INDEX(挂机升级突破!$BJ$6:$BT$57,卡牌消耗!X108,T108)*INDEX(卡牌消耗!$B$7:$F$7,V108),0),"")</f>
        <v>1</v>
      </c>
      <c r="AE108" s="122"/>
      <c r="AF108" s="15"/>
      <c r="AG108" s="120">
        <v>104</v>
      </c>
      <c r="AH108" s="14">
        <f t="shared" si="30"/>
        <v>6</v>
      </c>
      <c r="AI108" s="14">
        <f>INDEX(挂机升级突破!$BY$7:$BY$26,AM108)</f>
        <v>5</v>
      </c>
      <c r="AJ108" s="14">
        <f>INDEX(挂机升级突破!$BZ$7:$BZ$26,AM108)</f>
        <v>1</v>
      </c>
      <c r="AK108" s="14">
        <f t="shared" si="31"/>
        <v>5</v>
      </c>
      <c r="AL108" s="14" t="str">
        <f t="shared" si="32"/>
        <v>项羽</v>
      </c>
      <c r="AM108" s="14">
        <f t="shared" si="33"/>
        <v>4</v>
      </c>
      <c r="AN108" s="14" t="str">
        <f t="shared" si="34"/>
        <v>项羽4突</v>
      </c>
      <c r="AO108" s="14" t="str">
        <f>IF(AI108&gt;0,INDEX(挂机升级突破!$CF$5:$CJ$5,卡牌消耗!AI108),"")</f>
        <v>金币</v>
      </c>
      <c r="AP108" s="14">
        <f>IF(AI108&gt;0,ROUND(INDEX(挂机升级突破!$CJ$7:$CJ$26,卡牌消耗!AM108)*INDEX(卡牌消耗!$B$8:$F$8,AK108),0),"")</f>
        <v>1920</v>
      </c>
      <c r="AQ108" s="14" t="str">
        <f>IF(AJ108&gt;0,INDEX(挂机升级突破!$CF$5:$CJ$5,卡牌消耗!AJ108),"")</f>
        <v>玄铁</v>
      </c>
      <c r="AR108" s="14">
        <f>IF(AJ108&gt;0,ROUND(INDEX(挂机升级突破!$CF$7:$CI$26,卡牌消耗!AM108,卡牌消耗!AJ108)*INDEX($B$6:$F$6,AK108),0),"")</f>
        <v>11</v>
      </c>
      <c r="AS108" s="120"/>
      <c r="AT108" s="120"/>
      <c r="AU108" s="122"/>
      <c r="AV108" s="15"/>
      <c r="BM108" s="52">
        <v>96</v>
      </c>
      <c r="BN108" s="52">
        <v>25</v>
      </c>
      <c r="BO108" s="21">
        <f t="shared" si="41"/>
        <v>0.10204081632653061</v>
      </c>
      <c r="BP108" s="71">
        <f t="shared" si="42"/>
        <v>4925</v>
      </c>
      <c r="BQ108" s="52">
        <f>SUM(BP$5:BP108)</f>
        <v>299290</v>
      </c>
    </row>
    <row r="109" spans="8:69" ht="16.5" x14ac:dyDescent="0.2">
      <c r="H109" s="15"/>
      <c r="I109" s="15"/>
      <c r="J109" s="15"/>
      <c r="K109" s="15"/>
      <c r="L109" s="15"/>
      <c r="M109" s="15"/>
      <c r="N109" s="15"/>
      <c r="O109" s="15"/>
      <c r="P109" s="120">
        <v>105</v>
      </c>
      <c r="Q109" s="14">
        <f t="shared" si="25"/>
        <v>3</v>
      </c>
      <c r="R109" s="14">
        <f>INDEX(挂机升级突破!$BG$6:$BG$57,卡牌消耗!X109)</f>
        <v>11</v>
      </c>
      <c r="S109" s="14">
        <f>INDEX(挂机升级突破!BH$6:BH$57,卡牌消耗!$X109)</f>
        <v>1</v>
      </c>
      <c r="T109" s="14">
        <f>INDEX(挂机升级突破!BI$6:BI$57,卡牌消耗!$X109)</f>
        <v>0</v>
      </c>
      <c r="U109" s="14" t="str">
        <f t="shared" si="26"/>
        <v>典韦</v>
      </c>
      <c r="V109" s="14">
        <f t="shared" si="27"/>
        <v>4</v>
      </c>
      <c r="W109" s="14" t="str">
        <f t="shared" si="28"/>
        <v>典韦魂火-1</v>
      </c>
      <c r="X109" s="14">
        <f t="shared" si="29"/>
        <v>1</v>
      </c>
      <c r="Y109" s="14" t="str">
        <f>INDEX(挂机升级突破!$BJ$4:$BT$4,INDEX(挂机升级突破!$BG$6:$BG$57,卡牌消耗!X109))</f>
        <v>金币</v>
      </c>
      <c r="Z109" s="14">
        <f>ROUND(INDEX(挂机升级突破!$AZ$6:$AZ$57,卡牌消耗!X109)*INDEX(卡牌消耗!$B$8:$F$8,V109),0)</f>
        <v>120</v>
      </c>
      <c r="AA109" s="14" t="str">
        <f>IF(S109&gt;0,INDEX(挂机升级突破!$BJ$4:$BT$4,S109),"")</f>
        <v>绿色基础材料</v>
      </c>
      <c r="AB109" s="14">
        <f>ROUND(INDEX(挂机升级突破!$BJ$6:$BT$57,卡牌消耗!X109,S109)*INDEX(卡牌消耗!$B$5:$F$5,V109),0)</f>
        <v>18</v>
      </c>
      <c r="AC109" s="14" t="str">
        <f>IF(T109&gt;0,INDEX(挂机升级突破!$BJ$4:$BT$4,T109),"")</f>
        <v/>
      </c>
      <c r="AD109" s="14" t="str">
        <f>IF(T109&gt;0,ROUND(INDEX(挂机升级突破!$BJ$6:$BT$57,卡牌消耗!X109,T109)*INDEX(卡牌消耗!$B$7:$F$7,V109),0),"")</f>
        <v/>
      </c>
      <c r="AE109" s="122"/>
      <c r="AF109" s="15"/>
      <c r="AG109" s="120">
        <v>105</v>
      </c>
      <c r="AH109" s="14">
        <f t="shared" si="30"/>
        <v>6</v>
      </c>
      <c r="AI109" s="14">
        <f>INDEX(挂机升级突破!$BY$7:$BY$26,AM109)</f>
        <v>5</v>
      </c>
      <c r="AJ109" s="14">
        <f>INDEX(挂机升级突破!$BZ$7:$BZ$26,AM109)</f>
        <v>1</v>
      </c>
      <c r="AK109" s="14">
        <f t="shared" si="31"/>
        <v>5</v>
      </c>
      <c r="AL109" s="14" t="str">
        <f t="shared" si="32"/>
        <v>项羽</v>
      </c>
      <c r="AM109" s="14">
        <f t="shared" si="33"/>
        <v>5</v>
      </c>
      <c r="AN109" s="14" t="str">
        <f t="shared" si="34"/>
        <v>项羽5突</v>
      </c>
      <c r="AO109" s="14" t="str">
        <f>IF(AI109&gt;0,INDEX(挂机升级突破!$CF$5:$CJ$5,卡牌消耗!AI109),"")</f>
        <v>金币</v>
      </c>
      <c r="AP109" s="14">
        <f>IF(AI109&gt;0,ROUND(INDEX(挂机升级突破!$CJ$7:$CJ$26,卡牌消耗!AM109)*INDEX(卡牌消耗!$B$8:$F$8,AK109),0),"")</f>
        <v>3840</v>
      </c>
      <c r="AQ109" s="14" t="str">
        <f>IF(AJ109&gt;0,INDEX(挂机升级突破!$CF$5:$CJ$5,卡牌消耗!AJ109),"")</f>
        <v>玄铁</v>
      </c>
      <c r="AR109" s="14">
        <f>IF(AJ109&gt;0,ROUND(INDEX(挂机升级突破!$CF$7:$CI$26,卡牌消耗!AM109,卡牌消耗!AJ109)*INDEX($B$6:$F$6,AK109),0),"")</f>
        <v>21</v>
      </c>
      <c r="AS109" s="120"/>
      <c r="AT109" s="120"/>
      <c r="AU109" s="122"/>
      <c r="AV109" s="15"/>
      <c r="BM109" s="52">
        <v>97</v>
      </c>
      <c r="BN109" s="52">
        <v>26</v>
      </c>
      <c r="BO109" s="21">
        <f t="shared" si="41"/>
        <v>0.10612244897959183</v>
      </c>
      <c r="BP109" s="71">
        <f t="shared" si="42"/>
        <v>5122</v>
      </c>
      <c r="BQ109" s="52">
        <f>SUM(BP$5:BP109)</f>
        <v>304412</v>
      </c>
    </row>
    <row r="110" spans="8:69" ht="16.5" x14ac:dyDescent="0.2">
      <c r="H110" s="15"/>
      <c r="I110" s="15"/>
      <c r="J110" s="15"/>
      <c r="K110" s="15"/>
      <c r="L110" s="15"/>
      <c r="M110" s="15"/>
      <c r="N110" s="15"/>
      <c r="O110" s="15"/>
      <c r="P110" s="120">
        <v>106</v>
      </c>
      <c r="Q110" s="14">
        <f t="shared" si="25"/>
        <v>3</v>
      </c>
      <c r="R110" s="14">
        <f>INDEX(挂机升级突破!$BG$6:$BG$57,卡牌消耗!X110)</f>
        <v>11</v>
      </c>
      <c r="S110" s="14">
        <f>INDEX(挂机升级突破!BH$6:BH$57,卡牌消耗!$X110)</f>
        <v>1</v>
      </c>
      <c r="T110" s="14">
        <f>INDEX(挂机升级突破!BI$6:BI$57,卡牌消耗!$X110)</f>
        <v>0</v>
      </c>
      <c r="U110" s="14" t="str">
        <f t="shared" si="26"/>
        <v>典韦</v>
      </c>
      <c r="V110" s="14">
        <f t="shared" si="27"/>
        <v>4</v>
      </c>
      <c r="W110" s="14" t="str">
        <f t="shared" si="28"/>
        <v>典韦魂火-2</v>
      </c>
      <c r="X110" s="14">
        <f t="shared" si="29"/>
        <v>2</v>
      </c>
      <c r="Y110" s="14" t="str">
        <f>INDEX(挂机升级突破!$BJ$4:$BT$4,INDEX(挂机升级突破!$BG$6:$BG$57,卡牌消耗!X110))</f>
        <v>金币</v>
      </c>
      <c r="Z110" s="14">
        <f>ROUND(INDEX(挂机升级突破!$AZ$6:$AZ$57,卡牌消耗!X110)*INDEX(卡牌消耗!$B$8:$F$8,V110),0)</f>
        <v>180</v>
      </c>
      <c r="AA110" s="14" t="str">
        <f>IF(S110&gt;0,INDEX(挂机升级突破!$BJ$4:$BT$4,S110),"")</f>
        <v>绿色基础材料</v>
      </c>
      <c r="AB110" s="14">
        <f>ROUND(INDEX(挂机升级突破!$BJ$6:$BT$57,卡牌消耗!X110,S110)*INDEX(卡牌消耗!$B$5:$F$5,V110),0)</f>
        <v>48</v>
      </c>
      <c r="AC110" s="14" t="str">
        <f>IF(T110&gt;0,INDEX(挂机升级突破!$BJ$4:$BT$4,T110),"")</f>
        <v/>
      </c>
      <c r="AD110" s="14" t="str">
        <f>IF(T110&gt;0,ROUND(INDEX(挂机升级突破!$BJ$6:$BT$57,卡牌消耗!X110,T110)*INDEX(卡牌消耗!$B$7:$F$7,V110),0),"")</f>
        <v/>
      </c>
      <c r="AE110" s="122"/>
      <c r="AF110" s="15"/>
      <c r="AG110" s="120">
        <v>106</v>
      </c>
      <c r="AH110" s="14">
        <f t="shared" si="30"/>
        <v>6</v>
      </c>
      <c r="AI110" s="14">
        <f>INDEX(挂机升级突破!$BY$7:$BY$26,AM110)</f>
        <v>5</v>
      </c>
      <c r="AJ110" s="14">
        <f>INDEX(挂机升级突破!$BZ$7:$BZ$26,AM110)</f>
        <v>1</v>
      </c>
      <c r="AK110" s="14">
        <f t="shared" si="31"/>
        <v>5</v>
      </c>
      <c r="AL110" s="14" t="str">
        <f t="shared" si="32"/>
        <v>项羽</v>
      </c>
      <c r="AM110" s="14">
        <f t="shared" si="33"/>
        <v>6</v>
      </c>
      <c r="AN110" s="14" t="str">
        <f t="shared" si="34"/>
        <v>项羽6突</v>
      </c>
      <c r="AO110" s="14" t="str">
        <f>IF(AI110&gt;0,INDEX(挂机升级突破!$CF$5:$CJ$5,卡牌消耗!AI110),"")</f>
        <v>金币</v>
      </c>
      <c r="AP110" s="14">
        <f>IF(AI110&gt;0,ROUND(INDEX(挂机升级突破!$CJ$7:$CJ$26,卡牌消耗!AM110)*INDEX(卡牌消耗!$B$8:$F$8,AK110),0),"")</f>
        <v>4800</v>
      </c>
      <c r="AQ110" s="14" t="str">
        <f>IF(AJ110&gt;0,INDEX(挂机升级突破!$CF$5:$CJ$5,卡牌消耗!AJ110),"")</f>
        <v>玄铁</v>
      </c>
      <c r="AR110" s="14">
        <f>IF(AJ110&gt;0,ROUND(INDEX(挂机升级突破!$CF$7:$CI$26,卡牌消耗!AM110,卡牌消耗!AJ110)*INDEX($B$6:$F$6,AK110),0),"")</f>
        <v>32</v>
      </c>
      <c r="AS110" s="120"/>
      <c r="AT110" s="120"/>
      <c r="AU110" s="122"/>
      <c r="AV110" s="15"/>
      <c r="BM110" s="52">
        <v>98</v>
      </c>
      <c r="BN110" s="52">
        <v>27</v>
      </c>
      <c r="BO110" s="21">
        <f t="shared" si="41"/>
        <v>0.11020408163265306</v>
      </c>
      <c r="BP110" s="71">
        <f t="shared" si="42"/>
        <v>5319</v>
      </c>
      <c r="BQ110" s="52">
        <f>SUM(BP$5:BP110)</f>
        <v>309731</v>
      </c>
    </row>
    <row r="111" spans="8:69" ht="16.5" x14ac:dyDescent="0.2">
      <c r="H111" s="15"/>
      <c r="I111" s="15"/>
      <c r="J111" s="15"/>
      <c r="K111" s="15"/>
      <c r="L111" s="15"/>
      <c r="M111" s="15"/>
      <c r="N111" s="15"/>
      <c r="O111" s="15"/>
      <c r="P111" s="120">
        <v>107</v>
      </c>
      <c r="Q111" s="14">
        <f t="shared" si="25"/>
        <v>3</v>
      </c>
      <c r="R111" s="14">
        <f>INDEX(挂机升级突破!$BG$6:$BG$57,卡牌消耗!X111)</f>
        <v>11</v>
      </c>
      <c r="S111" s="14">
        <f>INDEX(挂机升级突破!BH$6:BH$57,卡牌消耗!$X111)</f>
        <v>1</v>
      </c>
      <c r="T111" s="14">
        <f>INDEX(挂机升级突破!BI$6:BI$57,卡牌消耗!$X111)</f>
        <v>0</v>
      </c>
      <c r="U111" s="14" t="str">
        <f t="shared" si="26"/>
        <v>典韦</v>
      </c>
      <c r="V111" s="14">
        <f t="shared" si="27"/>
        <v>4</v>
      </c>
      <c r="W111" s="14" t="str">
        <f t="shared" si="28"/>
        <v>典韦魂火-3</v>
      </c>
      <c r="X111" s="14">
        <f t="shared" si="29"/>
        <v>3</v>
      </c>
      <c r="Y111" s="14" t="str">
        <f>INDEX(挂机升级突破!$BJ$4:$BT$4,INDEX(挂机升级突破!$BG$6:$BG$57,卡牌消耗!X111))</f>
        <v>金币</v>
      </c>
      <c r="Z111" s="14">
        <f>ROUND(INDEX(挂机升级突破!$AZ$6:$AZ$57,卡牌消耗!X111)*INDEX(卡牌消耗!$B$8:$F$8,V111),0)</f>
        <v>270</v>
      </c>
      <c r="AA111" s="14" t="str">
        <f>IF(S111&gt;0,INDEX(挂机升级突破!$BJ$4:$BT$4,S111),"")</f>
        <v>绿色基础材料</v>
      </c>
      <c r="AB111" s="14">
        <f>ROUND(INDEX(挂机升级突破!$BJ$6:$BT$57,卡牌消耗!X111,S111)*INDEX(卡牌消耗!$B$5:$F$5,V111),0)</f>
        <v>60</v>
      </c>
      <c r="AC111" s="14" t="str">
        <f>IF(T111&gt;0,INDEX(挂机升级突破!$BJ$4:$BT$4,T111),"")</f>
        <v/>
      </c>
      <c r="AD111" s="14" t="str">
        <f>IF(T111&gt;0,ROUND(INDEX(挂机升级突破!$BJ$6:$BT$57,卡牌消耗!X111,T111)*INDEX(卡牌消耗!$B$7:$F$7,V111),0),"")</f>
        <v/>
      </c>
      <c r="AE111" s="122"/>
      <c r="AF111" s="15"/>
      <c r="AG111" s="120">
        <v>107</v>
      </c>
      <c r="AH111" s="14">
        <f t="shared" si="30"/>
        <v>6</v>
      </c>
      <c r="AI111" s="14">
        <f>INDEX(挂机升级突破!$BY$7:$BY$26,AM111)</f>
        <v>5</v>
      </c>
      <c r="AJ111" s="14">
        <f>INDEX(挂机升级突破!$BZ$7:$BZ$26,AM111)</f>
        <v>1</v>
      </c>
      <c r="AK111" s="14">
        <f t="shared" si="31"/>
        <v>5</v>
      </c>
      <c r="AL111" s="14" t="str">
        <f t="shared" si="32"/>
        <v>项羽</v>
      </c>
      <c r="AM111" s="14">
        <f t="shared" si="33"/>
        <v>7</v>
      </c>
      <c r="AN111" s="14" t="str">
        <f t="shared" si="34"/>
        <v>项羽7突</v>
      </c>
      <c r="AO111" s="14" t="str">
        <f>IF(AI111&gt;0,INDEX(挂机升级突破!$CF$5:$CJ$5,卡牌消耗!AI111),"")</f>
        <v>金币</v>
      </c>
      <c r="AP111" s="14">
        <f>IF(AI111&gt;0,ROUND(INDEX(挂机升级突破!$CJ$7:$CJ$26,卡牌消耗!AM111)*INDEX(卡牌消耗!$B$8:$F$8,AK111),0),"")</f>
        <v>5600</v>
      </c>
      <c r="AQ111" s="14" t="str">
        <f>IF(AJ111&gt;0,INDEX(挂机升级突破!$CF$5:$CJ$5,卡牌消耗!AJ111),"")</f>
        <v>玄铁</v>
      </c>
      <c r="AR111" s="14">
        <f>IF(AJ111&gt;0,ROUND(INDEX(挂机升级突破!$CF$7:$CI$26,卡牌消耗!AM111,卡牌消耗!AJ111)*INDEX($B$6:$F$6,AK111),0),"")</f>
        <v>53</v>
      </c>
      <c r="AS111" s="120"/>
      <c r="AT111" s="120"/>
      <c r="AU111" s="122"/>
      <c r="AV111" s="15"/>
      <c r="BM111" s="52">
        <v>99</v>
      </c>
      <c r="BN111" s="52">
        <v>28</v>
      </c>
      <c r="BO111" s="21">
        <f t="shared" si="41"/>
        <v>0.11428571428571428</v>
      </c>
      <c r="BP111" s="71">
        <f t="shared" si="42"/>
        <v>5516</v>
      </c>
      <c r="BQ111" s="52">
        <f>SUM(BP$5:BP111)</f>
        <v>315247</v>
      </c>
    </row>
    <row r="112" spans="8:69" ht="16.5" x14ac:dyDescent="0.2">
      <c r="H112" s="15"/>
      <c r="I112" s="15"/>
      <c r="J112" s="15"/>
      <c r="K112" s="15"/>
      <c r="L112" s="15"/>
      <c r="M112" s="15"/>
      <c r="N112" s="15"/>
      <c r="O112" s="15"/>
      <c r="P112" s="120">
        <v>108</v>
      </c>
      <c r="Q112" s="14">
        <f t="shared" si="25"/>
        <v>3</v>
      </c>
      <c r="R112" s="14">
        <f>INDEX(挂机升级突破!$BG$6:$BG$57,卡牌消耗!X112)</f>
        <v>11</v>
      </c>
      <c r="S112" s="14">
        <f>INDEX(挂机升级突破!BH$6:BH$57,卡牌消耗!$X112)</f>
        <v>1</v>
      </c>
      <c r="T112" s="14">
        <f>INDEX(挂机升级突破!BI$6:BI$57,卡牌消耗!$X112)</f>
        <v>0</v>
      </c>
      <c r="U112" s="14" t="str">
        <f t="shared" si="26"/>
        <v>典韦</v>
      </c>
      <c r="V112" s="14">
        <f t="shared" si="27"/>
        <v>4</v>
      </c>
      <c r="W112" s="14" t="str">
        <f t="shared" si="28"/>
        <v>典韦魂火-4</v>
      </c>
      <c r="X112" s="14">
        <f t="shared" si="29"/>
        <v>4</v>
      </c>
      <c r="Y112" s="14" t="str">
        <f>INDEX(挂机升级突破!$BJ$4:$BT$4,INDEX(挂机升级突破!$BG$6:$BG$57,卡牌消耗!X112))</f>
        <v>金币</v>
      </c>
      <c r="Z112" s="14">
        <f>ROUND(INDEX(挂机升级突破!$AZ$6:$AZ$57,卡牌消耗!X112)*INDEX(卡牌消耗!$B$8:$F$8,V112),0)</f>
        <v>720</v>
      </c>
      <c r="AA112" s="14" t="str">
        <f>IF(S112&gt;0,INDEX(挂机升级突破!$BJ$4:$BT$4,S112),"")</f>
        <v>绿色基础材料</v>
      </c>
      <c r="AB112" s="14">
        <f>ROUND(INDEX(挂机升级突破!$BJ$6:$BT$57,卡牌消耗!X112,S112)*INDEX(卡牌消耗!$B$5:$F$5,V112),0)</f>
        <v>96</v>
      </c>
      <c r="AC112" s="14" t="str">
        <f>IF(T112&gt;0,INDEX(挂机升级突破!$BJ$4:$BT$4,T112),"")</f>
        <v/>
      </c>
      <c r="AD112" s="14" t="str">
        <f>IF(T112&gt;0,ROUND(INDEX(挂机升级突破!$BJ$6:$BT$57,卡牌消耗!X112,T112)*INDEX(卡牌消耗!$B$7:$F$7,V112),0),"")</f>
        <v/>
      </c>
      <c r="AE112" s="122"/>
      <c r="AF112" s="15"/>
      <c r="AG112" s="120">
        <v>108</v>
      </c>
      <c r="AH112" s="14">
        <f t="shared" si="30"/>
        <v>6</v>
      </c>
      <c r="AI112" s="14">
        <f>INDEX(挂机升级突破!$BY$7:$BY$26,AM112)</f>
        <v>5</v>
      </c>
      <c r="AJ112" s="14">
        <f>INDEX(挂机升级突破!$BZ$7:$BZ$26,AM112)</f>
        <v>1</v>
      </c>
      <c r="AK112" s="14">
        <f t="shared" si="31"/>
        <v>5</v>
      </c>
      <c r="AL112" s="14" t="str">
        <f t="shared" si="32"/>
        <v>项羽</v>
      </c>
      <c r="AM112" s="14">
        <f t="shared" si="33"/>
        <v>8</v>
      </c>
      <c r="AN112" s="14" t="str">
        <f t="shared" si="34"/>
        <v>项羽8突</v>
      </c>
      <c r="AO112" s="14" t="str">
        <f>IF(AI112&gt;0,INDEX(挂机升级突破!$CF$5:$CJ$5,卡牌消耗!AI112),"")</f>
        <v>金币</v>
      </c>
      <c r="AP112" s="14">
        <f>IF(AI112&gt;0,ROUND(INDEX(挂机升级突破!$CJ$7:$CJ$26,卡牌消耗!AM112)*INDEX(卡牌消耗!$B$8:$F$8,AK112),0),"")</f>
        <v>6452</v>
      </c>
      <c r="AQ112" s="14" t="str">
        <f>IF(AJ112&gt;0,INDEX(挂机升级突破!$CF$5:$CJ$5,卡牌消耗!AJ112),"")</f>
        <v>玄铁</v>
      </c>
      <c r="AR112" s="14">
        <f>IF(AJ112&gt;0,ROUND(INDEX(挂机升级突破!$CF$7:$CI$26,卡牌消耗!AM112,卡牌消耗!AJ112)*INDEX($B$6:$F$6,AK112),0),"")</f>
        <v>95</v>
      </c>
      <c r="AS112" s="120"/>
      <c r="AT112" s="120"/>
      <c r="AU112" s="122"/>
      <c r="AV112" s="15"/>
      <c r="BM112" s="52">
        <v>100</v>
      </c>
      <c r="BN112" s="52">
        <v>29</v>
      </c>
      <c r="BO112" s="21">
        <f t="shared" si="41"/>
        <v>0.11836734693877551</v>
      </c>
      <c r="BP112" s="71">
        <f t="shared" si="42"/>
        <v>5713</v>
      </c>
      <c r="BQ112" s="52">
        <f>SUM(BP$5:BP112)</f>
        <v>320960</v>
      </c>
    </row>
    <row r="113" spans="8:69" ht="16.5" x14ac:dyDescent="0.2">
      <c r="H113" s="15"/>
      <c r="I113" s="15"/>
      <c r="J113" s="15"/>
      <c r="K113" s="15"/>
      <c r="L113" s="15"/>
      <c r="M113" s="15"/>
      <c r="N113" s="15"/>
      <c r="O113" s="15"/>
      <c r="P113" s="120">
        <v>109</v>
      </c>
      <c r="Q113" s="14">
        <f t="shared" si="25"/>
        <v>3</v>
      </c>
      <c r="R113" s="14">
        <f>INDEX(挂机升级突破!$BG$6:$BG$57,卡牌消耗!X113)</f>
        <v>11</v>
      </c>
      <c r="S113" s="14">
        <f>INDEX(挂机升级突破!BH$6:BH$57,卡牌消耗!$X113)</f>
        <v>1</v>
      </c>
      <c r="T113" s="14">
        <f>INDEX(挂机升级突破!BI$6:BI$57,卡牌消耗!$X113)</f>
        <v>0</v>
      </c>
      <c r="U113" s="14" t="str">
        <f t="shared" si="26"/>
        <v>典韦</v>
      </c>
      <c r="V113" s="14">
        <f t="shared" si="27"/>
        <v>4</v>
      </c>
      <c r="W113" s="14" t="str">
        <f t="shared" si="28"/>
        <v>典韦魂火-5</v>
      </c>
      <c r="X113" s="14">
        <f t="shared" si="29"/>
        <v>5</v>
      </c>
      <c r="Y113" s="14" t="str">
        <f>INDEX(挂机升级突破!$BJ$4:$BT$4,INDEX(挂机升级突破!$BG$6:$BG$57,卡牌消耗!X113))</f>
        <v>金币</v>
      </c>
      <c r="Z113" s="14">
        <f>ROUND(INDEX(挂机升级突破!$AZ$6:$AZ$57,卡牌消耗!X113)*INDEX(卡牌消耗!$B$8:$F$8,V113),0)</f>
        <v>1500</v>
      </c>
      <c r="AA113" s="14" t="str">
        <f>IF(S113&gt;0,INDEX(挂机升级突破!$BJ$4:$BT$4,S113),"")</f>
        <v>绿色基础材料</v>
      </c>
      <c r="AB113" s="14">
        <f>ROUND(INDEX(挂机升级突破!$BJ$6:$BT$57,卡牌消耗!X113,S113)*INDEX(卡牌消耗!$B$5:$F$5,V113),0)</f>
        <v>96</v>
      </c>
      <c r="AC113" s="14" t="str">
        <f>IF(T113&gt;0,INDEX(挂机升级突破!$BJ$4:$BT$4,T113),"")</f>
        <v/>
      </c>
      <c r="AD113" s="14" t="str">
        <f>IF(T113&gt;0,ROUND(INDEX(挂机升级突破!$BJ$6:$BT$57,卡牌消耗!X113,T113)*INDEX(卡牌消耗!$B$7:$F$7,V113),0),"")</f>
        <v/>
      </c>
      <c r="AE113" s="122"/>
      <c r="AF113" s="15"/>
      <c r="AG113" s="120">
        <v>109</v>
      </c>
      <c r="AH113" s="14">
        <f t="shared" si="30"/>
        <v>6</v>
      </c>
      <c r="AI113" s="14">
        <f>INDEX(挂机升级突破!$BY$7:$BY$26,AM113)</f>
        <v>5</v>
      </c>
      <c r="AJ113" s="14">
        <f>INDEX(挂机升级突破!$BZ$7:$BZ$26,AM113)</f>
        <v>2</v>
      </c>
      <c r="AK113" s="14">
        <f t="shared" si="31"/>
        <v>5</v>
      </c>
      <c r="AL113" s="14" t="str">
        <f t="shared" si="32"/>
        <v>项羽</v>
      </c>
      <c r="AM113" s="14">
        <f t="shared" si="33"/>
        <v>9</v>
      </c>
      <c r="AN113" s="14" t="str">
        <f t="shared" si="34"/>
        <v>项羽9突</v>
      </c>
      <c r="AO113" s="14" t="str">
        <f>IF(AI113&gt;0,INDEX(挂机升级突破!$CF$5:$CJ$5,卡牌消耗!AI113),"")</f>
        <v>金币</v>
      </c>
      <c r="AP113" s="14">
        <f>IF(AI113&gt;0,ROUND(INDEX(挂机升级突破!$CJ$7:$CJ$26,卡牌消耗!AM113)*INDEX(卡牌消耗!$B$8:$F$8,AK113),0),"")</f>
        <v>8320</v>
      </c>
      <c r="AQ113" s="14" t="str">
        <f>IF(AJ113&gt;0,INDEX(挂机升级突破!$CF$5:$CJ$5,卡牌消耗!AJ113),"")</f>
        <v>乌金</v>
      </c>
      <c r="AR113" s="14">
        <f>IF(AJ113&gt;0,ROUND(INDEX(挂机升级突破!$CF$7:$CI$26,卡牌消耗!AM113,卡牌消耗!AJ113)*INDEX($B$6:$F$6,AK113),0),"")</f>
        <v>30</v>
      </c>
      <c r="AS113" s="120"/>
      <c r="AT113" s="120"/>
      <c r="AU113" s="122"/>
      <c r="AV113" s="15"/>
      <c r="BK113" s="52" t="s">
        <v>352</v>
      </c>
      <c r="BL113" s="52">
        <v>11</v>
      </c>
      <c r="BM113" s="52">
        <v>101</v>
      </c>
      <c r="BN113" s="52">
        <v>20</v>
      </c>
      <c r="BO113" s="21">
        <f t="shared" ref="BO113:BO122" si="43">BN113/BL$116</f>
        <v>8.1632653061224483E-2</v>
      </c>
      <c r="BP113" s="52">
        <f>INT(BL$114*BO113)</f>
        <v>4597</v>
      </c>
      <c r="BQ113" s="52">
        <f>SUM(BP$5:BP113)</f>
        <v>325557</v>
      </c>
    </row>
    <row r="114" spans="8:69" ht="16.5" x14ac:dyDescent="0.2">
      <c r="H114" s="15"/>
      <c r="I114" s="15"/>
      <c r="J114" s="15"/>
      <c r="K114" s="15"/>
      <c r="L114" s="15"/>
      <c r="M114" s="15"/>
      <c r="N114" s="15"/>
      <c r="O114" s="15"/>
      <c r="P114" s="120">
        <v>110</v>
      </c>
      <c r="Q114" s="14">
        <f t="shared" si="25"/>
        <v>3</v>
      </c>
      <c r="R114" s="14">
        <f>INDEX(挂机升级突破!$BG$6:$BG$57,卡牌消耗!X114)</f>
        <v>11</v>
      </c>
      <c r="S114" s="14">
        <f>INDEX(挂机升级突破!BH$6:BH$57,卡牌消耗!$X114)</f>
        <v>2</v>
      </c>
      <c r="T114" s="14">
        <f>INDEX(挂机升级突破!BI$6:BI$57,卡牌消耗!$X114)</f>
        <v>0</v>
      </c>
      <c r="U114" s="14" t="str">
        <f t="shared" si="26"/>
        <v>典韦</v>
      </c>
      <c r="V114" s="14">
        <f t="shared" si="27"/>
        <v>4</v>
      </c>
      <c r="W114" s="14" t="str">
        <f t="shared" si="28"/>
        <v>典韦魂火-6</v>
      </c>
      <c r="X114" s="14">
        <f t="shared" si="29"/>
        <v>6</v>
      </c>
      <c r="Y114" s="14" t="str">
        <f>INDEX(挂机升级突破!$BJ$4:$BT$4,INDEX(挂机升级突破!$BG$6:$BG$57,卡牌消耗!X114))</f>
        <v>金币</v>
      </c>
      <c r="Z114" s="14">
        <f>ROUND(INDEX(挂机升级突破!$AZ$6:$AZ$57,卡牌消耗!X114)*INDEX(卡牌消耗!$B$8:$F$8,V114),0)</f>
        <v>2160</v>
      </c>
      <c r="AA114" s="14" t="str">
        <f>IF(S114&gt;0,INDEX(挂机升级突破!$BJ$4:$BT$4,S114),"")</f>
        <v>蓝色基础材料</v>
      </c>
      <c r="AB114" s="14">
        <f>ROUND(INDEX(挂机升级突破!$BJ$6:$BT$57,卡牌消耗!X114,S114)*INDEX(卡牌消耗!$B$5:$F$5,V114),0)</f>
        <v>24</v>
      </c>
      <c r="AC114" s="14" t="str">
        <f>IF(T114&gt;0,INDEX(挂机升级突破!$BJ$4:$BT$4,T114),"")</f>
        <v/>
      </c>
      <c r="AD114" s="14" t="str">
        <f>IF(T114&gt;0,ROUND(INDEX(挂机升级突破!$BJ$6:$BT$57,卡牌消耗!X114,T114)*INDEX(卡牌消耗!$B$7:$F$7,V114),0),"")</f>
        <v/>
      </c>
      <c r="AE114" s="122"/>
      <c r="AF114" s="15"/>
      <c r="AG114" s="120">
        <v>110</v>
      </c>
      <c r="AH114" s="14">
        <f t="shared" si="30"/>
        <v>6</v>
      </c>
      <c r="AI114" s="14">
        <f>INDEX(挂机升级突破!$BY$7:$BY$26,AM114)</f>
        <v>5</v>
      </c>
      <c r="AJ114" s="14">
        <f>INDEX(挂机升级突破!$BZ$7:$BZ$26,AM114)</f>
        <v>2</v>
      </c>
      <c r="AK114" s="14">
        <f t="shared" si="31"/>
        <v>5</v>
      </c>
      <c r="AL114" s="14" t="str">
        <f t="shared" si="32"/>
        <v>项羽</v>
      </c>
      <c r="AM114" s="14">
        <f t="shared" si="33"/>
        <v>10</v>
      </c>
      <c r="AN114" s="14" t="str">
        <f t="shared" si="34"/>
        <v>项羽10突</v>
      </c>
      <c r="AO114" s="14" t="str">
        <f>IF(AI114&gt;0,INDEX(挂机升级突破!$CF$5:$CJ$5,卡牌消耗!AI114),"")</f>
        <v>金币</v>
      </c>
      <c r="AP114" s="14">
        <f>IF(AI114&gt;0,ROUND(INDEX(挂机升级突破!$CJ$7:$CJ$26,卡牌消耗!AM114)*INDEX(卡牌消耗!$B$8:$F$8,AK114),0),"")</f>
        <v>12692</v>
      </c>
      <c r="AQ114" s="14" t="str">
        <f>IF(AJ114&gt;0,INDEX(挂机升级突破!$CF$5:$CJ$5,卡牌消耗!AJ114),"")</f>
        <v>乌金</v>
      </c>
      <c r="AR114" s="14">
        <f>IF(AJ114&gt;0,ROUND(INDEX(挂机升级突破!$CF$7:$CI$26,卡牌消耗!AM114,卡牌消耗!AJ114)*INDEX($B$6:$F$6,AK114),0),"")</f>
        <v>44</v>
      </c>
      <c r="AS114" s="120"/>
      <c r="AT114" s="120"/>
      <c r="AU114" s="122"/>
      <c r="AV114" s="15"/>
      <c r="BK114" s="14" t="str">
        <f>INDEX($AX$5:$AX$19,BL113)</f>
        <v>100~110</v>
      </c>
      <c r="BL114" s="14">
        <f>INDEX($BG$5:$BG$19,BL113)</f>
        <v>56314</v>
      </c>
      <c r="BM114" s="52">
        <v>102</v>
      </c>
      <c r="BN114" s="52">
        <v>21</v>
      </c>
      <c r="BO114" s="21">
        <f t="shared" si="43"/>
        <v>8.5714285714285715E-2</v>
      </c>
      <c r="BP114" s="71">
        <f t="shared" ref="BP114:BP122" si="44">INT(BL$114*BO114)</f>
        <v>4826</v>
      </c>
      <c r="BQ114" s="52">
        <f>SUM(BP$5:BP114)</f>
        <v>330383</v>
      </c>
    </row>
    <row r="115" spans="8:69" ht="16.5" x14ac:dyDescent="0.2">
      <c r="H115" s="15"/>
      <c r="I115" s="15"/>
      <c r="J115" s="15"/>
      <c r="K115" s="15"/>
      <c r="L115" s="15"/>
      <c r="M115" s="15"/>
      <c r="N115" s="15"/>
      <c r="O115" s="15"/>
      <c r="P115" s="120">
        <v>111</v>
      </c>
      <c r="Q115" s="14">
        <f t="shared" si="25"/>
        <v>3</v>
      </c>
      <c r="R115" s="14">
        <f>INDEX(挂机升级突破!$BG$6:$BG$57,卡牌消耗!X115)</f>
        <v>11</v>
      </c>
      <c r="S115" s="14">
        <f>INDEX(挂机升级突破!BH$6:BH$57,卡牌消耗!$X115)</f>
        <v>2</v>
      </c>
      <c r="T115" s="14">
        <f>INDEX(挂机升级突破!BI$6:BI$57,卡牌消耗!$X115)</f>
        <v>0</v>
      </c>
      <c r="U115" s="14" t="str">
        <f t="shared" si="26"/>
        <v>典韦</v>
      </c>
      <c r="V115" s="14">
        <f t="shared" si="27"/>
        <v>4</v>
      </c>
      <c r="W115" s="14" t="str">
        <f t="shared" si="28"/>
        <v>典韦魂火-7</v>
      </c>
      <c r="X115" s="14">
        <f t="shared" si="29"/>
        <v>7</v>
      </c>
      <c r="Y115" s="14" t="str">
        <f>INDEX(挂机升级突破!$BJ$4:$BT$4,INDEX(挂机升级突破!$BG$6:$BG$57,卡牌消耗!X115))</f>
        <v>金币</v>
      </c>
      <c r="Z115" s="14">
        <f>ROUND(INDEX(挂机升级突破!$AZ$6:$AZ$57,卡牌消耗!X115)*INDEX(卡牌消耗!$B$8:$F$8,V115),0)</f>
        <v>3150</v>
      </c>
      <c r="AA115" s="14" t="str">
        <f>IF(S115&gt;0,INDEX(挂机升级突破!$BJ$4:$BT$4,S115),"")</f>
        <v>蓝色基础材料</v>
      </c>
      <c r="AB115" s="14">
        <f>ROUND(INDEX(挂机升级突破!$BJ$6:$BT$57,卡牌消耗!X115,S115)*INDEX(卡牌消耗!$B$5:$F$5,V115),0)</f>
        <v>24</v>
      </c>
      <c r="AC115" s="14" t="str">
        <f>IF(T115&gt;0,INDEX(挂机升级突破!$BJ$4:$BT$4,T115),"")</f>
        <v/>
      </c>
      <c r="AD115" s="14" t="str">
        <f>IF(T115&gt;0,ROUND(INDEX(挂机升级突破!$BJ$6:$BT$57,卡牌消耗!X115,T115)*INDEX(卡牌消耗!$B$7:$F$7,V115),0),"")</f>
        <v/>
      </c>
      <c r="AE115" s="122"/>
      <c r="AF115" s="15"/>
      <c r="AG115" s="120">
        <v>111</v>
      </c>
      <c r="AH115" s="14">
        <f t="shared" si="30"/>
        <v>6</v>
      </c>
      <c r="AI115" s="14">
        <f>INDEX(挂机升级突破!$BY$7:$BY$26,AM115)</f>
        <v>5</v>
      </c>
      <c r="AJ115" s="14">
        <f>INDEX(挂机升级突破!$BZ$7:$BZ$26,AM115)</f>
        <v>2</v>
      </c>
      <c r="AK115" s="14">
        <f t="shared" si="31"/>
        <v>5</v>
      </c>
      <c r="AL115" s="14" t="str">
        <f t="shared" si="32"/>
        <v>项羽</v>
      </c>
      <c r="AM115" s="14">
        <f t="shared" si="33"/>
        <v>11</v>
      </c>
      <c r="AN115" s="14" t="str">
        <f t="shared" si="34"/>
        <v>项羽11突</v>
      </c>
      <c r="AO115" s="14" t="str">
        <f>IF(AI115&gt;0,INDEX(挂机升级突破!$CF$5:$CJ$5,卡牌消耗!AI115),"")</f>
        <v>金币</v>
      </c>
      <c r="AP115" s="14">
        <f>IF(AI115&gt;0,ROUND(INDEX(挂机升级突破!$CJ$7:$CJ$26,卡牌消耗!AM115)*INDEX(卡牌消耗!$B$8:$F$8,AK115),0),"")</f>
        <v>15600</v>
      </c>
      <c r="AQ115" s="14" t="str">
        <f>IF(AJ115&gt;0,INDEX(挂机升级突破!$CF$5:$CJ$5,卡牌消耗!AJ115),"")</f>
        <v>乌金</v>
      </c>
      <c r="AR115" s="14">
        <f>IF(AJ115&gt;0,ROUND(INDEX(挂机升级突破!$CF$7:$CI$26,卡牌消耗!AM115,卡牌消耗!AJ115)*INDEX($B$6:$F$6,AK115),0),"")</f>
        <v>57</v>
      </c>
      <c r="AS115" s="120"/>
      <c r="AT115" s="120"/>
      <c r="AU115" s="122"/>
      <c r="AV115" s="15"/>
      <c r="BK115" s="52" t="s">
        <v>350</v>
      </c>
      <c r="BL115" s="14">
        <f>INDEX($BH$5:$BH$19,BL113)</f>
        <v>7</v>
      </c>
      <c r="BM115" s="52">
        <v>103</v>
      </c>
      <c r="BN115" s="52">
        <v>22</v>
      </c>
      <c r="BO115" s="21">
        <f t="shared" si="43"/>
        <v>8.9795918367346933E-2</v>
      </c>
      <c r="BP115" s="71">
        <f t="shared" si="44"/>
        <v>5056</v>
      </c>
      <c r="BQ115" s="52">
        <f>SUM(BP$5:BP115)</f>
        <v>335439</v>
      </c>
    </row>
    <row r="116" spans="8:69" ht="16.5" x14ac:dyDescent="0.2">
      <c r="H116" s="15"/>
      <c r="I116" s="15"/>
      <c r="J116" s="15"/>
      <c r="K116" s="15"/>
      <c r="L116" s="15"/>
      <c r="M116" s="15"/>
      <c r="N116" s="15"/>
      <c r="O116" s="15"/>
      <c r="P116" s="120">
        <v>112</v>
      </c>
      <c r="Q116" s="14">
        <f t="shared" si="25"/>
        <v>3</v>
      </c>
      <c r="R116" s="14">
        <f>INDEX(挂机升级突破!$BG$6:$BG$57,卡牌消耗!X116)</f>
        <v>11</v>
      </c>
      <c r="S116" s="14">
        <f>INDEX(挂机升级突破!BH$6:BH$57,卡牌消耗!$X116)</f>
        <v>2</v>
      </c>
      <c r="T116" s="14">
        <f>INDEX(挂机升级突破!BI$6:BI$57,卡牌消耗!$X116)</f>
        <v>0</v>
      </c>
      <c r="U116" s="14" t="str">
        <f t="shared" si="26"/>
        <v>典韦</v>
      </c>
      <c r="V116" s="14">
        <f t="shared" si="27"/>
        <v>4</v>
      </c>
      <c r="W116" s="14" t="str">
        <f t="shared" si="28"/>
        <v>典韦魂火-8</v>
      </c>
      <c r="X116" s="14">
        <f t="shared" si="29"/>
        <v>8</v>
      </c>
      <c r="Y116" s="14" t="str">
        <f>INDEX(挂机升级突破!$BJ$4:$BT$4,INDEX(挂机升级突破!$BG$6:$BG$57,卡牌消耗!X116))</f>
        <v>金币</v>
      </c>
      <c r="Z116" s="14">
        <f>ROUND(INDEX(挂机升级突破!$AZ$6:$AZ$57,卡牌消耗!X116)*INDEX(卡牌消耗!$B$8:$F$8,V116),0)</f>
        <v>4320</v>
      </c>
      <c r="AA116" s="14" t="str">
        <f>IF(S116&gt;0,INDEX(挂机升级突破!$BJ$4:$BT$4,S116),"")</f>
        <v>蓝色基础材料</v>
      </c>
      <c r="AB116" s="14">
        <f>ROUND(INDEX(挂机升级突破!$BJ$6:$BT$57,卡牌消耗!X116,S116)*INDEX(卡牌消耗!$B$5:$F$5,V116),0)</f>
        <v>42</v>
      </c>
      <c r="AC116" s="14" t="str">
        <f>IF(T116&gt;0,INDEX(挂机升级突破!$BJ$4:$BT$4,T116),"")</f>
        <v/>
      </c>
      <c r="AD116" s="14" t="str">
        <f>IF(T116&gt;0,ROUND(INDEX(挂机升级突破!$BJ$6:$BT$57,卡牌消耗!X116,T116)*INDEX(卡牌消耗!$B$7:$F$7,V116),0),"")</f>
        <v/>
      </c>
      <c r="AE116" s="122"/>
      <c r="AF116" s="15"/>
      <c r="AG116" s="120">
        <v>112</v>
      </c>
      <c r="AH116" s="14">
        <f t="shared" si="30"/>
        <v>6</v>
      </c>
      <c r="AI116" s="14">
        <f>INDEX(挂机升级突破!$BY$7:$BY$26,AM116)</f>
        <v>5</v>
      </c>
      <c r="AJ116" s="14">
        <f>INDEX(挂机升级突破!$BZ$7:$BZ$26,AM116)</f>
        <v>2</v>
      </c>
      <c r="AK116" s="14">
        <f t="shared" si="31"/>
        <v>5</v>
      </c>
      <c r="AL116" s="14" t="str">
        <f t="shared" si="32"/>
        <v>项羽</v>
      </c>
      <c r="AM116" s="14">
        <f t="shared" si="33"/>
        <v>12</v>
      </c>
      <c r="AN116" s="14" t="str">
        <f t="shared" si="34"/>
        <v>项羽12突</v>
      </c>
      <c r="AO116" s="14" t="str">
        <f>IF(AI116&gt;0,INDEX(挂机升级突破!$CF$5:$CJ$5,卡牌消耗!AI116),"")</f>
        <v>金币</v>
      </c>
      <c r="AP116" s="14">
        <f>IF(AI116&gt;0,ROUND(INDEX(挂机升级突破!$CJ$7:$CJ$26,卡牌消耗!AM116)*INDEX(卡牌消耗!$B$8:$F$8,AK116),0),"")</f>
        <v>26400</v>
      </c>
      <c r="AQ116" s="14" t="str">
        <f>IF(AJ116&gt;0,INDEX(挂机升级突破!$CF$5:$CJ$5,卡牌消耗!AJ116),"")</f>
        <v>乌金</v>
      </c>
      <c r="AR116" s="14">
        <f>IF(AJ116&gt;0,ROUND(INDEX(挂机升级突破!$CF$7:$CI$26,卡牌消耗!AM116,卡牌消耗!AJ116)*INDEX($B$6:$F$6,AK116),0),"")</f>
        <v>74</v>
      </c>
      <c r="AS116" s="120"/>
      <c r="AT116" s="120"/>
      <c r="AU116" s="122"/>
      <c r="AV116" s="15"/>
      <c r="BK116" s="15"/>
      <c r="BL116" s="14">
        <f>SUM(BN113:BN122)</f>
        <v>245</v>
      </c>
      <c r="BM116" s="52">
        <v>104</v>
      </c>
      <c r="BN116" s="52">
        <v>23</v>
      </c>
      <c r="BO116" s="21">
        <f t="shared" si="43"/>
        <v>9.3877551020408165E-2</v>
      </c>
      <c r="BP116" s="71">
        <f t="shared" si="44"/>
        <v>5286</v>
      </c>
      <c r="BQ116" s="52">
        <f>SUM(BP$5:BP116)</f>
        <v>340725</v>
      </c>
    </row>
    <row r="117" spans="8:69" ht="16.5" x14ac:dyDescent="0.2">
      <c r="H117" s="15"/>
      <c r="I117" s="15"/>
      <c r="J117" s="15"/>
      <c r="K117" s="15"/>
      <c r="L117" s="15"/>
      <c r="M117" s="15"/>
      <c r="N117" s="15"/>
      <c r="O117" s="15"/>
      <c r="P117" s="120">
        <v>113</v>
      </c>
      <c r="Q117" s="14">
        <f t="shared" si="25"/>
        <v>3</v>
      </c>
      <c r="R117" s="14">
        <f>INDEX(挂机升级突破!$BG$6:$BG$57,卡牌消耗!X117)</f>
        <v>11</v>
      </c>
      <c r="S117" s="14">
        <f>INDEX(挂机升级突破!BH$6:BH$57,卡牌消耗!$X117)</f>
        <v>2</v>
      </c>
      <c r="T117" s="14">
        <f>INDEX(挂机升级突破!BI$6:BI$57,卡牌消耗!$X117)</f>
        <v>0</v>
      </c>
      <c r="U117" s="14" t="str">
        <f t="shared" si="26"/>
        <v>典韦</v>
      </c>
      <c r="V117" s="14">
        <f t="shared" si="27"/>
        <v>4</v>
      </c>
      <c r="W117" s="14" t="str">
        <f t="shared" si="28"/>
        <v>典韦魂火-9</v>
      </c>
      <c r="X117" s="14">
        <f t="shared" si="29"/>
        <v>9</v>
      </c>
      <c r="Y117" s="14" t="str">
        <f>INDEX(挂机升级突破!$BJ$4:$BT$4,INDEX(挂机升级突破!$BG$6:$BG$57,卡牌消耗!X117))</f>
        <v>金币</v>
      </c>
      <c r="Z117" s="14">
        <f>ROUND(INDEX(挂机升级突破!$AZ$6:$AZ$57,卡牌消耗!X117)*INDEX(卡牌消耗!$B$8:$F$8,V117),0)</f>
        <v>4680</v>
      </c>
      <c r="AA117" s="14" t="str">
        <f>IF(S117&gt;0,INDEX(挂机升级突破!$BJ$4:$BT$4,S117),"")</f>
        <v>蓝色基础材料</v>
      </c>
      <c r="AB117" s="14">
        <f>ROUND(INDEX(挂机升级突破!$BJ$6:$BT$57,卡牌消耗!X117,S117)*INDEX(卡牌消耗!$B$5:$F$5,V117),0)</f>
        <v>42</v>
      </c>
      <c r="AC117" s="14" t="str">
        <f>IF(T117&gt;0,INDEX(挂机升级突破!$BJ$4:$BT$4,T117),"")</f>
        <v/>
      </c>
      <c r="AD117" s="14" t="str">
        <f>IF(T117&gt;0,ROUND(INDEX(挂机升级突破!$BJ$6:$BT$57,卡牌消耗!X117,T117)*INDEX(卡牌消耗!$B$7:$F$7,V117),0),"")</f>
        <v/>
      </c>
      <c r="AE117" s="122"/>
      <c r="AF117" s="15"/>
      <c r="AG117" s="120">
        <v>113</v>
      </c>
      <c r="AH117" s="14">
        <f t="shared" si="30"/>
        <v>6</v>
      </c>
      <c r="AI117" s="14">
        <f>INDEX(挂机升级突破!$BY$7:$BY$26,AM117)</f>
        <v>5</v>
      </c>
      <c r="AJ117" s="14">
        <f>INDEX(挂机升级突破!$BZ$7:$BZ$26,AM117)</f>
        <v>3</v>
      </c>
      <c r="AK117" s="14">
        <f t="shared" si="31"/>
        <v>5</v>
      </c>
      <c r="AL117" s="14" t="str">
        <f t="shared" si="32"/>
        <v>项羽</v>
      </c>
      <c r="AM117" s="14">
        <f t="shared" si="33"/>
        <v>13</v>
      </c>
      <c r="AN117" s="14" t="str">
        <f t="shared" si="34"/>
        <v>项羽13突</v>
      </c>
      <c r="AO117" s="14" t="str">
        <f>IF(AI117&gt;0,INDEX(挂机升级突破!$CF$5:$CJ$5,卡牌消耗!AI117),"")</f>
        <v>金币</v>
      </c>
      <c r="AP117" s="14">
        <f>IF(AI117&gt;0,ROUND(INDEX(挂机升级突破!$CJ$7:$CJ$26,卡牌消耗!AM117)*INDEX(卡牌消耗!$B$8:$F$8,AK117),0),"")</f>
        <v>33066</v>
      </c>
      <c r="AQ117" s="14" t="str">
        <f>IF(AJ117&gt;0,INDEX(挂机升级突破!$CF$5:$CJ$5,卡牌消耗!AJ117),"")</f>
        <v>银母</v>
      </c>
      <c r="AR117" s="14">
        <f>IF(AJ117&gt;0,ROUND(INDEX(挂机升级突破!$CF$7:$CI$26,卡牌消耗!AM117,卡牌消耗!AJ117)*INDEX($B$6:$F$6,AK117),0),"")</f>
        <v>29</v>
      </c>
      <c r="AS117" s="120"/>
      <c r="AT117" s="120"/>
      <c r="AU117" s="122"/>
      <c r="AV117" s="15"/>
      <c r="BM117" s="52">
        <v>105</v>
      </c>
      <c r="BN117" s="52">
        <v>24</v>
      </c>
      <c r="BO117" s="21">
        <f t="shared" si="43"/>
        <v>9.7959183673469383E-2</v>
      </c>
      <c r="BP117" s="71">
        <f t="shared" si="44"/>
        <v>5516</v>
      </c>
      <c r="BQ117" s="52">
        <f>SUM(BP$5:BP117)</f>
        <v>346241</v>
      </c>
    </row>
    <row r="118" spans="8:69" ht="16.5" x14ac:dyDescent="0.2">
      <c r="H118" s="15"/>
      <c r="I118" s="15"/>
      <c r="J118" s="15"/>
      <c r="K118" s="15"/>
      <c r="L118" s="15"/>
      <c r="M118" s="15"/>
      <c r="N118" s="15"/>
      <c r="O118" s="15"/>
      <c r="P118" s="120">
        <v>114</v>
      </c>
      <c r="Q118" s="14">
        <f t="shared" si="25"/>
        <v>3</v>
      </c>
      <c r="R118" s="14">
        <f>INDEX(挂机升级突破!$BG$6:$BG$57,卡牌消耗!X118)</f>
        <v>11</v>
      </c>
      <c r="S118" s="14">
        <f>INDEX(挂机升级突破!BH$6:BH$57,卡牌消耗!$X118)</f>
        <v>2</v>
      </c>
      <c r="T118" s="14">
        <f>INDEX(挂机升级突破!BI$6:BI$57,卡牌消耗!$X118)</f>
        <v>0</v>
      </c>
      <c r="U118" s="14" t="str">
        <f t="shared" si="26"/>
        <v>典韦</v>
      </c>
      <c r="V118" s="14">
        <f t="shared" si="27"/>
        <v>4</v>
      </c>
      <c r="W118" s="14" t="str">
        <f t="shared" si="28"/>
        <v>典韦魂火-10</v>
      </c>
      <c r="X118" s="14">
        <f t="shared" si="29"/>
        <v>10</v>
      </c>
      <c r="Y118" s="14" t="str">
        <f>INDEX(挂机升级突破!$BJ$4:$BT$4,INDEX(挂机升级突破!$BG$6:$BG$57,卡牌消耗!X118))</f>
        <v>金币</v>
      </c>
      <c r="Z118" s="14">
        <f>ROUND(INDEX(挂机升级突破!$AZ$6:$AZ$57,卡牌消耗!X118)*INDEX(卡牌消耗!$B$8:$F$8,V118),0)</f>
        <v>5220</v>
      </c>
      <c r="AA118" s="14" t="str">
        <f>IF(S118&gt;0,INDEX(挂机升级突破!$BJ$4:$BT$4,S118),"")</f>
        <v>蓝色基础材料</v>
      </c>
      <c r="AB118" s="14">
        <f>ROUND(INDEX(挂机升级突破!$BJ$6:$BT$57,卡牌消耗!X118,S118)*INDEX(卡牌消耗!$B$5:$F$5,V118),0)</f>
        <v>66</v>
      </c>
      <c r="AC118" s="14" t="str">
        <f>IF(T118&gt;0,INDEX(挂机升级突破!$BJ$4:$BT$4,T118),"")</f>
        <v/>
      </c>
      <c r="AD118" s="14" t="str">
        <f>IF(T118&gt;0,ROUND(INDEX(挂机升级突破!$BJ$6:$BT$57,卡牌消耗!X118,T118)*INDEX(卡牌消耗!$B$7:$F$7,V118),0),"")</f>
        <v/>
      </c>
      <c r="AE118" s="122"/>
      <c r="AF118" s="15"/>
      <c r="AG118" s="120">
        <v>114</v>
      </c>
      <c r="AH118" s="14">
        <f t="shared" si="30"/>
        <v>6</v>
      </c>
      <c r="AI118" s="14">
        <f>INDEX(挂机升级突破!$BY$7:$BY$26,AM118)</f>
        <v>5</v>
      </c>
      <c r="AJ118" s="14">
        <f>INDEX(挂机升级突破!$BZ$7:$BZ$26,AM118)</f>
        <v>3</v>
      </c>
      <c r="AK118" s="14">
        <f t="shared" si="31"/>
        <v>5</v>
      </c>
      <c r="AL118" s="14" t="str">
        <f t="shared" si="32"/>
        <v>项羽</v>
      </c>
      <c r="AM118" s="14">
        <f t="shared" si="33"/>
        <v>14</v>
      </c>
      <c r="AN118" s="14" t="str">
        <f t="shared" si="34"/>
        <v>项羽14突</v>
      </c>
      <c r="AO118" s="14" t="str">
        <f>IF(AI118&gt;0,INDEX(挂机升级突破!$CF$5:$CJ$5,卡牌消耗!AI118),"")</f>
        <v>金币</v>
      </c>
      <c r="AP118" s="14">
        <f>IF(AI118&gt;0,ROUND(INDEX(挂机升级突破!$CJ$7:$CJ$26,卡牌消耗!AM118)*INDEX(卡牌消耗!$B$8:$F$8,AK118),0),"")</f>
        <v>44160</v>
      </c>
      <c r="AQ118" s="14" t="str">
        <f>IF(AJ118&gt;0,INDEX(挂机升级突破!$CF$5:$CJ$5,卡牌消耗!AJ118),"")</f>
        <v>银母</v>
      </c>
      <c r="AR118" s="14">
        <f>IF(AJ118&gt;0,ROUND(INDEX(挂机升级突破!$CF$7:$CI$26,卡牌消耗!AM118,卡牌消耗!AJ118)*INDEX($B$6:$F$6,AK118),0),"")</f>
        <v>39</v>
      </c>
      <c r="AS118" s="120"/>
      <c r="AT118" s="120"/>
      <c r="AU118" s="122"/>
      <c r="AV118" s="15"/>
      <c r="BM118" s="52">
        <v>106</v>
      </c>
      <c r="BN118" s="52">
        <v>25</v>
      </c>
      <c r="BO118" s="21">
        <f t="shared" si="43"/>
        <v>0.10204081632653061</v>
      </c>
      <c r="BP118" s="71">
        <f t="shared" si="44"/>
        <v>5746</v>
      </c>
      <c r="BQ118" s="52">
        <f>SUM(BP$5:BP118)</f>
        <v>351987</v>
      </c>
    </row>
    <row r="119" spans="8:69" ht="16.5" x14ac:dyDescent="0.2">
      <c r="H119" s="15"/>
      <c r="I119" s="15"/>
      <c r="J119" s="15"/>
      <c r="K119" s="15"/>
      <c r="L119" s="15"/>
      <c r="M119" s="15"/>
      <c r="N119" s="15"/>
      <c r="O119" s="15"/>
      <c r="P119" s="120">
        <v>115</v>
      </c>
      <c r="Q119" s="14">
        <f t="shared" si="25"/>
        <v>3</v>
      </c>
      <c r="R119" s="14">
        <f>INDEX(挂机升级突破!$BG$6:$BG$57,卡牌消耗!X119)</f>
        <v>11</v>
      </c>
      <c r="S119" s="14">
        <f>INDEX(挂机升级突破!BH$6:BH$57,卡牌消耗!$X119)</f>
        <v>2</v>
      </c>
      <c r="T119" s="14">
        <f>INDEX(挂机升级突破!BI$6:BI$57,卡牌消耗!$X119)</f>
        <v>0</v>
      </c>
      <c r="U119" s="14" t="str">
        <f t="shared" si="26"/>
        <v>典韦</v>
      </c>
      <c r="V119" s="14">
        <f t="shared" si="27"/>
        <v>4</v>
      </c>
      <c r="W119" s="14" t="str">
        <f t="shared" si="28"/>
        <v>典韦魂火-11</v>
      </c>
      <c r="X119" s="14">
        <f t="shared" si="29"/>
        <v>11</v>
      </c>
      <c r="Y119" s="14" t="str">
        <f>INDEX(挂机升级突破!$BJ$4:$BT$4,INDEX(挂机升级突破!$BG$6:$BG$57,卡牌消耗!X119))</f>
        <v>金币</v>
      </c>
      <c r="Z119" s="14">
        <f>ROUND(INDEX(挂机升级突破!$AZ$6:$AZ$57,卡牌消耗!X119)*INDEX(卡牌消耗!$B$8:$F$8,V119),0)</f>
        <v>5460</v>
      </c>
      <c r="AA119" s="14" t="str">
        <f>IF(S119&gt;0,INDEX(挂机升级突破!$BJ$4:$BT$4,S119),"")</f>
        <v>蓝色基础材料</v>
      </c>
      <c r="AB119" s="14">
        <f>ROUND(INDEX(挂机升级突破!$BJ$6:$BT$57,卡牌消耗!X119,S119)*INDEX(卡牌消耗!$B$5:$F$5,V119),0)</f>
        <v>66</v>
      </c>
      <c r="AC119" s="14" t="str">
        <f>IF(T119&gt;0,INDEX(挂机升级突破!$BJ$4:$BT$4,T119),"")</f>
        <v/>
      </c>
      <c r="AD119" s="14" t="str">
        <f>IF(T119&gt;0,ROUND(INDEX(挂机升级突破!$BJ$6:$BT$57,卡牌消耗!X119,T119)*INDEX(卡牌消耗!$B$7:$F$7,V119),0),"")</f>
        <v/>
      </c>
      <c r="AE119" s="122"/>
      <c r="AF119" s="15"/>
      <c r="AG119" s="120">
        <v>115</v>
      </c>
      <c r="AH119" s="14">
        <f t="shared" si="30"/>
        <v>6</v>
      </c>
      <c r="AI119" s="14">
        <f>INDEX(挂机升级突破!$BY$7:$BY$26,AM119)</f>
        <v>5</v>
      </c>
      <c r="AJ119" s="14">
        <f>INDEX(挂机升级突破!$BZ$7:$BZ$26,AM119)</f>
        <v>3</v>
      </c>
      <c r="AK119" s="14">
        <f t="shared" si="31"/>
        <v>5</v>
      </c>
      <c r="AL119" s="14" t="str">
        <f t="shared" si="32"/>
        <v>项羽</v>
      </c>
      <c r="AM119" s="14">
        <f t="shared" si="33"/>
        <v>15</v>
      </c>
      <c r="AN119" s="14" t="str">
        <f t="shared" si="34"/>
        <v>项羽15突</v>
      </c>
      <c r="AO119" s="14" t="str">
        <f>IF(AI119&gt;0,INDEX(挂机升级突破!$CF$5:$CJ$5,卡牌消耗!AI119),"")</f>
        <v>金币</v>
      </c>
      <c r="AP119" s="14">
        <f>IF(AI119&gt;0,ROUND(INDEX(挂机升级突破!$CJ$7:$CJ$26,卡牌消耗!AM119)*INDEX(卡牌消耗!$B$8:$F$8,AK119),0),"")</f>
        <v>50612</v>
      </c>
      <c r="AQ119" s="14" t="str">
        <f>IF(AJ119&gt;0,INDEX(挂机升级突破!$CF$5:$CJ$5,卡牌消耗!AJ119),"")</f>
        <v>银母</v>
      </c>
      <c r="AR119" s="14">
        <f>IF(AJ119&gt;0,ROUND(INDEX(挂机升级突破!$CF$7:$CI$26,卡牌消耗!AM119,卡牌消耗!AJ119)*INDEX($B$6:$F$6,AK119),0),"")</f>
        <v>53</v>
      </c>
      <c r="AS119" s="120"/>
      <c r="AT119" s="120"/>
      <c r="AU119" s="122"/>
      <c r="AV119" s="15"/>
      <c r="BM119" s="52">
        <v>107</v>
      </c>
      <c r="BN119" s="52">
        <v>26</v>
      </c>
      <c r="BO119" s="21">
        <f t="shared" si="43"/>
        <v>0.10612244897959183</v>
      </c>
      <c r="BP119" s="71">
        <f t="shared" si="44"/>
        <v>5976</v>
      </c>
      <c r="BQ119" s="52">
        <f>SUM(BP$5:BP119)</f>
        <v>357963</v>
      </c>
    </row>
    <row r="120" spans="8:69" ht="16.5" x14ac:dyDescent="0.2">
      <c r="H120" s="15"/>
      <c r="I120" s="15"/>
      <c r="J120" s="15"/>
      <c r="K120" s="15"/>
      <c r="L120" s="15"/>
      <c r="M120" s="15"/>
      <c r="N120" s="15"/>
      <c r="O120" s="15"/>
      <c r="P120" s="120">
        <v>116</v>
      </c>
      <c r="Q120" s="14">
        <f t="shared" si="25"/>
        <v>3</v>
      </c>
      <c r="R120" s="14">
        <f>INDEX(挂机升级突破!$BG$6:$BG$57,卡牌消耗!X120)</f>
        <v>11</v>
      </c>
      <c r="S120" s="14">
        <f>INDEX(挂机升级突破!BH$6:BH$57,卡牌消耗!$X120)</f>
        <v>2</v>
      </c>
      <c r="T120" s="14">
        <f>INDEX(挂机升级突破!BI$6:BI$57,卡牌消耗!$X120)</f>
        <v>0</v>
      </c>
      <c r="U120" s="14" t="str">
        <f t="shared" si="26"/>
        <v>典韦</v>
      </c>
      <c r="V120" s="14">
        <f t="shared" si="27"/>
        <v>4</v>
      </c>
      <c r="W120" s="14" t="str">
        <f t="shared" si="28"/>
        <v>典韦魂火-12</v>
      </c>
      <c r="X120" s="14">
        <f t="shared" si="29"/>
        <v>12</v>
      </c>
      <c r="Y120" s="14" t="str">
        <f>INDEX(挂机升级突破!$BJ$4:$BT$4,INDEX(挂机升级突破!$BG$6:$BG$57,卡牌消耗!X120))</f>
        <v>金币</v>
      </c>
      <c r="Z120" s="14">
        <f>ROUND(INDEX(挂机升级突破!$AZ$6:$AZ$57,卡牌消耗!X120)*INDEX(卡牌消耗!$B$8:$F$8,V120),0)</f>
        <v>6090</v>
      </c>
      <c r="AA120" s="14" t="str">
        <f>IF(S120&gt;0,INDEX(挂机升级突破!$BJ$4:$BT$4,S120),"")</f>
        <v>蓝色基础材料</v>
      </c>
      <c r="AB120" s="14">
        <f>ROUND(INDEX(挂机升级突破!$BJ$6:$BT$57,卡牌消耗!X120,S120)*INDEX(卡牌消耗!$B$5:$F$5,V120),0)</f>
        <v>90</v>
      </c>
      <c r="AC120" s="14" t="str">
        <f>IF(T120&gt;0,INDEX(挂机升级突破!$BJ$4:$BT$4,T120),"")</f>
        <v/>
      </c>
      <c r="AD120" s="14" t="str">
        <f>IF(T120&gt;0,ROUND(INDEX(挂机升级突破!$BJ$6:$BT$57,卡牌消耗!X120,T120)*INDEX(卡牌消耗!$B$7:$F$7,V120),0),"")</f>
        <v/>
      </c>
      <c r="AE120" s="122"/>
      <c r="AF120" s="15"/>
      <c r="AG120" s="120">
        <v>116</v>
      </c>
      <c r="AH120" s="14">
        <f t="shared" si="30"/>
        <v>6</v>
      </c>
      <c r="AI120" s="14">
        <f>INDEX(挂机升级突破!$BY$7:$BY$26,AM120)</f>
        <v>5</v>
      </c>
      <c r="AJ120" s="14">
        <f>INDEX(挂机升级突破!$BZ$7:$BZ$26,AM120)</f>
        <v>3</v>
      </c>
      <c r="AK120" s="14">
        <f t="shared" si="31"/>
        <v>5</v>
      </c>
      <c r="AL120" s="14" t="str">
        <f t="shared" si="32"/>
        <v>项羽</v>
      </c>
      <c r="AM120" s="14">
        <f t="shared" si="33"/>
        <v>16</v>
      </c>
      <c r="AN120" s="14" t="str">
        <f t="shared" si="34"/>
        <v>项羽16突</v>
      </c>
      <c r="AO120" s="14" t="str">
        <f>IF(AI120&gt;0,INDEX(挂机升级突破!$CF$5:$CJ$5,卡牌消耗!AI120),"")</f>
        <v>金币</v>
      </c>
      <c r="AP120" s="14">
        <f>IF(AI120&gt;0,ROUND(INDEX(挂机升级突破!$CJ$7:$CJ$26,卡牌消耗!AM120)*INDEX(卡牌消耗!$B$8:$F$8,AK120),0),"")</f>
        <v>64800</v>
      </c>
      <c r="AQ120" s="14" t="str">
        <f>IF(AJ120&gt;0,INDEX(挂机升级突破!$CF$5:$CJ$5,卡牌消耗!AJ120),"")</f>
        <v>银母</v>
      </c>
      <c r="AR120" s="14">
        <f>IF(AJ120&gt;0,ROUND(INDEX(挂机升级突破!$CF$7:$CI$26,卡牌消耗!AM120,卡牌消耗!AJ120)*INDEX($B$6:$F$6,AK120),0),"")</f>
        <v>68</v>
      </c>
      <c r="AS120" s="120"/>
      <c r="AT120" s="120"/>
      <c r="AU120" s="122"/>
      <c r="AV120" s="15"/>
      <c r="BM120" s="52">
        <v>108</v>
      </c>
      <c r="BN120" s="52">
        <v>27</v>
      </c>
      <c r="BO120" s="21">
        <f t="shared" si="43"/>
        <v>0.11020408163265306</v>
      </c>
      <c r="BP120" s="71">
        <f t="shared" si="44"/>
        <v>6206</v>
      </c>
      <c r="BQ120" s="52">
        <f>SUM(BP$5:BP120)</f>
        <v>364169</v>
      </c>
    </row>
    <row r="121" spans="8:69" ht="16.5" x14ac:dyDescent="0.2">
      <c r="H121" s="15"/>
      <c r="I121" s="15"/>
      <c r="J121" s="15"/>
      <c r="K121" s="15"/>
      <c r="L121" s="15"/>
      <c r="M121" s="15"/>
      <c r="N121" s="15"/>
      <c r="O121" s="15"/>
      <c r="P121" s="120">
        <v>117</v>
      </c>
      <c r="Q121" s="14">
        <f t="shared" si="25"/>
        <v>3</v>
      </c>
      <c r="R121" s="14">
        <f>INDEX(挂机升级突破!$BG$6:$BG$57,卡牌消耗!X121)</f>
        <v>11</v>
      </c>
      <c r="S121" s="14">
        <f>INDEX(挂机升级突破!BH$6:BH$57,卡牌消耗!$X121)</f>
        <v>2</v>
      </c>
      <c r="T121" s="14">
        <f>INDEX(挂机升级突破!BI$6:BI$57,卡牌消耗!$X121)</f>
        <v>0</v>
      </c>
      <c r="U121" s="14" t="str">
        <f t="shared" si="26"/>
        <v>典韦</v>
      </c>
      <c r="V121" s="14">
        <f t="shared" si="27"/>
        <v>4</v>
      </c>
      <c r="W121" s="14" t="str">
        <f t="shared" si="28"/>
        <v>典韦魂火-13</v>
      </c>
      <c r="X121" s="14">
        <f t="shared" si="29"/>
        <v>13</v>
      </c>
      <c r="Y121" s="14" t="str">
        <f>INDEX(挂机升级突破!$BJ$4:$BT$4,INDEX(挂机升级突破!$BG$6:$BG$57,卡牌消耗!X121))</f>
        <v>金币</v>
      </c>
      <c r="Z121" s="14">
        <f>ROUND(INDEX(挂机升级突破!$AZ$6:$AZ$57,卡牌消耗!X121)*INDEX(卡牌消耗!$B$8:$F$8,V121),0)</f>
        <v>6285</v>
      </c>
      <c r="AA121" s="14" t="str">
        <f>IF(S121&gt;0,INDEX(挂机升级突破!$BJ$4:$BT$4,S121),"")</f>
        <v>蓝色基础材料</v>
      </c>
      <c r="AB121" s="14">
        <f>ROUND(INDEX(挂机升级突破!$BJ$6:$BT$57,卡牌消耗!X121,S121)*INDEX(卡牌消耗!$B$5:$F$5,V121),0)</f>
        <v>90</v>
      </c>
      <c r="AC121" s="14" t="str">
        <f>IF(T121&gt;0,INDEX(挂机升级突破!$BJ$4:$BT$4,T121),"")</f>
        <v/>
      </c>
      <c r="AD121" s="14" t="str">
        <f>IF(T121&gt;0,ROUND(INDEX(挂机升级突破!$BJ$6:$BT$57,卡牌消耗!X121,T121)*INDEX(卡牌消耗!$B$7:$F$7,V121),0),"")</f>
        <v/>
      </c>
      <c r="AE121" s="122"/>
      <c r="AF121" s="15"/>
      <c r="AG121" s="120">
        <v>117</v>
      </c>
      <c r="AH121" s="14">
        <f t="shared" si="30"/>
        <v>6</v>
      </c>
      <c r="AI121" s="14">
        <f>INDEX(挂机升级突破!$BY$7:$BY$26,AM121)</f>
        <v>5</v>
      </c>
      <c r="AJ121" s="14">
        <f>INDEX(挂机升级突破!$BZ$7:$BZ$26,AM121)</f>
        <v>4</v>
      </c>
      <c r="AK121" s="14">
        <f t="shared" si="31"/>
        <v>5</v>
      </c>
      <c r="AL121" s="14" t="str">
        <f t="shared" si="32"/>
        <v>项羽</v>
      </c>
      <c r="AM121" s="14">
        <f t="shared" si="33"/>
        <v>17</v>
      </c>
      <c r="AN121" s="14" t="str">
        <f t="shared" si="34"/>
        <v>项羽17突</v>
      </c>
      <c r="AO121" s="14" t="str">
        <f>IF(AI121&gt;0,INDEX(挂机升级突破!$CF$5:$CJ$5,卡牌消耗!AI121),"")</f>
        <v>金币</v>
      </c>
      <c r="AP121" s="14">
        <f>IF(AI121&gt;0,ROUND(INDEX(挂机升级突破!$CJ$7:$CJ$26,卡牌消耗!AM121)*INDEX(卡牌消耗!$B$8:$F$8,AK121),0),"")</f>
        <v>72532</v>
      </c>
      <c r="AQ121" s="14" t="str">
        <f>IF(AJ121&gt;0,INDEX(挂机升级突破!$CF$5:$CJ$5,卡牌消耗!AJ121),"")</f>
        <v>铀金</v>
      </c>
      <c r="AR121" s="14">
        <f>IF(AJ121&gt;0,ROUND(INDEX(挂机升级突破!$CF$7:$CI$26,卡牌消耗!AM121,卡牌消耗!AJ121)*INDEX($B$6:$F$6,AK121),0),"")</f>
        <v>14</v>
      </c>
      <c r="AS121" s="120"/>
      <c r="AT121" s="120"/>
      <c r="AU121" s="122"/>
      <c r="AV121" s="15"/>
      <c r="BM121" s="52">
        <v>109</v>
      </c>
      <c r="BN121" s="52">
        <v>28</v>
      </c>
      <c r="BO121" s="21">
        <f t="shared" si="43"/>
        <v>0.11428571428571428</v>
      </c>
      <c r="BP121" s="71">
        <f t="shared" si="44"/>
        <v>6435</v>
      </c>
      <c r="BQ121" s="52">
        <f>SUM(BP$5:BP121)</f>
        <v>370604</v>
      </c>
    </row>
    <row r="122" spans="8:69" ht="16.5" x14ac:dyDescent="0.2">
      <c r="H122" s="15"/>
      <c r="I122" s="15"/>
      <c r="J122" s="15"/>
      <c r="K122" s="15"/>
      <c r="L122" s="15"/>
      <c r="M122" s="15"/>
      <c r="N122" s="15"/>
      <c r="O122" s="15"/>
      <c r="P122" s="120">
        <v>118</v>
      </c>
      <c r="Q122" s="14">
        <f t="shared" si="25"/>
        <v>3</v>
      </c>
      <c r="R122" s="14">
        <f>INDEX(挂机升级突破!$BG$6:$BG$57,卡牌消耗!X122)</f>
        <v>11</v>
      </c>
      <c r="S122" s="14">
        <f>INDEX(挂机升级突破!BH$6:BH$57,卡牌消耗!$X122)</f>
        <v>3</v>
      </c>
      <c r="T122" s="14">
        <f>INDEX(挂机升级突破!BI$6:BI$57,卡牌消耗!$X122)</f>
        <v>0</v>
      </c>
      <c r="U122" s="14" t="str">
        <f t="shared" si="26"/>
        <v>典韦</v>
      </c>
      <c r="V122" s="14">
        <f t="shared" si="27"/>
        <v>4</v>
      </c>
      <c r="W122" s="14" t="str">
        <f t="shared" si="28"/>
        <v>典韦魂火-14</v>
      </c>
      <c r="X122" s="14">
        <f t="shared" si="29"/>
        <v>14</v>
      </c>
      <c r="Y122" s="14" t="str">
        <f>INDEX(挂机升级突破!$BJ$4:$BT$4,INDEX(挂机升级突破!$BG$6:$BG$57,卡牌消耗!X122))</f>
        <v>金币</v>
      </c>
      <c r="Z122" s="14">
        <f>ROUND(INDEX(挂机升级突破!$AZ$6:$AZ$57,卡牌消耗!X122)*INDEX(卡牌消耗!$B$8:$F$8,V122),0)</f>
        <v>7013</v>
      </c>
      <c r="AA122" s="14" t="str">
        <f>IF(S122&gt;0,INDEX(挂机升级突破!$BJ$4:$BT$4,S122),"")</f>
        <v>紫色基础材料</v>
      </c>
      <c r="AB122" s="14">
        <f>ROUND(INDEX(挂机升级突破!$BJ$6:$BT$57,卡牌消耗!X122,S122)*INDEX(卡牌消耗!$B$5:$F$5,V122),0)</f>
        <v>18</v>
      </c>
      <c r="AC122" s="14" t="str">
        <f>IF(T122&gt;0,INDEX(挂机升级突破!$BJ$4:$BT$4,T122),"")</f>
        <v/>
      </c>
      <c r="AD122" s="14" t="str">
        <f>IF(T122&gt;0,ROUND(INDEX(挂机升级突破!$BJ$6:$BT$57,卡牌消耗!X122,T122)*INDEX(卡牌消耗!$B$7:$F$7,V122),0),"")</f>
        <v/>
      </c>
      <c r="AE122" s="122"/>
      <c r="AF122" s="15"/>
      <c r="AG122" s="120">
        <v>118</v>
      </c>
      <c r="AH122" s="14">
        <f t="shared" si="30"/>
        <v>6</v>
      </c>
      <c r="AI122" s="14">
        <f>INDEX(挂机升级突破!$BY$7:$BY$26,AM122)</f>
        <v>5</v>
      </c>
      <c r="AJ122" s="14">
        <f>INDEX(挂机升级突破!$BZ$7:$BZ$26,AM122)</f>
        <v>4</v>
      </c>
      <c r="AK122" s="14">
        <f t="shared" si="31"/>
        <v>5</v>
      </c>
      <c r="AL122" s="14" t="str">
        <f t="shared" si="32"/>
        <v>项羽</v>
      </c>
      <c r="AM122" s="14">
        <f t="shared" si="33"/>
        <v>18</v>
      </c>
      <c r="AN122" s="14" t="str">
        <f t="shared" si="34"/>
        <v>项羽18突</v>
      </c>
      <c r="AO122" s="14" t="str">
        <f>IF(AI122&gt;0,INDEX(挂机升级突破!$CF$5:$CJ$5,卡牌消耗!AI122),"")</f>
        <v>金币</v>
      </c>
      <c r="AP122" s="14">
        <f>IF(AI122&gt;0,ROUND(INDEX(挂机升级突破!$CJ$7:$CJ$26,卡牌消耗!AM122)*INDEX(卡牌消耗!$B$8:$F$8,AK122),0),"")</f>
        <v>108000</v>
      </c>
      <c r="AQ122" s="14" t="str">
        <f>IF(AJ122&gt;0,INDEX(挂机升级突破!$CF$5:$CJ$5,卡牌消耗!AJ122),"")</f>
        <v>铀金</v>
      </c>
      <c r="AR122" s="14">
        <f>IF(AJ122&gt;0,ROUND(INDEX(挂机升级突破!$CF$7:$CI$26,卡牌消耗!AM122,卡牌消耗!AJ122)*INDEX($B$6:$F$6,AK122),0),"")</f>
        <v>18</v>
      </c>
      <c r="AS122" s="120"/>
      <c r="AT122" s="120"/>
      <c r="AU122" s="122"/>
      <c r="AV122" s="15"/>
      <c r="BM122" s="52">
        <v>110</v>
      </c>
      <c r="BN122" s="52">
        <v>29</v>
      </c>
      <c r="BO122" s="21">
        <f t="shared" si="43"/>
        <v>0.11836734693877551</v>
      </c>
      <c r="BP122" s="71">
        <f t="shared" si="44"/>
        <v>6665</v>
      </c>
      <c r="BQ122" s="52">
        <f>SUM(BP$5:BP122)</f>
        <v>377269</v>
      </c>
    </row>
    <row r="123" spans="8:69" ht="16.5" x14ac:dyDescent="0.2">
      <c r="H123" s="15"/>
      <c r="I123" s="15"/>
      <c r="J123" s="15"/>
      <c r="K123" s="15"/>
      <c r="L123" s="15"/>
      <c r="M123" s="15"/>
      <c r="N123" s="15"/>
      <c r="O123" s="15"/>
      <c r="P123" s="120">
        <v>119</v>
      </c>
      <c r="Q123" s="14">
        <f t="shared" si="25"/>
        <v>3</v>
      </c>
      <c r="R123" s="14">
        <f>INDEX(挂机升级突破!$BG$6:$BG$57,卡牌消耗!X123)</f>
        <v>11</v>
      </c>
      <c r="S123" s="14">
        <f>INDEX(挂机升级突破!BH$6:BH$57,卡牌消耗!$X123)</f>
        <v>3</v>
      </c>
      <c r="T123" s="14">
        <f>INDEX(挂机升级突破!BI$6:BI$57,卡牌消耗!$X123)</f>
        <v>0</v>
      </c>
      <c r="U123" s="14" t="str">
        <f t="shared" si="26"/>
        <v>典韦</v>
      </c>
      <c r="V123" s="14">
        <f t="shared" si="27"/>
        <v>4</v>
      </c>
      <c r="W123" s="14" t="str">
        <f t="shared" si="28"/>
        <v>典韦魂火-15</v>
      </c>
      <c r="X123" s="14">
        <f t="shared" si="29"/>
        <v>15</v>
      </c>
      <c r="Y123" s="14" t="str">
        <f>INDEX(挂机升级突破!$BJ$4:$BT$4,INDEX(挂机升级突破!$BG$6:$BG$57,卡牌消耗!X123))</f>
        <v>金币</v>
      </c>
      <c r="Z123" s="14">
        <f>ROUND(INDEX(挂机升级突破!$AZ$6:$AZ$57,卡牌消耗!X123)*INDEX(卡牌消耗!$B$8:$F$8,V123),0)</f>
        <v>8108</v>
      </c>
      <c r="AA123" s="14" t="str">
        <f>IF(S123&gt;0,INDEX(挂机升级突破!$BJ$4:$BT$4,S123),"")</f>
        <v>紫色基础材料</v>
      </c>
      <c r="AB123" s="14">
        <f>ROUND(INDEX(挂机升级突破!$BJ$6:$BT$57,卡牌消耗!X123,S123)*INDEX(卡牌消耗!$B$5:$F$5,V123),0)</f>
        <v>18</v>
      </c>
      <c r="AC123" s="14" t="str">
        <f>IF(T123&gt;0,INDEX(挂机升级突破!$BJ$4:$BT$4,T123),"")</f>
        <v/>
      </c>
      <c r="AD123" s="14" t="str">
        <f>IF(T123&gt;0,ROUND(INDEX(挂机升级突破!$BJ$6:$BT$57,卡牌消耗!X123,T123)*INDEX(卡牌消耗!$B$7:$F$7,V123),0),"")</f>
        <v/>
      </c>
      <c r="AE123" s="122"/>
      <c r="AF123" s="15"/>
      <c r="AG123" s="120">
        <v>119</v>
      </c>
      <c r="AH123" s="14">
        <f t="shared" si="30"/>
        <v>6</v>
      </c>
      <c r="AI123" s="14">
        <f>INDEX(挂机升级突破!$BY$7:$BY$26,AM123)</f>
        <v>5</v>
      </c>
      <c r="AJ123" s="14">
        <f>INDEX(挂机升级突破!$BZ$7:$BZ$26,AM123)</f>
        <v>4</v>
      </c>
      <c r="AK123" s="14">
        <f t="shared" si="31"/>
        <v>5</v>
      </c>
      <c r="AL123" s="14" t="str">
        <f t="shared" si="32"/>
        <v>项羽</v>
      </c>
      <c r="AM123" s="14">
        <f t="shared" si="33"/>
        <v>19</v>
      </c>
      <c r="AN123" s="14" t="str">
        <f t="shared" si="34"/>
        <v>项羽19突</v>
      </c>
      <c r="AO123" s="14" t="str">
        <f>IF(AI123&gt;0,INDEX(挂机升级突破!$CF$5:$CJ$5,卡牌消耗!AI123),"")</f>
        <v>金币</v>
      </c>
      <c r="AP123" s="14">
        <f>IF(AI123&gt;0,ROUND(INDEX(挂机升级突破!$CJ$7:$CJ$26,卡牌消耗!AM123)*INDEX(卡牌消耗!$B$8:$F$8,AK123),0),"")</f>
        <v>130212</v>
      </c>
      <c r="AQ123" s="14" t="str">
        <f>IF(AJ123&gt;0,INDEX(挂机升级突破!$CF$5:$CJ$5,卡牌消耗!AJ123),"")</f>
        <v>铀金</v>
      </c>
      <c r="AR123" s="14">
        <f>IF(AJ123&gt;0,ROUND(INDEX(挂机升级突破!$CF$7:$CI$26,卡牌消耗!AM123,卡牌消耗!AJ123)*INDEX($B$6:$F$6,AK123),0),"")</f>
        <v>24</v>
      </c>
      <c r="AS123" s="120"/>
      <c r="AT123" s="120"/>
      <c r="AU123" s="122"/>
      <c r="AV123" s="15"/>
      <c r="BK123" s="52" t="s">
        <v>352</v>
      </c>
      <c r="BL123" s="52">
        <v>12</v>
      </c>
      <c r="BM123" s="52">
        <v>111</v>
      </c>
      <c r="BN123" s="52">
        <v>10</v>
      </c>
      <c r="BO123" s="21">
        <f t="shared" ref="BO123:BO132" si="45">BN123/BL$126</f>
        <v>6.8965517241379309E-2</v>
      </c>
      <c r="BP123" s="52">
        <f>INT(BL$124*BO123)</f>
        <v>4185</v>
      </c>
      <c r="BQ123" s="52">
        <f>SUM(BP$5:BP123)</f>
        <v>381454</v>
      </c>
    </row>
    <row r="124" spans="8:69" ht="16.5" x14ac:dyDescent="0.2">
      <c r="H124" s="15"/>
      <c r="I124" s="15"/>
      <c r="J124" s="15"/>
      <c r="K124" s="15"/>
      <c r="L124" s="15"/>
      <c r="M124" s="15"/>
      <c r="N124" s="15"/>
      <c r="O124" s="15"/>
      <c r="P124" s="120">
        <v>120</v>
      </c>
      <c r="Q124" s="14">
        <f t="shared" si="25"/>
        <v>3</v>
      </c>
      <c r="R124" s="14">
        <f>INDEX(挂机升级突破!$BG$6:$BG$57,卡牌消耗!X124)</f>
        <v>11</v>
      </c>
      <c r="S124" s="14">
        <f>INDEX(挂机升级突破!BH$6:BH$57,卡牌消耗!$X124)</f>
        <v>3</v>
      </c>
      <c r="T124" s="14">
        <f>INDEX(挂机升级突破!BI$6:BI$57,卡牌消耗!$X124)</f>
        <v>0</v>
      </c>
      <c r="U124" s="14" t="str">
        <f t="shared" si="26"/>
        <v>典韦</v>
      </c>
      <c r="V124" s="14">
        <f t="shared" si="27"/>
        <v>4</v>
      </c>
      <c r="W124" s="14" t="str">
        <f t="shared" si="28"/>
        <v>典韦魂火-16</v>
      </c>
      <c r="X124" s="14">
        <f t="shared" si="29"/>
        <v>16</v>
      </c>
      <c r="Y124" s="14" t="str">
        <f>INDEX(挂机升级突破!$BJ$4:$BT$4,INDEX(挂机升级突破!$BG$6:$BG$57,卡牌消耗!X124))</f>
        <v>金币</v>
      </c>
      <c r="Z124" s="14">
        <f>ROUND(INDEX(挂机升级突破!$AZ$6:$AZ$57,卡牌消耗!X124)*INDEX(卡牌消耗!$B$8:$F$8,V124),0)</f>
        <v>9045</v>
      </c>
      <c r="AA124" s="14" t="str">
        <f>IF(S124&gt;0,INDEX(挂机升级突破!$BJ$4:$BT$4,S124),"")</f>
        <v>紫色基础材料</v>
      </c>
      <c r="AB124" s="14">
        <f>ROUND(INDEX(挂机升级突破!$BJ$6:$BT$57,卡牌消耗!X124,S124)*INDEX(卡牌消耗!$B$5:$F$5,V124),0)</f>
        <v>18</v>
      </c>
      <c r="AC124" s="14" t="str">
        <f>IF(T124&gt;0,INDEX(挂机升级突破!$BJ$4:$BT$4,T124),"")</f>
        <v/>
      </c>
      <c r="AD124" s="14" t="str">
        <f>IF(T124&gt;0,ROUND(INDEX(挂机升级突破!$BJ$6:$BT$57,卡牌消耗!X124,T124)*INDEX(卡牌消耗!$B$7:$F$7,V124),0),"")</f>
        <v/>
      </c>
      <c r="AE124" s="122"/>
      <c r="AF124" s="15"/>
      <c r="AG124" s="120">
        <v>120</v>
      </c>
      <c r="AH124" s="14">
        <f t="shared" si="30"/>
        <v>6</v>
      </c>
      <c r="AI124" s="14">
        <f>INDEX(挂机升级突破!$BY$7:$BY$26,AM124)</f>
        <v>5</v>
      </c>
      <c r="AJ124" s="14">
        <f>INDEX(挂机升级突破!$BZ$7:$BZ$26,AM124)</f>
        <v>4</v>
      </c>
      <c r="AK124" s="14">
        <f t="shared" si="31"/>
        <v>5</v>
      </c>
      <c r="AL124" s="14" t="str">
        <f t="shared" si="32"/>
        <v>项羽</v>
      </c>
      <c r="AM124" s="14">
        <f t="shared" si="33"/>
        <v>20</v>
      </c>
      <c r="AN124" s="14" t="str">
        <f t="shared" si="34"/>
        <v>项羽20突</v>
      </c>
      <c r="AO124" s="14" t="str">
        <f>IF(AI124&gt;0,INDEX(挂机升级突破!$CF$5:$CJ$5,卡牌消耗!AI124),"")</f>
        <v>金币</v>
      </c>
      <c r="AP124" s="14">
        <f>IF(AI124&gt;0,ROUND(INDEX(挂机升级突破!$CJ$7:$CJ$26,卡牌消耗!AM124)*INDEX(卡牌消耗!$B$8:$F$8,AK124),0),"")</f>
        <v>181440</v>
      </c>
      <c r="AQ124" s="14" t="str">
        <f>IF(AJ124&gt;0,INDEX(挂机升级突破!$CF$5:$CJ$5,卡牌消耗!AJ124),"")</f>
        <v>铀金</v>
      </c>
      <c r="AR124" s="14">
        <f>IF(AJ124&gt;0,ROUND(INDEX(挂机升级突破!$CF$7:$CI$26,卡牌消耗!AM124,卡牌消耗!AJ124)*INDEX($B$6:$F$6,AK124),0),"")</f>
        <v>32</v>
      </c>
      <c r="AS124" s="120"/>
      <c r="AT124" s="120"/>
      <c r="AU124" s="122"/>
      <c r="AV124" s="15"/>
      <c r="BK124" s="14" t="str">
        <f>INDEX($AX$5:$AX$19,BL123)</f>
        <v>110~120</v>
      </c>
      <c r="BL124" s="14">
        <f>INDEX($BG$5:$BG$19,BL123)</f>
        <v>60693</v>
      </c>
      <c r="BM124" s="52">
        <v>112</v>
      </c>
      <c r="BN124" s="52">
        <v>11</v>
      </c>
      <c r="BO124" s="21">
        <f t="shared" si="45"/>
        <v>7.586206896551724E-2</v>
      </c>
      <c r="BP124" s="71">
        <f t="shared" ref="BP124:BP132" si="46">INT(BL$124*BO124)</f>
        <v>4604</v>
      </c>
      <c r="BQ124" s="52">
        <f>SUM(BP$5:BP124)</f>
        <v>386058</v>
      </c>
    </row>
    <row r="125" spans="8:69" ht="16.5" x14ac:dyDescent="0.2">
      <c r="H125" s="15"/>
      <c r="I125" s="15"/>
      <c r="J125" s="15"/>
      <c r="K125" s="15"/>
      <c r="L125" s="15"/>
      <c r="M125" s="15"/>
      <c r="N125" s="15"/>
      <c r="O125" s="15"/>
      <c r="P125" s="120">
        <v>121</v>
      </c>
      <c r="Q125" s="14">
        <f t="shared" si="25"/>
        <v>3</v>
      </c>
      <c r="R125" s="14">
        <f>INDEX(挂机升级突破!$BG$6:$BG$57,卡牌消耗!X125)</f>
        <v>11</v>
      </c>
      <c r="S125" s="14">
        <f>INDEX(挂机升级突破!BH$6:BH$57,卡牌消耗!$X125)</f>
        <v>3</v>
      </c>
      <c r="T125" s="14">
        <f>INDEX(挂机升级突破!BI$6:BI$57,卡牌消耗!$X125)</f>
        <v>0</v>
      </c>
      <c r="U125" s="14" t="str">
        <f t="shared" si="26"/>
        <v>典韦</v>
      </c>
      <c r="V125" s="14">
        <f t="shared" si="27"/>
        <v>4</v>
      </c>
      <c r="W125" s="14" t="str">
        <f t="shared" si="28"/>
        <v>典韦魂火-17</v>
      </c>
      <c r="X125" s="14">
        <f t="shared" si="29"/>
        <v>17</v>
      </c>
      <c r="Y125" s="14" t="str">
        <f>INDEX(挂机升级突破!$BJ$4:$BT$4,INDEX(挂机升级突破!$BG$6:$BG$57,卡牌消耗!X125))</f>
        <v>金币</v>
      </c>
      <c r="Z125" s="14">
        <f>ROUND(INDEX(挂机升级突破!$AZ$6:$AZ$57,卡牌消耗!X125)*INDEX(卡牌消耗!$B$8:$F$8,V125),0)</f>
        <v>10140</v>
      </c>
      <c r="AA125" s="14" t="str">
        <f>IF(S125&gt;0,INDEX(挂机升级突破!$BJ$4:$BT$4,S125),"")</f>
        <v>紫色基础材料</v>
      </c>
      <c r="AB125" s="14">
        <f>ROUND(INDEX(挂机升级突破!$BJ$6:$BT$57,卡牌消耗!X125,S125)*INDEX(卡牌消耗!$B$5:$F$5,V125),0)</f>
        <v>36</v>
      </c>
      <c r="AC125" s="14" t="str">
        <f>IF(T125&gt;0,INDEX(挂机升级突破!$BJ$4:$BT$4,T125),"")</f>
        <v/>
      </c>
      <c r="AD125" s="14" t="str">
        <f>IF(T125&gt;0,ROUND(INDEX(挂机升级突破!$BJ$6:$BT$57,卡牌消耗!X125,T125)*INDEX(卡牌消耗!$B$7:$F$7,V125),0),"")</f>
        <v/>
      </c>
      <c r="AE125" s="122"/>
      <c r="AF125" s="15"/>
      <c r="AG125" s="120">
        <v>121</v>
      </c>
      <c r="AH125" s="14">
        <f t="shared" si="30"/>
        <v>7</v>
      </c>
      <c r="AI125" s="14">
        <f>INDEX(挂机升级突破!$BY$7:$BY$26,AM125)</f>
        <v>0</v>
      </c>
      <c r="AJ125" s="14">
        <f>INDEX(挂机升级突破!$BZ$7:$BZ$26,AM125)</f>
        <v>0</v>
      </c>
      <c r="AK125" s="14">
        <f t="shared" si="31"/>
        <v>4</v>
      </c>
      <c r="AL125" s="14" t="str">
        <f t="shared" si="32"/>
        <v>天使缇娜</v>
      </c>
      <c r="AM125" s="14">
        <f t="shared" si="33"/>
        <v>1</v>
      </c>
      <c r="AN125" s="14" t="str">
        <f t="shared" si="34"/>
        <v>天使缇娜1突</v>
      </c>
      <c r="AO125" s="14" t="str">
        <f>IF(AI125&gt;0,INDEX(挂机升级突破!$CF$5:$CJ$5,卡牌消耗!AI125),"")</f>
        <v/>
      </c>
      <c r="AP125" s="14" t="str">
        <f>IF(AI125&gt;0,ROUND(INDEX(挂机升级突破!$CJ$7:$CJ$26,卡牌消耗!AM125)*INDEX(卡牌消耗!$B$8:$F$8,AK125),0),"")</f>
        <v/>
      </c>
      <c r="AQ125" s="14" t="str">
        <f>IF(AJ125&gt;0,INDEX(挂机升级突破!$CF$5:$CJ$5,卡牌消耗!AJ125),"")</f>
        <v/>
      </c>
      <c r="AR125" s="14" t="str">
        <f>IF(AJ125&gt;0,ROUND(INDEX(挂机升级突破!$CF$7:$CI$26,卡牌消耗!AM125,卡牌消耗!AJ125)*INDEX($B$6:$F$6,AK125),0),"")</f>
        <v/>
      </c>
      <c r="AS125" s="120"/>
      <c r="AT125" s="120"/>
      <c r="AU125" s="122"/>
      <c r="AV125" s="15"/>
      <c r="BK125" s="52" t="s">
        <v>350</v>
      </c>
      <c r="BL125" s="14">
        <f>INDEX($BH$5:$BH$19,BL123)</f>
        <v>8</v>
      </c>
      <c r="BM125" s="52">
        <v>113</v>
      </c>
      <c r="BN125" s="52">
        <v>12</v>
      </c>
      <c r="BO125" s="21">
        <f t="shared" si="45"/>
        <v>8.2758620689655171E-2</v>
      </c>
      <c r="BP125" s="71">
        <f t="shared" si="46"/>
        <v>5022</v>
      </c>
      <c r="BQ125" s="52">
        <f>SUM(BP$5:BP125)</f>
        <v>391080</v>
      </c>
    </row>
    <row r="126" spans="8:69" ht="16.5" x14ac:dyDescent="0.2">
      <c r="H126" s="15"/>
      <c r="I126" s="15"/>
      <c r="J126" s="15"/>
      <c r="K126" s="15"/>
      <c r="L126" s="15"/>
      <c r="M126" s="15"/>
      <c r="N126" s="15"/>
      <c r="O126" s="15"/>
      <c r="P126" s="120">
        <v>122</v>
      </c>
      <c r="Q126" s="14">
        <f t="shared" si="25"/>
        <v>3</v>
      </c>
      <c r="R126" s="14">
        <f>INDEX(挂机升级突破!$BG$6:$BG$57,卡牌消耗!X126)</f>
        <v>11</v>
      </c>
      <c r="S126" s="14">
        <f>INDEX(挂机升级突破!BH$6:BH$57,卡牌消耗!$X126)</f>
        <v>3</v>
      </c>
      <c r="T126" s="14">
        <f>INDEX(挂机升级突破!BI$6:BI$57,卡牌消耗!$X126)</f>
        <v>0</v>
      </c>
      <c r="U126" s="14" t="str">
        <f t="shared" si="26"/>
        <v>典韦</v>
      </c>
      <c r="V126" s="14">
        <f t="shared" si="27"/>
        <v>4</v>
      </c>
      <c r="W126" s="14" t="str">
        <f t="shared" si="28"/>
        <v>典韦魂火-18</v>
      </c>
      <c r="X126" s="14">
        <f t="shared" si="29"/>
        <v>18</v>
      </c>
      <c r="Y126" s="14" t="str">
        <f>INDEX(挂机升级突破!$BJ$4:$BT$4,INDEX(挂机升级突破!$BG$6:$BG$57,卡牌消耗!X126))</f>
        <v>金币</v>
      </c>
      <c r="Z126" s="14">
        <f>ROUND(INDEX(挂机升级突破!$AZ$6:$AZ$57,卡牌消耗!X126)*INDEX(卡牌消耗!$B$8:$F$8,V126),0)</f>
        <v>11310</v>
      </c>
      <c r="AA126" s="14" t="str">
        <f>IF(S126&gt;0,INDEX(挂机升级突破!$BJ$4:$BT$4,S126),"")</f>
        <v>紫色基础材料</v>
      </c>
      <c r="AB126" s="14">
        <f>ROUND(INDEX(挂机升级突破!$BJ$6:$BT$57,卡牌消耗!X126,S126)*INDEX(卡牌消耗!$B$5:$F$5,V126),0)</f>
        <v>36</v>
      </c>
      <c r="AC126" s="14" t="str">
        <f>IF(T126&gt;0,INDEX(挂机升级突破!$BJ$4:$BT$4,T126),"")</f>
        <v/>
      </c>
      <c r="AD126" s="14" t="str">
        <f>IF(T126&gt;0,ROUND(INDEX(挂机升级突破!$BJ$6:$BT$57,卡牌消耗!X126,T126)*INDEX(卡牌消耗!$B$7:$F$7,V126),0),"")</f>
        <v/>
      </c>
      <c r="AE126" s="122"/>
      <c r="AF126" s="15"/>
      <c r="AG126" s="120">
        <v>122</v>
      </c>
      <c r="AH126" s="14">
        <f t="shared" si="30"/>
        <v>7</v>
      </c>
      <c r="AI126" s="14">
        <f>INDEX(挂机升级突破!$BY$7:$BY$26,AM126)</f>
        <v>5</v>
      </c>
      <c r="AJ126" s="14">
        <f>INDEX(挂机升级突破!$BZ$7:$BZ$26,AM126)</f>
        <v>0</v>
      </c>
      <c r="AK126" s="14">
        <f t="shared" si="31"/>
        <v>4</v>
      </c>
      <c r="AL126" s="14" t="str">
        <f t="shared" si="32"/>
        <v>天使缇娜</v>
      </c>
      <c r="AM126" s="14">
        <f t="shared" si="33"/>
        <v>2</v>
      </c>
      <c r="AN126" s="14" t="str">
        <f t="shared" si="34"/>
        <v>天使缇娜2突</v>
      </c>
      <c r="AO126" s="14" t="str">
        <f>IF(AI126&gt;0,INDEX(挂机升级突破!$CF$5:$CJ$5,卡牌消耗!AI126),"")</f>
        <v>金币</v>
      </c>
      <c r="AP126" s="14">
        <f>IF(AI126&gt;0,ROUND(INDEX(挂机升级突破!$CJ$7:$CJ$26,卡牌消耗!AM126)*INDEX(卡牌消耗!$B$8:$F$8,AK126),0),"")</f>
        <v>120</v>
      </c>
      <c r="AQ126" s="14" t="str">
        <f>IF(AJ126&gt;0,INDEX(挂机升级突破!$CF$5:$CJ$5,卡牌消耗!AJ126),"")</f>
        <v/>
      </c>
      <c r="AR126" s="14" t="str">
        <f>IF(AJ126&gt;0,ROUND(INDEX(挂机升级突破!$CF$7:$CI$26,卡牌消耗!AM126,卡牌消耗!AJ126)*INDEX($B$6:$F$6,AK126),0),"")</f>
        <v/>
      </c>
      <c r="AS126" s="120"/>
      <c r="AT126" s="120"/>
      <c r="AU126" s="122"/>
      <c r="AV126" s="15"/>
      <c r="BK126" s="15"/>
      <c r="BL126" s="14">
        <f>SUM(BN123:BN132)</f>
        <v>145</v>
      </c>
      <c r="BM126" s="52">
        <v>114</v>
      </c>
      <c r="BN126" s="52">
        <v>13</v>
      </c>
      <c r="BO126" s="21">
        <f t="shared" si="45"/>
        <v>8.9655172413793102E-2</v>
      </c>
      <c r="BP126" s="71">
        <f t="shared" si="46"/>
        <v>5441</v>
      </c>
      <c r="BQ126" s="52">
        <f>SUM(BP$5:BP126)</f>
        <v>396521</v>
      </c>
    </row>
    <row r="127" spans="8:69" ht="16.5" x14ac:dyDescent="0.2">
      <c r="H127" s="15"/>
      <c r="I127" s="15"/>
      <c r="J127" s="15"/>
      <c r="K127" s="15"/>
      <c r="L127" s="15"/>
      <c r="M127" s="15"/>
      <c r="N127" s="15"/>
      <c r="O127" s="15"/>
      <c r="P127" s="120">
        <v>123</v>
      </c>
      <c r="Q127" s="14">
        <f t="shared" si="25"/>
        <v>3</v>
      </c>
      <c r="R127" s="14">
        <f>INDEX(挂机升级突破!$BG$6:$BG$57,卡牌消耗!X127)</f>
        <v>11</v>
      </c>
      <c r="S127" s="14">
        <f>INDEX(挂机升级突破!BH$6:BH$57,卡牌消耗!$X127)</f>
        <v>3</v>
      </c>
      <c r="T127" s="14">
        <f>INDEX(挂机升级突破!BI$6:BI$57,卡牌消耗!$X127)</f>
        <v>0</v>
      </c>
      <c r="U127" s="14" t="str">
        <f t="shared" si="26"/>
        <v>典韦</v>
      </c>
      <c r="V127" s="14">
        <f t="shared" si="27"/>
        <v>4</v>
      </c>
      <c r="W127" s="14" t="str">
        <f t="shared" si="28"/>
        <v>典韦魂火-19</v>
      </c>
      <c r="X127" s="14">
        <f t="shared" si="29"/>
        <v>19</v>
      </c>
      <c r="Y127" s="14" t="str">
        <f>INDEX(挂机升级突破!$BJ$4:$BT$4,INDEX(挂机升级突破!$BG$6:$BG$57,卡牌消耗!X127))</f>
        <v>金币</v>
      </c>
      <c r="Z127" s="14">
        <f>ROUND(INDEX(挂机升级突破!$AZ$6:$AZ$57,卡牌消耗!X127)*INDEX(卡牌消耗!$B$8:$F$8,V127),0)</f>
        <v>12375</v>
      </c>
      <c r="AA127" s="14" t="str">
        <f>IF(S127&gt;0,INDEX(挂机升级突破!$BJ$4:$BT$4,S127),"")</f>
        <v>紫色基础材料</v>
      </c>
      <c r="AB127" s="14">
        <f>ROUND(INDEX(挂机升级突破!$BJ$6:$BT$57,卡牌消耗!X127,S127)*INDEX(卡牌消耗!$B$5:$F$5,V127),0)</f>
        <v>36</v>
      </c>
      <c r="AC127" s="14" t="str">
        <f>IF(T127&gt;0,INDEX(挂机升级突破!$BJ$4:$BT$4,T127),"")</f>
        <v/>
      </c>
      <c r="AD127" s="14" t="str">
        <f>IF(T127&gt;0,ROUND(INDEX(挂机升级突破!$BJ$6:$BT$57,卡牌消耗!X127,T127)*INDEX(卡牌消耗!$B$7:$F$7,V127),0),"")</f>
        <v/>
      </c>
      <c r="AE127" s="122"/>
      <c r="AF127" s="15"/>
      <c r="AG127" s="120">
        <v>123</v>
      </c>
      <c r="AH127" s="14">
        <f t="shared" si="30"/>
        <v>7</v>
      </c>
      <c r="AI127" s="14">
        <f>INDEX(挂机升级突破!$BY$7:$BY$26,AM127)</f>
        <v>5</v>
      </c>
      <c r="AJ127" s="14">
        <f>INDEX(挂机升级突破!$BZ$7:$BZ$26,AM127)</f>
        <v>0</v>
      </c>
      <c r="AK127" s="14">
        <f t="shared" si="31"/>
        <v>4</v>
      </c>
      <c r="AL127" s="14" t="str">
        <f t="shared" si="32"/>
        <v>天使缇娜</v>
      </c>
      <c r="AM127" s="14">
        <f t="shared" si="33"/>
        <v>3</v>
      </c>
      <c r="AN127" s="14" t="str">
        <f t="shared" si="34"/>
        <v>天使缇娜3突</v>
      </c>
      <c r="AO127" s="14" t="str">
        <f>IF(AI127&gt;0,INDEX(挂机升级突破!$CF$5:$CJ$5,卡牌消耗!AI127),"")</f>
        <v>金币</v>
      </c>
      <c r="AP127" s="14">
        <f>IF(AI127&gt;0,ROUND(INDEX(挂机升级突破!$CJ$7:$CJ$26,卡牌消耗!AM127)*INDEX(卡牌消耗!$B$8:$F$8,AK127),0),"")</f>
        <v>480</v>
      </c>
      <c r="AQ127" s="14" t="str">
        <f>IF(AJ127&gt;0,INDEX(挂机升级突破!$CF$5:$CJ$5,卡牌消耗!AJ127),"")</f>
        <v/>
      </c>
      <c r="AR127" s="14" t="str">
        <f>IF(AJ127&gt;0,ROUND(INDEX(挂机升级突破!$CF$7:$CI$26,卡牌消耗!AM127,卡牌消耗!AJ127)*INDEX($B$6:$F$6,AK127),0),"")</f>
        <v/>
      </c>
      <c r="AS127" s="120"/>
      <c r="AT127" s="120"/>
      <c r="AU127" s="122"/>
      <c r="AV127" s="15"/>
      <c r="BM127" s="52">
        <v>115</v>
      </c>
      <c r="BN127" s="52">
        <v>14</v>
      </c>
      <c r="BO127" s="21">
        <f t="shared" si="45"/>
        <v>9.6551724137931033E-2</v>
      </c>
      <c r="BP127" s="71">
        <f t="shared" si="46"/>
        <v>5860</v>
      </c>
      <c r="BQ127" s="52">
        <f>SUM(BP$5:BP127)</f>
        <v>402381</v>
      </c>
    </row>
    <row r="128" spans="8:69" ht="16.5" x14ac:dyDescent="0.2">
      <c r="H128" s="15"/>
      <c r="I128" s="15"/>
      <c r="J128" s="15"/>
      <c r="K128" s="15"/>
      <c r="L128" s="15"/>
      <c r="M128" s="15"/>
      <c r="N128" s="15"/>
      <c r="O128" s="15"/>
      <c r="P128" s="120">
        <v>124</v>
      </c>
      <c r="Q128" s="14">
        <f t="shared" si="25"/>
        <v>3</v>
      </c>
      <c r="R128" s="14">
        <f>INDEX(挂机升级突破!$BG$6:$BG$57,卡牌消耗!X128)</f>
        <v>11</v>
      </c>
      <c r="S128" s="14">
        <f>INDEX(挂机升级突破!BH$6:BH$57,卡牌消耗!$X128)</f>
        <v>3</v>
      </c>
      <c r="T128" s="14">
        <f>INDEX(挂机升级突破!BI$6:BI$57,卡牌消耗!$X128)</f>
        <v>0</v>
      </c>
      <c r="U128" s="14" t="str">
        <f t="shared" si="26"/>
        <v>典韦</v>
      </c>
      <c r="V128" s="14">
        <f t="shared" si="27"/>
        <v>4</v>
      </c>
      <c r="W128" s="14" t="str">
        <f t="shared" si="28"/>
        <v>典韦魂火-20</v>
      </c>
      <c r="X128" s="14">
        <f t="shared" si="29"/>
        <v>20</v>
      </c>
      <c r="Y128" s="14" t="str">
        <f>INDEX(挂机升级突破!$BJ$4:$BT$4,INDEX(挂机升级突破!$BG$6:$BG$57,卡牌消耗!X128))</f>
        <v>金币</v>
      </c>
      <c r="Z128" s="14">
        <f>ROUND(INDEX(挂机升级突破!$AZ$6:$AZ$57,卡牌消耗!X128)*INDEX(卡牌消耗!$B$8:$F$8,V128),0)</f>
        <v>13800</v>
      </c>
      <c r="AA128" s="14" t="str">
        <f>IF(S128&gt;0,INDEX(挂机升级突破!$BJ$4:$BT$4,S128),"")</f>
        <v>紫色基础材料</v>
      </c>
      <c r="AB128" s="14">
        <f>ROUND(INDEX(挂机升级突破!$BJ$6:$BT$57,卡牌消耗!X128,S128)*INDEX(卡牌消耗!$B$5:$F$5,V128),0)</f>
        <v>60</v>
      </c>
      <c r="AC128" s="14" t="str">
        <f>IF(T128&gt;0,INDEX(挂机升级突破!$BJ$4:$BT$4,T128),"")</f>
        <v/>
      </c>
      <c r="AD128" s="14" t="str">
        <f>IF(T128&gt;0,ROUND(INDEX(挂机升级突破!$BJ$6:$BT$57,卡牌消耗!X128,T128)*INDEX(卡牌消耗!$B$7:$F$7,V128),0),"")</f>
        <v/>
      </c>
      <c r="AE128" s="122"/>
      <c r="AF128" s="15"/>
      <c r="AG128" s="120">
        <v>124</v>
      </c>
      <c r="AH128" s="14">
        <f t="shared" si="30"/>
        <v>7</v>
      </c>
      <c r="AI128" s="14">
        <f>INDEX(挂机升级突破!$BY$7:$BY$26,AM128)</f>
        <v>5</v>
      </c>
      <c r="AJ128" s="14">
        <f>INDEX(挂机升级突破!$BZ$7:$BZ$26,AM128)</f>
        <v>1</v>
      </c>
      <c r="AK128" s="14">
        <f t="shared" si="31"/>
        <v>4</v>
      </c>
      <c r="AL128" s="14" t="str">
        <f t="shared" si="32"/>
        <v>天使缇娜</v>
      </c>
      <c r="AM128" s="14">
        <f t="shared" si="33"/>
        <v>4</v>
      </c>
      <c r="AN128" s="14" t="str">
        <f t="shared" si="34"/>
        <v>天使缇娜4突</v>
      </c>
      <c r="AO128" s="14" t="str">
        <f>IF(AI128&gt;0,INDEX(挂机升级突破!$CF$5:$CJ$5,卡牌消耗!AI128),"")</f>
        <v>金币</v>
      </c>
      <c r="AP128" s="14">
        <f>IF(AI128&gt;0,ROUND(INDEX(挂机升级突破!$CJ$7:$CJ$26,卡牌消耗!AM128)*INDEX(卡牌消耗!$B$8:$F$8,AK128),0),"")</f>
        <v>1440</v>
      </c>
      <c r="AQ128" s="14" t="str">
        <f>IF(AJ128&gt;0,INDEX(挂机升级突破!$CF$5:$CJ$5,卡牌消耗!AJ128),"")</f>
        <v>玄铁</v>
      </c>
      <c r="AR128" s="14">
        <f>IF(AJ128&gt;0,ROUND(INDEX(挂机升级突破!$CF$7:$CI$26,卡牌消耗!AM128,卡牌消耗!AJ128)*INDEX($B$6:$F$6,AK128),0),"")</f>
        <v>8</v>
      </c>
      <c r="AS128" s="120"/>
      <c r="AT128" s="120"/>
      <c r="AU128" s="122"/>
      <c r="AV128" s="15"/>
      <c r="BM128" s="52">
        <v>116</v>
      </c>
      <c r="BN128" s="52">
        <v>15</v>
      </c>
      <c r="BO128" s="21">
        <f t="shared" si="45"/>
        <v>0.10344827586206896</v>
      </c>
      <c r="BP128" s="71">
        <f t="shared" si="46"/>
        <v>6278</v>
      </c>
      <c r="BQ128" s="52">
        <f>SUM(BP$5:BP128)</f>
        <v>408659</v>
      </c>
    </row>
    <row r="129" spans="8:69" ht="16.5" x14ac:dyDescent="0.2">
      <c r="H129" s="15"/>
      <c r="I129" s="15"/>
      <c r="J129" s="15"/>
      <c r="K129" s="15"/>
      <c r="L129" s="15"/>
      <c r="M129" s="15"/>
      <c r="N129" s="15"/>
      <c r="O129" s="15"/>
      <c r="P129" s="120">
        <v>125</v>
      </c>
      <c r="Q129" s="14">
        <f t="shared" si="25"/>
        <v>3</v>
      </c>
      <c r="R129" s="14">
        <f>INDEX(挂机升级突破!$BG$6:$BG$57,卡牌消耗!X129)</f>
        <v>11</v>
      </c>
      <c r="S129" s="14">
        <f>INDEX(挂机升级突破!BH$6:BH$57,卡牌消耗!$X129)</f>
        <v>3</v>
      </c>
      <c r="T129" s="14">
        <f>INDEX(挂机升级突破!BI$6:BI$57,卡牌消耗!$X129)</f>
        <v>0</v>
      </c>
      <c r="U129" s="14" t="str">
        <f t="shared" si="26"/>
        <v>典韦</v>
      </c>
      <c r="V129" s="14">
        <f t="shared" si="27"/>
        <v>4</v>
      </c>
      <c r="W129" s="14" t="str">
        <f t="shared" si="28"/>
        <v>典韦魂火-21</v>
      </c>
      <c r="X129" s="14">
        <f t="shared" si="29"/>
        <v>21</v>
      </c>
      <c r="Y129" s="14" t="str">
        <f>INDEX(挂机升级突破!$BJ$4:$BT$4,INDEX(挂机升级突破!$BG$6:$BG$57,卡牌消耗!X129))</f>
        <v>金币</v>
      </c>
      <c r="Z129" s="14">
        <f>ROUND(INDEX(挂机升级突破!$AZ$6:$AZ$57,卡牌消耗!X129)*INDEX(卡牌消耗!$B$8:$F$8,V129),0)</f>
        <v>15210</v>
      </c>
      <c r="AA129" s="14" t="str">
        <f>IF(S129&gt;0,INDEX(挂机升级突破!$BJ$4:$BT$4,S129),"")</f>
        <v>紫色基础材料</v>
      </c>
      <c r="AB129" s="14">
        <f>ROUND(INDEX(挂机升级突破!$BJ$6:$BT$57,卡牌消耗!X129,S129)*INDEX(卡牌消耗!$B$5:$F$5,V129),0)</f>
        <v>60</v>
      </c>
      <c r="AC129" s="14" t="str">
        <f>IF(T129&gt;0,INDEX(挂机升级突破!$BJ$4:$BT$4,T129),"")</f>
        <v/>
      </c>
      <c r="AD129" s="14" t="str">
        <f>IF(T129&gt;0,ROUND(INDEX(挂机升级突破!$BJ$6:$BT$57,卡牌消耗!X129,T129)*INDEX(卡牌消耗!$B$7:$F$7,V129),0),"")</f>
        <v/>
      </c>
      <c r="AE129" s="122"/>
      <c r="AF129" s="15"/>
      <c r="AG129" s="120">
        <v>125</v>
      </c>
      <c r="AH129" s="14">
        <f t="shared" si="30"/>
        <v>7</v>
      </c>
      <c r="AI129" s="14">
        <f>INDEX(挂机升级突破!$BY$7:$BY$26,AM129)</f>
        <v>5</v>
      </c>
      <c r="AJ129" s="14">
        <f>INDEX(挂机升级突破!$BZ$7:$BZ$26,AM129)</f>
        <v>1</v>
      </c>
      <c r="AK129" s="14">
        <f t="shared" si="31"/>
        <v>4</v>
      </c>
      <c r="AL129" s="14" t="str">
        <f t="shared" si="32"/>
        <v>天使缇娜</v>
      </c>
      <c r="AM129" s="14">
        <f t="shared" si="33"/>
        <v>5</v>
      </c>
      <c r="AN129" s="14" t="str">
        <f t="shared" si="34"/>
        <v>天使缇娜5突</v>
      </c>
      <c r="AO129" s="14" t="str">
        <f>IF(AI129&gt;0,INDEX(挂机升级突破!$CF$5:$CJ$5,卡牌消耗!AI129),"")</f>
        <v>金币</v>
      </c>
      <c r="AP129" s="14">
        <f>IF(AI129&gt;0,ROUND(INDEX(挂机升级突破!$CJ$7:$CJ$26,卡牌消耗!AM129)*INDEX(卡牌消耗!$B$8:$F$8,AK129),0),"")</f>
        <v>2880</v>
      </c>
      <c r="AQ129" s="14" t="str">
        <f>IF(AJ129&gt;0,INDEX(挂机升级突破!$CF$5:$CJ$5,卡牌消耗!AJ129),"")</f>
        <v>玄铁</v>
      </c>
      <c r="AR129" s="14">
        <f>IF(AJ129&gt;0,ROUND(INDEX(挂机升级突破!$CF$7:$CI$26,卡牌消耗!AM129,卡牌消耗!AJ129)*INDEX($B$6:$F$6,AK129),0),"")</f>
        <v>17</v>
      </c>
      <c r="AS129" s="120"/>
      <c r="AT129" s="120"/>
      <c r="AU129" s="122"/>
      <c r="AV129" s="15"/>
      <c r="BM129" s="52">
        <v>117</v>
      </c>
      <c r="BN129" s="52">
        <v>16</v>
      </c>
      <c r="BO129" s="21">
        <f t="shared" si="45"/>
        <v>0.1103448275862069</v>
      </c>
      <c r="BP129" s="71">
        <f t="shared" si="46"/>
        <v>6697</v>
      </c>
      <c r="BQ129" s="52">
        <f>SUM(BP$5:BP129)</f>
        <v>415356</v>
      </c>
    </row>
    <row r="130" spans="8:69" ht="16.5" x14ac:dyDescent="0.2">
      <c r="H130" s="15"/>
      <c r="I130" s="15"/>
      <c r="J130" s="15"/>
      <c r="K130" s="15"/>
      <c r="L130" s="15"/>
      <c r="M130" s="15"/>
      <c r="N130" s="15"/>
      <c r="O130" s="15"/>
      <c r="P130" s="120">
        <v>126</v>
      </c>
      <c r="Q130" s="14">
        <f t="shared" si="25"/>
        <v>3</v>
      </c>
      <c r="R130" s="14">
        <f>INDEX(挂机升级突破!$BG$6:$BG$57,卡牌消耗!X130)</f>
        <v>11</v>
      </c>
      <c r="S130" s="14">
        <f>INDEX(挂机升级突破!BH$6:BH$57,卡牌消耗!$X130)</f>
        <v>3</v>
      </c>
      <c r="T130" s="14">
        <f>INDEX(挂机升级突破!BI$6:BI$57,卡牌消耗!$X130)</f>
        <v>0</v>
      </c>
      <c r="U130" s="14" t="str">
        <f t="shared" si="26"/>
        <v>典韦</v>
      </c>
      <c r="V130" s="14">
        <f t="shared" si="27"/>
        <v>4</v>
      </c>
      <c r="W130" s="14" t="str">
        <f t="shared" si="28"/>
        <v>典韦魂火-22</v>
      </c>
      <c r="X130" s="14">
        <f t="shared" si="29"/>
        <v>22</v>
      </c>
      <c r="Y130" s="14" t="str">
        <f>INDEX(挂机升级突破!$BJ$4:$BT$4,INDEX(挂机升级突破!$BG$6:$BG$57,卡牌消耗!X130))</f>
        <v>金币</v>
      </c>
      <c r="Z130" s="14">
        <f>ROUND(INDEX(挂机升级突破!$AZ$6:$AZ$57,卡牌消耗!X130)*INDEX(卡牌消耗!$B$8:$F$8,V130),0)</f>
        <v>16965</v>
      </c>
      <c r="AA130" s="14" t="str">
        <f>IF(S130&gt;0,INDEX(挂机升级突破!$BJ$4:$BT$4,S130),"")</f>
        <v>紫色基础材料</v>
      </c>
      <c r="AB130" s="14">
        <f>ROUND(INDEX(挂机升级突破!$BJ$6:$BT$57,卡牌消耗!X130,S130)*INDEX(卡牌消耗!$B$5:$F$5,V130),0)</f>
        <v>60</v>
      </c>
      <c r="AC130" s="14" t="str">
        <f>IF(T130&gt;0,INDEX(挂机升级突破!$BJ$4:$BT$4,T130),"")</f>
        <v/>
      </c>
      <c r="AD130" s="14" t="str">
        <f>IF(T130&gt;0,ROUND(INDEX(挂机升级突破!$BJ$6:$BT$57,卡牌消耗!X130,T130)*INDEX(卡牌消耗!$B$7:$F$7,V130),0),"")</f>
        <v/>
      </c>
      <c r="AE130" s="122"/>
      <c r="AF130" s="15"/>
      <c r="AG130" s="120">
        <v>126</v>
      </c>
      <c r="AH130" s="14">
        <f t="shared" si="30"/>
        <v>7</v>
      </c>
      <c r="AI130" s="14">
        <f>INDEX(挂机升级突破!$BY$7:$BY$26,AM130)</f>
        <v>5</v>
      </c>
      <c r="AJ130" s="14">
        <f>INDEX(挂机升级突破!$BZ$7:$BZ$26,AM130)</f>
        <v>1</v>
      </c>
      <c r="AK130" s="14">
        <f t="shared" si="31"/>
        <v>4</v>
      </c>
      <c r="AL130" s="14" t="str">
        <f t="shared" si="32"/>
        <v>天使缇娜</v>
      </c>
      <c r="AM130" s="14">
        <f t="shared" si="33"/>
        <v>6</v>
      </c>
      <c r="AN130" s="14" t="str">
        <f t="shared" si="34"/>
        <v>天使缇娜6突</v>
      </c>
      <c r="AO130" s="14" t="str">
        <f>IF(AI130&gt;0,INDEX(挂机升级突破!$CF$5:$CJ$5,卡牌消耗!AI130),"")</f>
        <v>金币</v>
      </c>
      <c r="AP130" s="14">
        <f>IF(AI130&gt;0,ROUND(INDEX(挂机升级突破!$CJ$7:$CJ$26,卡牌消耗!AM130)*INDEX(卡牌消耗!$B$8:$F$8,AK130),0),"")</f>
        <v>3600</v>
      </c>
      <c r="AQ130" s="14" t="str">
        <f>IF(AJ130&gt;0,INDEX(挂机升级突破!$CF$5:$CJ$5,卡牌消耗!AJ130),"")</f>
        <v>玄铁</v>
      </c>
      <c r="AR130" s="14">
        <f>IF(AJ130&gt;0,ROUND(INDEX(挂机升级突破!$CF$7:$CI$26,卡牌消耗!AM130,卡牌消耗!AJ130)*INDEX($B$6:$F$6,AK130),0),"")</f>
        <v>25</v>
      </c>
      <c r="AS130" s="120"/>
      <c r="AT130" s="120"/>
      <c r="AU130" s="122"/>
      <c r="AV130" s="15"/>
      <c r="BM130" s="52">
        <v>118</v>
      </c>
      <c r="BN130" s="52">
        <v>17</v>
      </c>
      <c r="BO130" s="21">
        <f t="shared" si="45"/>
        <v>0.11724137931034483</v>
      </c>
      <c r="BP130" s="71">
        <f t="shared" si="46"/>
        <v>7115</v>
      </c>
      <c r="BQ130" s="52">
        <f>SUM(BP$5:BP130)</f>
        <v>422471</v>
      </c>
    </row>
    <row r="131" spans="8:69" ht="16.5" x14ac:dyDescent="0.2">
      <c r="H131" s="15"/>
      <c r="I131" s="15"/>
      <c r="J131" s="15"/>
      <c r="K131" s="15"/>
      <c r="L131" s="15"/>
      <c r="M131" s="15"/>
      <c r="N131" s="15"/>
      <c r="O131" s="15"/>
      <c r="P131" s="120">
        <v>127</v>
      </c>
      <c r="Q131" s="14">
        <f t="shared" si="25"/>
        <v>3</v>
      </c>
      <c r="R131" s="14">
        <f>INDEX(挂机升级突破!$BG$6:$BG$57,卡牌消耗!X131)</f>
        <v>11</v>
      </c>
      <c r="S131" s="14">
        <f>INDEX(挂机升级突破!BH$6:BH$57,卡牌消耗!$X131)</f>
        <v>4</v>
      </c>
      <c r="T131" s="14">
        <f>INDEX(挂机升级突破!BI$6:BI$57,卡牌消耗!$X131)</f>
        <v>0</v>
      </c>
      <c r="U131" s="14" t="str">
        <f t="shared" si="26"/>
        <v>典韦</v>
      </c>
      <c r="V131" s="14">
        <f t="shared" si="27"/>
        <v>4</v>
      </c>
      <c r="W131" s="14" t="str">
        <f t="shared" si="28"/>
        <v>典韦魂火-23</v>
      </c>
      <c r="X131" s="14">
        <f t="shared" si="29"/>
        <v>23</v>
      </c>
      <c r="Y131" s="14" t="str">
        <f>INDEX(挂机升级突破!$BJ$4:$BT$4,INDEX(挂机升级突破!$BG$6:$BG$57,卡牌消耗!X131))</f>
        <v>金币</v>
      </c>
      <c r="Z131" s="14">
        <f>ROUND(INDEX(挂机升级突破!$AZ$6:$AZ$57,卡牌消耗!X131)*INDEX(卡牌消耗!$B$8:$F$8,V131),0)</f>
        <v>18720</v>
      </c>
      <c r="AA131" s="14" t="str">
        <f>IF(S131&gt;0,INDEX(挂机升级突破!$BJ$4:$BT$4,S131),"")</f>
        <v>橙色基础材料</v>
      </c>
      <c r="AB131" s="14">
        <f>ROUND(INDEX(挂机升级突破!$BJ$6:$BT$57,卡牌消耗!X131,S131)*INDEX(卡牌消耗!$B$5:$F$5,V131),0)</f>
        <v>16</v>
      </c>
      <c r="AC131" s="14" t="str">
        <f>IF(T131&gt;0,INDEX(挂机升级突破!$BJ$4:$BT$4,T131),"")</f>
        <v/>
      </c>
      <c r="AD131" s="14" t="str">
        <f>IF(T131&gt;0,ROUND(INDEX(挂机升级突破!$BJ$6:$BT$57,卡牌消耗!X131,T131)*INDEX(卡牌消耗!$B$7:$F$7,V131),0),"")</f>
        <v/>
      </c>
      <c r="AE131" s="122"/>
      <c r="AF131" s="15"/>
      <c r="AG131" s="120">
        <v>127</v>
      </c>
      <c r="AH131" s="14">
        <f t="shared" si="30"/>
        <v>7</v>
      </c>
      <c r="AI131" s="14">
        <f>INDEX(挂机升级突破!$BY$7:$BY$26,AM131)</f>
        <v>5</v>
      </c>
      <c r="AJ131" s="14">
        <f>INDEX(挂机升级突破!$BZ$7:$BZ$26,AM131)</f>
        <v>1</v>
      </c>
      <c r="AK131" s="14">
        <f t="shared" si="31"/>
        <v>4</v>
      </c>
      <c r="AL131" s="14" t="str">
        <f t="shared" si="32"/>
        <v>天使缇娜</v>
      </c>
      <c r="AM131" s="14">
        <f t="shared" si="33"/>
        <v>7</v>
      </c>
      <c r="AN131" s="14" t="str">
        <f t="shared" si="34"/>
        <v>天使缇娜7突</v>
      </c>
      <c r="AO131" s="14" t="str">
        <f>IF(AI131&gt;0,INDEX(挂机升级突破!$CF$5:$CJ$5,卡牌消耗!AI131),"")</f>
        <v>金币</v>
      </c>
      <c r="AP131" s="14">
        <f>IF(AI131&gt;0,ROUND(INDEX(挂机升级突破!$CJ$7:$CJ$26,卡牌消耗!AM131)*INDEX(卡牌消耗!$B$8:$F$8,AK131),0),"")</f>
        <v>4200</v>
      </c>
      <c r="AQ131" s="14" t="str">
        <f>IF(AJ131&gt;0,INDEX(挂机升级突破!$CF$5:$CJ$5,卡牌消耗!AJ131),"")</f>
        <v>玄铁</v>
      </c>
      <c r="AR131" s="14">
        <f>IF(AJ131&gt;0,ROUND(INDEX(挂机升级突破!$CF$7:$CI$26,卡牌消耗!AM131,卡牌消耗!AJ131)*INDEX($B$6:$F$6,AK131),0),"")</f>
        <v>42</v>
      </c>
      <c r="AS131" s="120"/>
      <c r="AT131" s="120"/>
      <c r="AU131" s="122"/>
      <c r="AV131" s="15"/>
      <c r="BM131" s="52">
        <v>119</v>
      </c>
      <c r="BN131" s="52">
        <v>18</v>
      </c>
      <c r="BO131" s="21">
        <f t="shared" si="45"/>
        <v>0.12413793103448276</v>
      </c>
      <c r="BP131" s="71">
        <f t="shared" si="46"/>
        <v>7534</v>
      </c>
      <c r="BQ131" s="52">
        <f>SUM(BP$5:BP131)</f>
        <v>430005</v>
      </c>
    </row>
    <row r="132" spans="8:69" ht="16.5" x14ac:dyDescent="0.2">
      <c r="H132" s="15"/>
      <c r="I132" s="15"/>
      <c r="J132" s="15"/>
      <c r="K132" s="15"/>
      <c r="L132" s="15"/>
      <c r="M132" s="15"/>
      <c r="N132" s="15"/>
      <c r="O132" s="15"/>
      <c r="P132" s="120">
        <v>128</v>
      </c>
      <c r="Q132" s="14">
        <f t="shared" si="25"/>
        <v>3</v>
      </c>
      <c r="R132" s="14">
        <f>INDEX(挂机升级突破!$BG$6:$BG$57,卡牌消耗!X132)</f>
        <v>11</v>
      </c>
      <c r="S132" s="14">
        <f>INDEX(挂机升级突破!BH$6:BH$57,卡牌消耗!$X132)</f>
        <v>4</v>
      </c>
      <c r="T132" s="14">
        <f>INDEX(挂机升级突破!BI$6:BI$57,卡牌消耗!$X132)</f>
        <v>0</v>
      </c>
      <c r="U132" s="14" t="str">
        <f t="shared" si="26"/>
        <v>典韦</v>
      </c>
      <c r="V132" s="14">
        <f t="shared" si="27"/>
        <v>4</v>
      </c>
      <c r="W132" s="14" t="str">
        <f t="shared" si="28"/>
        <v>典韦魂火-24</v>
      </c>
      <c r="X132" s="14">
        <f t="shared" si="29"/>
        <v>24</v>
      </c>
      <c r="Y132" s="14" t="str">
        <f>INDEX(挂机升级突破!$BJ$4:$BT$4,INDEX(挂机升级突破!$BG$6:$BG$57,卡牌消耗!X132))</f>
        <v>金币</v>
      </c>
      <c r="Z132" s="14">
        <f>ROUND(INDEX(挂机升级突破!$AZ$6:$AZ$57,卡牌消耗!X132)*INDEX(卡牌消耗!$B$8:$F$8,V132),0)</f>
        <v>20880</v>
      </c>
      <c r="AA132" s="14" t="str">
        <f>IF(S132&gt;0,INDEX(挂机升级突破!$BJ$4:$BT$4,S132),"")</f>
        <v>橙色基础材料</v>
      </c>
      <c r="AB132" s="14">
        <f>ROUND(INDEX(挂机升级突破!$BJ$6:$BT$57,卡牌消耗!X132,S132)*INDEX(卡牌消耗!$B$5:$F$5,V132),0)</f>
        <v>16</v>
      </c>
      <c r="AC132" s="14" t="str">
        <f>IF(T132&gt;0,INDEX(挂机升级突破!$BJ$4:$BT$4,T132),"")</f>
        <v/>
      </c>
      <c r="AD132" s="14" t="str">
        <f>IF(T132&gt;0,ROUND(INDEX(挂机升级突破!$BJ$6:$BT$57,卡牌消耗!X132,T132)*INDEX(卡牌消耗!$B$7:$F$7,V132),0),"")</f>
        <v/>
      </c>
      <c r="AE132" s="122"/>
      <c r="AF132" s="15"/>
      <c r="AG132" s="120">
        <v>128</v>
      </c>
      <c r="AH132" s="14">
        <f t="shared" si="30"/>
        <v>7</v>
      </c>
      <c r="AI132" s="14">
        <f>INDEX(挂机升级突破!$BY$7:$BY$26,AM132)</f>
        <v>5</v>
      </c>
      <c r="AJ132" s="14">
        <f>INDEX(挂机升级突破!$BZ$7:$BZ$26,AM132)</f>
        <v>1</v>
      </c>
      <c r="AK132" s="14">
        <f t="shared" si="31"/>
        <v>4</v>
      </c>
      <c r="AL132" s="14" t="str">
        <f t="shared" si="32"/>
        <v>天使缇娜</v>
      </c>
      <c r="AM132" s="14">
        <f t="shared" si="33"/>
        <v>8</v>
      </c>
      <c r="AN132" s="14" t="str">
        <f t="shared" si="34"/>
        <v>天使缇娜8突</v>
      </c>
      <c r="AO132" s="14" t="str">
        <f>IF(AI132&gt;0,INDEX(挂机升级突破!$CF$5:$CJ$5,卡牌消耗!AI132),"")</f>
        <v>金币</v>
      </c>
      <c r="AP132" s="14">
        <f>IF(AI132&gt;0,ROUND(INDEX(挂机升级突破!$CJ$7:$CJ$26,卡牌消耗!AM132)*INDEX(卡牌消耗!$B$8:$F$8,AK132),0),"")</f>
        <v>4839</v>
      </c>
      <c r="AQ132" s="14" t="str">
        <f>IF(AJ132&gt;0,INDEX(挂机升级突破!$CF$5:$CJ$5,卡牌消耗!AJ132),"")</f>
        <v>玄铁</v>
      </c>
      <c r="AR132" s="14">
        <f>IF(AJ132&gt;0,ROUND(INDEX(挂机升级突破!$CF$7:$CI$26,卡牌消耗!AM132,卡牌消耗!AJ132)*INDEX($B$6:$F$6,AK132),0),"")</f>
        <v>76</v>
      </c>
      <c r="AS132" s="120"/>
      <c r="AT132" s="120"/>
      <c r="AU132" s="122"/>
      <c r="AV132" s="15"/>
      <c r="BM132" s="52">
        <v>120</v>
      </c>
      <c r="BN132" s="52">
        <v>19</v>
      </c>
      <c r="BO132" s="21">
        <f t="shared" si="45"/>
        <v>0.1310344827586207</v>
      </c>
      <c r="BP132" s="71">
        <f t="shared" si="46"/>
        <v>7952</v>
      </c>
      <c r="BQ132" s="52">
        <f>SUM(BP$5:BP132)</f>
        <v>437957</v>
      </c>
    </row>
    <row r="133" spans="8:69" ht="16.5" x14ac:dyDescent="0.2">
      <c r="H133" s="15"/>
      <c r="I133" s="15"/>
      <c r="J133" s="15"/>
      <c r="K133" s="15"/>
      <c r="L133" s="15"/>
      <c r="M133" s="15"/>
      <c r="N133" s="15"/>
      <c r="O133" s="15"/>
      <c r="P133" s="120">
        <v>129</v>
      </c>
      <c r="Q133" s="14">
        <f t="shared" si="25"/>
        <v>3</v>
      </c>
      <c r="R133" s="14">
        <f>INDEX(挂机升级突破!$BG$6:$BG$57,卡牌消耗!X133)</f>
        <v>11</v>
      </c>
      <c r="S133" s="14">
        <f>INDEX(挂机升级突破!BH$6:BH$57,卡牌消耗!$X133)</f>
        <v>4</v>
      </c>
      <c r="T133" s="14">
        <f>INDEX(挂机升级突破!BI$6:BI$57,卡牌消耗!$X133)</f>
        <v>0</v>
      </c>
      <c r="U133" s="14" t="str">
        <f t="shared" si="26"/>
        <v>典韦</v>
      </c>
      <c r="V133" s="14">
        <f t="shared" si="27"/>
        <v>4</v>
      </c>
      <c r="W133" s="14" t="str">
        <f t="shared" si="28"/>
        <v>典韦魂火-25</v>
      </c>
      <c r="X133" s="14">
        <f t="shared" si="29"/>
        <v>25</v>
      </c>
      <c r="Y133" s="14" t="str">
        <f>INDEX(挂机升级突破!$BJ$4:$BT$4,INDEX(挂机升级突破!$BG$6:$BG$57,卡牌消耗!X133))</f>
        <v>金币</v>
      </c>
      <c r="Z133" s="14">
        <f>ROUND(INDEX(挂机升级突破!$AZ$6:$AZ$57,卡牌消耗!X133)*INDEX(卡牌消耗!$B$8:$F$8,V133),0)</f>
        <v>25740</v>
      </c>
      <c r="AA133" s="14" t="str">
        <f>IF(S133&gt;0,INDEX(挂机升级突破!$BJ$4:$BT$4,S133),"")</f>
        <v>橙色基础材料</v>
      </c>
      <c r="AB133" s="14">
        <f>ROUND(INDEX(挂机升级突破!$BJ$6:$BT$57,卡牌消耗!X133,S133)*INDEX(卡牌消耗!$B$5:$F$5,V133),0)</f>
        <v>16</v>
      </c>
      <c r="AC133" s="14" t="str">
        <f>IF(T133&gt;0,INDEX(挂机升级突破!$BJ$4:$BT$4,T133),"")</f>
        <v/>
      </c>
      <c r="AD133" s="14" t="str">
        <f>IF(T133&gt;0,ROUND(INDEX(挂机升级突破!$BJ$6:$BT$57,卡牌消耗!X133,T133)*INDEX(卡牌消耗!$B$7:$F$7,V133),0),"")</f>
        <v/>
      </c>
      <c r="AE133" s="122"/>
      <c r="AF133" s="15"/>
      <c r="AG133" s="120">
        <v>129</v>
      </c>
      <c r="AH133" s="14">
        <f t="shared" si="30"/>
        <v>7</v>
      </c>
      <c r="AI133" s="14">
        <f>INDEX(挂机升级突破!$BY$7:$BY$26,AM133)</f>
        <v>5</v>
      </c>
      <c r="AJ133" s="14">
        <f>INDEX(挂机升级突破!$BZ$7:$BZ$26,AM133)</f>
        <v>2</v>
      </c>
      <c r="AK133" s="14">
        <f t="shared" si="31"/>
        <v>4</v>
      </c>
      <c r="AL133" s="14" t="str">
        <f t="shared" si="32"/>
        <v>天使缇娜</v>
      </c>
      <c r="AM133" s="14">
        <f t="shared" si="33"/>
        <v>9</v>
      </c>
      <c r="AN133" s="14" t="str">
        <f t="shared" si="34"/>
        <v>天使缇娜9突</v>
      </c>
      <c r="AO133" s="14" t="str">
        <f>IF(AI133&gt;0,INDEX(挂机升级突破!$CF$5:$CJ$5,卡牌消耗!AI133),"")</f>
        <v>金币</v>
      </c>
      <c r="AP133" s="14">
        <f>IF(AI133&gt;0,ROUND(INDEX(挂机升级突破!$CJ$7:$CJ$26,卡牌消耗!AM133)*INDEX(卡牌消耗!$B$8:$F$8,AK133),0),"")</f>
        <v>6240</v>
      </c>
      <c r="AQ133" s="14" t="str">
        <f>IF(AJ133&gt;0,INDEX(挂机升级突破!$CF$5:$CJ$5,卡牌消耗!AJ133),"")</f>
        <v>乌金</v>
      </c>
      <c r="AR133" s="14">
        <f>IF(AJ133&gt;0,ROUND(INDEX(挂机升级突破!$CF$7:$CI$26,卡牌消耗!AM133,卡牌消耗!AJ133)*INDEX($B$6:$F$6,AK133),0),"")</f>
        <v>24</v>
      </c>
      <c r="AS133" s="120"/>
      <c r="AT133" s="120"/>
      <c r="AU133" s="122"/>
      <c r="AV133" s="15"/>
      <c r="BK133" s="52" t="s">
        <v>352</v>
      </c>
      <c r="BL133" s="52">
        <v>13</v>
      </c>
      <c r="BM133" s="52">
        <v>121</v>
      </c>
      <c r="BN133" s="52">
        <v>10</v>
      </c>
      <c r="BO133" s="21">
        <f t="shared" ref="BO133:BO142" si="47">BN133/BL$136</f>
        <v>6.8965517241379309E-2</v>
      </c>
      <c r="BP133" s="52">
        <f>INT(BL$134*BO133)</f>
        <v>4775</v>
      </c>
      <c r="BQ133" s="52">
        <f>SUM(BP$5:BP133)</f>
        <v>442732</v>
      </c>
    </row>
    <row r="134" spans="8:69" ht="16.5" x14ac:dyDescent="0.2">
      <c r="H134" s="15"/>
      <c r="I134" s="15"/>
      <c r="J134" s="15"/>
      <c r="K134" s="15"/>
      <c r="L134" s="15"/>
      <c r="M134" s="15"/>
      <c r="N134" s="15"/>
      <c r="O134" s="15"/>
      <c r="P134" s="120">
        <v>130</v>
      </c>
      <c r="Q134" s="14">
        <f t="shared" ref="Q134:Q197" si="48">INT((P134-1)/52)+1</f>
        <v>3</v>
      </c>
      <c r="R134" s="14">
        <f>INDEX(挂机升级突破!$BG$6:$BG$57,卡牌消耗!X134)</f>
        <v>11</v>
      </c>
      <c r="S134" s="14">
        <f>INDEX(挂机升级突破!BH$6:BH$57,卡牌消耗!$X134)</f>
        <v>4</v>
      </c>
      <c r="T134" s="14">
        <f>INDEX(挂机升级突破!BI$6:BI$57,卡牌消耗!$X134)</f>
        <v>0</v>
      </c>
      <c r="U134" s="14" t="str">
        <f t="shared" ref="U134:U197" si="49">INDEX($B$13:$B$40,Q134)</f>
        <v>典韦</v>
      </c>
      <c r="V134" s="14">
        <f t="shared" ref="V134:V197" si="50">INDEX($C$13:$C$40,Q134)</f>
        <v>4</v>
      </c>
      <c r="W134" s="14" t="str">
        <f t="shared" ref="W134:W197" si="51">U134&amp;"魂火-"&amp;X134</f>
        <v>典韦魂火-26</v>
      </c>
      <c r="X134" s="14">
        <f t="shared" ref="X134:X197" si="52">P134-(Q134-1)*52</f>
        <v>26</v>
      </c>
      <c r="Y134" s="14" t="str">
        <f>INDEX(挂机升级突破!$BJ$4:$BT$4,INDEX(挂机升级突破!$BG$6:$BG$57,卡牌消耗!X134))</f>
        <v>金币</v>
      </c>
      <c r="Z134" s="14">
        <f>ROUND(INDEX(挂机升级突破!$AZ$6:$AZ$57,卡牌消耗!X134)*INDEX(卡牌消耗!$B$8:$F$8,V134),0)</f>
        <v>28710</v>
      </c>
      <c r="AA134" s="14" t="str">
        <f>IF(S134&gt;0,INDEX(挂机升级突破!$BJ$4:$BT$4,S134),"")</f>
        <v>橙色基础材料</v>
      </c>
      <c r="AB134" s="14">
        <f>ROUND(INDEX(挂机升级突破!$BJ$6:$BT$57,卡牌消耗!X134,S134)*INDEX(卡牌消耗!$B$5:$F$5,V134),0)</f>
        <v>19</v>
      </c>
      <c r="AC134" s="14" t="str">
        <f>IF(T134&gt;0,INDEX(挂机升级突破!$BJ$4:$BT$4,T134),"")</f>
        <v/>
      </c>
      <c r="AD134" s="14" t="str">
        <f>IF(T134&gt;0,ROUND(INDEX(挂机升级突破!$BJ$6:$BT$57,卡牌消耗!X134,T134)*INDEX(卡牌消耗!$B$7:$F$7,V134),0),"")</f>
        <v/>
      </c>
      <c r="AE134" s="122"/>
      <c r="AF134" s="15"/>
      <c r="AG134" s="120">
        <v>130</v>
      </c>
      <c r="AH134" s="14">
        <f t="shared" ref="AH134:AH197" si="53">INT((AG134-1)/20)+1</f>
        <v>7</v>
      </c>
      <c r="AI134" s="14">
        <f>INDEX(挂机升级突破!$BY$7:$BY$26,AM134)</f>
        <v>5</v>
      </c>
      <c r="AJ134" s="14">
        <f>INDEX(挂机升级突破!$BZ$7:$BZ$26,AM134)</f>
        <v>2</v>
      </c>
      <c r="AK134" s="14">
        <f t="shared" ref="AK134:AK197" si="54">INDEX($C$13:$C$40,AH134)</f>
        <v>4</v>
      </c>
      <c r="AL134" s="14" t="str">
        <f t="shared" ref="AL134:AL197" si="55">INDEX($B$13:$B$40,AH134)</f>
        <v>天使缇娜</v>
      </c>
      <c r="AM134" s="14">
        <f t="shared" ref="AM134:AM197" si="56">AG134-(AH134-1)*20</f>
        <v>10</v>
      </c>
      <c r="AN134" s="14" t="str">
        <f t="shared" ref="AN134:AN197" si="57">AL134&amp;AM134&amp;"突"</f>
        <v>天使缇娜10突</v>
      </c>
      <c r="AO134" s="14" t="str">
        <f>IF(AI134&gt;0,INDEX(挂机升级突破!$CF$5:$CJ$5,卡牌消耗!AI134),"")</f>
        <v>金币</v>
      </c>
      <c r="AP134" s="14">
        <f>IF(AI134&gt;0,ROUND(INDEX(挂机升级突破!$CJ$7:$CJ$26,卡牌消耗!AM134)*INDEX(卡牌消耗!$B$8:$F$8,AK134),0),"")</f>
        <v>9519</v>
      </c>
      <c r="AQ134" s="14" t="str">
        <f>IF(AJ134&gt;0,INDEX(挂机升级突破!$CF$5:$CJ$5,卡牌消耗!AJ134),"")</f>
        <v>乌金</v>
      </c>
      <c r="AR134" s="14">
        <f>IF(AJ134&gt;0,ROUND(INDEX(挂机升级突破!$CF$7:$CI$26,卡牌消耗!AM134,卡牌消耗!AJ134)*INDEX($B$6:$F$6,AK134),0),"")</f>
        <v>35</v>
      </c>
      <c r="AS134" s="120"/>
      <c r="AT134" s="120"/>
      <c r="AU134" s="122"/>
      <c r="AV134" s="15"/>
      <c r="BK134" s="14" t="str">
        <f>INDEX($AX$5:$AX$19,BL133)</f>
        <v>120~130</v>
      </c>
      <c r="BL134" s="14">
        <f>INDEX($BG$5:$BG$19,BL133)</f>
        <v>69238</v>
      </c>
      <c r="BM134" s="52">
        <v>122</v>
      </c>
      <c r="BN134" s="52">
        <v>11</v>
      </c>
      <c r="BO134" s="21">
        <f t="shared" si="47"/>
        <v>7.586206896551724E-2</v>
      </c>
      <c r="BP134" s="71">
        <f t="shared" ref="BP134:BP142" si="58">INT(BL$134*BO134)</f>
        <v>5252</v>
      </c>
      <c r="BQ134" s="52">
        <f>SUM(BP$5:BP134)</f>
        <v>447984</v>
      </c>
    </row>
    <row r="135" spans="8:69" ht="16.5" x14ac:dyDescent="0.2">
      <c r="H135" s="15"/>
      <c r="I135" s="15"/>
      <c r="J135" s="15"/>
      <c r="K135" s="15"/>
      <c r="L135" s="15"/>
      <c r="M135" s="15"/>
      <c r="N135" s="15"/>
      <c r="O135" s="15"/>
      <c r="P135" s="120">
        <v>131</v>
      </c>
      <c r="Q135" s="14">
        <f t="shared" si="48"/>
        <v>3</v>
      </c>
      <c r="R135" s="14">
        <f>INDEX(挂机升级突破!$BG$6:$BG$57,卡牌消耗!X135)</f>
        <v>11</v>
      </c>
      <c r="S135" s="14">
        <f>INDEX(挂机升级突破!BH$6:BH$57,卡牌消耗!$X135)</f>
        <v>4</v>
      </c>
      <c r="T135" s="14">
        <f>INDEX(挂机升级突破!BI$6:BI$57,卡牌消耗!$X135)</f>
        <v>0</v>
      </c>
      <c r="U135" s="14" t="str">
        <f t="shared" si="49"/>
        <v>典韦</v>
      </c>
      <c r="V135" s="14">
        <f t="shared" si="50"/>
        <v>4</v>
      </c>
      <c r="W135" s="14" t="str">
        <f t="shared" si="51"/>
        <v>典韦魂火-27</v>
      </c>
      <c r="X135" s="14">
        <f t="shared" si="52"/>
        <v>27</v>
      </c>
      <c r="Y135" s="14" t="str">
        <f>INDEX(挂机升级突破!$BJ$4:$BT$4,INDEX(挂机升级突破!$BG$6:$BG$57,卡牌消耗!X135))</f>
        <v>金币</v>
      </c>
      <c r="Z135" s="14">
        <f>ROUND(INDEX(挂机升级突破!$AZ$6:$AZ$57,卡牌消耗!X135)*INDEX(卡牌消耗!$B$8:$F$8,V135),0)</f>
        <v>32235</v>
      </c>
      <c r="AA135" s="14" t="str">
        <f>IF(S135&gt;0,INDEX(挂机升级突破!$BJ$4:$BT$4,S135),"")</f>
        <v>橙色基础材料</v>
      </c>
      <c r="AB135" s="14">
        <f>ROUND(INDEX(挂机升级突破!$BJ$6:$BT$57,卡牌消耗!X135,S135)*INDEX(卡牌消耗!$B$5:$F$5,V135),0)</f>
        <v>19</v>
      </c>
      <c r="AC135" s="14" t="str">
        <f>IF(T135&gt;0,INDEX(挂机升级突破!$BJ$4:$BT$4,T135),"")</f>
        <v/>
      </c>
      <c r="AD135" s="14" t="str">
        <f>IF(T135&gt;0,ROUND(INDEX(挂机升级突破!$BJ$6:$BT$57,卡牌消耗!X135,T135)*INDEX(卡牌消耗!$B$7:$F$7,V135),0),"")</f>
        <v/>
      </c>
      <c r="AE135" s="122"/>
      <c r="AF135" s="15"/>
      <c r="AG135" s="120">
        <v>131</v>
      </c>
      <c r="AH135" s="14">
        <f t="shared" si="53"/>
        <v>7</v>
      </c>
      <c r="AI135" s="14">
        <f>INDEX(挂机升级突破!$BY$7:$BY$26,AM135)</f>
        <v>5</v>
      </c>
      <c r="AJ135" s="14">
        <f>INDEX(挂机升级突破!$BZ$7:$BZ$26,AM135)</f>
        <v>2</v>
      </c>
      <c r="AK135" s="14">
        <f t="shared" si="54"/>
        <v>4</v>
      </c>
      <c r="AL135" s="14" t="str">
        <f t="shared" si="55"/>
        <v>天使缇娜</v>
      </c>
      <c r="AM135" s="14">
        <f t="shared" si="56"/>
        <v>11</v>
      </c>
      <c r="AN135" s="14" t="str">
        <f t="shared" si="57"/>
        <v>天使缇娜11突</v>
      </c>
      <c r="AO135" s="14" t="str">
        <f>IF(AI135&gt;0,INDEX(挂机升级突破!$CF$5:$CJ$5,卡牌消耗!AI135),"")</f>
        <v>金币</v>
      </c>
      <c r="AP135" s="14">
        <f>IF(AI135&gt;0,ROUND(INDEX(挂机升级突破!$CJ$7:$CJ$26,卡牌消耗!AM135)*INDEX(卡牌消耗!$B$8:$F$8,AK135),0),"")</f>
        <v>11700</v>
      </c>
      <c r="AQ135" s="14" t="str">
        <f>IF(AJ135&gt;0,INDEX(挂机升级突破!$CF$5:$CJ$5,卡牌消耗!AJ135),"")</f>
        <v>乌金</v>
      </c>
      <c r="AR135" s="14">
        <f>IF(AJ135&gt;0,ROUND(INDEX(挂机升级突破!$CF$7:$CI$26,卡牌消耗!AM135,卡牌消耗!AJ135)*INDEX($B$6:$F$6,AK135),0),"")</f>
        <v>46</v>
      </c>
      <c r="AS135" s="120"/>
      <c r="AT135" s="120"/>
      <c r="AU135" s="122"/>
      <c r="AV135" s="15"/>
      <c r="BK135" s="52" t="s">
        <v>350</v>
      </c>
      <c r="BL135" s="14">
        <f>INDEX($BH$5:$BH$19,BL133)</f>
        <v>8.5</v>
      </c>
      <c r="BM135" s="52">
        <v>123</v>
      </c>
      <c r="BN135" s="52">
        <v>12</v>
      </c>
      <c r="BO135" s="21">
        <f t="shared" si="47"/>
        <v>8.2758620689655171E-2</v>
      </c>
      <c r="BP135" s="71">
        <f t="shared" si="58"/>
        <v>5730</v>
      </c>
      <c r="BQ135" s="52">
        <f>SUM(BP$5:BP135)</f>
        <v>453714</v>
      </c>
    </row>
    <row r="136" spans="8:69" ht="16.5" x14ac:dyDescent="0.2">
      <c r="H136" s="15"/>
      <c r="I136" s="15"/>
      <c r="J136" s="15"/>
      <c r="K136" s="15"/>
      <c r="L136" s="15"/>
      <c r="M136" s="15"/>
      <c r="N136" s="15"/>
      <c r="O136" s="15"/>
      <c r="P136" s="120">
        <v>132</v>
      </c>
      <c r="Q136" s="14">
        <f t="shared" si="48"/>
        <v>3</v>
      </c>
      <c r="R136" s="14">
        <f>INDEX(挂机升级突破!$BG$6:$BG$57,卡牌消耗!X136)</f>
        <v>11</v>
      </c>
      <c r="S136" s="14">
        <f>INDEX(挂机升级突破!BH$6:BH$57,卡牌消耗!$X136)</f>
        <v>4</v>
      </c>
      <c r="T136" s="14">
        <f>INDEX(挂机升级突破!BI$6:BI$57,卡牌消耗!$X136)</f>
        <v>0</v>
      </c>
      <c r="U136" s="14" t="str">
        <f t="shared" si="49"/>
        <v>典韦</v>
      </c>
      <c r="V136" s="14">
        <f t="shared" si="50"/>
        <v>4</v>
      </c>
      <c r="W136" s="14" t="str">
        <f t="shared" si="51"/>
        <v>典韦魂火-28</v>
      </c>
      <c r="X136" s="14">
        <f t="shared" si="52"/>
        <v>28</v>
      </c>
      <c r="Y136" s="14" t="str">
        <f>INDEX(挂机升级突破!$BJ$4:$BT$4,INDEX(挂机升级突破!$BG$6:$BG$57,卡牌消耗!X136))</f>
        <v>金币</v>
      </c>
      <c r="Z136" s="14">
        <f>ROUND(INDEX(挂机升级突破!$AZ$6:$AZ$57,卡牌消耗!X136)*INDEX(卡牌消耗!$B$8:$F$8,V136),0)</f>
        <v>35955</v>
      </c>
      <c r="AA136" s="14" t="str">
        <f>IF(S136&gt;0,INDEX(挂机升级突破!$BJ$4:$BT$4,S136),"")</f>
        <v>橙色基础材料</v>
      </c>
      <c r="AB136" s="14">
        <f>ROUND(INDEX(挂机升级突破!$BJ$6:$BT$57,卡牌消耗!X136,S136)*INDEX(卡牌消耗!$B$5:$F$5,V136),0)</f>
        <v>19</v>
      </c>
      <c r="AC136" s="14" t="str">
        <f>IF(T136&gt;0,INDEX(挂机升级突破!$BJ$4:$BT$4,T136),"")</f>
        <v/>
      </c>
      <c r="AD136" s="14" t="str">
        <f>IF(T136&gt;0,ROUND(INDEX(挂机升级突破!$BJ$6:$BT$57,卡牌消耗!X136,T136)*INDEX(卡牌消耗!$B$7:$F$7,V136),0),"")</f>
        <v/>
      </c>
      <c r="AE136" s="122"/>
      <c r="AF136" s="15"/>
      <c r="AG136" s="120">
        <v>132</v>
      </c>
      <c r="AH136" s="14">
        <f t="shared" si="53"/>
        <v>7</v>
      </c>
      <c r="AI136" s="14">
        <f>INDEX(挂机升级突破!$BY$7:$BY$26,AM136)</f>
        <v>5</v>
      </c>
      <c r="AJ136" s="14">
        <f>INDEX(挂机升级突破!$BZ$7:$BZ$26,AM136)</f>
        <v>2</v>
      </c>
      <c r="AK136" s="14">
        <f t="shared" si="54"/>
        <v>4</v>
      </c>
      <c r="AL136" s="14" t="str">
        <f t="shared" si="55"/>
        <v>天使缇娜</v>
      </c>
      <c r="AM136" s="14">
        <f t="shared" si="56"/>
        <v>12</v>
      </c>
      <c r="AN136" s="14" t="str">
        <f t="shared" si="57"/>
        <v>天使缇娜12突</v>
      </c>
      <c r="AO136" s="14" t="str">
        <f>IF(AI136&gt;0,INDEX(挂机升级突破!$CF$5:$CJ$5,卡牌消耗!AI136),"")</f>
        <v>金币</v>
      </c>
      <c r="AP136" s="14">
        <f>IF(AI136&gt;0,ROUND(INDEX(挂机升级突破!$CJ$7:$CJ$26,卡牌消耗!AM136)*INDEX(卡牌消耗!$B$8:$F$8,AK136),0),"")</f>
        <v>19800</v>
      </c>
      <c r="AQ136" s="14" t="str">
        <f>IF(AJ136&gt;0,INDEX(挂机升级突破!$CF$5:$CJ$5,卡牌消耗!AJ136),"")</f>
        <v>乌金</v>
      </c>
      <c r="AR136" s="14">
        <f>IF(AJ136&gt;0,ROUND(INDEX(挂机升级突破!$CF$7:$CI$26,卡牌消耗!AM136,卡牌消耗!AJ136)*INDEX($B$6:$F$6,AK136),0),"")</f>
        <v>59</v>
      </c>
      <c r="AS136" s="120"/>
      <c r="AT136" s="120"/>
      <c r="AU136" s="122"/>
      <c r="AV136" s="15"/>
      <c r="BK136" s="15"/>
      <c r="BL136" s="14">
        <f>SUM(BN133:BN142)</f>
        <v>145</v>
      </c>
      <c r="BM136" s="52">
        <v>124</v>
      </c>
      <c r="BN136" s="52">
        <v>13</v>
      </c>
      <c r="BO136" s="21">
        <f t="shared" si="47"/>
        <v>8.9655172413793102E-2</v>
      </c>
      <c r="BP136" s="71">
        <f t="shared" si="58"/>
        <v>6207</v>
      </c>
      <c r="BQ136" s="52">
        <f>SUM(BP$5:BP136)</f>
        <v>459921</v>
      </c>
    </row>
    <row r="137" spans="8:69" ht="16.5" x14ac:dyDescent="0.2">
      <c r="H137" s="15"/>
      <c r="I137" s="15"/>
      <c r="J137" s="15"/>
      <c r="K137" s="15"/>
      <c r="L137" s="15"/>
      <c r="M137" s="15"/>
      <c r="N137" s="15"/>
      <c r="O137" s="15"/>
      <c r="P137" s="120">
        <v>133</v>
      </c>
      <c r="Q137" s="14">
        <f t="shared" si="48"/>
        <v>3</v>
      </c>
      <c r="R137" s="14">
        <f>INDEX(挂机升级突破!$BG$6:$BG$57,卡牌消耗!X137)</f>
        <v>11</v>
      </c>
      <c r="S137" s="14">
        <f>INDEX(挂机升级突破!BH$6:BH$57,卡牌消耗!$X137)</f>
        <v>4</v>
      </c>
      <c r="T137" s="14">
        <f>INDEX(挂机升级突破!BI$6:BI$57,卡牌消耗!$X137)</f>
        <v>0</v>
      </c>
      <c r="U137" s="14" t="str">
        <f t="shared" si="49"/>
        <v>典韦</v>
      </c>
      <c r="V137" s="14">
        <f t="shared" si="50"/>
        <v>4</v>
      </c>
      <c r="W137" s="14" t="str">
        <f t="shared" si="51"/>
        <v>典韦魂火-29</v>
      </c>
      <c r="X137" s="14">
        <f t="shared" si="52"/>
        <v>29</v>
      </c>
      <c r="Y137" s="14" t="str">
        <f>INDEX(挂机升级突破!$BJ$4:$BT$4,INDEX(挂机升级突破!$BG$6:$BG$57,卡牌消耗!X137))</f>
        <v>金币</v>
      </c>
      <c r="Z137" s="14">
        <f>ROUND(INDEX(挂机升级突破!$AZ$6:$AZ$57,卡牌消耗!X137)*INDEX(卡牌消耗!$B$8:$F$8,V137),0)</f>
        <v>37178</v>
      </c>
      <c r="AA137" s="14" t="str">
        <f>IF(S137&gt;0,INDEX(挂机升级突破!$BJ$4:$BT$4,S137),"")</f>
        <v>橙色基础材料</v>
      </c>
      <c r="AB137" s="14">
        <f>ROUND(INDEX(挂机升级突破!$BJ$6:$BT$57,卡牌消耗!X137,S137)*INDEX(卡牌消耗!$B$5:$F$5,V137),0)</f>
        <v>23</v>
      </c>
      <c r="AC137" s="14" t="str">
        <f>IF(T137&gt;0,INDEX(挂机升级突破!$BJ$4:$BT$4,T137),"")</f>
        <v/>
      </c>
      <c r="AD137" s="14" t="str">
        <f>IF(T137&gt;0,ROUND(INDEX(挂机升级突破!$BJ$6:$BT$57,卡牌消耗!X137,T137)*INDEX(卡牌消耗!$B$7:$F$7,V137),0),"")</f>
        <v/>
      </c>
      <c r="AE137" s="122"/>
      <c r="AF137" s="15"/>
      <c r="AG137" s="120">
        <v>133</v>
      </c>
      <c r="AH137" s="14">
        <f t="shared" si="53"/>
        <v>7</v>
      </c>
      <c r="AI137" s="14">
        <f>INDEX(挂机升级突破!$BY$7:$BY$26,AM137)</f>
        <v>5</v>
      </c>
      <c r="AJ137" s="14">
        <f>INDEX(挂机升级突破!$BZ$7:$BZ$26,AM137)</f>
        <v>3</v>
      </c>
      <c r="AK137" s="14">
        <f t="shared" si="54"/>
        <v>4</v>
      </c>
      <c r="AL137" s="14" t="str">
        <f t="shared" si="55"/>
        <v>天使缇娜</v>
      </c>
      <c r="AM137" s="14">
        <f t="shared" si="56"/>
        <v>13</v>
      </c>
      <c r="AN137" s="14" t="str">
        <f t="shared" si="57"/>
        <v>天使缇娜13突</v>
      </c>
      <c r="AO137" s="14" t="str">
        <f>IF(AI137&gt;0,INDEX(挂机升级突破!$CF$5:$CJ$5,卡牌消耗!AI137),"")</f>
        <v>金币</v>
      </c>
      <c r="AP137" s="14">
        <f>IF(AI137&gt;0,ROUND(INDEX(挂机升级突破!$CJ$7:$CJ$26,卡牌消耗!AM137)*INDEX(卡牌消耗!$B$8:$F$8,AK137),0),"")</f>
        <v>24800</v>
      </c>
      <c r="AQ137" s="14" t="str">
        <f>IF(AJ137&gt;0,INDEX(挂机升级突破!$CF$5:$CJ$5,卡牌消耗!AJ137),"")</f>
        <v>银母</v>
      </c>
      <c r="AR137" s="14">
        <f>IF(AJ137&gt;0,ROUND(INDEX(挂机升级突破!$CF$7:$CI$26,卡牌消耗!AM137,卡牌消耗!AJ137)*INDEX($B$6:$F$6,AK137),0),"")</f>
        <v>23</v>
      </c>
      <c r="AS137" s="120"/>
      <c r="AT137" s="120"/>
      <c r="AU137" s="122"/>
      <c r="AV137" s="15"/>
      <c r="BM137" s="52">
        <v>125</v>
      </c>
      <c r="BN137" s="52">
        <v>14</v>
      </c>
      <c r="BO137" s="21">
        <f t="shared" si="47"/>
        <v>9.6551724137931033E-2</v>
      </c>
      <c r="BP137" s="71">
        <f t="shared" si="58"/>
        <v>6685</v>
      </c>
      <c r="BQ137" s="52">
        <f>SUM(BP$5:BP137)</f>
        <v>466606</v>
      </c>
    </row>
    <row r="138" spans="8:69" ht="16.5" x14ac:dyDescent="0.2">
      <c r="H138" s="15"/>
      <c r="I138" s="15"/>
      <c r="J138" s="15"/>
      <c r="K138" s="15"/>
      <c r="L138" s="15"/>
      <c r="M138" s="15"/>
      <c r="N138" s="15"/>
      <c r="O138" s="15"/>
      <c r="P138" s="120">
        <v>134</v>
      </c>
      <c r="Q138" s="14">
        <f t="shared" si="48"/>
        <v>3</v>
      </c>
      <c r="R138" s="14">
        <f>INDEX(挂机升级突破!$BG$6:$BG$57,卡牌消耗!X138)</f>
        <v>11</v>
      </c>
      <c r="S138" s="14">
        <f>INDEX(挂机升级突破!BH$6:BH$57,卡牌消耗!$X138)</f>
        <v>4</v>
      </c>
      <c r="T138" s="14">
        <f>INDEX(挂机升级突破!BI$6:BI$57,卡牌消耗!$X138)</f>
        <v>0</v>
      </c>
      <c r="U138" s="14" t="str">
        <f t="shared" si="49"/>
        <v>典韦</v>
      </c>
      <c r="V138" s="14">
        <f t="shared" si="50"/>
        <v>4</v>
      </c>
      <c r="W138" s="14" t="str">
        <f t="shared" si="51"/>
        <v>典韦魂火-30</v>
      </c>
      <c r="X138" s="14">
        <f t="shared" si="52"/>
        <v>30</v>
      </c>
      <c r="Y138" s="14" t="str">
        <f>INDEX(挂机升级突破!$BJ$4:$BT$4,INDEX(挂机升级突破!$BG$6:$BG$57,卡牌消耗!X138))</f>
        <v>金币</v>
      </c>
      <c r="Z138" s="14">
        <f>ROUND(INDEX(挂机升级突破!$AZ$6:$AZ$57,卡牌消耗!X138)*INDEX(卡牌消耗!$B$8:$F$8,V138),0)</f>
        <v>41468</v>
      </c>
      <c r="AA138" s="14" t="str">
        <f>IF(S138&gt;0,INDEX(挂机升级突破!$BJ$4:$BT$4,S138),"")</f>
        <v>橙色基础材料</v>
      </c>
      <c r="AB138" s="14">
        <f>ROUND(INDEX(挂机升级突破!$BJ$6:$BT$57,卡牌消耗!X138,S138)*INDEX(卡牌消耗!$B$5:$F$5,V138),0)</f>
        <v>23</v>
      </c>
      <c r="AC138" s="14" t="str">
        <f>IF(T138&gt;0,INDEX(挂机升级突破!$BJ$4:$BT$4,T138),"")</f>
        <v/>
      </c>
      <c r="AD138" s="14" t="str">
        <f>IF(T138&gt;0,ROUND(INDEX(挂机升级突破!$BJ$6:$BT$57,卡牌消耗!X138,T138)*INDEX(卡牌消耗!$B$7:$F$7,V138),0),"")</f>
        <v/>
      </c>
      <c r="AE138" s="122"/>
      <c r="AF138" s="15"/>
      <c r="AG138" s="120">
        <v>134</v>
      </c>
      <c r="AH138" s="14">
        <f t="shared" si="53"/>
        <v>7</v>
      </c>
      <c r="AI138" s="14">
        <f>INDEX(挂机升级突破!$BY$7:$BY$26,AM138)</f>
        <v>5</v>
      </c>
      <c r="AJ138" s="14">
        <f>INDEX(挂机升级突破!$BZ$7:$BZ$26,AM138)</f>
        <v>3</v>
      </c>
      <c r="AK138" s="14">
        <f t="shared" si="54"/>
        <v>4</v>
      </c>
      <c r="AL138" s="14" t="str">
        <f t="shared" si="55"/>
        <v>天使缇娜</v>
      </c>
      <c r="AM138" s="14">
        <f t="shared" si="56"/>
        <v>14</v>
      </c>
      <c r="AN138" s="14" t="str">
        <f t="shared" si="57"/>
        <v>天使缇娜14突</v>
      </c>
      <c r="AO138" s="14" t="str">
        <f>IF(AI138&gt;0,INDEX(挂机升级突破!$CF$5:$CJ$5,卡牌消耗!AI138),"")</f>
        <v>金币</v>
      </c>
      <c r="AP138" s="14">
        <f>IF(AI138&gt;0,ROUND(INDEX(挂机升级突破!$CJ$7:$CJ$26,卡牌消耗!AM138)*INDEX(卡牌消耗!$B$8:$F$8,AK138),0),"")</f>
        <v>33120</v>
      </c>
      <c r="AQ138" s="14" t="str">
        <f>IF(AJ138&gt;0,INDEX(挂机升级突破!$CF$5:$CJ$5,卡牌消耗!AJ138),"")</f>
        <v>银母</v>
      </c>
      <c r="AR138" s="14">
        <f>IF(AJ138&gt;0,ROUND(INDEX(挂机升级突破!$CF$7:$CI$26,卡牌消耗!AM138,卡牌消耗!AJ138)*INDEX($B$6:$F$6,AK138),0),"")</f>
        <v>31</v>
      </c>
      <c r="AS138" s="120"/>
      <c r="AT138" s="120"/>
      <c r="AU138" s="122"/>
      <c r="AV138" s="15"/>
      <c r="BM138" s="52">
        <v>126</v>
      </c>
      <c r="BN138" s="52">
        <v>15</v>
      </c>
      <c r="BO138" s="21">
        <f t="shared" si="47"/>
        <v>0.10344827586206896</v>
      </c>
      <c r="BP138" s="71">
        <f t="shared" si="58"/>
        <v>7162</v>
      </c>
      <c r="BQ138" s="52">
        <f>SUM(BP$5:BP138)</f>
        <v>473768</v>
      </c>
    </row>
    <row r="139" spans="8:69" ht="16.5" x14ac:dyDescent="0.2">
      <c r="H139" s="15"/>
      <c r="I139" s="15"/>
      <c r="J139" s="15"/>
      <c r="K139" s="15"/>
      <c r="L139" s="15"/>
      <c r="M139" s="15"/>
      <c r="N139" s="15"/>
      <c r="O139" s="15"/>
      <c r="P139" s="120">
        <v>135</v>
      </c>
      <c r="Q139" s="14">
        <f t="shared" si="48"/>
        <v>3</v>
      </c>
      <c r="R139" s="14">
        <f>INDEX(挂机升级突破!$BG$6:$BG$57,卡牌消耗!X139)</f>
        <v>11</v>
      </c>
      <c r="S139" s="14">
        <f>INDEX(挂机升级突破!BH$6:BH$57,卡牌消耗!$X139)</f>
        <v>4</v>
      </c>
      <c r="T139" s="14">
        <f>INDEX(挂机升级突破!BI$6:BI$57,卡牌消耗!$X139)</f>
        <v>0</v>
      </c>
      <c r="U139" s="14" t="str">
        <f t="shared" si="49"/>
        <v>典韦</v>
      </c>
      <c r="V139" s="14">
        <f t="shared" si="50"/>
        <v>4</v>
      </c>
      <c r="W139" s="14" t="str">
        <f t="shared" si="51"/>
        <v>典韦魂火-31</v>
      </c>
      <c r="X139" s="14">
        <f t="shared" si="52"/>
        <v>31</v>
      </c>
      <c r="Y139" s="14" t="str">
        <f>INDEX(挂机升级突破!$BJ$4:$BT$4,INDEX(挂机升级突破!$BG$6:$BG$57,卡牌消耗!X139))</f>
        <v>金币</v>
      </c>
      <c r="Z139" s="14">
        <f>ROUND(INDEX(挂机升级突破!$AZ$6:$AZ$57,卡牌消耗!X139)*INDEX(卡牌消耗!$B$8:$F$8,V139),0)</f>
        <v>43050</v>
      </c>
      <c r="AA139" s="14" t="str">
        <f>IF(S139&gt;0,INDEX(挂机升级突破!$BJ$4:$BT$4,S139),"")</f>
        <v>橙色基础材料</v>
      </c>
      <c r="AB139" s="14">
        <f>ROUND(INDEX(挂机升级突破!$BJ$6:$BT$57,卡牌消耗!X139,S139)*INDEX(卡牌消耗!$B$5:$F$5,V139),0)</f>
        <v>23</v>
      </c>
      <c r="AC139" s="14" t="str">
        <f>IF(T139&gt;0,INDEX(挂机升级突破!$BJ$4:$BT$4,T139),"")</f>
        <v/>
      </c>
      <c r="AD139" s="14" t="str">
        <f>IF(T139&gt;0,ROUND(INDEX(挂机升级突破!$BJ$6:$BT$57,卡牌消耗!X139,T139)*INDEX(卡牌消耗!$B$7:$F$7,V139),0),"")</f>
        <v/>
      </c>
      <c r="AE139" s="122"/>
      <c r="AF139" s="15"/>
      <c r="AG139" s="120">
        <v>135</v>
      </c>
      <c r="AH139" s="14">
        <f t="shared" si="53"/>
        <v>7</v>
      </c>
      <c r="AI139" s="14">
        <f>INDEX(挂机升级突破!$BY$7:$BY$26,AM139)</f>
        <v>5</v>
      </c>
      <c r="AJ139" s="14">
        <f>INDEX(挂机升级突破!$BZ$7:$BZ$26,AM139)</f>
        <v>3</v>
      </c>
      <c r="AK139" s="14">
        <f t="shared" si="54"/>
        <v>4</v>
      </c>
      <c r="AL139" s="14" t="str">
        <f t="shared" si="55"/>
        <v>天使缇娜</v>
      </c>
      <c r="AM139" s="14">
        <f t="shared" si="56"/>
        <v>15</v>
      </c>
      <c r="AN139" s="14" t="str">
        <f t="shared" si="57"/>
        <v>天使缇娜15突</v>
      </c>
      <c r="AO139" s="14" t="str">
        <f>IF(AI139&gt;0,INDEX(挂机升级突破!$CF$5:$CJ$5,卡牌消耗!AI139),"")</f>
        <v>金币</v>
      </c>
      <c r="AP139" s="14">
        <f>IF(AI139&gt;0,ROUND(INDEX(挂机升级突破!$CJ$7:$CJ$26,卡牌消耗!AM139)*INDEX(卡牌消耗!$B$8:$F$8,AK139),0),"")</f>
        <v>37959</v>
      </c>
      <c r="AQ139" s="14" t="str">
        <f>IF(AJ139&gt;0,INDEX(挂机升级突破!$CF$5:$CJ$5,卡牌消耗!AJ139),"")</f>
        <v>银母</v>
      </c>
      <c r="AR139" s="14">
        <f>IF(AJ139&gt;0,ROUND(INDEX(挂机升级突破!$CF$7:$CI$26,卡牌消耗!AM139,卡牌消耗!AJ139)*INDEX($B$6:$F$6,AK139),0),"")</f>
        <v>42</v>
      </c>
      <c r="AS139" s="120"/>
      <c r="AT139" s="120"/>
      <c r="AU139" s="122"/>
      <c r="AV139" s="15"/>
      <c r="BM139" s="52">
        <v>127</v>
      </c>
      <c r="BN139" s="52">
        <v>16</v>
      </c>
      <c r="BO139" s="21">
        <f t="shared" si="47"/>
        <v>0.1103448275862069</v>
      </c>
      <c r="BP139" s="71">
        <f t="shared" si="58"/>
        <v>7640</v>
      </c>
      <c r="BQ139" s="52">
        <f>SUM(BP$5:BP139)</f>
        <v>481408</v>
      </c>
    </row>
    <row r="140" spans="8:69" ht="16.5" x14ac:dyDescent="0.2">
      <c r="H140" s="15"/>
      <c r="I140" s="15"/>
      <c r="J140" s="15"/>
      <c r="K140" s="15"/>
      <c r="L140" s="15"/>
      <c r="M140" s="15"/>
      <c r="N140" s="15"/>
      <c r="O140" s="15"/>
      <c r="P140" s="120">
        <v>136</v>
      </c>
      <c r="Q140" s="14">
        <f t="shared" si="48"/>
        <v>3</v>
      </c>
      <c r="R140" s="14">
        <f>INDEX(挂机升级突破!$BG$6:$BG$57,卡牌消耗!X140)</f>
        <v>11</v>
      </c>
      <c r="S140" s="14">
        <f>INDEX(挂机升级突破!BH$6:BH$57,卡牌消耗!$X140)</f>
        <v>4</v>
      </c>
      <c r="T140" s="14">
        <f>INDEX(挂机升级突破!BI$6:BI$57,卡牌消耗!$X140)</f>
        <v>0</v>
      </c>
      <c r="U140" s="14" t="str">
        <f t="shared" si="49"/>
        <v>典韦</v>
      </c>
      <c r="V140" s="14">
        <f t="shared" si="50"/>
        <v>4</v>
      </c>
      <c r="W140" s="14" t="str">
        <f t="shared" si="51"/>
        <v>典韦魂火-32</v>
      </c>
      <c r="X140" s="14">
        <f t="shared" si="52"/>
        <v>32</v>
      </c>
      <c r="Y140" s="14" t="str">
        <f>INDEX(挂机升级突破!$BJ$4:$BT$4,INDEX(挂机升级突破!$BG$6:$BG$57,卡牌消耗!X140))</f>
        <v>金币</v>
      </c>
      <c r="Z140" s="14">
        <f>ROUND(INDEX(挂机升级突破!$AZ$6:$AZ$57,卡牌消耗!X140)*INDEX(卡牌消耗!$B$8:$F$8,V140),0)</f>
        <v>48023</v>
      </c>
      <c r="AA140" s="14" t="str">
        <f>IF(S140&gt;0,INDEX(挂机升级突破!$BJ$4:$BT$4,S140),"")</f>
        <v>橙色基础材料</v>
      </c>
      <c r="AB140" s="14">
        <f>ROUND(INDEX(挂机升级突破!$BJ$6:$BT$57,卡牌消耗!X140,S140)*INDEX(卡牌消耗!$B$5:$F$5,V140),0)</f>
        <v>23</v>
      </c>
      <c r="AC140" s="14" t="str">
        <f>IF(T140&gt;0,INDEX(挂机升级突破!$BJ$4:$BT$4,T140),"")</f>
        <v/>
      </c>
      <c r="AD140" s="14" t="str">
        <f>IF(T140&gt;0,ROUND(INDEX(挂机升级突破!$BJ$6:$BT$57,卡牌消耗!X140,T140)*INDEX(卡牌消耗!$B$7:$F$7,V140),0),"")</f>
        <v/>
      </c>
      <c r="AE140" s="122"/>
      <c r="AF140" s="15"/>
      <c r="AG140" s="120">
        <v>136</v>
      </c>
      <c r="AH140" s="14">
        <f t="shared" si="53"/>
        <v>7</v>
      </c>
      <c r="AI140" s="14">
        <f>INDEX(挂机升级突破!$BY$7:$BY$26,AM140)</f>
        <v>5</v>
      </c>
      <c r="AJ140" s="14">
        <f>INDEX(挂机升级突破!$BZ$7:$BZ$26,AM140)</f>
        <v>3</v>
      </c>
      <c r="AK140" s="14">
        <f t="shared" si="54"/>
        <v>4</v>
      </c>
      <c r="AL140" s="14" t="str">
        <f t="shared" si="55"/>
        <v>天使缇娜</v>
      </c>
      <c r="AM140" s="14">
        <f t="shared" si="56"/>
        <v>16</v>
      </c>
      <c r="AN140" s="14" t="str">
        <f t="shared" si="57"/>
        <v>天使缇娜16突</v>
      </c>
      <c r="AO140" s="14" t="str">
        <f>IF(AI140&gt;0,INDEX(挂机升级突破!$CF$5:$CJ$5,卡牌消耗!AI140),"")</f>
        <v>金币</v>
      </c>
      <c r="AP140" s="14">
        <f>IF(AI140&gt;0,ROUND(INDEX(挂机升级突破!$CJ$7:$CJ$26,卡牌消耗!AM140)*INDEX(卡牌消耗!$B$8:$F$8,AK140),0),"")</f>
        <v>48600</v>
      </c>
      <c r="AQ140" s="14" t="str">
        <f>IF(AJ140&gt;0,INDEX(挂机升级突破!$CF$5:$CJ$5,卡牌消耗!AJ140),"")</f>
        <v>银母</v>
      </c>
      <c r="AR140" s="14">
        <f>IF(AJ140&gt;0,ROUND(INDEX(挂机升级突破!$CF$7:$CI$26,卡牌消耗!AM140,卡牌消耗!AJ140)*INDEX($B$6:$F$6,AK140),0),"")</f>
        <v>54</v>
      </c>
      <c r="AS140" s="120"/>
      <c r="AT140" s="120"/>
      <c r="AU140" s="122"/>
      <c r="AV140" s="15"/>
      <c r="BM140" s="52">
        <v>128</v>
      </c>
      <c r="BN140" s="52">
        <v>17</v>
      </c>
      <c r="BO140" s="21">
        <f t="shared" si="47"/>
        <v>0.11724137931034483</v>
      </c>
      <c r="BP140" s="71">
        <f t="shared" si="58"/>
        <v>8117</v>
      </c>
      <c r="BQ140" s="52">
        <f>SUM(BP$5:BP140)</f>
        <v>489525</v>
      </c>
    </row>
    <row r="141" spans="8:69" ht="16.5" x14ac:dyDescent="0.2">
      <c r="H141" s="15"/>
      <c r="I141" s="15"/>
      <c r="J141" s="15"/>
      <c r="K141" s="15"/>
      <c r="L141" s="15"/>
      <c r="M141" s="15"/>
      <c r="N141" s="15"/>
      <c r="O141" s="15"/>
      <c r="P141" s="120">
        <v>137</v>
      </c>
      <c r="Q141" s="14">
        <f t="shared" si="48"/>
        <v>3</v>
      </c>
      <c r="R141" s="14">
        <f>INDEX(挂机升级突破!$BG$6:$BG$57,卡牌消耗!X141)</f>
        <v>11</v>
      </c>
      <c r="S141" s="14">
        <f>INDEX(挂机升级突破!BH$6:BH$57,卡牌消耗!$X141)</f>
        <v>4</v>
      </c>
      <c r="T141" s="14">
        <f>INDEX(挂机升级突破!BI$6:BI$57,卡牌消耗!$X141)</f>
        <v>0</v>
      </c>
      <c r="U141" s="14" t="str">
        <f t="shared" si="49"/>
        <v>典韦</v>
      </c>
      <c r="V141" s="14">
        <f t="shared" si="50"/>
        <v>4</v>
      </c>
      <c r="W141" s="14" t="str">
        <f t="shared" si="51"/>
        <v>典韦魂火-33</v>
      </c>
      <c r="X141" s="14">
        <f t="shared" si="52"/>
        <v>33</v>
      </c>
      <c r="Y141" s="14" t="str">
        <f>INDEX(挂机升级突破!$BJ$4:$BT$4,INDEX(挂机升级突破!$BG$6:$BG$57,卡牌消耗!X141))</f>
        <v>金币</v>
      </c>
      <c r="Z141" s="14">
        <f>ROUND(INDEX(挂机升级突破!$AZ$6:$AZ$57,卡牌消耗!X141)*INDEX(卡牌消耗!$B$8:$F$8,V141),0)</f>
        <v>49343</v>
      </c>
      <c r="AA141" s="14" t="str">
        <f>IF(S141&gt;0,INDEX(挂机升级突破!$BJ$4:$BT$4,S141),"")</f>
        <v>橙色基础材料</v>
      </c>
      <c r="AB141" s="14">
        <f>ROUND(INDEX(挂机升级突破!$BJ$6:$BT$57,卡牌消耗!X141,S141)*INDEX(卡牌消耗!$B$5:$F$5,V141),0)</f>
        <v>23</v>
      </c>
      <c r="AC141" s="14" t="str">
        <f>IF(T141&gt;0,INDEX(挂机升级突破!$BJ$4:$BT$4,T141),"")</f>
        <v/>
      </c>
      <c r="AD141" s="14" t="str">
        <f>IF(T141&gt;0,ROUND(INDEX(挂机升级突破!$BJ$6:$BT$57,卡牌消耗!X141,T141)*INDEX(卡牌消耗!$B$7:$F$7,V141),0),"")</f>
        <v/>
      </c>
      <c r="AE141" s="122"/>
      <c r="AF141" s="15"/>
      <c r="AG141" s="120">
        <v>137</v>
      </c>
      <c r="AH141" s="14">
        <f t="shared" si="53"/>
        <v>7</v>
      </c>
      <c r="AI141" s="14">
        <f>INDEX(挂机升级突破!$BY$7:$BY$26,AM141)</f>
        <v>5</v>
      </c>
      <c r="AJ141" s="14">
        <f>INDEX(挂机升级突破!$BZ$7:$BZ$26,AM141)</f>
        <v>4</v>
      </c>
      <c r="AK141" s="14">
        <f t="shared" si="54"/>
        <v>4</v>
      </c>
      <c r="AL141" s="14" t="str">
        <f t="shared" si="55"/>
        <v>天使缇娜</v>
      </c>
      <c r="AM141" s="14">
        <f t="shared" si="56"/>
        <v>17</v>
      </c>
      <c r="AN141" s="14" t="str">
        <f t="shared" si="57"/>
        <v>天使缇娜17突</v>
      </c>
      <c r="AO141" s="14" t="str">
        <f>IF(AI141&gt;0,INDEX(挂机升级突破!$CF$5:$CJ$5,卡牌消耗!AI141),"")</f>
        <v>金币</v>
      </c>
      <c r="AP141" s="14">
        <f>IF(AI141&gt;0,ROUND(INDEX(挂机升级突破!$CJ$7:$CJ$26,卡牌消耗!AM141)*INDEX(卡牌消耗!$B$8:$F$8,AK141),0),"")</f>
        <v>54399</v>
      </c>
      <c r="AQ141" s="14" t="str">
        <f>IF(AJ141&gt;0,INDEX(挂机升级突破!$CF$5:$CJ$5,卡牌消耗!AJ141),"")</f>
        <v>铀金</v>
      </c>
      <c r="AR141" s="14">
        <f>IF(AJ141&gt;0,ROUND(INDEX(挂机升级突破!$CF$7:$CI$26,卡牌消耗!AM141,卡牌消耗!AJ141)*INDEX($B$6:$F$6,AK141),0),"")</f>
        <v>11</v>
      </c>
      <c r="AS141" s="120"/>
      <c r="AT141" s="120"/>
      <c r="AU141" s="122"/>
      <c r="AV141" s="15"/>
      <c r="BM141" s="52">
        <v>129</v>
      </c>
      <c r="BN141" s="52">
        <v>18</v>
      </c>
      <c r="BO141" s="21">
        <f t="shared" si="47"/>
        <v>0.12413793103448276</v>
      </c>
      <c r="BP141" s="71">
        <f t="shared" si="58"/>
        <v>8595</v>
      </c>
      <c r="BQ141" s="52">
        <f>SUM(BP$5:BP141)</f>
        <v>498120</v>
      </c>
    </row>
    <row r="142" spans="8:69" ht="16.5" x14ac:dyDescent="0.2">
      <c r="H142" s="15"/>
      <c r="I142" s="15"/>
      <c r="J142" s="15"/>
      <c r="K142" s="15"/>
      <c r="L142" s="15"/>
      <c r="M142" s="15"/>
      <c r="N142" s="15"/>
      <c r="O142" s="15"/>
      <c r="P142" s="120">
        <v>138</v>
      </c>
      <c r="Q142" s="14">
        <f t="shared" si="48"/>
        <v>3</v>
      </c>
      <c r="R142" s="14">
        <f>INDEX(挂机升级突破!$BG$6:$BG$57,卡牌消耗!X142)</f>
        <v>11</v>
      </c>
      <c r="S142" s="14">
        <f>INDEX(挂机升级突破!BH$6:BH$57,卡牌消耗!$X142)</f>
        <v>4</v>
      </c>
      <c r="T142" s="14">
        <f>INDEX(挂机升级突破!BI$6:BI$57,卡牌消耗!$X142)</f>
        <v>0</v>
      </c>
      <c r="U142" s="14" t="str">
        <f t="shared" si="49"/>
        <v>典韦</v>
      </c>
      <c r="V142" s="14">
        <f t="shared" si="50"/>
        <v>4</v>
      </c>
      <c r="W142" s="14" t="str">
        <f t="shared" si="51"/>
        <v>典韦魂火-34</v>
      </c>
      <c r="X142" s="14">
        <f t="shared" si="52"/>
        <v>34</v>
      </c>
      <c r="Y142" s="14" t="str">
        <f>INDEX(挂机升级突破!$BJ$4:$BT$4,INDEX(挂机升级突破!$BG$6:$BG$57,卡牌消耗!X142))</f>
        <v>金币</v>
      </c>
      <c r="Z142" s="14">
        <f>ROUND(INDEX(挂机升级突破!$AZ$6:$AZ$57,卡牌消耗!X142)*INDEX(卡牌消耗!$B$8:$F$8,V142),0)</f>
        <v>55035</v>
      </c>
      <c r="AA142" s="14" t="str">
        <f>IF(S142&gt;0,INDEX(挂机升级突破!$BJ$4:$BT$4,S142),"")</f>
        <v>橙色基础材料</v>
      </c>
      <c r="AB142" s="14">
        <f>ROUND(INDEX(挂机升级突破!$BJ$6:$BT$57,卡牌消耗!X142,S142)*INDEX(卡牌消耗!$B$5:$F$5,V142),0)</f>
        <v>25</v>
      </c>
      <c r="AC142" s="14" t="str">
        <f>IF(T142&gt;0,INDEX(挂机升级突破!$BJ$4:$BT$4,T142),"")</f>
        <v/>
      </c>
      <c r="AD142" s="14" t="str">
        <f>IF(T142&gt;0,ROUND(INDEX(挂机升级突破!$BJ$6:$BT$57,卡牌消耗!X142,T142)*INDEX(卡牌消耗!$B$7:$F$7,V142),0),"")</f>
        <v/>
      </c>
      <c r="AE142" s="122"/>
      <c r="AF142" s="15"/>
      <c r="AG142" s="120">
        <v>138</v>
      </c>
      <c r="AH142" s="14">
        <f t="shared" si="53"/>
        <v>7</v>
      </c>
      <c r="AI142" s="14">
        <f>INDEX(挂机升级突破!$BY$7:$BY$26,AM142)</f>
        <v>5</v>
      </c>
      <c r="AJ142" s="14">
        <f>INDEX(挂机升级突破!$BZ$7:$BZ$26,AM142)</f>
        <v>4</v>
      </c>
      <c r="AK142" s="14">
        <f t="shared" si="54"/>
        <v>4</v>
      </c>
      <c r="AL142" s="14" t="str">
        <f t="shared" si="55"/>
        <v>天使缇娜</v>
      </c>
      <c r="AM142" s="14">
        <f t="shared" si="56"/>
        <v>18</v>
      </c>
      <c r="AN142" s="14" t="str">
        <f t="shared" si="57"/>
        <v>天使缇娜18突</v>
      </c>
      <c r="AO142" s="14" t="str">
        <f>IF(AI142&gt;0,INDEX(挂机升级突破!$CF$5:$CJ$5,卡牌消耗!AI142),"")</f>
        <v>金币</v>
      </c>
      <c r="AP142" s="14">
        <f>IF(AI142&gt;0,ROUND(INDEX(挂机升级突破!$CJ$7:$CJ$26,卡牌消耗!AM142)*INDEX(卡牌消耗!$B$8:$F$8,AK142),0),"")</f>
        <v>81000</v>
      </c>
      <c r="AQ142" s="14" t="str">
        <f>IF(AJ142&gt;0,INDEX(挂机升级突破!$CF$5:$CJ$5,卡牌消耗!AJ142),"")</f>
        <v>铀金</v>
      </c>
      <c r="AR142" s="14">
        <f>IF(AJ142&gt;0,ROUND(INDEX(挂机升级突破!$CF$7:$CI$26,卡牌消耗!AM142,卡牌消耗!AJ142)*INDEX($B$6:$F$6,AK142),0),"")</f>
        <v>14</v>
      </c>
      <c r="AS142" s="120"/>
      <c r="AT142" s="120"/>
      <c r="AU142" s="122"/>
      <c r="AV142" s="15"/>
      <c r="BM142" s="52">
        <v>130</v>
      </c>
      <c r="BN142" s="52">
        <v>19</v>
      </c>
      <c r="BO142" s="21">
        <f t="shared" si="47"/>
        <v>0.1310344827586207</v>
      </c>
      <c r="BP142" s="71">
        <f t="shared" si="58"/>
        <v>9072</v>
      </c>
      <c r="BQ142" s="52">
        <f>SUM(BP$5:BP142)</f>
        <v>507192</v>
      </c>
    </row>
    <row r="143" spans="8:69" ht="16.5" x14ac:dyDescent="0.2">
      <c r="H143" s="15"/>
      <c r="I143" s="15"/>
      <c r="J143" s="15"/>
      <c r="K143" s="15"/>
      <c r="L143" s="15"/>
      <c r="M143" s="15"/>
      <c r="N143" s="15"/>
      <c r="O143" s="15"/>
      <c r="P143" s="120">
        <v>139</v>
      </c>
      <c r="Q143" s="14">
        <f t="shared" si="48"/>
        <v>3</v>
      </c>
      <c r="R143" s="14">
        <f>INDEX(挂机升级突破!$BG$6:$BG$57,卡牌消耗!X143)</f>
        <v>11</v>
      </c>
      <c r="S143" s="14">
        <f>INDEX(挂机升级突破!BH$6:BH$57,卡牌消耗!$X143)</f>
        <v>4</v>
      </c>
      <c r="T143" s="14">
        <f>INDEX(挂机升级突破!BI$6:BI$57,卡牌消耗!$X143)</f>
        <v>0</v>
      </c>
      <c r="U143" s="14" t="str">
        <f t="shared" si="49"/>
        <v>典韦</v>
      </c>
      <c r="V143" s="14">
        <f t="shared" si="50"/>
        <v>4</v>
      </c>
      <c r="W143" s="14" t="str">
        <f t="shared" si="51"/>
        <v>典韦魂火-35</v>
      </c>
      <c r="X143" s="14">
        <f t="shared" si="52"/>
        <v>35</v>
      </c>
      <c r="Y143" s="14" t="str">
        <f>INDEX(挂机升级突破!$BJ$4:$BT$4,INDEX(挂机升级突破!$BG$6:$BG$57,卡牌消耗!X143))</f>
        <v>金币</v>
      </c>
      <c r="Z143" s="14">
        <f>ROUND(INDEX(挂机升级突破!$AZ$6:$AZ$57,卡牌消耗!X143)*INDEX(卡牌消耗!$B$8:$F$8,V143),0)</f>
        <v>56055</v>
      </c>
      <c r="AA143" s="14" t="str">
        <f>IF(S143&gt;0,INDEX(挂机升级突破!$BJ$4:$BT$4,S143),"")</f>
        <v>橙色基础材料</v>
      </c>
      <c r="AB143" s="14">
        <f>ROUND(INDEX(挂机升级突破!$BJ$6:$BT$57,卡牌消耗!X143,S143)*INDEX(卡牌消耗!$B$5:$F$5,V143),0)</f>
        <v>25</v>
      </c>
      <c r="AC143" s="14" t="str">
        <f>IF(T143&gt;0,INDEX(挂机升级突破!$BJ$4:$BT$4,T143),"")</f>
        <v/>
      </c>
      <c r="AD143" s="14" t="str">
        <f>IF(T143&gt;0,ROUND(INDEX(挂机升级突破!$BJ$6:$BT$57,卡牌消耗!X143,T143)*INDEX(卡牌消耗!$B$7:$F$7,V143),0),"")</f>
        <v/>
      </c>
      <c r="AE143" s="122"/>
      <c r="AF143" s="15"/>
      <c r="AG143" s="120">
        <v>139</v>
      </c>
      <c r="AH143" s="14">
        <f t="shared" si="53"/>
        <v>7</v>
      </c>
      <c r="AI143" s="14">
        <f>INDEX(挂机升级突破!$BY$7:$BY$26,AM143)</f>
        <v>5</v>
      </c>
      <c r="AJ143" s="14">
        <f>INDEX(挂机升级突破!$BZ$7:$BZ$26,AM143)</f>
        <v>4</v>
      </c>
      <c r="AK143" s="14">
        <f t="shared" si="54"/>
        <v>4</v>
      </c>
      <c r="AL143" s="14" t="str">
        <f t="shared" si="55"/>
        <v>天使缇娜</v>
      </c>
      <c r="AM143" s="14">
        <f t="shared" si="56"/>
        <v>19</v>
      </c>
      <c r="AN143" s="14" t="str">
        <f t="shared" si="57"/>
        <v>天使缇娜19突</v>
      </c>
      <c r="AO143" s="14" t="str">
        <f>IF(AI143&gt;0,INDEX(挂机升级突破!$CF$5:$CJ$5,卡牌消耗!AI143),"")</f>
        <v>金币</v>
      </c>
      <c r="AP143" s="14">
        <f>IF(AI143&gt;0,ROUND(INDEX(挂机升级突破!$CJ$7:$CJ$26,卡牌消耗!AM143)*INDEX(卡牌消耗!$B$8:$F$8,AK143),0),"")</f>
        <v>97659</v>
      </c>
      <c r="AQ143" s="14" t="str">
        <f>IF(AJ143&gt;0,INDEX(挂机升级突破!$CF$5:$CJ$5,卡牌消耗!AJ143),"")</f>
        <v>铀金</v>
      </c>
      <c r="AR143" s="14">
        <f>IF(AJ143&gt;0,ROUND(INDEX(挂机升级突破!$CF$7:$CI$26,卡牌消耗!AM143,卡牌消耗!AJ143)*INDEX($B$6:$F$6,AK143),0),"")</f>
        <v>19</v>
      </c>
      <c r="AS143" s="120"/>
      <c r="AT143" s="120"/>
      <c r="AU143" s="122"/>
      <c r="AV143" s="15"/>
      <c r="BK143" s="52" t="s">
        <v>352</v>
      </c>
      <c r="BL143" s="52">
        <v>14</v>
      </c>
      <c r="BM143" s="52">
        <v>131</v>
      </c>
      <c r="BN143" s="52">
        <v>10</v>
      </c>
      <c r="BO143" s="21">
        <f t="shared" ref="BO143:BO152" si="59">BN143/BL$146</f>
        <v>6.8965517241379309E-2</v>
      </c>
      <c r="BP143" s="52">
        <f>INT(BL$144*BO143)</f>
        <v>5677</v>
      </c>
      <c r="BQ143" s="52">
        <f>SUM(BP$5:BP143)</f>
        <v>512869</v>
      </c>
    </row>
    <row r="144" spans="8:69" ht="16.5" x14ac:dyDescent="0.2">
      <c r="H144" s="15"/>
      <c r="I144" s="15"/>
      <c r="J144" s="15"/>
      <c r="K144" s="15"/>
      <c r="L144" s="15"/>
      <c r="M144" s="15"/>
      <c r="N144" s="15"/>
      <c r="O144" s="15"/>
      <c r="P144" s="120">
        <v>140</v>
      </c>
      <c r="Q144" s="14">
        <f t="shared" si="48"/>
        <v>3</v>
      </c>
      <c r="R144" s="14">
        <f>INDEX(挂机升级突破!$BG$6:$BG$57,卡牌消耗!X144)</f>
        <v>11</v>
      </c>
      <c r="S144" s="14">
        <f>INDEX(挂机升级突破!BH$6:BH$57,卡牌消耗!$X144)</f>
        <v>4</v>
      </c>
      <c r="T144" s="14">
        <f>INDEX(挂机升级突破!BI$6:BI$57,卡牌消耗!$X144)</f>
        <v>0</v>
      </c>
      <c r="U144" s="14" t="str">
        <f t="shared" si="49"/>
        <v>典韦</v>
      </c>
      <c r="V144" s="14">
        <f t="shared" si="50"/>
        <v>4</v>
      </c>
      <c r="W144" s="14" t="str">
        <f t="shared" si="51"/>
        <v>典韦魂火-36</v>
      </c>
      <c r="X144" s="14">
        <f t="shared" si="52"/>
        <v>36</v>
      </c>
      <c r="Y144" s="14" t="str">
        <f>INDEX(挂机升级突破!$BJ$4:$BT$4,INDEX(挂机升级突破!$BG$6:$BG$57,卡牌消耗!X144))</f>
        <v>金币</v>
      </c>
      <c r="Z144" s="14">
        <f>ROUND(INDEX(挂机升级突破!$AZ$6:$AZ$57,卡牌消耗!X144)*INDEX(卡牌消耗!$B$8:$F$8,V144),0)</f>
        <v>62520</v>
      </c>
      <c r="AA144" s="14" t="str">
        <f>IF(S144&gt;0,INDEX(挂机升级突破!$BJ$4:$BT$4,S144),"")</f>
        <v>橙色基础材料</v>
      </c>
      <c r="AB144" s="14">
        <f>ROUND(INDEX(挂机升级突破!$BJ$6:$BT$57,卡牌消耗!X144,S144)*INDEX(卡牌消耗!$B$5:$F$5,V144),0)</f>
        <v>25</v>
      </c>
      <c r="AC144" s="14" t="str">
        <f>IF(T144&gt;0,INDEX(挂机升级突破!$BJ$4:$BT$4,T144),"")</f>
        <v/>
      </c>
      <c r="AD144" s="14" t="str">
        <f>IF(T144&gt;0,ROUND(INDEX(挂机升级突破!$BJ$6:$BT$57,卡牌消耗!X144,T144)*INDEX(卡牌消耗!$B$7:$F$7,V144),0),"")</f>
        <v/>
      </c>
      <c r="AE144" s="122"/>
      <c r="AF144" s="15"/>
      <c r="AG144" s="120">
        <v>140</v>
      </c>
      <c r="AH144" s="14">
        <f t="shared" si="53"/>
        <v>7</v>
      </c>
      <c r="AI144" s="14">
        <f>INDEX(挂机升级突破!$BY$7:$BY$26,AM144)</f>
        <v>5</v>
      </c>
      <c r="AJ144" s="14">
        <f>INDEX(挂机升级突破!$BZ$7:$BZ$26,AM144)</f>
        <v>4</v>
      </c>
      <c r="AK144" s="14">
        <f t="shared" si="54"/>
        <v>4</v>
      </c>
      <c r="AL144" s="14" t="str">
        <f t="shared" si="55"/>
        <v>天使缇娜</v>
      </c>
      <c r="AM144" s="14">
        <f t="shared" si="56"/>
        <v>20</v>
      </c>
      <c r="AN144" s="14" t="str">
        <f t="shared" si="57"/>
        <v>天使缇娜20突</v>
      </c>
      <c r="AO144" s="14" t="str">
        <f>IF(AI144&gt;0,INDEX(挂机升级突破!$CF$5:$CJ$5,卡牌消耗!AI144),"")</f>
        <v>金币</v>
      </c>
      <c r="AP144" s="14">
        <f>IF(AI144&gt;0,ROUND(INDEX(挂机升级突破!$CJ$7:$CJ$26,卡牌消耗!AM144)*INDEX(卡牌消耗!$B$8:$F$8,AK144),0),"")</f>
        <v>136080</v>
      </c>
      <c r="AQ144" s="14" t="str">
        <f>IF(AJ144&gt;0,INDEX(挂机升级突破!$CF$5:$CJ$5,卡牌消耗!AJ144),"")</f>
        <v>铀金</v>
      </c>
      <c r="AR144" s="14">
        <f>IF(AJ144&gt;0,ROUND(INDEX(挂机升级突破!$CF$7:$CI$26,卡牌消耗!AM144,卡牌消耗!AJ144)*INDEX($B$6:$F$6,AK144),0),"")</f>
        <v>25</v>
      </c>
      <c r="AS144" s="120"/>
      <c r="AT144" s="120"/>
      <c r="AU144" s="122"/>
      <c r="AV144" s="15"/>
      <c r="BK144" s="14" t="str">
        <f>INDEX($AX$5:$AX$19,BL143)</f>
        <v>130~140</v>
      </c>
      <c r="BL144" s="14">
        <f>INDEX($BG$5:$BG$19,BL143)</f>
        <v>82325</v>
      </c>
      <c r="BM144" s="52">
        <v>132</v>
      </c>
      <c r="BN144" s="52">
        <v>11</v>
      </c>
      <c r="BO144" s="21">
        <f t="shared" si="59"/>
        <v>7.586206896551724E-2</v>
      </c>
      <c r="BP144" s="71">
        <f t="shared" ref="BP144:BP152" si="60">INT(BL$144*BO144)</f>
        <v>6245</v>
      </c>
      <c r="BQ144" s="52">
        <f>SUM(BP$5:BP144)</f>
        <v>519114</v>
      </c>
    </row>
    <row r="145" spans="8:69" ht="16.5" x14ac:dyDescent="0.2">
      <c r="H145" s="15"/>
      <c r="I145" s="15"/>
      <c r="J145" s="15"/>
      <c r="K145" s="15"/>
      <c r="L145" s="15"/>
      <c r="M145" s="15"/>
      <c r="N145" s="15"/>
      <c r="O145" s="15"/>
      <c r="P145" s="120">
        <v>141</v>
      </c>
      <c r="Q145" s="14">
        <f t="shared" si="48"/>
        <v>3</v>
      </c>
      <c r="R145" s="14">
        <f>INDEX(挂机升级突破!$BG$6:$BG$57,卡牌消耗!X145)</f>
        <v>11</v>
      </c>
      <c r="S145" s="14">
        <f>INDEX(挂机升级突破!BH$6:BH$57,卡牌消耗!$X145)</f>
        <v>4</v>
      </c>
      <c r="T145" s="14">
        <f>INDEX(挂机升级突破!BI$6:BI$57,卡牌消耗!$X145)</f>
        <v>0</v>
      </c>
      <c r="U145" s="14" t="str">
        <f t="shared" si="49"/>
        <v>典韦</v>
      </c>
      <c r="V145" s="14">
        <f t="shared" si="50"/>
        <v>4</v>
      </c>
      <c r="W145" s="14" t="str">
        <f t="shared" si="51"/>
        <v>典韦魂火-37</v>
      </c>
      <c r="X145" s="14">
        <f t="shared" si="52"/>
        <v>37</v>
      </c>
      <c r="Y145" s="14" t="str">
        <f>INDEX(挂机升级突破!$BJ$4:$BT$4,INDEX(挂机升级突破!$BG$6:$BG$57,卡牌消耗!X145))</f>
        <v>金币</v>
      </c>
      <c r="Z145" s="14">
        <f>ROUND(INDEX(挂机升级突破!$AZ$6:$AZ$57,卡牌消耗!X145)*INDEX(卡牌消耗!$B$8:$F$8,V145),0)</f>
        <v>63180</v>
      </c>
      <c r="AA145" s="14" t="str">
        <f>IF(S145&gt;0,INDEX(挂机升级突破!$BJ$4:$BT$4,S145),"")</f>
        <v>橙色基础材料</v>
      </c>
      <c r="AB145" s="14">
        <f>ROUND(INDEX(挂机升级突破!$BJ$6:$BT$57,卡牌消耗!X145,S145)*INDEX(卡牌消耗!$B$5:$F$5,V145),0)</f>
        <v>25</v>
      </c>
      <c r="AC145" s="14" t="str">
        <f>IF(T145&gt;0,INDEX(挂机升级突破!$BJ$4:$BT$4,T145),"")</f>
        <v/>
      </c>
      <c r="AD145" s="14" t="str">
        <f>IF(T145&gt;0,ROUND(INDEX(挂机升级突破!$BJ$6:$BT$57,卡牌消耗!X145,T145)*INDEX(卡牌消耗!$B$7:$F$7,V145),0),"")</f>
        <v/>
      </c>
      <c r="AE145" s="122"/>
      <c r="AF145" s="15"/>
      <c r="AG145" s="120">
        <v>141</v>
      </c>
      <c r="AH145" s="14">
        <f t="shared" si="53"/>
        <v>8</v>
      </c>
      <c r="AI145" s="14">
        <f>INDEX(挂机升级突破!$BY$7:$BY$26,AM145)</f>
        <v>0</v>
      </c>
      <c r="AJ145" s="14">
        <f>INDEX(挂机升级突破!$BZ$7:$BZ$26,AM145)</f>
        <v>0</v>
      </c>
      <c r="AK145" s="14">
        <f t="shared" si="54"/>
        <v>4</v>
      </c>
      <c r="AL145" s="14" t="str">
        <f t="shared" si="55"/>
        <v>夏侯渊</v>
      </c>
      <c r="AM145" s="14">
        <f t="shared" si="56"/>
        <v>1</v>
      </c>
      <c r="AN145" s="14" t="str">
        <f t="shared" si="57"/>
        <v>夏侯渊1突</v>
      </c>
      <c r="AO145" s="14" t="str">
        <f>IF(AI145&gt;0,INDEX(挂机升级突破!$CF$5:$CJ$5,卡牌消耗!AI145),"")</f>
        <v/>
      </c>
      <c r="AP145" s="14" t="str">
        <f>IF(AI145&gt;0,ROUND(INDEX(挂机升级突破!$CJ$7:$CJ$26,卡牌消耗!AM145)*INDEX(卡牌消耗!$B$8:$F$8,AK145),0),"")</f>
        <v/>
      </c>
      <c r="AQ145" s="14" t="str">
        <f>IF(AJ145&gt;0,INDEX(挂机升级突破!$CF$5:$CJ$5,卡牌消耗!AJ145),"")</f>
        <v/>
      </c>
      <c r="AR145" s="14" t="str">
        <f>IF(AJ145&gt;0,ROUND(INDEX(挂机升级突破!$CF$7:$CI$26,卡牌消耗!AM145,卡牌消耗!AJ145)*INDEX($B$6:$F$6,AK145),0),"")</f>
        <v/>
      </c>
      <c r="AS145" s="120"/>
      <c r="AT145" s="120"/>
      <c r="AU145" s="122"/>
      <c r="AV145" s="15"/>
      <c r="BK145" s="52" t="s">
        <v>350</v>
      </c>
      <c r="BL145" s="14">
        <f>INDEX($BH$5:$BH$19,BL143)</f>
        <v>9</v>
      </c>
      <c r="BM145" s="52">
        <v>133</v>
      </c>
      <c r="BN145" s="52">
        <v>12</v>
      </c>
      <c r="BO145" s="21">
        <f t="shared" si="59"/>
        <v>8.2758620689655171E-2</v>
      </c>
      <c r="BP145" s="71">
        <f t="shared" si="60"/>
        <v>6813</v>
      </c>
      <c r="BQ145" s="52">
        <f>SUM(BP$5:BP145)</f>
        <v>525927</v>
      </c>
    </row>
    <row r="146" spans="8:69" ht="16.5" x14ac:dyDescent="0.2">
      <c r="H146" s="15"/>
      <c r="I146" s="15"/>
      <c r="J146" s="15"/>
      <c r="K146" s="15"/>
      <c r="L146" s="15"/>
      <c r="M146" s="15"/>
      <c r="N146" s="15"/>
      <c r="O146" s="15"/>
      <c r="P146" s="120">
        <v>142</v>
      </c>
      <c r="Q146" s="14">
        <f t="shared" si="48"/>
        <v>3</v>
      </c>
      <c r="R146" s="14">
        <f>INDEX(挂机升级突破!$BG$6:$BG$57,卡牌消耗!X146)</f>
        <v>11</v>
      </c>
      <c r="S146" s="14">
        <f>INDEX(挂机升级突破!BH$6:BH$57,卡牌消耗!$X146)</f>
        <v>5</v>
      </c>
      <c r="T146" s="14">
        <f>INDEX(挂机升级突破!BI$6:BI$57,卡牌消耗!$X146)</f>
        <v>0</v>
      </c>
      <c r="U146" s="14" t="str">
        <f t="shared" si="49"/>
        <v>典韦</v>
      </c>
      <c r="V146" s="14">
        <f t="shared" si="50"/>
        <v>4</v>
      </c>
      <c r="W146" s="14" t="str">
        <f t="shared" si="51"/>
        <v>典韦魂火-38</v>
      </c>
      <c r="X146" s="14">
        <f t="shared" si="52"/>
        <v>38</v>
      </c>
      <c r="Y146" s="14" t="str">
        <f>INDEX(挂机升级突破!$BJ$4:$BT$4,INDEX(挂机升级突破!$BG$6:$BG$57,卡牌消耗!X146))</f>
        <v>金币</v>
      </c>
      <c r="Z146" s="14">
        <f>ROUND(INDEX(挂机升级突破!$AZ$6:$AZ$57,卡牌消耗!X146)*INDEX(卡牌消耗!$B$8:$F$8,V146),0)</f>
        <v>70470</v>
      </c>
      <c r="AA146" s="14" t="str">
        <f>IF(S146&gt;0,INDEX(挂机升级突破!$BJ$4:$BT$4,S146),"")</f>
        <v>红色基础材料</v>
      </c>
      <c r="AB146" s="14">
        <f>ROUND(INDEX(挂机升级突破!$BJ$6:$BT$57,卡牌消耗!X146,S146)*INDEX(卡牌消耗!$B$5:$F$5,V146),0)</f>
        <v>10</v>
      </c>
      <c r="AC146" s="14" t="str">
        <f>IF(T146&gt;0,INDEX(挂机升级突破!$BJ$4:$BT$4,T146),"")</f>
        <v/>
      </c>
      <c r="AD146" s="14" t="str">
        <f>IF(T146&gt;0,ROUND(INDEX(挂机升级突破!$BJ$6:$BT$57,卡牌消耗!X146,T146)*INDEX(卡牌消耗!$B$7:$F$7,V146),0),"")</f>
        <v/>
      </c>
      <c r="AE146" s="122"/>
      <c r="AF146" s="15"/>
      <c r="AG146" s="120">
        <v>142</v>
      </c>
      <c r="AH146" s="14">
        <f t="shared" si="53"/>
        <v>8</v>
      </c>
      <c r="AI146" s="14">
        <f>INDEX(挂机升级突破!$BY$7:$BY$26,AM146)</f>
        <v>5</v>
      </c>
      <c r="AJ146" s="14">
        <f>INDEX(挂机升级突破!$BZ$7:$BZ$26,AM146)</f>
        <v>0</v>
      </c>
      <c r="AK146" s="14">
        <f t="shared" si="54"/>
        <v>4</v>
      </c>
      <c r="AL146" s="14" t="str">
        <f t="shared" si="55"/>
        <v>夏侯渊</v>
      </c>
      <c r="AM146" s="14">
        <f t="shared" si="56"/>
        <v>2</v>
      </c>
      <c r="AN146" s="14" t="str">
        <f t="shared" si="57"/>
        <v>夏侯渊2突</v>
      </c>
      <c r="AO146" s="14" t="str">
        <f>IF(AI146&gt;0,INDEX(挂机升级突破!$CF$5:$CJ$5,卡牌消耗!AI146),"")</f>
        <v>金币</v>
      </c>
      <c r="AP146" s="14">
        <f>IF(AI146&gt;0,ROUND(INDEX(挂机升级突破!$CJ$7:$CJ$26,卡牌消耗!AM146)*INDEX(卡牌消耗!$B$8:$F$8,AK146),0),"")</f>
        <v>120</v>
      </c>
      <c r="AQ146" s="14" t="str">
        <f>IF(AJ146&gt;0,INDEX(挂机升级突破!$CF$5:$CJ$5,卡牌消耗!AJ146),"")</f>
        <v/>
      </c>
      <c r="AR146" s="14" t="str">
        <f>IF(AJ146&gt;0,ROUND(INDEX(挂机升级突破!$CF$7:$CI$26,卡牌消耗!AM146,卡牌消耗!AJ146)*INDEX($B$6:$F$6,AK146),0),"")</f>
        <v/>
      </c>
      <c r="AS146" s="120"/>
      <c r="AT146" s="120"/>
      <c r="AU146" s="122"/>
      <c r="AV146" s="15"/>
      <c r="BK146" s="15"/>
      <c r="BL146" s="14">
        <f>SUM(BN143:BN152)</f>
        <v>145</v>
      </c>
      <c r="BM146" s="52">
        <v>134</v>
      </c>
      <c r="BN146" s="52">
        <v>13</v>
      </c>
      <c r="BO146" s="21">
        <f t="shared" si="59"/>
        <v>8.9655172413793102E-2</v>
      </c>
      <c r="BP146" s="71">
        <f t="shared" si="60"/>
        <v>7380</v>
      </c>
      <c r="BQ146" s="52">
        <f>SUM(BP$5:BP146)</f>
        <v>533307</v>
      </c>
    </row>
    <row r="147" spans="8:69" ht="16.5" x14ac:dyDescent="0.2">
      <c r="H147" s="15"/>
      <c r="I147" s="15"/>
      <c r="J147" s="15"/>
      <c r="K147" s="15"/>
      <c r="L147" s="15"/>
      <c r="M147" s="15"/>
      <c r="N147" s="15"/>
      <c r="O147" s="15"/>
      <c r="P147" s="120">
        <v>143</v>
      </c>
      <c r="Q147" s="14">
        <f t="shared" si="48"/>
        <v>3</v>
      </c>
      <c r="R147" s="14">
        <f>INDEX(挂机升级突破!$BG$6:$BG$57,卡牌消耗!X147)</f>
        <v>11</v>
      </c>
      <c r="S147" s="14">
        <f>INDEX(挂机升级突破!BH$6:BH$57,卡牌消耗!$X147)</f>
        <v>5</v>
      </c>
      <c r="T147" s="14">
        <f>INDEX(挂机升级突破!BI$6:BI$57,卡牌消耗!$X147)</f>
        <v>0</v>
      </c>
      <c r="U147" s="14" t="str">
        <f t="shared" si="49"/>
        <v>典韦</v>
      </c>
      <c r="V147" s="14">
        <f t="shared" si="50"/>
        <v>4</v>
      </c>
      <c r="W147" s="14" t="str">
        <f t="shared" si="51"/>
        <v>典韦魂火-39</v>
      </c>
      <c r="X147" s="14">
        <f t="shared" si="52"/>
        <v>39</v>
      </c>
      <c r="Y147" s="14" t="str">
        <f>INDEX(挂机升级突破!$BJ$4:$BT$4,INDEX(挂机升级突破!$BG$6:$BG$57,卡牌消耗!X147))</f>
        <v>金币</v>
      </c>
      <c r="Z147" s="14">
        <f>ROUND(INDEX(挂机升级突破!$AZ$6:$AZ$57,卡牌消耗!X147)*INDEX(卡牌消耗!$B$8:$F$8,V147),0)</f>
        <v>70718</v>
      </c>
      <c r="AA147" s="14" t="str">
        <f>IF(S147&gt;0,INDEX(挂机升级突破!$BJ$4:$BT$4,S147),"")</f>
        <v>红色基础材料</v>
      </c>
      <c r="AB147" s="14">
        <f>ROUND(INDEX(挂机升级突破!$BJ$6:$BT$57,卡牌消耗!X147,S147)*INDEX(卡牌消耗!$B$5:$F$5,V147),0)</f>
        <v>10</v>
      </c>
      <c r="AC147" s="14" t="str">
        <f>IF(T147&gt;0,INDEX(挂机升级突破!$BJ$4:$BT$4,T147),"")</f>
        <v/>
      </c>
      <c r="AD147" s="14" t="str">
        <f>IF(T147&gt;0,ROUND(INDEX(挂机升级突破!$BJ$6:$BT$57,卡牌消耗!X147,T147)*INDEX(卡牌消耗!$B$7:$F$7,V147),0),"")</f>
        <v/>
      </c>
      <c r="AE147" s="122"/>
      <c r="AF147" s="15"/>
      <c r="AG147" s="120">
        <v>143</v>
      </c>
      <c r="AH147" s="14">
        <f t="shared" si="53"/>
        <v>8</v>
      </c>
      <c r="AI147" s="14">
        <f>INDEX(挂机升级突破!$BY$7:$BY$26,AM147)</f>
        <v>5</v>
      </c>
      <c r="AJ147" s="14">
        <f>INDEX(挂机升级突破!$BZ$7:$BZ$26,AM147)</f>
        <v>0</v>
      </c>
      <c r="AK147" s="14">
        <f t="shared" si="54"/>
        <v>4</v>
      </c>
      <c r="AL147" s="14" t="str">
        <f t="shared" si="55"/>
        <v>夏侯渊</v>
      </c>
      <c r="AM147" s="14">
        <f t="shared" si="56"/>
        <v>3</v>
      </c>
      <c r="AN147" s="14" t="str">
        <f t="shared" si="57"/>
        <v>夏侯渊3突</v>
      </c>
      <c r="AO147" s="14" t="str">
        <f>IF(AI147&gt;0,INDEX(挂机升级突破!$CF$5:$CJ$5,卡牌消耗!AI147),"")</f>
        <v>金币</v>
      </c>
      <c r="AP147" s="14">
        <f>IF(AI147&gt;0,ROUND(INDEX(挂机升级突破!$CJ$7:$CJ$26,卡牌消耗!AM147)*INDEX(卡牌消耗!$B$8:$F$8,AK147),0),"")</f>
        <v>480</v>
      </c>
      <c r="AQ147" s="14" t="str">
        <f>IF(AJ147&gt;0,INDEX(挂机升级突破!$CF$5:$CJ$5,卡牌消耗!AJ147),"")</f>
        <v/>
      </c>
      <c r="AR147" s="14" t="str">
        <f>IF(AJ147&gt;0,ROUND(INDEX(挂机升级突破!$CF$7:$CI$26,卡牌消耗!AM147,卡牌消耗!AJ147)*INDEX($B$6:$F$6,AK147),0),"")</f>
        <v/>
      </c>
      <c r="AS147" s="120"/>
      <c r="AT147" s="120"/>
      <c r="AU147" s="122"/>
      <c r="AV147" s="15"/>
      <c r="BM147" s="52">
        <v>135</v>
      </c>
      <c r="BN147" s="52">
        <v>14</v>
      </c>
      <c r="BO147" s="21">
        <f t="shared" si="59"/>
        <v>9.6551724137931033E-2</v>
      </c>
      <c r="BP147" s="71">
        <f t="shared" si="60"/>
        <v>7948</v>
      </c>
      <c r="BQ147" s="52">
        <f>SUM(BP$5:BP147)</f>
        <v>541255</v>
      </c>
    </row>
    <row r="148" spans="8:69" ht="16.5" x14ac:dyDescent="0.2">
      <c r="H148" s="15"/>
      <c r="I148" s="15"/>
      <c r="J148" s="15"/>
      <c r="K148" s="15"/>
      <c r="L148" s="15"/>
      <c r="M148" s="15"/>
      <c r="N148" s="15"/>
      <c r="O148" s="15"/>
      <c r="P148" s="120">
        <v>144</v>
      </c>
      <c r="Q148" s="14">
        <f t="shared" si="48"/>
        <v>3</v>
      </c>
      <c r="R148" s="14">
        <f>INDEX(挂机升级突破!$BG$6:$BG$57,卡牌消耗!X148)</f>
        <v>11</v>
      </c>
      <c r="S148" s="14">
        <f>INDEX(挂机升级突破!BH$6:BH$57,卡牌消耗!$X148)</f>
        <v>5</v>
      </c>
      <c r="T148" s="14">
        <f>INDEX(挂机升级突破!BI$6:BI$57,卡牌消耗!$X148)</f>
        <v>0</v>
      </c>
      <c r="U148" s="14" t="str">
        <f t="shared" si="49"/>
        <v>典韦</v>
      </c>
      <c r="V148" s="14">
        <f t="shared" si="50"/>
        <v>4</v>
      </c>
      <c r="W148" s="14" t="str">
        <f t="shared" si="51"/>
        <v>典韦魂火-40</v>
      </c>
      <c r="X148" s="14">
        <f t="shared" si="52"/>
        <v>40</v>
      </c>
      <c r="Y148" s="14" t="str">
        <f>INDEX(挂机升级突破!$BJ$4:$BT$4,INDEX(挂机升级突破!$BG$6:$BG$57,卡牌消耗!X148))</f>
        <v>金币</v>
      </c>
      <c r="Z148" s="14">
        <f>ROUND(INDEX(挂机升级突破!$AZ$6:$AZ$57,卡牌消耗!X148)*INDEX(卡牌消耗!$B$8:$F$8,V148),0)</f>
        <v>78878</v>
      </c>
      <c r="AA148" s="14" t="str">
        <f>IF(S148&gt;0,INDEX(挂机升级突破!$BJ$4:$BT$4,S148),"")</f>
        <v>红色基础材料</v>
      </c>
      <c r="AB148" s="14">
        <f>ROUND(INDEX(挂机升级突破!$BJ$6:$BT$57,卡牌消耗!X148,S148)*INDEX(卡牌消耗!$B$5:$F$5,V148),0)</f>
        <v>10</v>
      </c>
      <c r="AC148" s="14" t="str">
        <f>IF(T148&gt;0,INDEX(挂机升级突破!$BJ$4:$BT$4,T148),"")</f>
        <v/>
      </c>
      <c r="AD148" s="14" t="str">
        <f>IF(T148&gt;0,ROUND(INDEX(挂机升级突破!$BJ$6:$BT$57,卡牌消耗!X148,T148)*INDEX(卡牌消耗!$B$7:$F$7,V148),0),"")</f>
        <v/>
      </c>
      <c r="AE148" s="122"/>
      <c r="AF148" s="15"/>
      <c r="AG148" s="120">
        <v>144</v>
      </c>
      <c r="AH148" s="14">
        <f t="shared" si="53"/>
        <v>8</v>
      </c>
      <c r="AI148" s="14">
        <f>INDEX(挂机升级突破!$BY$7:$BY$26,AM148)</f>
        <v>5</v>
      </c>
      <c r="AJ148" s="14">
        <f>INDEX(挂机升级突破!$BZ$7:$BZ$26,AM148)</f>
        <v>1</v>
      </c>
      <c r="AK148" s="14">
        <f t="shared" si="54"/>
        <v>4</v>
      </c>
      <c r="AL148" s="14" t="str">
        <f t="shared" si="55"/>
        <v>夏侯渊</v>
      </c>
      <c r="AM148" s="14">
        <f t="shared" si="56"/>
        <v>4</v>
      </c>
      <c r="AN148" s="14" t="str">
        <f t="shared" si="57"/>
        <v>夏侯渊4突</v>
      </c>
      <c r="AO148" s="14" t="str">
        <f>IF(AI148&gt;0,INDEX(挂机升级突破!$CF$5:$CJ$5,卡牌消耗!AI148),"")</f>
        <v>金币</v>
      </c>
      <c r="AP148" s="14">
        <f>IF(AI148&gt;0,ROUND(INDEX(挂机升级突破!$CJ$7:$CJ$26,卡牌消耗!AM148)*INDEX(卡牌消耗!$B$8:$F$8,AK148),0),"")</f>
        <v>1440</v>
      </c>
      <c r="AQ148" s="14" t="str">
        <f>IF(AJ148&gt;0,INDEX(挂机升级突破!$CF$5:$CJ$5,卡牌消耗!AJ148),"")</f>
        <v>玄铁</v>
      </c>
      <c r="AR148" s="14">
        <f>IF(AJ148&gt;0,ROUND(INDEX(挂机升级突破!$CF$7:$CI$26,卡牌消耗!AM148,卡牌消耗!AJ148)*INDEX($B$6:$F$6,AK148),0),"")</f>
        <v>8</v>
      </c>
      <c r="AS148" s="120"/>
      <c r="AT148" s="120"/>
      <c r="AU148" s="122"/>
      <c r="AV148" s="15"/>
      <c r="BM148" s="52">
        <v>136</v>
      </c>
      <c r="BN148" s="52">
        <v>15</v>
      </c>
      <c r="BO148" s="21">
        <f t="shared" si="59"/>
        <v>0.10344827586206896</v>
      </c>
      <c r="BP148" s="71">
        <f t="shared" si="60"/>
        <v>8516</v>
      </c>
      <c r="BQ148" s="52">
        <f>SUM(BP$5:BP148)</f>
        <v>549771</v>
      </c>
    </row>
    <row r="149" spans="8:69" ht="16.5" x14ac:dyDescent="0.2">
      <c r="H149" s="15"/>
      <c r="I149" s="15"/>
      <c r="J149" s="15"/>
      <c r="K149" s="15"/>
      <c r="L149" s="15"/>
      <c r="M149" s="15"/>
      <c r="N149" s="15"/>
      <c r="O149" s="15"/>
      <c r="P149" s="120">
        <v>145</v>
      </c>
      <c r="Q149" s="14">
        <f t="shared" si="48"/>
        <v>3</v>
      </c>
      <c r="R149" s="14">
        <f>INDEX(挂机升级突破!$BG$6:$BG$57,卡牌消耗!X149)</f>
        <v>11</v>
      </c>
      <c r="S149" s="14">
        <f>INDEX(挂机升级突破!BH$6:BH$57,卡牌消耗!$X149)</f>
        <v>5</v>
      </c>
      <c r="T149" s="14">
        <f>INDEX(挂机升级突破!BI$6:BI$57,卡牌消耗!$X149)</f>
        <v>10</v>
      </c>
      <c r="U149" s="14" t="str">
        <f t="shared" si="49"/>
        <v>典韦</v>
      </c>
      <c r="V149" s="14">
        <f t="shared" si="50"/>
        <v>4</v>
      </c>
      <c r="W149" s="14" t="str">
        <f t="shared" si="51"/>
        <v>典韦魂火-41</v>
      </c>
      <c r="X149" s="14">
        <f t="shared" si="52"/>
        <v>41</v>
      </c>
      <c r="Y149" s="14" t="str">
        <f>INDEX(挂机升级突破!$BJ$4:$BT$4,INDEX(挂机升级突破!$BG$6:$BG$57,卡牌消耗!X149))</f>
        <v>金币</v>
      </c>
      <c r="Z149" s="14">
        <f>ROUND(INDEX(挂机升级突破!$AZ$6:$AZ$57,卡牌消耗!X149)*INDEX(卡牌消耗!$B$8:$F$8,V149),0)</f>
        <v>88395</v>
      </c>
      <c r="AA149" s="14" t="str">
        <f>IF(S149&gt;0,INDEX(挂机升级突破!$BJ$4:$BT$4,S149),"")</f>
        <v>红色基础材料</v>
      </c>
      <c r="AB149" s="14">
        <f>ROUND(INDEX(挂机升级突破!$BJ$6:$BT$57,卡牌消耗!X149,S149)*INDEX(卡牌消耗!$B$5:$F$5,V149),0)</f>
        <v>11</v>
      </c>
      <c r="AC149" s="14" t="str">
        <f>IF(T149&gt;0,INDEX(挂机升级突破!$BJ$4:$BT$4,T149),"")</f>
        <v>灵玉</v>
      </c>
      <c r="AD149" s="14">
        <f>IF(T149&gt;0,ROUND(INDEX(挂机升级突破!$BJ$6:$BT$57,卡牌消耗!X149,T149)*INDEX(卡牌消耗!$B$7:$F$7,V149),0),"")</f>
        <v>2</v>
      </c>
      <c r="AE149" s="122"/>
      <c r="AF149" s="15"/>
      <c r="AG149" s="120">
        <v>145</v>
      </c>
      <c r="AH149" s="14">
        <f t="shared" si="53"/>
        <v>8</v>
      </c>
      <c r="AI149" s="14">
        <f>INDEX(挂机升级突破!$BY$7:$BY$26,AM149)</f>
        <v>5</v>
      </c>
      <c r="AJ149" s="14">
        <f>INDEX(挂机升级突破!$BZ$7:$BZ$26,AM149)</f>
        <v>1</v>
      </c>
      <c r="AK149" s="14">
        <f t="shared" si="54"/>
        <v>4</v>
      </c>
      <c r="AL149" s="14" t="str">
        <f t="shared" si="55"/>
        <v>夏侯渊</v>
      </c>
      <c r="AM149" s="14">
        <f t="shared" si="56"/>
        <v>5</v>
      </c>
      <c r="AN149" s="14" t="str">
        <f t="shared" si="57"/>
        <v>夏侯渊5突</v>
      </c>
      <c r="AO149" s="14" t="str">
        <f>IF(AI149&gt;0,INDEX(挂机升级突破!$CF$5:$CJ$5,卡牌消耗!AI149),"")</f>
        <v>金币</v>
      </c>
      <c r="AP149" s="14">
        <f>IF(AI149&gt;0,ROUND(INDEX(挂机升级突破!$CJ$7:$CJ$26,卡牌消耗!AM149)*INDEX(卡牌消耗!$B$8:$F$8,AK149),0),"")</f>
        <v>2880</v>
      </c>
      <c r="AQ149" s="14" t="str">
        <f>IF(AJ149&gt;0,INDEX(挂机升级突破!$CF$5:$CJ$5,卡牌消耗!AJ149),"")</f>
        <v>玄铁</v>
      </c>
      <c r="AR149" s="14">
        <f>IF(AJ149&gt;0,ROUND(INDEX(挂机升级突破!$CF$7:$CI$26,卡牌消耗!AM149,卡牌消耗!AJ149)*INDEX($B$6:$F$6,AK149),0),"")</f>
        <v>17</v>
      </c>
      <c r="AS149" s="120"/>
      <c r="AT149" s="120"/>
      <c r="AU149" s="122"/>
      <c r="AV149" s="15"/>
      <c r="BM149" s="52">
        <v>137</v>
      </c>
      <c r="BN149" s="52">
        <v>16</v>
      </c>
      <c r="BO149" s="21">
        <f t="shared" si="59"/>
        <v>0.1103448275862069</v>
      </c>
      <c r="BP149" s="71">
        <f t="shared" si="60"/>
        <v>9084</v>
      </c>
      <c r="BQ149" s="52">
        <f>SUM(BP$5:BP149)</f>
        <v>558855</v>
      </c>
    </row>
    <row r="150" spans="8:69" ht="16.5" x14ac:dyDescent="0.2">
      <c r="H150" s="15"/>
      <c r="I150" s="15"/>
      <c r="J150" s="15"/>
      <c r="K150" s="15"/>
      <c r="L150" s="15"/>
      <c r="M150" s="15"/>
      <c r="N150" s="15"/>
      <c r="O150" s="15"/>
      <c r="P150" s="120">
        <v>146</v>
      </c>
      <c r="Q150" s="14">
        <f t="shared" si="48"/>
        <v>3</v>
      </c>
      <c r="R150" s="14">
        <f>INDEX(挂机升级突破!$BG$6:$BG$57,卡牌消耗!X150)</f>
        <v>11</v>
      </c>
      <c r="S150" s="14">
        <f>INDEX(挂机升级突破!BH$6:BH$57,卡牌消耗!$X150)</f>
        <v>5</v>
      </c>
      <c r="T150" s="14">
        <f>INDEX(挂机升级突破!BI$6:BI$57,卡牌消耗!$X150)</f>
        <v>10</v>
      </c>
      <c r="U150" s="14" t="str">
        <f t="shared" si="49"/>
        <v>典韦</v>
      </c>
      <c r="V150" s="14">
        <f t="shared" si="50"/>
        <v>4</v>
      </c>
      <c r="W150" s="14" t="str">
        <f t="shared" si="51"/>
        <v>典韦魂火-42</v>
      </c>
      <c r="X150" s="14">
        <f t="shared" si="52"/>
        <v>42</v>
      </c>
      <c r="Y150" s="14" t="str">
        <f>INDEX(挂机升级突破!$BJ$4:$BT$4,INDEX(挂机升级突破!$BG$6:$BG$57,卡牌消耗!X150))</f>
        <v>金币</v>
      </c>
      <c r="Z150" s="14">
        <f>ROUND(INDEX(挂机升级突破!$AZ$6:$AZ$57,卡牌消耗!X150)*INDEX(卡牌消耗!$B$8:$F$8,V150),0)</f>
        <v>98595</v>
      </c>
      <c r="AA150" s="14" t="str">
        <f>IF(S150&gt;0,INDEX(挂机升级突破!$BJ$4:$BT$4,S150),"")</f>
        <v>红色基础材料</v>
      </c>
      <c r="AB150" s="14">
        <f>ROUND(INDEX(挂机升级突破!$BJ$6:$BT$57,卡牌消耗!X150,S150)*INDEX(卡牌消耗!$B$5:$F$5,V150),0)</f>
        <v>11</v>
      </c>
      <c r="AC150" s="14" t="str">
        <f>IF(T150&gt;0,INDEX(挂机升级突破!$BJ$4:$BT$4,T150),"")</f>
        <v>灵玉</v>
      </c>
      <c r="AD150" s="14">
        <f>IF(T150&gt;0,ROUND(INDEX(挂机升级突破!$BJ$6:$BT$57,卡牌消耗!X150,T150)*INDEX(卡牌消耗!$B$7:$F$7,V150),0),"")</f>
        <v>2</v>
      </c>
      <c r="AE150" s="122"/>
      <c r="AF150" s="15"/>
      <c r="AG150" s="120">
        <v>146</v>
      </c>
      <c r="AH150" s="14">
        <f t="shared" si="53"/>
        <v>8</v>
      </c>
      <c r="AI150" s="14">
        <f>INDEX(挂机升级突破!$BY$7:$BY$26,AM150)</f>
        <v>5</v>
      </c>
      <c r="AJ150" s="14">
        <f>INDEX(挂机升级突破!$BZ$7:$BZ$26,AM150)</f>
        <v>1</v>
      </c>
      <c r="AK150" s="14">
        <f t="shared" si="54"/>
        <v>4</v>
      </c>
      <c r="AL150" s="14" t="str">
        <f t="shared" si="55"/>
        <v>夏侯渊</v>
      </c>
      <c r="AM150" s="14">
        <f t="shared" si="56"/>
        <v>6</v>
      </c>
      <c r="AN150" s="14" t="str">
        <f t="shared" si="57"/>
        <v>夏侯渊6突</v>
      </c>
      <c r="AO150" s="14" t="str">
        <f>IF(AI150&gt;0,INDEX(挂机升级突破!$CF$5:$CJ$5,卡牌消耗!AI150),"")</f>
        <v>金币</v>
      </c>
      <c r="AP150" s="14">
        <f>IF(AI150&gt;0,ROUND(INDEX(挂机升级突破!$CJ$7:$CJ$26,卡牌消耗!AM150)*INDEX(卡牌消耗!$B$8:$F$8,AK150),0),"")</f>
        <v>3600</v>
      </c>
      <c r="AQ150" s="14" t="str">
        <f>IF(AJ150&gt;0,INDEX(挂机升级突破!$CF$5:$CJ$5,卡牌消耗!AJ150),"")</f>
        <v>玄铁</v>
      </c>
      <c r="AR150" s="14">
        <f>IF(AJ150&gt;0,ROUND(INDEX(挂机升级突破!$CF$7:$CI$26,卡牌消耗!AM150,卡牌消耗!AJ150)*INDEX($B$6:$F$6,AK150),0),"")</f>
        <v>25</v>
      </c>
      <c r="AS150" s="120"/>
      <c r="AT150" s="120"/>
      <c r="AU150" s="122"/>
      <c r="AV150" s="15"/>
      <c r="BM150" s="52">
        <v>138</v>
      </c>
      <c r="BN150" s="52">
        <v>17</v>
      </c>
      <c r="BO150" s="21">
        <f t="shared" si="59"/>
        <v>0.11724137931034483</v>
      </c>
      <c r="BP150" s="71">
        <f t="shared" si="60"/>
        <v>9651</v>
      </c>
      <c r="BQ150" s="52">
        <f>SUM(BP$5:BP150)</f>
        <v>568506</v>
      </c>
    </row>
    <row r="151" spans="8:69" ht="16.5" x14ac:dyDescent="0.2">
      <c r="H151" s="15"/>
      <c r="I151" s="15"/>
      <c r="J151" s="15"/>
      <c r="K151" s="15"/>
      <c r="L151" s="15"/>
      <c r="M151" s="15"/>
      <c r="N151" s="15"/>
      <c r="O151" s="15"/>
      <c r="P151" s="120">
        <v>147</v>
      </c>
      <c r="Q151" s="14">
        <f t="shared" si="48"/>
        <v>3</v>
      </c>
      <c r="R151" s="14">
        <f>INDEX(挂机升级突破!$BG$6:$BG$57,卡牌消耗!X151)</f>
        <v>11</v>
      </c>
      <c r="S151" s="14">
        <f>INDEX(挂机升级突破!BH$6:BH$57,卡牌消耗!$X151)</f>
        <v>5</v>
      </c>
      <c r="T151" s="14">
        <f>INDEX(挂机升级突破!BI$6:BI$57,卡牌消耗!$X151)</f>
        <v>10</v>
      </c>
      <c r="U151" s="14" t="str">
        <f t="shared" si="49"/>
        <v>典韦</v>
      </c>
      <c r="V151" s="14">
        <f t="shared" si="50"/>
        <v>4</v>
      </c>
      <c r="W151" s="14" t="str">
        <f t="shared" si="51"/>
        <v>典韦魂火-43</v>
      </c>
      <c r="X151" s="14">
        <f t="shared" si="52"/>
        <v>43</v>
      </c>
      <c r="Y151" s="14" t="str">
        <f>INDEX(挂机升级突破!$BJ$4:$BT$4,INDEX(挂机升级突破!$BG$6:$BG$57,卡牌消耗!X151))</f>
        <v>金币</v>
      </c>
      <c r="Z151" s="14">
        <f>ROUND(INDEX(挂机升级突破!$AZ$6:$AZ$57,卡牌消耗!X151)*INDEX(卡牌消耗!$B$8:$F$8,V151),0)</f>
        <v>105300</v>
      </c>
      <c r="AA151" s="14" t="str">
        <f>IF(S151&gt;0,INDEX(挂机升级突破!$BJ$4:$BT$4,S151),"")</f>
        <v>红色基础材料</v>
      </c>
      <c r="AB151" s="14">
        <f>ROUND(INDEX(挂机升级突破!$BJ$6:$BT$57,卡牌消耗!X151,S151)*INDEX(卡牌消耗!$B$5:$F$5,V151),0)</f>
        <v>11</v>
      </c>
      <c r="AC151" s="14" t="str">
        <f>IF(T151&gt;0,INDEX(挂机升级突破!$BJ$4:$BT$4,T151),"")</f>
        <v>灵玉</v>
      </c>
      <c r="AD151" s="14">
        <f>IF(T151&gt;0,ROUND(INDEX(挂机升级突破!$BJ$6:$BT$57,卡牌消耗!X151,T151)*INDEX(卡牌消耗!$B$7:$F$7,V151),0),"")</f>
        <v>2</v>
      </c>
      <c r="AE151" s="122"/>
      <c r="AF151" s="15"/>
      <c r="AG151" s="120">
        <v>147</v>
      </c>
      <c r="AH151" s="14">
        <f t="shared" si="53"/>
        <v>8</v>
      </c>
      <c r="AI151" s="14">
        <f>INDEX(挂机升级突破!$BY$7:$BY$26,AM151)</f>
        <v>5</v>
      </c>
      <c r="AJ151" s="14">
        <f>INDEX(挂机升级突破!$BZ$7:$BZ$26,AM151)</f>
        <v>1</v>
      </c>
      <c r="AK151" s="14">
        <f t="shared" si="54"/>
        <v>4</v>
      </c>
      <c r="AL151" s="14" t="str">
        <f t="shared" si="55"/>
        <v>夏侯渊</v>
      </c>
      <c r="AM151" s="14">
        <f t="shared" si="56"/>
        <v>7</v>
      </c>
      <c r="AN151" s="14" t="str">
        <f t="shared" si="57"/>
        <v>夏侯渊7突</v>
      </c>
      <c r="AO151" s="14" t="str">
        <f>IF(AI151&gt;0,INDEX(挂机升级突破!$CF$5:$CJ$5,卡牌消耗!AI151),"")</f>
        <v>金币</v>
      </c>
      <c r="AP151" s="14">
        <f>IF(AI151&gt;0,ROUND(INDEX(挂机升级突破!$CJ$7:$CJ$26,卡牌消耗!AM151)*INDEX(卡牌消耗!$B$8:$F$8,AK151),0),"")</f>
        <v>4200</v>
      </c>
      <c r="AQ151" s="14" t="str">
        <f>IF(AJ151&gt;0,INDEX(挂机升级突破!$CF$5:$CJ$5,卡牌消耗!AJ151),"")</f>
        <v>玄铁</v>
      </c>
      <c r="AR151" s="14">
        <f>IF(AJ151&gt;0,ROUND(INDEX(挂机升级突破!$CF$7:$CI$26,卡牌消耗!AM151,卡牌消耗!AJ151)*INDEX($B$6:$F$6,AK151),0),"")</f>
        <v>42</v>
      </c>
      <c r="AS151" s="120"/>
      <c r="AT151" s="120"/>
      <c r="AU151" s="122"/>
      <c r="AV151" s="15"/>
      <c r="BM151" s="52">
        <v>139</v>
      </c>
      <c r="BN151" s="52">
        <v>18</v>
      </c>
      <c r="BO151" s="21">
        <f t="shared" si="59"/>
        <v>0.12413793103448276</v>
      </c>
      <c r="BP151" s="71">
        <f t="shared" si="60"/>
        <v>10219</v>
      </c>
      <c r="BQ151" s="52">
        <f>SUM(BP$5:BP151)</f>
        <v>578725</v>
      </c>
    </row>
    <row r="152" spans="8:69" ht="16.5" x14ac:dyDescent="0.2">
      <c r="H152" s="15"/>
      <c r="I152" s="15"/>
      <c r="J152" s="15"/>
      <c r="K152" s="15"/>
      <c r="L152" s="15"/>
      <c r="M152" s="15"/>
      <c r="N152" s="15"/>
      <c r="O152" s="15"/>
      <c r="P152" s="120">
        <v>148</v>
      </c>
      <c r="Q152" s="14">
        <f t="shared" si="48"/>
        <v>3</v>
      </c>
      <c r="R152" s="14">
        <f>INDEX(挂机升级突破!$BG$6:$BG$57,卡牌消耗!X152)</f>
        <v>11</v>
      </c>
      <c r="S152" s="14">
        <f>INDEX(挂机升级突破!BH$6:BH$57,卡牌消耗!$X152)</f>
        <v>5</v>
      </c>
      <c r="T152" s="14">
        <f>INDEX(挂机升级突破!BI$6:BI$57,卡牌消耗!$X152)</f>
        <v>10</v>
      </c>
      <c r="U152" s="14" t="str">
        <f t="shared" si="49"/>
        <v>典韦</v>
      </c>
      <c r="V152" s="14">
        <f t="shared" si="50"/>
        <v>4</v>
      </c>
      <c r="W152" s="14" t="str">
        <f t="shared" si="51"/>
        <v>典韦魂火-44</v>
      </c>
      <c r="X152" s="14">
        <f t="shared" si="52"/>
        <v>44</v>
      </c>
      <c r="Y152" s="14" t="str">
        <f>INDEX(挂机升级突破!$BJ$4:$BT$4,INDEX(挂机升级突破!$BG$6:$BG$57,卡牌消耗!X152))</f>
        <v>金币</v>
      </c>
      <c r="Z152" s="14">
        <f>ROUND(INDEX(挂机升级突破!$AZ$6:$AZ$57,卡牌消耗!X152)*INDEX(卡牌消耗!$B$8:$F$8,V152),0)</f>
        <v>117450</v>
      </c>
      <c r="AA152" s="14" t="str">
        <f>IF(S152&gt;0,INDEX(挂机升级突破!$BJ$4:$BT$4,S152),"")</f>
        <v>红色基础材料</v>
      </c>
      <c r="AB152" s="14">
        <f>ROUND(INDEX(挂机升级突破!$BJ$6:$BT$57,卡牌消耗!X152,S152)*INDEX(卡牌消耗!$B$5:$F$5,V152),0)</f>
        <v>13</v>
      </c>
      <c r="AC152" s="14" t="str">
        <f>IF(T152&gt;0,INDEX(挂机升级突破!$BJ$4:$BT$4,T152),"")</f>
        <v>灵玉</v>
      </c>
      <c r="AD152" s="14">
        <f>IF(T152&gt;0,ROUND(INDEX(挂机升级突破!$BJ$6:$BT$57,卡牌消耗!X152,T152)*INDEX(卡牌消耗!$B$7:$F$7,V152),0),"")</f>
        <v>2</v>
      </c>
      <c r="AE152" s="122"/>
      <c r="AF152" s="15"/>
      <c r="AG152" s="120">
        <v>148</v>
      </c>
      <c r="AH152" s="14">
        <f t="shared" si="53"/>
        <v>8</v>
      </c>
      <c r="AI152" s="14">
        <f>INDEX(挂机升级突破!$BY$7:$BY$26,AM152)</f>
        <v>5</v>
      </c>
      <c r="AJ152" s="14">
        <f>INDEX(挂机升级突破!$BZ$7:$BZ$26,AM152)</f>
        <v>1</v>
      </c>
      <c r="AK152" s="14">
        <f t="shared" si="54"/>
        <v>4</v>
      </c>
      <c r="AL152" s="14" t="str">
        <f t="shared" si="55"/>
        <v>夏侯渊</v>
      </c>
      <c r="AM152" s="14">
        <f t="shared" si="56"/>
        <v>8</v>
      </c>
      <c r="AN152" s="14" t="str">
        <f t="shared" si="57"/>
        <v>夏侯渊8突</v>
      </c>
      <c r="AO152" s="14" t="str">
        <f>IF(AI152&gt;0,INDEX(挂机升级突破!$CF$5:$CJ$5,卡牌消耗!AI152),"")</f>
        <v>金币</v>
      </c>
      <c r="AP152" s="14">
        <f>IF(AI152&gt;0,ROUND(INDEX(挂机升级突破!$CJ$7:$CJ$26,卡牌消耗!AM152)*INDEX(卡牌消耗!$B$8:$F$8,AK152),0),"")</f>
        <v>4839</v>
      </c>
      <c r="AQ152" s="14" t="str">
        <f>IF(AJ152&gt;0,INDEX(挂机升级突破!$CF$5:$CJ$5,卡牌消耗!AJ152),"")</f>
        <v>玄铁</v>
      </c>
      <c r="AR152" s="14">
        <f>IF(AJ152&gt;0,ROUND(INDEX(挂机升级突破!$CF$7:$CI$26,卡牌消耗!AM152,卡牌消耗!AJ152)*INDEX($B$6:$F$6,AK152),0),"")</f>
        <v>76</v>
      </c>
      <c r="AS152" s="120"/>
      <c r="AT152" s="120"/>
      <c r="AU152" s="122"/>
      <c r="AV152" s="15"/>
      <c r="BM152" s="52">
        <v>140</v>
      </c>
      <c r="BN152" s="52">
        <v>19</v>
      </c>
      <c r="BO152" s="21">
        <f t="shared" si="59"/>
        <v>0.1310344827586207</v>
      </c>
      <c r="BP152" s="71">
        <f t="shared" si="60"/>
        <v>10787</v>
      </c>
      <c r="BQ152" s="52">
        <f>SUM(BP$5:BP152)</f>
        <v>589512</v>
      </c>
    </row>
    <row r="153" spans="8:69" ht="16.5" x14ac:dyDescent="0.2">
      <c r="H153" s="15"/>
      <c r="I153" s="15"/>
      <c r="J153" s="15"/>
      <c r="K153" s="15"/>
      <c r="L153" s="15"/>
      <c r="M153" s="15"/>
      <c r="N153" s="15"/>
      <c r="O153" s="15"/>
      <c r="P153" s="120">
        <v>149</v>
      </c>
      <c r="Q153" s="14">
        <f t="shared" si="48"/>
        <v>3</v>
      </c>
      <c r="R153" s="14">
        <f>INDEX(挂机升级突破!$BG$6:$BG$57,卡牌消耗!X153)</f>
        <v>11</v>
      </c>
      <c r="S153" s="14">
        <f>INDEX(挂机升级突破!BH$6:BH$57,卡牌消耗!$X153)</f>
        <v>5</v>
      </c>
      <c r="T153" s="14">
        <f>INDEX(挂机升级突破!BI$6:BI$57,卡牌消耗!$X153)</f>
        <v>10</v>
      </c>
      <c r="U153" s="14" t="str">
        <f t="shared" si="49"/>
        <v>典韦</v>
      </c>
      <c r="V153" s="14">
        <f t="shared" si="50"/>
        <v>4</v>
      </c>
      <c r="W153" s="14" t="str">
        <f t="shared" si="51"/>
        <v>典韦魂火-45</v>
      </c>
      <c r="X153" s="14">
        <f t="shared" si="52"/>
        <v>45</v>
      </c>
      <c r="Y153" s="14" t="str">
        <f>INDEX(挂机升级突破!$BJ$4:$BT$4,INDEX(挂机升级突破!$BG$6:$BG$57,卡牌消耗!X153))</f>
        <v>金币</v>
      </c>
      <c r="Z153" s="14">
        <f>ROUND(INDEX(挂机升级突破!$AZ$6:$AZ$57,卡牌消耗!X153)*INDEX(卡牌消耗!$B$8:$F$8,V153),0)</f>
        <v>126953</v>
      </c>
      <c r="AA153" s="14" t="str">
        <f>IF(S153&gt;0,INDEX(挂机升级突破!$BJ$4:$BT$4,S153),"")</f>
        <v>红色基础材料</v>
      </c>
      <c r="AB153" s="14">
        <f>ROUND(INDEX(挂机升级突破!$BJ$6:$BT$57,卡牌消耗!X153,S153)*INDEX(卡牌消耗!$B$5:$F$5,V153),0)</f>
        <v>13</v>
      </c>
      <c r="AC153" s="14" t="str">
        <f>IF(T153&gt;0,INDEX(挂机升级突破!$BJ$4:$BT$4,T153),"")</f>
        <v>灵玉</v>
      </c>
      <c r="AD153" s="14">
        <f>IF(T153&gt;0,ROUND(INDEX(挂机升级突破!$BJ$6:$BT$57,卡牌消耗!X153,T153)*INDEX(卡牌消耗!$B$7:$F$7,V153),0),"")</f>
        <v>2</v>
      </c>
      <c r="AE153" s="122"/>
      <c r="AF153" s="15"/>
      <c r="AG153" s="120">
        <v>149</v>
      </c>
      <c r="AH153" s="14">
        <f t="shared" si="53"/>
        <v>8</v>
      </c>
      <c r="AI153" s="14">
        <f>INDEX(挂机升级突破!$BY$7:$BY$26,AM153)</f>
        <v>5</v>
      </c>
      <c r="AJ153" s="14">
        <f>INDEX(挂机升级突破!$BZ$7:$BZ$26,AM153)</f>
        <v>2</v>
      </c>
      <c r="AK153" s="14">
        <f t="shared" si="54"/>
        <v>4</v>
      </c>
      <c r="AL153" s="14" t="str">
        <f t="shared" si="55"/>
        <v>夏侯渊</v>
      </c>
      <c r="AM153" s="14">
        <f t="shared" si="56"/>
        <v>9</v>
      </c>
      <c r="AN153" s="14" t="str">
        <f t="shared" si="57"/>
        <v>夏侯渊9突</v>
      </c>
      <c r="AO153" s="14" t="str">
        <f>IF(AI153&gt;0,INDEX(挂机升级突破!$CF$5:$CJ$5,卡牌消耗!AI153),"")</f>
        <v>金币</v>
      </c>
      <c r="AP153" s="14">
        <f>IF(AI153&gt;0,ROUND(INDEX(挂机升级突破!$CJ$7:$CJ$26,卡牌消耗!AM153)*INDEX(卡牌消耗!$B$8:$F$8,AK153),0),"")</f>
        <v>6240</v>
      </c>
      <c r="AQ153" s="14" t="str">
        <f>IF(AJ153&gt;0,INDEX(挂机升级突破!$CF$5:$CJ$5,卡牌消耗!AJ153),"")</f>
        <v>乌金</v>
      </c>
      <c r="AR153" s="14">
        <f>IF(AJ153&gt;0,ROUND(INDEX(挂机升级突破!$CF$7:$CI$26,卡牌消耗!AM153,卡牌消耗!AJ153)*INDEX($B$6:$F$6,AK153),0),"")</f>
        <v>24</v>
      </c>
      <c r="AS153" s="120"/>
      <c r="AT153" s="120"/>
      <c r="AU153" s="122"/>
      <c r="AV153" s="15"/>
      <c r="BK153" s="52" t="s">
        <v>352</v>
      </c>
      <c r="BL153" s="52">
        <v>15</v>
      </c>
      <c r="BM153" s="52">
        <v>141</v>
      </c>
      <c r="BN153" s="52">
        <v>10</v>
      </c>
      <c r="BO153" s="21">
        <f t="shared" ref="BO153:BO162" si="61">BN153/BL$156</f>
        <v>6.8965517241379309E-2</v>
      </c>
      <c r="BP153" s="52">
        <f>INT(BL$154*BO153)</f>
        <v>6200</v>
      </c>
      <c r="BQ153" s="52">
        <f>SUM(BP$5:BP153)</f>
        <v>595712</v>
      </c>
    </row>
    <row r="154" spans="8:69" ht="16.5" x14ac:dyDescent="0.2">
      <c r="H154" s="15"/>
      <c r="I154" s="15"/>
      <c r="J154" s="15"/>
      <c r="K154" s="15"/>
      <c r="L154" s="15"/>
      <c r="M154" s="15"/>
      <c r="N154" s="15"/>
      <c r="O154" s="15"/>
      <c r="P154" s="120">
        <v>150</v>
      </c>
      <c r="Q154" s="14">
        <f t="shared" si="48"/>
        <v>3</v>
      </c>
      <c r="R154" s="14">
        <f>INDEX(挂机升级突破!$BG$6:$BG$57,卡牌消耗!X154)</f>
        <v>11</v>
      </c>
      <c r="S154" s="14">
        <f>INDEX(挂机升级突破!BH$6:BH$57,卡牌消耗!$X154)</f>
        <v>5</v>
      </c>
      <c r="T154" s="14">
        <f>INDEX(挂机升级突破!BI$6:BI$57,卡牌消耗!$X154)</f>
        <v>10</v>
      </c>
      <c r="U154" s="14" t="str">
        <f t="shared" si="49"/>
        <v>典韦</v>
      </c>
      <c r="V154" s="14">
        <f t="shared" si="50"/>
        <v>4</v>
      </c>
      <c r="W154" s="14" t="str">
        <f t="shared" si="51"/>
        <v>典韦魂火-46</v>
      </c>
      <c r="X154" s="14">
        <f t="shared" si="52"/>
        <v>46</v>
      </c>
      <c r="Y154" s="14" t="str">
        <f>INDEX(挂机升级突破!$BJ$4:$BT$4,INDEX(挂机升级突破!$BG$6:$BG$57,卡牌消耗!X154))</f>
        <v>金币</v>
      </c>
      <c r="Z154" s="14">
        <f>ROUND(INDEX(挂机升级突破!$AZ$6:$AZ$57,卡牌消耗!X154)*INDEX(卡牌消耗!$B$8:$F$8,V154),0)</f>
        <v>141600</v>
      </c>
      <c r="AA154" s="14" t="str">
        <f>IF(S154&gt;0,INDEX(挂机升级突破!$BJ$4:$BT$4,S154),"")</f>
        <v>红色基础材料</v>
      </c>
      <c r="AB154" s="14">
        <f>ROUND(INDEX(挂机升级突破!$BJ$6:$BT$57,卡牌消耗!X154,S154)*INDEX(卡牌消耗!$B$5:$F$5,V154),0)</f>
        <v>13</v>
      </c>
      <c r="AC154" s="14" t="str">
        <f>IF(T154&gt;0,INDEX(挂机升级突破!$BJ$4:$BT$4,T154),"")</f>
        <v>灵玉</v>
      </c>
      <c r="AD154" s="14">
        <f>IF(T154&gt;0,ROUND(INDEX(挂机升级突破!$BJ$6:$BT$57,卡牌消耗!X154,T154)*INDEX(卡牌消耗!$B$7:$F$7,V154),0),"")</f>
        <v>2</v>
      </c>
      <c r="AE154" s="122"/>
      <c r="AF154" s="15"/>
      <c r="AG154" s="120">
        <v>150</v>
      </c>
      <c r="AH154" s="14">
        <f t="shared" si="53"/>
        <v>8</v>
      </c>
      <c r="AI154" s="14">
        <f>INDEX(挂机升级突破!$BY$7:$BY$26,AM154)</f>
        <v>5</v>
      </c>
      <c r="AJ154" s="14">
        <f>INDEX(挂机升级突破!$BZ$7:$BZ$26,AM154)</f>
        <v>2</v>
      </c>
      <c r="AK154" s="14">
        <f t="shared" si="54"/>
        <v>4</v>
      </c>
      <c r="AL154" s="14" t="str">
        <f t="shared" si="55"/>
        <v>夏侯渊</v>
      </c>
      <c r="AM154" s="14">
        <f t="shared" si="56"/>
        <v>10</v>
      </c>
      <c r="AN154" s="14" t="str">
        <f t="shared" si="57"/>
        <v>夏侯渊10突</v>
      </c>
      <c r="AO154" s="14" t="str">
        <f>IF(AI154&gt;0,INDEX(挂机升级突破!$CF$5:$CJ$5,卡牌消耗!AI154),"")</f>
        <v>金币</v>
      </c>
      <c r="AP154" s="14">
        <f>IF(AI154&gt;0,ROUND(INDEX(挂机升级突破!$CJ$7:$CJ$26,卡牌消耗!AM154)*INDEX(卡牌消耗!$B$8:$F$8,AK154),0),"")</f>
        <v>9519</v>
      </c>
      <c r="AQ154" s="14" t="str">
        <f>IF(AJ154&gt;0,INDEX(挂机升级突破!$CF$5:$CJ$5,卡牌消耗!AJ154),"")</f>
        <v>乌金</v>
      </c>
      <c r="AR154" s="14">
        <f>IF(AJ154&gt;0,ROUND(INDEX(挂机升级突破!$CF$7:$CI$26,卡牌消耗!AM154,卡牌消耗!AJ154)*INDEX($B$6:$F$6,AK154),0),"")</f>
        <v>35</v>
      </c>
      <c r="AS154" s="120"/>
      <c r="AT154" s="120"/>
      <c r="AU154" s="122"/>
      <c r="AV154" s="15"/>
      <c r="BK154" s="14" t="str">
        <f>INDEX($AX$5:$AX$19,BL153)</f>
        <v>140~150</v>
      </c>
      <c r="BL154" s="14">
        <f>INDEX($BG$5:$BG$19,BL153)</f>
        <v>89910</v>
      </c>
      <c r="BM154" s="52">
        <v>142</v>
      </c>
      <c r="BN154" s="52">
        <v>11</v>
      </c>
      <c r="BO154" s="21">
        <f t="shared" si="61"/>
        <v>7.586206896551724E-2</v>
      </c>
      <c r="BP154" s="71">
        <f t="shared" ref="BP154:BP162" si="62">INT(BL$154*BO154)</f>
        <v>6820</v>
      </c>
      <c r="BQ154" s="52">
        <f>SUM(BP$5:BP154)</f>
        <v>602532</v>
      </c>
    </row>
    <row r="155" spans="8:69" ht="16.5" x14ac:dyDescent="0.2">
      <c r="H155" s="15"/>
      <c r="I155" s="15"/>
      <c r="J155" s="15"/>
      <c r="K155" s="15"/>
      <c r="L155" s="15"/>
      <c r="M155" s="15"/>
      <c r="N155" s="15"/>
      <c r="O155" s="15"/>
      <c r="P155" s="120">
        <v>151</v>
      </c>
      <c r="Q155" s="14">
        <f t="shared" si="48"/>
        <v>3</v>
      </c>
      <c r="R155" s="14">
        <f>INDEX(挂机升级突破!$BG$6:$BG$57,卡牌消耗!X155)</f>
        <v>11</v>
      </c>
      <c r="S155" s="14">
        <f>INDEX(挂机升级突破!BH$6:BH$57,卡牌消耗!$X155)</f>
        <v>5</v>
      </c>
      <c r="T155" s="14">
        <f>INDEX(挂机升级突破!BI$6:BI$57,卡牌消耗!$X155)</f>
        <v>10</v>
      </c>
      <c r="U155" s="14" t="str">
        <f t="shared" si="49"/>
        <v>典韦</v>
      </c>
      <c r="V155" s="14">
        <f t="shared" si="50"/>
        <v>4</v>
      </c>
      <c r="W155" s="14" t="str">
        <f t="shared" si="51"/>
        <v>典韦魂火-47</v>
      </c>
      <c r="X155" s="14">
        <f t="shared" si="52"/>
        <v>47</v>
      </c>
      <c r="Y155" s="14" t="str">
        <f>INDEX(挂机升级突破!$BJ$4:$BT$4,INDEX(挂机升级突破!$BG$6:$BG$57,卡牌消耗!X155))</f>
        <v>金币</v>
      </c>
      <c r="Z155" s="14">
        <f>ROUND(INDEX(挂机升级突破!$AZ$6:$AZ$57,卡牌消耗!X155)*INDEX(卡牌消耗!$B$8:$F$8,V155),0)</f>
        <v>150795</v>
      </c>
      <c r="AA155" s="14" t="str">
        <f>IF(S155&gt;0,INDEX(挂机升级突破!$BJ$4:$BT$4,S155),"")</f>
        <v>红色基础材料</v>
      </c>
      <c r="AB155" s="14">
        <f>ROUND(INDEX(挂机升级突破!$BJ$6:$BT$57,卡牌消耗!X155,S155)*INDEX(卡牌消耗!$B$5:$F$5,V155),0)</f>
        <v>13</v>
      </c>
      <c r="AC155" s="14" t="str">
        <f>IF(T155&gt;0,INDEX(挂机升级突破!$BJ$4:$BT$4,T155),"")</f>
        <v>灵玉</v>
      </c>
      <c r="AD155" s="14">
        <f>IF(T155&gt;0,ROUND(INDEX(挂机升级突破!$BJ$6:$BT$57,卡牌消耗!X155,T155)*INDEX(卡牌消耗!$B$7:$F$7,V155),0),"")</f>
        <v>2</v>
      </c>
      <c r="AE155" s="122"/>
      <c r="AF155" s="15"/>
      <c r="AG155" s="120">
        <v>151</v>
      </c>
      <c r="AH155" s="14">
        <f t="shared" si="53"/>
        <v>8</v>
      </c>
      <c r="AI155" s="14">
        <f>INDEX(挂机升级突破!$BY$7:$BY$26,AM155)</f>
        <v>5</v>
      </c>
      <c r="AJ155" s="14">
        <f>INDEX(挂机升级突破!$BZ$7:$BZ$26,AM155)</f>
        <v>2</v>
      </c>
      <c r="AK155" s="14">
        <f t="shared" si="54"/>
        <v>4</v>
      </c>
      <c r="AL155" s="14" t="str">
        <f t="shared" si="55"/>
        <v>夏侯渊</v>
      </c>
      <c r="AM155" s="14">
        <f t="shared" si="56"/>
        <v>11</v>
      </c>
      <c r="AN155" s="14" t="str">
        <f t="shared" si="57"/>
        <v>夏侯渊11突</v>
      </c>
      <c r="AO155" s="14" t="str">
        <f>IF(AI155&gt;0,INDEX(挂机升级突破!$CF$5:$CJ$5,卡牌消耗!AI155),"")</f>
        <v>金币</v>
      </c>
      <c r="AP155" s="14">
        <f>IF(AI155&gt;0,ROUND(INDEX(挂机升级突破!$CJ$7:$CJ$26,卡牌消耗!AM155)*INDEX(卡牌消耗!$B$8:$F$8,AK155),0),"")</f>
        <v>11700</v>
      </c>
      <c r="AQ155" s="14" t="str">
        <f>IF(AJ155&gt;0,INDEX(挂机升级突破!$CF$5:$CJ$5,卡牌消耗!AJ155),"")</f>
        <v>乌金</v>
      </c>
      <c r="AR155" s="14">
        <f>IF(AJ155&gt;0,ROUND(INDEX(挂机升级突破!$CF$7:$CI$26,卡牌消耗!AM155,卡牌消耗!AJ155)*INDEX($B$6:$F$6,AK155),0),"")</f>
        <v>46</v>
      </c>
      <c r="AS155" s="120"/>
      <c r="AT155" s="120"/>
      <c r="AU155" s="122"/>
      <c r="AV155" s="15"/>
      <c r="BK155" s="52" t="s">
        <v>350</v>
      </c>
      <c r="BL155" s="14">
        <f>INDEX($BH$5:$BH$19,BL153)</f>
        <v>10</v>
      </c>
      <c r="BM155" s="52">
        <v>143</v>
      </c>
      <c r="BN155" s="52">
        <v>12</v>
      </c>
      <c r="BO155" s="21">
        <f t="shared" si="61"/>
        <v>8.2758620689655171E-2</v>
      </c>
      <c r="BP155" s="71">
        <f t="shared" si="62"/>
        <v>7440</v>
      </c>
      <c r="BQ155" s="52">
        <f>SUM(BP$5:BP155)</f>
        <v>609972</v>
      </c>
    </row>
    <row r="156" spans="8:69" ht="16.5" x14ac:dyDescent="0.2">
      <c r="H156" s="15"/>
      <c r="I156" s="15"/>
      <c r="J156" s="15"/>
      <c r="K156" s="15"/>
      <c r="L156" s="15"/>
      <c r="M156" s="15"/>
      <c r="N156" s="15"/>
      <c r="O156" s="15"/>
      <c r="P156" s="120">
        <v>152</v>
      </c>
      <c r="Q156" s="14">
        <f t="shared" si="48"/>
        <v>3</v>
      </c>
      <c r="R156" s="14">
        <f>INDEX(挂机升级突破!$BG$6:$BG$57,卡牌消耗!X156)</f>
        <v>11</v>
      </c>
      <c r="S156" s="14">
        <f>INDEX(挂机升级突破!BH$6:BH$57,卡牌消耗!$X156)</f>
        <v>5</v>
      </c>
      <c r="T156" s="14">
        <f>INDEX(挂机升级突破!BI$6:BI$57,卡牌消耗!$X156)</f>
        <v>10</v>
      </c>
      <c r="U156" s="14" t="str">
        <f t="shared" si="49"/>
        <v>典韦</v>
      </c>
      <c r="V156" s="14">
        <f t="shared" si="50"/>
        <v>4</v>
      </c>
      <c r="W156" s="14" t="str">
        <f t="shared" si="51"/>
        <v>典韦魂火-48</v>
      </c>
      <c r="X156" s="14">
        <f t="shared" si="52"/>
        <v>48</v>
      </c>
      <c r="Y156" s="14" t="str">
        <f>INDEX(挂机升级突破!$BJ$4:$BT$4,INDEX(挂机升级突破!$BG$6:$BG$57,卡牌消耗!X156))</f>
        <v>金币</v>
      </c>
      <c r="Z156" s="14">
        <f>ROUND(INDEX(挂机升级突破!$AZ$6:$AZ$57,卡牌消耗!X156)*INDEX(卡牌消耗!$B$8:$F$8,V156),0)</f>
        <v>168195</v>
      </c>
      <c r="AA156" s="14" t="str">
        <f>IF(S156&gt;0,INDEX(挂机升级突破!$BJ$4:$BT$4,S156),"")</f>
        <v>红色基础材料</v>
      </c>
      <c r="AB156" s="14">
        <f>ROUND(INDEX(挂机升级突破!$BJ$6:$BT$57,卡牌消耗!X156,S156)*INDEX(卡牌消耗!$B$5:$F$5,V156),0)</f>
        <v>13</v>
      </c>
      <c r="AC156" s="14" t="str">
        <f>IF(T156&gt;0,INDEX(挂机升级突破!$BJ$4:$BT$4,T156),"")</f>
        <v>灵玉</v>
      </c>
      <c r="AD156" s="14">
        <f>IF(T156&gt;0,ROUND(INDEX(挂机升级突破!$BJ$6:$BT$57,卡牌消耗!X156,T156)*INDEX(卡牌消耗!$B$7:$F$7,V156),0),"")</f>
        <v>2</v>
      </c>
      <c r="AE156" s="122"/>
      <c r="AF156" s="15"/>
      <c r="AG156" s="120">
        <v>152</v>
      </c>
      <c r="AH156" s="14">
        <f t="shared" si="53"/>
        <v>8</v>
      </c>
      <c r="AI156" s="14">
        <f>INDEX(挂机升级突破!$BY$7:$BY$26,AM156)</f>
        <v>5</v>
      </c>
      <c r="AJ156" s="14">
        <f>INDEX(挂机升级突破!$BZ$7:$BZ$26,AM156)</f>
        <v>2</v>
      </c>
      <c r="AK156" s="14">
        <f t="shared" si="54"/>
        <v>4</v>
      </c>
      <c r="AL156" s="14" t="str">
        <f t="shared" si="55"/>
        <v>夏侯渊</v>
      </c>
      <c r="AM156" s="14">
        <f t="shared" si="56"/>
        <v>12</v>
      </c>
      <c r="AN156" s="14" t="str">
        <f t="shared" si="57"/>
        <v>夏侯渊12突</v>
      </c>
      <c r="AO156" s="14" t="str">
        <f>IF(AI156&gt;0,INDEX(挂机升级突破!$CF$5:$CJ$5,卡牌消耗!AI156),"")</f>
        <v>金币</v>
      </c>
      <c r="AP156" s="14">
        <f>IF(AI156&gt;0,ROUND(INDEX(挂机升级突破!$CJ$7:$CJ$26,卡牌消耗!AM156)*INDEX(卡牌消耗!$B$8:$F$8,AK156),0),"")</f>
        <v>19800</v>
      </c>
      <c r="AQ156" s="14" t="str">
        <f>IF(AJ156&gt;0,INDEX(挂机升级突破!$CF$5:$CJ$5,卡牌消耗!AJ156),"")</f>
        <v>乌金</v>
      </c>
      <c r="AR156" s="14">
        <f>IF(AJ156&gt;0,ROUND(INDEX(挂机升级突破!$CF$7:$CI$26,卡牌消耗!AM156,卡牌消耗!AJ156)*INDEX($B$6:$F$6,AK156),0),"")</f>
        <v>59</v>
      </c>
      <c r="AS156" s="120"/>
      <c r="AT156" s="120"/>
      <c r="AU156" s="122"/>
      <c r="AV156" s="15"/>
      <c r="BK156" s="15"/>
      <c r="BL156" s="14">
        <f>SUM(BN153:BN162)</f>
        <v>145</v>
      </c>
      <c r="BM156" s="52">
        <v>144</v>
      </c>
      <c r="BN156" s="52">
        <v>13</v>
      </c>
      <c r="BO156" s="21">
        <f t="shared" si="61"/>
        <v>8.9655172413793102E-2</v>
      </c>
      <c r="BP156" s="71">
        <f t="shared" si="62"/>
        <v>8060</v>
      </c>
      <c r="BQ156" s="52">
        <f>SUM(BP$5:BP156)</f>
        <v>618032</v>
      </c>
    </row>
    <row r="157" spans="8:69" ht="16.5" x14ac:dyDescent="0.2">
      <c r="H157" s="15"/>
      <c r="I157" s="15"/>
      <c r="J157" s="15"/>
      <c r="K157" s="15"/>
      <c r="L157" s="15"/>
      <c r="M157" s="15"/>
      <c r="N157" s="15"/>
      <c r="O157" s="15"/>
      <c r="P157" s="120">
        <v>153</v>
      </c>
      <c r="Q157" s="14">
        <f t="shared" si="48"/>
        <v>3</v>
      </c>
      <c r="R157" s="14">
        <f>INDEX(挂机升级突破!$BG$6:$BG$57,卡牌消耗!X157)</f>
        <v>11</v>
      </c>
      <c r="S157" s="14">
        <f>INDEX(挂机升级突破!BH$6:BH$57,卡牌消耗!$X157)</f>
        <v>5</v>
      </c>
      <c r="T157" s="14">
        <f>INDEX(挂机升级突破!BI$6:BI$57,卡牌消耗!$X157)</f>
        <v>10</v>
      </c>
      <c r="U157" s="14" t="str">
        <f t="shared" si="49"/>
        <v>典韦</v>
      </c>
      <c r="V157" s="14">
        <f t="shared" si="50"/>
        <v>4</v>
      </c>
      <c r="W157" s="14" t="str">
        <f t="shared" si="51"/>
        <v>典韦魂火-49</v>
      </c>
      <c r="X157" s="14">
        <f t="shared" si="52"/>
        <v>49</v>
      </c>
      <c r="Y157" s="14" t="str">
        <f>INDEX(挂机升级突破!$BJ$4:$BT$4,INDEX(挂机升级突破!$BG$6:$BG$57,卡牌消耗!X157))</f>
        <v>金币</v>
      </c>
      <c r="Z157" s="14">
        <f>ROUND(INDEX(挂机升级突破!$AZ$6:$AZ$57,卡牌消耗!X157)*INDEX(卡牌消耗!$B$8:$F$8,V157),0)</f>
        <v>176903</v>
      </c>
      <c r="AA157" s="14" t="str">
        <f>IF(S157&gt;0,INDEX(挂机升级突破!$BJ$4:$BT$4,S157),"")</f>
        <v>红色基础材料</v>
      </c>
      <c r="AB157" s="14">
        <f>ROUND(INDEX(挂机升级突破!$BJ$6:$BT$57,卡牌消耗!X157,S157)*INDEX(卡牌消耗!$B$5:$F$5,V157),0)</f>
        <v>14</v>
      </c>
      <c r="AC157" s="14" t="str">
        <f>IF(T157&gt;0,INDEX(挂机升级突破!$BJ$4:$BT$4,T157),"")</f>
        <v>灵玉</v>
      </c>
      <c r="AD157" s="14">
        <f>IF(T157&gt;0,ROUND(INDEX(挂机升级突破!$BJ$6:$BT$57,卡牌消耗!X157,T157)*INDEX(卡牌消耗!$B$7:$F$7,V157),0),"")</f>
        <v>2</v>
      </c>
      <c r="AE157" s="122"/>
      <c r="AF157" s="15"/>
      <c r="AG157" s="120">
        <v>153</v>
      </c>
      <c r="AH157" s="14">
        <f t="shared" si="53"/>
        <v>8</v>
      </c>
      <c r="AI157" s="14">
        <f>INDEX(挂机升级突破!$BY$7:$BY$26,AM157)</f>
        <v>5</v>
      </c>
      <c r="AJ157" s="14">
        <f>INDEX(挂机升级突破!$BZ$7:$BZ$26,AM157)</f>
        <v>3</v>
      </c>
      <c r="AK157" s="14">
        <f t="shared" si="54"/>
        <v>4</v>
      </c>
      <c r="AL157" s="14" t="str">
        <f t="shared" si="55"/>
        <v>夏侯渊</v>
      </c>
      <c r="AM157" s="14">
        <f t="shared" si="56"/>
        <v>13</v>
      </c>
      <c r="AN157" s="14" t="str">
        <f t="shared" si="57"/>
        <v>夏侯渊13突</v>
      </c>
      <c r="AO157" s="14" t="str">
        <f>IF(AI157&gt;0,INDEX(挂机升级突破!$CF$5:$CJ$5,卡牌消耗!AI157),"")</f>
        <v>金币</v>
      </c>
      <c r="AP157" s="14">
        <f>IF(AI157&gt;0,ROUND(INDEX(挂机升级突破!$CJ$7:$CJ$26,卡牌消耗!AM157)*INDEX(卡牌消耗!$B$8:$F$8,AK157),0),"")</f>
        <v>24800</v>
      </c>
      <c r="AQ157" s="14" t="str">
        <f>IF(AJ157&gt;0,INDEX(挂机升级突破!$CF$5:$CJ$5,卡牌消耗!AJ157),"")</f>
        <v>银母</v>
      </c>
      <c r="AR157" s="14">
        <f>IF(AJ157&gt;0,ROUND(INDEX(挂机升级突破!$CF$7:$CI$26,卡牌消耗!AM157,卡牌消耗!AJ157)*INDEX($B$6:$F$6,AK157),0),"")</f>
        <v>23</v>
      </c>
      <c r="AS157" s="120"/>
      <c r="AT157" s="120"/>
      <c r="AU157" s="122"/>
      <c r="AV157" s="15"/>
      <c r="BM157" s="52">
        <v>145</v>
      </c>
      <c r="BN157" s="52">
        <v>14</v>
      </c>
      <c r="BO157" s="21">
        <f t="shared" si="61"/>
        <v>9.6551724137931033E-2</v>
      </c>
      <c r="BP157" s="71">
        <f t="shared" si="62"/>
        <v>8680</v>
      </c>
      <c r="BQ157" s="52">
        <f>SUM(BP$5:BP157)</f>
        <v>626712</v>
      </c>
    </row>
    <row r="158" spans="8:69" ht="16.5" x14ac:dyDescent="0.2">
      <c r="H158" s="15"/>
      <c r="I158" s="15"/>
      <c r="J158" s="15"/>
      <c r="K158" s="15"/>
      <c r="L158" s="15"/>
      <c r="M158" s="15"/>
      <c r="N158" s="15"/>
      <c r="O158" s="15"/>
      <c r="P158" s="120">
        <v>154</v>
      </c>
      <c r="Q158" s="14">
        <f t="shared" si="48"/>
        <v>3</v>
      </c>
      <c r="R158" s="14">
        <f>INDEX(挂机升级突破!$BG$6:$BG$57,卡牌消耗!X158)</f>
        <v>11</v>
      </c>
      <c r="S158" s="14">
        <f>INDEX(挂机升级突破!BH$6:BH$57,卡牌消耗!$X158)</f>
        <v>5</v>
      </c>
      <c r="T158" s="14">
        <f>INDEX(挂机升级突破!BI$6:BI$57,卡牌消耗!$X158)</f>
        <v>10</v>
      </c>
      <c r="U158" s="14" t="str">
        <f t="shared" si="49"/>
        <v>典韦</v>
      </c>
      <c r="V158" s="14">
        <f t="shared" si="50"/>
        <v>4</v>
      </c>
      <c r="W158" s="14" t="str">
        <f t="shared" si="51"/>
        <v>典韦魂火-50</v>
      </c>
      <c r="X158" s="14">
        <f t="shared" si="52"/>
        <v>50</v>
      </c>
      <c r="Y158" s="14" t="str">
        <f>INDEX(挂机升级突破!$BJ$4:$BT$4,INDEX(挂机升级突破!$BG$6:$BG$57,卡牌消耗!X158))</f>
        <v>金币</v>
      </c>
      <c r="Z158" s="14">
        <f>ROUND(INDEX(挂机升级突破!$AZ$6:$AZ$57,卡牌消耗!X158)*INDEX(卡牌消耗!$B$8:$F$8,V158),0)</f>
        <v>197310</v>
      </c>
      <c r="AA158" s="14" t="str">
        <f>IF(S158&gt;0,INDEX(挂机升级突破!$BJ$4:$BT$4,S158),"")</f>
        <v>红色基础材料</v>
      </c>
      <c r="AB158" s="14">
        <f>ROUND(INDEX(挂机升级突破!$BJ$6:$BT$57,卡牌消耗!X158,S158)*INDEX(卡牌消耗!$B$5:$F$5,V158),0)</f>
        <v>14</v>
      </c>
      <c r="AC158" s="14" t="str">
        <f>IF(T158&gt;0,INDEX(挂机升级突破!$BJ$4:$BT$4,T158),"")</f>
        <v>灵玉</v>
      </c>
      <c r="AD158" s="14">
        <f>IF(T158&gt;0,ROUND(INDEX(挂机升级突破!$BJ$6:$BT$57,卡牌消耗!X158,T158)*INDEX(卡牌消耗!$B$7:$F$7,V158),0),"")</f>
        <v>2</v>
      </c>
      <c r="AE158" s="122"/>
      <c r="AF158" s="15"/>
      <c r="AG158" s="120">
        <v>154</v>
      </c>
      <c r="AH158" s="14">
        <f t="shared" si="53"/>
        <v>8</v>
      </c>
      <c r="AI158" s="14">
        <f>INDEX(挂机升级突破!$BY$7:$BY$26,AM158)</f>
        <v>5</v>
      </c>
      <c r="AJ158" s="14">
        <f>INDEX(挂机升级突破!$BZ$7:$BZ$26,AM158)</f>
        <v>3</v>
      </c>
      <c r="AK158" s="14">
        <f t="shared" si="54"/>
        <v>4</v>
      </c>
      <c r="AL158" s="14" t="str">
        <f t="shared" si="55"/>
        <v>夏侯渊</v>
      </c>
      <c r="AM158" s="14">
        <f t="shared" si="56"/>
        <v>14</v>
      </c>
      <c r="AN158" s="14" t="str">
        <f t="shared" si="57"/>
        <v>夏侯渊14突</v>
      </c>
      <c r="AO158" s="14" t="str">
        <f>IF(AI158&gt;0,INDEX(挂机升级突破!$CF$5:$CJ$5,卡牌消耗!AI158),"")</f>
        <v>金币</v>
      </c>
      <c r="AP158" s="14">
        <f>IF(AI158&gt;0,ROUND(INDEX(挂机升级突破!$CJ$7:$CJ$26,卡牌消耗!AM158)*INDEX(卡牌消耗!$B$8:$F$8,AK158),0),"")</f>
        <v>33120</v>
      </c>
      <c r="AQ158" s="14" t="str">
        <f>IF(AJ158&gt;0,INDEX(挂机升级突破!$CF$5:$CJ$5,卡牌消耗!AJ158),"")</f>
        <v>银母</v>
      </c>
      <c r="AR158" s="14">
        <f>IF(AJ158&gt;0,ROUND(INDEX(挂机升级突破!$CF$7:$CI$26,卡牌消耗!AM158,卡牌消耗!AJ158)*INDEX($B$6:$F$6,AK158),0),"")</f>
        <v>31</v>
      </c>
      <c r="AS158" s="120"/>
      <c r="AT158" s="120"/>
      <c r="AU158" s="122"/>
      <c r="AV158" s="15"/>
      <c r="BM158" s="52">
        <v>146</v>
      </c>
      <c r="BN158" s="52">
        <v>15</v>
      </c>
      <c r="BO158" s="21">
        <f t="shared" si="61"/>
        <v>0.10344827586206896</v>
      </c>
      <c r="BP158" s="71">
        <f t="shared" si="62"/>
        <v>9301</v>
      </c>
      <c r="BQ158" s="52">
        <f>SUM(BP$5:BP158)</f>
        <v>636013</v>
      </c>
    </row>
    <row r="159" spans="8:69" ht="16.5" x14ac:dyDescent="0.2">
      <c r="H159" s="15"/>
      <c r="I159" s="15"/>
      <c r="J159" s="15"/>
      <c r="K159" s="15"/>
      <c r="L159" s="15"/>
      <c r="M159" s="15"/>
      <c r="N159" s="15"/>
      <c r="O159" s="15"/>
      <c r="P159" s="120">
        <v>155</v>
      </c>
      <c r="Q159" s="14">
        <f t="shared" si="48"/>
        <v>3</v>
      </c>
      <c r="R159" s="14">
        <f>INDEX(挂机升级突破!$BG$6:$BG$57,卡牌消耗!X159)</f>
        <v>11</v>
      </c>
      <c r="S159" s="14">
        <f>INDEX(挂机升级突破!BH$6:BH$57,卡牌消耗!$X159)</f>
        <v>5</v>
      </c>
      <c r="T159" s="14">
        <f>INDEX(挂机升级突破!BI$6:BI$57,卡牌消耗!$X159)</f>
        <v>10</v>
      </c>
      <c r="U159" s="14" t="str">
        <f t="shared" si="49"/>
        <v>典韦</v>
      </c>
      <c r="V159" s="14">
        <f t="shared" si="50"/>
        <v>4</v>
      </c>
      <c r="W159" s="14" t="str">
        <f t="shared" si="51"/>
        <v>典韦魂火-51</v>
      </c>
      <c r="X159" s="14">
        <f t="shared" si="52"/>
        <v>51</v>
      </c>
      <c r="Y159" s="14" t="str">
        <f>INDEX(挂机升级突破!$BJ$4:$BT$4,INDEX(挂机升级突破!$BG$6:$BG$57,卡牌消耗!X159))</f>
        <v>金币</v>
      </c>
      <c r="Z159" s="14">
        <f>ROUND(INDEX(挂机升级突破!$AZ$6:$AZ$57,卡牌消耗!X159)*INDEX(卡牌消耗!$B$8:$F$8,V159),0)</f>
        <v>205920</v>
      </c>
      <c r="AA159" s="14" t="str">
        <f>IF(S159&gt;0,INDEX(挂机升级突破!$BJ$4:$BT$4,S159),"")</f>
        <v>红色基础材料</v>
      </c>
      <c r="AB159" s="14">
        <f>ROUND(INDEX(挂机升级突破!$BJ$6:$BT$57,卡牌消耗!X159,S159)*INDEX(卡牌消耗!$B$5:$F$5,V159),0)</f>
        <v>14</v>
      </c>
      <c r="AC159" s="14" t="str">
        <f>IF(T159&gt;0,INDEX(挂机升级突破!$BJ$4:$BT$4,T159),"")</f>
        <v>灵玉</v>
      </c>
      <c r="AD159" s="14">
        <f>IF(T159&gt;0,ROUND(INDEX(挂机升级突破!$BJ$6:$BT$57,卡牌消耗!X159,T159)*INDEX(卡牌消耗!$B$7:$F$7,V159),0),"")</f>
        <v>2</v>
      </c>
      <c r="AE159" s="122"/>
      <c r="AF159" s="15"/>
      <c r="AG159" s="120">
        <v>155</v>
      </c>
      <c r="AH159" s="14">
        <f t="shared" si="53"/>
        <v>8</v>
      </c>
      <c r="AI159" s="14">
        <f>INDEX(挂机升级突破!$BY$7:$BY$26,AM159)</f>
        <v>5</v>
      </c>
      <c r="AJ159" s="14">
        <f>INDEX(挂机升级突破!$BZ$7:$BZ$26,AM159)</f>
        <v>3</v>
      </c>
      <c r="AK159" s="14">
        <f t="shared" si="54"/>
        <v>4</v>
      </c>
      <c r="AL159" s="14" t="str">
        <f t="shared" si="55"/>
        <v>夏侯渊</v>
      </c>
      <c r="AM159" s="14">
        <f t="shared" si="56"/>
        <v>15</v>
      </c>
      <c r="AN159" s="14" t="str">
        <f t="shared" si="57"/>
        <v>夏侯渊15突</v>
      </c>
      <c r="AO159" s="14" t="str">
        <f>IF(AI159&gt;0,INDEX(挂机升级突破!$CF$5:$CJ$5,卡牌消耗!AI159),"")</f>
        <v>金币</v>
      </c>
      <c r="AP159" s="14">
        <f>IF(AI159&gt;0,ROUND(INDEX(挂机升级突破!$CJ$7:$CJ$26,卡牌消耗!AM159)*INDEX(卡牌消耗!$B$8:$F$8,AK159),0),"")</f>
        <v>37959</v>
      </c>
      <c r="AQ159" s="14" t="str">
        <f>IF(AJ159&gt;0,INDEX(挂机升级突破!$CF$5:$CJ$5,卡牌消耗!AJ159),"")</f>
        <v>银母</v>
      </c>
      <c r="AR159" s="14">
        <f>IF(AJ159&gt;0,ROUND(INDEX(挂机升级突破!$CF$7:$CI$26,卡牌消耗!AM159,卡牌消耗!AJ159)*INDEX($B$6:$F$6,AK159),0),"")</f>
        <v>42</v>
      </c>
      <c r="AS159" s="120"/>
      <c r="AT159" s="120"/>
      <c r="AU159" s="122"/>
      <c r="AV159" s="15"/>
      <c r="BM159" s="52">
        <v>147</v>
      </c>
      <c r="BN159" s="52">
        <v>16</v>
      </c>
      <c r="BO159" s="21">
        <f t="shared" si="61"/>
        <v>0.1103448275862069</v>
      </c>
      <c r="BP159" s="71">
        <f t="shared" si="62"/>
        <v>9921</v>
      </c>
      <c r="BQ159" s="52">
        <f>SUM(BP$5:BP159)</f>
        <v>645934</v>
      </c>
    </row>
    <row r="160" spans="8:69" ht="16.5" x14ac:dyDescent="0.2">
      <c r="H160" s="15"/>
      <c r="I160" s="15"/>
      <c r="J160" s="15"/>
      <c r="K160" s="15"/>
      <c r="L160" s="15"/>
      <c r="M160" s="15"/>
      <c r="N160" s="15"/>
      <c r="O160" s="15"/>
      <c r="P160" s="120">
        <v>156</v>
      </c>
      <c r="Q160" s="14">
        <f t="shared" si="48"/>
        <v>3</v>
      </c>
      <c r="R160" s="14">
        <f>INDEX(挂机升级突破!$BG$6:$BG$57,卡牌消耗!X160)</f>
        <v>11</v>
      </c>
      <c r="S160" s="14">
        <f>INDEX(挂机升级突破!BH$6:BH$57,卡牌消耗!$X160)</f>
        <v>5</v>
      </c>
      <c r="T160" s="14">
        <f>INDEX(挂机升级突破!BI$6:BI$57,卡牌消耗!$X160)</f>
        <v>10</v>
      </c>
      <c r="U160" s="14" t="str">
        <f t="shared" si="49"/>
        <v>典韦</v>
      </c>
      <c r="V160" s="14">
        <f t="shared" si="50"/>
        <v>4</v>
      </c>
      <c r="W160" s="14" t="str">
        <f t="shared" si="51"/>
        <v>典韦魂火-52</v>
      </c>
      <c r="X160" s="14">
        <f t="shared" si="52"/>
        <v>52</v>
      </c>
      <c r="Y160" s="14" t="str">
        <f>INDEX(挂机升级突破!$BJ$4:$BT$4,INDEX(挂机升级突破!$BG$6:$BG$57,卡牌消耗!X160))</f>
        <v>金币</v>
      </c>
      <c r="Z160" s="14">
        <f>ROUND(INDEX(挂机升级突破!$AZ$6:$AZ$57,卡牌消耗!X160)*INDEX(卡牌消耗!$B$8:$F$8,V160),0)</f>
        <v>229680</v>
      </c>
      <c r="AA160" s="14" t="str">
        <f>IF(S160&gt;0,INDEX(挂机升级突破!$BJ$4:$BT$4,S160),"")</f>
        <v>红色基础材料</v>
      </c>
      <c r="AB160" s="14">
        <f>ROUND(INDEX(挂机升级突破!$BJ$6:$BT$57,卡牌消耗!X160,S160)*INDEX(卡牌消耗!$B$5:$F$5,V160),0)</f>
        <v>14</v>
      </c>
      <c r="AC160" s="14" t="str">
        <f>IF(T160&gt;0,INDEX(挂机升级突破!$BJ$4:$BT$4,T160),"")</f>
        <v>灵玉</v>
      </c>
      <c r="AD160" s="14">
        <f>IF(T160&gt;0,ROUND(INDEX(挂机升级突破!$BJ$6:$BT$57,卡牌消耗!X160,T160)*INDEX(卡牌消耗!$B$7:$F$7,V160),0),"")</f>
        <v>2</v>
      </c>
      <c r="AE160" s="122"/>
      <c r="AF160" s="15"/>
      <c r="AG160" s="120">
        <v>156</v>
      </c>
      <c r="AH160" s="14">
        <f t="shared" si="53"/>
        <v>8</v>
      </c>
      <c r="AI160" s="14">
        <f>INDEX(挂机升级突破!$BY$7:$BY$26,AM160)</f>
        <v>5</v>
      </c>
      <c r="AJ160" s="14">
        <f>INDEX(挂机升级突破!$BZ$7:$BZ$26,AM160)</f>
        <v>3</v>
      </c>
      <c r="AK160" s="14">
        <f t="shared" si="54"/>
        <v>4</v>
      </c>
      <c r="AL160" s="14" t="str">
        <f t="shared" si="55"/>
        <v>夏侯渊</v>
      </c>
      <c r="AM160" s="14">
        <f t="shared" si="56"/>
        <v>16</v>
      </c>
      <c r="AN160" s="14" t="str">
        <f t="shared" si="57"/>
        <v>夏侯渊16突</v>
      </c>
      <c r="AO160" s="14" t="str">
        <f>IF(AI160&gt;0,INDEX(挂机升级突破!$CF$5:$CJ$5,卡牌消耗!AI160),"")</f>
        <v>金币</v>
      </c>
      <c r="AP160" s="14">
        <f>IF(AI160&gt;0,ROUND(INDEX(挂机升级突破!$CJ$7:$CJ$26,卡牌消耗!AM160)*INDEX(卡牌消耗!$B$8:$F$8,AK160),0),"")</f>
        <v>48600</v>
      </c>
      <c r="AQ160" s="14" t="str">
        <f>IF(AJ160&gt;0,INDEX(挂机升级突破!$CF$5:$CJ$5,卡牌消耗!AJ160),"")</f>
        <v>银母</v>
      </c>
      <c r="AR160" s="14">
        <f>IF(AJ160&gt;0,ROUND(INDEX(挂机升级突破!$CF$7:$CI$26,卡牌消耗!AM160,卡牌消耗!AJ160)*INDEX($B$6:$F$6,AK160),0),"")</f>
        <v>54</v>
      </c>
      <c r="AS160" s="120"/>
      <c r="AT160" s="120"/>
      <c r="AU160" s="122"/>
      <c r="AV160" s="15"/>
      <c r="BM160" s="52">
        <v>148</v>
      </c>
      <c r="BN160" s="52">
        <v>17</v>
      </c>
      <c r="BO160" s="21">
        <f t="shared" si="61"/>
        <v>0.11724137931034483</v>
      </c>
      <c r="BP160" s="71">
        <f t="shared" si="62"/>
        <v>10541</v>
      </c>
      <c r="BQ160" s="52">
        <f>SUM(BP$5:BP160)</f>
        <v>656475</v>
      </c>
    </row>
    <row r="161" spans="8:69" ht="16.5" x14ac:dyDescent="0.2">
      <c r="H161" s="15"/>
      <c r="I161" s="15"/>
      <c r="J161" s="15"/>
      <c r="K161" s="15"/>
      <c r="L161" s="15"/>
      <c r="M161" s="15"/>
      <c r="N161" s="15"/>
      <c r="O161" s="15"/>
      <c r="P161" s="120">
        <v>157</v>
      </c>
      <c r="Q161" s="14">
        <f t="shared" si="48"/>
        <v>4</v>
      </c>
      <c r="R161" s="14">
        <f>INDEX(挂机升级突破!$BG$6:$BG$57,卡牌消耗!X161)</f>
        <v>11</v>
      </c>
      <c r="S161" s="14">
        <f>INDEX(挂机升级突破!BH$6:BH$57,卡牌消耗!$X161)</f>
        <v>1</v>
      </c>
      <c r="T161" s="14">
        <f>INDEX(挂机升级突破!BI$6:BI$57,卡牌消耗!$X161)</f>
        <v>0</v>
      </c>
      <c r="U161" s="14" t="str">
        <f t="shared" si="49"/>
        <v>唐流雨</v>
      </c>
      <c r="V161" s="14">
        <f t="shared" si="50"/>
        <v>2</v>
      </c>
      <c r="W161" s="14" t="str">
        <f t="shared" si="51"/>
        <v>唐流雨魂火-1</v>
      </c>
      <c r="X161" s="14">
        <f t="shared" si="52"/>
        <v>1</v>
      </c>
      <c r="Y161" s="14" t="str">
        <f>INDEX(挂机升级突破!$BJ$4:$BT$4,INDEX(挂机升级突破!$BG$6:$BG$57,卡牌消耗!X161))</f>
        <v>金币</v>
      </c>
      <c r="Z161" s="14">
        <f>ROUND(INDEX(挂机升级突破!$AZ$6:$AZ$57,卡牌消耗!X161)*INDEX(卡牌消耗!$B$8:$F$8,V161),0)</f>
        <v>56</v>
      </c>
      <c r="AA161" s="14" t="str">
        <f>IF(S161&gt;0,INDEX(挂机升级突破!$BJ$4:$BT$4,S161),"")</f>
        <v>绿色基础材料</v>
      </c>
      <c r="AB161" s="14">
        <f>ROUND(INDEX(挂机升级突破!$BJ$6:$BT$57,卡牌消耗!X161,S161)*INDEX(卡牌消耗!$B$5:$F$5,V161),0)</f>
        <v>12</v>
      </c>
      <c r="AC161" s="14" t="str">
        <f>IF(T161&gt;0,INDEX(挂机升级突破!$BJ$4:$BT$4,T161),"")</f>
        <v/>
      </c>
      <c r="AD161" s="14" t="str">
        <f>IF(T161&gt;0,ROUND(INDEX(挂机升级突破!$BJ$6:$BT$57,卡牌消耗!X161,T161)*INDEX(卡牌消耗!$B$7:$F$7,V161),0),"")</f>
        <v/>
      </c>
      <c r="AE161" s="122"/>
      <c r="AF161" s="15"/>
      <c r="AG161" s="120">
        <v>157</v>
      </c>
      <c r="AH161" s="14">
        <f t="shared" si="53"/>
        <v>8</v>
      </c>
      <c r="AI161" s="14">
        <f>INDEX(挂机升级突破!$BY$7:$BY$26,AM161)</f>
        <v>5</v>
      </c>
      <c r="AJ161" s="14">
        <f>INDEX(挂机升级突破!$BZ$7:$BZ$26,AM161)</f>
        <v>4</v>
      </c>
      <c r="AK161" s="14">
        <f t="shared" si="54"/>
        <v>4</v>
      </c>
      <c r="AL161" s="14" t="str">
        <f t="shared" si="55"/>
        <v>夏侯渊</v>
      </c>
      <c r="AM161" s="14">
        <f t="shared" si="56"/>
        <v>17</v>
      </c>
      <c r="AN161" s="14" t="str">
        <f t="shared" si="57"/>
        <v>夏侯渊17突</v>
      </c>
      <c r="AO161" s="14" t="str">
        <f>IF(AI161&gt;0,INDEX(挂机升级突破!$CF$5:$CJ$5,卡牌消耗!AI161),"")</f>
        <v>金币</v>
      </c>
      <c r="AP161" s="14">
        <f>IF(AI161&gt;0,ROUND(INDEX(挂机升级突破!$CJ$7:$CJ$26,卡牌消耗!AM161)*INDEX(卡牌消耗!$B$8:$F$8,AK161),0),"")</f>
        <v>54399</v>
      </c>
      <c r="AQ161" s="14" t="str">
        <f>IF(AJ161&gt;0,INDEX(挂机升级突破!$CF$5:$CJ$5,卡牌消耗!AJ161),"")</f>
        <v>铀金</v>
      </c>
      <c r="AR161" s="14">
        <f>IF(AJ161&gt;0,ROUND(INDEX(挂机升级突破!$CF$7:$CI$26,卡牌消耗!AM161,卡牌消耗!AJ161)*INDEX($B$6:$F$6,AK161),0),"")</f>
        <v>11</v>
      </c>
      <c r="AS161" s="120"/>
      <c r="AT161" s="120"/>
      <c r="AU161" s="122"/>
      <c r="AV161" s="15"/>
      <c r="BM161" s="52">
        <v>149</v>
      </c>
      <c r="BN161" s="52">
        <v>18</v>
      </c>
      <c r="BO161" s="21">
        <f t="shared" si="61"/>
        <v>0.12413793103448276</v>
      </c>
      <c r="BP161" s="71">
        <f t="shared" si="62"/>
        <v>11161</v>
      </c>
      <c r="BQ161" s="52">
        <f>SUM(BP$5:BP161)</f>
        <v>667636</v>
      </c>
    </row>
    <row r="162" spans="8:69" ht="16.5" x14ac:dyDescent="0.2">
      <c r="H162" s="15"/>
      <c r="I162" s="15"/>
      <c r="J162" s="15"/>
      <c r="K162" s="15"/>
      <c r="L162" s="15"/>
      <c r="M162" s="15"/>
      <c r="N162" s="15"/>
      <c r="O162" s="15"/>
      <c r="P162" s="120">
        <v>158</v>
      </c>
      <c r="Q162" s="14">
        <f t="shared" si="48"/>
        <v>4</v>
      </c>
      <c r="R162" s="14">
        <f>INDEX(挂机升级突破!$BG$6:$BG$57,卡牌消耗!X162)</f>
        <v>11</v>
      </c>
      <c r="S162" s="14">
        <f>INDEX(挂机升级突破!BH$6:BH$57,卡牌消耗!$X162)</f>
        <v>1</v>
      </c>
      <c r="T162" s="14">
        <f>INDEX(挂机升级突破!BI$6:BI$57,卡牌消耗!$X162)</f>
        <v>0</v>
      </c>
      <c r="U162" s="14" t="str">
        <f t="shared" si="49"/>
        <v>唐流雨</v>
      </c>
      <c r="V162" s="14">
        <f t="shared" si="50"/>
        <v>2</v>
      </c>
      <c r="W162" s="14" t="str">
        <f t="shared" si="51"/>
        <v>唐流雨魂火-2</v>
      </c>
      <c r="X162" s="14">
        <f t="shared" si="52"/>
        <v>2</v>
      </c>
      <c r="Y162" s="14" t="str">
        <f>INDEX(挂机升级突破!$BJ$4:$BT$4,INDEX(挂机升级突破!$BG$6:$BG$57,卡牌消耗!X162))</f>
        <v>金币</v>
      </c>
      <c r="Z162" s="14">
        <f>ROUND(INDEX(挂机升级突破!$AZ$6:$AZ$57,卡牌消耗!X162)*INDEX(卡牌消耗!$B$8:$F$8,V162),0)</f>
        <v>84</v>
      </c>
      <c r="AA162" s="14" t="str">
        <f>IF(S162&gt;0,INDEX(挂机升级突破!$BJ$4:$BT$4,S162),"")</f>
        <v>绿色基础材料</v>
      </c>
      <c r="AB162" s="14">
        <f>ROUND(INDEX(挂机升级突破!$BJ$6:$BT$57,卡牌消耗!X162,S162)*INDEX(卡牌消耗!$B$5:$F$5,V162),0)</f>
        <v>32</v>
      </c>
      <c r="AC162" s="14" t="str">
        <f>IF(T162&gt;0,INDEX(挂机升级突破!$BJ$4:$BT$4,T162),"")</f>
        <v/>
      </c>
      <c r="AD162" s="14" t="str">
        <f>IF(T162&gt;0,ROUND(INDEX(挂机升级突破!$BJ$6:$BT$57,卡牌消耗!X162,T162)*INDEX(卡牌消耗!$B$7:$F$7,V162),0),"")</f>
        <v/>
      </c>
      <c r="AE162" s="122"/>
      <c r="AF162" s="15"/>
      <c r="AG162" s="120">
        <v>158</v>
      </c>
      <c r="AH162" s="14">
        <f t="shared" si="53"/>
        <v>8</v>
      </c>
      <c r="AI162" s="14">
        <f>INDEX(挂机升级突破!$BY$7:$BY$26,AM162)</f>
        <v>5</v>
      </c>
      <c r="AJ162" s="14">
        <f>INDEX(挂机升级突破!$BZ$7:$BZ$26,AM162)</f>
        <v>4</v>
      </c>
      <c r="AK162" s="14">
        <f t="shared" si="54"/>
        <v>4</v>
      </c>
      <c r="AL162" s="14" t="str">
        <f t="shared" si="55"/>
        <v>夏侯渊</v>
      </c>
      <c r="AM162" s="14">
        <f t="shared" si="56"/>
        <v>18</v>
      </c>
      <c r="AN162" s="14" t="str">
        <f t="shared" si="57"/>
        <v>夏侯渊18突</v>
      </c>
      <c r="AO162" s="14" t="str">
        <f>IF(AI162&gt;0,INDEX(挂机升级突破!$CF$5:$CJ$5,卡牌消耗!AI162),"")</f>
        <v>金币</v>
      </c>
      <c r="AP162" s="14">
        <f>IF(AI162&gt;0,ROUND(INDEX(挂机升级突破!$CJ$7:$CJ$26,卡牌消耗!AM162)*INDEX(卡牌消耗!$B$8:$F$8,AK162),0),"")</f>
        <v>81000</v>
      </c>
      <c r="AQ162" s="14" t="str">
        <f>IF(AJ162&gt;0,INDEX(挂机升级突破!$CF$5:$CJ$5,卡牌消耗!AJ162),"")</f>
        <v>铀金</v>
      </c>
      <c r="AR162" s="14">
        <f>IF(AJ162&gt;0,ROUND(INDEX(挂机升级突破!$CF$7:$CI$26,卡牌消耗!AM162,卡牌消耗!AJ162)*INDEX($B$6:$F$6,AK162),0),"")</f>
        <v>14</v>
      </c>
      <c r="AS162" s="120"/>
      <c r="AT162" s="120"/>
      <c r="AU162" s="122"/>
      <c r="AV162" s="15"/>
      <c r="BM162" s="52">
        <v>150</v>
      </c>
      <c r="BN162" s="52">
        <v>19</v>
      </c>
      <c r="BO162" s="21">
        <f t="shared" si="61"/>
        <v>0.1310344827586207</v>
      </c>
      <c r="BP162" s="71">
        <f t="shared" si="62"/>
        <v>11781</v>
      </c>
      <c r="BQ162" s="52">
        <f>SUM(BP$5:BP162)</f>
        <v>679417</v>
      </c>
    </row>
    <row r="163" spans="8:69" ht="16.5" x14ac:dyDescent="0.2">
      <c r="H163" s="15"/>
      <c r="I163" s="15"/>
      <c r="J163" s="15"/>
      <c r="K163" s="15"/>
      <c r="L163" s="15"/>
      <c r="M163" s="15"/>
      <c r="N163" s="15"/>
      <c r="O163" s="15"/>
      <c r="P163" s="120">
        <v>159</v>
      </c>
      <c r="Q163" s="14">
        <f t="shared" si="48"/>
        <v>4</v>
      </c>
      <c r="R163" s="14">
        <f>INDEX(挂机升级突破!$BG$6:$BG$57,卡牌消耗!X163)</f>
        <v>11</v>
      </c>
      <c r="S163" s="14">
        <f>INDEX(挂机升级突破!BH$6:BH$57,卡牌消耗!$X163)</f>
        <v>1</v>
      </c>
      <c r="T163" s="14">
        <f>INDEX(挂机升级突破!BI$6:BI$57,卡牌消耗!$X163)</f>
        <v>0</v>
      </c>
      <c r="U163" s="14" t="str">
        <f t="shared" si="49"/>
        <v>唐流雨</v>
      </c>
      <c r="V163" s="14">
        <f t="shared" si="50"/>
        <v>2</v>
      </c>
      <c r="W163" s="14" t="str">
        <f t="shared" si="51"/>
        <v>唐流雨魂火-3</v>
      </c>
      <c r="X163" s="14">
        <f t="shared" si="52"/>
        <v>3</v>
      </c>
      <c r="Y163" s="14" t="str">
        <f>INDEX(挂机升级突破!$BJ$4:$BT$4,INDEX(挂机升级突破!$BG$6:$BG$57,卡牌消耗!X163))</f>
        <v>金币</v>
      </c>
      <c r="Z163" s="14">
        <f>ROUND(INDEX(挂机升级突破!$AZ$6:$AZ$57,卡牌消耗!X163)*INDEX(卡牌消耗!$B$8:$F$8,V163),0)</f>
        <v>126</v>
      </c>
      <c r="AA163" s="14" t="str">
        <f>IF(S163&gt;0,INDEX(挂机升级突破!$BJ$4:$BT$4,S163),"")</f>
        <v>绿色基础材料</v>
      </c>
      <c r="AB163" s="14">
        <f>ROUND(INDEX(挂机升级突破!$BJ$6:$BT$57,卡牌消耗!X163,S163)*INDEX(卡牌消耗!$B$5:$F$5,V163),0)</f>
        <v>40</v>
      </c>
      <c r="AC163" s="14" t="str">
        <f>IF(T163&gt;0,INDEX(挂机升级突破!$BJ$4:$BT$4,T163),"")</f>
        <v/>
      </c>
      <c r="AD163" s="14" t="str">
        <f>IF(T163&gt;0,ROUND(INDEX(挂机升级突破!$BJ$6:$BT$57,卡牌消耗!X163,T163)*INDEX(卡牌消耗!$B$7:$F$7,V163),0),"")</f>
        <v/>
      </c>
      <c r="AE163" s="122"/>
      <c r="AF163" s="15"/>
      <c r="AG163" s="120">
        <v>159</v>
      </c>
      <c r="AH163" s="14">
        <f t="shared" si="53"/>
        <v>8</v>
      </c>
      <c r="AI163" s="14">
        <f>INDEX(挂机升级突破!$BY$7:$BY$26,AM163)</f>
        <v>5</v>
      </c>
      <c r="AJ163" s="14">
        <f>INDEX(挂机升级突破!$BZ$7:$BZ$26,AM163)</f>
        <v>4</v>
      </c>
      <c r="AK163" s="14">
        <f t="shared" si="54"/>
        <v>4</v>
      </c>
      <c r="AL163" s="14" t="str">
        <f t="shared" si="55"/>
        <v>夏侯渊</v>
      </c>
      <c r="AM163" s="14">
        <f t="shared" si="56"/>
        <v>19</v>
      </c>
      <c r="AN163" s="14" t="str">
        <f t="shared" si="57"/>
        <v>夏侯渊19突</v>
      </c>
      <c r="AO163" s="14" t="str">
        <f>IF(AI163&gt;0,INDEX(挂机升级突破!$CF$5:$CJ$5,卡牌消耗!AI163),"")</f>
        <v>金币</v>
      </c>
      <c r="AP163" s="14">
        <f>IF(AI163&gt;0,ROUND(INDEX(挂机升级突破!$CJ$7:$CJ$26,卡牌消耗!AM163)*INDEX(卡牌消耗!$B$8:$F$8,AK163),0),"")</f>
        <v>97659</v>
      </c>
      <c r="AQ163" s="14" t="str">
        <f>IF(AJ163&gt;0,INDEX(挂机升级突破!$CF$5:$CJ$5,卡牌消耗!AJ163),"")</f>
        <v>铀金</v>
      </c>
      <c r="AR163" s="14">
        <f>IF(AJ163&gt;0,ROUND(INDEX(挂机升级突破!$CF$7:$CI$26,卡牌消耗!AM163,卡牌消耗!AJ163)*INDEX($B$6:$F$6,AK163),0),"")</f>
        <v>19</v>
      </c>
      <c r="AS163" s="120"/>
      <c r="AT163" s="120"/>
      <c r="AU163" s="122"/>
      <c r="AV163" s="15"/>
      <c r="BK163" s="71" t="s">
        <v>124</v>
      </c>
      <c r="BL163" s="71">
        <v>16</v>
      </c>
      <c r="BM163" s="71">
        <v>141</v>
      </c>
      <c r="BN163" s="71">
        <v>10</v>
      </c>
      <c r="BO163" s="21">
        <f t="shared" ref="BO163:BO172" si="63">BN163/BL$156</f>
        <v>6.8965517241379309E-2</v>
      </c>
      <c r="BP163" s="71">
        <f>INT($BL$164*BO163)</f>
        <v>0</v>
      </c>
      <c r="BQ163" s="71">
        <f>SUM(BP$5:BP163)</f>
        <v>679417</v>
      </c>
    </row>
    <row r="164" spans="8:69" ht="16.5" x14ac:dyDescent="0.2">
      <c r="H164" s="15"/>
      <c r="I164" s="15"/>
      <c r="J164" s="15"/>
      <c r="K164" s="15"/>
      <c r="L164" s="15"/>
      <c r="M164" s="15"/>
      <c r="N164" s="15"/>
      <c r="O164" s="15"/>
      <c r="P164" s="120">
        <v>160</v>
      </c>
      <c r="Q164" s="14">
        <f t="shared" si="48"/>
        <v>4</v>
      </c>
      <c r="R164" s="14">
        <f>INDEX(挂机升级突破!$BG$6:$BG$57,卡牌消耗!X164)</f>
        <v>11</v>
      </c>
      <c r="S164" s="14">
        <f>INDEX(挂机升级突破!BH$6:BH$57,卡牌消耗!$X164)</f>
        <v>1</v>
      </c>
      <c r="T164" s="14">
        <f>INDEX(挂机升级突破!BI$6:BI$57,卡牌消耗!$X164)</f>
        <v>0</v>
      </c>
      <c r="U164" s="14" t="str">
        <f t="shared" si="49"/>
        <v>唐流雨</v>
      </c>
      <c r="V164" s="14">
        <f t="shared" si="50"/>
        <v>2</v>
      </c>
      <c r="W164" s="14" t="str">
        <f t="shared" si="51"/>
        <v>唐流雨魂火-4</v>
      </c>
      <c r="X164" s="14">
        <f t="shared" si="52"/>
        <v>4</v>
      </c>
      <c r="Y164" s="14" t="str">
        <f>INDEX(挂机升级突破!$BJ$4:$BT$4,INDEX(挂机升级突破!$BG$6:$BG$57,卡牌消耗!X164))</f>
        <v>金币</v>
      </c>
      <c r="Z164" s="14">
        <f>ROUND(INDEX(挂机升级突破!$AZ$6:$AZ$57,卡牌消耗!X164)*INDEX(卡牌消耗!$B$8:$F$8,V164),0)</f>
        <v>336</v>
      </c>
      <c r="AA164" s="14" t="str">
        <f>IF(S164&gt;0,INDEX(挂机升级突破!$BJ$4:$BT$4,S164),"")</f>
        <v>绿色基础材料</v>
      </c>
      <c r="AB164" s="14">
        <f>ROUND(INDEX(挂机升级突破!$BJ$6:$BT$57,卡牌消耗!X164,S164)*INDEX(卡牌消耗!$B$5:$F$5,V164),0)</f>
        <v>64</v>
      </c>
      <c r="AC164" s="14" t="str">
        <f>IF(T164&gt;0,INDEX(挂机升级突破!$BJ$4:$BT$4,T164),"")</f>
        <v/>
      </c>
      <c r="AD164" s="14" t="str">
        <f>IF(T164&gt;0,ROUND(INDEX(挂机升级突破!$BJ$6:$BT$57,卡牌消耗!X164,T164)*INDEX(卡牌消耗!$B$7:$F$7,V164),0),"")</f>
        <v/>
      </c>
      <c r="AE164" s="122"/>
      <c r="AF164" s="15"/>
      <c r="AG164" s="120">
        <v>160</v>
      </c>
      <c r="AH164" s="14">
        <f t="shared" si="53"/>
        <v>8</v>
      </c>
      <c r="AI164" s="14">
        <f>INDEX(挂机升级突破!$BY$7:$BY$26,AM164)</f>
        <v>5</v>
      </c>
      <c r="AJ164" s="14">
        <f>INDEX(挂机升级突破!$BZ$7:$BZ$26,AM164)</f>
        <v>4</v>
      </c>
      <c r="AK164" s="14">
        <f t="shared" si="54"/>
        <v>4</v>
      </c>
      <c r="AL164" s="14" t="str">
        <f t="shared" si="55"/>
        <v>夏侯渊</v>
      </c>
      <c r="AM164" s="14">
        <f t="shared" si="56"/>
        <v>20</v>
      </c>
      <c r="AN164" s="14" t="str">
        <f t="shared" si="57"/>
        <v>夏侯渊20突</v>
      </c>
      <c r="AO164" s="14" t="str">
        <f>IF(AI164&gt;0,INDEX(挂机升级突破!$CF$5:$CJ$5,卡牌消耗!AI164),"")</f>
        <v>金币</v>
      </c>
      <c r="AP164" s="14">
        <f>IF(AI164&gt;0,ROUND(INDEX(挂机升级突破!$CJ$7:$CJ$26,卡牌消耗!AM164)*INDEX(卡牌消耗!$B$8:$F$8,AK164),0),"")</f>
        <v>136080</v>
      </c>
      <c r="AQ164" s="14" t="str">
        <f>IF(AJ164&gt;0,INDEX(挂机升级突破!$CF$5:$CJ$5,卡牌消耗!AJ164),"")</f>
        <v>铀金</v>
      </c>
      <c r="AR164" s="14">
        <f>IF(AJ164&gt;0,ROUND(INDEX(挂机升级突破!$CF$7:$CI$26,卡牌消耗!AM164,卡牌消耗!AJ164)*INDEX($B$6:$F$6,AK164),0),"")</f>
        <v>25</v>
      </c>
      <c r="AS164" s="120"/>
      <c r="AT164" s="120"/>
      <c r="AU164" s="122"/>
      <c r="AV164" s="15"/>
      <c r="BK164" s="14">
        <f>INDEX($AX$5:$AX$24,BL163)</f>
        <v>0</v>
      </c>
      <c r="BL164" s="14">
        <f>INDEX($BG$5:$BG$24,BL163)</f>
        <v>0</v>
      </c>
      <c r="BM164" s="71">
        <v>142</v>
      </c>
      <c r="BN164" s="71">
        <v>11</v>
      </c>
      <c r="BO164" s="21">
        <f t="shared" si="63"/>
        <v>7.586206896551724E-2</v>
      </c>
      <c r="BP164" s="71">
        <f t="shared" ref="BP164:BP172" si="64">INT($BL$164*BO164)</f>
        <v>0</v>
      </c>
      <c r="BQ164" s="71">
        <f>SUM(BP$5:BP164)</f>
        <v>679417</v>
      </c>
    </row>
    <row r="165" spans="8:69" ht="16.5" x14ac:dyDescent="0.2">
      <c r="H165" s="15"/>
      <c r="I165" s="15"/>
      <c r="J165" s="15"/>
      <c r="K165" s="15"/>
      <c r="L165" s="15"/>
      <c r="M165" s="15"/>
      <c r="N165" s="15"/>
      <c r="O165" s="15"/>
      <c r="P165" s="120">
        <v>161</v>
      </c>
      <c r="Q165" s="14">
        <f t="shared" si="48"/>
        <v>4</v>
      </c>
      <c r="R165" s="14">
        <f>INDEX(挂机升级突破!$BG$6:$BG$57,卡牌消耗!X165)</f>
        <v>11</v>
      </c>
      <c r="S165" s="14">
        <f>INDEX(挂机升级突破!BH$6:BH$57,卡牌消耗!$X165)</f>
        <v>1</v>
      </c>
      <c r="T165" s="14">
        <f>INDEX(挂机升级突破!BI$6:BI$57,卡牌消耗!$X165)</f>
        <v>0</v>
      </c>
      <c r="U165" s="14" t="str">
        <f t="shared" si="49"/>
        <v>唐流雨</v>
      </c>
      <c r="V165" s="14">
        <f t="shared" si="50"/>
        <v>2</v>
      </c>
      <c r="W165" s="14" t="str">
        <f t="shared" si="51"/>
        <v>唐流雨魂火-5</v>
      </c>
      <c r="X165" s="14">
        <f t="shared" si="52"/>
        <v>5</v>
      </c>
      <c r="Y165" s="14" t="str">
        <f>INDEX(挂机升级突破!$BJ$4:$BT$4,INDEX(挂机升级突破!$BG$6:$BG$57,卡牌消耗!X165))</f>
        <v>金币</v>
      </c>
      <c r="Z165" s="14">
        <f>ROUND(INDEX(挂机升级突破!$AZ$6:$AZ$57,卡牌消耗!X165)*INDEX(卡牌消耗!$B$8:$F$8,V165),0)</f>
        <v>700</v>
      </c>
      <c r="AA165" s="14" t="str">
        <f>IF(S165&gt;0,INDEX(挂机升级突破!$BJ$4:$BT$4,S165),"")</f>
        <v>绿色基础材料</v>
      </c>
      <c r="AB165" s="14">
        <f>ROUND(INDEX(挂机升级突破!$BJ$6:$BT$57,卡牌消耗!X165,S165)*INDEX(卡牌消耗!$B$5:$F$5,V165),0)</f>
        <v>64</v>
      </c>
      <c r="AC165" s="14" t="str">
        <f>IF(T165&gt;0,INDEX(挂机升级突破!$BJ$4:$BT$4,T165),"")</f>
        <v/>
      </c>
      <c r="AD165" s="14" t="str">
        <f>IF(T165&gt;0,ROUND(INDEX(挂机升级突破!$BJ$6:$BT$57,卡牌消耗!X165,T165)*INDEX(卡牌消耗!$B$7:$F$7,V165),0),"")</f>
        <v/>
      </c>
      <c r="AE165" s="122"/>
      <c r="AF165" s="15"/>
      <c r="AG165" s="120">
        <v>161</v>
      </c>
      <c r="AH165" s="14">
        <f t="shared" si="53"/>
        <v>9</v>
      </c>
      <c r="AI165" s="14">
        <f>INDEX(挂机升级突破!$BY$7:$BY$26,AM165)</f>
        <v>0</v>
      </c>
      <c r="AJ165" s="14">
        <f>INDEX(挂机升级突破!$BZ$7:$BZ$26,AM165)</f>
        <v>0</v>
      </c>
      <c r="AK165" s="14">
        <f t="shared" si="54"/>
        <v>3</v>
      </c>
      <c r="AL165" s="14" t="str">
        <f t="shared" si="55"/>
        <v>徐晃</v>
      </c>
      <c r="AM165" s="14">
        <f t="shared" si="56"/>
        <v>1</v>
      </c>
      <c r="AN165" s="14" t="str">
        <f t="shared" si="57"/>
        <v>徐晃1突</v>
      </c>
      <c r="AO165" s="14" t="str">
        <f>IF(AI165&gt;0,INDEX(挂机升级突破!$CF$5:$CJ$5,卡牌消耗!AI165),"")</f>
        <v/>
      </c>
      <c r="AP165" s="14" t="str">
        <f>IF(AI165&gt;0,ROUND(INDEX(挂机升级突破!$CJ$7:$CJ$26,卡牌消耗!AM165)*INDEX(卡牌消耗!$B$8:$F$8,AK165),0),"")</f>
        <v/>
      </c>
      <c r="AQ165" s="14" t="str">
        <f>IF(AJ165&gt;0,INDEX(挂机升级突破!$CF$5:$CJ$5,卡牌消耗!AJ165),"")</f>
        <v/>
      </c>
      <c r="AR165" s="14" t="str">
        <f>IF(AJ165&gt;0,ROUND(INDEX(挂机升级突破!$CF$7:$CI$26,卡牌消耗!AM165,卡牌消耗!AJ165)*INDEX($B$6:$F$6,AK165),0),"")</f>
        <v/>
      </c>
      <c r="AS165" s="120"/>
      <c r="AT165" s="120"/>
      <c r="AU165" s="122"/>
      <c r="AV165" s="15"/>
      <c r="BK165" s="71" t="s">
        <v>350</v>
      </c>
      <c r="BL165" s="14">
        <f>INDEX($BH$5:$BH$24,BL163)</f>
        <v>0</v>
      </c>
      <c r="BM165" s="71">
        <v>143</v>
      </c>
      <c r="BN165" s="71">
        <v>12</v>
      </c>
      <c r="BO165" s="21">
        <f t="shared" si="63"/>
        <v>8.2758620689655171E-2</v>
      </c>
      <c r="BP165" s="71">
        <f t="shared" si="64"/>
        <v>0</v>
      </c>
      <c r="BQ165" s="71">
        <f>SUM(BP$5:BP165)</f>
        <v>679417</v>
      </c>
    </row>
    <row r="166" spans="8:69" ht="16.5" x14ac:dyDescent="0.2">
      <c r="H166" s="15"/>
      <c r="I166" s="15"/>
      <c r="J166" s="15"/>
      <c r="K166" s="15"/>
      <c r="L166" s="15"/>
      <c r="M166" s="15"/>
      <c r="N166" s="15"/>
      <c r="O166" s="15"/>
      <c r="P166" s="120">
        <v>162</v>
      </c>
      <c r="Q166" s="14">
        <f t="shared" si="48"/>
        <v>4</v>
      </c>
      <c r="R166" s="14">
        <f>INDEX(挂机升级突破!$BG$6:$BG$57,卡牌消耗!X166)</f>
        <v>11</v>
      </c>
      <c r="S166" s="14">
        <f>INDEX(挂机升级突破!BH$6:BH$57,卡牌消耗!$X166)</f>
        <v>2</v>
      </c>
      <c r="T166" s="14">
        <f>INDEX(挂机升级突破!BI$6:BI$57,卡牌消耗!$X166)</f>
        <v>0</v>
      </c>
      <c r="U166" s="14" t="str">
        <f t="shared" si="49"/>
        <v>唐流雨</v>
      </c>
      <c r="V166" s="14">
        <f t="shared" si="50"/>
        <v>2</v>
      </c>
      <c r="W166" s="14" t="str">
        <f t="shared" si="51"/>
        <v>唐流雨魂火-6</v>
      </c>
      <c r="X166" s="14">
        <f t="shared" si="52"/>
        <v>6</v>
      </c>
      <c r="Y166" s="14" t="str">
        <f>INDEX(挂机升级突破!$BJ$4:$BT$4,INDEX(挂机升级突破!$BG$6:$BG$57,卡牌消耗!X166))</f>
        <v>金币</v>
      </c>
      <c r="Z166" s="14">
        <f>ROUND(INDEX(挂机升级突破!$AZ$6:$AZ$57,卡牌消耗!X166)*INDEX(卡牌消耗!$B$8:$F$8,V166),0)</f>
        <v>1008</v>
      </c>
      <c r="AA166" s="14" t="str">
        <f>IF(S166&gt;0,INDEX(挂机升级突破!$BJ$4:$BT$4,S166),"")</f>
        <v>蓝色基础材料</v>
      </c>
      <c r="AB166" s="14">
        <f>ROUND(INDEX(挂机升级突破!$BJ$6:$BT$57,卡牌消耗!X166,S166)*INDEX(卡牌消耗!$B$5:$F$5,V166),0)</f>
        <v>16</v>
      </c>
      <c r="AC166" s="14" t="str">
        <f>IF(T166&gt;0,INDEX(挂机升级突破!$BJ$4:$BT$4,T166),"")</f>
        <v/>
      </c>
      <c r="AD166" s="14" t="str">
        <f>IF(T166&gt;0,ROUND(INDEX(挂机升级突破!$BJ$6:$BT$57,卡牌消耗!X166,T166)*INDEX(卡牌消耗!$B$7:$F$7,V166),0),"")</f>
        <v/>
      </c>
      <c r="AE166" s="122"/>
      <c r="AF166" s="15"/>
      <c r="AG166" s="120">
        <v>162</v>
      </c>
      <c r="AH166" s="14">
        <f t="shared" si="53"/>
        <v>9</v>
      </c>
      <c r="AI166" s="14">
        <f>INDEX(挂机升级突破!$BY$7:$BY$26,AM166)</f>
        <v>5</v>
      </c>
      <c r="AJ166" s="14">
        <f>INDEX(挂机升级突破!$BZ$7:$BZ$26,AM166)</f>
        <v>0</v>
      </c>
      <c r="AK166" s="14">
        <f t="shared" si="54"/>
        <v>3</v>
      </c>
      <c r="AL166" s="14" t="str">
        <f t="shared" si="55"/>
        <v>徐晃</v>
      </c>
      <c r="AM166" s="14">
        <f t="shared" si="56"/>
        <v>2</v>
      </c>
      <c r="AN166" s="14" t="str">
        <f t="shared" si="57"/>
        <v>徐晃2突</v>
      </c>
      <c r="AO166" s="14" t="str">
        <f>IF(AI166&gt;0,INDEX(挂机升级突破!$CF$5:$CJ$5,卡牌消耗!AI166),"")</f>
        <v>金币</v>
      </c>
      <c r="AP166" s="14">
        <f>IF(AI166&gt;0,ROUND(INDEX(挂机升级突破!$CJ$7:$CJ$26,卡牌消耗!AM166)*INDEX(卡牌消耗!$B$8:$F$8,AK166),0),"")</f>
        <v>80</v>
      </c>
      <c r="AQ166" s="14" t="str">
        <f>IF(AJ166&gt;0,INDEX(挂机升级突破!$CF$5:$CJ$5,卡牌消耗!AJ166),"")</f>
        <v/>
      </c>
      <c r="AR166" s="14" t="str">
        <f>IF(AJ166&gt;0,ROUND(INDEX(挂机升级突破!$CF$7:$CI$26,卡牌消耗!AM166,卡牌消耗!AJ166)*INDEX($B$6:$F$6,AK166),0),"")</f>
        <v/>
      </c>
      <c r="AS166" s="120"/>
      <c r="AT166" s="120"/>
      <c r="AU166" s="122"/>
      <c r="AV166" s="15"/>
      <c r="BK166" s="15"/>
      <c r="BL166" s="14">
        <f>SUM(BN163:BN172)</f>
        <v>145</v>
      </c>
      <c r="BM166" s="71">
        <v>144</v>
      </c>
      <c r="BN166" s="71">
        <v>13</v>
      </c>
      <c r="BO166" s="21">
        <f t="shared" si="63"/>
        <v>8.9655172413793102E-2</v>
      </c>
      <c r="BP166" s="71">
        <f t="shared" si="64"/>
        <v>0</v>
      </c>
      <c r="BQ166" s="71">
        <f>SUM(BP$5:BP166)</f>
        <v>679417</v>
      </c>
    </row>
    <row r="167" spans="8:69" ht="16.5" x14ac:dyDescent="0.2">
      <c r="H167" s="15"/>
      <c r="I167" s="15"/>
      <c r="J167" s="15"/>
      <c r="K167" s="15"/>
      <c r="L167" s="15"/>
      <c r="M167" s="15"/>
      <c r="N167" s="15"/>
      <c r="O167" s="15"/>
      <c r="P167" s="120">
        <v>163</v>
      </c>
      <c r="Q167" s="14">
        <f t="shared" si="48"/>
        <v>4</v>
      </c>
      <c r="R167" s="14">
        <f>INDEX(挂机升级突破!$BG$6:$BG$57,卡牌消耗!X167)</f>
        <v>11</v>
      </c>
      <c r="S167" s="14">
        <f>INDEX(挂机升级突破!BH$6:BH$57,卡牌消耗!$X167)</f>
        <v>2</v>
      </c>
      <c r="T167" s="14">
        <f>INDEX(挂机升级突破!BI$6:BI$57,卡牌消耗!$X167)</f>
        <v>0</v>
      </c>
      <c r="U167" s="14" t="str">
        <f t="shared" si="49"/>
        <v>唐流雨</v>
      </c>
      <c r="V167" s="14">
        <f t="shared" si="50"/>
        <v>2</v>
      </c>
      <c r="W167" s="14" t="str">
        <f t="shared" si="51"/>
        <v>唐流雨魂火-7</v>
      </c>
      <c r="X167" s="14">
        <f t="shared" si="52"/>
        <v>7</v>
      </c>
      <c r="Y167" s="14" t="str">
        <f>INDEX(挂机升级突破!$BJ$4:$BT$4,INDEX(挂机升级突破!$BG$6:$BG$57,卡牌消耗!X167))</f>
        <v>金币</v>
      </c>
      <c r="Z167" s="14">
        <f>ROUND(INDEX(挂机升级突破!$AZ$6:$AZ$57,卡牌消耗!X167)*INDEX(卡牌消耗!$B$8:$F$8,V167),0)</f>
        <v>1470</v>
      </c>
      <c r="AA167" s="14" t="str">
        <f>IF(S167&gt;0,INDEX(挂机升级突破!$BJ$4:$BT$4,S167),"")</f>
        <v>蓝色基础材料</v>
      </c>
      <c r="AB167" s="14">
        <f>ROUND(INDEX(挂机升级突破!$BJ$6:$BT$57,卡牌消耗!X167,S167)*INDEX(卡牌消耗!$B$5:$F$5,V167),0)</f>
        <v>16</v>
      </c>
      <c r="AC167" s="14" t="str">
        <f>IF(T167&gt;0,INDEX(挂机升级突破!$BJ$4:$BT$4,T167),"")</f>
        <v/>
      </c>
      <c r="AD167" s="14" t="str">
        <f>IF(T167&gt;0,ROUND(INDEX(挂机升级突破!$BJ$6:$BT$57,卡牌消耗!X167,T167)*INDEX(卡牌消耗!$B$7:$F$7,V167),0),"")</f>
        <v/>
      </c>
      <c r="AE167" s="122"/>
      <c r="AF167" s="15"/>
      <c r="AG167" s="120">
        <v>163</v>
      </c>
      <c r="AH167" s="14">
        <f t="shared" si="53"/>
        <v>9</v>
      </c>
      <c r="AI167" s="14">
        <f>INDEX(挂机升级突破!$BY$7:$BY$26,AM167)</f>
        <v>5</v>
      </c>
      <c r="AJ167" s="14">
        <f>INDEX(挂机升级突破!$BZ$7:$BZ$26,AM167)</f>
        <v>0</v>
      </c>
      <c r="AK167" s="14">
        <f t="shared" si="54"/>
        <v>3</v>
      </c>
      <c r="AL167" s="14" t="str">
        <f t="shared" si="55"/>
        <v>徐晃</v>
      </c>
      <c r="AM167" s="14">
        <f t="shared" si="56"/>
        <v>3</v>
      </c>
      <c r="AN167" s="14" t="str">
        <f t="shared" si="57"/>
        <v>徐晃3突</v>
      </c>
      <c r="AO167" s="14" t="str">
        <f>IF(AI167&gt;0,INDEX(挂机升级突破!$CF$5:$CJ$5,卡牌消耗!AI167),"")</f>
        <v>金币</v>
      </c>
      <c r="AP167" s="14">
        <f>IF(AI167&gt;0,ROUND(INDEX(挂机升级突破!$CJ$7:$CJ$26,卡牌消耗!AM167)*INDEX(卡牌消耗!$B$8:$F$8,AK167),0),"")</f>
        <v>320</v>
      </c>
      <c r="AQ167" s="14" t="str">
        <f>IF(AJ167&gt;0,INDEX(挂机升级突破!$CF$5:$CJ$5,卡牌消耗!AJ167),"")</f>
        <v/>
      </c>
      <c r="AR167" s="14" t="str">
        <f>IF(AJ167&gt;0,ROUND(INDEX(挂机升级突破!$CF$7:$CI$26,卡牌消耗!AM167,卡牌消耗!AJ167)*INDEX($B$6:$F$6,AK167),0),"")</f>
        <v/>
      </c>
      <c r="AS167" s="120"/>
      <c r="AT167" s="120"/>
      <c r="AU167" s="122"/>
      <c r="AV167" s="15"/>
      <c r="BM167" s="71">
        <v>145</v>
      </c>
      <c r="BN167" s="71">
        <v>14</v>
      </c>
      <c r="BO167" s="21">
        <f t="shared" si="63"/>
        <v>9.6551724137931033E-2</v>
      </c>
      <c r="BP167" s="71">
        <f t="shared" si="64"/>
        <v>0</v>
      </c>
      <c r="BQ167" s="71">
        <f>SUM(BP$5:BP167)</f>
        <v>679417</v>
      </c>
    </row>
    <row r="168" spans="8:69" ht="16.5" x14ac:dyDescent="0.2">
      <c r="H168" s="15"/>
      <c r="I168" s="15"/>
      <c r="J168" s="15"/>
      <c r="K168" s="15"/>
      <c r="L168" s="15"/>
      <c r="M168" s="15"/>
      <c r="N168" s="15"/>
      <c r="O168" s="15"/>
      <c r="P168" s="120">
        <v>164</v>
      </c>
      <c r="Q168" s="14">
        <f t="shared" si="48"/>
        <v>4</v>
      </c>
      <c r="R168" s="14">
        <f>INDEX(挂机升级突破!$BG$6:$BG$57,卡牌消耗!X168)</f>
        <v>11</v>
      </c>
      <c r="S168" s="14">
        <f>INDEX(挂机升级突破!BH$6:BH$57,卡牌消耗!$X168)</f>
        <v>2</v>
      </c>
      <c r="T168" s="14">
        <f>INDEX(挂机升级突破!BI$6:BI$57,卡牌消耗!$X168)</f>
        <v>0</v>
      </c>
      <c r="U168" s="14" t="str">
        <f t="shared" si="49"/>
        <v>唐流雨</v>
      </c>
      <c r="V168" s="14">
        <f t="shared" si="50"/>
        <v>2</v>
      </c>
      <c r="W168" s="14" t="str">
        <f t="shared" si="51"/>
        <v>唐流雨魂火-8</v>
      </c>
      <c r="X168" s="14">
        <f t="shared" si="52"/>
        <v>8</v>
      </c>
      <c r="Y168" s="14" t="str">
        <f>INDEX(挂机升级突破!$BJ$4:$BT$4,INDEX(挂机升级突破!$BG$6:$BG$57,卡牌消耗!X168))</f>
        <v>金币</v>
      </c>
      <c r="Z168" s="14">
        <f>ROUND(INDEX(挂机升级突破!$AZ$6:$AZ$57,卡牌消耗!X168)*INDEX(卡牌消耗!$B$8:$F$8,V168),0)</f>
        <v>2016</v>
      </c>
      <c r="AA168" s="14" t="str">
        <f>IF(S168&gt;0,INDEX(挂机升级突破!$BJ$4:$BT$4,S168),"")</f>
        <v>蓝色基础材料</v>
      </c>
      <c r="AB168" s="14">
        <f>ROUND(INDEX(挂机升级突破!$BJ$6:$BT$57,卡牌消耗!X168,S168)*INDEX(卡牌消耗!$B$5:$F$5,V168),0)</f>
        <v>28</v>
      </c>
      <c r="AC168" s="14" t="str">
        <f>IF(T168&gt;0,INDEX(挂机升级突破!$BJ$4:$BT$4,T168),"")</f>
        <v/>
      </c>
      <c r="AD168" s="14" t="str">
        <f>IF(T168&gt;0,ROUND(INDEX(挂机升级突破!$BJ$6:$BT$57,卡牌消耗!X168,T168)*INDEX(卡牌消耗!$B$7:$F$7,V168),0),"")</f>
        <v/>
      </c>
      <c r="AE168" s="122"/>
      <c r="AF168" s="15"/>
      <c r="AG168" s="120">
        <v>164</v>
      </c>
      <c r="AH168" s="14">
        <f t="shared" si="53"/>
        <v>9</v>
      </c>
      <c r="AI168" s="14">
        <f>INDEX(挂机升级突破!$BY$7:$BY$26,AM168)</f>
        <v>5</v>
      </c>
      <c r="AJ168" s="14">
        <f>INDEX(挂机升级突破!$BZ$7:$BZ$26,AM168)</f>
        <v>1</v>
      </c>
      <c r="AK168" s="14">
        <f t="shared" si="54"/>
        <v>3</v>
      </c>
      <c r="AL168" s="14" t="str">
        <f t="shared" si="55"/>
        <v>徐晃</v>
      </c>
      <c r="AM168" s="14">
        <f t="shared" si="56"/>
        <v>4</v>
      </c>
      <c r="AN168" s="14" t="str">
        <f t="shared" si="57"/>
        <v>徐晃4突</v>
      </c>
      <c r="AO168" s="14" t="str">
        <f>IF(AI168&gt;0,INDEX(挂机升级突破!$CF$5:$CJ$5,卡牌消耗!AI168),"")</f>
        <v>金币</v>
      </c>
      <c r="AP168" s="14">
        <f>IF(AI168&gt;0,ROUND(INDEX(挂机升级突破!$CJ$7:$CJ$26,卡牌消耗!AM168)*INDEX(卡牌消耗!$B$8:$F$8,AK168),0),"")</f>
        <v>960</v>
      </c>
      <c r="AQ168" s="14" t="str">
        <f>IF(AJ168&gt;0,INDEX(挂机升级突破!$CF$5:$CJ$5,卡牌消耗!AJ168),"")</f>
        <v>玄铁</v>
      </c>
      <c r="AR168" s="14">
        <f>IF(AJ168&gt;0,ROUND(INDEX(挂机升级突破!$CF$7:$CI$26,卡牌消耗!AM168,卡牌消耗!AJ168)*INDEX($B$6:$F$6,AK168),0),"")</f>
        <v>7</v>
      </c>
      <c r="AS168" s="120"/>
      <c r="AT168" s="120"/>
      <c r="AU168" s="122"/>
      <c r="AV168" s="15"/>
      <c r="BM168" s="71">
        <v>146</v>
      </c>
      <c r="BN168" s="71">
        <v>15</v>
      </c>
      <c r="BO168" s="21">
        <f t="shared" si="63"/>
        <v>0.10344827586206896</v>
      </c>
      <c r="BP168" s="71">
        <f t="shared" si="64"/>
        <v>0</v>
      </c>
      <c r="BQ168" s="71">
        <f>SUM(BP$5:BP168)</f>
        <v>679417</v>
      </c>
    </row>
    <row r="169" spans="8:69" ht="16.5" x14ac:dyDescent="0.2">
      <c r="H169" s="15"/>
      <c r="I169" s="15"/>
      <c r="J169" s="15"/>
      <c r="K169" s="15"/>
      <c r="L169" s="15"/>
      <c r="M169" s="15"/>
      <c r="N169" s="15"/>
      <c r="O169" s="15"/>
      <c r="P169" s="120">
        <v>165</v>
      </c>
      <c r="Q169" s="14">
        <f t="shared" si="48"/>
        <v>4</v>
      </c>
      <c r="R169" s="14">
        <f>INDEX(挂机升级突破!$BG$6:$BG$57,卡牌消耗!X169)</f>
        <v>11</v>
      </c>
      <c r="S169" s="14">
        <f>INDEX(挂机升级突破!BH$6:BH$57,卡牌消耗!$X169)</f>
        <v>2</v>
      </c>
      <c r="T169" s="14">
        <f>INDEX(挂机升级突破!BI$6:BI$57,卡牌消耗!$X169)</f>
        <v>0</v>
      </c>
      <c r="U169" s="14" t="str">
        <f t="shared" si="49"/>
        <v>唐流雨</v>
      </c>
      <c r="V169" s="14">
        <f t="shared" si="50"/>
        <v>2</v>
      </c>
      <c r="W169" s="14" t="str">
        <f t="shared" si="51"/>
        <v>唐流雨魂火-9</v>
      </c>
      <c r="X169" s="14">
        <f t="shared" si="52"/>
        <v>9</v>
      </c>
      <c r="Y169" s="14" t="str">
        <f>INDEX(挂机升级突破!$BJ$4:$BT$4,INDEX(挂机升级突破!$BG$6:$BG$57,卡牌消耗!X169))</f>
        <v>金币</v>
      </c>
      <c r="Z169" s="14">
        <f>ROUND(INDEX(挂机升级突破!$AZ$6:$AZ$57,卡牌消耗!X169)*INDEX(卡牌消耗!$B$8:$F$8,V169),0)</f>
        <v>2184</v>
      </c>
      <c r="AA169" s="14" t="str">
        <f>IF(S169&gt;0,INDEX(挂机升级突破!$BJ$4:$BT$4,S169),"")</f>
        <v>蓝色基础材料</v>
      </c>
      <c r="AB169" s="14">
        <f>ROUND(INDEX(挂机升级突破!$BJ$6:$BT$57,卡牌消耗!X169,S169)*INDEX(卡牌消耗!$B$5:$F$5,V169),0)</f>
        <v>28</v>
      </c>
      <c r="AC169" s="14" t="str">
        <f>IF(T169&gt;0,INDEX(挂机升级突破!$BJ$4:$BT$4,T169),"")</f>
        <v/>
      </c>
      <c r="AD169" s="14" t="str">
        <f>IF(T169&gt;0,ROUND(INDEX(挂机升级突破!$BJ$6:$BT$57,卡牌消耗!X169,T169)*INDEX(卡牌消耗!$B$7:$F$7,V169),0),"")</f>
        <v/>
      </c>
      <c r="AE169" s="122"/>
      <c r="AF169" s="15"/>
      <c r="AG169" s="120">
        <v>165</v>
      </c>
      <c r="AH169" s="14">
        <f t="shared" si="53"/>
        <v>9</v>
      </c>
      <c r="AI169" s="14">
        <f>INDEX(挂机升级突破!$BY$7:$BY$26,AM169)</f>
        <v>5</v>
      </c>
      <c r="AJ169" s="14">
        <f>INDEX(挂机升级突破!$BZ$7:$BZ$26,AM169)</f>
        <v>1</v>
      </c>
      <c r="AK169" s="14">
        <f t="shared" si="54"/>
        <v>3</v>
      </c>
      <c r="AL169" s="14" t="str">
        <f t="shared" si="55"/>
        <v>徐晃</v>
      </c>
      <c r="AM169" s="14">
        <f t="shared" si="56"/>
        <v>5</v>
      </c>
      <c r="AN169" s="14" t="str">
        <f t="shared" si="57"/>
        <v>徐晃5突</v>
      </c>
      <c r="AO169" s="14" t="str">
        <f>IF(AI169&gt;0,INDEX(挂机升级突破!$CF$5:$CJ$5,卡牌消耗!AI169),"")</f>
        <v>金币</v>
      </c>
      <c r="AP169" s="14">
        <f>IF(AI169&gt;0,ROUND(INDEX(挂机升级突破!$CJ$7:$CJ$26,卡牌消耗!AM169)*INDEX(卡牌消耗!$B$8:$F$8,AK169),0),"")</f>
        <v>1920</v>
      </c>
      <c r="AQ169" s="14" t="str">
        <f>IF(AJ169&gt;0,INDEX(挂机升级突破!$CF$5:$CJ$5,卡牌消耗!AJ169),"")</f>
        <v>玄铁</v>
      </c>
      <c r="AR169" s="14">
        <f>IF(AJ169&gt;0,ROUND(INDEX(挂机升级突破!$CF$7:$CI$26,卡牌消耗!AM169,卡牌消耗!AJ169)*INDEX($B$6:$F$6,AK169),0),"")</f>
        <v>14</v>
      </c>
      <c r="AS169" s="120"/>
      <c r="AT169" s="120"/>
      <c r="AU169" s="122"/>
      <c r="AV169" s="15"/>
      <c r="BM169" s="71">
        <v>147</v>
      </c>
      <c r="BN169" s="71">
        <v>16</v>
      </c>
      <c r="BO169" s="21">
        <f t="shared" si="63"/>
        <v>0.1103448275862069</v>
      </c>
      <c r="BP169" s="71">
        <f t="shared" si="64"/>
        <v>0</v>
      </c>
      <c r="BQ169" s="71">
        <f>SUM(BP$5:BP169)</f>
        <v>679417</v>
      </c>
    </row>
    <row r="170" spans="8:69" ht="16.5" x14ac:dyDescent="0.2">
      <c r="H170" s="15"/>
      <c r="I170" s="15"/>
      <c r="J170" s="15"/>
      <c r="K170" s="15"/>
      <c r="L170" s="15"/>
      <c r="M170" s="15"/>
      <c r="N170" s="15"/>
      <c r="O170" s="15"/>
      <c r="P170" s="120">
        <v>166</v>
      </c>
      <c r="Q170" s="14">
        <f t="shared" si="48"/>
        <v>4</v>
      </c>
      <c r="R170" s="14">
        <f>INDEX(挂机升级突破!$BG$6:$BG$57,卡牌消耗!X170)</f>
        <v>11</v>
      </c>
      <c r="S170" s="14">
        <f>INDEX(挂机升级突破!BH$6:BH$57,卡牌消耗!$X170)</f>
        <v>2</v>
      </c>
      <c r="T170" s="14">
        <f>INDEX(挂机升级突破!BI$6:BI$57,卡牌消耗!$X170)</f>
        <v>0</v>
      </c>
      <c r="U170" s="14" t="str">
        <f t="shared" si="49"/>
        <v>唐流雨</v>
      </c>
      <c r="V170" s="14">
        <f t="shared" si="50"/>
        <v>2</v>
      </c>
      <c r="W170" s="14" t="str">
        <f t="shared" si="51"/>
        <v>唐流雨魂火-10</v>
      </c>
      <c r="X170" s="14">
        <f t="shared" si="52"/>
        <v>10</v>
      </c>
      <c r="Y170" s="14" t="str">
        <f>INDEX(挂机升级突破!$BJ$4:$BT$4,INDEX(挂机升级突破!$BG$6:$BG$57,卡牌消耗!X170))</f>
        <v>金币</v>
      </c>
      <c r="Z170" s="14">
        <f>ROUND(INDEX(挂机升级突破!$AZ$6:$AZ$57,卡牌消耗!X170)*INDEX(卡牌消耗!$B$8:$F$8,V170),0)</f>
        <v>2436</v>
      </c>
      <c r="AA170" s="14" t="str">
        <f>IF(S170&gt;0,INDEX(挂机升级突破!$BJ$4:$BT$4,S170),"")</f>
        <v>蓝色基础材料</v>
      </c>
      <c r="AB170" s="14">
        <f>ROUND(INDEX(挂机升级突破!$BJ$6:$BT$57,卡牌消耗!X170,S170)*INDEX(卡牌消耗!$B$5:$F$5,V170),0)</f>
        <v>44</v>
      </c>
      <c r="AC170" s="14" t="str">
        <f>IF(T170&gt;0,INDEX(挂机升级突破!$BJ$4:$BT$4,T170),"")</f>
        <v/>
      </c>
      <c r="AD170" s="14" t="str">
        <f>IF(T170&gt;0,ROUND(INDEX(挂机升级突破!$BJ$6:$BT$57,卡牌消耗!X170,T170)*INDEX(卡牌消耗!$B$7:$F$7,V170),0),"")</f>
        <v/>
      </c>
      <c r="AE170" s="122"/>
      <c r="AF170" s="15"/>
      <c r="AG170" s="120">
        <v>166</v>
      </c>
      <c r="AH170" s="14">
        <f t="shared" si="53"/>
        <v>9</v>
      </c>
      <c r="AI170" s="14">
        <f>INDEX(挂机升级突破!$BY$7:$BY$26,AM170)</f>
        <v>5</v>
      </c>
      <c r="AJ170" s="14">
        <f>INDEX(挂机升级突破!$BZ$7:$BZ$26,AM170)</f>
        <v>1</v>
      </c>
      <c r="AK170" s="14">
        <f t="shared" si="54"/>
        <v>3</v>
      </c>
      <c r="AL170" s="14" t="str">
        <f t="shared" si="55"/>
        <v>徐晃</v>
      </c>
      <c r="AM170" s="14">
        <f t="shared" si="56"/>
        <v>6</v>
      </c>
      <c r="AN170" s="14" t="str">
        <f t="shared" si="57"/>
        <v>徐晃6突</v>
      </c>
      <c r="AO170" s="14" t="str">
        <f>IF(AI170&gt;0,INDEX(挂机升级突破!$CF$5:$CJ$5,卡牌消耗!AI170),"")</f>
        <v>金币</v>
      </c>
      <c r="AP170" s="14">
        <f>IF(AI170&gt;0,ROUND(INDEX(挂机升级突破!$CJ$7:$CJ$26,卡牌消耗!AM170)*INDEX(卡牌消耗!$B$8:$F$8,AK170),0),"")</f>
        <v>2400</v>
      </c>
      <c r="AQ170" s="14" t="str">
        <f>IF(AJ170&gt;0,INDEX(挂机升级突破!$CF$5:$CJ$5,卡牌消耗!AJ170),"")</f>
        <v>玄铁</v>
      </c>
      <c r="AR170" s="14">
        <f>IF(AJ170&gt;0,ROUND(INDEX(挂机升级突破!$CF$7:$CI$26,卡牌消耗!AM170,卡牌消耗!AJ170)*INDEX($B$6:$F$6,AK170),0),"")</f>
        <v>21</v>
      </c>
      <c r="AS170" s="120"/>
      <c r="AT170" s="120"/>
      <c r="AU170" s="122"/>
      <c r="AV170" s="15"/>
      <c r="BM170" s="71">
        <v>148</v>
      </c>
      <c r="BN170" s="71">
        <v>17</v>
      </c>
      <c r="BO170" s="21">
        <f t="shared" si="63"/>
        <v>0.11724137931034483</v>
      </c>
      <c r="BP170" s="71">
        <f t="shared" si="64"/>
        <v>0</v>
      </c>
      <c r="BQ170" s="71">
        <f>SUM(BP$5:BP170)</f>
        <v>679417</v>
      </c>
    </row>
    <row r="171" spans="8:69" ht="16.5" x14ac:dyDescent="0.2">
      <c r="H171" s="15"/>
      <c r="I171" s="15"/>
      <c r="J171" s="15"/>
      <c r="K171" s="15"/>
      <c r="L171" s="15"/>
      <c r="M171" s="15"/>
      <c r="N171" s="15"/>
      <c r="O171" s="15"/>
      <c r="P171" s="120">
        <v>167</v>
      </c>
      <c r="Q171" s="14">
        <f t="shared" si="48"/>
        <v>4</v>
      </c>
      <c r="R171" s="14">
        <f>INDEX(挂机升级突破!$BG$6:$BG$57,卡牌消耗!X171)</f>
        <v>11</v>
      </c>
      <c r="S171" s="14">
        <f>INDEX(挂机升级突破!BH$6:BH$57,卡牌消耗!$X171)</f>
        <v>2</v>
      </c>
      <c r="T171" s="14">
        <f>INDEX(挂机升级突破!BI$6:BI$57,卡牌消耗!$X171)</f>
        <v>0</v>
      </c>
      <c r="U171" s="14" t="str">
        <f t="shared" si="49"/>
        <v>唐流雨</v>
      </c>
      <c r="V171" s="14">
        <f t="shared" si="50"/>
        <v>2</v>
      </c>
      <c r="W171" s="14" t="str">
        <f t="shared" si="51"/>
        <v>唐流雨魂火-11</v>
      </c>
      <c r="X171" s="14">
        <f t="shared" si="52"/>
        <v>11</v>
      </c>
      <c r="Y171" s="14" t="str">
        <f>INDEX(挂机升级突破!$BJ$4:$BT$4,INDEX(挂机升级突破!$BG$6:$BG$57,卡牌消耗!X171))</f>
        <v>金币</v>
      </c>
      <c r="Z171" s="14">
        <f>ROUND(INDEX(挂机升级突破!$AZ$6:$AZ$57,卡牌消耗!X171)*INDEX(卡牌消耗!$B$8:$F$8,V171),0)</f>
        <v>2548</v>
      </c>
      <c r="AA171" s="14" t="str">
        <f>IF(S171&gt;0,INDEX(挂机升级突破!$BJ$4:$BT$4,S171),"")</f>
        <v>蓝色基础材料</v>
      </c>
      <c r="AB171" s="14">
        <f>ROUND(INDEX(挂机升级突破!$BJ$6:$BT$57,卡牌消耗!X171,S171)*INDEX(卡牌消耗!$B$5:$F$5,V171),0)</f>
        <v>44</v>
      </c>
      <c r="AC171" s="14" t="str">
        <f>IF(T171&gt;0,INDEX(挂机升级突破!$BJ$4:$BT$4,T171),"")</f>
        <v/>
      </c>
      <c r="AD171" s="14" t="str">
        <f>IF(T171&gt;0,ROUND(INDEX(挂机升级突破!$BJ$6:$BT$57,卡牌消耗!X171,T171)*INDEX(卡牌消耗!$B$7:$F$7,V171),0),"")</f>
        <v/>
      </c>
      <c r="AE171" s="122"/>
      <c r="AF171" s="15"/>
      <c r="AG171" s="120">
        <v>167</v>
      </c>
      <c r="AH171" s="14">
        <f t="shared" si="53"/>
        <v>9</v>
      </c>
      <c r="AI171" s="14">
        <f>INDEX(挂机升级突破!$BY$7:$BY$26,AM171)</f>
        <v>5</v>
      </c>
      <c r="AJ171" s="14">
        <f>INDEX(挂机升级突破!$BZ$7:$BZ$26,AM171)</f>
        <v>1</v>
      </c>
      <c r="AK171" s="14">
        <f t="shared" si="54"/>
        <v>3</v>
      </c>
      <c r="AL171" s="14" t="str">
        <f t="shared" si="55"/>
        <v>徐晃</v>
      </c>
      <c r="AM171" s="14">
        <f t="shared" si="56"/>
        <v>7</v>
      </c>
      <c r="AN171" s="14" t="str">
        <f t="shared" si="57"/>
        <v>徐晃7突</v>
      </c>
      <c r="AO171" s="14" t="str">
        <f>IF(AI171&gt;0,INDEX(挂机升级突破!$CF$5:$CJ$5,卡牌消耗!AI171),"")</f>
        <v>金币</v>
      </c>
      <c r="AP171" s="14">
        <f>IF(AI171&gt;0,ROUND(INDEX(挂机升级突破!$CJ$7:$CJ$26,卡牌消耗!AM171)*INDEX(卡牌消耗!$B$8:$F$8,AK171),0),"")</f>
        <v>2800</v>
      </c>
      <c r="AQ171" s="14" t="str">
        <f>IF(AJ171&gt;0,INDEX(挂机升级突破!$CF$5:$CJ$5,卡牌消耗!AJ171),"")</f>
        <v>玄铁</v>
      </c>
      <c r="AR171" s="14">
        <f>IF(AJ171&gt;0,ROUND(INDEX(挂机升级突破!$CF$7:$CI$26,卡牌消耗!AM171,卡牌消耗!AJ171)*INDEX($B$6:$F$6,AK171),0),"")</f>
        <v>35</v>
      </c>
      <c r="AS171" s="120"/>
      <c r="AT171" s="120"/>
      <c r="AU171" s="122"/>
      <c r="AV171" s="15"/>
      <c r="BM171" s="71">
        <v>149</v>
      </c>
      <c r="BN171" s="71">
        <v>18</v>
      </c>
      <c r="BO171" s="21">
        <f t="shared" si="63"/>
        <v>0.12413793103448276</v>
      </c>
      <c r="BP171" s="71">
        <f t="shared" si="64"/>
        <v>0</v>
      </c>
      <c r="BQ171" s="71">
        <f>SUM(BP$5:BP171)</f>
        <v>679417</v>
      </c>
    </row>
    <row r="172" spans="8:69" ht="16.5" x14ac:dyDescent="0.2">
      <c r="H172" s="15"/>
      <c r="I172" s="15"/>
      <c r="J172" s="15"/>
      <c r="K172" s="15"/>
      <c r="L172" s="15"/>
      <c r="M172" s="15"/>
      <c r="N172" s="15"/>
      <c r="O172" s="15"/>
      <c r="P172" s="120">
        <v>168</v>
      </c>
      <c r="Q172" s="14">
        <f t="shared" si="48"/>
        <v>4</v>
      </c>
      <c r="R172" s="14">
        <f>INDEX(挂机升级突破!$BG$6:$BG$57,卡牌消耗!X172)</f>
        <v>11</v>
      </c>
      <c r="S172" s="14">
        <f>INDEX(挂机升级突破!BH$6:BH$57,卡牌消耗!$X172)</f>
        <v>2</v>
      </c>
      <c r="T172" s="14">
        <f>INDEX(挂机升级突破!BI$6:BI$57,卡牌消耗!$X172)</f>
        <v>0</v>
      </c>
      <c r="U172" s="14" t="str">
        <f t="shared" si="49"/>
        <v>唐流雨</v>
      </c>
      <c r="V172" s="14">
        <f t="shared" si="50"/>
        <v>2</v>
      </c>
      <c r="W172" s="14" t="str">
        <f t="shared" si="51"/>
        <v>唐流雨魂火-12</v>
      </c>
      <c r="X172" s="14">
        <f t="shared" si="52"/>
        <v>12</v>
      </c>
      <c r="Y172" s="14" t="str">
        <f>INDEX(挂机升级突破!$BJ$4:$BT$4,INDEX(挂机升级突破!$BG$6:$BG$57,卡牌消耗!X172))</f>
        <v>金币</v>
      </c>
      <c r="Z172" s="14">
        <f>ROUND(INDEX(挂机升级突破!$AZ$6:$AZ$57,卡牌消耗!X172)*INDEX(卡牌消耗!$B$8:$F$8,V172),0)</f>
        <v>2842</v>
      </c>
      <c r="AA172" s="14" t="str">
        <f>IF(S172&gt;0,INDEX(挂机升级突破!$BJ$4:$BT$4,S172),"")</f>
        <v>蓝色基础材料</v>
      </c>
      <c r="AB172" s="14">
        <f>ROUND(INDEX(挂机升级突破!$BJ$6:$BT$57,卡牌消耗!X172,S172)*INDEX(卡牌消耗!$B$5:$F$5,V172),0)</f>
        <v>60</v>
      </c>
      <c r="AC172" s="14" t="str">
        <f>IF(T172&gt;0,INDEX(挂机升级突破!$BJ$4:$BT$4,T172),"")</f>
        <v/>
      </c>
      <c r="AD172" s="14" t="str">
        <f>IF(T172&gt;0,ROUND(INDEX(挂机升级突破!$BJ$6:$BT$57,卡牌消耗!X172,T172)*INDEX(卡牌消耗!$B$7:$F$7,V172),0),"")</f>
        <v/>
      </c>
      <c r="AE172" s="122"/>
      <c r="AF172" s="15"/>
      <c r="AG172" s="120">
        <v>168</v>
      </c>
      <c r="AH172" s="14">
        <f t="shared" si="53"/>
        <v>9</v>
      </c>
      <c r="AI172" s="14">
        <f>INDEX(挂机升级突破!$BY$7:$BY$26,AM172)</f>
        <v>5</v>
      </c>
      <c r="AJ172" s="14">
        <f>INDEX(挂机升级突破!$BZ$7:$BZ$26,AM172)</f>
        <v>1</v>
      </c>
      <c r="AK172" s="14">
        <f t="shared" si="54"/>
        <v>3</v>
      </c>
      <c r="AL172" s="14" t="str">
        <f t="shared" si="55"/>
        <v>徐晃</v>
      </c>
      <c r="AM172" s="14">
        <f t="shared" si="56"/>
        <v>8</v>
      </c>
      <c r="AN172" s="14" t="str">
        <f t="shared" si="57"/>
        <v>徐晃8突</v>
      </c>
      <c r="AO172" s="14" t="str">
        <f>IF(AI172&gt;0,INDEX(挂机升级突破!$CF$5:$CJ$5,卡牌消耗!AI172),"")</f>
        <v>金币</v>
      </c>
      <c r="AP172" s="14">
        <f>IF(AI172&gt;0,ROUND(INDEX(挂机升级突破!$CJ$7:$CJ$26,卡牌消耗!AM172)*INDEX(卡牌消耗!$B$8:$F$8,AK172),0),"")</f>
        <v>3226</v>
      </c>
      <c r="AQ172" s="14" t="str">
        <f>IF(AJ172&gt;0,INDEX(挂机升级突破!$CF$5:$CJ$5,卡牌消耗!AJ172),"")</f>
        <v>玄铁</v>
      </c>
      <c r="AR172" s="14">
        <f>IF(AJ172&gt;0,ROUND(INDEX(挂机升级突破!$CF$7:$CI$26,卡牌消耗!AM172,卡牌消耗!AJ172)*INDEX($B$6:$F$6,AK172),0),"")</f>
        <v>63</v>
      </c>
      <c r="AS172" s="120"/>
      <c r="AT172" s="120"/>
      <c r="AU172" s="122"/>
      <c r="AV172" s="15"/>
      <c r="BM172" s="71">
        <v>150</v>
      </c>
      <c r="BN172" s="71">
        <v>19</v>
      </c>
      <c r="BO172" s="21">
        <f t="shared" si="63"/>
        <v>0.1310344827586207</v>
      </c>
      <c r="BP172" s="71">
        <f t="shared" si="64"/>
        <v>0</v>
      </c>
      <c r="BQ172" s="71">
        <f>SUM(BP$5:BP172)</f>
        <v>679417</v>
      </c>
    </row>
    <row r="173" spans="8:69" ht="16.5" x14ac:dyDescent="0.2">
      <c r="H173" s="15"/>
      <c r="I173" s="15"/>
      <c r="J173" s="15"/>
      <c r="K173" s="15"/>
      <c r="L173" s="15"/>
      <c r="M173" s="15"/>
      <c r="N173" s="15"/>
      <c r="O173" s="15"/>
      <c r="P173" s="120">
        <v>169</v>
      </c>
      <c r="Q173" s="14">
        <f t="shared" si="48"/>
        <v>4</v>
      </c>
      <c r="R173" s="14">
        <f>INDEX(挂机升级突破!$BG$6:$BG$57,卡牌消耗!X173)</f>
        <v>11</v>
      </c>
      <c r="S173" s="14">
        <f>INDEX(挂机升级突破!BH$6:BH$57,卡牌消耗!$X173)</f>
        <v>2</v>
      </c>
      <c r="T173" s="14">
        <f>INDEX(挂机升级突破!BI$6:BI$57,卡牌消耗!$X173)</f>
        <v>0</v>
      </c>
      <c r="U173" s="14" t="str">
        <f t="shared" si="49"/>
        <v>唐流雨</v>
      </c>
      <c r="V173" s="14">
        <f t="shared" si="50"/>
        <v>2</v>
      </c>
      <c r="W173" s="14" t="str">
        <f t="shared" si="51"/>
        <v>唐流雨魂火-13</v>
      </c>
      <c r="X173" s="14">
        <f t="shared" si="52"/>
        <v>13</v>
      </c>
      <c r="Y173" s="14" t="str">
        <f>INDEX(挂机升级突破!$BJ$4:$BT$4,INDEX(挂机升级突破!$BG$6:$BG$57,卡牌消耗!X173))</f>
        <v>金币</v>
      </c>
      <c r="Z173" s="14">
        <f>ROUND(INDEX(挂机升级突破!$AZ$6:$AZ$57,卡牌消耗!X173)*INDEX(卡牌消耗!$B$8:$F$8,V173),0)</f>
        <v>2933</v>
      </c>
      <c r="AA173" s="14" t="str">
        <f>IF(S173&gt;0,INDEX(挂机升级突破!$BJ$4:$BT$4,S173),"")</f>
        <v>蓝色基础材料</v>
      </c>
      <c r="AB173" s="14">
        <f>ROUND(INDEX(挂机升级突破!$BJ$6:$BT$57,卡牌消耗!X173,S173)*INDEX(卡牌消耗!$B$5:$F$5,V173),0)</f>
        <v>60</v>
      </c>
      <c r="AC173" s="14" t="str">
        <f>IF(T173&gt;0,INDEX(挂机升级突破!$BJ$4:$BT$4,T173),"")</f>
        <v/>
      </c>
      <c r="AD173" s="14" t="str">
        <f>IF(T173&gt;0,ROUND(INDEX(挂机升级突破!$BJ$6:$BT$57,卡牌消耗!X173,T173)*INDEX(卡牌消耗!$B$7:$F$7,V173),0),"")</f>
        <v/>
      </c>
      <c r="AE173" s="122"/>
      <c r="AF173" s="15"/>
      <c r="AG173" s="120">
        <v>169</v>
      </c>
      <c r="AH173" s="14">
        <f t="shared" si="53"/>
        <v>9</v>
      </c>
      <c r="AI173" s="14">
        <f>INDEX(挂机升级突破!$BY$7:$BY$26,AM173)</f>
        <v>5</v>
      </c>
      <c r="AJ173" s="14">
        <f>INDEX(挂机升级突破!$BZ$7:$BZ$26,AM173)</f>
        <v>2</v>
      </c>
      <c r="AK173" s="14">
        <f t="shared" si="54"/>
        <v>3</v>
      </c>
      <c r="AL173" s="14" t="str">
        <f t="shared" si="55"/>
        <v>徐晃</v>
      </c>
      <c r="AM173" s="14">
        <f t="shared" si="56"/>
        <v>9</v>
      </c>
      <c r="AN173" s="14" t="str">
        <f t="shared" si="57"/>
        <v>徐晃9突</v>
      </c>
      <c r="AO173" s="14" t="str">
        <f>IF(AI173&gt;0,INDEX(挂机升级突破!$CF$5:$CJ$5,卡牌消耗!AI173),"")</f>
        <v>金币</v>
      </c>
      <c r="AP173" s="14">
        <f>IF(AI173&gt;0,ROUND(INDEX(挂机升级突破!$CJ$7:$CJ$26,卡牌消耗!AM173)*INDEX(卡牌消耗!$B$8:$F$8,AK173),0),"")</f>
        <v>4160</v>
      </c>
      <c r="AQ173" s="14" t="str">
        <f>IF(AJ173&gt;0,INDEX(挂机升级突破!$CF$5:$CJ$5,卡牌消耗!AJ173),"")</f>
        <v>乌金</v>
      </c>
      <c r="AR173" s="14">
        <f>IF(AJ173&gt;0,ROUND(INDEX(挂机升级突破!$CF$7:$CI$26,卡牌消耗!AM173,卡牌消耗!AJ173)*INDEX($B$6:$F$6,AK173),0),"")</f>
        <v>20</v>
      </c>
      <c r="AS173" s="120"/>
      <c r="AT173" s="120"/>
      <c r="AU173" s="122"/>
      <c r="AV173" s="15"/>
      <c r="BK173" s="71" t="s">
        <v>124</v>
      </c>
      <c r="BL173" s="71">
        <v>17</v>
      </c>
      <c r="BM173" s="71">
        <v>141</v>
      </c>
      <c r="BN173" s="71">
        <v>10</v>
      </c>
      <c r="BO173" s="21">
        <f t="shared" ref="BO173:BO182" si="65">BN173/BL$156</f>
        <v>6.8965517241379309E-2</v>
      </c>
      <c r="BP173" s="71">
        <f>INT($BL$174*BO173)</f>
        <v>0</v>
      </c>
      <c r="BQ173" s="71">
        <f>SUM(BP$5:BP173)</f>
        <v>679417</v>
      </c>
    </row>
    <row r="174" spans="8:69" ht="16.5" x14ac:dyDescent="0.2">
      <c r="H174" s="15"/>
      <c r="I174" s="15"/>
      <c r="J174" s="15"/>
      <c r="K174" s="15"/>
      <c r="L174" s="15"/>
      <c r="M174" s="15"/>
      <c r="N174" s="15"/>
      <c r="O174" s="15"/>
      <c r="P174" s="120">
        <v>170</v>
      </c>
      <c r="Q174" s="14">
        <f t="shared" si="48"/>
        <v>4</v>
      </c>
      <c r="R174" s="14">
        <f>INDEX(挂机升级突破!$BG$6:$BG$57,卡牌消耗!X174)</f>
        <v>11</v>
      </c>
      <c r="S174" s="14">
        <f>INDEX(挂机升级突破!BH$6:BH$57,卡牌消耗!$X174)</f>
        <v>3</v>
      </c>
      <c r="T174" s="14">
        <f>INDEX(挂机升级突破!BI$6:BI$57,卡牌消耗!$X174)</f>
        <v>0</v>
      </c>
      <c r="U174" s="14" t="str">
        <f t="shared" si="49"/>
        <v>唐流雨</v>
      </c>
      <c r="V174" s="14">
        <f t="shared" si="50"/>
        <v>2</v>
      </c>
      <c r="W174" s="14" t="str">
        <f t="shared" si="51"/>
        <v>唐流雨魂火-14</v>
      </c>
      <c r="X174" s="14">
        <f t="shared" si="52"/>
        <v>14</v>
      </c>
      <c r="Y174" s="14" t="str">
        <f>INDEX(挂机升级突破!$BJ$4:$BT$4,INDEX(挂机升级突破!$BG$6:$BG$57,卡牌消耗!X174))</f>
        <v>金币</v>
      </c>
      <c r="Z174" s="14">
        <f>ROUND(INDEX(挂机升级突破!$AZ$6:$AZ$57,卡牌消耗!X174)*INDEX(卡牌消耗!$B$8:$F$8,V174),0)</f>
        <v>3273</v>
      </c>
      <c r="AA174" s="14" t="str">
        <f>IF(S174&gt;0,INDEX(挂机升级突破!$BJ$4:$BT$4,S174),"")</f>
        <v>紫色基础材料</v>
      </c>
      <c r="AB174" s="14">
        <f>ROUND(INDEX(挂机升级突破!$BJ$6:$BT$57,卡牌消耗!X174,S174)*INDEX(卡牌消耗!$B$5:$F$5,V174),0)</f>
        <v>12</v>
      </c>
      <c r="AC174" s="14" t="str">
        <f>IF(T174&gt;0,INDEX(挂机升级突破!$BJ$4:$BT$4,T174),"")</f>
        <v/>
      </c>
      <c r="AD174" s="14" t="str">
        <f>IF(T174&gt;0,ROUND(INDEX(挂机升级突破!$BJ$6:$BT$57,卡牌消耗!X174,T174)*INDEX(卡牌消耗!$B$7:$F$7,V174),0),"")</f>
        <v/>
      </c>
      <c r="AE174" s="122"/>
      <c r="AF174" s="15"/>
      <c r="AG174" s="120">
        <v>170</v>
      </c>
      <c r="AH174" s="14">
        <f t="shared" si="53"/>
        <v>9</v>
      </c>
      <c r="AI174" s="14">
        <f>INDEX(挂机升级突破!$BY$7:$BY$26,AM174)</f>
        <v>5</v>
      </c>
      <c r="AJ174" s="14">
        <f>INDEX(挂机升级突破!$BZ$7:$BZ$26,AM174)</f>
        <v>2</v>
      </c>
      <c r="AK174" s="14">
        <f t="shared" si="54"/>
        <v>3</v>
      </c>
      <c r="AL174" s="14" t="str">
        <f t="shared" si="55"/>
        <v>徐晃</v>
      </c>
      <c r="AM174" s="14">
        <f t="shared" si="56"/>
        <v>10</v>
      </c>
      <c r="AN174" s="14" t="str">
        <f t="shared" si="57"/>
        <v>徐晃10突</v>
      </c>
      <c r="AO174" s="14" t="str">
        <f>IF(AI174&gt;0,INDEX(挂机升级突破!$CF$5:$CJ$5,卡牌消耗!AI174),"")</f>
        <v>金币</v>
      </c>
      <c r="AP174" s="14">
        <f>IF(AI174&gt;0,ROUND(INDEX(挂机升级突破!$CJ$7:$CJ$26,卡牌消耗!AM174)*INDEX(卡牌消耗!$B$8:$F$8,AK174),0),"")</f>
        <v>6346</v>
      </c>
      <c r="AQ174" s="14" t="str">
        <f>IF(AJ174&gt;0,INDEX(挂机升级突破!$CF$5:$CJ$5,卡牌消耗!AJ174),"")</f>
        <v>乌金</v>
      </c>
      <c r="AR174" s="14">
        <f>IF(AJ174&gt;0,ROUND(INDEX(挂机升级突破!$CF$7:$CI$26,卡牌消耗!AM174,卡牌消耗!AJ174)*INDEX($B$6:$F$6,AK174),0),"")</f>
        <v>29</v>
      </c>
      <c r="AS174" s="120"/>
      <c r="AT174" s="120"/>
      <c r="AU174" s="122"/>
      <c r="AV174" s="15"/>
      <c r="BK174" s="14">
        <f>INDEX($AX$5:$AX$24,BL173)</f>
        <v>0</v>
      </c>
      <c r="BL174" s="14">
        <f>INDEX($BG$5:$BG$24,BL173)</f>
        <v>0</v>
      </c>
      <c r="BM174" s="71">
        <v>142</v>
      </c>
      <c r="BN174" s="71">
        <v>11</v>
      </c>
      <c r="BO174" s="21">
        <f t="shared" si="65"/>
        <v>7.586206896551724E-2</v>
      </c>
      <c r="BP174" s="71">
        <f t="shared" ref="BP174:BP182" si="66">INT($BL$174*BO174)</f>
        <v>0</v>
      </c>
      <c r="BQ174" s="71">
        <f>SUM(BP$5:BP174)</f>
        <v>679417</v>
      </c>
    </row>
    <row r="175" spans="8:69" ht="16.5" x14ac:dyDescent="0.2">
      <c r="H175" s="15"/>
      <c r="I175" s="15"/>
      <c r="J175" s="15"/>
      <c r="K175" s="15"/>
      <c r="L175" s="15"/>
      <c r="M175" s="15"/>
      <c r="N175" s="15"/>
      <c r="O175" s="15"/>
      <c r="P175" s="120">
        <v>171</v>
      </c>
      <c r="Q175" s="14">
        <f t="shared" si="48"/>
        <v>4</v>
      </c>
      <c r="R175" s="14">
        <f>INDEX(挂机升级突破!$BG$6:$BG$57,卡牌消耗!X175)</f>
        <v>11</v>
      </c>
      <c r="S175" s="14">
        <f>INDEX(挂机升级突破!BH$6:BH$57,卡牌消耗!$X175)</f>
        <v>3</v>
      </c>
      <c r="T175" s="14">
        <f>INDEX(挂机升级突破!BI$6:BI$57,卡牌消耗!$X175)</f>
        <v>0</v>
      </c>
      <c r="U175" s="14" t="str">
        <f t="shared" si="49"/>
        <v>唐流雨</v>
      </c>
      <c r="V175" s="14">
        <f t="shared" si="50"/>
        <v>2</v>
      </c>
      <c r="W175" s="14" t="str">
        <f t="shared" si="51"/>
        <v>唐流雨魂火-15</v>
      </c>
      <c r="X175" s="14">
        <f t="shared" si="52"/>
        <v>15</v>
      </c>
      <c r="Y175" s="14" t="str">
        <f>INDEX(挂机升级突破!$BJ$4:$BT$4,INDEX(挂机升级突破!$BG$6:$BG$57,卡牌消耗!X175))</f>
        <v>金币</v>
      </c>
      <c r="Z175" s="14">
        <f>ROUND(INDEX(挂机升级突破!$AZ$6:$AZ$57,卡牌消耗!X175)*INDEX(卡牌消耗!$B$8:$F$8,V175),0)</f>
        <v>3784</v>
      </c>
      <c r="AA175" s="14" t="str">
        <f>IF(S175&gt;0,INDEX(挂机升级突破!$BJ$4:$BT$4,S175),"")</f>
        <v>紫色基础材料</v>
      </c>
      <c r="AB175" s="14">
        <f>ROUND(INDEX(挂机升级突破!$BJ$6:$BT$57,卡牌消耗!X175,S175)*INDEX(卡牌消耗!$B$5:$F$5,V175),0)</f>
        <v>12</v>
      </c>
      <c r="AC175" s="14" t="str">
        <f>IF(T175&gt;0,INDEX(挂机升级突破!$BJ$4:$BT$4,T175),"")</f>
        <v/>
      </c>
      <c r="AD175" s="14" t="str">
        <f>IF(T175&gt;0,ROUND(INDEX(挂机升级突破!$BJ$6:$BT$57,卡牌消耗!X175,T175)*INDEX(卡牌消耗!$B$7:$F$7,V175),0),"")</f>
        <v/>
      </c>
      <c r="AE175" s="122"/>
      <c r="AF175" s="15"/>
      <c r="AG175" s="120">
        <v>171</v>
      </c>
      <c r="AH175" s="14">
        <f t="shared" si="53"/>
        <v>9</v>
      </c>
      <c r="AI175" s="14">
        <f>INDEX(挂机升级突破!$BY$7:$BY$26,AM175)</f>
        <v>5</v>
      </c>
      <c r="AJ175" s="14">
        <f>INDEX(挂机升级突破!$BZ$7:$BZ$26,AM175)</f>
        <v>2</v>
      </c>
      <c r="AK175" s="14">
        <f t="shared" si="54"/>
        <v>3</v>
      </c>
      <c r="AL175" s="14" t="str">
        <f t="shared" si="55"/>
        <v>徐晃</v>
      </c>
      <c r="AM175" s="14">
        <f t="shared" si="56"/>
        <v>11</v>
      </c>
      <c r="AN175" s="14" t="str">
        <f t="shared" si="57"/>
        <v>徐晃11突</v>
      </c>
      <c r="AO175" s="14" t="str">
        <f>IF(AI175&gt;0,INDEX(挂机升级突破!$CF$5:$CJ$5,卡牌消耗!AI175),"")</f>
        <v>金币</v>
      </c>
      <c r="AP175" s="14">
        <f>IF(AI175&gt;0,ROUND(INDEX(挂机升级突破!$CJ$7:$CJ$26,卡牌消耗!AM175)*INDEX(卡牌消耗!$B$8:$F$8,AK175),0),"")</f>
        <v>7800</v>
      </c>
      <c r="AQ175" s="14" t="str">
        <f>IF(AJ175&gt;0,INDEX(挂机升级突破!$CF$5:$CJ$5,卡牌消耗!AJ175),"")</f>
        <v>乌金</v>
      </c>
      <c r="AR175" s="14">
        <f>IF(AJ175&gt;0,ROUND(INDEX(挂机升级突破!$CF$7:$CI$26,卡牌消耗!AM175,卡牌消耗!AJ175)*INDEX($B$6:$F$6,AK175),0),"")</f>
        <v>38</v>
      </c>
      <c r="AS175" s="120"/>
      <c r="AT175" s="120"/>
      <c r="AU175" s="122"/>
      <c r="AV175" s="15"/>
      <c r="BK175" s="71" t="s">
        <v>350</v>
      </c>
      <c r="BL175" s="14">
        <f>INDEX($BH$5:$BH$24,BL173)</f>
        <v>0</v>
      </c>
      <c r="BM175" s="71">
        <v>143</v>
      </c>
      <c r="BN175" s="71">
        <v>12</v>
      </c>
      <c r="BO175" s="21">
        <f t="shared" si="65"/>
        <v>8.2758620689655171E-2</v>
      </c>
      <c r="BP175" s="71">
        <f t="shared" si="66"/>
        <v>0</v>
      </c>
      <c r="BQ175" s="71">
        <f>SUM(BP$5:BP175)</f>
        <v>679417</v>
      </c>
    </row>
    <row r="176" spans="8:69" ht="16.5" x14ac:dyDescent="0.2">
      <c r="H176" s="15"/>
      <c r="I176" s="15"/>
      <c r="J176" s="15"/>
      <c r="K176" s="15"/>
      <c r="L176" s="15"/>
      <c r="M176" s="15"/>
      <c r="N176" s="15"/>
      <c r="O176" s="15"/>
      <c r="P176" s="120">
        <v>172</v>
      </c>
      <c r="Q176" s="14">
        <f t="shared" si="48"/>
        <v>4</v>
      </c>
      <c r="R176" s="14">
        <f>INDEX(挂机升级突破!$BG$6:$BG$57,卡牌消耗!X176)</f>
        <v>11</v>
      </c>
      <c r="S176" s="14">
        <f>INDEX(挂机升级突破!BH$6:BH$57,卡牌消耗!$X176)</f>
        <v>3</v>
      </c>
      <c r="T176" s="14">
        <f>INDEX(挂机升级突破!BI$6:BI$57,卡牌消耗!$X176)</f>
        <v>0</v>
      </c>
      <c r="U176" s="14" t="str">
        <f t="shared" si="49"/>
        <v>唐流雨</v>
      </c>
      <c r="V176" s="14">
        <f t="shared" si="50"/>
        <v>2</v>
      </c>
      <c r="W176" s="14" t="str">
        <f t="shared" si="51"/>
        <v>唐流雨魂火-16</v>
      </c>
      <c r="X176" s="14">
        <f t="shared" si="52"/>
        <v>16</v>
      </c>
      <c r="Y176" s="14" t="str">
        <f>INDEX(挂机升级突破!$BJ$4:$BT$4,INDEX(挂机升级突破!$BG$6:$BG$57,卡牌消耗!X176))</f>
        <v>金币</v>
      </c>
      <c r="Z176" s="14">
        <f>ROUND(INDEX(挂机升级突破!$AZ$6:$AZ$57,卡牌消耗!X176)*INDEX(卡牌消耗!$B$8:$F$8,V176),0)</f>
        <v>4221</v>
      </c>
      <c r="AA176" s="14" t="str">
        <f>IF(S176&gt;0,INDEX(挂机升级突破!$BJ$4:$BT$4,S176),"")</f>
        <v>紫色基础材料</v>
      </c>
      <c r="AB176" s="14">
        <f>ROUND(INDEX(挂机升级突破!$BJ$6:$BT$57,卡牌消耗!X176,S176)*INDEX(卡牌消耗!$B$5:$F$5,V176),0)</f>
        <v>12</v>
      </c>
      <c r="AC176" s="14" t="str">
        <f>IF(T176&gt;0,INDEX(挂机升级突破!$BJ$4:$BT$4,T176),"")</f>
        <v/>
      </c>
      <c r="AD176" s="14" t="str">
        <f>IF(T176&gt;0,ROUND(INDEX(挂机升级突破!$BJ$6:$BT$57,卡牌消耗!X176,T176)*INDEX(卡牌消耗!$B$7:$F$7,V176),0),"")</f>
        <v/>
      </c>
      <c r="AE176" s="122"/>
      <c r="AF176" s="15"/>
      <c r="AG176" s="120">
        <v>172</v>
      </c>
      <c r="AH176" s="14">
        <f t="shared" si="53"/>
        <v>9</v>
      </c>
      <c r="AI176" s="14">
        <f>INDEX(挂机升级突破!$BY$7:$BY$26,AM176)</f>
        <v>5</v>
      </c>
      <c r="AJ176" s="14">
        <f>INDEX(挂机升级突破!$BZ$7:$BZ$26,AM176)</f>
        <v>2</v>
      </c>
      <c r="AK176" s="14">
        <f t="shared" si="54"/>
        <v>3</v>
      </c>
      <c r="AL176" s="14" t="str">
        <f t="shared" si="55"/>
        <v>徐晃</v>
      </c>
      <c r="AM176" s="14">
        <f t="shared" si="56"/>
        <v>12</v>
      </c>
      <c r="AN176" s="14" t="str">
        <f t="shared" si="57"/>
        <v>徐晃12突</v>
      </c>
      <c r="AO176" s="14" t="str">
        <f>IF(AI176&gt;0,INDEX(挂机升级突破!$CF$5:$CJ$5,卡牌消耗!AI176),"")</f>
        <v>金币</v>
      </c>
      <c r="AP176" s="14">
        <f>IF(AI176&gt;0,ROUND(INDEX(挂机升级突破!$CJ$7:$CJ$26,卡牌消耗!AM176)*INDEX(卡牌消耗!$B$8:$F$8,AK176),0),"")</f>
        <v>13200</v>
      </c>
      <c r="AQ176" s="14" t="str">
        <f>IF(AJ176&gt;0,INDEX(挂机升级突破!$CF$5:$CJ$5,卡牌消耗!AJ176),"")</f>
        <v>乌金</v>
      </c>
      <c r="AR176" s="14">
        <f>IF(AJ176&gt;0,ROUND(INDEX(挂机升级突破!$CF$7:$CI$26,卡牌消耗!AM176,卡牌消耗!AJ176)*INDEX($B$6:$F$6,AK176),0),"")</f>
        <v>49</v>
      </c>
      <c r="AS176" s="120"/>
      <c r="AT176" s="120"/>
      <c r="AU176" s="122"/>
      <c r="AV176" s="15"/>
      <c r="BK176" s="15"/>
      <c r="BL176" s="14">
        <f>SUM(BN173:BN182)</f>
        <v>145</v>
      </c>
      <c r="BM176" s="71">
        <v>144</v>
      </c>
      <c r="BN176" s="71">
        <v>13</v>
      </c>
      <c r="BO176" s="21">
        <f t="shared" si="65"/>
        <v>8.9655172413793102E-2</v>
      </c>
      <c r="BP176" s="71">
        <f t="shared" si="66"/>
        <v>0</v>
      </c>
      <c r="BQ176" s="71">
        <f>SUM(BP$5:BP176)</f>
        <v>679417</v>
      </c>
    </row>
    <row r="177" spans="8:69" ht="16.5" x14ac:dyDescent="0.2">
      <c r="H177" s="15"/>
      <c r="I177" s="15"/>
      <c r="J177" s="15"/>
      <c r="K177" s="15"/>
      <c r="L177" s="15"/>
      <c r="M177" s="15"/>
      <c r="N177" s="15"/>
      <c r="O177" s="15"/>
      <c r="P177" s="120">
        <v>173</v>
      </c>
      <c r="Q177" s="14">
        <f t="shared" si="48"/>
        <v>4</v>
      </c>
      <c r="R177" s="14">
        <f>INDEX(挂机升级突破!$BG$6:$BG$57,卡牌消耗!X177)</f>
        <v>11</v>
      </c>
      <c r="S177" s="14">
        <f>INDEX(挂机升级突破!BH$6:BH$57,卡牌消耗!$X177)</f>
        <v>3</v>
      </c>
      <c r="T177" s="14">
        <f>INDEX(挂机升级突破!BI$6:BI$57,卡牌消耗!$X177)</f>
        <v>0</v>
      </c>
      <c r="U177" s="14" t="str">
        <f t="shared" si="49"/>
        <v>唐流雨</v>
      </c>
      <c r="V177" s="14">
        <f t="shared" si="50"/>
        <v>2</v>
      </c>
      <c r="W177" s="14" t="str">
        <f t="shared" si="51"/>
        <v>唐流雨魂火-17</v>
      </c>
      <c r="X177" s="14">
        <f t="shared" si="52"/>
        <v>17</v>
      </c>
      <c r="Y177" s="14" t="str">
        <f>INDEX(挂机升级突破!$BJ$4:$BT$4,INDEX(挂机升级突破!$BG$6:$BG$57,卡牌消耗!X177))</f>
        <v>金币</v>
      </c>
      <c r="Z177" s="14">
        <f>ROUND(INDEX(挂机升级突破!$AZ$6:$AZ$57,卡牌消耗!X177)*INDEX(卡牌消耗!$B$8:$F$8,V177),0)</f>
        <v>4732</v>
      </c>
      <c r="AA177" s="14" t="str">
        <f>IF(S177&gt;0,INDEX(挂机升级突破!$BJ$4:$BT$4,S177),"")</f>
        <v>紫色基础材料</v>
      </c>
      <c r="AB177" s="14">
        <f>ROUND(INDEX(挂机升级突破!$BJ$6:$BT$57,卡牌消耗!X177,S177)*INDEX(卡牌消耗!$B$5:$F$5,V177),0)</f>
        <v>24</v>
      </c>
      <c r="AC177" s="14" t="str">
        <f>IF(T177&gt;0,INDEX(挂机升级突破!$BJ$4:$BT$4,T177),"")</f>
        <v/>
      </c>
      <c r="AD177" s="14" t="str">
        <f>IF(T177&gt;0,ROUND(INDEX(挂机升级突破!$BJ$6:$BT$57,卡牌消耗!X177,T177)*INDEX(卡牌消耗!$B$7:$F$7,V177),0),"")</f>
        <v/>
      </c>
      <c r="AE177" s="122"/>
      <c r="AF177" s="15"/>
      <c r="AG177" s="120">
        <v>173</v>
      </c>
      <c r="AH177" s="14">
        <f t="shared" si="53"/>
        <v>9</v>
      </c>
      <c r="AI177" s="14">
        <f>INDEX(挂机升级突破!$BY$7:$BY$26,AM177)</f>
        <v>5</v>
      </c>
      <c r="AJ177" s="14">
        <f>INDEX(挂机升级突破!$BZ$7:$BZ$26,AM177)</f>
        <v>3</v>
      </c>
      <c r="AK177" s="14">
        <f t="shared" si="54"/>
        <v>3</v>
      </c>
      <c r="AL177" s="14" t="str">
        <f t="shared" si="55"/>
        <v>徐晃</v>
      </c>
      <c r="AM177" s="14">
        <f t="shared" si="56"/>
        <v>13</v>
      </c>
      <c r="AN177" s="14" t="str">
        <f t="shared" si="57"/>
        <v>徐晃13突</v>
      </c>
      <c r="AO177" s="14" t="str">
        <f>IF(AI177&gt;0,INDEX(挂机升级突破!$CF$5:$CJ$5,卡牌消耗!AI177),"")</f>
        <v>金币</v>
      </c>
      <c r="AP177" s="14">
        <f>IF(AI177&gt;0,ROUND(INDEX(挂机升级突破!$CJ$7:$CJ$26,卡牌消耗!AM177)*INDEX(卡牌消耗!$B$8:$F$8,AK177),0),"")</f>
        <v>16533</v>
      </c>
      <c r="AQ177" s="14" t="str">
        <f>IF(AJ177&gt;0,INDEX(挂机升级突破!$CF$5:$CJ$5,卡牌消耗!AJ177),"")</f>
        <v>银母</v>
      </c>
      <c r="AR177" s="14">
        <f>IF(AJ177&gt;0,ROUND(INDEX(挂机升级突破!$CF$7:$CI$26,卡牌消耗!AM177,卡牌消耗!AJ177)*INDEX($B$6:$F$6,AK177),0),"")</f>
        <v>19</v>
      </c>
      <c r="AS177" s="120"/>
      <c r="AT177" s="120"/>
      <c r="AU177" s="122"/>
      <c r="AV177" s="15"/>
      <c r="BM177" s="71">
        <v>145</v>
      </c>
      <c r="BN177" s="71">
        <v>14</v>
      </c>
      <c r="BO177" s="21">
        <f t="shared" si="65"/>
        <v>9.6551724137931033E-2</v>
      </c>
      <c r="BP177" s="71">
        <f t="shared" si="66"/>
        <v>0</v>
      </c>
      <c r="BQ177" s="71">
        <f>SUM(BP$5:BP177)</f>
        <v>679417</v>
      </c>
    </row>
    <row r="178" spans="8:69" ht="16.5" x14ac:dyDescent="0.2">
      <c r="H178" s="15"/>
      <c r="I178" s="15"/>
      <c r="J178" s="15"/>
      <c r="K178" s="15"/>
      <c r="L178" s="15"/>
      <c r="M178" s="15"/>
      <c r="N178" s="15"/>
      <c r="O178" s="15"/>
      <c r="P178" s="120">
        <v>174</v>
      </c>
      <c r="Q178" s="14">
        <f t="shared" si="48"/>
        <v>4</v>
      </c>
      <c r="R178" s="14">
        <f>INDEX(挂机升级突破!$BG$6:$BG$57,卡牌消耗!X178)</f>
        <v>11</v>
      </c>
      <c r="S178" s="14">
        <f>INDEX(挂机升级突破!BH$6:BH$57,卡牌消耗!$X178)</f>
        <v>3</v>
      </c>
      <c r="T178" s="14">
        <f>INDEX(挂机升级突破!BI$6:BI$57,卡牌消耗!$X178)</f>
        <v>0</v>
      </c>
      <c r="U178" s="14" t="str">
        <f t="shared" si="49"/>
        <v>唐流雨</v>
      </c>
      <c r="V178" s="14">
        <f t="shared" si="50"/>
        <v>2</v>
      </c>
      <c r="W178" s="14" t="str">
        <f t="shared" si="51"/>
        <v>唐流雨魂火-18</v>
      </c>
      <c r="X178" s="14">
        <f t="shared" si="52"/>
        <v>18</v>
      </c>
      <c r="Y178" s="14" t="str">
        <f>INDEX(挂机升级突破!$BJ$4:$BT$4,INDEX(挂机升级突破!$BG$6:$BG$57,卡牌消耗!X178))</f>
        <v>金币</v>
      </c>
      <c r="Z178" s="14">
        <f>ROUND(INDEX(挂机升级突破!$AZ$6:$AZ$57,卡牌消耗!X178)*INDEX(卡牌消耗!$B$8:$F$8,V178),0)</f>
        <v>5278</v>
      </c>
      <c r="AA178" s="14" t="str">
        <f>IF(S178&gt;0,INDEX(挂机升级突破!$BJ$4:$BT$4,S178),"")</f>
        <v>紫色基础材料</v>
      </c>
      <c r="AB178" s="14">
        <f>ROUND(INDEX(挂机升级突破!$BJ$6:$BT$57,卡牌消耗!X178,S178)*INDEX(卡牌消耗!$B$5:$F$5,V178),0)</f>
        <v>24</v>
      </c>
      <c r="AC178" s="14" t="str">
        <f>IF(T178&gt;0,INDEX(挂机升级突破!$BJ$4:$BT$4,T178),"")</f>
        <v/>
      </c>
      <c r="AD178" s="14" t="str">
        <f>IF(T178&gt;0,ROUND(INDEX(挂机升级突破!$BJ$6:$BT$57,卡牌消耗!X178,T178)*INDEX(卡牌消耗!$B$7:$F$7,V178),0),"")</f>
        <v/>
      </c>
      <c r="AE178" s="122"/>
      <c r="AF178" s="15"/>
      <c r="AG178" s="120">
        <v>174</v>
      </c>
      <c r="AH178" s="14">
        <f t="shared" si="53"/>
        <v>9</v>
      </c>
      <c r="AI178" s="14">
        <f>INDEX(挂机升级突破!$BY$7:$BY$26,AM178)</f>
        <v>5</v>
      </c>
      <c r="AJ178" s="14">
        <f>INDEX(挂机升级突破!$BZ$7:$BZ$26,AM178)</f>
        <v>3</v>
      </c>
      <c r="AK178" s="14">
        <f t="shared" si="54"/>
        <v>3</v>
      </c>
      <c r="AL178" s="14" t="str">
        <f t="shared" si="55"/>
        <v>徐晃</v>
      </c>
      <c r="AM178" s="14">
        <f t="shared" si="56"/>
        <v>14</v>
      </c>
      <c r="AN178" s="14" t="str">
        <f t="shared" si="57"/>
        <v>徐晃14突</v>
      </c>
      <c r="AO178" s="14" t="str">
        <f>IF(AI178&gt;0,INDEX(挂机升级突破!$CF$5:$CJ$5,卡牌消耗!AI178),"")</f>
        <v>金币</v>
      </c>
      <c r="AP178" s="14">
        <f>IF(AI178&gt;0,ROUND(INDEX(挂机升级突破!$CJ$7:$CJ$26,卡牌消耗!AM178)*INDEX(卡牌消耗!$B$8:$F$8,AK178),0),"")</f>
        <v>22080</v>
      </c>
      <c r="AQ178" s="14" t="str">
        <f>IF(AJ178&gt;0,INDEX(挂机升级突破!$CF$5:$CJ$5,卡牌消耗!AJ178),"")</f>
        <v>银母</v>
      </c>
      <c r="AR178" s="14">
        <f>IF(AJ178&gt;0,ROUND(INDEX(挂机升级突破!$CF$7:$CI$26,卡牌消耗!AM178,卡牌消耗!AJ178)*INDEX($B$6:$F$6,AK178),0),"")</f>
        <v>26</v>
      </c>
      <c r="AS178" s="120"/>
      <c r="AT178" s="120"/>
      <c r="AU178" s="122"/>
      <c r="AV178" s="15"/>
      <c r="BM178" s="71">
        <v>146</v>
      </c>
      <c r="BN178" s="71">
        <v>15</v>
      </c>
      <c r="BO178" s="21">
        <f t="shared" si="65"/>
        <v>0.10344827586206896</v>
      </c>
      <c r="BP178" s="71">
        <f t="shared" si="66"/>
        <v>0</v>
      </c>
      <c r="BQ178" s="71">
        <f>SUM(BP$5:BP178)</f>
        <v>679417</v>
      </c>
    </row>
    <row r="179" spans="8:69" ht="16.5" x14ac:dyDescent="0.2">
      <c r="H179" s="15"/>
      <c r="I179" s="15"/>
      <c r="J179" s="15"/>
      <c r="K179" s="15"/>
      <c r="L179" s="15"/>
      <c r="M179" s="15"/>
      <c r="N179" s="15"/>
      <c r="O179" s="15"/>
      <c r="P179" s="120">
        <v>175</v>
      </c>
      <c r="Q179" s="14">
        <f t="shared" si="48"/>
        <v>4</v>
      </c>
      <c r="R179" s="14">
        <f>INDEX(挂机升级突破!$BG$6:$BG$57,卡牌消耗!X179)</f>
        <v>11</v>
      </c>
      <c r="S179" s="14">
        <f>INDEX(挂机升级突破!BH$6:BH$57,卡牌消耗!$X179)</f>
        <v>3</v>
      </c>
      <c r="T179" s="14">
        <f>INDEX(挂机升级突破!BI$6:BI$57,卡牌消耗!$X179)</f>
        <v>0</v>
      </c>
      <c r="U179" s="14" t="str">
        <f t="shared" si="49"/>
        <v>唐流雨</v>
      </c>
      <c r="V179" s="14">
        <f t="shared" si="50"/>
        <v>2</v>
      </c>
      <c r="W179" s="14" t="str">
        <f t="shared" si="51"/>
        <v>唐流雨魂火-19</v>
      </c>
      <c r="X179" s="14">
        <f t="shared" si="52"/>
        <v>19</v>
      </c>
      <c r="Y179" s="14" t="str">
        <f>INDEX(挂机升级突破!$BJ$4:$BT$4,INDEX(挂机升级突破!$BG$6:$BG$57,卡牌消耗!X179))</f>
        <v>金币</v>
      </c>
      <c r="Z179" s="14">
        <f>ROUND(INDEX(挂机升级突破!$AZ$6:$AZ$57,卡牌消耗!X179)*INDEX(卡牌消耗!$B$8:$F$8,V179),0)</f>
        <v>5775</v>
      </c>
      <c r="AA179" s="14" t="str">
        <f>IF(S179&gt;0,INDEX(挂机升级突破!$BJ$4:$BT$4,S179),"")</f>
        <v>紫色基础材料</v>
      </c>
      <c r="AB179" s="14">
        <f>ROUND(INDEX(挂机升级突破!$BJ$6:$BT$57,卡牌消耗!X179,S179)*INDEX(卡牌消耗!$B$5:$F$5,V179),0)</f>
        <v>24</v>
      </c>
      <c r="AC179" s="14" t="str">
        <f>IF(T179&gt;0,INDEX(挂机升级突破!$BJ$4:$BT$4,T179),"")</f>
        <v/>
      </c>
      <c r="AD179" s="14" t="str">
        <f>IF(T179&gt;0,ROUND(INDEX(挂机升级突破!$BJ$6:$BT$57,卡牌消耗!X179,T179)*INDEX(卡牌消耗!$B$7:$F$7,V179),0),"")</f>
        <v/>
      </c>
      <c r="AE179" s="122"/>
      <c r="AF179" s="15"/>
      <c r="AG179" s="120">
        <v>175</v>
      </c>
      <c r="AH179" s="14">
        <f t="shared" si="53"/>
        <v>9</v>
      </c>
      <c r="AI179" s="14">
        <f>INDEX(挂机升级突破!$BY$7:$BY$26,AM179)</f>
        <v>5</v>
      </c>
      <c r="AJ179" s="14">
        <f>INDEX(挂机升级突破!$BZ$7:$BZ$26,AM179)</f>
        <v>3</v>
      </c>
      <c r="AK179" s="14">
        <f t="shared" si="54"/>
        <v>3</v>
      </c>
      <c r="AL179" s="14" t="str">
        <f t="shared" si="55"/>
        <v>徐晃</v>
      </c>
      <c r="AM179" s="14">
        <f t="shared" si="56"/>
        <v>15</v>
      </c>
      <c r="AN179" s="14" t="str">
        <f t="shared" si="57"/>
        <v>徐晃15突</v>
      </c>
      <c r="AO179" s="14" t="str">
        <f>IF(AI179&gt;0,INDEX(挂机升级突破!$CF$5:$CJ$5,卡牌消耗!AI179),"")</f>
        <v>金币</v>
      </c>
      <c r="AP179" s="14">
        <f>IF(AI179&gt;0,ROUND(INDEX(挂机升级突破!$CJ$7:$CJ$26,卡牌消耗!AM179)*INDEX(卡牌消耗!$B$8:$F$8,AK179),0),"")</f>
        <v>25306</v>
      </c>
      <c r="AQ179" s="14" t="str">
        <f>IF(AJ179&gt;0,INDEX(挂机升级突破!$CF$5:$CJ$5,卡牌消耗!AJ179),"")</f>
        <v>银母</v>
      </c>
      <c r="AR179" s="14">
        <f>IF(AJ179&gt;0,ROUND(INDEX(挂机升级突破!$CF$7:$CI$26,卡牌消耗!AM179,卡牌消耗!AJ179)*INDEX($B$6:$F$6,AK179),0),"")</f>
        <v>35</v>
      </c>
      <c r="AS179" s="120"/>
      <c r="AT179" s="120"/>
      <c r="AU179" s="122"/>
      <c r="AV179" s="15"/>
      <c r="BM179" s="71">
        <v>147</v>
      </c>
      <c r="BN179" s="71">
        <v>16</v>
      </c>
      <c r="BO179" s="21">
        <f t="shared" si="65"/>
        <v>0.1103448275862069</v>
      </c>
      <c r="BP179" s="71">
        <f t="shared" si="66"/>
        <v>0</v>
      </c>
      <c r="BQ179" s="71">
        <f>SUM(BP$5:BP179)</f>
        <v>679417</v>
      </c>
    </row>
    <row r="180" spans="8:69" ht="16.5" x14ac:dyDescent="0.2">
      <c r="H180" s="15"/>
      <c r="I180" s="15"/>
      <c r="J180" s="15"/>
      <c r="K180" s="15"/>
      <c r="L180" s="15"/>
      <c r="M180" s="15"/>
      <c r="N180" s="15"/>
      <c r="O180" s="15"/>
      <c r="P180" s="120">
        <v>176</v>
      </c>
      <c r="Q180" s="14">
        <f t="shared" si="48"/>
        <v>4</v>
      </c>
      <c r="R180" s="14">
        <f>INDEX(挂机升级突破!$BG$6:$BG$57,卡牌消耗!X180)</f>
        <v>11</v>
      </c>
      <c r="S180" s="14">
        <f>INDEX(挂机升级突破!BH$6:BH$57,卡牌消耗!$X180)</f>
        <v>3</v>
      </c>
      <c r="T180" s="14">
        <f>INDEX(挂机升级突破!BI$6:BI$57,卡牌消耗!$X180)</f>
        <v>0</v>
      </c>
      <c r="U180" s="14" t="str">
        <f t="shared" si="49"/>
        <v>唐流雨</v>
      </c>
      <c r="V180" s="14">
        <f t="shared" si="50"/>
        <v>2</v>
      </c>
      <c r="W180" s="14" t="str">
        <f t="shared" si="51"/>
        <v>唐流雨魂火-20</v>
      </c>
      <c r="X180" s="14">
        <f t="shared" si="52"/>
        <v>20</v>
      </c>
      <c r="Y180" s="14" t="str">
        <f>INDEX(挂机升级突破!$BJ$4:$BT$4,INDEX(挂机升级突破!$BG$6:$BG$57,卡牌消耗!X180))</f>
        <v>金币</v>
      </c>
      <c r="Z180" s="14">
        <f>ROUND(INDEX(挂机升级突破!$AZ$6:$AZ$57,卡牌消耗!X180)*INDEX(卡牌消耗!$B$8:$F$8,V180),0)</f>
        <v>6440</v>
      </c>
      <c r="AA180" s="14" t="str">
        <f>IF(S180&gt;0,INDEX(挂机升级突破!$BJ$4:$BT$4,S180),"")</f>
        <v>紫色基础材料</v>
      </c>
      <c r="AB180" s="14">
        <f>ROUND(INDEX(挂机升级突破!$BJ$6:$BT$57,卡牌消耗!X180,S180)*INDEX(卡牌消耗!$B$5:$F$5,V180),0)</f>
        <v>40</v>
      </c>
      <c r="AC180" s="14" t="str">
        <f>IF(T180&gt;0,INDEX(挂机升级突破!$BJ$4:$BT$4,T180),"")</f>
        <v/>
      </c>
      <c r="AD180" s="14" t="str">
        <f>IF(T180&gt;0,ROUND(INDEX(挂机升级突破!$BJ$6:$BT$57,卡牌消耗!X180,T180)*INDEX(卡牌消耗!$B$7:$F$7,V180),0),"")</f>
        <v/>
      </c>
      <c r="AE180" s="122"/>
      <c r="AF180" s="15"/>
      <c r="AG180" s="120">
        <v>176</v>
      </c>
      <c r="AH180" s="14">
        <f t="shared" si="53"/>
        <v>9</v>
      </c>
      <c r="AI180" s="14">
        <f>INDEX(挂机升级突破!$BY$7:$BY$26,AM180)</f>
        <v>5</v>
      </c>
      <c r="AJ180" s="14">
        <f>INDEX(挂机升级突破!$BZ$7:$BZ$26,AM180)</f>
        <v>3</v>
      </c>
      <c r="AK180" s="14">
        <f t="shared" si="54"/>
        <v>3</v>
      </c>
      <c r="AL180" s="14" t="str">
        <f t="shared" si="55"/>
        <v>徐晃</v>
      </c>
      <c r="AM180" s="14">
        <f t="shared" si="56"/>
        <v>16</v>
      </c>
      <c r="AN180" s="14" t="str">
        <f t="shared" si="57"/>
        <v>徐晃16突</v>
      </c>
      <c r="AO180" s="14" t="str">
        <f>IF(AI180&gt;0,INDEX(挂机升级突破!$CF$5:$CJ$5,卡牌消耗!AI180),"")</f>
        <v>金币</v>
      </c>
      <c r="AP180" s="14">
        <f>IF(AI180&gt;0,ROUND(INDEX(挂机升级突破!$CJ$7:$CJ$26,卡牌消耗!AM180)*INDEX(卡牌消耗!$B$8:$F$8,AK180),0),"")</f>
        <v>32400</v>
      </c>
      <c r="AQ180" s="14" t="str">
        <f>IF(AJ180&gt;0,INDEX(挂机升级突破!$CF$5:$CJ$5,卡牌消耗!AJ180),"")</f>
        <v>银母</v>
      </c>
      <c r="AR180" s="14">
        <f>IF(AJ180&gt;0,ROUND(INDEX(挂机升级突破!$CF$7:$CI$26,卡牌消耗!AM180,卡牌消耗!AJ180)*INDEX($B$6:$F$6,AK180),0),"")</f>
        <v>45</v>
      </c>
      <c r="AS180" s="120"/>
      <c r="AT180" s="120"/>
      <c r="AU180" s="122"/>
      <c r="AV180" s="15"/>
      <c r="BM180" s="71">
        <v>148</v>
      </c>
      <c r="BN180" s="71">
        <v>17</v>
      </c>
      <c r="BO180" s="21">
        <f t="shared" si="65"/>
        <v>0.11724137931034483</v>
      </c>
      <c r="BP180" s="71">
        <f t="shared" si="66"/>
        <v>0</v>
      </c>
      <c r="BQ180" s="71">
        <f>SUM(BP$5:BP180)</f>
        <v>679417</v>
      </c>
    </row>
    <row r="181" spans="8:69" ht="16.5" x14ac:dyDescent="0.2">
      <c r="H181" s="15"/>
      <c r="I181" s="15"/>
      <c r="J181" s="15"/>
      <c r="K181" s="15"/>
      <c r="L181" s="15"/>
      <c r="M181" s="15"/>
      <c r="N181" s="15"/>
      <c r="O181" s="15"/>
      <c r="P181" s="120">
        <v>177</v>
      </c>
      <c r="Q181" s="14">
        <f t="shared" si="48"/>
        <v>4</v>
      </c>
      <c r="R181" s="14">
        <f>INDEX(挂机升级突破!$BG$6:$BG$57,卡牌消耗!X181)</f>
        <v>11</v>
      </c>
      <c r="S181" s="14">
        <f>INDEX(挂机升级突破!BH$6:BH$57,卡牌消耗!$X181)</f>
        <v>3</v>
      </c>
      <c r="T181" s="14">
        <f>INDEX(挂机升级突破!BI$6:BI$57,卡牌消耗!$X181)</f>
        <v>0</v>
      </c>
      <c r="U181" s="14" t="str">
        <f t="shared" si="49"/>
        <v>唐流雨</v>
      </c>
      <c r="V181" s="14">
        <f t="shared" si="50"/>
        <v>2</v>
      </c>
      <c r="W181" s="14" t="str">
        <f t="shared" si="51"/>
        <v>唐流雨魂火-21</v>
      </c>
      <c r="X181" s="14">
        <f t="shared" si="52"/>
        <v>21</v>
      </c>
      <c r="Y181" s="14" t="str">
        <f>INDEX(挂机升级突破!$BJ$4:$BT$4,INDEX(挂机升级突破!$BG$6:$BG$57,卡牌消耗!X181))</f>
        <v>金币</v>
      </c>
      <c r="Z181" s="14">
        <f>ROUND(INDEX(挂机升级突破!$AZ$6:$AZ$57,卡牌消耗!X181)*INDEX(卡牌消耗!$B$8:$F$8,V181),0)</f>
        <v>7098</v>
      </c>
      <c r="AA181" s="14" t="str">
        <f>IF(S181&gt;0,INDEX(挂机升级突破!$BJ$4:$BT$4,S181),"")</f>
        <v>紫色基础材料</v>
      </c>
      <c r="AB181" s="14">
        <f>ROUND(INDEX(挂机升级突破!$BJ$6:$BT$57,卡牌消耗!X181,S181)*INDEX(卡牌消耗!$B$5:$F$5,V181),0)</f>
        <v>40</v>
      </c>
      <c r="AC181" s="14" t="str">
        <f>IF(T181&gt;0,INDEX(挂机升级突破!$BJ$4:$BT$4,T181),"")</f>
        <v/>
      </c>
      <c r="AD181" s="14" t="str">
        <f>IF(T181&gt;0,ROUND(INDEX(挂机升级突破!$BJ$6:$BT$57,卡牌消耗!X181,T181)*INDEX(卡牌消耗!$B$7:$F$7,V181),0),"")</f>
        <v/>
      </c>
      <c r="AE181" s="122"/>
      <c r="AF181" s="15"/>
      <c r="AG181" s="120">
        <v>177</v>
      </c>
      <c r="AH181" s="14">
        <f t="shared" si="53"/>
        <v>9</v>
      </c>
      <c r="AI181" s="14">
        <f>INDEX(挂机升级突破!$BY$7:$BY$26,AM181)</f>
        <v>5</v>
      </c>
      <c r="AJ181" s="14">
        <f>INDEX(挂机升级突破!$BZ$7:$BZ$26,AM181)</f>
        <v>4</v>
      </c>
      <c r="AK181" s="14">
        <f t="shared" si="54"/>
        <v>3</v>
      </c>
      <c r="AL181" s="14" t="str">
        <f t="shared" si="55"/>
        <v>徐晃</v>
      </c>
      <c r="AM181" s="14">
        <f t="shared" si="56"/>
        <v>17</v>
      </c>
      <c r="AN181" s="14" t="str">
        <f t="shared" si="57"/>
        <v>徐晃17突</v>
      </c>
      <c r="AO181" s="14" t="str">
        <f>IF(AI181&gt;0,INDEX(挂机升级突破!$CF$5:$CJ$5,卡牌消耗!AI181),"")</f>
        <v>金币</v>
      </c>
      <c r="AP181" s="14">
        <f>IF(AI181&gt;0,ROUND(INDEX(挂机升级突破!$CJ$7:$CJ$26,卡牌消耗!AM181)*INDEX(卡牌消耗!$B$8:$F$8,AK181),0),"")</f>
        <v>36266</v>
      </c>
      <c r="AQ181" s="14" t="str">
        <f>IF(AJ181&gt;0,INDEX(挂机升级突破!$CF$5:$CJ$5,卡牌消耗!AJ181),"")</f>
        <v>铀金</v>
      </c>
      <c r="AR181" s="14">
        <f>IF(AJ181&gt;0,ROUND(INDEX(挂机升级突破!$CF$7:$CI$26,卡牌消耗!AM181,卡牌消耗!AJ181)*INDEX($B$6:$F$6,AK181),0),"")</f>
        <v>9</v>
      </c>
      <c r="AS181" s="120"/>
      <c r="AT181" s="120"/>
      <c r="AU181" s="122"/>
      <c r="AV181" s="15"/>
      <c r="BM181" s="71">
        <v>149</v>
      </c>
      <c r="BN181" s="71">
        <v>18</v>
      </c>
      <c r="BO181" s="21">
        <f t="shared" si="65"/>
        <v>0.12413793103448276</v>
      </c>
      <c r="BP181" s="71">
        <f t="shared" si="66"/>
        <v>0</v>
      </c>
      <c r="BQ181" s="71">
        <f>SUM(BP$5:BP181)</f>
        <v>679417</v>
      </c>
    </row>
    <row r="182" spans="8:69" ht="16.5" x14ac:dyDescent="0.2">
      <c r="H182" s="15"/>
      <c r="I182" s="15"/>
      <c r="J182" s="15"/>
      <c r="K182" s="15"/>
      <c r="L182" s="15"/>
      <c r="M182" s="15"/>
      <c r="N182" s="15"/>
      <c r="O182" s="15"/>
      <c r="P182" s="120">
        <v>178</v>
      </c>
      <c r="Q182" s="14">
        <f t="shared" si="48"/>
        <v>4</v>
      </c>
      <c r="R182" s="14">
        <f>INDEX(挂机升级突破!$BG$6:$BG$57,卡牌消耗!X182)</f>
        <v>11</v>
      </c>
      <c r="S182" s="14">
        <f>INDEX(挂机升级突破!BH$6:BH$57,卡牌消耗!$X182)</f>
        <v>3</v>
      </c>
      <c r="T182" s="14">
        <f>INDEX(挂机升级突破!BI$6:BI$57,卡牌消耗!$X182)</f>
        <v>0</v>
      </c>
      <c r="U182" s="14" t="str">
        <f t="shared" si="49"/>
        <v>唐流雨</v>
      </c>
      <c r="V182" s="14">
        <f t="shared" si="50"/>
        <v>2</v>
      </c>
      <c r="W182" s="14" t="str">
        <f t="shared" si="51"/>
        <v>唐流雨魂火-22</v>
      </c>
      <c r="X182" s="14">
        <f t="shared" si="52"/>
        <v>22</v>
      </c>
      <c r="Y182" s="14" t="str">
        <f>INDEX(挂机升级突破!$BJ$4:$BT$4,INDEX(挂机升级突破!$BG$6:$BG$57,卡牌消耗!X182))</f>
        <v>金币</v>
      </c>
      <c r="Z182" s="14">
        <f>ROUND(INDEX(挂机升级突破!$AZ$6:$AZ$57,卡牌消耗!X182)*INDEX(卡牌消耗!$B$8:$F$8,V182),0)</f>
        <v>7917</v>
      </c>
      <c r="AA182" s="14" t="str">
        <f>IF(S182&gt;0,INDEX(挂机升级突破!$BJ$4:$BT$4,S182),"")</f>
        <v>紫色基础材料</v>
      </c>
      <c r="AB182" s="14">
        <f>ROUND(INDEX(挂机升级突破!$BJ$6:$BT$57,卡牌消耗!X182,S182)*INDEX(卡牌消耗!$B$5:$F$5,V182),0)</f>
        <v>40</v>
      </c>
      <c r="AC182" s="14" t="str">
        <f>IF(T182&gt;0,INDEX(挂机升级突破!$BJ$4:$BT$4,T182),"")</f>
        <v/>
      </c>
      <c r="AD182" s="14" t="str">
        <f>IF(T182&gt;0,ROUND(INDEX(挂机升级突破!$BJ$6:$BT$57,卡牌消耗!X182,T182)*INDEX(卡牌消耗!$B$7:$F$7,V182),0),"")</f>
        <v/>
      </c>
      <c r="AE182" s="122"/>
      <c r="AF182" s="15"/>
      <c r="AG182" s="120">
        <v>178</v>
      </c>
      <c r="AH182" s="14">
        <f t="shared" si="53"/>
        <v>9</v>
      </c>
      <c r="AI182" s="14">
        <f>INDEX(挂机升级突破!$BY$7:$BY$26,AM182)</f>
        <v>5</v>
      </c>
      <c r="AJ182" s="14">
        <f>INDEX(挂机升级突破!$BZ$7:$BZ$26,AM182)</f>
        <v>4</v>
      </c>
      <c r="AK182" s="14">
        <f t="shared" si="54"/>
        <v>3</v>
      </c>
      <c r="AL182" s="14" t="str">
        <f t="shared" si="55"/>
        <v>徐晃</v>
      </c>
      <c r="AM182" s="14">
        <f t="shared" si="56"/>
        <v>18</v>
      </c>
      <c r="AN182" s="14" t="str">
        <f t="shared" si="57"/>
        <v>徐晃18突</v>
      </c>
      <c r="AO182" s="14" t="str">
        <f>IF(AI182&gt;0,INDEX(挂机升级突破!$CF$5:$CJ$5,卡牌消耗!AI182),"")</f>
        <v>金币</v>
      </c>
      <c r="AP182" s="14">
        <f>IF(AI182&gt;0,ROUND(INDEX(挂机升级突破!$CJ$7:$CJ$26,卡牌消耗!AM182)*INDEX(卡牌消耗!$B$8:$F$8,AK182),0),"")</f>
        <v>54000</v>
      </c>
      <c r="AQ182" s="14" t="str">
        <f>IF(AJ182&gt;0,INDEX(挂机升级突破!$CF$5:$CJ$5,卡牌消耗!AJ182),"")</f>
        <v>铀金</v>
      </c>
      <c r="AR182" s="14">
        <f>IF(AJ182&gt;0,ROUND(INDEX(挂机升级突破!$CF$7:$CI$26,卡牌消耗!AM182,卡牌消耗!AJ182)*INDEX($B$6:$F$6,AK182),0),"")</f>
        <v>12</v>
      </c>
      <c r="AS182" s="120"/>
      <c r="AT182" s="120"/>
      <c r="AU182" s="122"/>
      <c r="AV182" s="15"/>
      <c r="BM182" s="71">
        <v>150</v>
      </c>
      <c r="BN182" s="71">
        <v>19</v>
      </c>
      <c r="BO182" s="21">
        <f t="shared" si="65"/>
        <v>0.1310344827586207</v>
      </c>
      <c r="BP182" s="71">
        <f t="shared" si="66"/>
        <v>0</v>
      </c>
      <c r="BQ182" s="71">
        <f>SUM(BP$5:BP182)</f>
        <v>679417</v>
      </c>
    </row>
    <row r="183" spans="8:69" ht="16.5" x14ac:dyDescent="0.2">
      <c r="H183" s="15"/>
      <c r="I183" s="15"/>
      <c r="J183" s="15"/>
      <c r="K183" s="15"/>
      <c r="L183" s="15"/>
      <c r="M183" s="15"/>
      <c r="N183" s="15"/>
      <c r="O183" s="15"/>
      <c r="P183" s="120">
        <v>179</v>
      </c>
      <c r="Q183" s="14">
        <f t="shared" si="48"/>
        <v>4</v>
      </c>
      <c r="R183" s="14">
        <f>INDEX(挂机升级突破!$BG$6:$BG$57,卡牌消耗!X183)</f>
        <v>11</v>
      </c>
      <c r="S183" s="14">
        <f>INDEX(挂机升级突破!BH$6:BH$57,卡牌消耗!$X183)</f>
        <v>4</v>
      </c>
      <c r="T183" s="14">
        <f>INDEX(挂机升级突破!BI$6:BI$57,卡牌消耗!$X183)</f>
        <v>0</v>
      </c>
      <c r="U183" s="14" t="str">
        <f t="shared" si="49"/>
        <v>唐流雨</v>
      </c>
      <c r="V183" s="14">
        <f t="shared" si="50"/>
        <v>2</v>
      </c>
      <c r="W183" s="14" t="str">
        <f t="shared" si="51"/>
        <v>唐流雨魂火-23</v>
      </c>
      <c r="X183" s="14">
        <f t="shared" si="52"/>
        <v>23</v>
      </c>
      <c r="Y183" s="14" t="str">
        <f>INDEX(挂机升级突破!$BJ$4:$BT$4,INDEX(挂机升级突破!$BG$6:$BG$57,卡牌消耗!X183))</f>
        <v>金币</v>
      </c>
      <c r="Z183" s="14">
        <f>ROUND(INDEX(挂机升级突破!$AZ$6:$AZ$57,卡牌消耗!X183)*INDEX(卡牌消耗!$B$8:$F$8,V183),0)</f>
        <v>8736</v>
      </c>
      <c r="AA183" s="14" t="str">
        <f>IF(S183&gt;0,INDEX(挂机升级突破!$BJ$4:$BT$4,S183),"")</f>
        <v>橙色基础材料</v>
      </c>
      <c r="AB183" s="14">
        <f>ROUND(INDEX(挂机升级突破!$BJ$6:$BT$57,卡牌消耗!X183,S183)*INDEX(卡牌消耗!$B$5:$F$5,V183),0)</f>
        <v>10</v>
      </c>
      <c r="AC183" s="14" t="str">
        <f>IF(T183&gt;0,INDEX(挂机升级突破!$BJ$4:$BT$4,T183),"")</f>
        <v/>
      </c>
      <c r="AD183" s="14" t="str">
        <f>IF(T183&gt;0,ROUND(INDEX(挂机升级突破!$BJ$6:$BT$57,卡牌消耗!X183,T183)*INDEX(卡牌消耗!$B$7:$F$7,V183),0),"")</f>
        <v/>
      </c>
      <c r="AE183" s="122"/>
      <c r="AF183" s="15"/>
      <c r="AG183" s="120">
        <v>179</v>
      </c>
      <c r="AH183" s="14">
        <f t="shared" si="53"/>
        <v>9</v>
      </c>
      <c r="AI183" s="14">
        <f>INDEX(挂机升级突破!$BY$7:$BY$26,AM183)</f>
        <v>5</v>
      </c>
      <c r="AJ183" s="14">
        <f>INDEX(挂机升级突破!$BZ$7:$BZ$26,AM183)</f>
        <v>4</v>
      </c>
      <c r="AK183" s="14">
        <f t="shared" si="54"/>
        <v>3</v>
      </c>
      <c r="AL183" s="14" t="str">
        <f t="shared" si="55"/>
        <v>徐晃</v>
      </c>
      <c r="AM183" s="14">
        <f t="shared" si="56"/>
        <v>19</v>
      </c>
      <c r="AN183" s="14" t="str">
        <f t="shared" si="57"/>
        <v>徐晃19突</v>
      </c>
      <c r="AO183" s="14" t="str">
        <f>IF(AI183&gt;0,INDEX(挂机升级突破!$CF$5:$CJ$5,卡牌消耗!AI183),"")</f>
        <v>金币</v>
      </c>
      <c r="AP183" s="14">
        <f>IF(AI183&gt;0,ROUND(INDEX(挂机升级突破!$CJ$7:$CJ$26,卡牌消耗!AM183)*INDEX(卡牌消耗!$B$8:$F$8,AK183),0),"")</f>
        <v>65106</v>
      </c>
      <c r="AQ183" s="14" t="str">
        <f>IF(AJ183&gt;0,INDEX(挂机升级突破!$CF$5:$CJ$5,卡牌消耗!AJ183),"")</f>
        <v>铀金</v>
      </c>
      <c r="AR183" s="14">
        <f>IF(AJ183&gt;0,ROUND(INDEX(挂机升级突破!$CF$7:$CI$26,卡牌消耗!AM183,卡牌消耗!AJ183)*INDEX($B$6:$F$6,AK183),0),"")</f>
        <v>16</v>
      </c>
      <c r="AS183" s="120"/>
      <c r="AT183" s="120"/>
      <c r="AU183" s="122"/>
      <c r="AV183" s="15"/>
      <c r="BK183" s="71" t="s">
        <v>124</v>
      </c>
      <c r="BL183" s="71">
        <v>18</v>
      </c>
      <c r="BM183" s="71">
        <v>141</v>
      </c>
      <c r="BN183" s="71">
        <v>10</v>
      </c>
      <c r="BO183" s="21">
        <f t="shared" ref="BO183:BO192" si="67">BN183/BL$156</f>
        <v>6.8965517241379309E-2</v>
      </c>
      <c r="BP183" s="71">
        <f>INT($BL$184*BO183)</f>
        <v>0</v>
      </c>
      <c r="BQ183" s="71">
        <f>SUM(BP$5:BP183)</f>
        <v>679417</v>
      </c>
    </row>
    <row r="184" spans="8:69" ht="16.5" x14ac:dyDescent="0.2">
      <c r="H184" s="15"/>
      <c r="I184" s="15"/>
      <c r="J184" s="15"/>
      <c r="K184" s="15"/>
      <c r="L184" s="15"/>
      <c r="M184" s="15"/>
      <c r="N184" s="15"/>
      <c r="O184" s="15"/>
      <c r="P184" s="120">
        <v>180</v>
      </c>
      <c r="Q184" s="14">
        <f t="shared" si="48"/>
        <v>4</v>
      </c>
      <c r="R184" s="14">
        <f>INDEX(挂机升级突破!$BG$6:$BG$57,卡牌消耗!X184)</f>
        <v>11</v>
      </c>
      <c r="S184" s="14">
        <f>INDEX(挂机升级突破!BH$6:BH$57,卡牌消耗!$X184)</f>
        <v>4</v>
      </c>
      <c r="T184" s="14">
        <f>INDEX(挂机升级突破!BI$6:BI$57,卡牌消耗!$X184)</f>
        <v>0</v>
      </c>
      <c r="U184" s="14" t="str">
        <f t="shared" si="49"/>
        <v>唐流雨</v>
      </c>
      <c r="V184" s="14">
        <f t="shared" si="50"/>
        <v>2</v>
      </c>
      <c r="W184" s="14" t="str">
        <f t="shared" si="51"/>
        <v>唐流雨魂火-24</v>
      </c>
      <c r="X184" s="14">
        <f t="shared" si="52"/>
        <v>24</v>
      </c>
      <c r="Y184" s="14" t="str">
        <f>INDEX(挂机升级突破!$BJ$4:$BT$4,INDEX(挂机升级突破!$BG$6:$BG$57,卡牌消耗!X184))</f>
        <v>金币</v>
      </c>
      <c r="Z184" s="14">
        <f>ROUND(INDEX(挂机升级突破!$AZ$6:$AZ$57,卡牌消耗!X184)*INDEX(卡牌消耗!$B$8:$F$8,V184),0)</f>
        <v>9744</v>
      </c>
      <c r="AA184" s="14" t="str">
        <f>IF(S184&gt;0,INDEX(挂机升级突破!$BJ$4:$BT$4,S184),"")</f>
        <v>橙色基础材料</v>
      </c>
      <c r="AB184" s="14">
        <f>ROUND(INDEX(挂机升级突破!$BJ$6:$BT$57,卡牌消耗!X184,S184)*INDEX(卡牌消耗!$B$5:$F$5,V184),0)</f>
        <v>10</v>
      </c>
      <c r="AC184" s="14" t="str">
        <f>IF(T184&gt;0,INDEX(挂机升级突破!$BJ$4:$BT$4,T184),"")</f>
        <v/>
      </c>
      <c r="AD184" s="14" t="str">
        <f>IF(T184&gt;0,ROUND(INDEX(挂机升级突破!$BJ$6:$BT$57,卡牌消耗!X184,T184)*INDEX(卡牌消耗!$B$7:$F$7,V184),0),"")</f>
        <v/>
      </c>
      <c r="AE184" s="122"/>
      <c r="AF184" s="15"/>
      <c r="AG184" s="120">
        <v>180</v>
      </c>
      <c r="AH184" s="14">
        <f t="shared" si="53"/>
        <v>9</v>
      </c>
      <c r="AI184" s="14">
        <f>INDEX(挂机升级突破!$BY$7:$BY$26,AM184)</f>
        <v>5</v>
      </c>
      <c r="AJ184" s="14">
        <f>INDEX(挂机升级突破!$BZ$7:$BZ$26,AM184)</f>
        <v>4</v>
      </c>
      <c r="AK184" s="14">
        <f t="shared" si="54"/>
        <v>3</v>
      </c>
      <c r="AL184" s="14" t="str">
        <f t="shared" si="55"/>
        <v>徐晃</v>
      </c>
      <c r="AM184" s="14">
        <f t="shared" si="56"/>
        <v>20</v>
      </c>
      <c r="AN184" s="14" t="str">
        <f t="shared" si="57"/>
        <v>徐晃20突</v>
      </c>
      <c r="AO184" s="14" t="str">
        <f>IF(AI184&gt;0,INDEX(挂机升级突破!$CF$5:$CJ$5,卡牌消耗!AI184),"")</f>
        <v>金币</v>
      </c>
      <c r="AP184" s="14">
        <f>IF(AI184&gt;0,ROUND(INDEX(挂机升级突破!$CJ$7:$CJ$26,卡牌消耗!AM184)*INDEX(卡牌消耗!$B$8:$F$8,AK184),0),"")</f>
        <v>90720</v>
      </c>
      <c r="AQ184" s="14" t="str">
        <f>IF(AJ184&gt;0,INDEX(挂机升级突破!$CF$5:$CJ$5,卡牌消耗!AJ184),"")</f>
        <v>铀金</v>
      </c>
      <c r="AR184" s="14">
        <f>IF(AJ184&gt;0,ROUND(INDEX(挂机升级突破!$CF$7:$CI$26,卡牌消耗!AM184,卡牌消耗!AJ184)*INDEX($B$6:$F$6,AK184),0),"")</f>
        <v>21</v>
      </c>
      <c r="AS184" s="120"/>
      <c r="AT184" s="120"/>
      <c r="AU184" s="122"/>
      <c r="AV184" s="15"/>
      <c r="BK184" s="14">
        <f>INDEX($AX$5:$AX$24,BL183)</f>
        <v>0</v>
      </c>
      <c r="BL184" s="14">
        <f>INDEX($BG$5:$BG$24,BL183)</f>
        <v>0</v>
      </c>
      <c r="BM184" s="71">
        <v>142</v>
      </c>
      <c r="BN184" s="71">
        <v>11</v>
      </c>
      <c r="BO184" s="21">
        <f t="shared" si="67"/>
        <v>7.586206896551724E-2</v>
      </c>
      <c r="BP184" s="71">
        <f t="shared" ref="BP184:BP192" si="68">INT($BL$184*BO184)</f>
        <v>0</v>
      </c>
      <c r="BQ184" s="71">
        <f>SUM(BP$5:BP184)</f>
        <v>679417</v>
      </c>
    </row>
    <row r="185" spans="8:69" ht="16.5" x14ac:dyDescent="0.2">
      <c r="H185" s="15"/>
      <c r="I185" s="15"/>
      <c r="J185" s="15"/>
      <c r="K185" s="15"/>
      <c r="L185" s="15"/>
      <c r="M185" s="15"/>
      <c r="N185" s="15"/>
      <c r="O185" s="15"/>
      <c r="P185" s="120">
        <v>181</v>
      </c>
      <c r="Q185" s="14">
        <f t="shared" si="48"/>
        <v>4</v>
      </c>
      <c r="R185" s="14">
        <f>INDEX(挂机升级突破!$BG$6:$BG$57,卡牌消耗!X185)</f>
        <v>11</v>
      </c>
      <c r="S185" s="14">
        <f>INDEX(挂机升级突破!BH$6:BH$57,卡牌消耗!$X185)</f>
        <v>4</v>
      </c>
      <c r="T185" s="14">
        <f>INDEX(挂机升级突破!BI$6:BI$57,卡牌消耗!$X185)</f>
        <v>0</v>
      </c>
      <c r="U185" s="14" t="str">
        <f t="shared" si="49"/>
        <v>唐流雨</v>
      </c>
      <c r="V185" s="14">
        <f t="shared" si="50"/>
        <v>2</v>
      </c>
      <c r="W185" s="14" t="str">
        <f t="shared" si="51"/>
        <v>唐流雨魂火-25</v>
      </c>
      <c r="X185" s="14">
        <f t="shared" si="52"/>
        <v>25</v>
      </c>
      <c r="Y185" s="14" t="str">
        <f>INDEX(挂机升级突破!$BJ$4:$BT$4,INDEX(挂机升级突破!$BG$6:$BG$57,卡牌消耗!X185))</f>
        <v>金币</v>
      </c>
      <c r="Z185" s="14">
        <f>ROUND(INDEX(挂机升级突破!$AZ$6:$AZ$57,卡牌消耗!X185)*INDEX(卡牌消耗!$B$8:$F$8,V185),0)</f>
        <v>12012</v>
      </c>
      <c r="AA185" s="14" t="str">
        <f>IF(S185&gt;0,INDEX(挂机升级突破!$BJ$4:$BT$4,S185),"")</f>
        <v>橙色基础材料</v>
      </c>
      <c r="AB185" s="14">
        <f>ROUND(INDEX(挂机升级突破!$BJ$6:$BT$57,卡牌消耗!X185,S185)*INDEX(卡牌消耗!$B$5:$F$5,V185),0)</f>
        <v>10</v>
      </c>
      <c r="AC185" s="14" t="str">
        <f>IF(T185&gt;0,INDEX(挂机升级突破!$BJ$4:$BT$4,T185),"")</f>
        <v/>
      </c>
      <c r="AD185" s="14" t="str">
        <f>IF(T185&gt;0,ROUND(INDEX(挂机升级突破!$BJ$6:$BT$57,卡牌消耗!X185,T185)*INDEX(卡牌消耗!$B$7:$F$7,V185),0),"")</f>
        <v/>
      </c>
      <c r="AE185" s="122"/>
      <c r="AF185" s="15"/>
      <c r="AG185" s="120">
        <v>181</v>
      </c>
      <c r="AH185" s="14">
        <f t="shared" si="53"/>
        <v>10</v>
      </c>
      <c r="AI185" s="14">
        <f>INDEX(挂机升级突破!$BY$7:$BY$26,AM185)</f>
        <v>0</v>
      </c>
      <c r="AJ185" s="14">
        <f>INDEX(挂机升级突破!$BZ$7:$BZ$26,AM185)</f>
        <v>0</v>
      </c>
      <c r="AK185" s="14">
        <f t="shared" si="54"/>
        <v>4</v>
      </c>
      <c r="AL185" s="14" t="str">
        <f t="shared" si="55"/>
        <v>张郃</v>
      </c>
      <c r="AM185" s="14">
        <f t="shared" si="56"/>
        <v>1</v>
      </c>
      <c r="AN185" s="14" t="str">
        <f t="shared" si="57"/>
        <v>张郃1突</v>
      </c>
      <c r="AO185" s="14" t="str">
        <f>IF(AI185&gt;0,INDEX(挂机升级突破!$CF$5:$CJ$5,卡牌消耗!AI185),"")</f>
        <v/>
      </c>
      <c r="AP185" s="14" t="str">
        <f>IF(AI185&gt;0,ROUND(INDEX(挂机升级突破!$CJ$7:$CJ$26,卡牌消耗!AM185)*INDEX(卡牌消耗!$B$8:$F$8,AK185),0),"")</f>
        <v/>
      </c>
      <c r="AQ185" s="14" t="str">
        <f>IF(AJ185&gt;0,INDEX(挂机升级突破!$CF$5:$CJ$5,卡牌消耗!AJ185),"")</f>
        <v/>
      </c>
      <c r="AR185" s="14" t="str">
        <f>IF(AJ185&gt;0,ROUND(INDEX(挂机升级突破!$CF$7:$CI$26,卡牌消耗!AM185,卡牌消耗!AJ185)*INDEX($B$6:$F$6,AK185),0),"")</f>
        <v/>
      </c>
      <c r="AS185" s="120"/>
      <c r="AT185" s="120"/>
      <c r="AU185" s="122"/>
      <c r="AV185" s="15"/>
      <c r="BK185" s="71" t="s">
        <v>350</v>
      </c>
      <c r="BL185" s="14">
        <f>INDEX($BH$5:$BH$24,BL183)</f>
        <v>0</v>
      </c>
      <c r="BM185" s="71">
        <v>143</v>
      </c>
      <c r="BN185" s="71">
        <v>12</v>
      </c>
      <c r="BO185" s="21">
        <f t="shared" si="67"/>
        <v>8.2758620689655171E-2</v>
      </c>
      <c r="BP185" s="71">
        <f t="shared" si="68"/>
        <v>0</v>
      </c>
      <c r="BQ185" s="71">
        <f>SUM(BP$5:BP185)</f>
        <v>679417</v>
      </c>
    </row>
    <row r="186" spans="8:69" ht="16.5" x14ac:dyDescent="0.2">
      <c r="H186" s="15"/>
      <c r="I186" s="15"/>
      <c r="J186" s="15"/>
      <c r="K186" s="15"/>
      <c r="L186" s="15"/>
      <c r="M186" s="15"/>
      <c r="N186" s="15"/>
      <c r="O186" s="15"/>
      <c r="P186" s="120">
        <v>182</v>
      </c>
      <c r="Q186" s="14">
        <f t="shared" si="48"/>
        <v>4</v>
      </c>
      <c r="R186" s="14">
        <f>INDEX(挂机升级突破!$BG$6:$BG$57,卡牌消耗!X186)</f>
        <v>11</v>
      </c>
      <c r="S186" s="14">
        <f>INDEX(挂机升级突破!BH$6:BH$57,卡牌消耗!$X186)</f>
        <v>4</v>
      </c>
      <c r="T186" s="14">
        <f>INDEX(挂机升级突破!BI$6:BI$57,卡牌消耗!$X186)</f>
        <v>0</v>
      </c>
      <c r="U186" s="14" t="str">
        <f t="shared" si="49"/>
        <v>唐流雨</v>
      </c>
      <c r="V186" s="14">
        <f t="shared" si="50"/>
        <v>2</v>
      </c>
      <c r="W186" s="14" t="str">
        <f t="shared" si="51"/>
        <v>唐流雨魂火-26</v>
      </c>
      <c r="X186" s="14">
        <f t="shared" si="52"/>
        <v>26</v>
      </c>
      <c r="Y186" s="14" t="str">
        <f>INDEX(挂机升级突破!$BJ$4:$BT$4,INDEX(挂机升级突破!$BG$6:$BG$57,卡牌消耗!X186))</f>
        <v>金币</v>
      </c>
      <c r="Z186" s="14">
        <f>ROUND(INDEX(挂机升级突破!$AZ$6:$AZ$57,卡牌消耗!X186)*INDEX(卡牌消耗!$B$8:$F$8,V186),0)</f>
        <v>13398</v>
      </c>
      <c r="AA186" s="14" t="str">
        <f>IF(S186&gt;0,INDEX(挂机升级突破!$BJ$4:$BT$4,S186),"")</f>
        <v>橙色基础材料</v>
      </c>
      <c r="AB186" s="14">
        <f>ROUND(INDEX(挂机升级突破!$BJ$6:$BT$57,卡牌消耗!X186,S186)*INDEX(卡牌消耗!$B$5:$F$5,V186),0)</f>
        <v>13</v>
      </c>
      <c r="AC186" s="14" t="str">
        <f>IF(T186&gt;0,INDEX(挂机升级突破!$BJ$4:$BT$4,T186),"")</f>
        <v/>
      </c>
      <c r="AD186" s="14" t="str">
        <f>IF(T186&gt;0,ROUND(INDEX(挂机升级突破!$BJ$6:$BT$57,卡牌消耗!X186,T186)*INDEX(卡牌消耗!$B$7:$F$7,V186),0),"")</f>
        <v/>
      </c>
      <c r="AE186" s="122"/>
      <c r="AF186" s="15"/>
      <c r="AG186" s="120">
        <v>182</v>
      </c>
      <c r="AH186" s="14">
        <f t="shared" si="53"/>
        <v>10</v>
      </c>
      <c r="AI186" s="14">
        <f>INDEX(挂机升级突破!$BY$7:$BY$26,AM186)</f>
        <v>5</v>
      </c>
      <c r="AJ186" s="14">
        <f>INDEX(挂机升级突破!$BZ$7:$BZ$26,AM186)</f>
        <v>0</v>
      </c>
      <c r="AK186" s="14">
        <f t="shared" si="54"/>
        <v>4</v>
      </c>
      <c r="AL186" s="14" t="str">
        <f t="shared" si="55"/>
        <v>张郃</v>
      </c>
      <c r="AM186" s="14">
        <f t="shared" si="56"/>
        <v>2</v>
      </c>
      <c r="AN186" s="14" t="str">
        <f t="shared" si="57"/>
        <v>张郃2突</v>
      </c>
      <c r="AO186" s="14" t="str">
        <f>IF(AI186&gt;0,INDEX(挂机升级突破!$CF$5:$CJ$5,卡牌消耗!AI186),"")</f>
        <v>金币</v>
      </c>
      <c r="AP186" s="14">
        <f>IF(AI186&gt;0,ROUND(INDEX(挂机升级突破!$CJ$7:$CJ$26,卡牌消耗!AM186)*INDEX(卡牌消耗!$B$8:$F$8,AK186),0),"")</f>
        <v>120</v>
      </c>
      <c r="AQ186" s="14" t="str">
        <f>IF(AJ186&gt;0,INDEX(挂机升级突破!$CF$5:$CJ$5,卡牌消耗!AJ186),"")</f>
        <v/>
      </c>
      <c r="AR186" s="14" t="str">
        <f>IF(AJ186&gt;0,ROUND(INDEX(挂机升级突破!$CF$7:$CI$26,卡牌消耗!AM186,卡牌消耗!AJ186)*INDEX($B$6:$F$6,AK186),0),"")</f>
        <v/>
      </c>
      <c r="AS186" s="120"/>
      <c r="AT186" s="120"/>
      <c r="AU186" s="122"/>
      <c r="AV186" s="15"/>
      <c r="BK186" s="15"/>
      <c r="BL186" s="14">
        <f>SUM(BN183:BN192)</f>
        <v>145</v>
      </c>
      <c r="BM186" s="71">
        <v>144</v>
      </c>
      <c r="BN186" s="71">
        <v>13</v>
      </c>
      <c r="BO186" s="21">
        <f t="shared" si="67"/>
        <v>8.9655172413793102E-2</v>
      </c>
      <c r="BP186" s="71">
        <f t="shared" si="68"/>
        <v>0</v>
      </c>
      <c r="BQ186" s="71">
        <f>SUM(BP$5:BP186)</f>
        <v>679417</v>
      </c>
    </row>
    <row r="187" spans="8:69" ht="16.5" x14ac:dyDescent="0.2">
      <c r="H187" s="15"/>
      <c r="I187" s="15"/>
      <c r="J187" s="15"/>
      <c r="K187" s="15"/>
      <c r="L187" s="15"/>
      <c r="M187" s="15"/>
      <c r="N187" s="15"/>
      <c r="O187" s="15"/>
      <c r="P187" s="120">
        <v>183</v>
      </c>
      <c r="Q187" s="14">
        <f t="shared" si="48"/>
        <v>4</v>
      </c>
      <c r="R187" s="14">
        <f>INDEX(挂机升级突破!$BG$6:$BG$57,卡牌消耗!X187)</f>
        <v>11</v>
      </c>
      <c r="S187" s="14">
        <f>INDEX(挂机升级突破!BH$6:BH$57,卡牌消耗!$X187)</f>
        <v>4</v>
      </c>
      <c r="T187" s="14">
        <f>INDEX(挂机升级突破!BI$6:BI$57,卡牌消耗!$X187)</f>
        <v>0</v>
      </c>
      <c r="U187" s="14" t="str">
        <f t="shared" si="49"/>
        <v>唐流雨</v>
      </c>
      <c r="V187" s="14">
        <f t="shared" si="50"/>
        <v>2</v>
      </c>
      <c r="W187" s="14" t="str">
        <f t="shared" si="51"/>
        <v>唐流雨魂火-27</v>
      </c>
      <c r="X187" s="14">
        <f t="shared" si="52"/>
        <v>27</v>
      </c>
      <c r="Y187" s="14" t="str">
        <f>INDEX(挂机升级突破!$BJ$4:$BT$4,INDEX(挂机升级突破!$BG$6:$BG$57,卡牌消耗!X187))</f>
        <v>金币</v>
      </c>
      <c r="Z187" s="14">
        <f>ROUND(INDEX(挂机升级突破!$AZ$6:$AZ$57,卡牌消耗!X187)*INDEX(卡牌消耗!$B$8:$F$8,V187),0)</f>
        <v>15043</v>
      </c>
      <c r="AA187" s="14" t="str">
        <f>IF(S187&gt;0,INDEX(挂机升级突破!$BJ$4:$BT$4,S187),"")</f>
        <v>橙色基础材料</v>
      </c>
      <c r="AB187" s="14">
        <f>ROUND(INDEX(挂机升级突破!$BJ$6:$BT$57,卡牌消耗!X187,S187)*INDEX(卡牌消耗!$B$5:$F$5,V187),0)</f>
        <v>13</v>
      </c>
      <c r="AC187" s="14" t="str">
        <f>IF(T187&gt;0,INDEX(挂机升级突破!$BJ$4:$BT$4,T187),"")</f>
        <v/>
      </c>
      <c r="AD187" s="14" t="str">
        <f>IF(T187&gt;0,ROUND(INDEX(挂机升级突破!$BJ$6:$BT$57,卡牌消耗!X187,T187)*INDEX(卡牌消耗!$B$7:$F$7,V187),0),"")</f>
        <v/>
      </c>
      <c r="AE187" s="122"/>
      <c r="AF187" s="15"/>
      <c r="AG187" s="120">
        <v>183</v>
      </c>
      <c r="AH187" s="14">
        <f t="shared" si="53"/>
        <v>10</v>
      </c>
      <c r="AI187" s="14">
        <f>INDEX(挂机升级突破!$BY$7:$BY$26,AM187)</f>
        <v>5</v>
      </c>
      <c r="AJ187" s="14">
        <f>INDEX(挂机升级突破!$BZ$7:$BZ$26,AM187)</f>
        <v>0</v>
      </c>
      <c r="AK187" s="14">
        <f t="shared" si="54"/>
        <v>4</v>
      </c>
      <c r="AL187" s="14" t="str">
        <f t="shared" si="55"/>
        <v>张郃</v>
      </c>
      <c r="AM187" s="14">
        <f t="shared" si="56"/>
        <v>3</v>
      </c>
      <c r="AN187" s="14" t="str">
        <f t="shared" si="57"/>
        <v>张郃3突</v>
      </c>
      <c r="AO187" s="14" t="str">
        <f>IF(AI187&gt;0,INDEX(挂机升级突破!$CF$5:$CJ$5,卡牌消耗!AI187),"")</f>
        <v>金币</v>
      </c>
      <c r="AP187" s="14">
        <f>IF(AI187&gt;0,ROUND(INDEX(挂机升级突破!$CJ$7:$CJ$26,卡牌消耗!AM187)*INDEX(卡牌消耗!$B$8:$F$8,AK187),0),"")</f>
        <v>480</v>
      </c>
      <c r="AQ187" s="14" t="str">
        <f>IF(AJ187&gt;0,INDEX(挂机升级突破!$CF$5:$CJ$5,卡牌消耗!AJ187),"")</f>
        <v/>
      </c>
      <c r="AR187" s="14" t="str">
        <f>IF(AJ187&gt;0,ROUND(INDEX(挂机升级突破!$CF$7:$CI$26,卡牌消耗!AM187,卡牌消耗!AJ187)*INDEX($B$6:$F$6,AK187),0),"")</f>
        <v/>
      </c>
      <c r="AS187" s="120"/>
      <c r="AT187" s="120"/>
      <c r="AU187" s="122"/>
      <c r="AV187" s="15"/>
      <c r="BM187" s="71">
        <v>145</v>
      </c>
      <c r="BN187" s="71">
        <v>14</v>
      </c>
      <c r="BO187" s="21">
        <f t="shared" si="67"/>
        <v>9.6551724137931033E-2</v>
      </c>
      <c r="BP187" s="71">
        <f t="shared" si="68"/>
        <v>0</v>
      </c>
      <c r="BQ187" s="71">
        <f>SUM(BP$5:BP187)</f>
        <v>679417</v>
      </c>
    </row>
    <row r="188" spans="8:69" ht="16.5" x14ac:dyDescent="0.2">
      <c r="H188" s="15"/>
      <c r="I188" s="15"/>
      <c r="J188" s="15"/>
      <c r="K188" s="15"/>
      <c r="L188" s="15"/>
      <c r="M188" s="15"/>
      <c r="N188" s="15"/>
      <c r="O188" s="15"/>
      <c r="P188" s="120">
        <v>184</v>
      </c>
      <c r="Q188" s="14">
        <f t="shared" si="48"/>
        <v>4</v>
      </c>
      <c r="R188" s="14">
        <f>INDEX(挂机升级突破!$BG$6:$BG$57,卡牌消耗!X188)</f>
        <v>11</v>
      </c>
      <c r="S188" s="14">
        <f>INDEX(挂机升级突破!BH$6:BH$57,卡牌消耗!$X188)</f>
        <v>4</v>
      </c>
      <c r="T188" s="14">
        <f>INDEX(挂机升级突破!BI$6:BI$57,卡牌消耗!$X188)</f>
        <v>0</v>
      </c>
      <c r="U188" s="14" t="str">
        <f t="shared" si="49"/>
        <v>唐流雨</v>
      </c>
      <c r="V188" s="14">
        <f t="shared" si="50"/>
        <v>2</v>
      </c>
      <c r="W188" s="14" t="str">
        <f t="shared" si="51"/>
        <v>唐流雨魂火-28</v>
      </c>
      <c r="X188" s="14">
        <f t="shared" si="52"/>
        <v>28</v>
      </c>
      <c r="Y188" s="14" t="str">
        <f>INDEX(挂机升级突破!$BJ$4:$BT$4,INDEX(挂机升级突破!$BG$6:$BG$57,卡牌消耗!X188))</f>
        <v>金币</v>
      </c>
      <c r="Z188" s="14">
        <f>ROUND(INDEX(挂机升级突破!$AZ$6:$AZ$57,卡牌消耗!X188)*INDEX(卡牌消耗!$B$8:$F$8,V188),0)</f>
        <v>16779</v>
      </c>
      <c r="AA188" s="14" t="str">
        <f>IF(S188&gt;0,INDEX(挂机升级突破!$BJ$4:$BT$4,S188),"")</f>
        <v>橙色基础材料</v>
      </c>
      <c r="AB188" s="14">
        <f>ROUND(INDEX(挂机升级突破!$BJ$6:$BT$57,卡牌消耗!X188,S188)*INDEX(卡牌消耗!$B$5:$F$5,V188),0)</f>
        <v>13</v>
      </c>
      <c r="AC188" s="14" t="str">
        <f>IF(T188&gt;0,INDEX(挂机升级突破!$BJ$4:$BT$4,T188),"")</f>
        <v/>
      </c>
      <c r="AD188" s="14" t="str">
        <f>IF(T188&gt;0,ROUND(INDEX(挂机升级突破!$BJ$6:$BT$57,卡牌消耗!X188,T188)*INDEX(卡牌消耗!$B$7:$F$7,V188),0),"")</f>
        <v/>
      </c>
      <c r="AE188" s="122"/>
      <c r="AF188" s="15"/>
      <c r="AG188" s="120">
        <v>184</v>
      </c>
      <c r="AH188" s="14">
        <f t="shared" si="53"/>
        <v>10</v>
      </c>
      <c r="AI188" s="14">
        <f>INDEX(挂机升级突破!$BY$7:$BY$26,AM188)</f>
        <v>5</v>
      </c>
      <c r="AJ188" s="14">
        <f>INDEX(挂机升级突破!$BZ$7:$BZ$26,AM188)</f>
        <v>1</v>
      </c>
      <c r="AK188" s="14">
        <f t="shared" si="54"/>
        <v>4</v>
      </c>
      <c r="AL188" s="14" t="str">
        <f t="shared" si="55"/>
        <v>张郃</v>
      </c>
      <c r="AM188" s="14">
        <f t="shared" si="56"/>
        <v>4</v>
      </c>
      <c r="AN188" s="14" t="str">
        <f t="shared" si="57"/>
        <v>张郃4突</v>
      </c>
      <c r="AO188" s="14" t="str">
        <f>IF(AI188&gt;0,INDEX(挂机升级突破!$CF$5:$CJ$5,卡牌消耗!AI188),"")</f>
        <v>金币</v>
      </c>
      <c r="AP188" s="14">
        <f>IF(AI188&gt;0,ROUND(INDEX(挂机升级突破!$CJ$7:$CJ$26,卡牌消耗!AM188)*INDEX(卡牌消耗!$B$8:$F$8,AK188),0),"")</f>
        <v>1440</v>
      </c>
      <c r="AQ188" s="14" t="str">
        <f>IF(AJ188&gt;0,INDEX(挂机升级突破!$CF$5:$CJ$5,卡牌消耗!AJ188),"")</f>
        <v>玄铁</v>
      </c>
      <c r="AR188" s="14">
        <f>IF(AJ188&gt;0,ROUND(INDEX(挂机升级突破!$CF$7:$CI$26,卡牌消耗!AM188,卡牌消耗!AJ188)*INDEX($B$6:$F$6,AK188),0),"")</f>
        <v>8</v>
      </c>
      <c r="AS188" s="120"/>
      <c r="AT188" s="120"/>
      <c r="AU188" s="122"/>
      <c r="AV188" s="15"/>
      <c r="BM188" s="71">
        <v>146</v>
      </c>
      <c r="BN188" s="71">
        <v>15</v>
      </c>
      <c r="BO188" s="21">
        <f t="shared" si="67"/>
        <v>0.10344827586206896</v>
      </c>
      <c r="BP188" s="71">
        <f t="shared" si="68"/>
        <v>0</v>
      </c>
      <c r="BQ188" s="71">
        <f>SUM(BP$5:BP188)</f>
        <v>679417</v>
      </c>
    </row>
    <row r="189" spans="8:69" ht="16.5" x14ac:dyDescent="0.2">
      <c r="H189" s="15"/>
      <c r="I189" s="15"/>
      <c r="J189" s="15"/>
      <c r="K189" s="15"/>
      <c r="L189" s="15"/>
      <c r="M189" s="15"/>
      <c r="N189" s="15"/>
      <c r="O189" s="15"/>
      <c r="P189" s="120">
        <v>185</v>
      </c>
      <c r="Q189" s="14">
        <f t="shared" si="48"/>
        <v>4</v>
      </c>
      <c r="R189" s="14">
        <f>INDEX(挂机升级突破!$BG$6:$BG$57,卡牌消耗!X189)</f>
        <v>11</v>
      </c>
      <c r="S189" s="14">
        <f>INDEX(挂机升级突破!BH$6:BH$57,卡牌消耗!$X189)</f>
        <v>4</v>
      </c>
      <c r="T189" s="14">
        <f>INDEX(挂机升级突破!BI$6:BI$57,卡牌消耗!$X189)</f>
        <v>0</v>
      </c>
      <c r="U189" s="14" t="str">
        <f t="shared" si="49"/>
        <v>唐流雨</v>
      </c>
      <c r="V189" s="14">
        <f t="shared" si="50"/>
        <v>2</v>
      </c>
      <c r="W189" s="14" t="str">
        <f t="shared" si="51"/>
        <v>唐流雨魂火-29</v>
      </c>
      <c r="X189" s="14">
        <f t="shared" si="52"/>
        <v>29</v>
      </c>
      <c r="Y189" s="14" t="str">
        <f>INDEX(挂机升级突破!$BJ$4:$BT$4,INDEX(挂机升级突破!$BG$6:$BG$57,卡牌消耗!X189))</f>
        <v>金币</v>
      </c>
      <c r="Z189" s="14">
        <f>ROUND(INDEX(挂机升级突破!$AZ$6:$AZ$57,卡牌消耗!X189)*INDEX(卡牌消耗!$B$8:$F$8,V189),0)</f>
        <v>17350</v>
      </c>
      <c r="AA189" s="14" t="str">
        <f>IF(S189&gt;0,INDEX(挂机升级突破!$BJ$4:$BT$4,S189),"")</f>
        <v>橙色基础材料</v>
      </c>
      <c r="AB189" s="14">
        <f>ROUND(INDEX(挂机升级突破!$BJ$6:$BT$57,卡牌消耗!X189,S189)*INDEX(卡牌消耗!$B$5:$F$5,V189),0)</f>
        <v>15</v>
      </c>
      <c r="AC189" s="14" t="str">
        <f>IF(T189&gt;0,INDEX(挂机升级突破!$BJ$4:$BT$4,T189),"")</f>
        <v/>
      </c>
      <c r="AD189" s="14" t="str">
        <f>IF(T189&gt;0,ROUND(INDEX(挂机升级突破!$BJ$6:$BT$57,卡牌消耗!X189,T189)*INDEX(卡牌消耗!$B$7:$F$7,V189),0),"")</f>
        <v/>
      </c>
      <c r="AE189" s="122"/>
      <c r="AF189" s="15"/>
      <c r="AG189" s="120">
        <v>185</v>
      </c>
      <c r="AH189" s="14">
        <f t="shared" si="53"/>
        <v>10</v>
      </c>
      <c r="AI189" s="14">
        <f>INDEX(挂机升级突破!$BY$7:$BY$26,AM189)</f>
        <v>5</v>
      </c>
      <c r="AJ189" s="14">
        <f>INDEX(挂机升级突破!$BZ$7:$BZ$26,AM189)</f>
        <v>1</v>
      </c>
      <c r="AK189" s="14">
        <f t="shared" si="54"/>
        <v>4</v>
      </c>
      <c r="AL189" s="14" t="str">
        <f t="shared" si="55"/>
        <v>张郃</v>
      </c>
      <c r="AM189" s="14">
        <f t="shared" si="56"/>
        <v>5</v>
      </c>
      <c r="AN189" s="14" t="str">
        <f t="shared" si="57"/>
        <v>张郃5突</v>
      </c>
      <c r="AO189" s="14" t="str">
        <f>IF(AI189&gt;0,INDEX(挂机升级突破!$CF$5:$CJ$5,卡牌消耗!AI189),"")</f>
        <v>金币</v>
      </c>
      <c r="AP189" s="14">
        <f>IF(AI189&gt;0,ROUND(INDEX(挂机升级突破!$CJ$7:$CJ$26,卡牌消耗!AM189)*INDEX(卡牌消耗!$B$8:$F$8,AK189),0),"")</f>
        <v>2880</v>
      </c>
      <c r="AQ189" s="14" t="str">
        <f>IF(AJ189&gt;0,INDEX(挂机升级突破!$CF$5:$CJ$5,卡牌消耗!AJ189),"")</f>
        <v>玄铁</v>
      </c>
      <c r="AR189" s="14">
        <f>IF(AJ189&gt;0,ROUND(INDEX(挂机升级突破!$CF$7:$CI$26,卡牌消耗!AM189,卡牌消耗!AJ189)*INDEX($B$6:$F$6,AK189),0),"")</f>
        <v>17</v>
      </c>
      <c r="AS189" s="120"/>
      <c r="AT189" s="120"/>
      <c r="AU189" s="122"/>
      <c r="AV189" s="15"/>
      <c r="BM189" s="71">
        <v>147</v>
      </c>
      <c r="BN189" s="71">
        <v>16</v>
      </c>
      <c r="BO189" s="21">
        <f t="shared" si="67"/>
        <v>0.1103448275862069</v>
      </c>
      <c r="BP189" s="71">
        <f t="shared" si="68"/>
        <v>0</v>
      </c>
      <c r="BQ189" s="71">
        <f>SUM(BP$5:BP189)</f>
        <v>679417</v>
      </c>
    </row>
    <row r="190" spans="8:69" ht="16.5" x14ac:dyDescent="0.2">
      <c r="H190" s="15"/>
      <c r="I190" s="15"/>
      <c r="J190" s="15"/>
      <c r="K190" s="15"/>
      <c r="L190" s="15"/>
      <c r="M190" s="15"/>
      <c r="N190" s="15"/>
      <c r="O190" s="15"/>
      <c r="P190" s="120">
        <v>186</v>
      </c>
      <c r="Q190" s="14">
        <f t="shared" si="48"/>
        <v>4</v>
      </c>
      <c r="R190" s="14">
        <f>INDEX(挂机升级突破!$BG$6:$BG$57,卡牌消耗!X190)</f>
        <v>11</v>
      </c>
      <c r="S190" s="14">
        <f>INDEX(挂机升级突破!BH$6:BH$57,卡牌消耗!$X190)</f>
        <v>4</v>
      </c>
      <c r="T190" s="14">
        <f>INDEX(挂机升级突破!BI$6:BI$57,卡牌消耗!$X190)</f>
        <v>0</v>
      </c>
      <c r="U190" s="14" t="str">
        <f t="shared" si="49"/>
        <v>唐流雨</v>
      </c>
      <c r="V190" s="14">
        <f t="shared" si="50"/>
        <v>2</v>
      </c>
      <c r="W190" s="14" t="str">
        <f t="shared" si="51"/>
        <v>唐流雨魂火-30</v>
      </c>
      <c r="X190" s="14">
        <f t="shared" si="52"/>
        <v>30</v>
      </c>
      <c r="Y190" s="14" t="str">
        <f>INDEX(挂机升级突破!$BJ$4:$BT$4,INDEX(挂机升级突破!$BG$6:$BG$57,卡牌消耗!X190))</f>
        <v>金币</v>
      </c>
      <c r="Z190" s="14">
        <f>ROUND(INDEX(挂机升级突破!$AZ$6:$AZ$57,卡牌消耗!X190)*INDEX(卡牌消耗!$B$8:$F$8,V190),0)</f>
        <v>19352</v>
      </c>
      <c r="AA190" s="14" t="str">
        <f>IF(S190&gt;0,INDEX(挂机升级突破!$BJ$4:$BT$4,S190),"")</f>
        <v>橙色基础材料</v>
      </c>
      <c r="AB190" s="14">
        <f>ROUND(INDEX(挂机升级突破!$BJ$6:$BT$57,卡牌消耗!X190,S190)*INDEX(卡牌消耗!$B$5:$F$5,V190),0)</f>
        <v>15</v>
      </c>
      <c r="AC190" s="14" t="str">
        <f>IF(T190&gt;0,INDEX(挂机升级突破!$BJ$4:$BT$4,T190),"")</f>
        <v/>
      </c>
      <c r="AD190" s="14" t="str">
        <f>IF(T190&gt;0,ROUND(INDEX(挂机升级突破!$BJ$6:$BT$57,卡牌消耗!X190,T190)*INDEX(卡牌消耗!$B$7:$F$7,V190),0),"")</f>
        <v/>
      </c>
      <c r="AE190" s="122"/>
      <c r="AF190" s="15"/>
      <c r="AG190" s="120">
        <v>186</v>
      </c>
      <c r="AH190" s="14">
        <f t="shared" si="53"/>
        <v>10</v>
      </c>
      <c r="AI190" s="14">
        <f>INDEX(挂机升级突破!$BY$7:$BY$26,AM190)</f>
        <v>5</v>
      </c>
      <c r="AJ190" s="14">
        <f>INDEX(挂机升级突破!$BZ$7:$BZ$26,AM190)</f>
        <v>1</v>
      </c>
      <c r="AK190" s="14">
        <f t="shared" si="54"/>
        <v>4</v>
      </c>
      <c r="AL190" s="14" t="str">
        <f t="shared" si="55"/>
        <v>张郃</v>
      </c>
      <c r="AM190" s="14">
        <f t="shared" si="56"/>
        <v>6</v>
      </c>
      <c r="AN190" s="14" t="str">
        <f t="shared" si="57"/>
        <v>张郃6突</v>
      </c>
      <c r="AO190" s="14" t="str">
        <f>IF(AI190&gt;0,INDEX(挂机升级突破!$CF$5:$CJ$5,卡牌消耗!AI190),"")</f>
        <v>金币</v>
      </c>
      <c r="AP190" s="14">
        <f>IF(AI190&gt;0,ROUND(INDEX(挂机升级突破!$CJ$7:$CJ$26,卡牌消耗!AM190)*INDEX(卡牌消耗!$B$8:$F$8,AK190),0),"")</f>
        <v>3600</v>
      </c>
      <c r="AQ190" s="14" t="str">
        <f>IF(AJ190&gt;0,INDEX(挂机升级突破!$CF$5:$CJ$5,卡牌消耗!AJ190),"")</f>
        <v>玄铁</v>
      </c>
      <c r="AR190" s="14">
        <f>IF(AJ190&gt;0,ROUND(INDEX(挂机升级突破!$CF$7:$CI$26,卡牌消耗!AM190,卡牌消耗!AJ190)*INDEX($B$6:$F$6,AK190),0),"")</f>
        <v>25</v>
      </c>
      <c r="AS190" s="120"/>
      <c r="AT190" s="120"/>
      <c r="AU190" s="122"/>
      <c r="AV190" s="15"/>
      <c r="BM190" s="71">
        <v>148</v>
      </c>
      <c r="BN190" s="71">
        <v>17</v>
      </c>
      <c r="BO190" s="21">
        <f t="shared" si="67"/>
        <v>0.11724137931034483</v>
      </c>
      <c r="BP190" s="71">
        <f t="shared" si="68"/>
        <v>0</v>
      </c>
      <c r="BQ190" s="71">
        <f>SUM(BP$5:BP190)</f>
        <v>679417</v>
      </c>
    </row>
    <row r="191" spans="8:69" ht="16.5" x14ac:dyDescent="0.2">
      <c r="H191" s="15"/>
      <c r="I191" s="15"/>
      <c r="J191" s="15"/>
      <c r="K191" s="15"/>
      <c r="L191" s="15"/>
      <c r="M191" s="15"/>
      <c r="N191" s="15"/>
      <c r="O191" s="15"/>
      <c r="P191" s="120">
        <v>187</v>
      </c>
      <c r="Q191" s="14">
        <f t="shared" si="48"/>
        <v>4</v>
      </c>
      <c r="R191" s="14">
        <f>INDEX(挂机升级突破!$BG$6:$BG$57,卡牌消耗!X191)</f>
        <v>11</v>
      </c>
      <c r="S191" s="14">
        <f>INDEX(挂机升级突破!BH$6:BH$57,卡牌消耗!$X191)</f>
        <v>4</v>
      </c>
      <c r="T191" s="14">
        <f>INDEX(挂机升级突破!BI$6:BI$57,卡牌消耗!$X191)</f>
        <v>0</v>
      </c>
      <c r="U191" s="14" t="str">
        <f t="shared" si="49"/>
        <v>唐流雨</v>
      </c>
      <c r="V191" s="14">
        <f t="shared" si="50"/>
        <v>2</v>
      </c>
      <c r="W191" s="14" t="str">
        <f t="shared" si="51"/>
        <v>唐流雨魂火-31</v>
      </c>
      <c r="X191" s="14">
        <f t="shared" si="52"/>
        <v>31</v>
      </c>
      <c r="Y191" s="14" t="str">
        <f>INDEX(挂机升级突破!$BJ$4:$BT$4,INDEX(挂机升级突破!$BG$6:$BG$57,卡牌消耗!X191))</f>
        <v>金币</v>
      </c>
      <c r="Z191" s="14">
        <f>ROUND(INDEX(挂机升级突破!$AZ$6:$AZ$57,卡牌消耗!X191)*INDEX(卡牌消耗!$B$8:$F$8,V191),0)</f>
        <v>20090</v>
      </c>
      <c r="AA191" s="14" t="str">
        <f>IF(S191&gt;0,INDEX(挂机升级突破!$BJ$4:$BT$4,S191),"")</f>
        <v>橙色基础材料</v>
      </c>
      <c r="AB191" s="14">
        <f>ROUND(INDEX(挂机升级突破!$BJ$6:$BT$57,卡牌消耗!X191,S191)*INDEX(卡牌消耗!$B$5:$F$5,V191),0)</f>
        <v>15</v>
      </c>
      <c r="AC191" s="14" t="str">
        <f>IF(T191&gt;0,INDEX(挂机升级突破!$BJ$4:$BT$4,T191),"")</f>
        <v/>
      </c>
      <c r="AD191" s="14" t="str">
        <f>IF(T191&gt;0,ROUND(INDEX(挂机升级突破!$BJ$6:$BT$57,卡牌消耗!X191,T191)*INDEX(卡牌消耗!$B$7:$F$7,V191),0),"")</f>
        <v/>
      </c>
      <c r="AE191" s="122"/>
      <c r="AF191" s="15"/>
      <c r="AG191" s="120">
        <v>187</v>
      </c>
      <c r="AH191" s="14">
        <f t="shared" si="53"/>
        <v>10</v>
      </c>
      <c r="AI191" s="14">
        <f>INDEX(挂机升级突破!$BY$7:$BY$26,AM191)</f>
        <v>5</v>
      </c>
      <c r="AJ191" s="14">
        <f>INDEX(挂机升级突破!$BZ$7:$BZ$26,AM191)</f>
        <v>1</v>
      </c>
      <c r="AK191" s="14">
        <f t="shared" si="54"/>
        <v>4</v>
      </c>
      <c r="AL191" s="14" t="str">
        <f t="shared" si="55"/>
        <v>张郃</v>
      </c>
      <c r="AM191" s="14">
        <f t="shared" si="56"/>
        <v>7</v>
      </c>
      <c r="AN191" s="14" t="str">
        <f t="shared" si="57"/>
        <v>张郃7突</v>
      </c>
      <c r="AO191" s="14" t="str">
        <f>IF(AI191&gt;0,INDEX(挂机升级突破!$CF$5:$CJ$5,卡牌消耗!AI191),"")</f>
        <v>金币</v>
      </c>
      <c r="AP191" s="14">
        <f>IF(AI191&gt;0,ROUND(INDEX(挂机升级突破!$CJ$7:$CJ$26,卡牌消耗!AM191)*INDEX(卡牌消耗!$B$8:$F$8,AK191),0),"")</f>
        <v>4200</v>
      </c>
      <c r="AQ191" s="14" t="str">
        <f>IF(AJ191&gt;0,INDEX(挂机升级突破!$CF$5:$CJ$5,卡牌消耗!AJ191),"")</f>
        <v>玄铁</v>
      </c>
      <c r="AR191" s="14">
        <f>IF(AJ191&gt;0,ROUND(INDEX(挂机升级突破!$CF$7:$CI$26,卡牌消耗!AM191,卡牌消耗!AJ191)*INDEX($B$6:$F$6,AK191),0),"")</f>
        <v>42</v>
      </c>
      <c r="AS191" s="120"/>
      <c r="AT191" s="120"/>
      <c r="AU191" s="122"/>
      <c r="AV191" s="15"/>
      <c r="BM191" s="71">
        <v>149</v>
      </c>
      <c r="BN191" s="71">
        <v>18</v>
      </c>
      <c r="BO191" s="21">
        <f t="shared" si="67"/>
        <v>0.12413793103448276</v>
      </c>
      <c r="BP191" s="71">
        <f t="shared" si="68"/>
        <v>0</v>
      </c>
      <c r="BQ191" s="71">
        <f>SUM(BP$5:BP191)</f>
        <v>679417</v>
      </c>
    </row>
    <row r="192" spans="8:69" ht="16.5" x14ac:dyDescent="0.2">
      <c r="H192" s="15"/>
      <c r="I192" s="15"/>
      <c r="J192" s="15"/>
      <c r="K192" s="15"/>
      <c r="L192" s="15"/>
      <c r="M192" s="15"/>
      <c r="N192" s="15"/>
      <c r="O192" s="15"/>
      <c r="P192" s="120">
        <v>188</v>
      </c>
      <c r="Q192" s="14">
        <f t="shared" si="48"/>
        <v>4</v>
      </c>
      <c r="R192" s="14">
        <f>INDEX(挂机升级突破!$BG$6:$BG$57,卡牌消耗!X192)</f>
        <v>11</v>
      </c>
      <c r="S192" s="14">
        <f>INDEX(挂机升级突破!BH$6:BH$57,卡牌消耗!$X192)</f>
        <v>4</v>
      </c>
      <c r="T192" s="14">
        <f>INDEX(挂机升级突破!BI$6:BI$57,卡牌消耗!$X192)</f>
        <v>0</v>
      </c>
      <c r="U192" s="14" t="str">
        <f t="shared" si="49"/>
        <v>唐流雨</v>
      </c>
      <c r="V192" s="14">
        <f t="shared" si="50"/>
        <v>2</v>
      </c>
      <c r="W192" s="14" t="str">
        <f t="shared" si="51"/>
        <v>唐流雨魂火-32</v>
      </c>
      <c r="X192" s="14">
        <f t="shared" si="52"/>
        <v>32</v>
      </c>
      <c r="Y192" s="14" t="str">
        <f>INDEX(挂机升级突破!$BJ$4:$BT$4,INDEX(挂机升级突破!$BG$6:$BG$57,卡牌消耗!X192))</f>
        <v>金币</v>
      </c>
      <c r="Z192" s="14">
        <f>ROUND(INDEX(挂机升级突破!$AZ$6:$AZ$57,卡牌消耗!X192)*INDEX(卡牌消耗!$B$8:$F$8,V192),0)</f>
        <v>22411</v>
      </c>
      <c r="AA192" s="14" t="str">
        <f>IF(S192&gt;0,INDEX(挂机升级突破!$BJ$4:$BT$4,S192),"")</f>
        <v>橙色基础材料</v>
      </c>
      <c r="AB192" s="14">
        <f>ROUND(INDEX(挂机升级突破!$BJ$6:$BT$57,卡牌消耗!X192,S192)*INDEX(卡牌消耗!$B$5:$F$5,V192),0)</f>
        <v>15</v>
      </c>
      <c r="AC192" s="14" t="str">
        <f>IF(T192&gt;0,INDEX(挂机升级突破!$BJ$4:$BT$4,T192),"")</f>
        <v/>
      </c>
      <c r="AD192" s="14" t="str">
        <f>IF(T192&gt;0,ROUND(INDEX(挂机升级突破!$BJ$6:$BT$57,卡牌消耗!X192,T192)*INDEX(卡牌消耗!$B$7:$F$7,V192),0),"")</f>
        <v/>
      </c>
      <c r="AE192" s="122"/>
      <c r="AF192" s="15"/>
      <c r="AG192" s="120">
        <v>188</v>
      </c>
      <c r="AH192" s="14">
        <f t="shared" si="53"/>
        <v>10</v>
      </c>
      <c r="AI192" s="14">
        <f>INDEX(挂机升级突破!$BY$7:$BY$26,AM192)</f>
        <v>5</v>
      </c>
      <c r="AJ192" s="14">
        <f>INDEX(挂机升级突破!$BZ$7:$BZ$26,AM192)</f>
        <v>1</v>
      </c>
      <c r="AK192" s="14">
        <f t="shared" si="54"/>
        <v>4</v>
      </c>
      <c r="AL192" s="14" t="str">
        <f t="shared" si="55"/>
        <v>张郃</v>
      </c>
      <c r="AM192" s="14">
        <f t="shared" si="56"/>
        <v>8</v>
      </c>
      <c r="AN192" s="14" t="str">
        <f t="shared" si="57"/>
        <v>张郃8突</v>
      </c>
      <c r="AO192" s="14" t="str">
        <f>IF(AI192&gt;0,INDEX(挂机升级突破!$CF$5:$CJ$5,卡牌消耗!AI192),"")</f>
        <v>金币</v>
      </c>
      <c r="AP192" s="14">
        <f>IF(AI192&gt;0,ROUND(INDEX(挂机升级突破!$CJ$7:$CJ$26,卡牌消耗!AM192)*INDEX(卡牌消耗!$B$8:$F$8,AK192),0),"")</f>
        <v>4839</v>
      </c>
      <c r="AQ192" s="14" t="str">
        <f>IF(AJ192&gt;0,INDEX(挂机升级突破!$CF$5:$CJ$5,卡牌消耗!AJ192),"")</f>
        <v>玄铁</v>
      </c>
      <c r="AR192" s="14">
        <f>IF(AJ192&gt;0,ROUND(INDEX(挂机升级突破!$CF$7:$CI$26,卡牌消耗!AM192,卡牌消耗!AJ192)*INDEX($B$6:$F$6,AK192),0),"")</f>
        <v>76</v>
      </c>
      <c r="AS192" s="120"/>
      <c r="AT192" s="120"/>
      <c r="AU192" s="122"/>
      <c r="AV192" s="15"/>
      <c r="BM192" s="71">
        <v>150</v>
      </c>
      <c r="BN192" s="71">
        <v>19</v>
      </c>
      <c r="BO192" s="21">
        <f t="shared" si="67"/>
        <v>0.1310344827586207</v>
      </c>
      <c r="BP192" s="71">
        <f t="shared" si="68"/>
        <v>0</v>
      </c>
      <c r="BQ192" s="71">
        <f>SUM(BP$5:BP192)</f>
        <v>679417</v>
      </c>
    </row>
    <row r="193" spans="8:69" ht="16.5" x14ac:dyDescent="0.2">
      <c r="H193" s="15"/>
      <c r="I193" s="15"/>
      <c r="J193" s="15"/>
      <c r="K193" s="15"/>
      <c r="L193" s="15"/>
      <c r="M193" s="15"/>
      <c r="N193" s="15"/>
      <c r="O193" s="15"/>
      <c r="P193" s="120">
        <v>189</v>
      </c>
      <c r="Q193" s="14">
        <f t="shared" si="48"/>
        <v>4</v>
      </c>
      <c r="R193" s="14">
        <f>INDEX(挂机升级突破!$BG$6:$BG$57,卡牌消耗!X193)</f>
        <v>11</v>
      </c>
      <c r="S193" s="14">
        <f>INDEX(挂机升级突破!BH$6:BH$57,卡牌消耗!$X193)</f>
        <v>4</v>
      </c>
      <c r="T193" s="14">
        <f>INDEX(挂机升级突破!BI$6:BI$57,卡牌消耗!$X193)</f>
        <v>0</v>
      </c>
      <c r="U193" s="14" t="str">
        <f t="shared" si="49"/>
        <v>唐流雨</v>
      </c>
      <c r="V193" s="14">
        <f t="shared" si="50"/>
        <v>2</v>
      </c>
      <c r="W193" s="14" t="str">
        <f t="shared" si="51"/>
        <v>唐流雨魂火-33</v>
      </c>
      <c r="X193" s="14">
        <f t="shared" si="52"/>
        <v>33</v>
      </c>
      <c r="Y193" s="14" t="str">
        <f>INDEX(挂机升级突破!$BJ$4:$BT$4,INDEX(挂机升级突破!$BG$6:$BG$57,卡牌消耗!X193))</f>
        <v>金币</v>
      </c>
      <c r="Z193" s="14">
        <f>ROUND(INDEX(挂机升级突破!$AZ$6:$AZ$57,卡牌消耗!X193)*INDEX(卡牌消耗!$B$8:$F$8,V193),0)</f>
        <v>23027</v>
      </c>
      <c r="AA193" s="14" t="str">
        <f>IF(S193&gt;0,INDEX(挂机升级突破!$BJ$4:$BT$4,S193),"")</f>
        <v>橙色基础材料</v>
      </c>
      <c r="AB193" s="14">
        <f>ROUND(INDEX(挂机升级突破!$BJ$6:$BT$57,卡牌消耗!X193,S193)*INDEX(卡牌消耗!$B$5:$F$5,V193),0)</f>
        <v>15</v>
      </c>
      <c r="AC193" s="14" t="str">
        <f>IF(T193&gt;0,INDEX(挂机升级突破!$BJ$4:$BT$4,T193),"")</f>
        <v/>
      </c>
      <c r="AD193" s="14" t="str">
        <f>IF(T193&gt;0,ROUND(INDEX(挂机升级突破!$BJ$6:$BT$57,卡牌消耗!X193,T193)*INDEX(卡牌消耗!$B$7:$F$7,V193),0),"")</f>
        <v/>
      </c>
      <c r="AE193" s="122"/>
      <c r="AF193" s="15"/>
      <c r="AG193" s="120">
        <v>189</v>
      </c>
      <c r="AH193" s="14">
        <f t="shared" si="53"/>
        <v>10</v>
      </c>
      <c r="AI193" s="14">
        <f>INDEX(挂机升级突破!$BY$7:$BY$26,AM193)</f>
        <v>5</v>
      </c>
      <c r="AJ193" s="14">
        <f>INDEX(挂机升级突破!$BZ$7:$BZ$26,AM193)</f>
        <v>2</v>
      </c>
      <c r="AK193" s="14">
        <f t="shared" si="54"/>
        <v>4</v>
      </c>
      <c r="AL193" s="14" t="str">
        <f t="shared" si="55"/>
        <v>张郃</v>
      </c>
      <c r="AM193" s="14">
        <f t="shared" si="56"/>
        <v>9</v>
      </c>
      <c r="AN193" s="14" t="str">
        <f t="shared" si="57"/>
        <v>张郃9突</v>
      </c>
      <c r="AO193" s="14" t="str">
        <f>IF(AI193&gt;0,INDEX(挂机升级突破!$CF$5:$CJ$5,卡牌消耗!AI193),"")</f>
        <v>金币</v>
      </c>
      <c r="AP193" s="14">
        <f>IF(AI193&gt;0,ROUND(INDEX(挂机升级突破!$CJ$7:$CJ$26,卡牌消耗!AM193)*INDEX(卡牌消耗!$B$8:$F$8,AK193),0),"")</f>
        <v>6240</v>
      </c>
      <c r="AQ193" s="14" t="str">
        <f>IF(AJ193&gt;0,INDEX(挂机升级突破!$CF$5:$CJ$5,卡牌消耗!AJ193),"")</f>
        <v>乌金</v>
      </c>
      <c r="AR193" s="14">
        <f>IF(AJ193&gt;0,ROUND(INDEX(挂机升级突破!$CF$7:$CI$26,卡牌消耗!AM193,卡牌消耗!AJ193)*INDEX($B$6:$F$6,AK193),0),"")</f>
        <v>24</v>
      </c>
      <c r="AS193" s="120"/>
      <c r="AT193" s="120"/>
      <c r="AU193" s="122"/>
      <c r="AV193" s="15"/>
      <c r="BK193" s="71" t="s">
        <v>124</v>
      </c>
      <c r="BL193" s="71">
        <v>19</v>
      </c>
      <c r="BM193" s="71">
        <v>141</v>
      </c>
      <c r="BN193" s="71">
        <v>10</v>
      </c>
      <c r="BO193" s="21">
        <f t="shared" ref="BO193:BO202" si="69">BN193/BL$156</f>
        <v>6.8965517241379309E-2</v>
      </c>
      <c r="BP193" s="71">
        <f>INT($BL$194*BO193)</f>
        <v>0</v>
      </c>
      <c r="BQ193" s="71">
        <f>SUM(BP$5:BP193)</f>
        <v>679417</v>
      </c>
    </row>
    <row r="194" spans="8:69" ht="16.5" x14ac:dyDescent="0.2">
      <c r="H194" s="15"/>
      <c r="I194" s="15"/>
      <c r="J194" s="15"/>
      <c r="K194" s="15"/>
      <c r="L194" s="15"/>
      <c r="M194" s="15"/>
      <c r="N194" s="15"/>
      <c r="O194" s="15"/>
      <c r="P194" s="120">
        <v>190</v>
      </c>
      <c r="Q194" s="14">
        <f t="shared" si="48"/>
        <v>4</v>
      </c>
      <c r="R194" s="14">
        <f>INDEX(挂机升级突破!$BG$6:$BG$57,卡牌消耗!X194)</f>
        <v>11</v>
      </c>
      <c r="S194" s="14">
        <f>INDEX(挂机升级突破!BH$6:BH$57,卡牌消耗!$X194)</f>
        <v>4</v>
      </c>
      <c r="T194" s="14">
        <f>INDEX(挂机升级突破!BI$6:BI$57,卡牌消耗!$X194)</f>
        <v>0</v>
      </c>
      <c r="U194" s="14" t="str">
        <f t="shared" si="49"/>
        <v>唐流雨</v>
      </c>
      <c r="V194" s="14">
        <f t="shared" si="50"/>
        <v>2</v>
      </c>
      <c r="W194" s="14" t="str">
        <f t="shared" si="51"/>
        <v>唐流雨魂火-34</v>
      </c>
      <c r="X194" s="14">
        <f t="shared" si="52"/>
        <v>34</v>
      </c>
      <c r="Y194" s="14" t="str">
        <f>INDEX(挂机升级突破!$BJ$4:$BT$4,INDEX(挂机升级突破!$BG$6:$BG$57,卡牌消耗!X194))</f>
        <v>金币</v>
      </c>
      <c r="Z194" s="14">
        <f>ROUND(INDEX(挂机升级突破!$AZ$6:$AZ$57,卡牌消耗!X194)*INDEX(卡牌消耗!$B$8:$F$8,V194),0)</f>
        <v>25683</v>
      </c>
      <c r="AA194" s="14" t="str">
        <f>IF(S194&gt;0,INDEX(挂机升级突破!$BJ$4:$BT$4,S194),"")</f>
        <v>橙色基础材料</v>
      </c>
      <c r="AB194" s="14">
        <f>ROUND(INDEX(挂机升级突破!$BJ$6:$BT$57,卡牌消耗!X194,S194)*INDEX(卡牌消耗!$B$5:$F$5,V194),0)</f>
        <v>17</v>
      </c>
      <c r="AC194" s="14" t="str">
        <f>IF(T194&gt;0,INDEX(挂机升级突破!$BJ$4:$BT$4,T194),"")</f>
        <v/>
      </c>
      <c r="AD194" s="14" t="str">
        <f>IF(T194&gt;0,ROUND(INDEX(挂机升级突破!$BJ$6:$BT$57,卡牌消耗!X194,T194)*INDEX(卡牌消耗!$B$7:$F$7,V194),0),"")</f>
        <v/>
      </c>
      <c r="AE194" s="122"/>
      <c r="AF194" s="15"/>
      <c r="AG194" s="120">
        <v>190</v>
      </c>
      <c r="AH194" s="14">
        <f t="shared" si="53"/>
        <v>10</v>
      </c>
      <c r="AI194" s="14">
        <f>INDEX(挂机升级突破!$BY$7:$BY$26,AM194)</f>
        <v>5</v>
      </c>
      <c r="AJ194" s="14">
        <f>INDEX(挂机升级突破!$BZ$7:$BZ$26,AM194)</f>
        <v>2</v>
      </c>
      <c r="AK194" s="14">
        <f t="shared" si="54"/>
        <v>4</v>
      </c>
      <c r="AL194" s="14" t="str">
        <f t="shared" si="55"/>
        <v>张郃</v>
      </c>
      <c r="AM194" s="14">
        <f t="shared" si="56"/>
        <v>10</v>
      </c>
      <c r="AN194" s="14" t="str">
        <f t="shared" si="57"/>
        <v>张郃10突</v>
      </c>
      <c r="AO194" s="14" t="str">
        <f>IF(AI194&gt;0,INDEX(挂机升级突破!$CF$5:$CJ$5,卡牌消耗!AI194),"")</f>
        <v>金币</v>
      </c>
      <c r="AP194" s="14">
        <f>IF(AI194&gt;0,ROUND(INDEX(挂机升级突破!$CJ$7:$CJ$26,卡牌消耗!AM194)*INDEX(卡牌消耗!$B$8:$F$8,AK194),0),"")</f>
        <v>9519</v>
      </c>
      <c r="AQ194" s="14" t="str">
        <f>IF(AJ194&gt;0,INDEX(挂机升级突破!$CF$5:$CJ$5,卡牌消耗!AJ194),"")</f>
        <v>乌金</v>
      </c>
      <c r="AR194" s="14">
        <f>IF(AJ194&gt;0,ROUND(INDEX(挂机升级突破!$CF$7:$CI$26,卡牌消耗!AM194,卡牌消耗!AJ194)*INDEX($B$6:$F$6,AK194),0),"")</f>
        <v>35</v>
      </c>
      <c r="AS194" s="120"/>
      <c r="AT194" s="120"/>
      <c r="AU194" s="122"/>
      <c r="AV194" s="15"/>
      <c r="BK194" s="14">
        <f>INDEX($AX$5:$AX$24,BL193)</f>
        <v>0</v>
      </c>
      <c r="BL194" s="14">
        <f>INDEX($BG$5:$BG$24,BL193)</f>
        <v>0</v>
      </c>
      <c r="BM194" s="71">
        <v>142</v>
      </c>
      <c r="BN194" s="71">
        <v>11</v>
      </c>
      <c r="BO194" s="21">
        <f t="shared" si="69"/>
        <v>7.586206896551724E-2</v>
      </c>
      <c r="BP194" s="71">
        <f t="shared" ref="BP194:BP202" si="70">INT($BL$194*BO194)</f>
        <v>0</v>
      </c>
      <c r="BQ194" s="71">
        <f>SUM(BP$5:BP194)</f>
        <v>679417</v>
      </c>
    </row>
    <row r="195" spans="8:69" ht="16.5" x14ac:dyDescent="0.2">
      <c r="H195" s="15"/>
      <c r="I195" s="15"/>
      <c r="J195" s="15"/>
      <c r="K195" s="15"/>
      <c r="L195" s="15"/>
      <c r="M195" s="15"/>
      <c r="N195" s="15"/>
      <c r="O195" s="15"/>
      <c r="P195" s="120">
        <v>191</v>
      </c>
      <c r="Q195" s="14">
        <f t="shared" si="48"/>
        <v>4</v>
      </c>
      <c r="R195" s="14">
        <f>INDEX(挂机升级突破!$BG$6:$BG$57,卡牌消耗!X195)</f>
        <v>11</v>
      </c>
      <c r="S195" s="14">
        <f>INDEX(挂机升级突破!BH$6:BH$57,卡牌消耗!$X195)</f>
        <v>4</v>
      </c>
      <c r="T195" s="14">
        <f>INDEX(挂机升级突破!BI$6:BI$57,卡牌消耗!$X195)</f>
        <v>0</v>
      </c>
      <c r="U195" s="14" t="str">
        <f t="shared" si="49"/>
        <v>唐流雨</v>
      </c>
      <c r="V195" s="14">
        <f t="shared" si="50"/>
        <v>2</v>
      </c>
      <c r="W195" s="14" t="str">
        <f t="shared" si="51"/>
        <v>唐流雨魂火-35</v>
      </c>
      <c r="X195" s="14">
        <f t="shared" si="52"/>
        <v>35</v>
      </c>
      <c r="Y195" s="14" t="str">
        <f>INDEX(挂机升级突破!$BJ$4:$BT$4,INDEX(挂机升级突破!$BG$6:$BG$57,卡牌消耗!X195))</f>
        <v>金币</v>
      </c>
      <c r="Z195" s="14">
        <f>ROUND(INDEX(挂机升级突破!$AZ$6:$AZ$57,卡牌消耗!X195)*INDEX(卡牌消耗!$B$8:$F$8,V195),0)</f>
        <v>26159</v>
      </c>
      <c r="AA195" s="14" t="str">
        <f>IF(S195&gt;0,INDEX(挂机升级突破!$BJ$4:$BT$4,S195),"")</f>
        <v>橙色基础材料</v>
      </c>
      <c r="AB195" s="14">
        <f>ROUND(INDEX(挂机升级突破!$BJ$6:$BT$57,卡牌消耗!X195,S195)*INDEX(卡牌消耗!$B$5:$F$5,V195),0)</f>
        <v>17</v>
      </c>
      <c r="AC195" s="14" t="str">
        <f>IF(T195&gt;0,INDEX(挂机升级突破!$BJ$4:$BT$4,T195),"")</f>
        <v/>
      </c>
      <c r="AD195" s="14" t="str">
        <f>IF(T195&gt;0,ROUND(INDEX(挂机升级突破!$BJ$6:$BT$57,卡牌消耗!X195,T195)*INDEX(卡牌消耗!$B$7:$F$7,V195),0),"")</f>
        <v/>
      </c>
      <c r="AE195" s="122"/>
      <c r="AF195" s="15"/>
      <c r="AG195" s="120">
        <v>191</v>
      </c>
      <c r="AH195" s="14">
        <f t="shared" si="53"/>
        <v>10</v>
      </c>
      <c r="AI195" s="14">
        <f>INDEX(挂机升级突破!$BY$7:$BY$26,AM195)</f>
        <v>5</v>
      </c>
      <c r="AJ195" s="14">
        <f>INDEX(挂机升级突破!$BZ$7:$BZ$26,AM195)</f>
        <v>2</v>
      </c>
      <c r="AK195" s="14">
        <f t="shared" si="54"/>
        <v>4</v>
      </c>
      <c r="AL195" s="14" t="str">
        <f t="shared" si="55"/>
        <v>张郃</v>
      </c>
      <c r="AM195" s="14">
        <f t="shared" si="56"/>
        <v>11</v>
      </c>
      <c r="AN195" s="14" t="str">
        <f t="shared" si="57"/>
        <v>张郃11突</v>
      </c>
      <c r="AO195" s="14" t="str">
        <f>IF(AI195&gt;0,INDEX(挂机升级突破!$CF$5:$CJ$5,卡牌消耗!AI195),"")</f>
        <v>金币</v>
      </c>
      <c r="AP195" s="14">
        <f>IF(AI195&gt;0,ROUND(INDEX(挂机升级突破!$CJ$7:$CJ$26,卡牌消耗!AM195)*INDEX(卡牌消耗!$B$8:$F$8,AK195),0),"")</f>
        <v>11700</v>
      </c>
      <c r="AQ195" s="14" t="str">
        <f>IF(AJ195&gt;0,INDEX(挂机升级突破!$CF$5:$CJ$5,卡牌消耗!AJ195),"")</f>
        <v>乌金</v>
      </c>
      <c r="AR195" s="14">
        <f>IF(AJ195&gt;0,ROUND(INDEX(挂机升级突破!$CF$7:$CI$26,卡牌消耗!AM195,卡牌消耗!AJ195)*INDEX($B$6:$F$6,AK195),0),"")</f>
        <v>46</v>
      </c>
      <c r="AS195" s="120"/>
      <c r="AT195" s="120"/>
      <c r="AU195" s="122"/>
      <c r="AV195" s="15"/>
      <c r="BK195" s="71" t="s">
        <v>350</v>
      </c>
      <c r="BL195" s="14">
        <f>INDEX($BH$5:$BH$24,BL193)</f>
        <v>0</v>
      </c>
      <c r="BM195" s="71">
        <v>143</v>
      </c>
      <c r="BN195" s="71">
        <v>12</v>
      </c>
      <c r="BO195" s="21">
        <f t="shared" si="69"/>
        <v>8.2758620689655171E-2</v>
      </c>
      <c r="BP195" s="71">
        <f t="shared" si="70"/>
        <v>0</v>
      </c>
      <c r="BQ195" s="71">
        <f>SUM(BP$5:BP195)</f>
        <v>679417</v>
      </c>
    </row>
    <row r="196" spans="8:69" ht="16.5" x14ac:dyDescent="0.2">
      <c r="H196" s="15"/>
      <c r="I196" s="15"/>
      <c r="J196" s="15"/>
      <c r="K196" s="15"/>
      <c r="L196" s="15"/>
      <c r="M196" s="15"/>
      <c r="N196" s="15"/>
      <c r="O196" s="15"/>
      <c r="P196" s="120">
        <v>192</v>
      </c>
      <c r="Q196" s="14">
        <f t="shared" si="48"/>
        <v>4</v>
      </c>
      <c r="R196" s="14">
        <f>INDEX(挂机升级突破!$BG$6:$BG$57,卡牌消耗!X196)</f>
        <v>11</v>
      </c>
      <c r="S196" s="14">
        <f>INDEX(挂机升级突破!BH$6:BH$57,卡牌消耗!$X196)</f>
        <v>4</v>
      </c>
      <c r="T196" s="14">
        <f>INDEX(挂机升级突破!BI$6:BI$57,卡牌消耗!$X196)</f>
        <v>0</v>
      </c>
      <c r="U196" s="14" t="str">
        <f t="shared" si="49"/>
        <v>唐流雨</v>
      </c>
      <c r="V196" s="14">
        <f t="shared" si="50"/>
        <v>2</v>
      </c>
      <c r="W196" s="14" t="str">
        <f t="shared" si="51"/>
        <v>唐流雨魂火-36</v>
      </c>
      <c r="X196" s="14">
        <f t="shared" si="52"/>
        <v>36</v>
      </c>
      <c r="Y196" s="14" t="str">
        <f>INDEX(挂机升级突破!$BJ$4:$BT$4,INDEX(挂机升级突破!$BG$6:$BG$57,卡牌消耗!X196))</f>
        <v>金币</v>
      </c>
      <c r="Z196" s="14">
        <f>ROUND(INDEX(挂机升级突破!$AZ$6:$AZ$57,卡牌消耗!X196)*INDEX(卡牌消耗!$B$8:$F$8,V196),0)</f>
        <v>29176</v>
      </c>
      <c r="AA196" s="14" t="str">
        <f>IF(S196&gt;0,INDEX(挂机升级突破!$BJ$4:$BT$4,S196),"")</f>
        <v>橙色基础材料</v>
      </c>
      <c r="AB196" s="14">
        <f>ROUND(INDEX(挂机升级突破!$BJ$6:$BT$57,卡牌消耗!X196,S196)*INDEX(卡牌消耗!$B$5:$F$5,V196),0)</f>
        <v>17</v>
      </c>
      <c r="AC196" s="14" t="str">
        <f>IF(T196&gt;0,INDEX(挂机升级突破!$BJ$4:$BT$4,T196),"")</f>
        <v/>
      </c>
      <c r="AD196" s="14" t="str">
        <f>IF(T196&gt;0,ROUND(INDEX(挂机升级突破!$BJ$6:$BT$57,卡牌消耗!X196,T196)*INDEX(卡牌消耗!$B$7:$F$7,V196),0),"")</f>
        <v/>
      </c>
      <c r="AE196" s="122"/>
      <c r="AF196" s="15"/>
      <c r="AG196" s="120">
        <v>192</v>
      </c>
      <c r="AH196" s="14">
        <f t="shared" si="53"/>
        <v>10</v>
      </c>
      <c r="AI196" s="14">
        <f>INDEX(挂机升级突破!$BY$7:$BY$26,AM196)</f>
        <v>5</v>
      </c>
      <c r="AJ196" s="14">
        <f>INDEX(挂机升级突破!$BZ$7:$BZ$26,AM196)</f>
        <v>2</v>
      </c>
      <c r="AK196" s="14">
        <f t="shared" si="54"/>
        <v>4</v>
      </c>
      <c r="AL196" s="14" t="str">
        <f t="shared" si="55"/>
        <v>张郃</v>
      </c>
      <c r="AM196" s="14">
        <f t="shared" si="56"/>
        <v>12</v>
      </c>
      <c r="AN196" s="14" t="str">
        <f t="shared" si="57"/>
        <v>张郃12突</v>
      </c>
      <c r="AO196" s="14" t="str">
        <f>IF(AI196&gt;0,INDEX(挂机升级突破!$CF$5:$CJ$5,卡牌消耗!AI196),"")</f>
        <v>金币</v>
      </c>
      <c r="AP196" s="14">
        <f>IF(AI196&gt;0,ROUND(INDEX(挂机升级突破!$CJ$7:$CJ$26,卡牌消耗!AM196)*INDEX(卡牌消耗!$B$8:$F$8,AK196),0),"")</f>
        <v>19800</v>
      </c>
      <c r="AQ196" s="14" t="str">
        <f>IF(AJ196&gt;0,INDEX(挂机升级突破!$CF$5:$CJ$5,卡牌消耗!AJ196),"")</f>
        <v>乌金</v>
      </c>
      <c r="AR196" s="14">
        <f>IF(AJ196&gt;0,ROUND(INDEX(挂机升级突破!$CF$7:$CI$26,卡牌消耗!AM196,卡牌消耗!AJ196)*INDEX($B$6:$F$6,AK196),0),"")</f>
        <v>59</v>
      </c>
      <c r="AS196" s="120"/>
      <c r="AT196" s="120"/>
      <c r="AU196" s="122"/>
      <c r="AV196" s="15"/>
      <c r="BK196" s="15"/>
      <c r="BL196" s="14">
        <f>SUM(BN193:BN202)</f>
        <v>145</v>
      </c>
      <c r="BM196" s="71">
        <v>144</v>
      </c>
      <c r="BN196" s="71">
        <v>13</v>
      </c>
      <c r="BO196" s="21">
        <f t="shared" si="69"/>
        <v>8.9655172413793102E-2</v>
      </c>
      <c r="BP196" s="71">
        <f t="shared" si="70"/>
        <v>0</v>
      </c>
      <c r="BQ196" s="71">
        <f>SUM(BP$5:BP196)</f>
        <v>679417</v>
      </c>
    </row>
    <row r="197" spans="8:69" ht="16.5" x14ac:dyDescent="0.2">
      <c r="H197" s="15"/>
      <c r="I197" s="15"/>
      <c r="J197" s="15"/>
      <c r="K197" s="15"/>
      <c r="L197" s="15"/>
      <c r="M197" s="15"/>
      <c r="N197" s="15"/>
      <c r="O197" s="15"/>
      <c r="P197" s="120">
        <v>193</v>
      </c>
      <c r="Q197" s="14">
        <f t="shared" si="48"/>
        <v>4</v>
      </c>
      <c r="R197" s="14">
        <f>INDEX(挂机升级突破!$BG$6:$BG$57,卡牌消耗!X197)</f>
        <v>11</v>
      </c>
      <c r="S197" s="14">
        <f>INDEX(挂机升级突破!BH$6:BH$57,卡牌消耗!$X197)</f>
        <v>4</v>
      </c>
      <c r="T197" s="14">
        <f>INDEX(挂机升级突破!BI$6:BI$57,卡牌消耗!$X197)</f>
        <v>0</v>
      </c>
      <c r="U197" s="14" t="str">
        <f t="shared" si="49"/>
        <v>唐流雨</v>
      </c>
      <c r="V197" s="14">
        <f t="shared" si="50"/>
        <v>2</v>
      </c>
      <c r="W197" s="14" t="str">
        <f t="shared" si="51"/>
        <v>唐流雨魂火-37</v>
      </c>
      <c r="X197" s="14">
        <f t="shared" si="52"/>
        <v>37</v>
      </c>
      <c r="Y197" s="14" t="str">
        <f>INDEX(挂机升级突破!$BJ$4:$BT$4,INDEX(挂机升级突破!$BG$6:$BG$57,卡牌消耗!X197))</f>
        <v>金币</v>
      </c>
      <c r="Z197" s="14">
        <f>ROUND(INDEX(挂机升级突破!$AZ$6:$AZ$57,卡牌消耗!X197)*INDEX(卡牌消耗!$B$8:$F$8,V197),0)</f>
        <v>29484</v>
      </c>
      <c r="AA197" s="14" t="str">
        <f>IF(S197&gt;0,INDEX(挂机升级突破!$BJ$4:$BT$4,S197),"")</f>
        <v>橙色基础材料</v>
      </c>
      <c r="AB197" s="14">
        <f>ROUND(INDEX(挂机升级突破!$BJ$6:$BT$57,卡牌消耗!X197,S197)*INDEX(卡牌消耗!$B$5:$F$5,V197),0)</f>
        <v>17</v>
      </c>
      <c r="AC197" s="14" t="str">
        <f>IF(T197&gt;0,INDEX(挂机升级突破!$BJ$4:$BT$4,T197),"")</f>
        <v/>
      </c>
      <c r="AD197" s="14" t="str">
        <f>IF(T197&gt;0,ROUND(INDEX(挂机升级突破!$BJ$6:$BT$57,卡牌消耗!X197,T197)*INDEX(卡牌消耗!$B$7:$F$7,V197),0),"")</f>
        <v/>
      </c>
      <c r="AE197" s="122"/>
      <c r="AF197" s="15"/>
      <c r="AG197" s="120">
        <v>193</v>
      </c>
      <c r="AH197" s="14">
        <f t="shared" si="53"/>
        <v>10</v>
      </c>
      <c r="AI197" s="14">
        <f>INDEX(挂机升级突破!$BY$7:$BY$26,AM197)</f>
        <v>5</v>
      </c>
      <c r="AJ197" s="14">
        <f>INDEX(挂机升级突破!$BZ$7:$BZ$26,AM197)</f>
        <v>3</v>
      </c>
      <c r="AK197" s="14">
        <f t="shared" si="54"/>
        <v>4</v>
      </c>
      <c r="AL197" s="14" t="str">
        <f t="shared" si="55"/>
        <v>张郃</v>
      </c>
      <c r="AM197" s="14">
        <f t="shared" si="56"/>
        <v>13</v>
      </c>
      <c r="AN197" s="14" t="str">
        <f t="shared" si="57"/>
        <v>张郃13突</v>
      </c>
      <c r="AO197" s="14" t="str">
        <f>IF(AI197&gt;0,INDEX(挂机升级突破!$CF$5:$CJ$5,卡牌消耗!AI197),"")</f>
        <v>金币</v>
      </c>
      <c r="AP197" s="14">
        <f>IF(AI197&gt;0,ROUND(INDEX(挂机升级突破!$CJ$7:$CJ$26,卡牌消耗!AM197)*INDEX(卡牌消耗!$B$8:$F$8,AK197),0),"")</f>
        <v>24800</v>
      </c>
      <c r="AQ197" s="14" t="str">
        <f>IF(AJ197&gt;0,INDEX(挂机升级突破!$CF$5:$CJ$5,卡牌消耗!AJ197),"")</f>
        <v>银母</v>
      </c>
      <c r="AR197" s="14">
        <f>IF(AJ197&gt;0,ROUND(INDEX(挂机升级突破!$CF$7:$CI$26,卡牌消耗!AM197,卡牌消耗!AJ197)*INDEX($B$6:$F$6,AK197),0),"")</f>
        <v>23</v>
      </c>
      <c r="AS197" s="120"/>
      <c r="AT197" s="120"/>
      <c r="AU197" s="122"/>
      <c r="AV197" s="15"/>
      <c r="BM197" s="71">
        <v>145</v>
      </c>
      <c r="BN197" s="71">
        <v>14</v>
      </c>
      <c r="BO197" s="21">
        <f t="shared" si="69"/>
        <v>9.6551724137931033E-2</v>
      </c>
      <c r="BP197" s="71">
        <f t="shared" si="70"/>
        <v>0</v>
      </c>
      <c r="BQ197" s="71">
        <f>SUM(BP$5:BP197)</f>
        <v>679417</v>
      </c>
    </row>
    <row r="198" spans="8:69" ht="16.5" x14ac:dyDescent="0.2">
      <c r="H198" s="15"/>
      <c r="I198" s="15"/>
      <c r="J198" s="15"/>
      <c r="K198" s="15"/>
      <c r="L198" s="15"/>
      <c r="M198" s="15"/>
      <c r="N198" s="15"/>
      <c r="O198" s="15"/>
      <c r="P198" s="120">
        <v>194</v>
      </c>
      <c r="Q198" s="14">
        <f t="shared" ref="Q198:Q261" si="71">INT((P198-1)/52)+1</f>
        <v>4</v>
      </c>
      <c r="R198" s="14">
        <f>INDEX(挂机升级突破!$BG$6:$BG$57,卡牌消耗!X198)</f>
        <v>11</v>
      </c>
      <c r="S198" s="14">
        <f>INDEX(挂机升级突破!BH$6:BH$57,卡牌消耗!$X198)</f>
        <v>5</v>
      </c>
      <c r="T198" s="14">
        <f>INDEX(挂机升级突破!BI$6:BI$57,卡牌消耗!$X198)</f>
        <v>0</v>
      </c>
      <c r="U198" s="14" t="str">
        <f t="shared" ref="U198:U261" si="72">INDEX($B$13:$B$40,Q198)</f>
        <v>唐流雨</v>
      </c>
      <c r="V198" s="14">
        <f t="shared" ref="V198:V261" si="73">INDEX($C$13:$C$40,Q198)</f>
        <v>2</v>
      </c>
      <c r="W198" s="14" t="str">
        <f t="shared" ref="W198:W261" si="74">U198&amp;"魂火-"&amp;X198</f>
        <v>唐流雨魂火-38</v>
      </c>
      <c r="X198" s="14">
        <f t="shared" ref="X198:X261" si="75">P198-(Q198-1)*52</f>
        <v>38</v>
      </c>
      <c r="Y198" s="14" t="str">
        <f>INDEX(挂机升级突破!$BJ$4:$BT$4,INDEX(挂机升级突破!$BG$6:$BG$57,卡牌消耗!X198))</f>
        <v>金币</v>
      </c>
      <c r="Z198" s="14">
        <f>ROUND(INDEX(挂机升级突破!$AZ$6:$AZ$57,卡牌消耗!X198)*INDEX(卡牌消耗!$B$8:$F$8,V198),0)</f>
        <v>32886</v>
      </c>
      <c r="AA198" s="14" t="str">
        <f>IF(S198&gt;0,INDEX(挂机升级突破!$BJ$4:$BT$4,S198),"")</f>
        <v>红色基础材料</v>
      </c>
      <c r="AB198" s="14">
        <f>ROUND(INDEX(挂机升级突破!$BJ$6:$BT$57,卡牌消耗!X198,S198)*INDEX(卡牌消耗!$B$5:$F$5,V198),0)</f>
        <v>6</v>
      </c>
      <c r="AC198" s="14" t="str">
        <f>IF(T198&gt;0,INDEX(挂机升级突破!$BJ$4:$BT$4,T198),"")</f>
        <v/>
      </c>
      <c r="AD198" s="14" t="str">
        <f>IF(T198&gt;0,ROUND(INDEX(挂机升级突破!$BJ$6:$BT$57,卡牌消耗!X198,T198)*INDEX(卡牌消耗!$B$7:$F$7,V198),0),"")</f>
        <v/>
      </c>
      <c r="AE198" s="122"/>
      <c r="AF198" s="15"/>
      <c r="AG198" s="120">
        <v>194</v>
      </c>
      <c r="AH198" s="14">
        <f t="shared" ref="AH198:AH261" si="76">INT((AG198-1)/20)+1</f>
        <v>10</v>
      </c>
      <c r="AI198" s="14">
        <f>INDEX(挂机升级突破!$BY$7:$BY$26,AM198)</f>
        <v>5</v>
      </c>
      <c r="AJ198" s="14">
        <f>INDEX(挂机升级突破!$BZ$7:$BZ$26,AM198)</f>
        <v>3</v>
      </c>
      <c r="AK198" s="14">
        <f t="shared" ref="AK198:AK261" si="77">INDEX($C$13:$C$40,AH198)</f>
        <v>4</v>
      </c>
      <c r="AL198" s="14" t="str">
        <f t="shared" ref="AL198:AL261" si="78">INDEX($B$13:$B$40,AH198)</f>
        <v>张郃</v>
      </c>
      <c r="AM198" s="14">
        <f t="shared" ref="AM198:AM261" si="79">AG198-(AH198-1)*20</f>
        <v>14</v>
      </c>
      <c r="AN198" s="14" t="str">
        <f t="shared" ref="AN198:AN261" si="80">AL198&amp;AM198&amp;"突"</f>
        <v>张郃14突</v>
      </c>
      <c r="AO198" s="14" t="str">
        <f>IF(AI198&gt;0,INDEX(挂机升级突破!$CF$5:$CJ$5,卡牌消耗!AI198),"")</f>
        <v>金币</v>
      </c>
      <c r="AP198" s="14">
        <f>IF(AI198&gt;0,ROUND(INDEX(挂机升级突破!$CJ$7:$CJ$26,卡牌消耗!AM198)*INDEX(卡牌消耗!$B$8:$F$8,AK198),0),"")</f>
        <v>33120</v>
      </c>
      <c r="AQ198" s="14" t="str">
        <f>IF(AJ198&gt;0,INDEX(挂机升级突破!$CF$5:$CJ$5,卡牌消耗!AJ198),"")</f>
        <v>银母</v>
      </c>
      <c r="AR198" s="14">
        <f>IF(AJ198&gt;0,ROUND(INDEX(挂机升级突破!$CF$7:$CI$26,卡牌消耗!AM198,卡牌消耗!AJ198)*INDEX($B$6:$F$6,AK198),0),"")</f>
        <v>31</v>
      </c>
      <c r="AS198" s="120"/>
      <c r="AT198" s="120"/>
      <c r="AU198" s="122"/>
      <c r="AV198" s="15"/>
      <c r="BM198" s="71">
        <v>146</v>
      </c>
      <c r="BN198" s="71">
        <v>15</v>
      </c>
      <c r="BO198" s="21">
        <f t="shared" si="69"/>
        <v>0.10344827586206896</v>
      </c>
      <c r="BP198" s="71">
        <f t="shared" si="70"/>
        <v>0</v>
      </c>
      <c r="BQ198" s="71">
        <f>SUM(BP$5:BP198)</f>
        <v>679417</v>
      </c>
    </row>
    <row r="199" spans="8:69" ht="16.5" x14ac:dyDescent="0.2">
      <c r="H199" s="15"/>
      <c r="I199" s="15"/>
      <c r="J199" s="15"/>
      <c r="K199" s="15"/>
      <c r="L199" s="15"/>
      <c r="M199" s="15"/>
      <c r="N199" s="15"/>
      <c r="O199" s="15"/>
      <c r="P199" s="120">
        <v>195</v>
      </c>
      <c r="Q199" s="14">
        <f t="shared" si="71"/>
        <v>4</v>
      </c>
      <c r="R199" s="14">
        <f>INDEX(挂机升级突破!$BG$6:$BG$57,卡牌消耗!X199)</f>
        <v>11</v>
      </c>
      <c r="S199" s="14">
        <f>INDEX(挂机升级突破!BH$6:BH$57,卡牌消耗!$X199)</f>
        <v>5</v>
      </c>
      <c r="T199" s="14">
        <f>INDEX(挂机升级突破!BI$6:BI$57,卡牌消耗!$X199)</f>
        <v>0</v>
      </c>
      <c r="U199" s="14" t="str">
        <f t="shared" si="72"/>
        <v>唐流雨</v>
      </c>
      <c r="V199" s="14">
        <f t="shared" si="73"/>
        <v>2</v>
      </c>
      <c r="W199" s="14" t="str">
        <f t="shared" si="74"/>
        <v>唐流雨魂火-39</v>
      </c>
      <c r="X199" s="14">
        <f t="shared" si="75"/>
        <v>39</v>
      </c>
      <c r="Y199" s="14" t="str">
        <f>INDEX(挂机升级突破!$BJ$4:$BT$4,INDEX(挂机升级突破!$BG$6:$BG$57,卡牌消耗!X199))</f>
        <v>金币</v>
      </c>
      <c r="Z199" s="14">
        <f>ROUND(INDEX(挂机升级突破!$AZ$6:$AZ$57,卡牌消耗!X199)*INDEX(卡牌消耗!$B$8:$F$8,V199),0)</f>
        <v>33002</v>
      </c>
      <c r="AA199" s="14" t="str">
        <f>IF(S199&gt;0,INDEX(挂机升级突破!$BJ$4:$BT$4,S199),"")</f>
        <v>红色基础材料</v>
      </c>
      <c r="AB199" s="14">
        <f>ROUND(INDEX(挂机升级突破!$BJ$6:$BT$57,卡牌消耗!X199,S199)*INDEX(卡牌消耗!$B$5:$F$5,V199),0)</f>
        <v>6</v>
      </c>
      <c r="AC199" s="14" t="str">
        <f>IF(T199&gt;0,INDEX(挂机升级突破!$BJ$4:$BT$4,T199),"")</f>
        <v/>
      </c>
      <c r="AD199" s="14" t="str">
        <f>IF(T199&gt;0,ROUND(INDEX(挂机升级突破!$BJ$6:$BT$57,卡牌消耗!X199,T199)*INDEX(卡牌消耗!$B$7:$F$7,V199),0),"")</f>
        <v/>
      </c>
      <c r="AE199" s="122"/>
      <c r="AF199" s="15"/>
      <c r="AG199" s="120">
        <v>195</v>
      </c>
      <c r="AH199" s="14">
        <f t="shared" si="76"/>
        <v>10</v>
      </c>
      <c r="AI199" s="14">
        <f>INDEX(挂机升级突破!$BY$7:$BY$26,AM199)</f>
        <v>5</v>
      </c>
      <c r="AJ199" s="14">
        <f>INDEX(挂机升级突破!$BZ$7:$BZ$26,AM199)</f>
        <v>3</v>
      </c>
      <c r="AK199" s="14">
        <f t="shared" si="77"/>
        <v>4</v>
      </c>
      <c r="AL199" s="14" t="str">
        <f t="shared" si="78"/>
        <v>张郃</v>
      </c>
      <c r="AM199" s="14">
        <f t="shared" si="79"/>
        <v>15</v>
      </c>
      <c r="AN199" s="14" t="str">
        <f t="shared" si="80"/>
        <v>张郃15突</v>
      </c>
      <c r="AO199" s="14" t="str">
        <f>IF(AI199&gt;0,INDEX(挂机升级突破!$CF$5:$CJ$5,卡牌消耗!AI199),"")</f>
        <v>金币</v>
      </c>
      <c r="AP199" s="14">
        <f>IF(AI199&gt;0,ROUND(INDEX(挂机升级突破!$CJ$7:$CJ$26,卡牌消耗!AM199)*INDEX(卡牌消耗!$B$8:$F$8,AK199),0),"")</f>
        <v>37959</v>
      </c>
      <c r="AQ199" s="14" t="str">
        <f>IF(AJ199&gt;0,INDEX(挂机升级突破!$CF$5:$CJ$5,卡牌消耗!AJ199),"")</f>
        <v>银母</v>
      </c>
      <c r="AR199" s="14">
        <f>IF(AJ199&gt;0,ROUND(INDEX(挂机升级突破!$CF$7:$CI$26,卡牌消耗!AM199,卡牌消耗!AJ199)*INDEX($B$6:$F$6,AK199),0),"")</f>
        <v>42</v>
      </c>
      <c r="AS199" s="120"/>
      <c r="AT199" s="120"/>
      <c r="AU199" s="122"/>
      <c r="AV199" s="15"/>
      <c r="BM199" s="71">
        <v>147</v>
      </c>
      <c r="BN199" s="71">
        <v>16</v>
      </c>
      <c r="BO199" s="21">
        <f t="shared" si="69"/>
        <v>0.1103448275862069</v>
      </c>
      <c r="BP199" s="71">
        <f t="shared" si="70"/>
        <v>0</v>
      </c>
      <c r="BQ199" s="71">
        <f>SUM(BP$5:BP199)</f>
        <v>679417</v>
      </c>
    </row>
    <row r="200" spans="8:69" ht="16.5" x14ac:dyDescent="0.2">
      <c r="H200" s="15"/>
      <c r="I200" s="15"/>
      <c r="J200" s="15"/>
      <c r="K200" s="15"/>
      <c r="L200" s="15"/>
      <c r="M200" s="15"/>
      <c r="N200" s="15"/>
      <c r="O200" s="15"/>
      <c r="P200" s="120">
        <v>196</v>
      </c>
      <c r="Q200" s="14">
        <f t="shared" si="71"/>
        <v>4</v>
      </c>
      <c r="R200" s="14">
        <f>INDEX(挂机升级突破!$BG$6:$BG$57,卡牌消耗!X200)</f>
        <v>11</v>
      </c>
      <c r="S200" s="14">
        <f>INDEX(挂机升级突破!BH$6:BH$57,卡牌消耗!$X200)</f>
        <v>5</v>
      </c>
      <c r="T200" s="14">
        <f>INDEX(挂机升级突破!BI$6:BI$57,卡牌消耗!$X200)</f>
        <v>0</v>
      </c>
      <c r="U200" s="14" t="str">
        <f t="shared" si="72"/>
        <v>唐流雨</v>
      </c>
      <c r="V200" s="14">
        <f t="shared" si="73"/>
        <v>2</v>
      </c>
      <c r="W200" s="14" t="str">
        <f t="shared" si="74"/>
        <v>唐流雨魂火-40</v>
      </c>
      <c r="X200" s="14">
        <f t="shared" si="75"/>
        <v>40</v>
      </c>
      <c r="Y200" s="14" t="str">
        <f>INDEX(挂机升级突破!$BJ$4:$BT$4,INDEX(挂机升级突破!$BG$6:$BG$57,卡牌消耗!X200))</f>
        <v>金币</v>
      </c>
      <c r="Z200" s="14">
        <f>ROUND(INDEX(挂机升级突破!$AZ$6:$AZ$57,卡牌消耗!X200)*INDEX(卡牌消耗!$B$8:$F$8,V200),0)</f>
        <v>36810</v>
      </c>
      <c r="AA200" s="14" t="str">
        <f>IF(S200&gt;0,INDEX(挂机升级突破!$BJ$4:$BT$4,S200),"")</f>
        <v>红色基础材料</v>
      </c>
      <c r="AB200" s="14">
        <f>ROUND(INDEX(挂机升级突破!$BJ$6:$BT$57,卡牌消耗!X200,S200)*INDEX(卡牌消耗!$B$5:$F$5,V200),0)</f>
        <v>6</v>
      </c>
      <c r="AC200" s="14" t="str">
        <f>IF(T200&gt;0,INDEX(挂机升级突破!$BJ$4:$BT$4,T200),"")</f>
        <v/>
      </c>
      <c r="AD200" s="14" t="str">
        <f>IF(T200&gt;0,ROUND(INDEX(挂机升级突破!$BJ$6:$BT$57,卡牌消耗!X200,T200)*INDEX(卡牌消耗!$B$7:$F$7,V200),0),"")</f>
        <v/>
      </c>
      <c r="AE200" s="122"/>
      <c r="AF200" s="15"/>
      <c r="AG200" s="120">
        <v>196</v>
      </c>
      <c r="AH200" s="14">
        <f t="shared" si="76"/>
        <v>10</v>
      </c>
      <c r="AI200" s="14">
        <f>INDEX(挂机升级突破!$BY$7:$BY$26,AM200)</f>
        <v>5</v>
      </c>
      <c r="AJ200" s="14">
        <f>INDEX(挂机升级突破!$BZ$7:$BZ$26,AM200)</f>
        <v>3</v>
      </c>
      <c r="AK200" s="14">
        <f t="shared" si="77"/>
        <v>4</v>
      </c>
      <c r="AL200" s="14" t="str">
        <f t="shared" si="78"/>
        <v>张郃</v>
      </c>
      <c r="AM200" s="14">
        <f t="shared" si="79"/>
        <v>16</v>
      </c>
      <c r="AN200" s="14" t="str">
        <f t="shared" si="80"/>
        <v>张郃16突</v>
      </c>
      <c r="AO200" s="14" t="str">
        <f>IF(AI200&gt;0,INDEX(挂机升级突破!$CF$5:$CJ$5,卡牌消耗!AI200),"")</f>
        <v>金币</v>
      </c>
      <c r="AP200" s="14">
        <f>IF(AI200&gt;0,ROUND(INDEX(挂机升级突破!$CJ$7:$CJ$26,卡牌消耗!AM200)*INDEX(卡牌消耗!$B$8:$F$8,AK200),0),"")</f>
        <v>48600</v>
      </c>
      <c r="AQ200" s="14" t="str">
        <f>IF(AJ200&gt;0,INDEX(挂机升级突破!$CF$5:$CJ$5,卡牌消耗!AJ200),"")</f>
        <v>银母</v>
      </c>
      <c r="AR200" s="14">
        <f>IF(AJ200&gt;0,ROUND(INDEX(挂机升级突破!$CF$7:$CI$26,卡牌消耗!AM200,卡牌消耗!AJ200)*INDEX($B$6:$F$6,AK200),0),"")</f>
        <v>54</v>
      </c>
      <c r="AS200" s="120"/>
      <c r="AT200" s="120"/>
      <c r="AU200" s="122"/>
      <c r="AV200" s="15"/>
      <c r="BM200" s="71">
        <v>148</v>
      </c>
      <c r="BN200" s="71">
        <v>17</v>
      </c>
      <c r="BO200" s="21">
        <f t="shared" si="69"/>
        <v>0.11724137931034483</v>
      </c>
      <c r="BP200" s="71">
        <f t="shared" si="70"/>
        <v>0</v>
      </c>
      <c r="BQ200" s="71">
        <f>SUM(BP$5:BP200)</f>
        <v>679417</v>
      </c>
    </row>
    <row r="201" spans="8:69" ht="16.5" x14ac:dyDescent="0.2">
      <c r="H201" s="15"/>
      <c r="I201" s="15"/>
      <c r="J201" s="15"/>
      <c r="K201" s="15"/>
      <c r="L201" s="15"/>
      <c r="M201" s="15"/>
      <c r="N201" s="15"/>
      <c r="O201" s="15"/>
      <c r="P201" s="120">
        <v>197</v>
      </c>
      <c r="Q201" s="14">
        <f t="shared" si="71"/>
        <v>4</v>
      </c>
      <c r="R201" s="14">
        <f>INDEX(挂机升级突破!$BG$6:$BG$57,卡牌消耗!X201)</f>
        <v>11</v>
      </c>
      <c r="S201" s="14">
        <f>INDEX(挂机升级突破!BH$6:BH$57,卡牌消耗!$X201)</f>
        <v>5</v>
      </c>
      <c r="T201" s="14">
        <f>INDEX(挂机升级突破!BI$6:BI$57,卡牌消耗!$X201)</f>
        <v>10</v>
      </c>
      <c r="U201" s="14" t="str">
        <f t="shared" si="72"/>
        <v>唐流雨</v>
      </c>
      <c r="V201" s="14">
        <f t="shared" si="73"/>
        <v>2</v>
      </c>
      <c r="W201" s="14" t="str">
        <f t="shared" si="74"/>
        <v>唐流雨魂火-41</v>
      </c>
      <c r="X201" s="14">
        <f t="shared" si="75"/>
        <v>41</v>
      </c>
      <c r="Y201" s="14" t="str">
        <f>INDEX(挂机升级突破!$BJ$4:$BT$4,INDEX(挂机升级突破!$BG$6:$BG$57,卡牌消耗!X201))</f>
        <v>金币</v>
      </c>
      <c r="Z201" s="14">
        <f>ROUND(INDEX(挂机升级突破!$AZ$6:$AZ$57,卡牌消耗!X201)*INDEX(卡牌消耗!$B$8:$F$8,V201),0)</f>
        <v>41251</v>
      </c>
      <c r="AA201" s="14" t="str">
        <f>IF(S201&gt;0,INDEX(挂机升级突破!$BJ$4:$BT$4,S201),"")</f>
        <v>红色基础材料</v>
      </c>
      <c r="AB201" s="14">
        <f>ROUND(INDEX(挂机升级突破!$BJ$6:$BT$57,卡牌消耗!X201,S201)*INDEX(卡牌消耗!$B$5:$F$5,V201),0)</f>
        <v>7</v>
      </c>
      <c r="AC201" s="14" t="str">
        <f>IF(T201&gt;0,INDEX(挂机升级突破!$BJ$4:$BT$4,T201),"")</f>
        <v>灵玉</v>
      </c>
      <c r="AD201" s="14">
        <f>IF(T201&gt;0,ROUND(INDEX(挂机升级突破!$BJ$6:$BT$57,卡牌消耗!X201,T201)*INDEX(卡牌消耗!$B$7:$F$7,V201),0),"")</f>
        <v>1</v>
      </c>
      <c r="AE201" s="122"/>
      <c r="AF201" s="15"/>
      <c r="AG201" s="120">
        <v>197</v>
      </c>
      <c r="AH201" s="14">
        <f t="shared" si="76"/>
        <v>10</v>
      </c>
      <c r="AI201" s="14">
        <f>INDEX(挂机升级突破!$BY$7:$BY$26,AM201)</f>
        <v>5</v>
      </c>
      <c r="AJ201" s="14">
        <f>INDEX(挂机升级突破!$BZ$7:$BZ$26,AM201)</f>
        <v>4</v>
      </c>
      <c r="AK201" s="14">
        <f t="shared" si="77"/>
        <v>4</v>
      </c>
      <c r="AL201" s="14" t="str">
        <f t="shared" si="78"/>
        <v>张郃</v>
      </c>
      <c r="AM201" s="14">
        <f t="shared" si="79"/>
        <v>17</v>
      </c>
      <c r="AN201" s="14" t="str">
        <f t="shared" si="80"/>
        <v>张郃17突</v>
      </c>
      <c r="AO201" s="14" t="str">
        <f>IF(AI201&gt;0,INDEX(挂机升级突破!$CF$5:$CJ$5,卡牌消耗!AI201),"")</f>
        <v>金币</v>
      </c>
      <c r="AP201" s="14">
        <f>IF(AI201&gt;0,ROUND(INDEX(挂机升级突破!$CJ$7:$CJ$26,卡牌消耗!AM201)*INDEX(卡牌消耗!$B$8:$F$8,AK201),0),"")</f>
        <v>54399</v>
      </c>
      <c r="AQ201" s="14" t="str">
        <f>IF(AJ201&gt;0,INDEX(挂机升级突破!$CF$5:$CJ$5,卡牌消耗!AJ201),"")</f>
        <v>铀金</v>
      </c>
      <c r="AR201" s="14">
        <f>IF(AJ201&gt;0,ROUND(INDEX(挂机升级突破!$CF$7:$CI$26,卡牌消耗!AM201,卡牌消耗!AJ201)*INDEX($B$6:$F$6,AK201),0),"")</f>
        <v>11</v>
      </c>
      <c r="AS201" s="120"/>
      <c r="AT201" s="120"/>
      <c r="AU201" s="122"/>
      <c r="AV201" s="15"/>
      <c r="BM201" s="71">
        <v>149</v>
      </c>
      <c r="BN201" s="71">
        <v>18</v>
      </c>
      <c r="BO201" s="21">
        <f t="shared" si="69"/>
        <v>0.12413793103448276</v>
      </c>
      <c r="BP201" s="71">
        <f t="shared" si="70"/>
        <v>0</v>
      </c>
      <c r="BQ201" s="71">
        <f>SUM(BP$5:BP201)</f>
        <v>679417</v>
      </c>
    </row>
    <row r="202" spans="8:69" ht="16.5" x14ac:dyDescent="0.2">
      <c r="H202" s="15"/>
      <c r="I202" s="15"/>
      <c r="J202" s="15"/>
      <c r="K202" s="15"/>
      <c r="L202" s="15"/>
      <c r="M202" s="15"/>
      <c r="N202" s="15"/>
      <c r="O202" s="15"/>
      <c r="P202" s="120">
        <v>198</v>
      </c>
      <c r="Q202" s="14">
        <f t="shared" si="71"/>
        <v>4</v>
      </c>
      <c r="R202" s="14">
        <f>INDEX(挂机升级突破!$BG$6:$BG$57,卡牌消耗!X202)</f>
        <v>11</v>
      </c>
      <c r="S202" s="14">
        <f>INDEX(挂机升级突破!BH$6:BH$57,卡牌消耗!$X202)</f>
        <v>5</v>
      </c>
      <c r="T202" s="14">
        <f>INDEX(挂机升级突破!BI$6:BI$57,卡牌消耗!$X202)</f>
        <v>10</v>
      </c>
      <c r="U202" s="14" t="str">
        <f t="shared" si="72"/>
        <v>唐流雨</v>
      </c>
      <c r="V202" s="14">
        <f t="shared" si="73"/>
        <v>2</v>
      </c>
      <c r="W202" s="14" t="str">
        <f t="shared" si="74"/>
        <v>唐流雨魂火-42</v>
      </c>
      <c r="X202" s="14">
        <f t="shared" si="75"/>
        <v>42</v>
      </c>
      <c r="Y202" s="14" t="str">
        <f>INDEX(挂机升级突破!$BJ$4:$BT$4,INDEX(挂机升级突破!$BG$6:$BG$57,卡牌消耗!X202))</f>
        <v>金币</v>
      </c>
      <c r="Z202" s="14">
        <f>ROUND(INDEX(挂机升级突破!$AZ$6:$AZ$57,卡牌消耗!X202)*INDEX(卡牌消耗!$B$8:$F$8,V202),0)</f>
        <v>46011</v>
      </c>
      <c r="AA202" s="14" t="str">
        <f>IF(S202&gt;0,INDEX(挂机升级突破!$BJ$4:$BT$4,S202),"")</f>
        <v>红色基础材料</v>
      </c>
      <c r="AB202" s="14">
        <f>ROUND(INDEX(挂机升级突破!$BJ$6:$BT$57,卡牌消耗!X202,S202)*INDEX(卡牌消耗!$B$5:$F$5,V202),0)</f>
        <v>7</v>
      </c>
      <c r="AC202" s="14" t="str">
        <f>IF(T202&gt;0,INDEX(挂机升级突破!$BJ$4:$BT$4,T202),"")</f>
        <v>灵玉</v>
      </c>
      <c r="AD202" s="14">
        <f>IF(T202&gt;0,ROUND(INDEX(挂机升级突破!$BJ$6:$BT$57,卡牌消耗!X202,T202)*INDEX(卡牌消耗!$B$7:$F$7,V202),0),"")</f>
        <v>1</v>
      </c>
      <c r="AE202" s="122"/>
      <c r="AF202" s="15"/>
      <c r="AG202" s="120">
        <v>198</v>
      </c>
      <c r="AH202" s="14">
        <f t="shared" si="76"/>
        <v>10</v>
      </c>
      <c r="AI202" s="14">
        <f>INDEX(挂机升级突破!$BY$7:$BY$26,AM202)</f>
        <v>5</v>
      </c>
      <c r="AJ202" s="14">
        <f>INDEX(挂机升级突破!$BZ$7:$BZ$26,AM202)</f>
        <v>4</v>
      </c>
      <c r="AK202" s="14">
        <f t="shared" si="77"/>
        <v>4</v>
      </c>
      <c r="AL202" s="14" t="str">
        <f t="shared" si="78"/>
        <v>张郃</v>
      </c>
      <c r="AM202" s="14">
        <f t="shared" si="79"/>
        <v>18</v>
      </c>
      <c r="AN202" s="14" t="str">
        <f t="shared" si="80"/>
        <v>张郃18突</v>
      </c>
      <c r="AO202" s="14" t="str">
        <f>IF(AI202&gt;0,INDEX(挂机升级突破!$CF$5:$CJ$5,卡牌消耗!AI202),"")</f>
        <v>金币</v>
      </c>
      <c r="AP202" s="14">
        <f>IF(AI202&gt;0,ROUND(INDEX(挂机升级突破!$CJ$7:$CJ$26,卡牌消耗!AM202)*INDEX(卡牌消耗!$B$8:$F$8,AK202),0),"")</f>
        <v>81000</v>
      </c>
      <c r="AQ202" s="14" t="str">
        <f>IF(AJ202&gt;0,INDEX(挂机升级突破!$CF$5:$CJ$5,卡牌消耗!AJ202),"")</f>
        <v>铀金</v>
      </c>
      <c r="AR202" s="14">
        <f>IF(AJ202&gt;0,ROUND(INDEX(挂机升级突破!$CF$7:$CI$26,卡牌消耗!AM202,卡牌消耗!AJ202)*INDEX($B$6:$F$6,AK202),0),"")</f>
        <v>14</v>
      </c>
      <c r="AS202" s="120"/>
      <c r="AT202" s="120"/>
      <c r="AU202" s="122"/>
      <c r="AV202" s="15"/>
      <c r="BM202" s="71">
        <v>150</v>
      </c>
      <c r="BN202" s="71">
        <v>19</v>
      </c>
      <c r="BO202" s="21">
        <f t="shared" si="69"/>
        <v>0.1310344827586207</v>
      </c>
      <c r="BP202" s="71">
        <f t="shared" si="70"/>
        <v>0</v>
      </c>
      <c r="BQ202" s="71">
        <f>SUM(BP$5:BP202)</f>
        <v>679417</v>
      </c>
    </row>
    <row r="203" spans="8:69" ht="16.5" x14ac:dyDescent="0.2">
      <c r="H203" s="15"/>
      <c r="I203" s="15"/>
      <c r="J203" s="15"/>
      <c r="K203" s="15"/>
      <c r="L203" s="15"/>
      <c r="M203" s="15"/>
      <c r="N203" s="15"/>
      <c r="O203" s="15"/>
      <c r="P203" s="120">
        <v>199</v>
      </c>
      <c r="Q203" s="14">
        <f t="shared" si="71"/>
        <v>4</v>
      </c>
      <c r="R203" s="14">
        <f>INDEX(挂机升级突破!$BG$6:$BG$57,卡牌消耗!X203)</f>
        <v>11</v>
      </c>
      <c r="S203" s="14">
        <f>INDEX(挂机升级突破!BH$6:BH$57,卡牌消耗!$X203)</f>
        <v>5</v>
      </c>
      <c r="T203" s="14">
        <f>INDEX(挂机升级突破!BI$6:BI$57,卡牌消耗!$X203)</f>
        <v>10</v>
      </c>
      <c r="U203" s="14" t="str">
        <f t="shared" si="72"/>
        <v>唐流雨</v>
      </c>
      <c r="V203" s="14">
        <f t="shared" si="73"/>
        <v>2</v>
      </c>
      <c r="W203" s="14" t="str">
        <f t="shared" si="74"/>
        <v>唐流雨魂火-43</v>
      </c>
      <c r="X203" s="14">
        <f t="shared" si="75"/>
        <v>43</v>
      </c>
      <c r="Y203" s="14" t="str">
        <f>INDEX(挂机升级突破!$BJ$4:$BT$4,INDEX(挂机升级突破!$BG$6:$BG$57,卡牌消耗!X203))</f>
        <v>金币</v>
      </c>
      <c r="Z203" s="14">
        <f>ROUND(INDEX(挂机升级突破!$AZ$6:$AZ$57,卡牌消耗!X203)*INDEX(卡牌消耗!$B$8:$F$8,V203),0)</f>
        <v>49140</v>
      </c>
      <c r="AA203" s="14" t="str">
        <f>IF(S203&gt;0,INDEX(挂机升级突破!$BJ$4:$BT$4,S203),"")</f>
        <v>红色基础材料</v>
      </c>
      <c r="AB203" s="14">
        <f>ROUND(INDEX(挂机升级突破!$BJ$6:$BT$57,卡牌消耗!X203,S203)*INDEX(卡牌消耗!$B$5:$F$5,V203),0)</f>
        <v>7</v>
      </c>
      <c r="AC203" s="14" t="str">
        <f>IF(T203&gt;0,INDEX(挂机升级突破!$BJ$4:$BT$4,T203),"")</f>
        <v>灵玉</v>
      </c>
      <c r="AD203" s="14">
        <f>IF(T203&gt;0,ROUND(INDEX(挂机升级突破!$BJ$6:$BT$57,卡牌消耗!X203,T203)*INDEX(卡牌消耗!$B$7:$F$7,V203),0),"")</f>
        <v>1</v>
      </c>
      <c r="AE203" s="122"/>
      <c r="AF203" s="15"/>
      <c r="AG203" s="120">
        <v>199</v>
      </c>
      <c r="AH203" s="14">
        <f t="shared" si="76"/>
        <v>10</v>
      </c>
      <c r="AI203" s="14">
        <f>INDEX(挂机升级突破!$BY$7:$BY$26,AM203)</f>
        <v>5</v>
      </c>
      <c r="AJ203" s="14">
        <f>INDEX(挂机升级突破!$BZ$7:$BZ$26,AM203)</f>
        <v>4</v>
      </c>
      <c r="AK203" s="14">
        <f t="shared" si="77"/>
        <v>4</v>
      </c>
      <c r="AL203" s="14" t="str">
        <f t="shared" si="78"/>
        <v>张郃</v>
      </c>
      <c r="AM203" s="14">
        <f t="shared" si="79"/>
        <v>19</v>
      </c>
      <c r="AN203" s="14" t="str">
        <f t="shared" si="80"/>
        <v>张郃19突</v>
      </c>
      <c r="AO203" s="14" t="str">
        <f>IF(AI203&gt;0,INDEX(挂机升级突破!$CF$5:$CJ$5,卡牌消耗!AI203),"")</f>
        <v>金币</v>
      </c>
      <c r="AP203" s="14">
        <f>IF(AI203&gt;0,ROUND(INDEX(挂机升级突破!$CJ$7:$CJ$26,卡牌消耗!AM203)*INDEX(卡牌消耗!$B$8:$F$8,AK203),0),"")</f>
        <v>97659</v>
      </c>
      <c r="AQ203" s="14" t="str">
        <f>IF(AJ203&gt;0,INDEX(挂机升级突破!$CF$5:$CJ$5,卡牌消耗!AJ203),"")</f>
        <v>铀金</v>
      </c>
      <c r="AR203" s="14">
        <f>IF(AJ203&gt;0,ROUND(INDEX(挂机升级突破!$CF$7:$CI$26,卡牌消耗!AM203,卡牌消耗!AJ203)*INDEX($B$6:$F$6,AK203),0),"")</f>
        <v>19</v>
      </c>
      <c r="AS203" s="120"/>
      <c r="AT203" s="120"/>
      <c r="AU203" s="122"/>
      <c r="AV203" s="15"/>
      <c r="BK203" s="71" t="s">
        <v>124</v>
      </c>
      <c r="BL203" s="71">
        <v>20</v>
      </c>
      <c r="BM203" s="71">
        <v>141</v>
      </c>
      <c r="BN203" s="71">
        <v>10</v>
      </c>
      <c r="BO203" s="21">
        <f t="shared" ref="BO203:BO212" si="81">BN203/BL$156</f>
        <v>6.8965517241379309E-2</v>
      </c>
      <c r="BP203" s="71">
        <f>INT($BL$204*BO203)</f>
        <v>0</v>
      </c>
      <c r="BQ203" s="71">
        <f>SUM(BP$5:BP203)</f>
        <v>679417</v>
      </c>
    </row>
    <row r="204" spans="8:69" ht="16.5" x14ac:dyDescent="0.2">
      <c r="H204" s="15"/>
      <c r="I204" s="15"/>
      <c r="J204" s="15"/>
      <c r="K204" s="15"/>
      <c r="L204" s="15"/>
      <c r="M204" s="15"/>
      <c r="N204" s="15"/>
      <c r="O204" s="15"/>
      <c r="P204" s="120">
        <v>200</v>
      </c>
      <c r="Q204" s="14">
        <f t="shared" si="71"/>
        <v>4</v>
      </c>
      <c r="R204" s="14">
        <f>INDEX(挂机升级突破!$BG$6:$BG$57,卡牌消耗!X204)</f>
        <v>11</v>
      </c>
      <c r="S204" s="14">
        <f>INDEX(挂机升级突破!BH$6:BH$57,卡牌消耗!$X204)</f>
        <v>5</v>
      </c>
      <c r="T204" s="14">
        <f>INDEX(挂机升级突破!BI$6:BI$57,卡牌消耗!$X204)</f>
        <v>10</v>
      </c>
      <c r="U204" s="14" t="str">
        <f t="shared" si="72"/>
        <v>唐流雨</v>
      </c>
      <c r="V204" s="14">
        <f t="shared" si="73"/>
        <v>2</v>
      </c>
      <c r="W204" s="14" t="str">
        <f t="shared" si="74"/>
        <v>唐流雨魂火-44</v>
      </c>
      <c r="X204" s="14">
        <f t="shared" si="75"/>
        <v>44</v>
      </c>
      <c r="Y204" s="14" t="str">
        <f>INDEX(挂机升级突破!$BJ$4:$BT$4,INDEX(挂机升级突破!$BG$6:$BG$57,卡牌消耗!X204))</f>
        <v>金币</v>
      </c>
      <c r="Z204" s="14">
        <f>ROUND(INDEX(挂机升级突破!$AZ$6:$AZ$57,卡牌消耗!X204)*INDEX(卡牌消耗!$B$8:$F$8,V204),0)</f>
        <v>54810</v>
      </c>
      <c r="AA204" s="14" t="str">
        <f>IF(S204&gt;0,INDEX(挂机升级突破!$BJ$4:$BT$4,S204),"")</f>
        <v>红色基础材料</v>
      </c>
      <c r="AB204" s="14">
        <f>ROUND(INDEX(挂机升级突破!$BJ$6:$BT$57,卡牌消耗!X204,S204)*INDEX(卡牌消耗!$B$5:$F$5,V204),0)</f>
        <v>9</v>
      </c>
      <c r="AC204" s="14" t="str">
        <f>IF(T204&gt;0,INDEX(挂机升级突破!$BJ$4:$BT$4,T204),"")</f>
        <v>灵玉</v>
      </c>
      <c r="AD204" s="14">
        <f>IF(T204&gt;0,ROUND(INDEX(挂机升级突破!$BJ$6:$BT$57,卡牌消耗!X204,T204)*INDEX(卡牌消耗!$B$7:$F$7,V204),0),"")</f>
        <v>1</v>
      </c>
      <c r="AE204" s="122"/>
      <c r="AF204" s="15"/>
      <c r="AG204" s="120">
        <v>200</v>
      </c>
      <c r="AH204" s="14">
        <f t="shared" si="76"/>
        <v>10</v>
      </c>
      <c r="AI204" s="14">
        <f>INDEX(挂机升级突破!$BY$7:$BY$26,AM204)</f>
        <v>5</v>
      </c>
      <c r="AJ204" s="14">
        <f>INDEX(挂机升级突破!$BZ$7:$BZ$26,AM204)</f>
        <v>4</v>
      </c>
      <c r="AK204" s="14">
        <f t="shared" si="77"/>
        <v>4</v>
      </c>
      <c r="AL204" s="14" t="str">
        <f t="shared" si="78"/>
        <v>张郃</v>
      </c>
      <c r="AM204" s="14">
        <f t="shared" si="79"/>
        <v>20</v>
      </c>
      <c r="AN204" s="14" t="str">
        <f t="shared" si="80"/>
        <v>张郃20突</v>
      </c>
      <c r="AO204" s="14" t="str">
        <f>IF(AI204&gt;0,INDEX(挂机升级突破!$CF$5:$CJ$5,卡牌消耗!AI204),"")</f>
        <v>金币</v>
      </c>
      <c r="AP204" s="14">
        <f>IF(AI204&gt;0,ROUND(INDEX(挂机升级突破!$CJ$7:$CJ$26,卡牌消耗!AM204)*INDEX(卡牌消耗!$B$8:$F$8,AK204),0),"")</f>
        <v>136080</v>
      </c>
      <c r="AQ204" s="14" t="str">
        <f>IF(AJ204&gt;0,INDEX(挂机升级突破!$CF$5:$CJ$5,卡牌消耗!AJ204),"")</f>
        <v>铀金</v>
      </c>
      <c r="AR204" s="14">
        <f>IF(AJ204&gt;0,ROUND(INDEX(挂机升级突破!$CF$7:$CI$26,卡牌消耗!AM204,卡牌消耗!AJ204)*INDEX($B$6:$F$6,AK204),0),"")</f>
        <v>25</v>
      </c>
      <c r="AS204" s="120"/>
      <c r="AT204" s="120"/>
      <c r="AU204" s="122"/>
      <c r="AV204" s="15"/>
      <c r="BK204" s="14">
        <f>INDEX($AX$5:$AX$24,BL203)</f>
        <v>0</v>
      </c>
      <c r="BL204" s="14">
        <f>INDEX($BG$5:$BG$24,BL203)</f>
        <v>0</v>
      </c>
      <c r="BM204" s="71">
        <v>142</v>
      </c>
      <c r="BN204" s="71">
        <v>11</v>
      </c>
      <c r="BO204" s="21">
        <f t="shared" si="81"/>
        <v>7.586206896551724E-2</v>
      </c>
      <c r="BP204" s="71">
        <f t="shared" ref="BP204:BP212" si="82">INT($BL$204*BO204)</f>
        <v>0</v>
      </c>
      <c r="BQ204" s="71">
        <f>SUM(BP$5:BP204)</f>
        <v>679417</v>
      </c>
    </row>
    <row r="205" spans="8:69" ht="16.5" x14ac:dyDescent="0.2">
      <c r="H205" s="15"/>
      <c r="I205" s="15"/>
      <c r="J205" s="15"/>
      <c r="K205" s="15"/>
      <c r="L205" s="15"/>
      <c r="M205" s="15"/>
      <c r="N205" s="15"/>
      <c r="O205" s="15"/>
      <c r="P205" s="120">
        <v>201</v>
      </c>
      <c r="Q205" s="14">
        <f t="shared" si="71"/>
        <v>4</v>
      </c>
      <c r="R205" s="14">
        <f>INDEX(挂机升级突破!$BG$6:$BG$57,卡牌消耗!X205)</f>
        <v>11</v>
      </c>
      <c r="S205" s="14">
        <f>INDEX(挂机升级突破!BH$6:BH$57,卡牌消耗!$X205)</f>
        <v>5</v>
      </c>
      <c r="T205" s="14">
        <f>INDEX(挂机升级突破!BI$6:BI$57,卡牌消耗!$X205)</f>
        <v>10</v>
      </c>
      <c r="U205" s="14" t="str">
        <f t="shared" si="72"/>
        <v>唐流雨</v>
      </c>
      <c r="V205" s="14">
        <f t="shared" si="73"/>
        <v>2</v>
      </c>
      <c r="W205" s="14" t="str">
        <f t="shared" si="74"/>
        <v>唐流雨魂火-45</v>
      </c>
      <c r="X205" s="14">
        <f t="shared" si="75"/>
        <v>45</v>
      </c>
      <c r="Y205" s="14" t="str">
        <f>INDEX(挂机升级突破!$BJ$4:$BT$4,INDEX(挂机升级突破!$BG$6:$BG$57,卡牌消耗!X205))</f>
        <v>金币</v>
      </c>
      <c r="Z205" s="14">
        <f>ROUND(INDEX(挂机升级突破!$AZ$6:$AZ$57,卡牌消耗!X205)*INDEX(卡牌消耗!$B$8:$F$8,V205),0)</f>
        <v>59245</v>
      </c>
      <c r="AA205" s="14" t="str">
        <f>IF(S205&gt;0,INDEX(挂机升级突破!$BJ$4:$BT$4,S205),"")</f>
        <v>红色基础材料</v>
      </c>
      <c r="AB205" s="14">
        <f>ROUND(INDEX(挂机升级突破!$BJ$6:$BT$57,卡牌消耗!X205,S205)*INDEX(卡牌消耗!$B$5:$F$5,V205),0)</f>
        <v>9</v>
      </c>
      <c r="AC205" s="14" t="str">
        <f>IF(T205&gt;0,INDEX(挂机升级突破!$BJ$4:$BT$4,T205),"")</f>
        <v>灵玉</v>
      </c>
      <c r="AD205" s="14">
        <f>IF(T205&gt;0,ROUND(INDEX(挂机升级突破!$BJ$6:$BT$57,卡牌消耗!X205,T205)*INDEX(卡牌消耗!$B$7:$F$7,V205),0),"")</f>
        <v>1</v>
      </c>
      <c r="AE205" s="122"/>
      <c r="AF205" s="15"/>
      <c r="AG205" s="120">
        <v>201</v>
      </c>
      <c r="AH205" s="14">
        <f t="shared" si="76"/>
        <v>11</v>
      </c>
      <c r="AI205" s="14">
        <f>INDEX(挂机升级突破!$BY$7:$BY$26,AM205)</f>
        <v>0</v>
      </c>
      <c r="AJ205" s="14">
        <f>INDEX(挂机升级突破!$BZ$7:$BZ$26,AM205)</f>
        <v>0</v>
      </c>
      <c r="AK205" s="14">
        <f t="shared" si="77"/>
        <v>4</v>
      </c>
      <c r="AL205" s="14" t="str">
        <f t="shared" si="78"/>
        <v>张飞</v>
      </c>
      <c r="AM205" s="14">
        <f t="shared" si="79"/>
        <v>1</v>
      </c>
      <c r="AN205" s="14" t="str">
        <f t="shared" si="80"/>
        <v>张飞1突</v>
      </c>
      <c r="AO205" s="14" t="str">
        <f>IF(AI205&gt;0,INDEX(挂机升级突破!$CF$5:$CJ$5,卡牌消耗!AI205),"")</f>
        <v/>
      </c>
      <c r="AP205" s="14" t="str">
        <f>IF(AI205&gt;0,ROUND(INDEX(挂机升级突破!$CJ$7:$CJ$26,卡牌消耗!AM205)*INDEX(卡牌消耗!$B$8:$F$8,AK205),0),"")</f>
        <v/>
      </c>
      <c r="AQ205" s="14" t="str">
        <f>IF(AJ205&gt;0,INDEX(挂机升级突破!$CF$5:$CJ$5,卡牌消耗!AJ205),"")</f>
        <v/>
      </c>
      <c r="AR205" s="14" t="str">
        <f>IF(AJ205&gt;0,ROUND(INDEX(挂机升级突破!$CF$7:$CI$26,卡牌消耗!AM205,卡牌消耗!AJ205)*INDEX($B$6:$F$6,AK205),0),"")</f>
        <v/>
      </c>
      <c r="AS205" s="120"/>
      <c r="AT205" s="120"/>
      <c r="AU205" s="122"/>
      <c r="AV205" s="15"/>
      <c r="BK205" s="71" t="s">
        <v>350</v>
      </c>
      <c r="BL205" s="14">
        <f>INDEX($BH$5:$BH$24,BL203)</f>
        <v>0</v>
      </c>
      <c r="BM205" s="71">
        <v>143</v>
      </c>
      <c r="BN205" s="71">
        <v>12</v>
      </c>
      <c r="BO205" s="21">
        <f t="shared" si="81"/>
        <v>8.2758620689655171E-2</v>
      </c>
      <c r="BP205" s="71">
        <f t="shared" si="82"/>
        <v>0</v>
      </c>
      <c r="BQ205" s="71">
        <f>SUM(BP$5:BP205)</f>
        <v>679417</v>
      </c>
    </row>
    <row r="206" spans="8:69" ht="16.5" x14ac:dyDescent="0.2">
      <c r="H206" s="15"/>
      <c r="I206" s="15"/>
      <c r="J206" s="15"/>
      <c r="K206" s="15"/>
      <c r="L206" s="15"/>
      <c r="M206" s="15"/>
      <c r="N206" s="15"/>
      <c r="O206" s="15"/>
      <c r="P206" s="120">
        <v>202</v>
      </c>
      <c r="Q206" s="14">
        <f t="shared" si="71"/>
        <v>4</v>
      </c>
      <c r="R206" s="14">
        <f>INDEX(挂机升级突破!$BG$6:$BG$57,卡牌消耗!X206)</f>
        <v>11</v>
      </c>
      <c r="S206" s="14">
        <f>INDEX(挂机升级突破!BH$6:BH$57,卡牌消耗!$X206)</f>
        <v>5</v>
      </c>
      <c r="T206" s="14">
        <f>INDEX(挂机升级突破!BI$6:BI$57,卡牌消耗!$X206)</f>
        <v>10</v>
      </c>
      <c r="U206" s="14" t="str">
        <f t="shared" si="72"/>
        <v>唐流雨</v>
      </c>
      <c r="V206" s="14">
        <f t="shared" si="73"/>
        <v>2</v>
      </c>
      <c r="W206" s="14" t="str">
        <f t="shared" si="74"/>
        <v>唐流雨魂火-46</v>
      </c>
      <c r="X206" s="14">
        <f t="shared" si="75"/>
        <v>46</v>
      </c>
      <c r="Y206" s="14" t="str">
        <f>INDEX(挂机升级突破!$BJ$4:$BT$4,INDEX(挂机升级突破!$BG$6:$BG$57,卡牌消耗!X206))</f>
        <v>金币</v>
      </c>
      <c r="Z206" s="14">
        <f>ROUND(INDEX(挂机升级突破!$AZ$6:$AZ$57,卡牌消耗!X206)*INDEX(卡牌消耗!$B$8:$F$8,V206),0)</f>
        <v>66080</v>
      </c>
      <c r="AA206" s="14" t="str">
        <f>IF(S206&gt;0,INDEX(挂机升级突破!$BJ$4:$BT$4,S206),"")</f>
        <v>红色基础材料</v>
      </c>
      <c r="AB206" s="14">
        <f>ROUND(INDEX(挂机升级突破!$BJ$6:$BT$57,卡牌消耗!X206,S206)*INDEX(卡牌消耗!$B$5:$F$5,V206),0)</f>
        <v>9</v>
      </c>
      <c r="AC206" s="14" t="str">
        <f>IF(T206&gt;0,INDEX(挂机升级突破!$BJ$4:$BT$4,T206),"")</f>
        <v>灵玉</v>
      </c>
      <c r="AD206" s="14">
        <f>IF(T206&gt;0,ROUND(INDEX(挂机升级突破!$BJ$6:$BT$57,卡牌消耗!X206,T206)*INDEX(卡牌消耗!$B$7:$F$7,V206),0),"")</f>
        <v>1</v>
      </c>
      <c r="AE206" s="122"/>
      <c r="AF206" s="15"/>
      <c r="AG206" s="120">
        <v>202</v>
      </c>
      <c r="AH206" s="14">
        <f t="shared" si="76"/>
        <v>11</v>
      </c>
      <c r="AI206" s="14">
        <f>INDEX(挂机升级突破!$BY$7:$BY$26,AM206)</f>
        <v>5</v>
      </c>
      <c r="AJ206" s="14">
        <f>INDEX(挂机升级突破!$BZ$7:$BZ$26,AM206)</f>
        <v>0</v>
      </c>
      <c r="AK206" s="14">
        <f t="shared" si="77"/>
        <v>4</v>
      </c>
      <c r="AL206" s="14" t="str">
        <f t="shared" si="78"/>
        <v>张飞</v>
      </c>
      <c r="AM206" s="14">
        <f t="shared" si="79"/>
        <v>2</v>
      </c>
      <c r="AN206" s="14" t="str">
        <f t="shared" si="80"/>
        <v>张飞2突</v>
      </c>
      <c r="AO206" s="14" t="str">
        <f>IF(AI206&gt;0,INDEX(挂机升级突破!$CF$5:$CJ$5,卡牌消耗!AI206),"")</f>
        <v>金币</v>
      </c>
      <c r="AP206" s="14">
        <f>IF(AI206&gt;0,ROUND(INDEX(挂机升级突破!$CJ$7:$CJ$26,卡牌消耗!AM206)*INDEX(卡牌消耗!$B$8:$F$8,AK206),0),"")</f>
        <v>120</v>
      </c>
      <c r="AQ206" s="14" t="str">
        <f>IF(AJ206&gt;0,INDEX(挂机升级突破!$CF$5:$CJ$5,卡牌消耗!AJ206),"")</f>
        <v/>
      </c>
      <c r="AR206" s="14" t="str">
        <f>IF(AJ206&gt;0,ROUND(INDEX(挂机升级突破!$CF$7:$CI$26,卡牌消耗!AM206,卡牌消耗!AJ206)*INDEX($B$6:$F$6,AK206),0),"")</f>
        <v/>
      </c>
      <c r="AS206" s="120"/>
      <c r="AT206" s="120"/>
      <c r="AU206" s="122"/>
      <c r="AV206" s="15"/>
      <c r="BK206" s="15"/>
      <c r="BL206" s="14">
        <f>SUM(BN203:BN212)</f>
        <v>145</v>
      </c>
      <c r="BM206" s="71">
        <v>144</v>
      </c>
      <c r="BN206" s="71">
        <v>13</v>
      </c>
      <c r="BO206" s="21">
        <f t="shared" si="81"/>
        <v>8.9655172413793102E-2</v>
      </c>
      <c r="BP206" s="71">
        <f t="shared" si="82"/>
        <v>0</v>
      </c>
      <c r="BQ206" s="71">
        <f>SUM(BP$5:BP206)</f>
        <v>679417</v>
      </c>
    </row>
    <row r="207" spans="8:69" ht="16.5" x14ac:dyDescent="0.2">
      <c r="H207" s="15"/>
      <c r="I207" s="15"/>
      <c r="J207" s="15"/>
      <c r="K207" s="15"/>
      <c r="L207" s="15"/>
      <c r="M207" s="15"/>
      <c r="N207" s="15"/>
      <c r="O207" s="15"/>
      <c r="P207" s="120">
        <v>203</v>
      </c>
      <c r="Q207" s="14">
        <f t="shared" si="71"/>
        <v>4</v>
      </c>
      <c r="R207" s="14">
        <f>INDEX(挂机升级突破!$BG$6:$BG$57,卡牌消耗!X207)</f>
        <v>11</v>
      </c>
      <c r="S207" s="14">
        <f>INDEX(挂机升级突破!BH$6:BH$57,卡牌消耗!$X207)</f>
        <v>5</v>
      </c>
      <c r="T207" s="14">
        <f>INDEX(挂机升级突破!BI$6:BI$57,卡牌消耗!$X207)</f>
        <v>10</v>
      </c>
      <c r="U207" s="14" t="str">
        <f t="shared" si="72"/>
        <v>唐流雨</v>
      </c>
      <c r="V207" s="14">
        <f t="shared" si="73"/>
        <v>2</v>
      </c>
      <c r="W207" s="14" t="str">
        <f t="shared" si="74"/>
        <v>唐流雨魂火-47</v>
      </c>
      <c r="X207" s="14">
        <f t="shared" si="75"/>
        <v>47</v>
      </c>
      <c r="Y207" s="14" t="str">
        <f>INDEX(挂机升级突破!$BJ$4:$BT$4,INDEX(挂机升级突破!$BG$6:$BG$57,卡牌消耗!X207))</f>
        <v>金币</v>
      </c>
      <c r="Z207" s="14">
        <f>ROUND(INDEX(挂机升级突破!$AZ$6:$AZ$57,卡牌消耗!X207)*INDEX(卡牌消耗!$B$8:$F$8,V207),0)</f>
        <v>70371</v>
      </c>
      <c r="AA207" s="14" t="str">
        <f>IF(S207&gt;0,INDEX(挂机升级突破!$BJ$4:$BT$4,S207),"")</f>
        <v>红色基础材料</v>
      </c>
      <c r="AB207" s="14">
        <f>ROUND(INDEX(挂机升级突破!$BJ$6:$BT$57,卡牌消耗!X207,S207)*INDEX(卡牌消耗!$B$5:$F$5,V207),0)</f>
        <v>9</v>
      </c>
      <c r="AC207" s="14" t="str">
        <f>IF(T207&gt;0,INDEX(挂机升级突破!$BJ$4:$BT$4,T207),"")</f>
        <v>灵玉</v>
      </c>
      <c r="AD207" s="14">
        <f>IF(T207&gt;0,ROUND(INDEX(挂机升级突破!$BJ$6:$BT$57,卡牌消耗!X207,T207)*INDEX(卡牌消耗!$B$7:$F$7,V207),0),"")</f>
        <v>1</v>
      </c>
      <c r="AE207" s="122"/>
      <c r="AF207" s="15"/>
      <c r="AG207" s="120">
        <v>203</v>
      </c>
      <c r="AH207" s="14">
        <f t="shared" si="76"/>
        <v>11</v>
      </c>
      <c r="AI207" s="14">
        <f>INDEX(挂机升级突破!$BY$7:$BY$26,AM207)</f>
        <v>5</v>
      </c>
      <c r="AJ207" s="14">
        <f>INDEX(挂机升级突破!$BZ$7:$BZ$26,AM207)</f>
        <v>0</v>
      </c>
      <c r="AK207" s="14">
        <f t="shared" si="77"/>
        <v>4</v>
      </c>
      <c r="AL207" s="14" t="str">
        <f t="shared" si="78"/>
        <v>张飞</v>
      </c>
      <c r="AM207" s="14">
        <f t="shared" si="79"/>
        <v>3</v>
      </c>
      <c r="AN207" s="14" t="str">
        <f t="shared" si="80"/>
        <v>张飞3突</v>
      </c>
      <c r="AO207" s="14" t="str">
        <f>IF(AI207&gt;0,INDEX(挂机升级突破!$CF$5:$CJ$5,卡牌消耗!AI207),"")</f>
        <v>金币</v>
      </c>
      <c r="AP207" s="14">
        <f>IF(AI207&gt;0,ROUND(INDEX(挂机升级突破!$CJ$7:$CJ$26,卡牌消耗!AM207)*INDEX(卡牌消耗!$B$8:$F$8,AK207),0),"")</f>
        <v>480</v>
      </c>
      <c r="AQ207" s="14" t="str">
        <f>IF(AJ207&gt;0,INDEX(挂机升级突破!$CF$5:$CJ$5,卡牌消耗!AJ207),"")</f>
        <v/>
      </c>
      <c r="AR207" s="14" t="str">
        <f>IF(AJ207&gt;0,ROUND(INDEX(挂机升级突破!$CF$7:$CI$26,卡牌消耗!AM207,卡牌消耗!AJ207)*INDEX($B$6:$F$6,AK207),0),"")</f>
        <v/>
      </c>
      <c r="AS207" s="120"/>
      <c r="AT207" s="120"/>
      <c r="AU207" s="122"/>
      <c r="AV207" s="15"/>
      <c r="BM207" s="71">
        <v>145</v>
      </c>
      <c r="BN207" s="71">
        <v>14</v>
      </c>
      <c r="BO207" s="21">
        <f t="shared" si="81"/>
        <v>9.6551724137931033E-2</v>
      </c>
      <c r="BP207" s="71">
        <f t="shared" si="82"/>
        <v>0</v>
      </c>
      <c r="BQ207" s="71">
        <f>SUM(BP$5:BP207)</f>
        <v>679417</v>
      </c>
    </row>
    <row r="208" spans="8:69" ht="16.5" x14ac:dyDescent="0.2">
      <c r="H208" s="15"/>
      <c r="I208" s="15"/>
      <c r="J208" s="15"/>
      <c r="K208" s="15"/>
      <c r="L208" s="15"/>
      <c r="M208" s="15"/>
      <c r="N208" s="15"/>
      <c r="O208" s="15"/>
      <c r="P208" s="120">
        <v>204</v>
      </c>
      <c r="Q208" s="14">
        <f t="shared" si="71"/>
        <v>4</v>
      </c>
      <c r="R208" s="14">
        <f>INDEX(挂机升级突破!$BG$6:$BG$57,卡牌消耗!X208)</f>
        <v>11</v>
      </c>
      <c r="S208" s="14">
        <f>INDEX(挂机升级突破!BH$6:BH$57,卡牌消耗!$X208)</f>
        <v>5</v>
      </c>
      <c r="T208" s="14">
        <f>INDEX(挂机升级突破!BI$6:BI$57,卡牌消耗!$X208)</f>
        <v>10</v>
      </c>
      <c r="U208" s="14" t="str">
        <f t="shared" si="72"/>
        <v>唐流雨</v>
      </c>
      <c r="V208" s="14">
        <f t="shared" si="73"/>
        <v>2</v>
      </c>
      <c r="W208" s="14" t="str">
        <f t="shared" si="74"/>
        <v>唐流雨魂火-48</v>
      </c>
      <c r="X208" s="14">
        <f t="shared" si="75"/>
        <v>48</v>
      </c>
      <c r="Y208" s="14" t="str">
        <f>INDEX(挂机升级突破!$BJ$4:$BT$4,INDEX(挂机升级突破!$BG$6:$BG$57,卡牌消耗!X208))</f>
        <v>金币</v>
      </c>
      <c r="Z208" s="14">
        <f>ROUND(INDEX(挂机升级突破!$AZ$6:$AZ$57,卡牌消耗!X208)*INDEX(卡牌消耗!$B$8:$F$8,V208),0)</f>
        <v>78491</v>
      </c>
      <c r="AA208" s="14" t="str">
        <f>IF(S208&gt;0,INDEX(挂机升级突破!$BJ$4:$BT$4,S208),"")</f>
        <v>红色基础材料</v>
      </c>
      <c r="AB208" s="14">
        <f>ROUND(INDEX(挂机升级突破!$BJ$6:$BT$57,卡牌消耗!X208,S208)*INDEX(卡牌消耗!$B$5:$F$5,V208),0)</f>
        <v>9</v>
      </c>
      <c r="AC208" s="14" t="str">
        <f>IF(T208&gt;0,INDEX(挂机升级突破!$BJ$4:$BT$4,T208),"")</f>
        <v>灵玉</v>
      </c>
      <c r="AD208" s="14">
        <f>IF(T208&gt;0,ROUND(INDEX(挂机升级突破!$BJ$6:$BT$57,卡牌消耗!X208,T208)*INDEX(卡牌消耗!$B$7:$F$7,V208),0),"")</f>
        <v>1</v>
      </c>
      <c r="AE208" s="122"/>
      <c r="AF208" s="15"/>
      <c r="AG208" s="120">
        <v>204</v>
      </c>
      <c r="AH208" s="14">
        <f t="shared" si="76"/>
        <v>11</v>
      </c>
      <c r="AI208" s="14">
        <f>INDEX(挂机升级突破!$BY$7:$BY$26,AM208)</f>
        <v>5</v>
      </c>
      <c r="AJ208" s="14">
        <f>INDEX(挂机升级突破!$BZ$7:$BZ$26,AM208)</f>
        <v>1</v>
      </c>
      <c r="AK208" s="14">
        <f t="shared" si="77"/>
        <v>4</v>
      </c>
      <c r="AL208" s="14" t="str">
        <f t="shared" si="78"/>
        <v>张飞</v>
      </c>
      <c r="AM208" s="14">
        <f t="shared" si="79"/>
        <v>4</v>
      </c>
      <c r="AN208" s="14" t="str">
        <f t="shared" si="80"/>
        <v>张飞4突</v>
      </c>
      <c r="AO208" s="14" t="str">
        <f>IF(AI208&gt;0,INDEX(挂机升级突破!$CF$5:$CJ$5,卡牌消耗!AI208),"")</f>
        <v>金币</v>
      </c>
      <c r="AP208" s="14">
        <f>IF(AI208&gt;0,ROUND(INDEX(挂机升级突破!$CJ$7:$CJ$26,卡牌消耗!AM208)*INDEX(卡牌消耗!$B$8:$F$8,AK208),0),"")</f>
        <v>1440</v>
      </c>
      <c r="AQ208" s="14" t="str">
        <f>IF(AJ208&gt;0,INDEX(挂机升级突破!$CF$5:$CJ$5,卡牌消耗!AJ208),"")</f>
        <v>玄铁</v>
      </c>
      <c r="AR208" s="14">
        <f>IF(AJ208&gt;0,ROUND(INDEX(挂机升级突破!$CF$7:$CI$26,卡牌消耗!AM208,卡牌消耗!AJ208)*INDEX($B$6:$F$6,AK208),0),"")</f>
        <v>8</v>
      </c>
      <c r="AS208" s="120"/>
      <c r="AT208" s="120"/>
      <c r="AU208" s="122"/>
      <c r="AV208" s="15"/>
      <c r="BM208" s="71">
        <v>146</v>
      </c>
      <c r="BN208" s="71">
        <v>15</v>
      </c>
      <c r="BO208" s="21">
        <f t="shared" si="81"/>
        <v>0.10344827586206896</v>
      </c>
      <c r="BP208" s="71">
        <f t="shared" si="82"/>
        <v>0</v>
      </c>
      <c r="BQ208" s="71">
        <f>SUM(BP$5:BP208)</f>
        <v>679417</v>
      </c>
    </row>
    <row r="209" spans="8:69" ht="16.5" x14ac:dyDescent="0.2">
      <c r="H209" s="15"/>
      <c r="I209" s="15"/>
      <c r="J209" s="15"/>
      <c r="K209" s="15"/>
      <c r="L209" s="15"/>
      <c r="M209" s="15"/>
      <c r="N209" s="15"/>
      <c r="O209" s="15"/>
      <c r="P209" s="120">
        <v>205</v>
      </c>
      <c r="Q209" s="14">
        <f t="shared" si="71"/>
        <v>4</v>
      </c>
      <c r="R209" s="14">
        <f>INDEX(挂机升级突破!$BG$6:$BG$57,卡牌消耗!X209)</f>
        <v>11</v>
      </c>
      <c r="S209" s="14">
        <f>INDEX(挂机升级突破!BH$6:BH$57,卡牌消耗!$X209)</f>
        <v>5</v>
      </c>
      <c r="T209" s="14">
        <f>INDEX(挂机升级突破!BI$6:BI$57,卡牌消耗!$X209)</f>
        <v>10</v>
      </c>
      <c r="U209" s="14" t="str">
        <f t="shared" si="72"/>
        <v>唐流雨</v>
      </c>
      <c r="V209" s="14">
        <f t="shared" si="73"/>
        <v>2</v>
      </c>
      <c r="W209" s="14" t="str">
        <f t="shared" si="74"/>
        <v>唐流雨魂火-49</v>
      </c>
      <c r="X209" s="14">
        <f t="shared" si="75"/>
        <v>49</v>
      </c>
      <c r="Y209" s="14" t="str">
        <f>INDEX(挂机升级突破!$BJ$4:$BT$4,INDEX(挂机升级突破!$BG$6:$BG$57,卡牌消耗!X209))</f>
        <v>金币</v>
      </c>
      <c r="Z209" s="14">
        <f>ROUND(INDEX(挂机升级突破!$AZ$6:$AZ$57,卡牌消耗!X209)*INDEX(卡牌消耗!$B$8:$F$8,V209),0)</f>
        <v>82555</v>
      </c>
      <c r="AA209" s="14" t="str">
        <f>IF(S209&gt;0,INDEX(挂机升级突破!$BJ$4:$BT$4,S209),"")</f>
        <v>红色基础材料</v>
      </c>
      <c r="AB209" s="14">
        <f>ROUND(INDEX(挂机升级突破!$BJ$6:$BT$57,卡牌消耗!X209,S209)*INDEX(卡牌消耗!$B$5:$F$5,V209),0)</f>
        <v>10</v>
      </c>
      <c r="AC209" s="14" t="str">
        <f>IF(T209&gt;0,INDEX(挂机升级突破!$BJ$4:$BT$4,T209),"")</f>
        <v>灵玉</v>
      </c>
      <c r="AD209" s="14">
        <f>IF(T209&gt;0,ROUND(INDEX(挂机升级突破!$BJ$6:$BT$57,卡牌消耗!X209,T209)*INDEX(卡牌消耗!$B$7:$F$7,V209),0),"")</f>
        <v>1</v>
      </c>
      <c r="AE209" s="122"/>
      <c r="AF209" s="15"/>
      <c r="AG209" s="120">
        <v>205</v>
      </c>
      <c r="AH209" s="14">
        <f t="shared" si="76"/>
        <v>11</v>
      </c>
      <c r="AI209" s="14">
        <f>INDEX(挂机升级突破!$BY$7:$BY$26,AM209)</f>
        <v>5</v>
      </c>
      <c r="AJ209" s="14">
        <f>INDEX(挂机升级突破!$BZ$7:$BZ$26,AM209)</f>
        <v>1</v>
      </c>
      <c r="AK209" s="14">
        <f t="shared" si="77"/>
        <v>4</v>
      </c>
      <c r="AL209" s="14" t="str">
        <f t="shared" si="78"/>
        <v>张飞</v>
      </c>
      <c r="AM209" s="14">
        <f t="shared" si="79"/>
        <v>5</v>
      </c>
      <c r="AN209" s="14" t="str">
        <f t="shared" si="80"/>
        <v>张飞5突</v>
      </c>
      <c r="AO209" s="14" t="str">
        <f>IF(AI209&gt;0,INDEX(挂机升级突破!$CF$5:$CJ$5,卡牌消耗!AI209),"")</f>
        <v>金币</v>
      </c>
      <c r="AP209" s="14">
        <f>IF(AI209&gt;0,ROUND(INDEX(挂机升级突破!$CJ$7:$CJ$26,卡牌消耗!AM209)*INDEX(卡牌消耗!$B$8:$F$8,AK209),0),"")</f>
        <v>2880</v>
      </c>
      <c r="AQ209" s="14" t="str">
        <f>IF(AJ209&gt;0,INDEX(挂机升级突破!$CF$5:$CJ$5,卡牌消耗!AJ209),"")</f>
        <v>玄铁</v>
      </c>
      <c r="AR209" s="14">
        <f>IF(AJ209&gt;0,ROUND(INDEX(挂机升级突破!$CF$7:$CI$26,卡牌消耗!AM209,卡牌消耗!AJ209)*INDEX($B$6:$F$6,AK209),0),"")</f>
        <v>17</v>
      </c>
      <c r="AS209" s="120"/>
      <c r="AT209" s="120"/>
      <c r="AU209" s="122"/>
      <c r="AV209" s="15"/>
      <c r="BM209" s="71">
        <v>147</v>
      </c>
      <c r="BN209" s="71">
        <v>16</v>
      </c>
      <c r="BO209" s="21">
        <f t="shared" si="81"/>
        <v>0.1103448275862069</v>
      </c>
      <c r="BP209" s="71">
        <f t="shared" si="82"/>
        <v>0</v>
      </c>
      <c r="BQ209" s="71">
        <f>SUM(BP$5:BP209)</f>
        <v>679417</v>
      </c>
    </row>
    <row r="210" spans="8:69" ht="16.5" x14ac:dyDescent="0.2">
      <c r="H210" s="15"/>
      <c r="I210" s="15"/>
      <c r="J210" s="15"/>
      <c r="K210" s="15"/>
      <c r="L210" s="15"/>
      <c r="M210" s="15"/>
      <c r="N210" s="15"/>
      <c r="O210" s="15"/>
      <c r="P210" s="120">
        <v>206</v>
      </c>
      <c r="Q210" s="14">
        <f t="shared" si="71"/>
        <v>4</v>
      </c>
      <c r="R210" s="14">
        <f>INDEX(挂机升级突破!$BG$6:$BG$57,卡牌消耗!X210)</f>
        <v>11</v>
      </c>
      <c r="S210" s="14">
        <f>INDEX(挂机升级突破!BH$6:BH$57,卡牌消耗!$X210)</f>
        <v>5</v>
      </c>
      <c r="T210" s="14">
        <f>INDEX(挂机升级突破!BI$6:BI$57,卡牌消耗!$X210)</f>
        <v>10</v>
      </c>
      <c r="U210" s="14" t="str">
        <f t="shared" si="72"/>
        <v>唐流雨</v>
      </c>
      <c r="V210" s="14">
        <f t="shared" si="73"/>
        <v>2</v>
      </c>
      <c r="W210" s="14" t="str">
        <f t="shared" si="74"/>
        <v>唐流雨魂火-50</v>
      </c>
      <c r="X210" s="14">
        <f t="shared" si="75"/>
        <v>50</v>
      </c>
      <c r="Y210" s="14" t="str">
        <f>INDEX(挂机升级突破!$BJ$4:$BT$4,INDEX(挂机升级突破!$BG$6:$BG$57,卡牌消耗!X210))</f>
        <v>金币</v>
      </c>
      <c r="Z210" s="14">
        <f>ROUND(INDEX(挂机升级突破!$AZ$6:$AZ$57,卡牌消耗!X210)*INDEX(卡牌消耗!$B$8:$F$8,V210),0)</f>
        <v>92078</v>
      </c>
      <c r="AA210" s="14" t="str">
        <f>IF(S210&gt;0,INDEX(挂机升级突破!$BJ$4:$BT$4,S210),"")</f>
        <v>红色基础材料</v>
      </c>
      <c r="AB210" s="14">
        <f>ROUND(INDEX(挂机升级突破!$BJ$6:$BT$57,卡牌消耗!X210,S210)*INDEX(卡牌消耗!$B$5:$F$5,V210),0)</f>
        <v>10</v>
      </c>
      <c r="AC210" s="14" t="str">
        <f>IF(T210&gt;0,INDEX(挂机升级突破!$BJ$4:$BT$4,T210),"")</f>
        <v>灵玉</v>
      </c>
      <c r="AD210" s="14">
        <f>IF(T210&gt;0,ROUND(INDEX(挂机升级突破!$BJ$6:$BT$57,卡牌消耗!X210,T210)*INDEX(卡牌消耗!$B$7:$F$7,V210),0),"")</f>
        <v>1</v>
      </c>
      <c r="AE210" s="122"/>
      <c r="AF210" s="15"/>
      <c r="AG210" s="120">
        <v>206</v>
      </c>
      <c r="AH210" s="14">
        <f t="shared" si="76"/>
        <v>11</v>
      </c>
      <c r="AI210" s="14">
        <f>INDEX(挂机升级突破!$BY$7:$BY$26,AM210)</f>
        <v>5</v>
      </c>
      <c r="AJ210" s="14">
        <f>INDEX(挂机升级突破!$BZ$7:$BZ$26,AM210)</f>
        <v>1</v>
      </c>
      <c r="AK210" s="14">
        <f t="shared" si="77"/>
        <v>4</v>
      </c>
      <c r="AL210" s="14" t="str">
        <f t="shared" si="78"/>
        <v>张飞</v>
      </c>
      <c r="AM210" s="14">
        <f t="shared" si="79"/>
        <v>6</v>
      </c>
      <c r="AN210" s="14" t="str">
        <f t="shared" si="80"/>
        <v>张飞6突</v>
      </c>
      <c r="AO210" s="14" t="str">
        <f>IF(AI210&gt;0,INDEX(挂机升级突破!$CF$5:$CJ$5,卡牌消耗!AI210),"")</f>
        <v>金币</v>
      </c>
      <c r="AP210" s="14">
        <f>IF(AI210&gt;0,ROUND(INDEX(挂机升级突破!$CJ$7:$CJ$26,卡牌消耗!AM210)*INDEX(卡牌消耗!$B$8:$F$8,AK210),0),"")</f>
        <v>3600</v>
      </c>
      <c r="AQ210" s="14" t="str">
        <f>IF(AJ210&gt;0,INDEX(挂机升级突破!$CF$5:$CJ$5,卡牌消耗!AJ210),"")</f>
        <v>玄铁</v>
      </c>
      <c r="AR210" s="14">
        <f>IF(AJ210&gt;0,ROUND(INDEX(挂机升级突破!$CF$7:$CI$26,卡牌消耗!AM210,卡牌消耗!AJ210)*INDEX($B$6:$F$6,AK210),0),"")</f>
        <v>25</v>
      </c>
      <c r="AS210" s="120"/>
      <c r="AT210" s="120"/>
      <c r="AU210" s="122"/>
      <c r="AV210" s="15"/>
      <c r="BM210" s="71">
        <v>148</v>
      </c>
      <c r="BN210" s="71">
        <v>17</v>
      </c>
      <c r="BO210" s="21">
        <f t="shared" si="81"/>
        <v>0.11724137931034483</v>
      </c>
      <c r="BP210" s="71">
        <f t="shared" si="82"/>
        <v>0</v>
      </c>
      <c r="BQ210" s="71">
        <f>SUM(BP$5:BP210)</f>
        <v>679417</v>
      </c>
    </row>
    <row r="211" spans="8:69" ht="16.5" x14ac:dyDescent="0.2">
      <c r="H211" s="15"/>
      <c r="I211" s="15"/>
      <c r="J211" s="15"/>
      <c r="K211" s="15"/>
      <c r="L211" s="15"/>
      <c r="M211" s="15"/>
      <c r="N211" s="15"/>
      <c r="O211" s="15"/>
      <c r="P211" s="120">
        <v>207</v>
      </c>
      <c r="Q211" s="14">
        <f t="shared" si="71"/>
        <v>4</v>
      </c>
      <c r="R211" s="14">
        <f>INDEX(挂机升级突破!$BG$6:$BG$57,卡牌消耗!X211)</f>
        <v>11</v>
      </c>
      <c r="S211" s="14">
        <f>INDEX(挂机升级突破!BH$6:BH$57,卡牌消耗!$X211)</f>
        <v>5</v>
      </c>
      <c r="T211" s="14">
        <f>INDEX(挂机升级突破!BI$6:BI$57,卡牌消耗!$X211)</f>
        <v>10</v>
      </c>
      <c r="U211" s="14" t="str">
        <f t="shared" si="72"/>
        <v>唐流雨</v>
      </c>
      <c r="V211" s="14">
        <f t="shared" si="73"/>
        <v>2</v>
      </c>
      <c r="W211" s="14" t="str">
        <f t="shared" si="74"/>
        <v>唐流雨魂火-51</v>
      </c>
      <c r="X211" s="14">
        <f t="shared" si="75"/>
        <v>51</v>
      </c>
      <c r="Y211" s="14" t="str">
        <f>INDEX(挂机升级突破!$BJ$4:$BT$4,INDEX(挂机升级突破!$BG$6:$BG$57,卡牌消耗!X211))</f>
        <v>金币</v>
      </c>
      <c r="Z211" s="14">
        <f>ROUND(INDEX(挂机升级突破!$AZ$6:$AZ$57,卡牌消耗!X211)*INDEX(卡牌消耗!$B$8:$F$8,V211),0)</f>
        <v>96096</v>
      </c>
      <c r="AA211" s="14" t="str">
        <f>IF(S211&gt;0,INDEX(挂机升级突破!$BJ$4:$BT$4,S211),"")</f>
        <v>红色基础材料</v>
      </c>
      <c r="AB211" s="14">
        <f>ROUND(INDEX(挂机升级突破!$BJ$6:$BT$57,卡牌消耗!X211,S211)*INDEX(卡牌消耗!$B$5:$F$5,V211),0)</f>
        <v>10</v>
      </c>
      <c r="AC211" s="14" t="str">
        <f>IF(T211&gt;0,INDEX(挂机升级突破!$BJ$4:$BT$4,T211),"")</f>
        <v>灵玉</v>
      </c>
      <c r="AD211" s="14">
        <f>IF(T211&gt;0,ROUND(INDEX(挂机升级突破!$BJ$6:$BT$57,卡牌消耗!X211,T211)*INDEX(卡牌消耗!$B$7:$F$7,V211),0),"")</f>
        <v>1</v>
      </c>
      <c r="AE211" s="122"/>
      <c r="AF211" s="15"/>
      <c r="AG211" s="120">
        <v>207</v>
      </c>
      <c r="AH211" s="14">
        <f t="shared" si="76"/>
        <v>11</v>
      </c>
      <c r="AI211" s="14">
        <f>INDEX(挂机升级突破!$BY$7:$BY$26,AM211)</f>
        <v>5</v>
      </c>
      <c r="AJ211" s="14">
        <f>INDEX(挂机升级突破!$BZ$7:$BZ$26,AM211)</f>
        <v>1</v>
      </c>
      <c r="AK211" s="14">
        <f t="shared" si="77"/>
        <v>4</v>
      </c>
      <c r="AL211" s="14" t="str">
        <f t="shared" si="78"/>
        <v>张飞</v>
      </c>
      <c r="AM211" s="14">
        <f t="shared" si="79"/>
        <v>7</v>
      </c>
      <c r="AN211" s="14" t="str">
        <f t="shared" si="80"/>
        <v>张飞7突</v>
      </c>
      <c r="AO211" s="14" t="str">
        <f>IF(AI211&gt;0,INDEX(挂机升级突破!$CF$5:$CJ$5,卡牌消耗!AI211),"")</f>
        <v>金币</v>
      </c>
      <c r="AP211" s="14">
        <f>IF(AI211&gt;0,ROUND(INDEX(挂机升级突破!$CJ$7:$CJ$26,卡牌消耗!AM211)*INDEX(卡牌消耗!$B$8:$F$8,AK211),0),"")</f>
        <v>4200</v>
      </c>
      <c r="AQ211" s="14" t="str">
        <f>IF(AJ211&gt;0,INDEX(挂机升级突破!$CF$5:$CJ$5,卡牌消耗!AJ211),"")</f>
        <v>玄铁</v>
      </c>
      <c r="AR211" s="14">
        <f>IF(AJ211&gt;0,ROUND(INDEX(挂机升级突破!$CF$7:$CI$26,卡牌消耗!AM211,卡牌消耗!AJ211)*INDEX($B$6:$F$6,AK211),0),"")</f>
        <v>42</v>
      </c>
      <c r="AS211" s="120"/>
      <c r="AT211" s="120"/>
      <c r="AU211" s="122"/>
      <c r="AV211" s="15"/>
      <c r="BM211" s="71">
        <v>149</v>
      </c>
      <c r="BN211" s="71">
        <v>18</v>
      </c>
      <c r="BO211" s="21">
        <f t="shared" si="81"/>
        <v>0.12413793103448276</v>
      </c>
      <c r="BP211" s="71">
        <f t="shared" si="82"/>
        <v>0</v>
      </c>
      <c r="BQ211" s="71">
        <f>SUM(BP$5:BP211)</f>
        <v>679417</v>
      </c>
    </row>
    <row r="212" spans="8:69" ht="16.5" x14ac:dyDescent="0.2">
      <c r="H212" s="15"/>
      <c r="I212" s="15"/>
      <c r="J212" s="15"/>
      <c r="K212" s="15"/>
      <c r="L212" s="15"/>
      <c r="M212" s="15"/>
      <c r="N212" s="15"/>
      <c r="O212" s="15"/>
      <c r="P212" s="120">
        <v>208</v>
      </c>
      <c r="Q212" s="14">
        <f t="shared" si="71"/>
        <v>4</v>
      </c>
      <c r="R212" s="14">
        <f>INDEX(挂机升级突破!$BG$6:$BG$57,卡牌消耗!X212)</f>
        <v>11</v>
      </c>
      <c r="S212" s="14">
        <f>INDEX(挂机升级突破!BH$6:BH$57,卡牌消耗!$X212)</f>
        <v>5</v>
      </c>
      <c r="T212" s="14">
        <f>INDEX(挂机升级突破!BI$6:BI$57,卡牌消耗!$X212)</f>
        <v>10</v>
      </c>
      <c r="U212" s="14" t="str">
        <f t="shared" si="72"/>
        <v>唐流雨</v>
      </c>
      <c r="V212" s="14">
        <f t="shared" si="73"/>
        <v>2</v>
      </c>
      <c r="W212" s="14" t="str">
        <f t="shared" si="74"/>
        <v>唐流雨魂火-52</v>
      </c>
      <c r="X212" s="14">
        <f t="shared" si="75"/>
        <v>52</v>
      </c>
      <c r="Y212" s="14" t="str">
        <f>INDEX(挂机升级突破!$BJ$4:$BT$4,INDEX(挂机升级突破!$BG$6:$BG$57,卡牌消耗!X212))</f>
        <v>金币</v>
      </c>
      <c r="Z212" s="14">
        <f>ROUND(INDEX(挂机升级突破!$AZ$6:$AZ$57,卡牌消耗!X212)*INDEX(卡牌消耗!$B$8:$F$8,V212),0)</f>
        <v>107184</v>
      </c>
      <c r="AA212" s="14" t="str">
        <f>IF(S212&gt;0,INDEX(挂机升级突破!$BJ$4:$BT$4,S212),"")</f>
        <v>红色基础材料</v>
      </c>
      <c r="AB212" s="14">
        <f>ROUND(INDEX(挂机升级突破!$BJ$6:$BT$57,卡牌消耗!X212,S212)*INDEX(卡牌消耗!$B$5:$F$5,V212),0)</f>
        <v>10</v>
      </c>
      <c r="AC212" s="14" t="str">
        <f>IF(T212&gt;0,INDEX(挂机升级突破!$BJ$4:$BT$4,T212),"")</f>
        <v>灵玉</v>
      </c>
      <c r="AD212" s="14">
        <f>IF(T212&gt;0,ROUND(INDEX(挂机升级突破!$BJ$6:$BT$57,卡牌消耗!X212,T212)*INDEX(卡牌消耗!$B$7:$F$7,V212),0),"")</f>
        <v>1</v>
      </c>
      <c r="AE212" s="122"/>
      <c r="AF212" s="15"/>
      <c r="AG212" s="120">
        <v>208</v>
      </c>
      <c r="AH212" s="14">
        <f t="shared" si="76"/>
        <v>11</v>
      </c>
      <c r="AI212" s="14">
        <f>INDEX(挂机升级突破!$BY$7:$BY$26,AM212)</f>
        <v>5</v>
      </c>
      <c r="AJ212" s="14">
        <f>INDEX(挂机升级突破!$BZ$7:$BZ$26,AM212)</f>
        <v>1</v>
      </c>
      <c r="AK212" s="14">
        <f t="shared" si="77"/>
        <v>4</v>
      </c>
      <c r="AL212" s="14" t="str">
        <f t="shared" si="78"/>
        <v>张飞</v>
      </c>
      <c r="AM212" s="14">
        <f t="shared" si="79"/>
        <v>8</v>
      </c>
      <c r="AN212" s="14" t="str">
        <f t="shared" si="80"/>
        <v>张飞8突</v>
      </c>
      <c r="AO212" s="14" t="str">
        <f>IF(AI212&gt;0,INDEX(挂机升级突破!$CF$5:$CJ$5,卡牌消耗!AI212),"")</f>
        <v>金币</v>
      </c>
      <c r="AP212" s="14">
        <f>IF(AI212&gt;0,ROUND(INDEX(挂机升级突破!$CJ$7:$CJ$26,卡牌消耗!AM212)*INDEX(卡牌消耗!$B$8:$F$8,AK212),0),"")</f>
        <v>4839</v>
      </c>
      <c r="AQ212" s="14" t="str">
        <f>IF(AJ212&gt;0,INDEX(挂机升级突破!$CF$5:$CJ$5,卡牌消耗!AJ212),"")</f>
        <v>玄铁</v>
      </c>
      <c r="AR212" s="14">
        <f>IF(AJ212&gt;0,ROUND(INDEX(挂机升级突破!$CF$7:$CI$26,卡牌消耗!AM212,卡牌消耗!AJ212)*INDEX($B$6:$F$6,AK212),0),"")</f>
        <v>76</v>
      </c>
      <c r="AS212" s="120"/>
      <c r="AT212" s="120"/>
      <c r="AU212" s="122"/>
      <c r="AV212" s="15"/>
      <c r="BM212" s="71">
        <v>150</v>
      </c>
      <c r="BN212" s="71">
        <v>19</v>
      </c>
      <c r="BO212" s="21">
        <f t="shared" si="81"/>
        <v>0.1310344827586207</v>
      </c>
      <c r="BP212" s="71">
        <f t="shared" si="82"/>
        <v>0</v>
      </c>
      <c r="BQ212" s="71">
        <f>SUM(BP$5:BP212)</f>
        <v>679417</v>
      </c>
    </row>
    <row r="213" spans="8:69" ht="16.5" x14ac:dyDescent="0.2">
      <c r="H213" s="15"/>
      <c r="I213" s="15"/>
      <c r="J213" s="15"/>
      <c r="K213" s="15"/>
      <c r="L213" s="15"/>
      <c r="M213" s="15"/>
      <c r="N213" s="15"/>
      <c r="O213" s="15"/>
      <c r="P213" s="120">
        <v>209</v>
      </c>
      <c r="Q213" s="14">
        <f t="shared" si="71"/>
        <v>5</v>
      </c>
      <c r="R213" s="14">
        <f>INDEX(挂机升级突破!$BG$6:$BG$57,卡牌消耗!X213)</f>
        <v>11</v>
      </c>
      <c r="S213" s="14">
        <f>INDEX(挂机升级突破!BH$6:BH$57,卡牌消耗!$X213)</f>
        <v>1</v>
      </c>
      <c r="T213" s="14">
        <f>INDEX(挂机升级突破!BI$6:BI$57,卡牌消耗!$X213)</f>
        <v>0</v>
      </c>
      <c r="U213" s="14" t="str">
        <f t="shared" si="72"/>
        <v>李轩辕</v>
      </c>
      <c r="V213" s="14">
        <f t="shared" si="73"/>
        <v>3</v>
      </c>
      <c r="W213" s="14" t="str">
        <f t="shared" si="74"/>
        <v>李轩辕魂火-1</v>
      </c>
      <c r="X213" s="14">
        <f t="shared" si="75"/>
        <v>1</v>
      </c>
      <c r="Y213" s="14" t="str">
        <f>INDEX(挂机升级突破!$BJ$4:$BT$4,INDEX(挂机升级突破!$BG$6:$BG$57,卡牌消耗!X213))</f>
        <v>金币</v>
      </c>
      <c r="Z213" s="14">
        <f>ROUND(INDEX(挂机升级突破!$AZ$6:$AZ$57,卡牌消耗!X213)*INDEX(卡牌消耗!$B$8:$F$8,V213),0)</f>
        <v>80</v>
      </c>
      <c r="AA213" s="14" t="str">
        <f>IF(S213&gt;0,INDEX(挂机升级突破!$BJ$4:$BT$4,S213),"")</f>
        <v>绿色基础材料</v>
      </c>
      <c r="AB213" s="14">
        <f>ROUND(INDEX(挂机升级突破!$BJ$6:$BT$57,卡牌消耗!X213,S213)*INDEX(卡牌消耗!$B$5:$F$5,V213),0)</f>
        <v>15</v>
      </c>
      <c r="AC213" s="14" t="str">
        <f>IF(T213&gt;0,INDEX(挂机升级突破!$BJ$4:$BT$4,T213),"")</f>
        <v/>
      </c>
      <c r="AD213" s="14" t="str">
        <f>IF(T213&gt;0,ROUND(INDEX(挂机升级突破!$BJ$6:$BT$57,卡牌消耗!X213,T213)*INDEX(卡牌消耗!$B$7:$F$7,V213),0),"")</f>
        <v/>
      </c>
      <c r="AE213" s="122"/>
      <c r="AF213" s="15"/>
      <c r="AG213" s="120">
        <v>209</v>
      </c>
      <c r="AH213" s="14">
        <f t="shared" si="76"/>
        <v>11</v>
      </c>
      <c r="AI213" s="14">
        <f>INDEX(挂机升级突破!$BY$7:$BY$26,AM213)</f>
        <v>5</v>
      </c>
      <c r="AJ213" s="14">
        <f>INDEX(挂机升级突破!$BZ$7:$BZ$26,AM213)</f>
        <v>2</v>
      </c>
      <c r="AK213" s="14">
        <f t="shared" si="77"/>
        <v>4</v>
      </c>
      <c r="AL213" s="14" t="str">
        <f t="shared" si="78"/>
        <v>张飞</v>
      </c>
      <c r="AM213" s="14">
        <f t="shared" si="79"/>
        <v>9</v>
      </c>
      <c r="AN213" s="14" t="str">
        <f t="shared" si="80"/>
        <v>张飞9突</v>
      </c>
      <c r="AO213" s="14" t="str">
        <f>IF(AI213&gt;0,INDEX(挂机升级突破!$CF$5:$CJ$5,卡牌消耗!AI213),"")</f>
        <v>金币</v>
      </c>
      <c r="AP213" s="14">
        <f>IF(AI213&gt;0,ROUND(INDEX(挂机升级突破!$CJ$7:$CJ$26,卡牌消耗!AM213)*INDEX(卡牌消耗!$B$8:$F$8,AK213),0),"")</f>
        <v>6240</v>
      </c>
      <c r="AQ213" s="14" t="str">
        <f>IF(AJ213&gt;0,INDEX(挂机升级突破!$CF$5:$CJ$5,卡牌消耗!AJ213),"")</f>
        <v>乌金</v>
      </c>
      <c r="AR213" s="14">
        <f>IF(AJ213&gt;0,ROUND(INDEX(挂机升级突破!$CF$7:$CI$26,卡牌消耗!AM213,卡牌消耗!AJ213)*INDEX($B$6:$F$6,AK213),0),"")</f>
        <v>24</v>
      </c>
      <c r="AS213" s="120"/>
      <c r="AT213" s="120"/>
      <c r="AU213" s="122"/>
      <c r="AV213" s="15"/>
    </row>
    <row r="214" spans="8:69" ht="16.5" x14ac:dyDescent="0.2">
      <c r="H214" s="15"/>
      <c r="I214" s="15"/>
      <c r="J214" s="15"/>
      <c r="K214" s="15"/>
      <c r="L214" s="15"/>
      <c r="M214" s="15"/>
      <c r="N214" s="15"/>
      <c r="O214" s="15"/>
      <c r="P214" s="120">
        <v>210</v>
      </c>
      <c r="Q214" s="14">
        <f t="shared" si="71"/>
        <v>5</v>
      </c>
      <c r="R214" s="14">
        <f>INDEX(挂机升级突破!$BG$6:$BG$57,卡牌消耗!X214)</f>
        <v>11</v>
      </c>
      <c r="S214" s="14">
        <f>INDEX(挂机升级突破!BH$6:BH$57,卡牌消耗!$X214)</f>
        <v>1</v>
      </c>
      <c r="T214" s="14">
        <f>INDEX(挂机升级突破!BI$6:BI$57,卡牌消耗!$X214)</f>
        <v>0</v>
      </c>
      <c r="U214" s="14" t="str">
        <f t="shared" si="72"/>
        <v>李轩辕</v>
      </c>
      <c r="V214" s="14">
        <f t="shared" si="73"/>
        <v>3</v>
      </c>
      <c r="W214" s="14" t="str">
        <f t="shared" si="74"/>
        <v>李轩辕魂火-2</v>
      </c>
      <c r="X214" s="14">
        <f t="shared" si="75"/>
        <v>2</v>
      </c>
      <c r="Y214" s="14" t="str">
        <f>INDEX(挂机升级突破!$BJ$4:$BT$4,INDEX(挂机升级突破!$BG$6:$BG$57,卡牌消耗!X214))</f>
        <v>金币</v>
      </c>
      <c r="Z214" s="14">
        <f>ROUND(INDEX(挂机升级突破!$AZ$6:$AZ$57,卡牌消耗!X214)*INDEX(卡牌消耗!$B$8:$F$8,V214),0)</f>
        <v>120</v>
      </c>
      <c r="AA214" s="14" t="str">
        <f>IF(S214&gt;0,INDEX(挂机升级突破!$BJ$4:$BT$4,S214),"")</f>
        <v>绿色基础材料</v>
      </c>
      <c r="AB214" s="14">
        <f>ROUND(INDEX(挂机升级突破!$BJ$6:$BT$57,卡牌消耗!X214,S214)*INDEX(卡牌消耗!$B$5:$F$5,V214),0)</f>
        <v>40</v>
      </c>
      <c r="AC214" s="14" t="str">
        <f>IF(T214&gt;0,INDEX(挂机升级突破!$BJ$4:$BT$4,T214),"")</f>
        <v/>
      </c>
      <c r="AD214" s="14" t="str">
        <f>IF(T214&gt;0,ROUND(INDEX(挂机升级突破!$BJ$6:$BT$57,卡牌消耗!X214,T214)*INDEX(卡牌消耗!$B$7:$F$7,V214),0),"")</f>
        <v/>
      </c>
      <c r="AE214" s="122"/>
      <c r="AF214" s="15"/>
      <c r="AG214" s="120">
        <v>210</v>
      </c>
      <c r="AH214" s="14">
        <f t="shared" si="76"/>
        <v>11</v>
      </c>
      <c r="AI214" s="14">
        <f>INDEX(挂机升级突破!$BY$7:$BY$26,AM214)</f>
        <v>5</v>
      </c>
      <c r="AJ214" s="14">
        <f>INDEX(挂机升级突破!$BZ$7:$BZ$26,AM214)</f>
        <v>2</v>
      </c>
      <c r="AK214" s="14">
        <f t="shared" si="77"/>
        <v>4</v>
      </c>
      <c r="AL214" s="14" t="str">
        <f t="shared" si="78"/>
        <v>张飞</v>
      </c>
      <c r="AM214" s="14">
        <f t="shared" si="79"/>
        <v>10</v>
      </c>
      <c r="AN214" s="14" t="str">
        <f t="shared" si="80"/>
        <v>张飞10突</v>
      </c>
      <c r="AO214" s="14" t="str">
        <f>IF(AI214&gt;0,INDEX(挂机升级突破!$CF$5:$CJ$5,卡牌消耗!AI214),"")</f>
        <v>金币</v>
      </c>
      <c r="AP214" s="14">
        <f>IF(AI214&gt;0,ROUND(INDEX(挂机升级突破!$CJ$7:$CJ$26,卡牌消耗!AM214)*INDEX(卡牌消耗!$B$8:$F$8,AK214),0),"")</f>
        <v>9519</v>
      </c>
      <c r="AQ214" s="14" t="str">
        <f>IF(AJ214&gt;0,INDEX(挂机升级突破!$CF$5:$CJ$5,卡牌消耗!AJ214),"")</f>
        <v>乌金</v>
      </c>
      <c r="AR214" s="14">
        <f>IF(AJ214&gt;0,ROUND(INDEX(挂机升级突破!$CF$7:$CI$26,卡牌消耗!AM214,卡牌消耗!AJ214)*INDEX($B$6:$F$6,AK214),0),"")</f>
        <v>35</v>
      </c>
      <c r="AS214" s="120"/>
      <c r="AT214" s="120"/>
      <c r="AU214" s="122"/>
      <c r="AV214" s="15"/>
    </row>
    <row r="215" spans="8:69" ht="16.5" x14ac:dyDescent="0.2">
      <c r="H215" s="15"/>
      <c r="I215" s="15"/>
      <c r="J215" s="15"/>
      <c r="K215" s="15"/>
      <c r="L215" s="15"/>
      <c r="M215" s="15"/>
      <c r="N215" s="15"/>
      <c r="O215" s="15"/>
      <c r="P215" s="120">
        <v>211</v>
      </c>
      <c r="Q215" s="14">
        <f t="shared" si="71"/>
        <v>5</v>
      </c>
      <c r="R215" s="14">
        <f>INDEX(挂机升级突破!$BG$6:$BG$57,卡牌消耗!X215)</f>
        <v>11</v>
      </c>
      <c r="S215" s="14">
        <f>INDEX(挂机升级突破!BH$6:BH$57,卡牌消耗!$X215)</f>
        <v>1</v>
      </c>
      <c r="T215" s="14">
        <f>INDEX(挂机升级突破!BI$6:BI$57,卡牌消耗!$X215)</f>
        <v>0</v>
      </c>
      <c r="U215" s="14" t="str">
        <f t="shared" si="72"/>
        <v>李轩辕</v>
      </c>
      <c r="V215" s="14">
        <f t="shared" si="73"/>
        <v>3</v>
      </c>
      <c r="W215" s="14" t="str">
        <f t="shared" si="74"/>
        <v>李轩辕魂火-3</v>
      </c>
      <c r="X215" s="14">
        <f t="shared" si="75"/>
        <v>3</v>
      </c>
      <c r="Y215" s="14" t="str">
        <f>INDEX(挂机升级突破!$BJ$4:$BT$4,INDEX(挂机升级突破!$BG$6:$BG$57,卡牌消耗!X215))</f>
        <v>金币</v>
      </c>
      <c r="Z215" s="14">
        <f>ROUND(INDEX(挂机升级突破!$AZ$6:$AZ$57,卡牌消耗!X215)*INDEX(卡牌消耗!$B$8:$F$8,V215),0)</f>
        <v>180</v>
      </c>
      <c r="AA215" s="14" t="str">
        <f>IF(S215&gt;0,INDEX(挂机升级突破!$BJ$4:$BT$4,S215),"")</f>
        <v>绿色基础材料</v>
      </c>
      <c r="AB215" s="14">
        <f>ROUND(INDEX(挂机升级突破!$BJ$6:$BT$57,卡牌消耗!X215,S215)*INDEX(卡牌消耗!$B$5:$F$5,V215),0)</f>
        <v>50</v>
      </c>
      <c r="AC215" s="14" t="str">
        <f>IF(T215&gt;0,INDEX(挂机升级突破!$BJ$4:$BT$4,T215),"")</f>
        <v/>
      </c>
      <c r="AD215" s="14" t="str">
        <f>IF(T215&gt;0,ROUND(INDEX(挂机升级突破!$BJ$6:$BT$57,卡牌消耗!X215,T215)*INDEX(卡牌消耗!$B$7:$F$7,V215),0),"")</f>
        <v/>
      </c>
      <c r="AE215" s="122"/>
      <c r="AF215" s="15"/>
      <c r="AG215" s="120">
        <v>211</v>
      </c>
      <c r="AH215" s="14">
        <f t="shared" si="76"/>
        <v>11</v>
      </c>
      <c r="AI215" s="14">
        <f>INDEX(挂机升级突破!$BY$7:$BY$26,AM215)</f>
        <v>5</v>
      </c>
      <c r="AJ215" s="14">
        <f>INDEX(挂机升级突破!$BZ$7:$BZ$26,AM215)</f>
        <v>2</v>
      </c>
      <c r="AK215" s="14">
        <f t="shared" si="77"/>
        <v>4</v>
      </c>
      <c r="AL215" s="14" t="str">
        <f t="shared" si="78"/>
        <v>张飞</v>
      </c>
      <c r="AM215" s="14">
        <f t="shared" si="79"/>
        <v>11</v>
      </c>
      <c r="AN215" s="14" t="str">
        <f t="shared" si="80"/>
        <v>张飞11突</v>
      </c>
      <c r="AO215" s="14" t="str">
        <f>IF(AI215&gt;0,INDEX(挂机升级突破!$CF$5:$CJ$5,卡牌消耗!AI215),"")</f>
        <v>金币</v>
      </c>
      <c r="AP215" s="14">
        <f>IF(AI215&gt;0,ROUND(INDEX(挂机升级突破!$CJ$7:$CJ$26,卡牌消耗!AM215)*INDEX(卡牌消耗!$B$8:$F$8,AK215),0),"")</f>
        <v>11700</v>
      </c>
      <c r="AQ215" s="14" t="str">
        <f>IF(AJ215&gt;0,INDEX(挂机升级突破!$CF$5:$CJ$5,卡牌消耗!AJ215),"")</f>
        <v>乌金</v>
      </c>
      <c r="AR215" s="14">
        <f>IF(AJ215&gt;0,ROUND(INDEX(挂机升级突破!$CF$7:$CI$26,卡牌消耗!AM215,卡牌消耗!AJ215)*INDEX($B$6:$F$6,AK215),0),"")</f>
        <v>46</v>
      </c>
      <c r="AS215" s="120"/>
      <c r="AT215" s="120"/>
      <c r="AU215" s="122"/>
      <c r="AV215" s="15"/>
    </row>
    <row r="216" spans="8:69" ht="16.5" x14ac:dyDescent="0.2">
      <c r="H216" s="15"/>
      <c r="I216" s="15"/>
      <c r="J216" s="15"/>
      <c r="K216" s="15"/>
      <c r="L216" s="15"/>
      <c r="M216" s="15"/>
      <c r="N216" s="15"/>
      <c r="O216" s="15"/>
      <c r="P216" s="120">
        <v>212</v>
      </c>
      <c r="Q216" s="14">
        <f t="shared" si="71"/>
        <v>5</v>
      </c>
      <c r="R216" s="14">
        <f>INDEX(挂机升级突破!$BG$6:$BG$57,卡牌消耗!X216)</f>
        <v>11</v>
      </c>
      <c r="S216" s="14">
        <f>INDEX(挂机升级突破!BH$6:BH$57,卡牌消耗!$X216)</f>
        <v>1</v>
      </c>
      <c r="T216" s="14">
        <f>INDEX(挂机升级突破!BI$6:BI$57,卡牌消耗!$X216)</f>
        <v>0</v>
      </c>
      <c r="U216" s="14" t="str">
        <f t="shared" si="72"/>
        <v>李轩辕</v>
      </c>
      <c r="V216" s="14">
        <f t="shared" si="73"/>
        <v>3</v>
      </c>
      <c r="W216" s="14" t="str">
        <f t="shared" si="74"/>
        <v>李轩辕魂火-4</v>
      </c>
      <c r="X216" s="14">
        <f t="shared" si="75"/>
        <v>4</v>
      </c>
      <c r="Y216" s="14" t="str">
        <f>INDEX(挂机升级突破!$BJ$4:$BT$4,INDEX(挂机升级突破!$BG$6:$BG$57,卡牌消耗!X216))</f>
        <v>金币</v>
      </c>
      <c r="Z216" s="14">
        <f>ROUND(INDEX(挂机升级突破!$AZ$6:$AZ$57,卡牌消耗!X216)*INDEX(卡牌消耗!$B$8:$F$8,V216),0)</f>
        <v>480</v>
      </c>
      <c r="AA216" s="14" t="str">
        <f>IF(S216&gt;0,INDEX(挂机升级突破!$BJ$4:$BT$4,S216),"")</f>
        <v>绿色基础材料</v>
      </c>
      <c r="AB216" s="14">
        <f>ROUND(INDEX(挂机升级突破!$BJ$6:$BT$57,卡牌消耗!X216,S216)*INDEX(卡牌消耗!$B$5:$F$5,V216),0)</f>
        <v>80</v>
      </c>
      <c r="AC216" s="14" t="str">
        <f>IF(T216&gt;0,INDEX(挂机升级突破!$BJ$4:$BT$4,T216),"")</f>
        <v/>
      </c>
      <c r="AD216" s="14" t="str">
        <f>IF(T216&gt;0,ROUND(INDEX(挂机升级突破!$BJ$6:$BT$57,卡牌消耗!X216,T216)*INDEX(卡牌消耗!$B$7:$F$7,V216),0),"")</f>
        <v/>
      </c>
      <c r="AE216" s="122"/>
      <c r="AF216" s="15"/>
      <c r="AG216" s="120">
        <v>212</v>
      </c>
      <c r="AH216" s="14">
        <f t="shared" si="76"/>
        <v>11</v>
      </c>
      <c r="AI216" s="14">
        <f>INDEX(挂机升级突破!$BY$7:$BY$26,AM216)</f>
        <v>5</v>
      </c>
      <c r="AJ216" s="14">
        <f>INDEX(挂机升级突破!$BZ$7:$BZ$26,AM216)</f>
        <v>2</v>
      </c>
      <c r="AK216" s="14">
        <f t="shared" si="77"/>
        <v>4</v>
      </c>
      <c r="AL216" s="14" t="str">
        <f t="shared" si="78"/>
        <v>张飞</v>
      </c>
      <c r="AM216" s="14">
        <f t="shared" si="79"/>
        <v>12</v>
      </c>
      <c r="AN216" s="14" t="str">
        <f t="shared" si="80"/>
        <v>张飞12突</v>
      </c>
      <c r="AO216" s="14" t="str">
        <f>IF(AI216&gt;0,INDEX(挂机升级突破!$CF$5:$CJ$5,卡牌消耗!AI216),"")</f>
        <v>金币</v>
      </c>
      <c r="AP216" s="14">
        <f>IF(AI216&gt;0,ROUND(INDEX(挂机升级突破!$CJ$7:$CJ$26,卡牌消耗!AM216)*INDEX(卡牌消耗!$B$8:$F$8,AK216),0),"")</f>
        <v>19800</v>
      </c>
      <c r="AQ216" s="14" t="str">
        <f>IF(AJ216&gt;0,INDEX(挂机升级突破!$CF$5:$CJ$5,卡牌消耗!AJ216),"")</f>
        <v>乌金</v>
      </c>
      <c r="AR216" s="14">
        <f>IF(AJ216&gt;0,ROUND(INDEX(挂机升级突破!$CF$7:$CI$26,卡牌消耗!AM216,卡牌消耗!AJ216)*INDEX($B$6:$F$6,AK216),0),"")</f>
        <v>59</v>
      </c>
      <c r="AS216" s="120"/>
      <c r="AT216" s="120"/>
      <c r="AU216" s="122"/>
      <c r="AV216" s="15"/>
    </row>
    <row r="217" spans="8:69" ht="16.5" x14ac:dyDescent="0.2">
      <c r="H217" s="15"/>
      <c r="I217" s="15"/>
      <c r="J217" s="15"/>
      <c r="K217" s="15"/>
      <c r="L217" s="15"/>
      <c r="M217" s="15"/>
      <c r="N217" s="15"/>
      <c r="O217" s="15"/>
      <c r="P217" s="120">
        <v>213</v>
      </c>
      <c r="Q217" s="14">
        <f t="shared" si="71"/>
        <v>5</v>
      </c>
      <c r="R217" s="14">
        <f>INDEX(挂机升级突破!$BG$6:$BG$57,卡牌消耗!X217)</f>
        <v>11</v>
      </c>
      <c r="S217" s="14">
        <f>INDEX(挂机升级突破!BH$6:BH$57,卡牌消耗!$X217)</f>
        <v>1</v>
      </c>
      <c r="T217" s="14">
        <f>INDEX(挂机升级突破!BI$6:BI$57,卡牌消耗!$X217)</f>
        <v>0</v>
      </c>
      <c r="U217" s="14" t="str">
        <f t="shared" si="72"/>
        <v>李轩辕</v>
      </c>
      <c r="V217" s="14">
        <f t="shared" si="73"/>
        <v>3</v>
      </c>
      <c r="W217" s="14" t="str">
        <f t="shared" si="74"/>
        <v>李轩辕魂火-5</v>
      </c>
      <c r="X217" s="14">
        <f t="shared" si="75"/>
        <v>5</v>
      </c>
      <c r="Y217" s="14" t="str">
        <f>INDEX(挂机升级突破!$BJ$4:$BT$4,INDEX(挂机升级突破!$BG$6:$BG$57,卡牌消耗!X217))</f>
        <v>金币</v>
      </c>
      <c r="Z217" s="14">
        <f>ROUND(INDEX(挂机升级突破!$AZ$6:$AZ$57,卡牌消耗!X217)*INDEX(卡牌消耗!$B$8:$F$8,V217),0)</f>
        <v>1000</v>
      </c>
      <c r="AA217" s="14" t="str">
        <f>IF(S217&gt;0,INDEX(挂机升级突破!$BJ$4:$BT$4,S217),"")</f>
        <v>绿色基础材料</v>
      </c>
      <c r="AB217" s="14">
        <f>ROUND(INDEX(挂机升级突破!$BJ$6:$BT$57,卡牌消耗!X217,S217)*INDEX(卡牌消耗!$B$5:$F$5,V217),0)</f>
        <v>80</v>
      </c>
      <c r="AC217" s="14" t="str">
        <f>IF(T217&gt;0,INDEX(挂机升级突破!$BJ$4:$BT$4,T217),"")</f>
        <v/>
      </c>
      <c r="AD217" s="14" t="str">
        <f>IF(T217&gt;0,ROUND(INDEX(挂机升级突破!$BJ$6:$BT$57,卡牌消耗!X217,T217)*INDEX(卡牌消耗!$B$7:$F$7,V217),0),"")</f>
        <v/>
      </c>
      <c r="AE217" s="122"/>
      <c r="AF217" s="15"/>
      <c r="AG217" s="120">
        <v>213</v>
      </c>
      <c r="AH217" s="14">
        <f t="shared" si="76"/>
        <v>11</v>
      </c>
      <c r="AI217" s="14">
        <f>INDEX(挂机升级突破!$BY$7:$BY$26,AM217)</f>
        <v>5</v>
      </c>
      <c r="AJ217" s="14">
        <f>INDEX(挂机升级突破!$BZ$7:$BZ$26,AM217)</f>
        <v>3</v>
      </c>
      <c r="AK217" s="14">
        <f t="shared" si="77"/>
        <v>4</v>
      </c>
      <c r="AL217" s="14" t="str">
        <f t="shared" si="78"/>
        <v>张飞</v>
      </c>
      <c r="AM217" s="14">
        <f t="shared" si="79"/>
        <v>13</v>
      </c>
      <c r="AN217" s="14" t="str">
        <f t="shared" si="80"/>
        <v>张飞13突</v>
      </c>
      <c r="AO217" s="14" t="str">
        <f>IF(AI217&gt;0,INDEX(挂机升级突破!$CF$5:$CJ$5,卡牌消耗!AI217),"")</f>
        <v>金币</v>
      </c>
      <c r="AP217" s="14">
        <f>IF(AI217&gt;0,ROUND(INDEX(挂机升级突破!$CJ$7:$CJ$26,卡牌消耗!AM217)*INDEX(卡牌消耗!$B$8:$F$8,AK217),0),"")</f>
        <v>24800</v>
      </c>
      <c r="AQ217" s="14" t="str">
        <f>IF(AJ217&gt;0,INDEX(挂机升级突破!$CF$5:$CJ$5,卡牌消耗!AJ217),"")</f>
        <v>银母</v>
      </c>
      <c r="AR217" s="14">
        <f>IF(AJ217&gt;0,ROUND(INDEX(挂机升级突破!$CF$7:$CI$26,卡牌消耗!AM217,卡牌消耗!AJ217)*INDEX($B$6:$F$6,AK217),0),"")</f>
        <v>23</v>
      </c>
      <c r="AS217" s="120"/>
      <c r="AT217" s="120"/>
      <c r="AU217" s="122"/>
      <c r="AV217" s="15"/>
    </row>
    <row r="218" spans="8:69" ht="16.5" x14ac:dyDescent="0.2">
      <c r="H218" s="15"/>
      <c r="I218" s="15"/>
      <c r="J218" s="15"/>
      <c r="K218" s="15"/>
      <c r="L218" s="15"/>
      <c r="M218" s="15"/>
      <c r="N218" s="15"/>
      <c r="O218" s="15"/>
      <c r="P218" s="120">
        <v>214</v>
      </c>
      <c r="Q218" s="14">
        <f t="shared" si="71"/>
        <v>5</v>
      </c>
      <c r="R218" s="14">
        <f>INDEX(挂机升级突破!$BG$6:$BG$57,卡牌消耗!X218)</f>
        <v>11</v>
      </c>
      <c r="S218" s="14">
        <f>INDEX(挂机升级突破!BH$6:BH$57,卡牌消耗!$X218)</f>
        <v>2</v>
      </c>
      <c r="T218" s="14">
        <f>INDEX(挂机升级突破!BI$6:BI$57,卡牌消耗!$X218)</f>
        <v>0</v>
      </c>
      <c r="U218" s="14" t="str">
        <f t="shared" si="72"/>
        <v>李轩辕</v>
      </c>
      <c r="V218" s="14">
        <f t="shared" si="73"/>
        <v>3</v>
      </c>
      <c r="W218" s="14" t="str">
        <f t="shared" si="74"/>
        <v>李轩辕魂火-6</v>
      </c>
      <c r="X218" s="14">
        <f t="shared" si="75"/>
        <v>6</v>
      </c>
      <c r="Y218" s="14" t="str">
        <f>INDEX(挂机升级突破!$BJ$4:$BT$4,INDEX(挂机升级突破!$BG$6:$BG$57,卡牌消耗!X218))</f>
        <v>金币</v>
      </c>
      <c r="Z218" s="14">
        <f>ROUND(INDEX(挂机升级突破!$AZ$6:$AZ$57,卡牌消耗!X218)*INDEX(卡牌消耗!$B$8:$F$8,V218),0)</f>
        <v>1440</v>
      </c>
      <c r="AA218" s="14" t="str">
        <f>IF(S218&gt;0,INDEX(挂机升级突破!$BJ$4:$BT$4,S218),"")</f>
        <v>蓝色基础材料</v>
      </c>
      <c r="AB218" s="14">
        <f>ROUND(INDEX(挂机升级突破!$BJ$6:$BT$57,卡牌消耗!X218,S218)*INDEX(卡牌消耗!$B$5:$F$5,V218),0)</f>
        <v>20</v>
      </c>
      <c r="AC218" s="14" t="str">
        <f>IF(T218&gt;0,INDEX(挂机升级突破!$BJ$4:$BT$4,T218),"")</f>
        <v/>
      </c>
      <c r="AD218" s="14" t="str">
        <f>IF(T218&gt;0,ROUND(INDEX(挂机升级突破!$BJ$6:$BT$57,卡牌消耗!X218,T218)*INDEX(卡牌消耗!$B$7:$F$7,V218),0),"")</f>
        <v/>
      </c>
      <c r="AE218" s="122"/>
      <c r="AF218" s="15"/>
      <c r="AG218" s="120">
        <v>214</v>
      </c>
      <c r="AH218" s="14">
        <f t="shared" si="76"/>
        <v>11</v>
      </c>
      <c r="AI218" s="14">
        <f>INDEX(挂机升级突破!$BY$7:$BY$26,AM218)</f>
        <v>5</v>
      </c>
      <c r="AJ218" s="14">
        <f>INDEX(挂机升级突破!$BZ$7:$BZ$26,AM218)</f>
        <v>3</v>
      </c>
      <c r="AK218" s="14">
        <f t="shared" si="77"/>
        <v>4</v>
      </c>
      <c r="AL218" s="14" t="str">
        <f t="shared" si="78"/>
        <v>张飞</v>
      </c>
      <c r="AM218" s="14">
        <f t="shared" si="79"/>
        <v>14</v>
      </c>
      <c r="AN218" s="14" t="str">
        <f t="shared" si="80"/>
        <v>张飞14突</v>
      </c>
      <c r="AO218" s="14" t="str">
        <f>IF(AI218&gt;0,INDEX(挂机升级突破!$CF$5:$CJ$5,卡牌消耗!AI218),"")</f>
        <v>金币</v>
      </c>
      <c r="AP218" s="14">
        <f>IF(AI218&gt;0,ROUND(INDEX(挂机升级突破!$CJ$7:$CJ$26,卡牌消耗!AM218)*INDEX(卡牌消耗!$B$8:$F$8,AK218),0),"")</f>
        <v>33120</v>
      </c>
      <c r="AQ218" s="14" t="str">
        <f>IF(AJ218&gt;0,INDEX(挂机升级突破!$CF$5:$CJ$5,卡牌消耗!AJ218),"")</f>
        <v>银母</v>
      </c>
      <c r="AR218" s="14">
        <f>IF(AJ218&gt;0,ROUND(INDEX(挂机升级突破!$CF$7:$CI$26,卡牌消耗!AM218,卡牌消耗!AJ218)*INDEX($B$6:$F$6,AK218),0),"")</f>
        <v>31</v>
      </c>
      <c r="AS218" s="120"/>
      <c r="AT218" s="120"/>
      <c r="AU218" s="122"/>
      <c r="AV218" s="15"/>
    </row>
    <row r="219" spans="8:69" ht="16.5" x14ac:dyDescent="0.2">
      <c r="H219" s="15"/>
      <c r="I219" s="15"/>
      <c r="J219" s="15"/>
      <c r="K219" s="15"/>
      <c r="L219" s="15"/>
      <c r="M219" s="15"/>
      <c r="N219" s="15"/>
      <c r="O219" s="15"/>
      <c r="P219" s="120">
        <v>215</v>
      </c>
      <c r="Q219" s="14">
        <f t="shared" si="71"/>
        <v>5</v>
      </c>
      <c r="R219" s="14">
        <f>INDEX(挂机升级突破!$BG$6:$BG$57,卡牌消耗!X219)</f>
        <v>11</v>
      </c>
      <c r="S219" s="14">
        <f>INDEX(挂机升级突破!BH$6:BH$57,卡牌消耗!$X219)</f>
        <v>2</v>
      </c>
      <c r="T219" s="14">
        <f>INDEX(挂机升级突破!BI$6:BI$57,卡牌消耗!$X219)</f>
        <v>0</v>
      </c>
      <c r="U219" s="14" t="str">
        <f t="shared" si="72"/>
        <v>李轩辕</v>
      </c>
      <c r="V219" s="14">
        <f t="shared" si="73"/>
        <v>3</v>
      </c>
      <c r="W219" s="14" t="str">
        <f t="shared" si="74"/>
        <v>李轩辕魂火-7</v>
      </c>
      <c r="X219" s="14">
        <f t="shared" si="75"/>
        <v>7</v>
      </c>
      <c r="Y219" s="14" t="str">
        <f>INDEX(挂机升级突破!$BJ$4:$BT$4,INDEX(挂机升级突破!$BG$6:$BG$57,卡牌消耗!X219))</f>
        <v>金币</v>
      </c>
      <c r="Z219" s="14">
        <f>ROUND(INDEX(挂机升级突破!$AZ$6:$AZ$57,卡牌消耗!X219)*INDEX(卡牌消耗!$B$8:$F$8,V219),0)</f>
        <v>2100</v>
      </c>
      <c r="AA219" s="14" t="str">
        <f>IF(S219&gt;0,INDEX(挂机升级突破!$BJ$4:$BT$4,S219),"")</f>
        <v>蓝色基础材料</v>
      </c>
      <c r="AB219" s="14">
        <f>ROUND(INDEX(挂机升级突破!$BJ$6:$BT$57,卡牌消耗!X219,S219)*INDEX(卡牌消耗!$B$5:$F$5,V219),0)</f>
        <v>20</v>
      </c>
      <c r="AC219" s="14" t="str">
        <f>IF(T219&gt;0,INDEX(挂机升级突破!$BJ$4:$BT$4,T219),"")</f>
        <v/>
      </c>
      <c r="AD219" s="14" t="str">
        <f>IF(T219&gt;0,ROUND(INDEX(挂机升级突破!$BJ$6:$BT$57,卡牌消耗!X219,T219)*INDEX(卡牌消耗!$B$7:$F$7,V219),0),"")</f>
        <v/>
      </c>
      <c r="AE219" s="122"/>
      <c r="AF219" s="15"/>
      <c r="AG219" s="120">
        <v>215</v>
      </c>
      <c r="AH219" s="14">
        <f t="shared" si="76"/>
        <v>11</v>
      </c>
      <c r="AI219" s="14">
        <f>INDEX(挂机升级突破!$BY$7:$BY$26,AM219)</f>
        <v>5</v>
      </c>
      <c r="AJ219" s="14">
        <f>INDEX(挂机升级突破!$BZ$7:$BZ$26,AM219)</f>
        <v>3</v>
      </c>
      <c r="AK219" s="14">
        <f t="shared" si="77"/>
        <v>4</v>
      </c>
      <c r="AL219" s="14" t="str">
        <f t="shared" si="78"/>
        <v>张飞</v>
      </c>
      <c r="AM219" s="14">
        <f t="shared" si="79"/>
        <v>15</v>
      </c>
      <c r="AN219" s="14" t="str">
        <f t="shared" si="80"/>
        <v>张飞15突</v>
      </c>
      <c r="AO219" s="14" t="str">
        <f>IF(AI219&gt;0,INDEX(挂机升级突破!$CF$5:$CJ$5,卡牌消耗!AI219),"")</f>
        <v>金币</v>
      </c>
      <c r="AP219" s="14">
        <f>IF(AI219&gt;0,ROUND(INDEX(挂机升级突破!$CJ$7:$CJ$26,卡牌消耗!AM219)*INDEX(卡牌消耗!$B$8:$F$8,AK219),0),"")</f>
        <v>37959</v>
      </c>
      <c r="AQ219" s="14" t="str">
        <f>IF(AJ219&gt;0,INDEX(挂机升级突破!$CF$5:$CJ$5,卡牌消耗!AJ219),"")</f>
        <v>银母</v>
      </c>
      <c r="AR219" s="14">
        <f>IF(AJ219&gt;0,ROUND(INDEX(挂机升级突破!$CF$7:$CI$26,卡牌消耗!AM219,卡牌消耗!AJ219)*INDEX($B$6:$F$6,AK219),0),"")</f>
        <v>42</v>
      </c>
      <c r="AS219" s="120"/>
      <c r="AT219" s="120"/>
      <c r="AU219" s="122"/>
      <c r="AV219" s="15"/>
    </row>
    <row r="220" spans="8:69" ht="16.5" x14ac:dyDescent="0.2">
      <c r="H220" s="15"/>
      <c r="I220" s="15"/>
      <c r="J220" s="15"/>
      <c r="K220" s="15"/>
      <c r="L220" s="15"/>
      <c r="M220" s="15"/>
      <c r="N220" s="15"/>
      <c r="O220" s="15"/>
      <c r="P220" s="120">
        <v>216</v>
      </c>
      <c r="Q220" s="14">
        <f t="shared" si="71"/>
        <v>5</v>
      </c>
      <c r="R220" s="14">
        <f>INDEX(挂机升级突破!$BG$6:$BG$57,卡牌消耗!X220)</f>
        <v>11</v>
      </c>
      <c r="S220" s="14">
        <f>INDEX(挂机升级突破!BH$6:BH$57,卡牌消耗!$X220)</f>
        <v>2</v>
      </c>
      <c r="T220" s="14">
        <f>INDEX(挂机升级突破!BI$6:BI$57,卡牌消耗!$X220)</f>
        <v>0</v>
      </c>
      <c r="U220" s="14" t="str">
        <f t="shared" si="72"/>
        <v>李轩辕</v>
      </c>
      <c r="V220" s="14">
        <f t="shared" si="73"/>
        <v>3</v>
      </c>
      <c r="W220" s="14" t="str">
        <f t="shared" si="74"/>
        <v>李轩辕魂火-8</v>
      </c>
      <c r="X220" s="14">
        <f t="shared" si="75"/>
        <v>8</v>
      </c>
      <c r="Y220" s="14" t="str">
        <f>INDEX(挂机升级突破!$BJ$4:$BT$4,INDEX(挂机升级突破!$BG$6:$BG$57,卡牌消耗!X220))</f>
        <v>金币</v>
      </c>
      <c r="Z220" s="14">
        <f>ROUND(INDEX(挂机升级突破!$AZ$6:$AZ$57,卡牌消耗!X220)*INDEX(卡牌消耗!$B$8:$F$8,V220),0)</f>
        <v>2880</v>
      </c>
      <c r="AA220" s="14" t="str">
        <f>IF(S220&gt;0,INDEX(挂机升级突破!$BJ$4:$BT$4,S220),"")</f>
        <v>蓝色基础材料</v>
      </c>
      <c r="AB220" s="14">
        <f>ROUND(INDEX(挂机升级突破!$BJ$6:$BT$57,卡牌消耗!X220,S220)*INDEX(卡牌消耗!$B$5:$F$5,V220),0)</f>
        <v>35</v>
      </c>
      <c r="AC220" s="14" t="str">
        <f>IF(T220&gt;0,INDEX(挂机升级突破!$BJ$4:$BT$4,T220),"")</f>
        <v/>
      </c>
      <c r="AD220" s="14" t="str">
        <f>IF(T220&gt;0,ROUND(INDEX(挂机升级突破!$BJ$6:$BT$57,卡牌消耗!X220,T220)*INDEX(卡牌消耗!$B$7:$F$7,V220),0),"")</f>
        <v/>
      </c>
      <c r="AE220" s="122"/>
      <c r="AF220" s="15"/>
      <c r="AG220" s="120">
        <v>216</v>
      </c>
      <c r="AH220" s="14">
        <f t="shared" si="76"/>
        <v>11</v>
      </c>
      <c r="AI220" s="14">
        <f>INDEX(挂机升级突破!$BY$7:$BY$26,AM220)</f>
        <v>5</v>
      </c>
      <c r="AJ220" s="14">
        <f>INDEX(挂机升级突破!$BZ$7:$BZ$26,AM220)</f>
        <v>3</v>
      </c>
      <c r="AK220" s="14">
        <f t="shared" si="77"/>
        <v>4</v>
      </c>
      <c r="AL220" s="14" t="str">
        <f t="shared" si="78"/>
        <v>张飞</v>
      </c>
      <c r="AM220" s="14">
        <f t="shared" si="79"/>
        <v>16</v>
      </c>
      <c r="AN220" s="14" t="str">
        <f t="shared" si="80"/>
        <v>张飞16突</v>
      </c>
      <c r="AO220" s="14" t="str">
        <f>IF(AI220&gt;0,INDEX(挂机升级突破!$CF$5:$CJ$5,卡牌消耗!AI220),"")</f>
        <v>金币</v>
      </c>
      <c r="AP220" s="14">
        <f>IF(AI220&gt;0,ROUND(INDEX(挂机升级突破!$CJ$7:$CJ$26,卡牌消耗!AM220)*INDEX(卡牌消耗!$B$8:$F$8,AK220),0),"")</f>
        <v>48600</v>
      </c>
      <c r="AQ220" s="14" t="str">
        <f>IF(AJ220&gt;0,INDEX(挂机升级突破!$CF$5:$CJ$5,卡牌消耗!AJ220),"")</f>
        <v>银母</v>
      </c>
      <c r="AR220" s="14">
        <f>IF(AJ220&gt;0,ROUND(INDEX(挂机升级突破!$CF$7:$CI$26,卡牌消耗!AM220,卡牌消耗!AJ220)*INDEX($B$6:$F$6,AK220),0),"")</f>
        <v>54</v>
      </c>
      <c r="AS220" s="120"/>
      <c r="AT220" s="120"/>
      <c r="AU220" s="122"/>
      <c r="AV220" s="15"/>
    </row>
    <row r="221" spans="8:69" ht="16.5" x14ac:dyDescent="0.2">
      <c r="H221" s="15"/>
      <c r="I221" s="15"/>
      <c r="J221" s="15"/>
      <c r="K221" s="15"/>
      <c r="L221" s="15"/>
      <c r="M221" s="15"/>
      <c r="N221" s="15"/>
      <c r="O221" s="15"/>
      <c r="P221" s="120">
        <v>217</v>
      </c>
      <c r="Q221" s="14">
        <f t="shared" si="71"/>
        <v>5</v>
      </c>
      <c r="R221" s="14">
        <f>INDEX(挂机升级突破!$BG$6:$BG$57,卡牌消耗!X221)</f>
        <v>11</v>
      </c>
      <c r="S221" s="14">
        <f>INDEX(挂机升级突破!BH$6:BH$57,卡牌消耗!$X221)</f>
        <v>2</v>
      </c>
      <c r="T221" s="14">
        <f>INDEX(挂机升级突破!BI$6:BI$57,卡牌消耗!$X221)</f>
        <v>0</v>
      </c>
      <c r="U221" s="14" t="str">
        <f t="shared" si="72"/>
        <v>李轩辕</v>
      </c>
      <c r="V221" s="14">
        <f t="shared" si="73"/>
        <v>3</v>
      </c>
      <c r="W221" s="14" t="str">
        <f t="shared" si="74"/>
        <v>李轩辕魂火-9</v>
      </c>
      <c r="X221" s="14">
        <f t="shared" si="75"/>
        <v>9</v>
      </c>
      <c r="Y221" s="14" t="str">
        <f>INDEX(挂机升级突破!$BJ$4:$BT$4,INDEX(挂机升级突破!$BG$6:$BG$57,卡牌消耗!X221))</f>
        <v>金币</v>
      </c>
      <c r="Z221" s="14">
        <f>ROUND(INDEX(挂机升级突破!$AZ$6:$AZ$57,卡牌消耗!X221)*INDEX(卡牌消耗!$B$8:$F$8,V221),0)</f>
        <v>3120</v>
      </c>
      <c r="AA221" s="14" t="str">
        <f>IF(S221&gt;0,INDEX(挂机升级突破!$BJ$4:$BT$4,S221),"")</f>
        <v>蓝色基础材料</v>
      </c>
      <c r="AB221" s="14">
        <f>ROUND(INDEX(挂机升级突破!$BJ$6:$BT$57,卡牌消耗!X221,S221)*INDEX(卡牌消耗!$B$5:$F$5,V221),0)</f>
        <v>35</v>
      </c>
      <c r="AC221" s="14" t="str">
        <f>IF(T221&gt;0,INDEX(挂机升级突破!$BJ$4:$BT$4,T221),"")</f>
        <v/>
      </c>
      <c r="AD221" s="14" t="str">
        <f>IF(T221&gt;0,ROUND(INDEX(挂机升级突破!$BJ$6:$BT$57,卡牌消耗!X221,T221)*INDEX(卡牌消耗!$B$7:$F$7,V221),0),"")</f>
        <v/>
      </c>
      <c r="AE221" s="122"/>
      <c r="AF221" s="15"/>
      <c r="AG221" s="120">
        <v>217</v>
      </c>
      <c r="AH221" s="14">
        <f t="shared" si="76"/>
        <v>11</v>
      </c>
      <c r="AI221" s="14">
        <f>INDEX(挂机升级突破!$BY$7:$BY$26,AM221)</f>
        <v>5</v>
      </c>
      <c r="AJ221" s="14">
        <f>INDEX(挂机升级突破!$BZ$7:$BZ$26,AM221)</f>
        <v>4</v>
      </c>
      <c r="AK221" s="14">
        <f t="shared" si="77"/>
        <v>4</v>
      </c>
      <c r="AL221" s="14" t="str">
        <f t="shared" si="78"/>
        <v>张飞</v>
      </c>
      <c r="AM221" s="14">
        <f t="shared" si="79"/>
        <v>17</v>
      </c>
      <c r="AN221" s="14" t="str">
        <f t="shared" si="80"/>
        <v>张飞17突</v>
      </c>
      <c r="AO221" s="14" t="str">
        <f>IF(AI221&gt;0,INDEX(挂机升级突破!$CF$5:$CJ$5,卡牌消耗!AI221),"")</f>
        <v>金币</v>
      </c>
      <c r="AP221" s="14">
        <f>IF(AI221&gt;0,ROUND(INDEX(挂机升级突破!$CJ$7:$CJ$26,卡牌消耗!AM221)*INDEX(卡牌消耗!$B$8:$F$8,AK221),0),"")</f>
        <v>54399</v>
      </c>
      <c r="AQ221" s="14" t="str">
        <f>IF(AJ221&gt;0,INDEX(挂机升级突破!$CF$5:$CJ$5,卡牌消耗!AJ221),"")</f>
        <v>铀金</v>
      </c>
      <c r="AR221" s="14">
        <f>IF(AJ221&gt;0,ROUND(INDEX(挂机升级突破!$CF$7:$CI$26,卡牌消耗!AM221,卡牌消耗!AJ221)*INDEX($B$6:$F$6,AK221),0),"")</f>
        <v>11</v>
      </c>
      <c r="AS221" s="120"/>
      <c r="AT221" s="120"/>
      <c r="AU221" s="122"/>
      <c r="AV221" s="15"/>
    </row>
    <row r="222" spans="8:69" ht="16.5" x14ac:dyDescent="0.2">
      <c r="H222" s="15"/>
      <c r="I222" s="15"/>
      <c r="J222" s="15"/>
      <c r="K222" s="15"/>
      <c r="L222" s="15"/>
      <c r="M222" s="15"/>
      <c r="N222" s="15"/>
      <c r="O222" s="15"/>
      <c r="P222" s="120">
        <v>218</v>
      </c>
      <c r="Q222" s="14">
        <f t="shared" si="71"/>
        <v>5</v>
      </c>
      <c r="R222" s="14">
        <f>INDEX(挂机升级突破!$BG$6:$BG$57,卡牌消耗!X222)</f>
        <v>11</v>
      </c>
      <c r="S222" s="14">
        <f>INDEX(挂机升级突破!BH$6:BH$57,卡牌消耗!$X222)</f>
        <v>2</v>
      </c>
      <c r="T222" s="14">
        <f>INDEX(挂机升级突破!BI$6:BI$57,卡牌消耗!$X222)</f>
        <v>0</v>
      </c>
      <c r="U222" s="14" t="str">
        <f t="shared" si="72"/>
        <v>李轩辕</v>
      </c>
      <c r="V222" s="14">
        <f t="shared" si="73"/>
        <v>3</v>
      </c>
      <c r="W222" s="14" t="str">
        <f t="shared" si="74"/>
        <v>李轩辕魂火-10</v>
      </c>
      <c r="X222" s="14">
        <f t="shared" si="75"/>
        <v>10</v>
      </c>
      <c r="Y222" s="14" t="str">
        <f>INDEX(挂机升级突破!$BJ$4:$BT$4,INDEX(挂机升级突破!$BG$6:$BG$57,卡牌消耗!X222))</f>
        <v>金币</v>
      </c>
      <c r="Z222" s="14">
        <f>ROUND(INDEX(挂机升级突破!$AZ$6:$AZ$57,卡牌消耗!X222)*INDEX(卡牌消耗!$B$8:$F$8,V222),0)</f>
        <v>3480</v>
      </c>
      <c r="AA222" s="14" t="str">
        <f>IF(S222&gt;0,INDEX(挂机升级突破!$BJ$4:$BT$4,S222),"")</f>
        <v>蓝色基础材料</v>
      </c>
      <c r="AB222" s="14">
        <f>ROUND(INDEX(挂机升级突破!$BJ$6:$BT$57,卡牌消耗!X222,S222)*INDEX(卡牌消耗!$B$5:$F$5,V222),0)</f>
        <v>55</v>
      </c>
      <c r="AC222" s="14" t="str">
        <f>IF(T222&gt;0,INDEX(挂机升级突破!$BJ$4:$BT$4,T222),"")</f>
        <v/>
      </c>
      <c r="AD222" s="14" t="str">
        <f>IF(T222&gt;0,ROUND(INDEX(挂机升级突破!$BJ$6:$BT$57,卡牌消耗!X222,T222)*INDEX(卡牌消耗!$B$7:$F$7,V222),0),"")</f>
        <v/>
      </c>
      <c r="AE222" s="122"/>
      <c r="AF222" s="15"/>
      <c r="AG222" s="120">
        <v>218</v>
      </c>
      <c r="AH222" s="14">
        <f t="shared" si="76"/>
        <v>11</v>
      </c>
      <c r="AI222" s="14">
        <f>INDEX(挂机升级突破!$BY$7:$BY$26,AM222)</f>
        <v>5</v>
      </c>
      <c r="AJ222" s="14">
        <f>INDEX(挂机升级突破!$BZ$7:$BZ$26,AM222)</f>
        <v>4</v>
      </c>
      <c r="AK222" s="14">
        <f t="shared" si="77"/>
        <v>4</v>
      </c>
      <c r="AL222" s="14" t="str">
        <f t="shared" si="78"/>
        <v>张飞</v>
      </c>
      <c r="AM222" s="14">
        <f t="shared" si="79"/>
        <v>18</v>
      </c>
      <c r="AN222" s="14" t="str">
        <f t="shared" si="80"/>
        <v>张飞18突</v>
      </c>
      <c r="AO222" s="14" t="str">
        <f>IF(AI222&gt;0,INDEX(挂机升级突破!$CF$5:$CJ$5,卡牌消耗!AI222),"")</f>
        <v>金币</v>
      </c>
      <c r="AP222" s="14">
        <f>IF(AI222&gt;0,ROUND(INDEX(挂机升级突破!$CJ$7:$CJ$26,卡牌消耗!AM222)*INDEX(卡牌消耗!$B$8:$F$8,AK222),0),"")</f>
        <v>81000</v>
      </c>
      <c r="AQ222" s="14" t="str">
        <f>IF(AJ222&gt;0,INDEX(挂机升级突破!$CF$5:$CJ$5,卡牌消耗!AJ222),"")</f>
        <v>铀金</v>
      </c>
      <c r="AR222" s="14">
        <f>IF(AJ222&gt;0,ROUND(INDEX(挂机升级突破!$CF$7:$CI$26,卡牌消耗!AM222,卡牌消耗!AJ222)*INDEX($B$6:$F$6,AK222),0),"")</f>
        <v>14</v>
      </c>
      <c r="AS222" s="120"/>
      <c r="AT222" s="120"/>
      <c r="AU222" s="122"/>
      <c r="AV222" s="15"/>
    </row>
    <row r="223" spans="8:69" ht="16.5" x14ac:dyDescent="0.2">
      <c r="H223" s="15"/>
      <c r="I223" s="15"/>
      <c r="J223" s="15"/>
      <c r="K223" s="15"/>
      <c r="L223" s="15"/>
      <c r="M223" s="15"/>
      <c r="N223" s="15"/>
      <c r="O223" s="15"/>
      <c r="P223" s="120">
        <v>219</v>
      </c>
      <c r="Q223" s="14">
        <f t="shared" si="71"/>
        <v>5</v>
      </c>
      <c r="R223" s="14">
        <f>INDEX(挂机升级突破!$BG$6:$BG$57,卡牌消耗!X223)</f>
        <v>11</v>
      </c>
      <c r="S223" s="14">
        <f>INDEX(挂机升级突破!BH$6:BH$57,卡牌消耗!$X223)</f>
        <v>2</v>
      </c>
      <c r="T223" s="14">
        <f>INDEX(挂机升级突破!BI$6:BI$57,卡牌消耗!$X223)</f>
        <v>0</v>
      </c>
      <c r="U223" s="14" t="str">
        <f t="shared" si="72"/>
        <v>李轩辕</v>
      </c>
      <c r="V223" s="14">
        <f t="shared" si="73"/>
        <v>3</v>
      </c>
      <c r="W223" s="14" t="str">
        <f t="shared" si="74"/>
        <v>李轩辕魂火-11</v>
      </c>
      <c r="X223" s="14">
        <f t="shared" si="75"/>
        <v>11</v>
      </c>
      <c r="Y223" s="14" t="str">
        <f>INDEX(挂机升级突破!$BJ$4:$BT$4,INDEX(挂机升级突破!$BG$6:$BG$57,卡牌消耗!X223))</f>
        <v>金币</v>
      </c>
      <c r="Z223" s="14">
        <f>ROUND(INDEX(挂机升级突破!$AZ$6:$AZ$57,卡牌消耗!X223)*INDEX(卡牌消耗!$B$8:$F$8,V223),0)</f>
        <v>3640</v>
      </c>
      <c r="AA223" s="14" t="str">
        <f>IF(S223&gt;0,INDEX(挂机升级突破!$BJ$4:$BT$4,S223),"")</f>
        <v>蓝色基础材料</v>
      </c>
      <c r="AB223" s="14">
        <f>ROUND(INDEX(挂机升级突破!$BJ$6:$BT$57,卡牌消耗!X223,S223)*INDEX(卡牌消耗!$B$5:$F$5,V223),0)</f>
        <v>55</v>
      </c>
      <c r="AC223" s="14" t="str">
        <f>IF(T223&gt;0,INDEX(挂机升级突破!$BJ$4:$BT$4,T223),"")</f>
        <v/>
      </c>
      <c r="AD223" s="14" t="str">
        <f>IF(T223&gt;0,ROUND(INDEX(挂机升级突破!$BJ$6:$BT$57,卡牌消耗!X223,T223)*INDEX(卡牌消耗!$B$7:$F$7,V223),0),"")</f>
        <v/>
      </c>
      <c r="AE223" s="122"/>
      <c r="AF223" s="15"/>
      <c r="AG223" s="120">
        <v>219</v>
      </c>
      <c r="AH223" s="14">
        <f t="shared" si="76"/>
        <v>11</v>
      </c>
      <c r="AI223" s="14">
        <f>INDEX(挂机升级突破!$BY$7:$BY$26,AM223)</f>
        <v>5</v>
      </c>
      <c r="AJ223" s="14">
        <f>INDEX(挂机升级突破!$BZ$7:$BZ$26,AM223)</f>
        <v>4</v>
      </c>
      <c r="AK223" s="14">
        <f t="shared" si="77"/>
        <v>4</v>
      </c>
      <c r="AL223" s="14" t="str">
        <f t="shared" si="78"/>
        <v>张飞</v>
      </c>
      <c r="AM223" s="14">
        <f t="shared" si="79"/>
        <v>19</v>
      </c>
      <c r="AN223" s="14" t="str">
        <f t="shared" si="80"/>
        <v>张飞19突</v>
      </c>
      <c r="AO223" s="14" t="str">
        <f>IF(AI223&gt;0,INDEX(挂机升级突破!$CF$5:$CJ$5,卡牌消耗!AI223),"")</f>
        <v>金币</v>
      </c>
      <c r="AP223" s="14">
        <f>IF(AI223&gt;0,ROUND(INDEX(挂机升级突破!$CJ$7:$CJ$26,卡牌消耗!AM223)*INDEX(卡牌消耗!$B$8:$F$8,AK223),0),"")</f>
        <v>97659</v>
      </c>
      <c r="AQ223" s="14" t="str">
        <f>IF(AJ223&gt;0,INDEX(挂机升级突破!$CF$5:$CJ$5,卡牌消耗!AJ223),"")</f>
        <v>铀金</v>
      </c>
      <c r="AR223" s="14">
        <f>IF(AJ223&gt;0,ROUND(INDEX(挂机升级突破!$CF$7:$CI$26,卡牌消耗!AM223,卡牌消耗!AJ223)*INDEX($B$6:$F$6,AK223),0),"")</f>
        <v>19</v>
      </c>
      <c r="AS223" s="120"/>
      <c r="AT223" s="120"/>
      <c r="AU223" s="122"/>
      <c r="AV223" s="15"/>
    </row>
    <row r="224" spans="8:69" ht="16.5" x14ac:dyDescent="0.2">
      <c r="H224" s="15"/>
      <c r="I224" s="15"/>
      <c r="J224" s="15"/>
      <c r="K224" s="15"/>
      <c r="L224" s="15"/>
      <c r="M224" s="15"/>
      <c r="N224" s="15"/>
      <c r="O224" s="15"/>
      <c r="P224" s="120">
        <v>220</v>
      </c>
      <c r="Q224" s="14">
        <f t="shared" si="71"/>
        <v>5</v>
      </c>
      <c r="R224" s="14">
        <f>INDEX(挂机升级突破!$BG$6:$BG$57,卡牌消耗!X224)</f>
        <v>11</v>
      </c>
      <c r="S224" s="14">
        <f>INDEX(挂机升级突破!BH$6:BH$57,卡牌消耗!$X224)</f>
        <v>2</v>
      </c>
      <c r="T224" s="14">
        <f>INDEX(挂机升级突破!BI$6:BI$57,卡牌消耗!$X224)</f>
        <v>0</v>
      </c>
      <c r="U224" s="14" t="str">
        <f t="shared" si="72"/>
        <v>李轩辕</v>
      </c>
      <c r="V224" s="14">
        <f t="shared" si="73"/>
        <v>3</v>
      </c>
      <c r="W224" s="14" t="str">
        <f t="shared" si="74"/>
        <v>李轩辕魂火-12</v>
      </c>
      <c r="X224" s="14">
        <f t="shared" si="75"/>
        <v>12</v>
      </c>
      <c r="Y224" s="14" t="str">
        <f>INDEX(挂机升级突破!$BJ$4:$BT$4,INDEX(挂机升级突破!$BG$6:$BG$57,卡牌消耗!X224))</f>
        <v>金币</v>
      </c>
      <c r="Z224" s="14">
        <f>ROUND(INDEX(挂机升级突破!$AZ$6:$AZ$57,卡牌消耗!X224)*INDEX(卡牌消耗!$B$8:$F$8,V224),0)</f>
        <v>4060</v>
      </c>
      <c r="AA224" s="14" t="str">
        <f>IF(S224&gt;0,INDEX(挂机升级突破!$BJ$4:$BT$4,S224),"")</f>
        <v>蓝色基础材料</v>
      </c>
      <c r="AB224" s="14">
        <f>ROUND(INDEX(挂机升级突破!$BJ$6:$BT$57,卡牌消耗!X224,S224)*INDEX(卡牌消耗!$B$5:$F$5,V224),0)</f>
        <v>75</v>
      </c>
      <c r="AC224" s="14" t="str">
        <f>IF(T224&gt;0,INDEX(挂机升级突破!$BJ$4:$BT$4,T224),"")</f>
        <v/>
      </c>
      <c r="AD224" s="14" t="str">
        <f>IF(T224&gt;0,ROUND(INDEX(挂机升级突破!$BJ$6:$BT$57,卡牌消耗!X224,T224)*INDEX(卡牌消耗!$B$7:$F$7,V224),0),"")</f>
        <v/>
      </c>
      <c r="AE224" s="122"/>
      <c r="AF224" s="15"/>
      <c r="AG224" s="120">
        <v>220</v>
      </c>
      <c r="AH224" s="14">
        <f t="shared" si="76"/>
        <v>11</v>
      </c>
      <c r="AI224" s="14">
        <f>INDEX(挂机升级突破!$BY$7:$BY$26,AM224)</f>
        <v>5</v>
      </c>
      <c r="AJ224" s="14">
        <f>INDEX(挂机升级突破!$BZ$7:$BZ$26,AM224)</f>
        <v>4</v>
      </c>
      <c r="AK224" s="14">
        <f t="shared" si="77"/>
        <v>4</v>
      </c>
      <c r="AL224" s="14" t="str">
        <f t="shared" si="78"/>
        <v>张飞</v>
      </c>
      <c r="AM224" s="14">
        <f t="shared" si="79"/>
        <v>20</v>
      </c>
      <c r="AN224" s="14" t="str">
        <f t="shared" si="80"/>
        <v>张飞20突</v>
      </c>
      <c r="AO224" s="14" t="str">
        <f>IF(AI224&gt;0,INDEX(挂机升级突破!$CF$5:$CJ$5,卡牌消耗!AI224),"")</f>
        <v>金币</v>
      </c>
      <c r="AP224" s="14">
        <f>IF(AI224&gt;0,ROUND(INDEX(挂机升级突破!$CJ$7:$CJ$26,卡牌消耗!AM224)*INDEX(卡牌消耗!$B$8:$F$8,AK224),0),"")</f>
        <v>136080</v>
      </c>
      <c r="AQ224" s="14" t="str">
        <f>IF(AJ224&gt;0,INDEX(挂机升级突破!$CF$5:$CJ$5,卡牌消耗!AJ224),"")</f>
        <v>铀金</v>
      </c>
      <c r="AR224" s="14">
        <f>IF(AJ224&gt;0,ROUND(INDEX(挂机升级突破!$CF$7:$CI$26,卡牌消耗!AM224,卡牌消耗!AJ224)*INDEX($B$6:$F$6,AK224),0),"")</f>
        <v>25</v>
      </c>
      <c r="AS224" s="120"/>
      <c r="AT224" s="120"/>
      <c r="AU224" s="122"/>
      <c r="AV224" s="15"/>
    </row>
    <row r="225" spans="8:48" ht="16.5" x14ac:dyDescent="0.2">
      <c r="H225" s="15"/>
      <c r="I225" s="15"/>
      <c r="J225" s="15"/>
      <c r="K225" s="15"/>
      <c r="L225" s="15"/>
      <c r="M225" s="15"/>
      <c r="N225" s="15"/>
      <c r="O225" s="15"/>
      <c r="P225" s="120">
        <v>221</v>
      </c>
      <c r="Q225" s="14">
        <f t="shared" si="71"/>
        <v>5</v>
      </c>
      <c r="R225" s="14">
        <f>INDEX(挂机升级突破!$BG$6:$BG$57,卡牌消耗!X225)</f>
        <v>11</v>
      </c>
      <c r="S225" s="14">
        <f>INDEX(挂机升级突破!BH$6:BH$57,卡牌消耗!$X225)</f>
        <v>2</v>
      </c>
      <c r="T225" s="14">
        <f>INDEX(挂机升级突破!BI$6:BI$57,卡牌消耗!$X225)</f>
        <v>0</v>
      </c>
      <c r="U225" s="14" t="str">
        <f t="shared" si="72"/>
        <v>李轩辕</v>
      </c>
      <c r="V225" s="14">
        <f t="shared" si="73"/>
        <v>3</v>
      </c>
      <c r="W225" s="14" t="str">
        <f t="shared" si="74"/>
        <v>李轩辕魂火-13</v>
      </c>
      <c r="X225" s="14">
        <f t="shared" si="75"/>
        <v>13</v>
      </c>
      <c r="Y225" s="14" t="str">
        <f>INDEX(挂机升级突破!$BJ$4:$BT$4,INDEX(挂机升级突破!$BG$6:$BG$57,卡牌消耗!X225))</f>
        <v>金币</v>
      </c>
      <c r="Z225" s="14">
        <f>ROUND(INDEX(挂机升级突破!$AZ$6:$AZ$57,卡牌消耗!X225)*INDEX(卡牌消耗!$B$8:$F$8,V225),0)</f>
        <v>4190</v>
      </c>
      <c r="AA225" s="14" t="str">
        <f>IF(S225&gt;0,INDEX(挂机升级突破!$BJ$4:$BT$4,S225),"")</f>
        <v>蓝色基础材料</v>
      </c>
      <c r="AB225" s="14">
        <f>ROUND(INDEX(挂机升级突破!$BJ$6:$BT$57,卡牌消耗!X225,S225)*INDEX(卡牌消耗!$B$5:$F$5,V225),0)</f>
        <v>75</v>
      </c>
      <c r="AC225" s="14" t="str">
        <f>IF(T225&gt;0,INDEX(挂机升级突破!$BJ$4:$BT$4,T225),"")</f>
        <v/>
      </c>
      <c r="AD225" s="14" t="str">
        <f>IF(T225&gt;0,ROUND(INDEX(挂机升级突破!$BJ$6:$BT$57,卡牌消耗!X225,T225)*INDEX(卡牌消耗!$B$7:$F$7,V225),0),"")</f>
        <v/>
      </c>
      <c r="AE225" s="122"/>
      <c r="AF225" s="15"/>
      <c r="AG225" s="120">
        <v>221</v>
      </c>
      <c r="AH225" s="14">
        <f t="shared" si="76"/>
        <v>12</v>
      </c>
      <c r="AI225" s="14">
        <f>INDEX(挂机升级突破!$BY$7:$BY$26,AM225)</f>
        <v>0</v>
      </c>
      <c r="AJ225" s="14">
        <f>INDEX(挂机升级突破!$BZ$7:$BZ$26,AM225)</f>
        <v>0</v>
      </c>
      <c r="AK225" s="14">
        <f t="shared" si="77"/>
        <v>5</v>
      </c>
      <c r="AL225" s="14" t="str">
        <f t="shared" si="78"/>
        <v>夏侯惇</v>
      </c>
      <c r="AM225" s="14">
        <f t="shared" si="79"/>
        <v>1</v>
      </c>
      <c r="AN225" s="14" t="str">
        <f t="shared" si="80"/>
        <v>夏侯惇1突</v>
      </c>
      <c r="AO225" s="14" t="str">
        <f>IF(AI225&gt;0,INDEX(挂机升级突破!$CF$5:$CJ$5,卡牌消耗!AI225),"")</f>
        <v/>
      </c>
      <c r="AP225" s="14" t="str">
        <f>IF(AI225&gt;0,ROUND(INDEX(挂机升级突破!$CJ$7:$CJ$26,卡牌消耗!AM225)*INDEX(卡牌消耗!$B$8:$F$8,AK225),0),"")</f>
        <v/>
      </c>
      <c r="AQ225" s="14" t="str">
        <f>IF(AJ225&gt;0,INDEX(挂机升级突破!$CF$5:$CJ$5,卡牌消耗!AJ225),"")</f>
        <v/>
      </c>
      <c r="AR225" s="14" t="str">
        <f>IF(AJ225&gt;0,ROUND(INDEX(挂机升级突破!$CF$7:$CI$26,卡牌消耗!AM225,卡牌消耗!AJ225)*INDEX($B$6:$F$6,AK225),0),"")</f>
        <v/>
      </c>
      <c r="AS225" s="120"/>
      <c r="AT225" s="120"/>
      <c r="AU225" s="122"/>
      <c r="AV225" s="15"/>
    </row>
    <row r="226" spans="8:48" ht="16.5" x14ac:dyDescent="0.2">
      <c r="H226" s="15"/>
      <c r="I226" s="15"/>
      <c r="J226" s="15"/>
      <c r="K226" s="15"/>
      <c r="L226" s="15"/>
      <c r="M226" s="15"/>
      <c r="N226" s="15"/>
      <c r="O226" s="15"/>
      <c r="P226" s="120">
        <v>222</v>
      </c>
      <c r="Q226" s="14">
        <f t="shared" si="71"/>
        <v>5</v>
      </c>
      <c r="R226" s="14">
        <f>INDEX(挂机升级突破!$BG$6:$BG$57,卡牌消耗!X226)</f>
        <v>11</v>
      </c>
      <c r="S226" s="14">
        <f>INDEX(挂机升级突破!BH$6:BH$57,卡牌消耗!$X226)</f>
        <v>3</v>
      </c>
      <c r="T226" s="14">
        <f>INDEX(挂机升级突破!BI$6:BI$57,卡牌消耗!$X226)</f>
        <v>0</v>
      </c>
      <c r="U226" s="14" t="str">
        <f t="shared" si="72"/>
        <v>李轩辕</v>
      </c>
      <c r="V226" s="14">
        <f t="shared" si="73"/>
        <v>3</v>
      </c>
      <c r="W226" s="14" t="str">
        <f t="shared" si="74"/>
        <v>李轩辕魂火-14</v>
      </c>
      <c r="X226" s="14">
        <f t="shared" si="75"/>
        <v>14</v>
      </c>
      <c r="Y226" s="14" t="str">
        <f>INDEX(挂机升级突破!$BJ$4:$BT$4,INDEX(挂机升级突破!$BG$6:$BG$57,卡牌消耗!X226))</f>
        <v>金币</v>
      </c>
      <c r="Z226" s="14">
        <f>ROUND(INDEX(挂机升级突破!$AZ$6:$AZ$57,卡牌消耗!X226)*INDEX(卡牌消耗!$B$8:$F$8,V226),0)</f>
        <v>4675</v>
      </c>
      <c r="AA226" s="14" t="str">
        <f>IF(S226&gt;0,INDEX(挂机升级突破!$BJ$4:$BT$4,S226),"")</f>
        <v>紫色基础材料</v>
      </c>
      <c r="AB226" s="14">
        <f>ROUND(INDEX(挂机升级突破!$BJ$6:$BT$57,卡牌消耗!X226,S226)*INDEX(卡牌消耗!$B$5:$F$5,V226),0)</f>
        <v>15</v>
      </c>
      <c r="AC226" s="14" t="str">
        <f>IF(T226&gt;0,INDEX(挂机升级突破!$BJ$4:$BT$4,T226),"")</f>
        <v/>
      </c>
      <c r="AD226" s="14" t="str">
        <f>IF(T226&gt;0,ROUND(INDEX(挂机升级突破!$BJ$6:$BT$57,卡牌消耗!X226,T226)*INDEX(卡牌消耗!$B$7:$F$7,V226),0),"")</f>
        <v/>
      </c>
      <c r="AE226" s="122"/>
      <c r="AF226" s="15"/>
      <c r="AG226" s="120">
        <v>222</v>
      </c>
      <c r="AH226" s="14">
        <f t="shared" si="76"/>
        <v>12</v>
      </c>
      <c r="AI226" s="14">
        <f>INDEX(挂机升级突破!$BY$7:$BY$26,AM226)</f>
        <v>5</v>
      </c>
      <c r="AJ226" s="14">
        <f>INDEX(挂机升级突破!$BZ$7:$BZ$26,AM226)</f>
        <v>0</v>
      </c>
      <c r="AK226" s="14">
        <f t="shared" si="77"/>
        <v>5</v>
      </c>
      <c r="AL226" s="14" t="str">
        <f t="shared" si="78"/>
        <v>夏侯惇</v>
      </c>
      <c r="AM226" s="14">
        <f t="shared" si="79"/>
        <v>2</v>
      </c>
      <c r="AN226" s="14" t="str">
        <f t="shared" si="80"/>
        <v>夏侯惇2突</v>
      </c>
      <c r="AO226" s="14" t="str">
        <f>IF(AI226&gt;0,INDEX(挂机升级突破!$CF$5:$CJ$5,卡牌消耗!AI226),"")</f>
        <v>金币</v>
      </c>
      <c r="AP226" s="14">
        <f>IF(AI226&gt;0,ROUND(INDEX(挂机升级突破!$CJ$7:$CJ$26,卡牌消耗!AM226)*INDEX(卡牌消耗!$B$8:$F$8,AK226),0),"")</f>
        <v>160</v>
      </c>
      <c r="AQ226" s="14" t="str">
        <f>IF(AJ226&gt;0,INDEX(挂机升级突破!$CF$5:$CJ$5,卡牌消耗!AJ226),"")</f>
        <v/>
      </c>
      <c r="AR226" s="14" t="str">
        <f>IF(AJ226&gt;0,ROUND(INDEX(挂机升级突破!$CF$7:$CI$26,卡牌消耗!AM226,卡牌消耗!AJ226)*INDEX($B$6:$F$6,AK226),0),"")</f>
        <v/>
      </c>
      <c r="AS226" s="120"/>
      <c r="AT226" s="120"/>
      <c r="AU226" s="122"/>
      <c r="AV226" s="15"/>
    </row>
    <row r="227" spans="8:48" ht="16.5" x14ac:dyDescent="0.2">
      <c r="H227" s="15"/>
      <c r="I227" s="15"/>
      <c r="J227" s="15"/>
      <c r="K227" s="15"/>
      <c r="L227" s="15"/>
      <c r="M227" s="15"/>
      <c r="N227" s="15"/>
      <c r="O227" s="15"/>
      <c r="P227" s="120">
        <v>223</v>
      </c>
      <c r="Q227" s="14">
        <f t="shared" si="71"/>
        <v>5</v>
      </c>
      <c r="R227" s="14">
        <f>INDEX(挂机升级突破!$BG$6:$BG$57,卡牌消耗!X227)</f>
        <v>11</v>
      </c>
      <c r="S227" s="14">
        <f>INDEX(挂机升级突破!BH$6:BH$57,卡牌消耗!$X227)</f>
        <v>3</v>
      </c>
      <c r="T227" s="14">
        <f>INDEX(挂机升级突破!BI$6:BI$57,卡牌消耗!$X227)</f>
        <v>0</v>
      </c>
      <c r="U227" s="14" t="str">
        <f t="shared" si="72"/>
        <v>李轩辕</v>
      </c>
      <c r="V227" s="14">
        <f t="shared" si="73"/>
        <v>3</v>
      </c>
      <c r="W227" s="14" t="str">
        <f t="shared" si="74"/>
        <v>李轩辕魂火-15</v>
      </c>
      <c r="X227" s="14">
        <f t="shared" si="75"/>
        <v>15</v>
      </c>
      <c r="Y227" s="14" t="str">
        <f>INDEX(挂机升级突破!$BJ$4:$BT$4,INDEX(挂机升级突破!$BG$6:$BG$57,卡牌消耗!X227))</f>
        <v>金币</v>
      </c>
      <c r="Z227" s="14">
        <f>ROUND(INDEX(挂机升级突破!$AZ$6:$AZ$57,卡牌消耗!X227)*INDEX(卡牌消耗!$B$8:$F$8,V227),0)</f>
        <v>5405</v>
      </c>
      <c r="AA227" s="14" t="str">
        <f>IF(S227&gt;0,INDEX(挂机升级突破!$BJ$4:$BT$4,S227),"")</f>
        <v>紫色基础材料</v>
      </c>
      <c r="AB227" s="14">
        <f>ROUND(INDEX(挂机升级突破!$BJ$6:$BT$57,卡牌消耗!X227,S227)*INDEX(卡牌消耗!$B$5:$F$5,V227),0)</f>
        <v>15</v>
      </c>
      <c r="AC227" s="14" t="str">
        <f>IF(T227&gt;0,INDEX(挂机升级突破!$BJ$4:$BT$4,T227),"")</f>
        <v/>
      </c>
      <c r="AD227" s="14" t="str">
        <f>IF(T227&gt;0,ROUND(INDEX(挂机升级突破!$BJ$6:$BT$57,卡牌消耗!X227,T227)*INDEX(卡牌消耗!$B$7:$F$7,V227),0),"")</f>
        <v/>
      </c>
      <c r="AE227" s="122"/>
      <c r="AF227" s="15"/>
      <c r="AG227" s="120">
        <v>223</v>
      </c>
      <c r="AH227" s="14">
        <f t="shared" si="76"/>
        <v>12</v>
      </c>
      <c r="AI227" s="14">
        <f>INDEX(挂机升级突破!$BY$7:$BY$26,AM227)</f>
        <v>5</v>
      </c>
      <c r="AJ227" s="14">
        <f>INDEX(挂机升级突破!$BZ$7:$BZ$26,AM227)</f>
        <v>0</v>
      </c>
      <c r="AK227" s="14">
        <f t="shared" si="77"/>
        <v>5</v>
      </c>
      <c r="AL227" s="14" t="str">
        <f t="shared" si="78"/>
        <v>夏侯惇</v>
      </c>
      <c r="AM227" s="14">
        <f t="shared" si="79"/>
        <v>3</v>
      </c>
      <c r="AN227" s="14" t="str">
        <f t="shared" si="80"/>
        <v>夏侯惇3突</v>
      </c>
      <c r="AO227" s="14" t="str">
        <f>IF(AI227&gt;0,INDEX(挂机升级突破!$CF$5:$CJ$5,卡牌消耗!AI227),"")</f>
        <v>金币</v>
      </c>
      <c r="AP227" s="14">
        <f>IF(AI227&gt;0,ROUND(INDEX(挂机升级突破!$CJ$7:$CJ$26,卡牌消耗!AM227)*INDEX(卡牌消耗!$B$8:$F$8,AK227),0),"")</f>
        <v>640</v>
      </c>
      <c r="AQ227" s="14" t="str">
        <f>IF(AJ227&gt;0,INDEX(挂机升级突破!$CF$5:$CJ$5,卡牌消耗!AJ227),"")</f>
        <v/>
      </c>
      <c r="AR227" s="14" t="str">
        <f>IF(AJ227&gt;0,ROUND(INDEX(挂机升级突破!$CF$7:$CI$26,卡牌消耗!AM227,卡牌消耗!AJ227)*INDEX($B$6:$F$6,AK227),0),"")</f>
        <v/>
      </c>
      <c r="AS227" s="120"/>
      <c r="AT227" s="120"/>
      <c r="AU227" s="122"/>
      <c r="AV227" s="15"/>
    </row>
    <row r="228" spans="8:48" ht="16.5" x14ac:dyDescent="0.2">
      <c r="H228" s="15"/>
      <c r="I228" s="15"/>
      <c r="J228" s="15"/>
      <c r="K228" s="15"/>
      <c r="L228" s="15"/>
      <c r="M228" s="15"/>
      <c r="N228" s="15"/>
      <c r="O228" s="15"/>
      <c r="P228" s="120">
        <v>224</v>
      </c>
      <c r="Q228" s="14">
        <f t="shared" si="71"/>
        <v>5</v>
      </c>
      <c r="R228" s="14">
        <f>INDEX(挂机升级突破!$BG$6:$BG$57,卡牌消耗!X228)</f>
        <v>11</v>
      </c>
      <c r="S228" s="14">
        <f>INDEX(挂机升级突破!BH$6:BH$57,卡牌消耗!$X228)</f>
        <v>3</v>
      </c>
      <c r="T228" s="14">
        <f>INDEX(挂机升级突破!BI$6:BI$57,卡牌消耗!$X228)</f>
        <v>0</v>
      </c>
      <c r="U228" s="14" t="str">
        <f t="shared" si="72"/>
        <v>李轩辕</v>
      </c>
      <c r="V228" s="14">
        <f t="shared" si="73"/>
        <v>3</v>
      </c>
      <c r="W228" s="14" t="str">
        <f t="shared" si="74"/>
        <v>李轩辕魂火-16</v>
      </c>
      <c r="X228" s="14">
        <f t="shared" si="75"/>
        <v>16</v>
      </c>
      <c r="Y228" s="14" t="str">
        <f>INDEX(挂机升级突破!$BJ$4:$BT$4,INDEX(挂机升级突破!$BG$6:$BG$57,卡牌消耗!X228))</f>
        <v>金币</v>
      </c>
      <c r="Z228" s="14">
        <f>ROUND(INDEX(挂机升级突破!$AZ$6:$AZ$57,卡牌消耗!X228)*INDEX(卡牌消耗!$B$8:$F$8,V228),0)</f>
        <v>6030</v>
      </c>
      <c r="AA228" s="14" t="str">
        <f>IF(S228&gt;0,INDEX(挂机升级突破!$BJ$4:$BT$4,S228),"")</f>
        <v>紫色基础材料</v>
      </c>
      <c r="AB228" s="14">
        <f>ROUND(INDEX(挂机升级突破!$BJ$6:$BT$57,卡牌消耗!X228,S228)*INDEX(卡牌消耗!$B$5:$F$5,V228),0)</f>
        <v>15</v>
      </c>
      <c r="AC228" s="14" t="str">
        <f>IF(T228&gt;0,INDEX(挂机升级突破!$BJ$4:$BT$4,T228),"")</f>
        <v/>
      </c>
      <c r="AD228" s="14" t="str">
        <f>IF(T228&gt;0,ROUND(INDEX(挂机升级突破!$BJ$6:$BT$57,卡牌消耗!X228,T228)*INDEX(卡牌消耗!$B$7:$F$7,V228),0),"")</f>
        <v/>
      </c>
      <c r="AE228" s="122"/>
      <c r="AF228" s="15"/>
      <c r="AG228" s="120">
        <v>224</v>
      </c>
      <c r="AH228" s="14">
        <f t="shared" si="76"/>
        <v>12</v>
      </c>
      <c r="AI228" s="14">
        <f>INDEX(挂机升级突破!$BY$7:$BY$26,AM228)</f>
        <v>5</v>
      </c>
      <c r="AJ228" s="14">
        <f>INDEX(挂机升级突破!$BZ$7:$BZ$26,AM228)</f>
        <v>1</v>
      </c>
      <c r="AK228" s="14">
        <f t="shared" si="77"/>
        <v>5</v>
      </c>
      <c r="AL228" s="14" t="str">
        <f t="shared" si="78"/>
        <v>夏侯惇</v>
      </c>
      <c r="AM228" s="14">
        <f t="shared" si="79"/>
        <v>4</v>
      </c>
      <c r="AN228" s="14" t="str">
        <f t="shared" si="80"/>
        <v>夏侯惇4突</v>
      </c>
      <c r="AO228" s="14" t="str">
        <f>IF(AI228&gt;0,INDEX(挂机升级突破!$CF$5:$CJ$5,卡牌消耗!AI228),"")</f>
        <v>金币</v>
      </c>
      <c r="AP228" s="14">
        <f>IF(AI228&gt;0,ROUND(INDEX(挂机升级突破!$CJ$7:$CJ$26,卡牌消耗!AM228)*INDEX(卡牌消耗!$B$8:$F$8,AK228),0),"")</f>
        <v>1920</v>
      </c>
      <c r="AQ228" s="14" t="str">
        <f>IF(AJ228&gt;0,INDEX(挂机升级突破!$CF$5:$CJ$5,卡牌消耗!AJ228),"")</f>
        <v>玄铁</v>
      </c>
      <c r="AR228" s="14">
        <f>IF(AJ228&gt;0,ROUND(INDEX(挂机升级突破!$CF$7:$CI$26,卡牌消耗!AM228,卡牌消耗!AJ228)*INDEX($B$6:$F$6,AK228),0),"")</f>
        <v>11</v>
      </c>
      <c r="AS228" s="120"/>
      <c r="AT228" s="120"/>
      <c r="AU228" s="122"/>
      <c r="AV228" s="15"/>
    </row>
    <row r="229" spans="8:48" ht="16.5" x14ac:dyDescent="0.2">
      <c r="H229" s="15"/>
      <c r="I229" s="15"/>
      <c r="J229" s="15"/>
      <c r="K229" s="15"/>
      <c r="L229" s="15"/>
      <c r="M229" s="15"/>
      <c r="N229" s="15"/>
      <c r="O229" s="15"/>
      <c r="P229" s="120">
        <v>225</v>
      </c>
      <c r="Q229" s="14">
        <f t="shared" si="71"/>
        <v>5</v>
      </c>
      <c r="R229" s="14">
        <f>INDEX(挂机升级突破!$BG$6:$BG$57,卡牌消耗!X229)</f>
        <v>11</v>
      </c>
      <c r="S229" s="14">
        <f>INDEX(挂机升级突破!BH$6:BH$57,卡牌消耗!$X229)</f>
        <v>3</v>
      </c>
      <c r="T229" s="14">
        <f>INDEX(挂机升级突破!BI$6:BI$57,卡牌消耗!$X229)</f>
        <v>0</v>
      </c>
      <c r="U229" s="14" t="str">
        <f t="shared" si="72"/>
        <v>李轩辕</v>
      </c>
      <c r="V229" s="14">
        <f t="shared" si="73"/>
        <v>3</v>
      </c>
      <c r="W229" s="14" t="str">
        <f t="shared" si="74"/>
        <v>李轩辕魂火-17</v>
      </c>
      <c r="X229" s="14">
        <f t="shared" si="75"/>
        <v>17</v>
      </c>
      <c r="Y229" s="14" t="str">
        <f>INDEX(挂机升级突破!$BJ$4:$BT$4,INDEX(挂机升级突破!$BG$6:$BG$57,卡牌消耗!X229))</f>
        <v>金币</v>
      </c>
      <c r="Z229" s="14">
        <f>ROUND(INDEX(挂机升级突破!$AZ$6:$AZ$57,卡牌消耗!X229)*INDEX(卡牌消耗!$B$8:$F$8,V229),0)</f>
        <v>6760</v>
      </c>
      <c r="AA229" s="14" t="str">
        <f>IF(S229&gt;0,INDEX(挂机升级突破!$BJ$4:$BT$4,S229),"")</f>
        <v>紫色基础材料</v>
      </c>
      <c r="AB229" s="14">
        <f>ROUND(INDEX(挂机升级突破!$BJ$6:$BT$57,卡牌消耗!X229,S229)*INDEX(卡牌消耗!$B$5:$F$5,V229),0)</f>
        <v>30</v>
      </c>
      <c r="AC229" s="14" t="str">
        <f>IF(T229&gt;0,INDEX(挂机升级突破!$BJ$4:$BT$4,T229),"")</f>
        <v/>
      </c>
      <c r="AD229" s="14" t="str">
        <f>IF(T229&gt;0,ROUND(INDEX(挂机升级突破!$BJ$6:$BT$57,卡牌消耗!X229,T229)*INDEX(卡牌消耗!$B$7:$F$7,V229),0),"")</f>
        <v/>
      </c>
      <c r="AE229" s="122"/>
      <c r="AF229" s="15"/>
      <c r="AG229" s="120">
        <v>225</v>
      </c>
      <c r="AH229" s="14">
        <f t="shared" si="76"/>
        <v>12</v>
      </c>
      <c r="AI229" s="14">
        <f>INDEX(挂机升级突破!$BY$7:$BY$26,AM229)</f>
        <v>5</v>
      </c>
      <c r="AJ229" s="14">
        <f>INDEX(挂机升级突破!$BZ$7:$BZ$26,AM229)</f>
        <v>1</v>
      </c>
      <c r="AK229" s="14">
        <f t="shared" si="77"/>
        <v>5</v>
      </c>
      <c r="AL229" s="14" t="str">
        <f t="shared" si="78"/>
        <v>夏侯惇</v>
      </c>
      <c r="AM229" s="14">
        <f t="shared" si="79"/>
        <v>5</v>
      </c>
      <c r="AN229" s="14" t="str">
        <f t="shared" si="80"/>
        <v>夏侯惇5突</v>
      </c>
      <c r="AO229" s="14" t="str">
        <f>IF(AI229&gt;0,INDEX(挂机升级突破!$CF$5:$CJ$5,卡牌消耗!AI229),"")</f>
        <v>金币</v>
      </c>
      <c r="AP229" s="14">
        <f>IF(AI229&gt;0,ROUND(INDEX(挂机升级突破!$CJ$7:$CJ$26,卡牌消耗!AM229)*INDEX(卡牌消耗!$B$8:$F$8,AK229),0),"")</f>
        <v>3840</v>
      </c>
      <c r="AQ229" s="14" t="str">
        <f>IF(AJ229&gt;0,INDEX(挂机升级突破!$CF$5:$CJ$5,卡牌消耗!AJ229),"")</f>
        <v>玄铁</v>
      </c>
      <c r="AR229" s="14">
        <f>IF(AJ229&gt;0,ROUND(INDEX(挂机升级突破!$CF$7:$CI$26,卡牌消耗!AM229,卡牌消耗!AJ229)*INDEX($B$6:$F$6,AK229),0),"")</f>
        <v>21</v>
      </c>
      <c r="AS229" s="120"/>
      <c r="AT229" s="120"/>
      <c r="AU229" s="122"/>
      <c r="AV229" s="15"/>
    </row>
    <row r="230" spans="8:48" ht="16.5" x14ac:dyDescent="0.2">
      <c r="H230" s="15"/>
      <c r="I230" s="15"/>
      <c r="J230" s="15"/>
      <c r="K230" s="15"/>
      <c r="L230" s="15"/>
      <c r="M230" s="15"/>
      <c r="N230" s="15"/>
      <c r="O230" s="15"/>
      <c r="P230" s="120">
        <v>226</v>
      </c>
      <c r="Q230" s="14">
        <f t="shared" si="71"/>
        <v>5</v>
      </c>
      <c r="R230" s="14">
        <f>INDEX(挂机升级突破!$BG$6:$BG$57,卡牌消耗!X230)</f>
        <v>11</v>
      </c>
      <c r="S230" s="14">
        <f>INDEX(挂机升级突破!BH$6:BH$57,卡牌消耗!$X230)</f>
        <v>3</v>
      </c>
      <c r="T230" s="14">
        <f>INDEX(挂机升级突破!BI$6:BI$57,卡牌消耗!$X230)</f>
        <v>0</v>
      </c>
      <c r="U230" s="14" t="str">
        <f t="shared" si="72"/>
        <v>李轩辕</v>
      </c>
      <c r="V230" s="14">
        <f t="shared" si="73"/>
        <v>3</v>
      </c>
      <c r="W230" s="14" t="str">
        <f t="shared" si="74"/>
        <v>李轩辕魂火-18</v>
      </c>
      <c r="X230" s="14">
        <f t="shared" si="75"/>
        <v>18</v>
      </c>
      <c r="Y230" s="14" t="str">
        <f>INDEX(挂机升级突破!$BJ$4:$BT$4,INDEX(挂机升级突破!$BG$6:$BG$57,卡牌消耗!X230))</f>
        <v>金币</v>
      </c>
      <c r="Z230" s="14">
        <f>ROUND(INDEX(挂机升级突破!$AZ$6:$AZ$57,卡牌消耗!X230)*INDEX(卡牌消耗!$B$8:$F$8,V230),0)</f>
        <v>7540</v>
      </c>
      <c r="AA230" s="14" t="str">
        <f>IF(S230&gt;0,INDEX(挂机升级突破!$BJ$4:$BT$4,S230),"")</f>
        <v>紫色基础材料</v>
      </c>
      <c r="AB230" s="14">
        <f>ROUND(INDEX(挂机升级突破!$BJ$6:$BT$57,卡牌消耗!X230,S230)*INDEX(卡牌消耗!$B$5:$F$5,V230),0)</f>
        <v>30</v>
      </c>
      <c r="AC230" s="14" t="str">
        <f>IF(T230&gt;0,INDEX(挂机升级突破!$BJ$4:$BT$4,T230),"")</f>
        <v/>
      </c>
      <c r="AD230" s="14" t="str">
        <f>IF(T230&gt;0,ROUND(INDEX(挂机升级突破!$BJ$6:$BT$57,卡牌消耗!X230,T230)*INDEX(卡牌消耗!$B$7:$F$7,V230),0),"")</f>
        <v/>
      </c>
      <c r="AE230" s="122"/>
      <c r="AF230" s="15"/>
      <c r="AG230" s="120">
        <v>226</v>
      </c>
      <c r="AH230" s="14">
        <f t="shared" si="76"/>
        <v>12</v>
      </c>
      <c r="AI230" s="14">
        <f>INDEX(挂机升级突破!$BY$7:$BY$26,AM230)</f>
        <v>5</v>
      </c>
      <c r="AJ230" s="14">
        <f>INDEX(挂机升级突破!$BZ$7:$BZ$26,AM230)</f>
        <v>1</v>
      </c>
      <c r="AK230" s="14">
        <f t="shared" si="77"/>
        <v>5</v>
      </c>
      <c r="AL230" s="14" t="str">
        <f t="shared" si="78"/>
        <v>夏侯惇</v>
      </c>
      <c r="AM230" s="14">
        <f t="shared" si="79"/>
        <v>6</v>
      </c>
      <c r="AN230" s="14" t="str">
        <f t="shared" si="80"/>
        <v>夏侯惇6突</v>
      </c>
      <c r="AO230" s="14" t="str">
        <f>IF(AI230&gt;0,INDEX(挂机升级突破!$CF$5:$CJ$5,卡牌消耗!AI230),"")</f>
        <v>金币</v>
      </c>
      <c r="AP230" s="14">
        <f>IF(AI230&gt;0,ROUND(INDEX(挂机升级突破!$CJ$7:$CJ$26,卡牌消耗!AM230)*INDEX(卡牌消耗!$B$8:$F$8,AK230),0),"")</f>
        <v>4800</v>
      </c>
      <c r="AQ230" s="14" t="str">
        <f>IF(AJ230&gt;0,INDEX(挂机升级突破!$CF$5:$CJ$5,卡牌消耗!AJ230),"")</f>
        <v>玄铁</v>
      </c>
      <c r="AR230" s="14">
        <f>IF(AJ230&gt;0,ROUND(INDEX(挂机升级突破!$CF$7:$CI$26,卡牌消耗!AM230,卡牌消耗!AJ230)*INDEX($B$6:$F$6,AK230),0),"")</f>
        <v>32</v>
      </c>
      <c r="AS230" s="120"/>
      <c r="AT230" s="120"/>
      <c r="AU230" s="122"/>
      <c r="AV230" s="15"/>
    </row>
    <row r="231" spans="8:48" ht="16.5" x14ac:dyDescent="0.2">
      <c r="H231" s="15"/>
      <c r="I231" s="15"/>
      <c r="J231" s="15"/>
      <c r="K231" s="15"/>
      <c r="L231" s="15"/>
      <c r="M231" s="15"/>
      <c r="N231" s="15"/>
      <c r="O231" s="15"/>
      <c r="P231" s="120">
        <v>227</v>
      </c>
      <c r="Q231" s="14">
        <f t="shared" si="71"/>
        <v>5</v>
      </c>
      <c r="R231" s="14">
        <f>INDEX(挂机升级突破!$BG$6:$BG$57,卡牌消耗!X231)</f>
        <v>11</v>
      </c>
      <c r="S231" s="14">
        <f>INDEX(挂机升级突破!BH$6:BH$57,卡牌消耗!$X231)</f>
        <v>3</v>
      </c>
      <c r="T231" s="14">
        <f>INDEX(挂机升级突破!BI$6:BI$57,卡牌消耗!$X231)</f>
        <v>0</v>
      </c>
      <c r="U231" s="14" t="str">
        <f t="shared" si="72"/>
        <v>李轩辕</v>
      </c>
      <c r="V231" s="14">
        <f t="shared" si="73"/>
        <v>3</v>
      </c>
      <c r="W231" s="14" t="str">
        <f t="shared" si="74"/>
        <v>李轩辕魂火-19</v>
      </c>
      <c r="X231" s="14">
        <f t="shared" si="75"/>
        <v>19</v>
      </c>
      <c r="Y231" s="14" t="str">
        <f>INDEX(挂机升级突破!$BJ$4:$BT$4,INDEX(挂机升级突破!$BG$6:$BG$57,卡牌消耗!X231))</f>
        <v>金币</v>
      </c>
      <c r="Z231" s="14">
        <f>ROUND(INDEX(挂机升级突破!$AZ$6:$AZ$57,卡牌消耗!X231)*INDEX(卡牌消耗!$B$8:$F$8,V231),0)</f>
        <v>8250</v>
      </c>
      <c r="AA231" s="14" t="str">
        <f>IF(S231&gt;0,INDEX(挂机升级突破!$BJ$4:$BT$4,S231),"")</f>
        <v>紫色基础材料</v>
      </c>
      <c r="AB231" s="14">
        <f>ROUND(INDEX(挂机升级突破!$BJ$6:$BT$57,卡牌消耗!X231,S231)*INDEX(卡牌消耗!$B$5:$F$5,V231),0)</f>
        <v>30</v>
      </c>
      <c r="AC231" s="14" t="str">
        <f>IF(T231&gt;0,INDEX(挂机升级突破!$BJ$4:$BT$4,T231),"")</f>
        <v/>
      </c>
      <c r="AD231" s="14" t="str">
        <f>IF(T231&gt;0,ROUND(INDEX(挂机升级突破!$BJ$6:$BT$57,卡牌消耗!X231,T231)*INDEX(卡牌消耗!$B$7:$F$7,V231),0),"")</f>
        <v/>
      </c>
      <c r="AE231" s="122"/>
      <c r="AF231" s="15"/>
      <c r="AG231" s="120">
        <v>227</v>
      </c>
      <c r="AH231" s="14">
        <f t="shared" si="76"/>
        <v>12</v>
      </c>
      <c r="AI231" s="14">
        <f>INDEX(挂机升级突破!$BY$7:$BY$26,AM231)</f>
        <v>5</v>
      </c>
      <c r="AJ231" s="14">
        <f>INDEX(挂机升级突破!$BZ$7:$BZ$26,AM231)</f>
        <v>1</v>
      </c>
      <c r="AK231" s="14">
        <f t="shared" si="77"/>
        <v>5</v>
      </c>
      <c r="AL231" s="14" t="str">
        <f t="shared" si="78"/>
        <v>夏侯惇</v>
      </c>
      <c r="AM231" s="14">
        <f t="shared" si="79"/>
        <v>7</v>
      </c>
      <c r="AN231" s="14" t="str">
        <f t="shared" si="80"/>
        <v>夏侯惇7突</v>
      </c>
      <c r="AO231" s="14" t="str">
        <f>IF(AI231&gt;0,INDEX(挂机升级突破!$CF$5:$CJ$5,卡牌消耗!AI231),"")</f>
        <v>金币</v>
      </c>
      <c r="AP231" s="14">
        <f>IF(AI231&gt;0,ROUND(INDEX(挂机升级突破!$CJ$7:$CJ$26,卡牌消耗!AM231)*INDEX(卡牌消耗!$B$8:$F$8,AK231),0),"")</f>
        <v>5600</v>
      </c>
      <c r="AQ231" s="14" t="str">
        <f>IF(AJ231&gt;0,INDEX(挂机升级突破!$CF$5:$CJ$5,卡牌消耗!AJ231),"")</f>
        <v>玄铁</v>
      </c>
      <c r="AR231" s="14">
        <f>IF(AJ231&gt;0,ROUND(INDEX(挂机升级突破!$CF$7:$CI$26,卡牌消耗!AM231,卡牌消耗!AJ231)*INDEX($B$6:$F$6,AK231),0),"")</f>
        <v>53</v>
      </c>
      <c r="AS231" s="120"/>
      <c r="AT231" s="120"/>
      <c r="AU231" s="122"/>
      <c r="AV231" s="15"/>
    </row>
    <row r="232" spans="8:48" ht="16.5" x14ac:dyDescent="0.2">
      <c r="H232" s="15"/>
      <c r="I232" s="15"/>
      <c r="J232" s="15"/>
      <c r="K232" s="15"/>
      <c r="L232" s="15"/>
      <c r="M232" s="15"/>
      <c r="N232" s="15"/>
      <c r="O232" s="15"/>
      <c r="P232" s="120">
        <v>228</v>
      </c>
      <c r="Q232" s="14">
        <f t="shared" si="71"/>
        <v>5</v>
      </c>
      <c r="R232" s="14">
        <f>INDEX(挂机升级突破!$BG$6:$BG$57,卡牌消耗!X232)</f>
        <v>11</v>
      </c>
      <c r="S232" s="14">
        <f>INDEX(挂机升级突破!BH$6:BH$57,卡牌消耗!$X232)</f>
        <v>3</v>
      </c>
      <c r="T232" s="14">
        <f>INDEX(挂机升级突破!BI$6:BI$57,卡牌消耗!$X232)</f>
        <v>0</v>
      </c>
      <c r="U232" s="14" t="str">
        <f t="shared" si="72"/>
        <v>李轩辕</v>
      </c>
      <c r="V232" s="14">
        <f t="shared" si="73"/>
        <v>3</v>
      </c>
      <c r="W232" s="14" t="str">
        <f t="shared" si="74"/>
        <v>李轩辕魂火-20</v>
      </c>
      <c r="X232" s="14">
        <f t="shared" si="75"/>
        <v>20</v>
      </c>
      <c r="Y232" s="14" t="str">
        <f>INDEX(挂机升级突破!$BJ$4:$BT$4,INDEX(挂机升级突破!$BG$6:$BG$57,卡牌消耗!X232))</f>
        <v>金币</v>
      </c>
      <c r="Z232" s="14">
        <f>ROUND(INDEX(挂机升级突破!$AZ$6:$AZ$57,卡牌消耗!X232)*INDEX(卡牌消耗!$B$8:$F$8,V232),0)</f>
        <v>9200</v>
      </c>
      <c r="AA232" s="14" t="str">
        <f>IF(S232&gt;0,INDEX(挂机升级突破!$BJ$4:$BT$4,S232),"")</f>
        <v>紫色基础材料</v>
      </c>
      <c r="AB232" s="14">
        <f>ROUND(INDEX(挂机升级突破!$BJ$6:$BT$57,卡牌消耗!X232,S232)*INDEX(卡牌消耗!$B$5:$F$5,V232),0)</f>
        <v>50</v>
      </c>
      <c r="AC232" s="14" t="str">
        <f>IF(T232&gt;0,INDEX(挂机升级突破!$BJ$4:$BT$4,T232),"")</f>
        <v/>
      </c>
      <c r="AD232" s="14" t="str">
        <f>IF(T232&gt;0,ROUND(INDEX(挂机升级突破!$BJ$6:$BT$57,卡牌消耗!X232,T232)*INDEX(卡牌消耗!$B$7:$F$7,V232),0),"")</f>
        <v/>
      </c>
      <c r="AE232" s="122"/>
      <c r="AF232" s="15"/>
      <c r="AG232" s="120">
        <v>228</v>
      </c>
      <c r="AH232" s="14">
        <f t="shared" si="76"/>
        <v>12</v>
      </c>
      <c r="AI232" s="14">
        <f>INDEX(挂机升级突破!$BY$7:$BY$26,AM232)</f>
        <v>5</v>
      </c>
      <c r="AJ232" s="14">
        <f>INDEX(挂机升级突破!$BZ$7:$BZ$26,AM232)</f>
        <v>1</v>
      </c>
      <c r="AK232" s="14">
        <f t="shared" si="77"/>
        <v>5</v>
      </c>
      <c r="AL232" s="14" t="str">
        <f t="shared" si="78"/>
        <v>夏侯惇</v>
      </c>
      <c r="AM232" s="14">
        <f t="shared" si="79"/>
        <v>8</v>
      </c>
      <c r="AN232" s="14" t="str">
        <f t="shared" si="80"/>
        <v>夏侯惇8突</v>
      </c>
      <c r="AO232" s="14" t="str">
        <f>IF(AI232&gt;0,INDEX(挂机升级突破!$CF$5:$CJ$5,卡牌消耗!AI232),"")</f>
        <v>金币</v>
      </c>
      <c r="AP232" s="14">
        <f>IF(AI232&gt;0,ROUND(INDEX(挂机升级突破!$CJ$7:$CJ$26,卡牌消耗!AM232)*INDEX(卡牌消耗!$B$8:$F$8,AK232),0),"")</f>
        <v>6452</v>
      </c>
      <c r="AQ232" s="14" t="str">
        <f>IF(AJ232&gt;0,INDEX(挂机升级突破!$CF$5:$CJ$5,卡牌消耗!AJ232),"")</f>
        <v>玄铁</v>
      </c>
      <c r="AR232" s="14">
        <f>IF(AJ232&gt;0,ROUND(INDEX(挂机升级突破!$CF$7:$CI$26,卡牌消耗!AM232,卡牌消耗!AJ232)*INDEX($B$6:$F$6,AK232),0),"")</f>
        <v>95</v>
      </c>
      <c r="AS232" s="120"/>
      <c r="AT232" s="120"/>
      <c r="AU232" s="122"/>
      <c r="AV232" s="15"/>
    </row>
    <row r="233" spans="8:48" ht="16.5" x14ac:dyDescent="0.2">
      <c r="H233" s="15"/>
      <c r="I233" s="15"/>
      <c r="J233" s="15"/>
      <c r="K233" s="15"/>
      <c r="L233" s="15"/>
      <c r="M233" s="15"/>
      <c r="N233" s="15"/>
      <c r="O233" s="15"/>
      <c r="P233" s="120">
        <v>229</v>
      </c>
      <c r="Q233" s="14">
        <f t="shared" si="71"/>
        <v>5</v>
      </c>
      <c r="R233" s="14">
        <f>INDEX(挂机升级突破!$BG$6:$BG$57,卡牌消耗!X233)</f>
        <v>11</v>
      </c>
      <c r="S233" s="14">
        <f>INDEX(挂机升级突破!BH$6:BH$57,卡牌消耗!$X233)</f>
        <v>3</v>
      </c>
      <c r="T233" s="14">
        <f>INDEX(挂机升级突破!BI$6:BI$57,卡牌消耗!$X233)</f>
        <v>0</v>
      </c>
      <c r="U233" s="14" t="str">
        <f t="shared" si="72"/>
        <v>李轩辕</v>
      </c>
      <c r="V233" s="14">
        <f t="shared" si="73"/>
        <v>3</v>
      </c>
      <c r="W233" s="14" t="str">
        <f t="shared" si="74"/>
        <v>李轩辕魂火-21</v>
      </c>
      <c r="X233" s="14">
        <f t="shared" si="75"/>
        <v>21</v>
      </c>
      <c r="Y233" s="14" t="str">
        <f>INDEX(挂机升级突破!$BJ$4:$BT$4,INDEX(挂机升级突破!$BG$6:$BG$57,卡牌消耗!X233))</f>
        <v>金币</v>
      </c>
      <c r="Z233" s="14">
        <f>ROUND(INDEX(挂机升级突破!$AZ$6:$AZ$57,卡牌消耗!X233)*INDEX(卡牌消耗!$B$8:$F$8,V233),0)</f>
        <v>10140</v>
      </c>
      <c r="AA233" s="14" t="str">
        <f>IF(S233&gt;0,INDEX(挂机升级突破!$BJ$4:$BT$4,S233),"")</f>
        <v>紫色基础材料</v>
      </c>
      <c r="AB233" s="14">
        <f>ROUND(INDEX(挂机升级突破!$BJ$6:$BT$57,卡牌消耗!X233,S233)*INDEX(卡牌消耗!$B$5:$F$5,V233),0)</f>
        <v>50</v>
      </c>
      <c r="AC233" s="14" t="str">
        <f>IF(T233&gt;0,INDEX(挂机升级突破!$BJ$4:$BT$4,T233),"")</f>
        <v/>
      </c>
      <c r="AD233" s="14" t="str">
        <f>IF(T233&gt;0,ROUND(INDEX(挂机升级突破!$BJ$6:$BT$57,卡牌消耗!X233,T233)*INDEX(卡牌消耗!$B$7:$F$7,V233),0),"")</f>
        <v/>
      </c>
      <c r="AE233" s="122"/>
      <c r="AF233" s="15"/>
      <c r="AG233" s="120">
        <v>229</v>
      </c>
      <c r="AH233" s="14">
        <f t="shared" si="76"/>
        <v>12</v>
      </c>
      <c r="AI233" s="14">
        <f>INDEX(挂机升级突破!$BY$7:$BY$26,AM233)</f>
        <v>5</v>
      </c>
      <c r="AJ233" s="14">
        <f>INDEX(挂机升级突破!$BZ$7:$BZ$26,AM233)</f>
        <v>2</v>
      </c>
      <c r="AK233" s="14">
        <f t="shared" si="77"/>
        <v>5</v>
      </c>
      <c r="AL233" s="14" t="str">
        <f t="shared" si="78"/>
        <v>夏侯惇</v>
      </c>
      <c r="AM233" s="14">
        <f t="shared" si="79"/>
        <v>9</v>
      </c>
      <c r="AN233" s="14" t="str">
        <f t="shared" si="80"/>
        <v>夏侯惇9突</v>
      </c>
      <c r="AO233" s="14" t="str">
        <f>IF(AI233&gt;0,INDEX(挂机升级突破!$CF$5:$CJ$5,卡牌消耗!AI233),"")</f>
        <v>金币</v>
      </c>
      <c r="AP233" s="14">
        <f>IF(AI233&gt;0,ROUND(INDEX(挂机升级突破!$CJ$7:$CJ$26,卡牌消耗!AM233)*INDEX(卡牌消耗!$B$8:$F$8,AK233),0),"")</f>
        <v>8320</v>
      </c>
      <c r="AQ233" s="14" t="str">
        <f>IF(AJ233&gt;0,INDEX(挂机升级突破!$CF$5:$CJ$5,卡牌消耗!AJ233),"")</f>
        <v>乌金</v>
      </c>
      <c r="AR233" s="14">
        <f>IF(AJ233&gt;0,ROUND(INDEX(挂机升级突破!$CF$7:$CI$26,卡牌消耗!AM233,卡牌消耗!AJ233)*INDEX($B$6:$F$6,AK233),0),"")</f>
        <v>30</v>
      </c>
      <c r="AS233" s="120"/>
      <c r="AT233" s="120"/>
      <c r="AU233" s="122"/>
      <c r="AV233" s="15"/>
    </row>
    <row r="234" spans="8:48" ht="16.5" x14ac:dyDescent="0.2">
      <c r="H234" s="15"/>
      <c r="I234" s="15"/>
      <c r="J234" s="15"/>
      <c r="K234" s="15"/>
      <c r="L234" s="15"/>
      <c r="M234" s="15"/>
      <c r="N234" s="15"/>
      <c r="O234" s="15"/>
      <c r="P234" s="120">
        <v>230</v>
      </c>
      <c r="Q234" s="14">
        <f t="shared" si="71"/>
        <v>5</v>
      </c>
      <c r="R234" s="14">
        <f>INDEX(挂机升级突破!$BG$6:$BG$57,卡牌消耗!X234)</f>
        <v>11</v>
      </c>
      <c r="S234" s="14">
        <f>INDEX(挂机升级突破!BH$6:BH$57,卡牌消耗!$X234)</f>
        <v>3</v>
      </c>
      <c r="T234" s="14">
        <f>INDEX(挂机升级突破!BI$6:BI$57,卡牌消耗!$X234)</f>
        <v>0</v>
      </c>
      <c r="U234" s="14" t="str">
        <f t="shared" si="72"/>
        <v>李轩辕</v>
      </c>
      <c r="V234" s="14">
        <f t="shared" si="73"/>
        <v>3</v>
      </c>
      <c r="W234" s="14" t="str">
        <f t="shared" si="74"/>
        <v>李轩辕魂火-22</v>
      </c>
      <c r="X234" s="14">
        <f t="shared" si="75"/>
        <v>22</v>
      </c>
      <c r="Y234" s="14" t="str">
        <f>INDEX(挂机升级突破!$BJ$4:$BT$4,INDEX(挂机升级突破!$BG$6:$BG$57,卡牌消耗!X234))</f>
        <v>金币</v>
      </c>
      <c r="Z234" s="14">
        <f>ROUND(INDEX(挂机升级突破!$AZ$6:$AZ$57,卡牌消耗!X234)*INDEX(卡牌消耗!$B$8:$F$8,V234),0)</f>
        <v>11310</v>
      </c>
      <c r="AA234" s="14" t="str">
        <f>IF(S234&gt;0,INDEX(挂机升级突破!$BJ$4:$BT$4,S234),"")</f>
        <v>紫色基础材料</v>
      </c>
      <c r="AB234" s="14">
        <f>ROUND(INDEX(挂机升级突破!$BJ$6:$BT$57,卡牌消耗!X234,S234)*INDEX(卡牌消耗!$B$5:$F$5,V234),0)</f>
        <v>50</v>
      </c>
      <c r="AC234" s="14" t="str">
        <f>IF(T234&gt;0,INDEX(挂机升级突破!$BJ$4:$BT$4,T234),"")</f>
        <v/>
      </c>
      <c r="AD234" s="14" t="str">
        <f>IF(T234&gt;0,ROUND(INDEX(挂机升级突破!$BJ$6:$BT$57,卡牌消耗!X234,T234)*INDEX(卡牌消耗!$B$7:$F$7,V234),0),"")</f>
        <v/>
      </c>
      <c r="AE234" s="122"/>
      <c r="AF234" s="15"/>
      <c r="AG234" s="120">
        <v>230</v>
      </c>
      <c r="AH234" s="14">
        <f t="shared" si="76"/>
        <v>12</v>
      </c>
      <c r="AI234" s="14">
        <f>INDEX(挂机升级突破!$BY$7:$BY$26,AM234)</f>
        <v>5</v>
      </c>
      <c r="AJ234" s="14">
        <f>INDEX(挂机升级突破!$BZ$7:$BZ$26,AM234)</f>
        <v>2</v>
      </c>
      <c r="AK234" s="14">
        <f t="shared" si="77"/>
        <v>5</v>
      </c>
      <c r="AL234" s="14" t="str">
        <f t="shared" si="78"/>
        <v>夏侯惇</v>
      </c>
      <c r="AM234" s="14">
        <f t="shared" si="79"/>
        <v>10</v>
      </c>
      <c r="AN234" s="14" t="str">
        <f t="shared" si="80"/>
        <v>夏侯惇10突</v>
      </c>
      <c r="AO234" s="14" t="str">
        <f>IF(AI234&gt;0,INDEX(挂机升级突破!$CF$5:$CJ$5,卡牌消耗!AI234),"")</f>
        <v>金币</v>
      </c>
      <c r="AP234" s="14">
        <f>IF(AI234&gt;0,ROUND(INDEX(挂机升级突破!$CJ$7:$CJ$26,卡牌消耗!AM234)*INDEX(卡牌消耗!$B$8:$F$8,AK234),0),"")</f>
        <v>12692</v>
      </c>
      <c r="AQ234" s="14" t="str">
        <f>IF(AJ234&gt;0,INDEX(挂机升级突破!$CF$5:$CJ$5,卡牌消耗!AJ234),"")</f>
        <v>乌金</v>
      </c>
      <c r="AR234" s="14">
        <f>IF(AJ234&gt;0,ROUND(INDEX(挂机升级突破!$CF$7:$CI$26,卡牌消耗!AM234,卡牌消耗!AJ234)*INDEX($B$6:$F$6,AK234),0),"")</f>
        <v>44</v>
      </c>
      <c r="AS234" s="120"/>
      <c r="AT234" s="120"/>
      <c r="AU234" s="122"/>
      <c r="AV234" s="15"/>
    </row>
    <row r="235" spans="8:48" ht="16.5" x14ac:dyDescent="0.2">
      <c r="H235" s="15"/>
      <c r="I235" s="15"/>
      <c r="J235" s="15"/>
      <c r="K235" s="15"/>
      <c r="L235" s="15"/>
      <c r="M235" s="15"/>
      <c r="N235" s="15"/>
      <c r="O235" s="15"/>
      <c r="P235" s="120">
        <v>231</v>
      </c>
      <c r="Q235" s="14">
        <f t="shared" si="71"/>
        <v>5</v>
      </c>
      <c r="R235" s="14">
        <f>INDEX(挂机升级突破!$BG$6:$BG$57,卡牌消耗!X235)</f>
        <v>11</v>
      </c>
      <c r="S235" s="14">
        <f>INDEX(挂机升级突破!BH$6:BH$57,卡牌消耗!$X235)</f>
        <v>4</v>
      </c>
      <c r="T235" s="14">
        <f>INDEX(挂机升级突破!BI$6:BI$57,卡牌消耗!$X235)</f>
        <v>0</v>
      </c>
      <c r="U235" s="14" t="str">
        <f t="shared" si="72"/>
        <v>李轩辕</v>
      </c>
      <c r="V235" s="14">
        <f t="shared" si="73"/>
        <v>3</v>
      </c>
      <c r="W235" s="14" t="str">
        <f t="shared" si="74"/>
        <v>李轩辕魂火-23</v>
      </c>
      <c r="X235" s="14">
        <f t="shared" si="75"/>
        <v>23</v>
      </c>
      <c r="Y235" s="14" t="str">
        <f>INDEX(挂机升级突破!$BJ$4:$BT$4,INDEX(挂机升级突破!$BG$6:$BG$57,卡牌消耗!X235))</f>
        <v>金币</v>
      </c>
      <c r="Z235" s="14">
        <f>ROUND(INDEX(挂机升级突破!$AZ$6:$AZ$57,卡牌消耗!X235)*INDEX(卡牌消耗!$B$8:$F$8,V235),0)</f>
        <v>12480</v>
      </c>
      <c r="AA235" s="14" t="str">
        <f>IF(S235&gt;0,INDEX(挂机升级突破!$BJ$4:$BT$4,S235),"")</f>
        <v>橙色基础材料</v>
      </c>
      <c r="AB235" s="14">
        <f>ROUND(INDEX(挂机升级突破!$BJ$6:$BT$57,卡牌消耗!X235,S235)*INDEX(卡牌消耗!$B$5:$F$5,V235),0)</f>
        <v>13</v>
      </c>
      <c r="AC235" s="14" t="str">
        <f>IF(T235&gt;0,INDEX(挂机升级突破!$BJ$4:$BT$4,T235),"")</f>
        <v/>
      </c>
      <c r="AD235" s="14" t="str">
        <f>IF(T235&gt;0,ROUND(INDEX(挂机升级突破!$BJ$6:$BT$57,卡牌消耗!X235,T235)*INDEX(卡牌消耗!$B$7:$F$7,V235),0),"")</f>
        <v/>
      </c>
      <c r="AE235" s="122"/>
      <c r="AF235" s="15"/>
      <c r="AG235" s="120">
        <v>231</v>
      </c>
      <c r="AH235" s="14">
        <f t="shared" si="76"/>
        <v>12</v>
      </c>
      <c r="AI235" s="14">
        <f>INDEX(挂机升级突破!$BY$7:$BY$26,AM235)</f>
        <v>5</v>
      </c>
      <c r="AJ235" s="14">
        <f>INDEX(挂机升级突破!$BZ$7:$BZ$26,AM235)</f>
        <v>2</v>
      </c>
      <c r="AK235" s="14">
        <f t="shared" si="77"/>
        <v>5</v>
      </c>
      <c r="AL235" s="14" t="str">
        <f t="shared" si="78"/>
        <v>夏侯惇</v>
      </c>
      <c r="AM235" s="14">
        <f t="shared" si="79"/>
        <v>11</v>
      </c>
      <c r="AN235" s="14" t="str">
        <f t="shared" si="80"/>
        <v>夏侯惇11突</v>
      </c>
      <c r="AO235" s="14" t="str">
        <f>IF(AI235&gt;0,INDEX(挂机升级突破!$CF$5:$CJ$5,卡牌消耗!AI235),"")</f>
        <v>金币</v>
      </c>
      <c r="AP235" s="14">
        <f>IF(AI235&gt;0,ROUND(INDEX(挂机升级突破!$CJ$7:$CJ$26,卡牌消耗!AM235)*INDEX(卡牌消耗!$B$8:$F$8,AK235),0),"")</f>
        <v>15600</v>
      </c>
      <c r="AQ235" s="14" t="str">
        <f>IF(AJ235&gt;0,INDEX(挂机升级突破!$CF$5:$CJ$5,卡牌消耗!AJ235),"")</f>
        <v>乌金</v>
      </c>
      <c r="AR235" s="14">
        <f>IF(AJ235&gt;0,ROUND(INDEX(挂机升级突破!$CF$7:$CI$26,卡牌消耗!AM235,卡牌消耗!AJ235)*INDEX($B$6:$F$6,AK235),0),"")</f>
        <v>57</v>
      </c>
      <c r="AS235" s="120"/>
      <c r="AT235" s="120"/>
      <c r="AU235" s="122"/>
      <c r="AV235" s="15"/>
    </row>
    <row r="236" spans="8:48" ht="16.5" x14ac:dyDescent="0.2">
      <c r="H236" s="15"/>
      <c r="I236" s="15"/>
      <c r="J236" s="15"/>
      <c r="K236" s="15"/>
      <c r="L236" s="15"/>
      <c r="M236" s="15"/>
      <c r="N236" s="15"/>
      <c r="O236" s="15"/>
      <c r="P236" s="120">
        <v>232</v>
      </c>
      <c r="Q236" s="14">
        <f t="shared" si="71"/>
        <v>5</v>
      </c>
      <c r="R236" s="14">
        <f>INDEX(挂机升级突破!$BG$6:$BG$57,卡牌消耗!X236)</f>
        <v>11</v>
      </c>
      <c r="S236" s="14">
        <f>INDEX(挂机升级突破!BH$6:BH$57,卡牌消耗!$X236)</f>
        <v>4</v>
      </c>
      <c r="T236" s="14">
        <f>INDEX(挂机升级突破!BI$6:BI$57,卡牌消耗!$X236)</f>
        <v>0</v>
      </c>
      <c r="U236" s="14" t="str">
        <f t="shared" si="72"/>
        <v>李轩辕</v>
      </c>
      <c r="V236" s="14">
        <f t="shared" si="73"/>
        <v>3</v>
      </c>
      <c r="W236" s="14" t="str">
        <f t="shared" si="74"/>
        <v>李轩辕魂火-24</v>
      </c>
      <c r="X236" s="14">
        <f t="shared" si="75"/>
        <v>24</v>
      </c>
      <c r="Y236" s="14" t="str">
        <f>INDEX(挂机升级突破!$BJ$4:$BT$4,INDEX(挂机升级突破!$BG$6:$BG$57,卡牌消耗!X236))</f>
        <v>金币</v>
      </c>
      <c r="Z236" s="14">
        <f>ROUND(INDEX(挂机升级突破!$AZ$6:$AZ$57,卡牌消耗!X236)*INDEX(卡牌消耗!$B$8:$F$8,V236),0)</f>
        <v>13920</v>
      </c>
      <c r="AA236" s="14" t="str">
        <f>IF(S236&gt;0,INDEX(挂机升级突破!$BJ$4:$BT$4,S236),"")</f>
        <v>橙色基础材料</v>
      </c>
      <c r="AB236" s="14">
        <f>ROUND(INDEX(挂机升级突破!$BJ$6:$BT$57,卡牌消耗!X236,S236)*INDEX(卡牌消耗!$B$5:$F$5,V236),0)</f>
        <v>13</v>
      </c>
      <c r="AC236" s="14" t="str">
        <f>IF(T236&gt;0,INDEX(挂机升级突破!$BJ$4:$BT$4,T236),"")</f>
        <v/>
      </c>
      <c r="AD236" s="14" t="str">
        <f>IF(T236&gt;0,ROUND(INDEX(挂机升级突破!$BJ$6:$BT$57,卡牌消耗!X236,T236)*INDEX(卡牌消耗!$B$7:$F$7,V236),0),"")</f>
        <v/>
      </c>
      <c r="AE236" s="122"/>
      <c r="AF236" s="15"/>
      <c r="AG236" s="120">
        <v>232</v>
      </c>
      <c r="AH236" s="14">
        <f t="shared" si="76"/>
        <v>12</v>
      </c>
      <c r="AI236" s="14">
        <f>INDEX(挂机升级突破!$BY$7:$BY$26,AM236)</f>
        <v>5</v>
      </c>
      <c r="AJ236" s="14">
        <f>INDEX(挂机升级突破!$BZ$7:$BZ$26,AM236)</f>
        <v>2</v>
      </c>
      <c r="AK236" s="14">
        <f t="shared" si="77"/>
        <v>5</v>
      </c>
      <c r="AL236" s="14" t="str">
        <f t="shared" si="78"/>
        <v>夏侯惇</v>
      </c>
      <c r="AM236" s="14">
        <f t="shared" si="79"/>
        <v>12</v>
      </c>
      <c r="AN236" s="14" t="str">
        <f t="shared" si="80"/>
        <v>夏侯惇12突</v>
      </c>
      <c r="AO236" s="14" t="str">
        <f>IF(AI236&gt;0,INDEX(挂机升级突破!$CF$5:$CJ$5,卡牌消耗!AI236),"")</f>
        <v>金币</v>
      </c>
      <c r="AP236" s="14">
        <f>IF(AI236&gt;0,ROUND(INDEX(挂机升级突破!$CJ$7:$CJ$26,卡牌消耗!AM236)*INDEX(卡牌消耗!$B$8:$F$8,AK236),0),"")</f>
        <v>26400</v>
      </c>
      <c r="AQ236" s="14" t="str">
        <f>IF(AJ236&gt;0,INDEX(挂机升级突破!$CF$5:$CJ$5,卡牌消耗!AJ236),"")</f>
        <v>乌金</v>
      </c>
      <c r="AR236" s="14">
        <f>IF(AJ236&gt;0,ROUND(INDEX(挂机升级突破!$CF$7:$CI$26,卡牌消耗!AM236,卡牌消耗!AJ236)*INDEX($B$6:$F$6,AK236),0),"")</f>
        <v>74</v>
      </c>
      <c r="AS236" s="120"/>
      <c r="AT236" s="120"/>
      <c r="AU236" s="122"/>
      <c r="AV236" s="15"/>
    </row>
    <row r="237" spans="8:48" ht="16.5" x14ac:dyDescent="0.2">
      <c r="H237" s="15"/>
      <c r="I237" s="15"/>
      <c r="J237" s="15"/>
      <c r="K237" s="15"/>
      <c r="L237" s="15"/>
      <c r="M237" s="15"/>
      <c r="N237" s="15"/>
      <c r="O237" s="15"/>
      <c r="P237" s="120">
        <v>233</v>
      </c>
      <c r="Q237" s="14">
        <f t="shared" si="71"/>
        <v>5</v>
      </c>
      <c r="R237" s="14">
        <f>INDEX(挂机升级突破!$BG$6:$BG$57,卡牌消耗!X237)</f>
        <v>11</v>
      </c>
      <c r="S237" s="14">
        <f>INDEX(挂机升级突破!BH$6:BH$57,卡牌消耗!$X237)</f>
        <v>4</v>
      </c>
      <c r="T237" s="14">
        <f>INDEX(挂机升级突破!BI$6:BI$57,卡牌消耗!$X237)</f>
        <v>0</v>
      </c>
      <c r="U237" s="14" t="str">
        <f t="shared" si="72"/>
        <v>李轩辕</v>
      </c>
      <c r="V237" s="14">
        <f t="shared" si="73"/>
        <v>3</v>
      </c>
      <c r="W237" s="14" t="str">
        <f t="shared" si="74"/>
        <v>李轩辕魂火-25</v>
      </c>
      <c r="X237" s="14">
        <f t="shared" si="75"/>
        <v>25</v>
      </c>
      <c r="Y237" s="14" t="str">
        <f>INDEX(挂机升级突破!$BJ$4:$BT$4,INDEX(挂机升级突破!$BG$6:$BG$57,卡牌消耗!X237))</f>
        <v>金币</v>
      </c>
      <c r="Z237" s="14">
        <f>ROUND(INDEX(挂机升级突破!$AZ$6:$AZ$57,卡牌消耗!X237)*INDEX(卡牌消耗!$B$8:$F$8,V237),0)</f>
        <v>17160</v>
      </c>
      <c r="AA237" s="14" t="str">
        <f>IF(S237&gt;0,INDEX(挂机升级突破!$BJ$4:$BT$4,S237),"")</f>
        <v>橙色基础材料</v>
      </c>
      <c r="AB237" s="14">
        <f>ROUND(INDEX(挂机升级突破!$BJ$6:$BT$57,卡牌消耗!X237,S237)*INDEX(卡牌消耗!$B$5:$F$5,V237),0)</f>
        <v>13</v>
      </c>
      <c r="AC237" s="14" t="str">
        <f>IF(T237&gt;0,INDEX(挂机升级突破!$BJ$4:$BT$4,T237),"")</f>
        <v/>
      </c>
      <c r="AD237" s="14" t="str">
        <f>IF(T237&gt;0,ROUND(INDEX(挂机升级突破!$BJ$6:$BT$57,卡牌消耗!X237,T237)*INDEX(卡牌消耗!$B$7:$F$7,V237),0),"")</f>
        <v/>
      </c>
      <c r="AE237" s="122"/>
      <c r="AF237" s="15"/>
      <c r="AG237" s="120">
        <v>233</v>
      </c>
      <c r="AH237" s="14">
        <f t="shared" si="76"/>
        <v>12</v>
      </c>
      <c r="AI237" s="14">
        <f>INDEX(挂机升级突破!$BY$7:$BY$26,AM237)</f>
        <v>5</v>
      </c>
      <c r="AJ237" s="14">
        <f>INDEX(挂机升级突破!$BZ$7:$BZ$26,AM237)</f>
        <v>3</v>
      </c>
      <c r="AK237" s="14">
        <f t="shared" si="77"/>
        <v>5</v>
      </c>
      <c r="AL237" s="14" t="str">
        <f t="shared" si="78"/>
        <v>夏侯惇</v>
      </c>
      <c r="AM237" s="14">
        <f t="shared" si="79"/>
        <v>13</v>
      </c>
      <c r="AN237" s="14" t="str">
        <f t="shared" si="80"/>
        <v>夏侯惇13突</v>
      </c>
      <c r="AO237" s="14" t="str">
        <f>IF(AI237&gt;0,INDEX(挂机升级突破!$CF$5:$CJ$5,卡牌消耗!AI237),"")</f>
        <v>金币</v>
      </c>
      <c r="AP237" s="14">
        <f>IF(AI237&gt;0,ROUND(INDEX(挂机升级突破!$CJ$7:$CJ$26,卡牌消耗!AM237)*INDEX(卡牌消耗!$B$8:$F$8,AK237),0),"")</f>
        <v>33066</v>
      </c>
      <c r="AQ237" s="14" t="str">
        <f>IF(AJ237&gt;0,INDEX(挂机升级突破!$CF$5:$CJ$5,卡牌消耗!AJ237),"")</f>
        <v>银母</v>
      </c>
      <c r="AR237" s="14">
        <f>IF(AJ237&gt;0,ROUND(INDEX(挂机升级突破!$CF$7:$CI$26,卡牌消耗!AM237,卡牌消耗!AJ237)*INDEX($B$6:$F$6,AK237),0),"")</f>
        <v>29</v>
      </c>
      <c r="AS237" s="120"/>
      <c r="AT237" s="120"/>
      <c r="AU237" s="122"/>
      <c r="AV237" s="15"/>
    </row>
    <row r="238" spans="8:48" ht="16.5" x14ac:dyDescent="0.2">
      <c r="H238" s="15"/>
      <c r="I238" s="15"/>
      <c r="J238" s="15"/>
      <c r="K238" s="15"/>
      <c r="L238" s="15"/>
      <c r="M238" s="15"/>
      <c r="N238" s="15"/>
      <c r="O238" s="15"/>
      <c r="P238" s="120">
        <v>234</v>
      </c>
      <c r="Q238" s="14">
        <f t="shared" si="71"/>
        <v>5</v>
      </c>
      <c r="R238" s="14">
        <f>INDEX(挂机升级突破!$BG$6:$BG$57,卡牌消耗!X238)</f>
        <v>11</v>
      </c>
      <c r="S238" s="14">
        <f>INDEX(挂机升级突破!BH$6:BH$57,卡牌消耗!$X238)</f>
        <v>4</v>
      </c>
      <c r="T238" s="14">
        <f>INDEX(挂机升级突破!BI$6:BI$57,卡牌消耗!$X238)</f>
        <v>0</v>
      </c>
      <c r="U238" s="14" t="str">
        <f t="shared" si="72"/>
        <v>李轩辕</v>
      </c>
      <c r="V238" s="14">
        <f t="shared" si="73"/>
        <v>3</v>
      </c>
      <c r="W238" s="14" t="str">
        <f t="shared" si="74"/>
        <v>李轩辕魂火-26</v>
      </c>
      <c r="X238" s="14">
        <f t="shared" si="75"/>
        <v>26</v>
      </c>
      <c r="Y238" s="14" t="str">
        <f>INDEX(挂机升级突破!$BJ$4:$BT$4,INDEX(挂机升级突破!$BG$6:$BG$57,卡牌消耗!X238))</f>
        <v>金币</v>
      </c>
      <c r="Z238" s="14">
        <f>ROUND(INDEX(挂机升级突破!$AZ$6:$AZ$57,卡牌消耗!X238)*INDEX(卡牌消耗!$B$8:$F$8,V238),0)</f>
        <v>19140</v>
      </c>
      <c r="AA238" s="14" t="str">
        <f>IF(S238&gt;0,INDEX(挂机升级突破!$BJ$4:$BT$4,S238),"")</f>
        <v>橙色基础材料</v>
      </c>
      <c r="AB238" s="14">
        <f>ROUND(INDEX(挂机升级突破!$BJ$6:$BT$57,卡牌消耗!X238,S238)*INDEX(卡牌消耗!$B$5:$F$5,V238),0)</f>
        <v>16</v>
      </c>
      <c r="AC238" s="14" t="str">
        <f>IF(T238&gt;0,INDEX(挂机升级突破!$BJ$4:$BT$4,T238),"")</f>
        <v/>
      </c>
      <c r="AD238" s="14" t="str">
        <f>IF(T238&gt;0,ROUND(INDEX(挂机升级突破!$BJ$6:$BT$57,卡牌消耗!X238,T238)*INDEX(卡牌消耗!$B$7:$F$7,V238),0),"")</f>
        <v/>
      </c>
      <c r="AE238" s="122"/>
      <c r="AF238" s="15"/>
      <c r="AG238" s="120">
        <v>234</v>
      </c>
      <c r="AH238" s="14">
        <f t="shared" si="76"/>
        <v>12</v>
      </c>
      <c r="AI238" s="14">
        <f>INDEX(挂机升级突破!$BY$7:$BY$26,AM238)</f>
        <v>5</v>
      </c>
      <c r="AJ238" s="14">
        <f>INDEX(挂机升级突破!$BZ$7:$BZ$26,AM238)</f>
        <v>3</v>
      </c>
      <c r="AK238" s="14">
        <f t="shared" si="77"/>
        <v>5</v>
      </c>
      <c r="AL238" s="14" t="str">
        <f t="shared" si="78"/>
        <v>夏侯惇</v>
      </c>
      <c r="AM238" s="14">
        <f t="shared" si="79"/>
        <v>14</v>
      </c>
      <c r="AN238" s="14" t="str">
        <f t="shared" si="80"/>
        <v>夏侯惇14突</v>
      </c>
      <c r="AO238" s="14" t="str">
        <f>IF(AI238&gt;0,INDEX(挂机升级突破!$CF$5:$CJ$5,卡牌消耗!AI238),"")</f>
        <v>金币</v>
      </c>
      <c r="AP238" s="14">
        <f>IF(AI238&gt;0,ROUND(INDEX(挂机升级突破!$CJ$7:$CJ$26,卡牌消耗!AM238)*INDEX(卡牌消耗!$B$8:$F$8,AK238),0),"")</f>
        <v>44160</v>
      </c>
      <c r="AQ238" s="14" t="str">
        <f>IF(AJ238&gt;0,INDEX(挂机升级突破!$CF$5:$CJ$5,卡牌消耗!AJ238),"")</f>
        <v>银母</v>
      </c>
      <c r="AR238" s="14">
        <f>IF(AJ238&gt;0,ROUND(INDEX(挂机升级突破!$CF$7:$CI$26,卡牌消耗!AM238,卡牌消耗!AJ238)*INDEX($B$6:$F$6,AK238),0),"")</f>
        <v>39</v>
      </c>
      <c r="AS238" s="120"/>
      <c r="AT238" s="120"/>
      <c r="AU238" s="122"/>
      <c r="AV238" s="15"/>
    </row>
    <row r="239" spans="8:48" ht="16.5" x14ac:dyDescent="0.2">
      <c r="H239" s="15"/>
      <c r="I239" s="15"/>
      <c r="J239" s="15"/>
      <c r="K239" s="15"/>
      <c r="L239" s="15"/>
      <c r="M239" s="15"/>
      <c r="N239" s="15"/>
      <c r="O239" s="15"/>
      <c r="P239" s="120">
        <v>235</v>
      </c>
      <c r="Q239" s="14">
        <f t="shared" si="71"/>
        <v>5</v>
      </c>
      <c r="R239" s="14">
        <f>INDEX(挂机升级突破!$BG$6:$BG$57,卡牌消耗!X239)</f>
        <v>11</v>
      </c>
      <c r="S239" s="14">
        <f>INDEX(挂机升级突破!BH$6:BH$57,卡牌消耗!$X239)</f>
        <v>4</v>
      </c>
      <c r="T239" s="14">
        <f>INDEX(挂机升级突破!BI$6:BI$57,卡牌消耗!$X239)</f>
        <v>0</v>
      </c>
      <c r="U239" s="14" t="str">
        <f t="shared" si="72"/>
        <v>李轩辕</v>
      </c>
      <c r="V239" s="14">
        <f t="shared" si="73"/>
        <v>3</v>
      </c>
      <c r="W239" s="14" t="str">
        <f t="shared" si="74"/>
        <v>李轩辕魂火-27</v>
      </c>
      <c r="X239" s="14">
        <f t="shared" si="75"/>
        <v>27</v>
      </c>
      <c r="Y239" s="14" t="str">
        <f>INDEX(挂机升级突破!$BJ$4:$BT$4,INDEX(挂机升级突破!$BG$6:$BG$57,卡牌消耗!X239))</f>
        <v>金币</v>
      </c>
      <c r="Z239" s="14">
        <f>ROUND(INDEX(挂机升级突破!$AZ$6:$AZ$57,卡牌消耗!X239)*INDEX(卡牌消耗!$B$8:$F$8,V239),0)</f>
        <v>21490</v>
      </c>
      <c r="AA239" s="14" t="str">
        <f>IF(S239&gt;0,INDEX(挂机升级突破!$BJ$4:$BT$4,S239),"")</f>
        <v>橙色基础材料</v>
      </c>
      <c r="AB239" s="14">
        <f>ROUND(INDEX(挂机升级突破!$BJ$6:$BT$57,卡牌消耗!X239,S239)*INDEX(卡牌消耗!$B$5:$F$5,V239),0)</f>
        <v>16</v>
      </c>
      <c r="AC239" s="14" t="str">
        <f>IF(T239&gt;0,INDEX(挂机升级突破!$BJ$4:$BT$4,T239),"")</f>
        <v/>
      </c>
      <c r="AD239" s="14" t="str">
        <f>IF(T239&gt;0,ROUND(INDEX(挂机升级突破!$BJ$6:$BT$57,卡牌消耗!X239,T239)*INDEX(卡牌消耗!$B$7:$F$7,V239),0),"")</f>
        <v/>
      </c>
      <c r="AE239" s="122"/>
      <c r="AF239" s="15"/>
      <c r="AG239" s="120">
        <v>235</v>
      </c>
      <c r="AH239" s="14">
        <f t="shared" si="76"/>
        <v>12</v>
      </c>
      <c r="AI239" s="14">
        <f>INDEX(挂机升级突破!$BY$7:$BY$26,AM239)</f>
        <v>5</v>
      </c>
      <c r="AJ239" s="14">
        <f>INDEX(挂机升级突破!$BZ$7:$BZ$26,AM239)</f>
        <v>3</v>
      </c>
      <c r="AK239" s="14">
        <f t="shared" si="77"/>
        <v>5</v>
      </c>
      <c r="AL239" s="14" t="str">
        <f t="shared" si="78"/>
        <v>夏侯惇</v>
      </c>
      <c r="AM239" s="14">
        <f t="shared" si="79"/>
        <v>15</v>
      </c>
      <c r="AN239" s="14" t="str">
        <f t="shared" si="80"/>
        <v>夏侯惇15突</v>
      </c>
      <c r="AO239" s="14" t="str">
        <f>IF(AI239&gt;0,INDEX(挂机升级突破!$CF$5:$CJ$5,卡牌消耗!AI239),"")</f>
        <v>金币</v>
      </c>
      <c r="AP239" s="14">
        <f>IF(AI239&gt;0,ROUND(INDEX(挂机升级突破!$CJ$7:$CJ$26,卡牌消耗!AM239)*INDEX(卡牌消耗!$B$8:$F$8,AK239),0),"")</f>
        <v>50612</v>
      </c>
      <c r="AQ239" s="14" t="str">
        <f>IF(AJ239&gt;0,INDEX(挂机升级突破!$CF$5:$CJ$5,卡牌消耗!AJ239),"")</f>
        <v>银母</v>
      </c>
      <c r="AR239" s="14">
        <f>IF(AJ239&gt;0,ROUND(INDEX(挂机升级突破!$CF$7:$CI$26,卡牌消耗!AM239,卡牌消耗!AJ239)*INDEX($B$6:$F$6,AK239),0),"")</f>
        <v>53</v>
      </c>
      <c r="AS239" s="120"/>
      <c r="AT239" s="120"/>
      <c r="AU239" s="122"/>
      <c r="AV239" s="15"/>
    </row>
    <row r="240" spans="8:48" ht="16.5" x14ac:dyDescent="0.2">
      <c r="H240" s="15"/>
      <c r="I240" s="15"/>
      <c r="J240" s="15"/>
      <c r="K240" s="15"/>
      <c r="L240" s="15"/>
      <c r="M240" s="15"/>
      <c r="N240" s="15"/>
      <c r="O240" s="15"/>
      <c r="P240" s="120">
        <v>236</v>
      </c>
      <c r="Q240" s="14">
        <f t="shared" si="71"/>
        <v>5</v>
      </c>
      <c r="R240" s="14">
        <f>INDEX(挂机升级突破!$BG$6:$BG$57,卡牌消耗!X240)</f>
        <v>11</v>
      </c>
      <c r="S240" s="14">
        <f>INDEX(挂机升级突破!BH$6:BH$57,卡牌消耗!$X240)</f>
        <v>4</v>
      </c>
      <c r="T240" s="14">
        <f>INDEX(挂机升级突破!BI$6:BI$57,卡牌消耗!$X240)</f>
        <v>0</v>
      </c>
      <c r="U240" s="14" t="str">
        <f t="shared" si="72"/>
        <v>李轩辕</v>
      </c>
      <c r="V240" s="14">
        <f t="shared" si="73"/>
        <v>3</v>
      </c>
      <c r="W240" s="14" t="str">
        <f t="shared" si="74"/>
        <v>李轩辕魂火-28</v>
      </c>
      <c r="X240" s="14">
        <f t="shared" si="75"/>
        <v>28</v>
      </c>
      <c r="Y240" s="14" t="str">
        <f>INDEX(挂机升级突破!$BJ$4:$BT$4,INDEX(挂机升级突破!$BG$6:$BG$57,卡牌消耗!X240))</f>
        <v>金币</v>
      </c>
      <c r="Z240" s="14">
        <f>ROUND(INDEX(挂机升级突破!$AZ$6:$AZ$57,卡牌消耗!X240)*INDEX(卡牌消耗!$B$8:$F$8,V240),0)</f>
        <v>23970</v>
      </c>
      <c r="AA240" s="14" t="str">
        <f>IF(S240&gt;0,INDEX(挂机升级突破!$BJ$4:$BT$4,S240),"")</f>
        <v>橙色基础材料</v>
      </c>
      <c r="AB240" s="14">
        <f>ROUND(INDEX(挂机升级突破!$BJ$6:$BT$57,卡牌消耗!X240,S240)*INDEX(卡牌消耗!$B$5:$F$5,V240),0)</f>
        <v>16</v>
      </c>
      <c r="AC240" s="14" t="str">
        <f>IF(T240&gt;0,INDEX(挂机升级突破!$BJ$4:$BT$4,T240),"")</f>
        <v/>
      </c>
      <c r="AD240" s="14" t="str">
        <f>IF(T240&gt;0,ROUND(INDEX(挂机升级突破!$BJ$6:$BT$57,卡牌消耗!X240,T240)*INDEX(卡牌消耗!$B$7:$F$7,V240),0),"")</f>
        <v/>
      </c>
      <c r="AE240" s="122"/>
      <c r="AF240" s="15"/>
      <c r="AG240" s="120">
        <v>236</v>
      </c>
      <c r="AH240" s="14">
        <f t="shared" si="76"/>
        <v>12</v>
      </c>
      <c r="AI240" s="14">
        <f>INDEX(挂机升级突破!$BY$7:$BY$26,AM240)</f>
        <v>5</v>
      </c>
      <c r="AJ240" s="14">
        <f>INDEX(挂机升级突破!$BZ$7:$BZ$26,AM240)</f>
        <v>3</v>
      </c>
      <c r="AK240" s="14">
        <f t="shared" si="77"/>
        <v>5</v>
      </c>
      <c r="AL240" s="14" t="str">
        <f t="shared" si="78"/>
        <v>夏侯惇</v>
      </c>
      <c r="AM240" s="14">
        <f t="shared" si="79"/>
        <v>16</v>
      </c>
      <c r="AN240" s="14" t="str">
        <f t="shared" si="80"/>
        <v>夏侯惇16突</v>
      </c>
      <c r="AO240" s="14" t="str">
        <f>IF(AI240&gt;0,INDEX(挂机升级突破!$CF$5:$CJ$5,卡牌消耗!AI240),"")</f>
        <v>金币</v>
      </c>
      <c r="AP240" s="14">
        <f>IF(AI240&gt;0,ROUND(INDEX(挂机升级突破!$CJ$7:$CJ$26,卡牌消耗!AM240)*INDEX(卡牌消耗!$B$8:$F$8,AK240),0),"")</f>
        <v>64800</v>
      </c>
      <c r="AQ240" s="14" t="str">
        <f>IF(AJ240&gt;0,INDEX(挂机升级突破!$CF$5:$CJ$5,卡牌消耗!AJ240),"")</f>
        <v>银母</v>
      </c>
      <c r="AR240" s="14">
        <f>IF(AJ240&gt;0,ROUND(INDEX(挂机升级突破!$CF$7:$CI$26,卡牌消耗!AM240,卡牌消耗!AJ240)*INDEX($B$6:$F$6,AK240),0),"")</f>
        <v>68</v>
      </c>
      <c r="AS240" s="120"/>
      <c r="AT240" s="120"/>
      <c r="AU240" s="122"/>
      <c r="AV240" s="15"/>
    </row>
    <row r="241" spans="8:48" ht="16.5" x14ac:dyDescent="0.2">
      <c r="H241" s="15"/>
      <c r="I241" s="15"/>
      <c r="J241" s="15"/>
      <c r="K241" s="15"/>
      <c r="L241" s="15"/>
      <c r="M241" s="15"/>
      <c r="N241" s="15"/>
      <c r="O241" s="15"/>
      <c r="P241" s="120">
        <v>237</v>
      </c>
      <c r="Q241" s="14">
        <f t="shared" si="71"/>
        <v>5</v>
      </c>
      <c r="R241" s="14">
        <f>INDEX(挂机升级突破!$BG$6:$BG$57,卡牌消耗!X241)</f>
        <v>11</v>
      </c>
      <c r="S241" s="14">
        <f>INDEX(挂机升级突破!BH$6:BH$57,卡牌消耗!$X241)</f>
        <v>4</v>
      </c>
      <c r="T241" s="14">
        <f>INDEX(挂机升级突破!BI$6:BI$57,卡牌消耗!$X241)</f>
        <v>0</v>
      </c>
      <c r="U241" s="14" t="str">
        <f t="shared" si="72"/>
        <v>李轩辕</v>
      </c>
      <c r="V241" s="14">
        <f t="shared" si="73"/>
        <v>3</v>
      </c>
      <c r="W241" s="14" t="str">
        <f t="shared" si="74"/>
        <v>李轩辕魂火-29</v>
      </c>
      <c r="X241" s="14">
        <f t="shared" si="75"/>
        <v>29</v>
      </c>
      <c r="Y241" s="14" t="str">
        <f>INDEX(挂机升级突破!$BJ$4:$BT$4,INDEX(挂机升级突破!$BG$6:$BG$57,卡牌消耗!X241))</f>
        <v>金币</v>
      </c>
      <c r="Z241" s="14">
        <f>ROUND(INDEX(挂机升级突破!$AZ$6:$AZ$57,卡牌消耗!X241)*INDEX(卡牌消耗!$B$8:$F$8,V241),0)</f>
        <v>24785</v>
      </c>
      <c r="AA241" s="14" t="str">
        <f>IF(S241&gt;0,INDEX(挂机升级突破!$BJ$4:$BT$4,S241),"")</f>
        <v>橙色基础材料</v>
      </c>
      <c r="AB241" s="14">
        <f>ROUND(INDEX(挂机升级突破!$BJ$6:$BT$57,卡牌消耗!X241,S241)*INDEX(卡牌消耗!$B$5:$F$5,V241),0)</f>
        <v>19</v>
      </c>
      <c r="AC241" s="14" t="str">
        <f>IF(T241&gt;0,INDEX(挂机升级突破!$BJ$4:$BT$4,T241),"")</f>
        <v/>
      </c>
      <c r="AD241" s="14" t="str">
        <f>IF(T241&gt;0,ROUND(INDEX(挂机升级突破!$BJ$6:$BT$57,卡牌消耗!X241,T241)*INDEX(卡牌消耗!$B$7:$F$7,V241),0),"")</f>
        <v/>
      </c>
      <c r="AE241" s="122"/>
      <c r="AF241" s="15"/>
      <c r="AG241" s="120">
        <v>237</v>
      </c>
      <c r="AH241" s="14">
        <f t="shared" si="76"/>
        <v>12</v>
      </c>
      <c r="AI241" s="14">
        <f>INDEX(挂机升级突破!$BY$7:$BY$26,AM241)</f>
        <v>5</v>
      </c>
      <c r="AJ241" s="14">
        <f>INDEX(挂机升级突破!$BZ$7:$BZ$26,AM241)</f>
        <v>4</v>
      </c>
      <c r="AK241" s="14">
        <f t="shared" si="77"/>
        <v>5</v>
      </c>
      <c r="AL241" s="14" t="str">
        <f t="shared" si="78"/>
        <v>夏侯惇</v>
      </c>
      <c r="AM241" s="14">
        <f t="shared" si="79"/>
        <v>17</v>
      </c>
      <c r="AN241" s="14" t="str">
        <f t="shared" si="80"/>
        <v>夏侯惇17突</v>
      </c>
      <c r="AO241" s="14" t="str">
        <f>IF(AI241&gt;0,INDEX(挂机升级突破!$CF$5:$CJ$5,卡牌消耗!AI241),"")</f>
        <v>金币</v>
      </c>
      <c r="AP241" s="14">
        <f>IF(AI241&gt;0,ROUND(INDEX(挂机升级突破!$CJ$7:$CJ$26,卡牌消耗!AM241)*INDEX(卡牌消耗!$B$8:$F$8,AK241),0),"")</f>
        <v>72532</v>
      </c>
      <c r="AQ241" s="14" t="str">
        <f>IF(AJ241&gt;0,INDEX(挂机升级突破!$CF$5:$CJ$5,卡牌消耗!AJ241),"")</f>
        <v>铀金</v>
      </c>
      <c r="AR241" s="14">
        <f>IF(AJ241&gt;0,ROUND(INDEX(挂机升级突破!$CF$7:$CI$26,卡牌消耗!AM241,卡牌消耗!AJ241)*INDEX($B$6:$F$6,AK241),0),"")</f>
        <v>14</v>
      </c>
      <c r="AS241" s="120"/>
      <c r="AT241" s="120"/>
      <c r="AU241" s="122"/>
      <c r="AV241" s="15"/>
    </row>
    <row r="242" spans="8:48" ht="16.5" x14ac:dyDescent="0.2">
      <c r="H242" s="15"/>
      <c r="I242" s="15"/>
      <c r="J242" s="15"/>
      <c r="K242" s="15"/>
      <c r="L242" s="15"/>
      <c r="M242" s="15"/>
      <c r="N242" s="15"/>
      <c r="O242" s="15"/>
      <c r="P242" s="120">
        <v>238</v>
      </c>
      <c r="Q242" s="14">
        <f t="shared" si="71"/>
        <v>5</v>
      </c>
      <c r="R242" s="14">
        <f>INDEX(挂机升级突破!$BG$6:$BG$57,卡牌消耗!X242)</f>
        <v>11</v>
      </c>
      <c r="S242" s="14">
        <f>INDEX(挂机升级突破!BH$6:BH$57,卡牌消耗!$X242)</f>
        <v>4</v>
      </c>
      <c r="T242" s="14">
        <f>INDEX(挂机升级突破!BI$6:BI$57,卡牌消耗!$X242)</f>
        <v>0</v>
      </c>
      <c r="U242" s="14" t="str">
        <f t="shared" si="72"/>
        <v>李轩辕</v>
      </c>
      <c r="V242" s="14">
        <f t="shared" si="73"/>
        <v>3</v>
      </c>
      <c r="W242" s="14" t="str">
        <f t="shared" si="74"/>
        <v>李轩辕魂火-30</v>
      </c>
      <c r="X242" s="14">
        <f t="shared" si="75"/>
        <v>30</v>
      </c>
      <c r="Y242" s="14" t="str">
        <f>INDEX(挂机升级突破!$BJ$4:$BT$4,INDEX(挂机升级突破!$BG$6:$BG$57,卡牌消耗!X242))</f>
        <v>金币</v>
      </c>
      <c r="Z242" s="14">
        <f>ROUND(INDEX(挂机升级突破!$AZ$6:$AZ$57,卡牌消耗!X242)*INDEX(卡牌消耗!$B$8:$F$8,V242),0)</f>
        <v>27645</v>
      </c>
      <c r="AA242" s="14" t="str">
        <f>IF(S242&gt;0,INDEX(挂机升级突破!$BJ$4:$BT$4,S242),"")</f>
        <v>橙色基础材料</v>
      </c>
      <c r="AB242" s="14">
        <f>ROUND(INDEX(挂机升级突破!$BJ$6:$BT$57,卡牌消耗!X242,S242)*INDEX(卡牌消耗!$B$5:$F$5,V242),0)</f>
        <v>19</v>
      </c>
      <c r="AC242" s="14" t="str">
        <f>IF(T242&gt;0,INDEX(挂机升级突破!$BJ$4:$BT$4,T242),"")</f>
        <v/>
      </c>
      <c r="AD242" s="14" t="str">
        <f>IF(T242&gt;0,ROUND(INDEX(挂机升级突破!$BJ$6:$BT$57,卡牌消耗!X242,T242)*INDEX(卡牌消耗!$B$7:$F$7,V242),0),"")</f>
        <v/>
      </c>
      <c r="AE242" s="122"/>
      <c r="AF242" s="15"/>
      <c r="AG242" s="120">
        <v>238</v>
      </c>
      <c r="AH242" s="14">
        <f t="shared" si="76"/>
        <v>12</v>
      </c>
      <c r="AI242" s="14">
        <f>INDEX(挂机升级突破!$BY$7:$BY$26,AM242)</f>
        <v>5</v>
      </c>
      <c r="AJ242" s="14">
        <f>INDEX(挂机升级突破!$BZ$7:$BZ$26,AM242)</f>
        <v>4</v>
      </c>
      <c r="AK242" s="14">
        <f t="shared" si="77"/>
        <v>5</v>
      </c>
      <c r="AL242" s="14" t="str">
        <f t="shared" si="78"/>
        <v>夏侯惇</v>
      </c>
      <c r="AM242" s="14">
        <f t="shared" si="79"/>
        <v>18</v>
      </c>
      <c r="AN242" s="14" t="str">
        <f t="shared" si="80"/>
        <v>夏侯惇18突</v>
      </c>
      <c r="AO242" s="14" t="str">
        <f>IF(AI242&gt;0,INDEX(挂机升级突破!$CF$5:$CJ$5,卡牌消耗!AI242),"")</f>
        <v>金币</v>
      </c>
      <c r="AP242" s="14">
        <f>IF(AI242&gt;0,ROUND(INDEX(挂机升级突破!$CJ$7:$CJ$26,卡牌消耗!AM242)*INDEX(卡牌消耗!$B$8:$F$8,AK242),0),"")</f>
        <v>108000</v>
      </c>
      <c r="AQ242" s="14" t="str">
        <f>IF(AJ242&gt;0,INDEX(挂机升级突破!$CF$5:$CJ$5,卡牌消耗!AJ242),"")</f>
        <v>铀金</v>
      </c>
      <c r="AR242" s="14">
        <f>IF(AJ242&gt;0,ROUND(INDEX(挂机升级突破!$CF$7:$CI$26,卡牌消耗!AM242,卡牌消耗!AJ242)*INDEX($B$6:$F$6,AK242),0),"")</f>
        <v>18</v>
      </c>
      <c r="AS242" s="120"/>
      <c r="AT242" s="120"/>
      <c r="AU242" s="122"/>
      <c r="AV242" s="15"/>
    </row>
    <row r="243" spans="8:48" ht="16.5" x14ac:dyDescent="0.2">
      <c r="H243" s="15"/>
      <c r="I243" s="15"/>
      <c r="J243" s="15"/>
      <c r="K243" s="15"/>
      <c r="L243" s="15"/>
      <c r="M243" s="15"/>
      <c r="N243" s="15"/>
      <c r="O243" s="15"/>
      <c r="P243" s="120">
        <v>239</v>
      </c>
      <c r="Q243" s="14">
        <f t="shared" si="71"/>
        <v>5</v>
      </c>
      <c r="R243" s="14">
        <f>INDEX(挂机升级突破!$BG$6:$BG$57,卡牌消耗!X243)</f>
        <v>11</v>
      </c>
      <c r="S243" s="14">
        <f>INDEX(挂机升级突破!BH$6:BH$57,卡牌消耗!$X243)</f>
        <v>4</v>
      </c>
      <c r="T243" s="14">
        <f>INDEX(挂机升级突破!BI$6:BI$57,卡牌消耗!$X243)</f>
        <v>0</v>
      </c>
      <c r="U243" s="14" t="str">
        <f t="shared" si="72"/>
        <v>李轩辕</v>
      </c>
      <c r="V243" s="14">
        <f t="shared" si="73"/>
        <v>3</v>
      </c>
      <c r="W243" s="14" t="str">
        <f t="shared" si="74"/>
        <v>李轩辕魂火-31</v>
      </c>
      <c r="X243" s="14">
        <f t="shared" si="75"/>
        <v>31</v>
      </c>
      <c r="Y243" s="14" t="str">
        <f>INDEX(挂机升级突破!$BJ$4:$BT$4,INDEX(挂机升级突破!$BG$6:$BG$57,卡牌消耗!X243))</f>
        <v>金币</v>
      </c>
      <c r="Z243" s="14">
        <f>ROUND(INDEX(挂机升级突破!$AZ$6:$AZ$57,卡牌消耗!X243)*INDEX(卡牌消耗!$B$8:$F$8,V243),0)</f>
        <v>28700</v>
      </c>
      <c r="AA243" s="14" t="str">
        <f>IF(S243&gt;0,INDEX(挂机升级突破!$BJ$4:$BT$4,S243),"")</f>
        <v>橙色基础材料</v>
      </c>
      <c r="AB243" s="14">
        <f>ROUND(INDEX(挂机升级突破!$BJ$6:$BT$57,卡牌消耗!X243,S243)*INDEX(卡牌消耗!$B$5:$F$5,V243),0)</f>
        <v>19</v>
      </c>
      <c r="AC243" s="14" t="str">
        <f>IF(T243&gt;0,INDEX(挂机升级突破!$BJ$4:$BT$4,T243),"")</f>
        <v/>
      </c>
      <c r="AD243" s="14" t="str">
        <f>IF(T243&gt;0,ROUND(INDEX(挂机升级突破!$BJ$6:$BT$57,卡牌消耗!X243,T243)*INDEX(卡牌消耗!$B$7:$F$7,V243),0),"")</f>
        <v/>
      </c>
      <c r="AE243" s="122"/>
      <c r="AF243" s="15"/>
      <c r="AG243" s="120">
        <v>239</v>
      </c>
      <c r="AH243" s="14">
        <f t="shared" si="76"/>
        <v>12</v>
      </c>
      <c r="AI243" s="14">
        <f>INDEX(挂机升级突破!$BY$7:$BY$26,AM243)</f>
        <v>5</v>
      </c>
      <c r="AJ243" s="14">
        <f>INDEX(挂机升级突破!$BZ$7:$BZ$26,AM243)</f>
        <v>4</v>
      </c>
      <c r="AK243" s="14">
        <f t="shared" si="77"/>
        <v>5</v>
      </c>
      <c r="AL243" s="14" t="str">
        <f t="shared" si="78"/>
        <v>夏侯惇</v>
      </c>
      <c r="AM243" s="14">
        <f t="shared" si="79"/>
        <v>19</v>
      </c>
      <c r="AN243" s="14" t="str">
        <f t="shared" si="80"/>
        <v>夏侯惇19突</v>
      </c>
      <c r="AO243" s="14" t="str">
        <f>IF(AI243&gt;0,INDEX(挂机升级突破!$CF$5:$CJ$5,卡牌消耗!AI243),"")</f>
        <v>金币</v>
      </c>
      <c r="AP243" s="14">
        <f>IF(AI243&gt;0,ROUND(INDEX(挂机升级突破!$CJ$7:$CJ$26,卡牌消耗!AM243)*INDEX(卡牌消耗!$B$8:$F$8,AK243),0),"")</f>
        <v>130212</v>
      </c>
      <c r="AQ243" s="14" t="str">
        <f>IF(AJ243&gt;0,INDEX(挂机升级突破!$CF$5:$CJ$5,卡牌消耗!AJ243),"")</f>
        <v>铀金</v>
      </c>
      <c r="AR243" s="14">
        <f>IF(AJ243&gt;0,ROUND(INDEX(挂机升级突破!$CF$7:$CI$26,卡牌消耗!AM243,卡牌消耗!AJ243)*INDEX($B$6:$F$6,AK243),0),"")</f>
        <v>24</v>
      </c>
      <c r="AS243" s="120"/>
      <c r="AT243" s="120"/>
      <c r="AU243" s="122"/>
      <c r="AV243" s="15"/>
    </row>
    <row r="244" spans="8:48" ht="16.5" x14ac:dyDescent="0.2">
      <c r="H244" s="15"/>
      <c r="I244" s="15"/>
      <c r="J244" s="15"/>
      <c r="K244" s="15"/>
      <c r="L244" s="15"/>
      <c r="M244" s="15"/>
      <c r="N244" s="15"/>
      <c r="O244" s="15"/>
      <c r="P244" s="120">
        <v>240</v>
      </c>
      <c r="Q244" s="14">
        <f t="shared" si="71"/>
        <v>5</v>
      </c>
      <c r="R244" s="14">
        <f>INDEX(挂机升级突破!$BG$6:$BG$57,卡牌消耗!X244)</f>
        <v>11</v>
      </c>
      <c r="S244" s="14">
        <f>INDEX(挂机升级突破!BH$6:BH$57,卡牌消耗!$X244)</f>
        <v>4</v>
      </c>
      <c r="T244" s="14">
        <f>INDEX(挂机升级突破!BI$6:BI$57,卡牌消耗!$X244)</f>
        <v>0</v>
      </c>
      <c r="U244" s="14" t="str">
        <f t="shared" si="72"/>
        <v>李轩辕</v>
      </c>
      <c r="V244" s="14">
        <f t="shared" si="73"/>
        <v>3</v>
      </c>
      <c r="W244" s="14" t="str">
        <f t="shared" si="74"/>
        <v>李轩辕魂火-32</v>
      </c>
      <c r="X244" s="14">
        <f t="shared" si="75"/>
        <v>32</v>
      </c>
      <c r="Y244" s="14" t="str">
        <f>INDEX(挂机升级突破!$BJ$4:$BT$4,INDEX(挂机升级突破!$BG$6:$BG$57,卡牌消耗!X244))</f>
        <v>金币</v>
      </c>
      <c r="Z244" s="14">
        <f>ROUND(INDEX(挂机升级突破!$AZ$6:$AZ$57,卡牌消耗!X244)*INDEX(卡牌消耗!$B$8:$F$8,V244),0)</f>
        <v>32015</v>
      </c>
      <c r="AA244" s="14" t="str">
        <f>IF(S244&gt;0,INDEX(挂机升级突破!$BJ$4:$BT$4,S244),"")</f>
        <v>橙色基础材料</v>
      </c>
      <c r="AB244" s="14">
        <f>ROUND(INDEX(挂机升级突破!$BJ$6:$BT$57,卡牌消耗!X244,S244)*INDEX(卡牌消耗!$B$5:$F$5,V244),0)</f>
        <v>19</v>
      </c>
      <c r="AC244" s="14" t="str">
        <f>IF(T244&gt;0,INDEX(挂机升级突破!$BJ$4:$BT$4,T244),"")</f>
        <v/>
      </c>
      <c r="AD244" s="14" t="str">
        <f>IF(T244&gt;0,ROUND(INDEX(挂机升级突破!$BJ$6:$BT$57,卡牌消耗!X244,T244)*INDEX(卡牌消耗!$B$7:$F$7,V244),0),"")</f>
        <v/>
      </c>
      <c r="AE244" s="122"/>
      <c r="AF244" s="15"/>
      <c r="AG244" s="120">
        <v>240</v>
      </c>
      <c r="AH244" s="14">
        <f t="shared" si="76"/>
        <v>12</v>
      </c>
      <c r="AI244" s="14">
        <f>INDEX(挂机升级突破!$BY$7:$BY$26,AM244)</f>
        <v>5</v>
      </c>
      <c r="AJ244" s="14">
        <f>INDEX(挂机升级突破!$BZ$7:$BZ$26,AM244)</f>
        <v>4</v>
      </c>
      <c r="AK244" s="14">
        <f t="shared" si="77"/>
        <v>5</v>
      </c>
      <c r="AL244" s="14" t="str">
        <f t="shared" si="78"/>
        <v>夏侯惇</v>
      </c>
      <c r="AM244" s="14">
        <f t="shared" si="79"/>
        <v>20</v>
      </c>
      <c r="AN244" s="14" t="str">
        <f t="shared" si="80"/>
        <v>夏侯惇20突</v>
      </c>
      <c r="AO244" s="14" t="str">
        <f>IF(AI244&gt;0,INDEX(挂机升级突破!$CF$5:$CJ$5,卡牌消耗!AI244),"")</f>
        <v>金币</v>
      </c>
      <c r="AP244" s="14">
        <f>IF(AI244&gt;0,ROUND(INDEX(挂机升级突破!$CJ$7:$CJ$26,卡牌消耗!AM244)*INDEX(卡牌消耗!$B$8:$F$8,AK244),0),"")</f>
        <v>181440</v>
      </c>
      <c r="AQ244" s="14" t="str">
        <f>IF(AJ244&gt;0,INDEX(挂机升级突破!$CF$5:$CJ$5,卡牌消耗!AJ244),"")</f>
        <v>铀金</v>
      </c>
      <c r="AR244" s="14">
        <f>IF(AJ244&gt;0,ROUND(INDEX(挂机升级突破!$CF$7:$CI$26,卡牌消耗!AM244,卡牌消耗!AJ244)*INDEX($B$6:$F$6,AK244),0),"")</f>
        <v>32</v>
      </c>
      <c r="AS244" s="120"/>
      <c r="AT244" s="120"/>
      <c r="AU244" s="122"/>
      <c r="AV244" s="15"/>
    </row>
    <row r="245" spans="8:48" ht="16.5" x14ac:dyDescent="0.2">
      <c r="H245" s="15"/>
      <c r="I245" s="15"/>
      <c r="J245" s="15"/>
      <c r="K245" s="15"/>
      <c r="L245" s="15"/>
      <c r="M245" s="15"/>
      <c r="N245" s="15"/>
      <c r="O245" s="15"/>
      <c r="P245" s="120">
        <v>241</v>
      </c>
      <c r="Q245" s="14">
        <f t="shared" si="71"/>
        <v>5</v>
      </c>
      <c r="R245" s="14">
        <f>INDEX(挂机升级突破!$BG$6:$BG$57,卡牌消耗!X245)</f>
        <v>11</v>
      </c>
      <c r="S245" s="14">
        <f>INDEX(挂机升级突破!BH$6:BH$57,卡牌消耗!$X245)</f>
        <v>4</v>
      </c>
      <c r="T245" s="14">
        <f>INDEX(挂机升级突破!BI$6:BI$57,卡牌消耗!$X245)</f>
        <v>0</v>
      </c>
      <c r="U245" s="14" t="str">
        <f t="shared" si="72"/>
        <v>李轩辕</v>
      </c>
      <c r="V245" s="14">
        <f t="shared" si="73"/>
        <v>3</v>
      </c>
      <c r="W245" s="14" t="str">
        <f t="shared" si="74"/>
        <v>李轩辕魂火-33</v>
      </c>
      <c r="X245" s="14">
        <f t="shared" si="75"/>
        <v>33</v>
      </c>
      <c r="Y245" s="14" t="str">
        <f>INDEX(挂机升级突破!$BJ$4:$BT$4,INDEX(挂机升级突破!$BG$6:$BG$57,卡牌消耗!X245))</f>
        <v>金币</v>
      </c>
      <c r="Z245" s="14">
        <f>ROUND(INDEX(挂机升级突破!$AZ$6:$AZ$57,卡牌消耗!X245)*INDEX(卡牌消耗!$B$8:$F$8,V245),0)</f>
        <v>32895</v>
      </c>
      <c r="AA245" s="14" t="str">
        <f>IF(S245&gt;0,INDEX(挂机升级突破!$BJ$4:$BT$4,S245),"")</f>
        <v>橙色基础材料</v>
      </c>
      <c r="AB245" s="14">
        <f>ROUND(INDEX(挂机升级突破!$BJ$6:$BT$57,卡牌消耗!X245,S245)*INDEX(卡牌消耗!$B$5:$F$5,V245),0)</f>
        <v>19</v>
      </c>
      <c r="AC245" s="14" t="str">
        <f>IF(T245&gt;0,INDEX(挂机升级突破!$BJ$4:$BT$4,T245),"")</f>
        <v/>
      </c>
      <c r="AD245" s="14" t="str">
        <f>IF(T245&gt;0,ROUND(INDEX(挂机升级突破!$BJ$6:$BT$57,卡牌消耗!X245,T245)*INDEX(卡牌消耗!$B$7:$F$7,V245),0),"")</f>
        <v/>
      </c>
      <c r="AE245" s="122"/>
      <c r="AF245" s="15"/>
      <c r="AG245" s="120">
        <v>241</v>
      </c>
      <c r="AH245" s="14">
        <f t="shared" si="76"/>
        <v>13</v>
      </c>
      <c r="AI245" s="14">
        <f>INDEX(挂机升级突破!$BY$7:$BY$26,AM245)</f>
        <v>0</v>
      </c>
      <c r="AJ245" s="14">
        <f>INDEX(挂机升级突破!$BZ$7:$BZ$26,AM245)</f>
        <v>0</v>
      </c>
      <c r="AK245" s="14">
        <f t="shared" si="77"/>
        <v>2</v>
      </c>
      <c r="AL245" s="14" t="str">
        <f t="shared" si="78"/>
        <v>塞伯罗斯</v>
      </c>
      <c r="AM245" s="14">
        <f t="shared" si="79"/>
        <v>1</v>
      </c>
      <c r="AN245" s="14" t="str">
        <f t="shared" si="80"/>
        <v>塞伯罗斯1突</v>
      </c>
      <c r="AO245" s="14" t="str">
        <f>IF(AI245&gt;0,INDEX(挂机升级突破!$CF$5:$CJ$5,卡牌消耗!AI245),"")</f>
        <v/>
      </c>
      <c r="AP245" s="14" t="str">
        <f>IF(AI245&gt;0,ROUND(INDEX(挂机升级突破!$CJ$7:$CJ$26,卡牌消耗!AM245)*INDEX(卡牌消耗!$B$8:$F$8,AK245),0),"")</f>
        <v/>
      </c>
      <c r="AQ245" s="14" t="str">
        <f>IF(AJ245&gt;0,INDEX(挂机升级突破!$CF$5:$CJ$5,卡牌消耗!AJ245),"")</f>
        <v/>
      </c>
      <c r="AR245" s="14" t="str">
        <f>IF(AJ245&gt;0,ROUND(INDEX(挂机升级突破!$CF$7:$CI$26,卡牌消耗!AM245,卡牌消耗!AJ245)*INDEX($B$6:$F$6,AK245),0),"")</f>
        <v/>
      </c>
      <c r="AS245" s="120"/>
      <c r="AT245" s="120"/>
      <c r="AU245" s="122"/>
      <c r="AV245" s="15"/>
    </row>
    <row r="246" spans="8:48" ht="16.5" x14ac:dyDescent="0.2">
      <c r="H246" s="15"/>
      <c r="I246" s="15"/>
      <c r="J246" s="15"/>
      <c r="K246" s="15"/>
      <c r="L246" s="15"/>
      <c r="M246" s="15"/>
      <c r="N246" s="15"/>
      <c r="O246" s="15"/>
      <c r="P246" s="120">
        <v>242</v>
      </c>
      <c r="Q246" s="14">
        <f t="shared" si="71"/>
        <v>5</v>
      </c>
      <c r="R246" s="14">
        <f>INDEX(挂机升级突破!$BG$6:$BG$57,卡牌消耗!X246)</f>
        <v>11</v>
      </c>
      <c r="S246" s="14">
        <f>INDEX(挂机升级突破!BH$6:BH$57,卡牌消耗!$X246)</f>
        <v>4</v>
      </c>
      <c r="T246" s="14">
        <f>INDEX(挂机升级突破!BI$6:BI$57,卡牌消耗!$X246)</f>
        <v>0</v>
      </c>
      <c r="U246" s="14" t="str">
        <f t="shared" si="72"/>
        <v>李轩辕</v>
      </c>
      <c r="V246" s="14">
        <f t="shared" si="73"/>
        <v>3</v>
      </c>
      <c r="W246" s="14" t="str">
        <f t="shared" si="74"/>
        <v>李轩辕魂火-34</v>
      </c>
      <c r="X246" s="14">
        <f t="shared" si="75"/>
        <v>34</v>
      </c>
      <c r="Y246" s="14" t="str">
        <f>INDEX(挂机升级突破!$BJ$4:$BT$4,INDEX(挂机升级突破!$BG$6:$BG$57,卡牌消耗!X246))</f>
        <v>金币</v>
      </c>
      <c r="Z246" s="14">
        <f>ROUND(INDEX(挂机升级突破!$AZ$6:$AZ$57,卡牌消耗!X246)*INDEX(卡牌消耗!$B$8:$F$8,V246),0)</f>
        <v>36690</v>
      </c>
      <c r="AA246" s="14" t="str">
        <f>IF(S246&gt;0,INDEX(挂机升级突破!$BJ$4:$BT$4,S246),"")</f>
        <v>橙色基础材料</v>
      </c>
      <c r="AB246" s="14">
        <f>ROUND(INDEX(挂机升级突破!$BJ$6:$BT$57,卡牌消耗!X246,S246)*INDEX(卡牌消耗!$B$5:$F$5,V246),0)</f>
        <v>21</v>
      </c>
      <c r="AC246" s="14" t="str">
        <f>IF(T246&gt;0,INDEX(挂机升级突破!$BJ$4:$BT$4,T246),"")</f>
        <v/>
      </c>
      <c r="AD246" s="14" t="str">
        <f>IF(T246&gt;0,ROUND(INDEX(挂机升级突破!$BJ$6:$BT$57,卡牌消耗!X246,T246)*INDEX(卡牌消耗!$B$7:$F$7,V246),0),"")</f>
        <v/>
      </c>
      <c r="AE246" s="122"/>
      <c r="AF246" s="15"/>
      <c r="AG246" s="120">
        <v>242</v>
      </c>
      <c r="AH246" s="14">
        <f t="shared" si="76"/>
        <v>13</v>
      </c>
      <c r="AI246" s="14">
        <f>INDEX(挂机升级突破!$BY$7:$BY$26,AM246)</f>
        <v>5</v>
      </c>
      <c r="AJ246" s="14">
        <f>INDEX(挂机升级突破!$BZ$7:$BZ$26,AM246)</f>
        <v>0</v>
      </c>
      <c r="AK246" s="14">
        <f t="shared" si="77"/>
        <v>2</v>
      </c>
      <c r="AL246" s="14" t="str">
        <f t="shared" si="78"/>
        <v>塞伯罗斯</v>
      </c>
      <c r="AM246" s="14">
        <f t="shared" si="79"/>
        <v>2</v>
      </c>
      <c r="AN246" s="14" t="str">
        <f t="shared" si="80"/>
        <v>塞伯罗斯2突</v>
      </c>
      <c r="AO246" s="14" t="str">
        <f>IF(AI246&gt;0,INDEX(挂机升级突破!$CF$5:$CJ$5,卡牌消耗!AI246),"")</f>
        <v>金币</v>
      </c>
      <c r="AP246" s="14">
        <f>IF(AI246&gt;0,ROUND(INDEX(挂机升级突破!$CJ$7:$CJ$26,卡牌消耗!AM246)*INDEX(卡牌消耗!$B$8:$F$8,AK246),0),"")</f>
        <v>56</v>
      </c>
      <c r="AQ246" s="14" t="str">
        <f>IF(AJ246&gt;0,INDEX(挂机升级突破!$CF$5:$CJ$5,卡牌消耗!AJ246),"")</f>
        <v/>
      </c>
      <c r="AR246" s="14" t="str">
        <f>IF(AJ246&gt;0,ROUND(INDEX(挂机升级突破!$CF$7:$CI$26,卡牌消耗!AM246,卡牌消耗!AJ246)*INDEX($B$6:$F$6,AK246),0),"")</f>
        <v/>
      </c>
      <c r="AS246" s="120"/>
      <c r="AT246" s="120"/>
      <c r="AU246" s="122"/>
      <c r="AV246" s="15"/>
    </row>
    <row r="247" spans="8:48" ht="16.5" x14ac:dyDescent="0.2">
      <c r="H247" s="15"/>
      <c r="I247" s="15"/>
      <c r="J247" s="15"/>
      <c r="K247" s="15"/>
      <c r="L247" s="15"/>
      <c r="M247" s="15"/>
      <c r="N247" s="15"/>
      <c r="O247" s="15"/>
      <c r="P247" s="120">
        <v>243</v>
      </c>
      <c r="Q247" s="14">
        <f t="shared" si="71"/>
        <v>5</v>
      </c>
      <c r="R247" s="14">
        <f>INDEX(挂机升级突破!$BG$6:$BG$57,卡牌消耗!X247)</f>
        <v>11</v>
      </c>
      <c r="S247" s="14">
        <f>INDEX(挂机升级突破!BH$6:BH$57,卡牌消耗!$X247)</f>
        <v>4</v>
      </c>
      <c r="T247" s="14">
        <f>INDEX(挂机升级突破!BI$6:BI$57,卡牌消耗!$X247)</f>
        <v>0</v>
      </c>
      <c r="U247" s="14" t="str">
        <f t="shared" si="72"/>
        <v>李轩辕</v>
      </c>
      <c r="V247" s="14">
        <f t="shared" si="73"/>
        <v>3</v>
      </c>
      <c r="W247" s="14" t="str">
        <f t="shared" si="74"/>
        <v>李轩辕魂火-35</v>
      </c>
      <c r="X247" s="14">
        <f t="shared" si="75"/>
        <v>35</v>
      </c>
      <c r="Y247" s="14" t="str">
        <f>INDEX(挂机升级突破!$BJ$4:$BT$4,INDEX(挂机升级突破!$BG$6:$BG$57,卡牌消耗!X247))</f>
        <v>金币</v>
      </c>
      <c r="Z247" s="14">
        <f>ROUND(INDEX(挂机升级突破!$AZ$6:$AZ$57,卡牌消耗!X247)*INDEX(卡牌消耗!$B$8:$F$8,V247),0)</f>
        <v>37370</v>
      </c>
      <c r="AA247" s="14" t="str">
        <f>IF(S247&gt;0,INDEX(挂机升级突破!$BJ$4:$BT$4,S247),"")</f>
        <v>橙色基础材料</v>
      </c>
      <c r="AB247" s="14">
        <f>ROUND(INDEX(挂机升级突破!$BJ$6:$BT$57,卡牌消耗!X247,S247)*INDEX(卡牌消耗!$B$5:$F$5,V247),0)</f>
        <v>21</v>
      </c>
      <c r="AC247" s="14" t="str">
        <f>IF(T247&gt;0,INDEX(挂机升级突破!$BJ$4:$BT$4,T247),"")</f>
        <v/>
      </c>
      <c r="AD247" s="14" t="str">
        <f>IF(T247&gt;0,ROUND(INDEX(挂机升级突破!$BJ$6:$BT$57,卡牌消耗!X247,T247)*INDEX(卡牌消耗!$B$7:$F$7,V247),0),"")</f>
        <v/>
      </c>
      <c r="AE247" s="122"/>
      <c r="AF247" s="15"/>
      <c r="AG247" s="120">
        <v>243</v>
      </c>
      <c r="AH247" s="14">
        <f t="shared" si="76"/>
        <v>13</v>
      </c>
      <c r="AI247" s="14">
        <f>INDEX(挂机升级突破!$BY$7:$BY$26,AM247)</f>
        <v>5</v>
      </c>
      <c r="AJ247" s="14">
        <f>INDEX(挂机升级突破!$BZ$7:$BZ$26,AM247)</f>
        <v>0</v>
      </c>
      <c r="AK247" s="14">
        <f t="shared" si="77"/>
        <v>2</v>
      </c>
      <c r="AL247" s="14" t="str">
        <f t="shared" si="78"/>
        <v>塞伯罗斯</v>
      </c>
      <c r="AM247" s="14">
        <f t="shared" si="79"/>
        <v>3</v>
      </c>
      <c r="AN247" s="14" t="str">
        <f t="shared" si="80"/>
        <v>塞伯罗斯3突</v>
      </c>
      <c r="AO247" s="14" t="str">
        <f>IF(AI247&gt;0,INDEX(挂机升级突破!$CF$5:$CJ$5,卡牌消耗!AI247),"")</f>
        <v>金币</v>
      </c>
      <c r="AP247" s="14">
        <f>IF(AI247&gt;0,ROUND(INDEX(挂机升级突破!$CJ$7:$CJ$26,卡牌消耗!AM247)*INDEX(卡牌消耗!$B$8:$F$8,AK247),0),"")</f>
        <v>224</v>
      </c>
      <c r="AQ247" s="14" t="str">
        <f>IF(AJ247&gt;0,INDEX(挂机升级突破!$CF$5:$CJ$5,卡牌消耗!AJ247),"")</f>
        <v/>
      </c>
      <c r="AR247" s="14" t="str">
        <f>IF(AJ247&gt;0,ROUND(INDEX(挂机升级突破!$CF$7:$CI$26,卡牌消耗!AM247,卡牌消耗!AJ247)*INDEX($B$6:$F$6,AK247),0),"")</f>
        <v/>
      </c>
      <c r="AS247" s="120"/>
      <c r="AT247" s="120"/>
      <c r="AU247" s="122"/>
      <c r="AV247" s="15"/>
    </row>
    <row r="248" spans="8:48" ht="16.5" x14ac:dyDescent="0.2">
      <c r="H248" s="15"/>
      <c r="I248" s="15"/>
      <c r="J248" s="15"/>
      <c r="K248" s="15"/>
      <c r="L248" s="15"/>
      <c r="M248" s="15"/>
      <c r="N248" s="15"/>
      <c r="O248" s="15"/>
      <c r="P248" s="120">
        <v>244</v>
      </c>
      <c r="Q248" s="14">
        <f t="shared" si="71"/>
        <v>5</v>
      </c>
      <c r="R248" s="14">
        <f>INDEX(挂机升级突破!$BG$6:$BG$57,卡牌消耗!X248)</f>
        <v>11</v>
      </c>
      <c r="S248" s="14">
        <f>INDEX(挂机升级突破!BH$6:BH$57,卡牌消耗!$X248)</f>
        <v>4</v>
      </c>
      <c r="T248" s="14">
        <f>INDEX(挂机升级突破!BI$6:BI$57,卡牌消耗!$X248)</f>
        <v>0</v>
      </c>
      <c r="U248" s="14" t="str">
        <f t="shared" si="72"/>
        <v>李轩辕</v>
      </c>
      <c r="V248" s="14">
        <f t="shared" si="73"/>
        <v>3</v>
      </c>
      <c r="W248" s="14" t="str">
        <f t="shared" si="74"/>
        <v>李轩辕魂火-36</v>
      </c>
      <c r="X248" s="14">
        <f t="shared" si="75"/>
        <v>36</v>
      </c>
      <c r="Y248" s="14" t="str">
        <f>INDEX(挂机升级突破!$BJ$4:$BT$4,INDEX(挂机升级突破!$BG$6:$BG$57,卡牌消耗!X248))</f>
        <v>金币</v>
      </c>
      <c r="Z248" s="14">
        <f>ROUND(INDEX(挂机升级突破!$AZ$6:$AZ$57,卡牌消耗!X248)*INDEX(卡牌消耗!$B$8:$F$8,V248),0)</f>
        <v>41680</v>
      </c>
      <c r="AA248" s="14" t="str">
        <f>IF(S248&gt;0,INDEX(挂机升级突破!$BJ$4:$BT$4,S248),"")</f>
        <v>橙色基础材料</v>
      </c>
      <c r="AB248" s="14">
        <f>ROUND(INDEX(挂机升级突破!$BJ$6:$BT$57,卡牌消耗!X248,S248)*INDEX(卡牌消耗!$B$5:$F$5,V248),0)</f>
        <v>21</v>
      </c>
      <c r="AC248" s="14" t="str">
        <f>IF(T248&gt;0,INDEX(挂机升级突破!$BJ$4:$BT$4,T248),"")</f>
        <v/>
      </c>
      <c r="AD248" s="14" t="str">
        <f>IF(T248&gt;0,ROUND(INDEX(挂机升级突破!$BJ$6:$BT$57,卡牌消耗!X248,T248)*INDEX(卡牌消耗!$B$7:$F$7,V248),0),"")</f>
        <v/>
      </c>
      <c r="AE248" s="122"/>
      <c r="AF248" s="15"/>
      <c r="AG248" s="120">
        <v>244</v>
      </c>
      <c r="AH248" s="14">
        <f t="shared" si="76"/>
        <v>13</v>
      </c>
      <c r="AI248" s="14">
        <f>INDEX(挂机升级突破!$BY$7:$BY$26,AM248)</f>
        <v>5</v>
      </c>
      <c r="AJ248" s="14">
        <f>INDEX(挂机升级突破!$BZ$7:$BZ$26,AM248)</f>
        <v>1</v>
      </c>
      <c r="AK248" s="14">
        <f t="shared" si="77"/>
        <v>2</v>
      </c>
      <c r="AL248" s="14" t="str">
        <f t="shared" si="78"/>
        <v>塞伯罗斯</v>
      </c>
      <c r="AM248" s="14">
        <f t="shared" si="79"/>
        <v>4</v>
      </c>
      <c r="AN248" s="14" t="str">
        <f t="shared" si="80"/>
        <v>塞伯罗斯4突</v>
      </c>
      <c r="AO248" s="14" t="str">
        <f>IF(AI248&gt;0,INDEX(挂机升级突破!$CF$5:$CJ$5,卡牌消耗!AI248),"")</f>
        <v>金币</v>
      </c>
      <c r="AP248" s="14">
        <f>IF(AI248&gt;0,ROUND(INDEX(挂机升级突破!$CJ$7:$CJ$26,卡牌消耗!AM248)*INDEX(卡牌消耗!$B$8:$F$8,AK248),0),"")</f>
        <v>672</v>
      </c>
      <c r="AQ248" s="14" t="str">
        <f>IF(AJ248&gt;0,INDEX(挂机升级突破!$CF$5:$CJ$5,卡牌消耗!AJ248),"")</f>
        <v>玄铁</v>
      </c>
      <c r="AR248" s="14">
        <f>IF(AJ248&gt;0,ROUND(INDEX(挂机升级突破!$CF$7:$CI$26,卡牌消耗!AM248,卡牌消耗!AJ248)*INDEX($B$6:$F$6,AK248),0),"")</f>
        <v>6</v>
      </c>
      <c r="AS248" s="120"/>
      <c r="AT248" s="120"/>
      <c r="AU248" s="122"/>
      <c r="AV248" s="15"/>
    </row>
    <row r="249" spans="8:48" ht="16.5" x14ac:dyDescent="0.2">
      <c r="H249" s="15"/>
      <c r="I249" s="15"/>
      <c r="J249" s="15"/>
      <c r="K249" s="15"/>
      <c r="L249" s="15"/>
      <c r="M249" s="15"/>
      <c r="N249" s="15"/>
      <c r="O249" s="15"/>
      <c r="P249" s="120">
        <v>245</v>
      </c>
      <c r="Q249" s="14">
        <f t="shared" si="71"/>
        <v>5</v>
      </c>
      <c r="R249" s="14">
        <f>INDEX(挂机升级突破!$BG$6:$BG$57,卡牌消耗!X249)</f>
        <v>11</v>
      </c>
      <c r="S249" s="14">
        <f>INDEX(挂机升级突破!BH$6:BH$57,卡牌消耗!$X249)</f>
        <v>4</v>
      </c>
      <c r="T249" s="14">
        <f>INDEX(挂机升级突破!BI$6:BI$57,卡牌消耗!$X249)</f>
        <v>0</v>
      </c>
      <c r="U249" s="14" t="str">
        <f t="shared" si="72"/>
        <v>李轩辕</v>
      </c>
      <c r="V249" s="14">
        <f t="shared" si="73"/>
        <v>3</v>
      </c>
      <c r="W249" s="14" t="str">
        <f t="shared" si="74"/>
        <v>李轩辕魂火-37</v>
      </c>
      <c r="X249" s="14">
        <f t="shared" si="75"/>
        <v>37</v>
      </c>
      <c r="Y249" s="14" t="str">
        <f>INDEX(挂机升级突破!$BJ$4:$BT$4,INDEX(挂机升级突破!$BG$6:$BG$57,卡牌消耗!X249))</f>
        <v>金币</v>
      </c>
      <c r="Z249" s="14">
        <f>ROUND(INDEX(挂机升级突破!$AZ$6:$AZ$57,卡牌消耗!X249)*INDEX(卡牌消耗!$B$8:$F$8,V249),0)</f>
        <v>42120</v>
      </c>
      <c r="AA249" s="14" t="str">
        <f>IF(S249&gt;0,INDEX(挂机升级突破!$BJ$4:$BT$4,S249),"")</f>
        <v>橙色基础材料</v>
      </c>
      <c r="AB249" s="14">
        <f>ROUND(INDEX(挂机升级突破!$BJ$6:$BT$57,卡牌消耗!X249,S249)*INDEX(卡牌消耗!$B$5:$F$5,V249),0)</f>
        <v>21</v>
      </c>
      <c r="AC249" s="14" t="str">
        <f>IF(T249&gt;0,INDEX(挂机升级突破!$BJ$4:$BT$4,T249),"")</f>
        <v/>
      </c>
      <c r="AD249" s="14" t="str">
        <f>IF(T249&gt;0,ROUND(INDEX(挂机升级突破!$BJ$6:$BT$57,卡牌消耗!X249,T249)*INDEX(卡牌消耗!$B$7:$F$7,V249),0),"")</f>
        <v/>
      </c>
      <c r="AE249" s="122"/>
      <c r="AF249" s="15"/>
      <c r="AG249" s="120">
        <v>245</v>
      </c>
      <c r="AH249" s="14">
        <f t="shared" si="76"/>
        <v>13</v>
      </c>
      <c r="AI249" s="14">
        <f>INDEX(挂机升级突破!$BY$7:$BY$26,AM249)</f>
        <v>5</v>
      </c>
      <c r="AJ249" s="14">
        <f>INDEX(挂机升级突破!$BZ$7:$BZ$26,AM249)</f>
        <v>1</v>
      </c>
      <c r="AK249" s="14">
        <f t="shared" si="77"/>
        <v>2</v>
      </c>
      <c r="AL249" s="14" t="str">
        <f t="shared" si="78"/>
        <v>塞伯罗斯</v>
      </c>
      <c r="AM249" s="14">
        <f t="shared" si="79"/>
        <v>5</v>
      </c>
      <c r="AN249" s="14" t="str">
        <f t="shared" si="80"/>
        <v>塞伯罗斯5突</v>
      </c>
      <c r="AO249" s="14" t="str">
        <f>IF(AI249&gt;0,INDEX(挂机升级突破!$CF$5:$CJ$5,卡牌消耗!AI249),"")</f>
        <v>金币</v>
      </c>
      <c r="AP249" s="14">
        <f>IF(AI249&gt;0,ROUND(INDEX(挂机升级突破!$CJ$7:$CJ$26,卡牌消耗!AM249)*INDEX(卡牌消耗!$B$8:$F$8,AK249),0),"")</f>
        <v>1344</v>
      </c>
      <c r="AQ249" s="14" t="str">
        <f>IF(AJ249&gt;0,INDEX(挂机升级突破!$CF$5:$CJ$5,卡牌消耗!AJ249),"")</f>
        <v>玄铁</v>
      </c>
      <c r="AR249" s="14">
        <f>IF(AJ249&gt;0,ROUND(INDEX(挂机升级突破!$CF$7:$CI$26,卡牌消耗!AM249,卡牌消耗!AJ249)*INDEX($B$6:$F$6,AK249),0),"")</f>
        <v>11</v>
      </c>
      <c r="AS249" s="120"/>
      <c r="AT249" s="120"/>
      <c r="AU249" s="122"/>
      <c r="AV249" s="15"/>
    </row>
    <row r="250" spans="8:48" ht="16.5" x14ac:dyDescent="0.2">
      <c r="H250" s="15"/>
      <c r="I250" s="15"/>
      <c r="J250" s="15"/>
      <c r="K250" s="15"/>
      <c r="L250" s="15"/>
      <c r="M250" s="15"/>
      <c r="N250" s="15"/>
      <c r="O250" s="15"/>
      <c r="P250" s="120">
        <v>246</v>
      </c>
      <c r="Q250" s="14">
        <f t="shared" si="71"/>
        <v>5</v>
      </c>
      <c r="R250" s="14">
        <f>INDEX(挂机升级突破!$BG$6:$BG$57,卡牌消耗!X250)</f>
        <v>11</v>
      </c>
      <c r="S250" s="14">
        <f>INDEX(挂机升级突破!BH$6:BH$57,卡牌消耗!$X250)</f>
        <v>5</v>
      </c>
      <c r="T250" s="14">
        <f>INDEX(挂机升级突破!BI$6:BI$57,卡牌消耗!$X250)</f>
        <v>0</v>
      </c>
      <c r="U250" s="14" t="str">
        <f t="shared" si="72"/>
        <v>李轩辕</v>
      </c>
      <c r="V250" s="14">
        <f t="shared" si="73"/>
        <v>3</v>
      </c>
      <c r="W250" s="14" t="str">
        <f t="shared" si="74"/>
        <v>李轩辕魂火-38</v>
      </c>
      <c r="X250" s="14">
        <f t="shared" si="75"/>
        <v>38</v>
      </c>
      <c r="Y250" s="14" t="str">
        <f>INDEX(挂机升级突破!$BJ$4:$BT$4,INDEX(挂机升级突破!$BG$6:$BG$57,卡牌消耗!X250))</f>
        <v>金币</v>
      </c>
      <c r="Z250" s="14">
        <f>ROUND(INDEX(挂机升级突破!$AZ$6:$AZ$57,卡牌消耗!X250)*INDEX(卡牌消耗!$B$8:$F$8,V250),0)</f>
        <v>46980</v>
      </c>
      <c r="AA250" s="14" t="str">
        <f>IF(S250&gt;0,INDEX(挂机升级突破!$BJ$4:$BT$4,S250),"")</f>
        <v>红色基础材料</v>
      </c>
      <c r="AB250" s="14">
        <f>ROUND(INDEX(挂机升级突破!$BJ$6:$BT$57,卡牌消耗!X250,S250)*INDEX(卡牌消耗!$B$5:$F$5,V250),0)</f>
        <v>8</v>
      </c>
      <c r="AC250" s="14" t="str">
        <f>IF(T250&gt;0,INDEX(挂机升级突破!$BJ$4:$BT$4,T250),"")</f>
        <v/>
      </c>
      <c r="AD250" s="14" t="str">
        <f>IF(T250&gt;0,ROUND(INDEX(挂机升级突破!$BJ$6:$BT$57,卡牌消耗!X250,T250)*INDEX(卡牌消耗!$B$7:$F$7,V250),0),"")</f>
        <v/>
      </c>
      <c r="AE250" s="122"/>
      <c r="AF250" s="15"/>
      <c r="AG250" s="120">
        <v>246</v>
      </c>
      <c r="AH250" s="14">
        <f t="shared" si="76"/>
        <v>13</v>
      </c>
      <c r="AI250" s="14">
        <f>INDEX(挂机升级突破!$BY$7:$BY$26,AM250)</f>
        <v>5</v>
      </c>
      <c r="AJ250" s="14">
        <f>INDEX(挂机升级突破!$BZ$7:$BZ$26,AM250)</f>
        <v>1</v>
      </c>
      <c r="AK250" s="14">
        <f t="shared" si="77"/>
        <v>2</v>
      </c>
      <c r="AL250" s="14" t="str">
        <f t="shared" si="78"/>
        <v>塞伯罗斯</v>
      </c>
      <c r="AM250" s="14">
        <f t="shared" si="79"/>
        <v>6</v>
      </c>
      <c r="AN250" s="14" t="str">
        <f t="shared" si="80"/>
        <v>塞伯罗斯6突</v>
      </c>
      <c r="AO250" s="14" t="str">
        <f>IF(AI250&gt;0,INDEX(挂机升级突破!$CF$5:$CJ$5,卡牌消耗!AI250),"")</f>
        <v>金币</v>
      </c>
      <c r="AP250" s="14">
        <f>IF(AI250&gt;0,ROUND(INDEX(挂机升级突破!$CJ$7:$CJ$26,卡牌消耗!AM250)*INDEX(卡牌消耗!$B$8:$F$8,AK250),0),"")</f>
        <v>1680</v>
      </c>
      <c r="AQ250" s="14" t="str">
        <f>IF(AJ250&gt;0,INDEX(挂机升级突破!$CF$5:$CJ$5,卡牌消耗!AJ250),"")</f>
        <v>玄铁</v>
      </c>
      <c r="AR250" s="14">
        <f>IF(AJ250&gt;0,ROUND(INDEX(挂机升级突破!$CF$7:$CI$26,卡牌消耗!AM250,卡牌消耗!AJ250)*INDEX($B$6:$F$6,AK250),0),"")</f>
        <v>17</v>
      </c>
      <c r="AS250" s="120"/>
      <c r="AT250" s="120"/>
      <c r="AU250" s="122"/>
      <c r="AV250" s="15"/>
    </row>
    <row r="251" spans="8:48" ht="16.5" x14ac:dyDescent="0.2">
      <c r="H251" s="15"/>
      <c r="I251" s="15"/>
      <c r="J251" s="15"/>
      <c r="K251" s="15"/>
      <c r="L251" s="15"/>
      <c r="M251" s="15"/>
      <c r="N251" s="15"/>
      <c r="O251" s="15"/>
      <c r="P251" s="120">
        <v>247</v>
      </c>
      <c r="Q251" s="14">
        <f t="shared" si="71"/>
        <v>5</v>
      </c>
      <c r="R251" s="14">
        <f>INDEX(挂机升级突破!$BG$6:$BG$57,卡牌消耗!X251)</f>
        <v>11</v>
      </c>
      <c r="S251" s="14">
        <f>INDEX(挂机升级突破!BH$6:BH$57,卡牌消耗!$X251)</f>
        <v>5</v>
      </c>
      <c r="T251" s="14">
        <f>INDEX(挂机升级突破!BI$6:BI$57,卡牌消耗!$X251)</f>
        <v>0</v>
      </c>
      <c r="U251" s="14" t="str">
        <f t="shared" si="72"/>
        <v>李轩辕</v>
      </c>
      <c r="V251" s="14">
        <f t="shared" si="73"/>
        <v>3</v>
      </c>
      <c r="W251" s="14" t="str">
        <f t="shared" si="74"/>
        <v>李轩辕魂火-39</v>
      </c>
      <c r="X251" s="14">
        <f t="shared" si="75"/>
        <v>39</v>
      </c>
      <c r="Y251" s="14" t="str">
        <f>INDEX(挂机升级突破!$BJ$4:$BT$4,INDEX(挂机升级突破!$BG$6:$BG$57,卡牌消耗!X251))</f>
        <v>金币</v>
      </c>
      <c r="Z251" s="14">
        <f>ROUND(INDEX(挂机升级突破!$AZ$6:$AZ$57,卡牌消耗!X251)*INDEX(卡牌消耗!$B$8:$F$8,V251),0)</f>
        <v>47145</v>
      </c>
      <c r="AA251" s="14" t="str">
        <f>IF(S251&gt;0,INDEX(挂机升级突破!$BJ$4:$BT$4,S251),"")</f>
        <v>红色基础材料</v>
      </c>
      <c r="AB251" s="14">
        <f>ROUND(INDEX(挂机升级突破!$BJ$6:$BT$57,卡牌消耗!X251,S251)*INDEX(卡牌消耗!$B$5:$F$5,V251),0)</f>
        <v>8</v>
      </c>
      <c r="AC251" s="14" t="str">
        <f>IF(T251&gt;0,INDEX(挂机升级突破!$BJ$4:$BT$4,T251),"")</f>
        <v/>
      </c>
      <c r="AD251" s="14" t="str">
        <f>IF(T251&gt;0,ROUND(INDEX(挂机升级突破!$BJ$6:$BT$57,卡牌消耗!X251,T251)*INDEX(卡牌消耗!$B$7:$F$7,V251),0),"")</f>
        <v/>
      </c>
      <c r="AE251" s="122"/>
      <c r="AF251" s="15"/>
      <c r="AG251" s="120">
        <v>247</v>
      </c>
      <c r="AH251" s="14">
        <f t="shared" si="76"/>
        <v>13</v>
      </c>
      <c r="AI251" s="14">
        <f>INDEX(挂机升级突破!$BY$7:$BY$26,AM251)</f>
        <v>5</v>
      </c>
      <c r="AJ251" s="14">
        <f>INDEX(挂机升级突破!$BZ$7:$BZ$26,AM251)</f>
        <v>1</v>
      </c>
      <c r="AK251" s="14">
        <f t="shared" si="77"/>
        <v>2</v>
      </c>
      <c r="AL251" s="14" t="str">
        <f t="shared" si="78"/>
        <v>塞伯罗斯</v>
      </c>
      <c r="AM251" s="14">
        <f t="shared" si="79"/>
        <v>7</v>
      </c>
      <c r="AN251" s="14" t="str">
        <f t="shared" si="80"/>
        <v>塞伯罗斯7突</v>
      </c>
      <c r="AO251" s="14" t="str">
        <f>IF(AI251&gt;0,INDEX(挂机升级突破!$CF$5:$CJ$5,卡牌消耗!AI251),"")</f>
        <v>金币</v>
      </c>
      <c r="AP251" s="14">
        <f>IF(AI251&gt;0,ROUND(INDEX(挂机升级突破!$CJ$7:$CJ$26,卡牌消耗!AM251)*INDEX(卡牌消耗!$B$8:$F$8,AK251),0),"")</f>
        <v>1960</v>
      </c>
      <c r="AQ251" s="14" t="str">
        <f>IF(AJ251&gt;0,INDEX(挂机升级突破!$CF$5:$CJ$5,卡牌消耗!AJ251),"")</f>
        <v>玄铁</v>
      </c>
      <c r="AR251" s="14">
        <f>IF(AJ251&gt;0,ROUND(INDEX(挂机升级突破!$CF$7:$CI$26,卡牌消耗!AM251,卡牌消耗!AJ251)*INDEX($B$6:$F$6,AK251),0),"")</f>
        <v>28</v>
      </c>
      <c r="AS251" s="120"/>
      <c r="AT251" s="120"/>
      <c r="AU251" s="122"/>
      <c r="AV251" s="15"/>
    </row>
    <row r="252" spans="8:48" ht="16.5" x14ac:dyDescent="0.2">
      <c r="H252" s="15"/>
      <c r="I252" s="15"/>
      <c r="J252" s="15"/>
      <c r="K252" s="15"/>
      <c r="L252" s="15"/>
      <c r="M252" s="15"/>
      <c r="N252" s="15"/>
      <c r="O252" s="15"/>
      <c r="P252" s="120">
        <v>248</v>
      </c>
      <c r="Q252" s="14">
        <f t="shared" si="71"/>
        <v>5</v>
      </c>
      <c r="R252" s="14">
        <f>INDEX(挂机升级突破!$BG$6:$BG$57,卡牌消耗!X252)</f>
        <v>11</v>
      </c>
      <c r="S252" s="14">
        <f>INDEX(挂机升级突破!BH$6:BH$57,卡牌消耗!$X252)</f>
        <v>5</v>
      </c>
      <c r="T252" s="14">
        <f>INDEX(挂机升级突破!BI$6:BI$57,卡牌消耗!$X252)</f>
        <v>0</v>
      </c>
      <c r="U252" s="14" t="str">
        <f t="shared" si="72"/>
        <v>李轩辕</v>
      </c>
      <c r="V252" s="14">
        <f t="shared" si="73"/>
        <v>3</v>
      </c>
      <c r="W252" s="14" t="str">
        <f t="shared" si="74"/>
        <v>李轩辕魂火-40</v>
      </c>
      <c r="X252" s="14">
        <f t="shared" si="75"/>
        <v>40</v>
      </c>
      <c r="Y252" s="14" t="str">
        <f>INDEX(挂机升级突破!$BJ$4:$BT$4,INDEX(挂机升级突破!$BG$6:$BG$57,卡牌消耗!X252))</f>
        <v>金币</v>
      </c>
      <c r="Z252" s="14">
        <f>ROUND(INDEX(挂机升级突破!$AZ$6:$AZ$57,卡牌消耗!X252)*INDEX(卡牌消耗!$B$8:$F$8,V252),0)</f>
        <v>52585</v>
      </c>
      <c r="AA252" s="14" t="str">
        <f>IF(S252&gt;0,INDEX(挂机升级突破!$BJ$4:$BT$4,S252),"")</f>
        <v>红色基础材料</v>
      </c>
      <c r="AB252" s="14">
        <f>ROUND(INDEX(挂机升级突破!$BJ$6:$BT$57,卡牌消耗!X252,S252)*INDEX(卡牌消耗!$B$5:$F$5,V252),0)</f>
        <v>8</v>
      </c>
      <c r="AC252" s="14" t="str">
        <f>IF(T252&gt;0,INDEX(挂机升级突破!$BJ$4:$BT$4,T252),"")</f>
        <v/>
      </c>
      <c r="AD252" s="14" t="str">
        <f>IF(T252&gt;0,ROUND(INDEX(挂机升级突破!$BJ$6:$BT$57,卡牌消耗!X252,T252)*INDEX(卡牌消耗!$B$7:$F$7,V252),0),"")</f>
        <v/>
      </c>
      <c r="AE252" s="122"/>
      <c r="AF252" s="15"/>
      <c r="AG252" s="120">
        <v>248</v>
      </c>
      <c r="AH252" s="14">
        <f t="shared" si="76"/>
        <v>13</v>
      </c>
      <c r="AI252" s="14">
        <f>INDEX(挂机升级突破!$BY$7:$BY$26,AM252)</f>
        <v>5</v>
      </c>
      <c r="AJ252" s="14">
        <f>INDEX(挂机升级突破!$BZ$7:$BZ$26,AM252)</f>
        <v>1</v>
      </c>
      <c r="AK252" s="14">
        <f t="shared" si="77"/>
        <v>2</v>
      </c>
      <c r="AL252" s="14" t="str">
        <f t="shared" si="78"/>
        <v>塞伯罗斯</v>
      </c>
      <c r="AM252" s="14">
        <f t="shared" si="79"/>
        <v>8</v>
      </c>
      <c r="AN252" s="14" t="str">
        <f t="shared" si="80"/>
        <v>塞伯罗斯8突</v>
      </c>
      <c r="AO252" s="14" t="str">
        <f>IF(AI252&gt;0,INDEX(挂机升级突破!$CF$5:$CJ$5,卡牌消耗!AI252),"")</f>
        <v>金币</v>
      </c>
      <c r="AP252" s="14">
        <f>IF(AI252&gt;0,ROUND(INDEX(挂机升级突破!$CJ$7:$CJ$26,卡牌消耗!AM252)*INDEX(卡牌消耗!$B$8:$F$8,AK252),0),"")</f>
        <v>2258</v>
      </c>
      <c r="AQ252" s="14" t="str">
        <f>IF(AJ252&gt;0,INDEX(挂机升级突破!$CF$5:$CJ$5,卡牌消耗!AJ252),"")</f>
        <v>玄铁</v>
      </c>
      <c r="AR252" s="14">
        <f>IF(AJ252&gt;0,ROUND(INDEX(挂机升级突破!$CF$7:$CI$26,卡牌消耗!AM252,卡牌消耗!AJ252)*INDEX($B$6:$F$6,AK252),0),"")</f>
        <v>50</v>
      </c>
      <c r="AS252" s="120"/>
      <c r="AT252" s="120"/>
      <c r="AU252" s="122"/>
      <c r="AV252" s="15"/>
    </row>
    <row r="253" spans="8:48" ht="16.5" x14ac:dyDescent="0.2">
      <c r="H253" s="15"/>
      <c r="I253" s="15"/>
      <c r="J253" s="15"/>
      <c r="K253" s="15"/>
      <c r="L253" s="15"/>
      <c r="M253" s="15"/>
      <c r="N253" s="15"/>
      <c r="O253" s="15"/>
      <c r="P253" s="120">
        <v>249</v>
      </c>
      <c r="Q253" s="14">
        <f t="shared" si="71"/>
        <v>5</v>
      </c>
      <c r="R253" s="14">
        <f>INDEX(挂机升级突破!$BG$6:$BG$57,卡牌消耗!X253)</f>
        <v>11</v>
      </c>
      <c r="S253" s="14">
        <f>INDEX(挂机升级突破!BH$6:BH$57,卡牌消耗!$X253)</f>
        <v>5</v>
      </c>
      <c r="T253" s="14">
        <f>INDEX(挂机升级突破!BI$6:BI$57,卡牌消耗!$X253)</f>
        <v>10</v>
      </c>
      <c r="U253" s="14" t="str">
        <f t="shared" si="72"/>
        <v>李轩辕</v>
      </c>
      <c r="V253" s="14">
        <f t="shared" si="73"/>
        <v>3</v>
      </c>
      <c r="W253" s="14" t="str">
        <f t="shared" si="74"/>
        <v>李轩辕魂火-41</v>
      </c>
      <c r="X253" s="14">
        <f t="shared" si="75"/>
        <v>41</v>
      </c>
      <c r="Y253" s="14" t="str">
        <f>INDEX(挂机升级突破!$BJ$4:$BT$4,INDEX(挂机升级突破!$BG$6:$BG$57,卡牌消耗!X253))</f>
        <v>金币</v>
      </c>
      <c r="Z253" s="14">
        <f>ROUND(INDEX(挂机升级突破!$AZ$6:$AZ$57,卡牌消耗!X253)*INDEX(卡牌消耗!$B$8:$F$8,V253),0)</f>
        <v>58930</v>
      </c>
      <c r="AA253" s="14" t="str">
        <f>IF(S253&gt;0,INDEX(挂机升级突破!$BJ$4:$BT$4,S253),"")</f>
        <v>红色基础材料</v>
      </c>
      <c r="AB253" s="14">
        <f>ROUND(INDEX(挂机升级突破!$BJ$6:$BT$57,卡牌消耗!X253,S253)*INDEX(卡牌消耗!$B$5:$F$5,V253),0)</f>
        <v>9</v>
      </c>
      <c r="AC253" s="14" t="str">
        <f>IF(T253&gt;0,INDEX(挂机升级突破!$BJ$4:$BT$4,T253),"")</f>
        <v>灵玉</v>
      </c>
      <c r="AD253" s="14">
        <f>IF(T253&gt;0,ROUND(INDEX(挂机升级突破!$BJ$6:$BT$57,卡牌消耗!X253,T253)*INDEX(卡牌消耗!$B$7:$F$7,V253),0),"")</f>
        <v>1</v>
      </c>
      <c r="AE253" s="122"/>
      <c r="AF253" s="15"/>
      <c r="AG253" s="120">
        <v>249</v>
      </c>
      <c r="AH253" s="14">
        <f t="shared" si="76"/>
        <v>13</v>
      </c>
      <c r="AI253" s="14">
        <f>INDEX(挂机升级突破!$BY$7:$BY$26,AM253)</f>
        <v>5</v>
      </c>
      <c r="AJ253" s="14">
        <f>INDEX(挂机升级突破!$BZ$7:$BZ$26,AM253)</f>
        <v>2</v>
      </c>
      <c r="AK253" s="14">
        <f t="shared" si="77"/>
        <v>2</v>
      </c>
      <c r="AL253" s="14" t="str">
        <f t="shared" si="78"/>
        <v>塞伯罗斯</v>
      </c>
      <c r="AM253" s="14">
        <f t="shared" si="79"/>
        <v>9</v>
      </c>
      <c r="AN253" s="14" t="str">
        <f t="shared" si="80"/>
        <v>塞伯罗斯9突</v>
      </c>
      <c r="AO253" s="14" t="str">
        <f>IF(AI253&gt;0,INDEX(挂机升级突破!$CF$5:$CJ$5,卡牌消耗!AI253),"")</f>
        <v>金币</v>
      </c>
      <c r="AP253" s="14">
        <f>IF(AI253&gt;0,ROUND(INDEX(挂机升级突破!$CJ$7:$CJ$26,卡牌消耗!AM253)*INDEX(卡牌消耗!$B$8:$F$8,AK253),0),"")</f>
        <v>2912</v>
      </c>
      <c r="AQ253" s="14" t="str">
        <f>IF(AJ253&gt;0,INDEX(挂机升级突破!$CF$5:$CJ$5,卡牌消耗!AJ253),"")</f>
        <v>乌金</v>
      </c>
      <c r="AR253" s="14">
        <f>IF(AJ253&gt;0,ROUND(INDEX(挂机升级突破!$CF$7:$CI$26,卡牌消耗!AM253,卡牌消耗!AJ253)*INDEX($B$6:$F$6,AK253),0),"")</f>
        <v>16</v>
      </c>
      <c r="AS253" s="120"/>
      <c r="AT253" s="120"/>
      <c r="AU253" s="122"/>
      <c r="AV253" s="15"/>
    </row>
    <row r="254" spans="8:48" ht="16.5" x14ac:dyDescent="0.2">
      <c r="H254" s="15"/>
      <c r="I254" s="15"/>
      <c r="J254" s="15"/>
      <c r="K254" s="15"/>
      <c r="L254" s="15"/>
      <c r="M254" s="15"/>
      <c r="N254" s="15"/>
      <c r="O254" s="15"/>
      <c r="P254" s="120">
        <v>250</v>
      </c>
      <c r="Q254" s="14">
        <f t="shared" si="71"/>
        <v>5</v>
      </c>
      <c r="R254" s="14">
        <f>INDEX(挂机升级突破!$BG$6:$BG$57,卡牌消耗!X254)</f>
        <v>11</v>
      </c>
      <c r="S254" s="14">
        <f>INDEX(挂机升级突破!BH$6:BH$57,卡牌消耗!$X254)</f>
        <v>5</v>
      </c>
      <c r="T254" s="14">
        <f>INDEX(挂机升级突破!BI$6:BI$57,卡牌消耗!$X254)</f>
        <v>10</v>
      </c>
      <c r="U254" s="14" t="str">
        <f t="shared" si="72"/>
        <v>李轩辕</v>
      </c>
      <c r="V254" s="14">
        <f t="shared" si="73"/>
        <v>3</v>
      </c>
      <c r="W254" s="14" t="str">
        <f t="shared" si="74"/>
        <v>李轩辕魂火-42</v>
      </c>
      <c r="X254" s="14">
        <f t="shared" si="75"/>
        <v>42</v>
      </c>
      <c r="Y254" s="14" t="str">
        <f>INDEX(挂机升级突破!$BJ$4:$BT$4,INDEX(挂机升级突破!$BG$6:$BG$57,卡牌消耗!X254))</f>
        <v>金币</v>
      </c>
      <c r="Z254" s="14">
        <f>ROUND(INDEX(挂机升级突破!$AZ$6:$AZ$57,卡牌消耗!X254)*INDEX(卡牌消耗!$B$8:$F$8,V254),0)</f>
        <v>65730</v>
      </c>
      <c r="AA254" s="14" t="str">
        <f>IF(S254&gt;0,INDEX(挂机升级突破!$BJ$4:$BT$4,S254),"")</f>
        <v>红色基础材料</v>
      </c>
      <c r="AB254" s="14">
        <f>ROUND(INDEX(挂机升级突破!$BJ$6:$BT$57,卡牌消耗!X254,S254)*INDEX(卡牌消耗!$B$5:$F$5,V254),0)</f>
        <v>9</v>
      </c>
      <c r="AC254" s="14" t="str">
        <f>IF(T254&gt;0,INDEX(挂机升级突破!$BJ$4:$BT$4,T254),"")</f>
        <v>灵玉</v>
      </c>
      <c r="AD254" s="14">
        <f>IF(T254&gt;0,ROUND(INDEX(挂机升级突破!$BJ$6:$BT$57,卡牌消耗!X254,T254)*INDEX(卡牌消耗!$B$7:$F$7,V254),0),"")</f>
        <v>1</v>
      </c>
      <c r="AE254" s="122"/>
      <c r="AF254" s="15"/>
      <c r="AG254" s="120">
        <v>250</v>
      </c>
      <c r="AH254" s="14">
        <f t="shared" si="76"/>
        <v>13</v>
      </c>
      <c r="AI254" s="14">
        <f>INDEX(挂机升级突破!$BY$7:$BY$26,AM254)</f>
        <v>5</v>
      </c>
      <c r="AJ254" s="14">
        <f>INDEX(挂机升级突破!$BZ$7:$BZ$26,AM254)</f>
        <v>2</v>
      </c>
      <c r="AK254" s="14">
        <f t="shared" si="77"/>
        <v>2</v>
      </c>
      <c r="AL254" s="14" t="str">
        <f t="shared" si="78"/>
        <v>塞伯罗斯</v>
      </c>
      <c r="AM254" s="14">
        <f t="shared" si="79"/>
        <v>10</v>
      </c>
      <c r="AN254" s="14" t="str">
        <f t="shared" si="80"/>
        <v>塞伯罗斯10突</v>
      </c>
      <c r="AO254" s="14" t="str">
        <f>IF(AI254&gt;0,INDEX(挂机升级突破!$CF$5:$CJ$5,卡牌消耗!AI254),"")</f>
        <v>金币</v>
      </c>
      <c r="AP254" s="14">
        <f>IF(AI254&gt;0,ROUND(INDEX(挂机升级突破!$CJ$7:$CJ$26,卡牌消耗!AM254)*INDEX(卡牌消耗!$B$8:$F$8,AK254),0),"")</f>
        <v>4442</v>
      </c>
      <c r="AQ254" s="14" t="str">
        <f>IF(AJ254&gt;0,INDEX(挂机升级突破!$CF$5:$CJ$5,卡牌消耗!AJ254),"")</f>
        <v>乌金</v>
      </c>
      <c r="AR254" s="14">
        <f>IF(AJ254&gt;0,ROUND(INDEX(挂机升级突破!$CF$7:$CI$26,卡牌消耗!AM254,卡牌消耗!AJ254)*INDEX($B$6:$F$6,AK254),0),"")</f>
        <v>23</v>
      </c>
      <c r="AS254" s="120"/>
      <c r="AT254" s="120"/>
      <c r="AU254" s="122"/>
      <c r="AV254" s="15"/>
    </row>
    <row r="255" spans="8:48" ht="16.5" x14ac:dyDescent="0.2">
      <c r="H255" s="15"/>
      <c r="I255" s="15"/>
      <c r="J255" s="15"/>
      <c r="K255" s="15"/>
      <c r="L255" s="15"/>
      <c r="M255" s="15"/>
      <c r="N255" s="15"/>
      <c r="O255" s="15"/>
      <c r="P255" s="120">
        <v>251</v>
      </c>
      <c r="Q255" s="14">
        <f t="shared" si="71"/>
        <v>5</v>
      </c>
      <c r="R255" s="14">
        <f>INDEX(挂机升级突破!$BG$6:$BG$57,卡牌消耗!X255)</f>
        <v>11</v>
      </c>
      <c r="S255" s="14">
        <f>INDEX(挂机升级突破!BH$6:BH$57,卡牌消耗!$X255)</f>
        <v>5</v>
      </c>
      <c r="T255" s="14">
        <f>INDEX(挂机升级突破!BI$6:BI$57,卡牌消耗!$X255)</f>
        <v>10</v>
      </c>
      <c r="U255" s="14" t="str">
        <f t="shared" si="72"/>
        <v>李轩辕</v>
      </c>
      <c r="V255" s="14">
        <f t="shared" si="73"/>
        <v>3</v>
      </c>
      <c r="W255" s="14" t="str">
        <f t="shared" si="74"/>
        <v>李轩辕魂火-43</v>
      </c>
      <c r="X255" s="14">
        <f t="shared" si="75"/>
        <v>43</v>
      </c>
      <c r="Y255" s="14" t="str">
        <f>INDEX(挂机升级突破!$BJ$4:$BT$4,INDEX(挂机升级突破!$BG$6:$BG$57,卡牌消耗!X255))</f>
        <v>金币</v>
      </c>
      <c r="Z255" s="14">
        <f>ROUND(INDEX(挂机升级突破!$AZ$6:$AZ$57,卡牌消耗!X255)*INDEX(卡牌消耗!$B$8:$F$8,V255),0)</f>
        <v>70200</v>
      </c>
      <c r="AA255" s="14" t="str">
        <f>IF(S255&gt;0,INDEX(挂机升级突破!$BJ$4:$BT$4,S255),"")</f>
        <v>红色基础材料</v>
      </c>
      <c r="AB255" s="14">
        <f>ROUND(INDEX(挂机升级突破!$BJ$6:$BT$57,卡牌消耗!X255,S255)*INDEX(卡牌消耗!$B$5:$F$5,V255),0)</f>
        <v>9</v>
      </c>
      <c r="AC255" s="14" t="str">
        <f>IF(T255&gt;0,INDEX(挂机升级突破!$BJ$4:$BT$4,T255),"")</f>
        <v>灵玉</v>
      </c>
      <c r="AD255" s="14">
        <f>IF(T255&gt;0,ROUND(INDEX(挂机升级突破!$BJ$6:$BT$57,卡牌消耗!X255,T255)*INDEX(卡牌消耗!$B$7:$F$7,V255),0),"")</f>
        <v>1</v>
      </c>
      <c r="AE255" s="122"/>
      <c r="AF255" s="15"/>
      <c r="AG255" s="120">
        <v>251</v>
      </c>
      <c r="AH255" s="14">
        <f t="shared" si="76"/>
        <v>13</v>
      </c>
      <c r="AI255" s="14">
        <f>INDEX(挂机升级突破!$BY$7:$BY$26,AM255)</f>
        <v>5</v>
      </c>
      <c r="AJ255" s="14">
        <f>INDEX(挂机升级突破!$BZ$7:$BZ$26,AM255)</f>
        <v>2</v>
      </c>
      <c r="AK255" s="14">
        <f t="shared" si="77"/>
        <v>2</v>
      </c>
      <c r="AL255" s="14" t="str">
        <f t="shared" si="78"/>
        <v>塞伯罗斯</v>
      </c>
      <c r="AM255" s="14">
        <f t="shared" si="79"/>
        <v>11</v>
      </c>
      <c r="AN255" s="14" t="str">
        <f t="shared" si="80"/>
        <v>塞伯罗斯11突</v>
      </c>
      <c r="AO255" s="14" t="str">
        <f>IF(AI255&gt;0,INDEX(挂机升级突破!$CF$5:$CJ$5,卡牌消耗!AI255),"")</f>
        <v>金币</v>
      </c>
      <c r="AP255" s="14">
        <f>IF(AI255&gt;0,ROUND(INDEX(挂机升级突破!$CJ$7:$CJ$26,卡牌消耗!AM255)*INDEX(卡牌消耗!$B$8:$F$8,AK255),0),"")</f>
        <v>5460</v>
      </c>
      <c r="AQ255" s="14" t="str">
        <f>IF(AJ255&gt;0,INDEX(挂机升级突破!$CF$5:$CJ$5,卡牌消耗!AJ255),"")</f>
        <v>乌金</v>
      </c>
      <c r="AR255" s="14">
        <f>IF(AJ255&gt;0,ROUND(INDEX(挂机升级突破!$CF$7:$CI$26,卡牌消耗!AM255,卡牌消耗!AJ255)*INDEX($B$6:$F$6,AK255),0),"")</f>
        <v>30</v>
      </c>
      <c r="AS255" s="120"/>
      <c r="AT255" s="120"/>
      <c r="AU255" s="122"/>
      <c r="AV255" s="15"/>
    </row>
    <row r="256" spans="8:48" ht="16.5" x14ac:dyDescent="0.2">
      <c r="H256" s="15"/>
      <c r="I256" s="15"/>
      <c r="J256" s="15"/>
      <c r="K256" s="15"/>
      <c r="L256" s="15"/>
      <c r="M256" s="15"/>
      <c r="N256" s="15"/>
      <c r="O256" s="15"/>
      <c r="P256" s="120">
        <v>252</v>
      </c>
      <c r="Q256" s="14">
        <f t="shared" si="71"/>
        <v>5</v>
      </c>
      <c r="R256" s="14">
        <f>INDEX(挂机升级突破!$BG$6:$BG$57,卡牌消耗!X256)</f>
        <v>11</v>
      </c>
      <c r="S256" s="14">
        <f>INDEX(挂机升级突破!BH$6:BH$57,卡牌消耗!$X256)</f>
        <v>5</v>
      </c>
      <c r="T256" s="14">
        <f>INDEX(挂机升级突破!BI$6:BI$57,卡牌消耗!$X256)</f>
        <v>10</v>
      </c>
      <c r="U256" s="14" t="str">
        <f t="shared" si="72"/>
        <v>李轩辕</v>
      </c>
      <c r="V256" s="14">
        <f t="shared" si="73"/>
        <v>3</v>
      </c>
      <c r="W256" s="14" t="str">
        <f t="shared" si="74"/>
        <v>李轩辕魂火-44</v>
      </c>
      <c r="X256" s="14">
        <f t="shared" si="75"/>
        <v>44</v>
      </c>
      <c r="Y256" s="14" t="str">
        <f>INDEX(挂机升级突破!$BJ$4:$BT$4,INDEX(挂机升级突破!$BG$6:$BG$57,卡牌消耗!X256))</f>
        <v>金币</v>
      </c>
      <c r="Z256" s="14">
        <f>ROUND(INDEX(挂机升级突破!$AZ$6:$AZ$57,卡牌消耗!X256)*INDEX(卡牌消耗!$B$8:$F$8,V256),0)</f>
        <v>78300</v>
      </c>
      <c r="AA256" s="14" t="str">
        <f>IF(S256&gt;0,INDEX(挂机升级突破!$BJ$4:$BT$4,S256),"")</f>
        <v>红色基础材料</v>
      </c>
      <c r="AB256" s="14">
        <f>ROUND(INDEX(挂机升级突破!$BJ$6:$BT$57,卡牌消耗!X256,S256)*INDEX(卡牌消耗!$B$5:$F$5,V256),0)</f>
        <v>11</v>
      </c>
      <c r="AC256" s="14" t="str">
        <f>IF(T256&gt;0,INDEX(挂机升级突破!$BJ$4:$BT$4,T256),"")</f>
        <v>灵玉</v>
      </c>
      <c r="AD256" s="14">
        <f>IF(T256&gt;0,ROUND(INDEX(挂机升级突破!$BJ$6:$BT$57,卡牌消耗!X256,T256)*INDEX(卡牌消耗!$B$7:$F$7,V256),0),"")</f>
        <v>1</v>
      </c>
      <c r="AE256" s="122"/>
      <c r="AF256" s="15"/>
      <c r="AG256" s="120">
        <v>252</v>
      </c>
      <c r="AH256" s="14">
        <f t="shared" si="76"/>
        <v>13</v>
      </c>
      <c r="AI256" s="14">
        <f>INDEX(挂机升级突破!$BY$7:$BY$26,AM256)</f>
        <v>5</v>
      </c>
      <c r="AJ256" s="14">
        <f>INDEX(挂机升级突破!$BZ$7:$BZ$26,AM256)</f>
        <v>2</v>
      </c>
      <c r="AK256" s="14">
        <f t="shared" si="77"/>
        <v>2</v>
      </c>
      <c r="AL256" s="14" t="str">
        <f t="shared" si="78"/>
        <v>塞伯罗斯</v>
      </c>
      <c r="AM256" s="14">
        <f t="shared" si="79"/>
        <v>12</v>
      </c>
      <c r="AN256" s="14" t="str">
        <f t="shared" si="80"/>
        <v>塞伯罗斯12突</v>
      </c>
      <c r="AO256" s="14" t="str">
        <f>IF(AI256&gt;0,INDEX(挂机升级突破!$CF$5:$CJ$5,卡牌消耗!AI256),"")</f>
        <v>金币</v>
      </c>
      <c r="AP256" s="14">
        <f>IF(AI256&gt;0,ROUND(INDEX(挂机升级突破!$CJ$7:$CJ$26,卡牌消耗!AM256)*INDEX(卡牌消耗!$B$8:$F$8,AK256),0),"")</f>
        <v>9240</v>
      </c>
      <c r="AQ256" s="14" t="str">
        <f>IF(AJ256&gt;0,INDEX(挂机升级突破!$CF$5:$CJ$5,卡牌消耗!AJ256),"")</f>
        <v>乌金</v>
      </c>
      <c r="AR256" s="14">
        <f>IF(AJ256&gt;0,ROUND(INDEX(挂机升级突破!$CF$7:$CI$26,卡牌消耗!AM256,卡牌消耗!AJ256)*INDEX($B$6:$F$6,AK256),0),"")</f>
        <v>39</v>
      </c>
      <c r="AS256" s="120"/>
      <c r="AT256" s="120"/>
      <c r="AU256" s="122"/>
      <c r="AV256" s="15"/>
    </row>
    <row r="257" spans="8:48" ht="16.5" x14ac:dyDescent="0.2">
      <c r="H257" s="15"/>
      <c r="I257" s="15"/>
      <c r="J257" s="15"/>
      <c r="K257" s="15"/>
      <c r="L257" s="15"/>
      <c r="M257" s="15"/>
      <c r="N257" s="15"/>
      <c r="O257" s="15"/>
      <c r="P257" s="120">
        <v>253</v>
      </c>
      <c r="Q257" s="14">
        <f t="shared" si="71"/>
        <v>5</v>
      </c>
      <c r="R257" s="14">
        <f>INDEX(挂机升级突破!$BG$6:$BG$57,卡牌消耗!X257)</f>
        <v>11</v>
      </c>
      <c r="S257" s="14">
        <f>INDEX(挂机升级突破!BH$6:BH$57,卡牌消耗!$X257)</f>
        <v>5</v>
      </c>
      <c r="T257" s="14">
        <f>INDEX(挂机升级突破!BI$6:BI$57,卡牌消耗!$X257)</f>
        <v>10</v>
      </c>
      <c r="U257" s="14" t="str">
        <f t="shared" si="72"/>
        <v>李轩辕</v>
      </c>
      <c r="V257" s="14">
        <f t="shared" si="73"/>
        <v>3</v>
      </c>
      <c r="W257" s="14" t="str">
        <f t="shared" si="74"/>
        <v>李轩辕魂火-45</v>
      </c>
      <c r="X257" s="14">
        <f t="shared" si="75"/>
        <v>45</v>
      </c>
      <c r="Y257" s="14" t="str">
        <f>INDEX(挂机升级突破!$BJ$4:$BT$4,INDEX(挂机升级突破!$BG$6:$BG$57,卡牌消耗!X257))</f>
        <v>金币</v>
      </c>
      <c r="Z257" s="14">
        <f>ROUND(INDEX(挂机升级突破!$AZ$6:$AZ$57,卡牌消耗!X257)*INDEX(卡牌消耗!$B$8:$F$8,V257),0)</f>
        <v>84635</v>
      </c>
      <c r="AA257" s="14" t="str">
        <f>IF(S257&gt;0,INDEX(挂机升级突破!$BJ$4:$BT$4,S257),"")</f>
        <v>红色基础材料</v>
      </c>
      <c r="AB257" s="14">
        <f>ROUND(INDEX(挂机升级突破!$BJ$6:$BT$57,卡牌消耗!X257,S257)*INDEX(卡牌消耗!$B$5:$F$5,V257),0)</f>
        <v>11</v>
      </c>
      <c r="AC257" s="14" t="str">
        <f>IF(T257&gt;0,INDEX(挂机升级突破!$BJ$4:$BT$4,T257),"")</f>
        <v>灵玉</v>
      </c>
      <c r="AD257" s="14">
        <f>IF(T257&gt;0,ROUND(INDEX(挂机升级突破!$BJ$6:$BT$57,卡牌消耗!X257,T257)*INDEX(卡牌消耗!$B$7:$F$7,V257),0),"")</f>
        <v>1</v>
      </c>
      <c r="AE257" s="122"/>
      <c r="AF257" s="15"/>
      <c r="AG257" s="120">
        <v>253</v>
      </c>
      <c r="AH257" s="14">
        <f t="shared" si="76"/>
        <v>13</v>
      </c>
      <c r="AI257" s="14">
        <f>INDEX(挂机升级突破!$BY$7:$BY$26,AM257)</f>
        <v>5</v>
      </c>
      <c r="AJ257" s="14">
        <f>INDEX(挂机升级突破!$BZ$7:$BZ$26,AM257)</f>
        <v>3</v>
      </c>
      <c r="AK257" s="14">
        <f t="shared" si="77"/>
        <v>2</v>
      </c>
      <c r="AL257" s="14" t="str">
        <f t="shared" si="78"/>
        <v>塞伯罗斯</v>
      </c>
      <c r="AM257" s="14">
        <f t="shared" si="79"/>
        <v>13</v>
      </c>
      <c r="AN257" s="14" t="str">
        <f t="shared" si="80"/>
        <v>塞伯罗斯13突</v>
      </c>
      <c r="AO257" s="14" t="str">
        <f>IF(AI257&gt;0,INDEX(挂机升级突破!$CF$5:$CJ$5,卡牌消耗!AI257),"")</f>
        <v>金币</v>
      </c>
      <c r="AP257" s="14">
        <f>IF(AI257&gt;0,ROUND(INDEX(挂机升级突破!$CJ$7:$CJ$26,卡牌消耗!AM257)*INDEX(卡牌消耗!$B$8:$F$8,AK257),0),"")</f>
        <v>11573</v>
      </c>
      <c r="AQ257" s="14" t="str">
        <f>IF(AJ257&gt;0,INDEX(挂机升级突破!$CF$5:$CJ$5,卡牌消耗!AJ257),"")</f>
        <v>银母</v>
      </c>
      <c r="AR257" s="14">
        <f>IF(AJ257&gt;0,ROUND(INDEX(挂机升级突破!$CF$7:$CI$26,卡牌消耗!AM257,卡牌消耗!AJ257)*INDEX($B$6:$F$6,AK257),0),"")</f>
        <v>15</v>
      </c>
      <c r="AS257" s="120"/>
      <c r="AT257" s="120"/>
      <c r="AU257" s="122"/>
      <c r="AV257" s="15"/>
    </row>
    <row r="258" spans="8:48" ht="16.5" x14ac:dyDescent="0.2">
      <c r="H258" s="15"/>
      <c r="I258" s="15"/>
      <c r="J258" s="15"/>
      <c r="K258" s="15"/>
      <c r="L258" s="15"/>
      <c r="M258" s="15"/>
      <c r="N258" s="15"/>
      <c r="O258" s="15"/>
      <c r="P258" s="120">
        <v>254</v>
      </c>
      <c r="Q258" s="14">
        <f t="shared" si="71"/>
        <v>5</v>
      </c>
      <c r="R258" s="14">
        <f>INDEX(挂机升级突破!$BG$6:$BG$57,卡牌消耗!X258)</f>
        <v>11</v>
      </c>
      <c r="S258" s="14">
        <f>INDEX(挂机升级突破!BH$6:BH$57,卡牌消耗!$X258)</f>
        <v>5</v>
      </c>
      <c r="T258" s="14">
        <f>INDEX(挂机升级突破!BI$6:BI$57,卡牌消耗!$X258)</f>
        <v>10</v>
      </c>
      <c r="U258" s="14" t="str">
        <f t="shared" si="72"/>
        <v>李轩辕</v>
      </c>
      <c r="V258" s="14">
        <f t="shared" si="73"/>
        <v>3</v>
      </c>
      <c r="W258" s="14" t="str">
        <f t="shared" si="74"/>
        <v>李轩辕魂火-46</v>
      </c>
      <c r="X258" s="14">
        <f t="shared" si="75"/>
        <v>46</v>
      </c>
      <c r="Y258" s="14" t="str">
        <f>INDEX(挂机升级突破!$BJ$4:$BT$4,INDEX(挂机升级突破!$BG$6:$BG$57,卡牌消耗!X258))</f>
        <v>金币</v>
      </c>
      <c r="Z258" s="14">
        <f>ROUND(INDEX(挂机升级突破!$AZ$6:$AZ$57,卡牌消耗!X258)*INDEX(卡牌消耗!$B$8:$F$8,V258),0)</f>
        <v>94400</v>
      </c>
      <c r="AA258" s="14" t="str">
        <f>IF(S258&gt;0,INDEX(挂机升级突破!$BJ$4:$BT$4,S258),"")</f>
        <v>红色基础材料</v>
      </c>
      <c r="AB258" s="14">
        <f>ROUND(INDEX(挂机升级突破!$BJ$6:$BT$57,卡牌消耗!X258,S258)*INDEX(卡牌消耗!$B$5:$F$5,V258),0)</f>
        <v>11</v>
      </c>
      <c r="AC258" s="14" t="str">
        <f>IF(T258&gt;0,INDEX(挂机升级突破!$BJ$4:$BT$4,T258),"")</f>
        <v>灵玉</v>
      </c>
      <c r="AD258" s="14">
        <f>IF(T258&gt;0,ROUND(INDEX(挂机升级突破!$BJ$6:$BT$57,卡牌消耗!X258,T258)*INDEX(卡牌消耗!$B$7:$F$7,V258),0),"")</f>
        <v>1</v>
      </c>
      <c r="AE258" s="122"/>
      <c r="AF258" s="15"/>
      <c r="AG258" s="120">
        <v>254</v>
      </c>
      <c r="AH258" s="14">
        <f t="shared" si="76"/>
        <v>13</v>
      </c>
      <c r="AI258" s="14">
        <f>INDEX(挂机升级突破!$BY$7:$BY$26,AM258)</f>
        <v>5</v>
      </c>
      <c r="AJ258" s="14">
        <f>INDEX(挂机升级突破!$BZ$7:$BZ$26,AM258)</f>
        <v>3</v>
      </c>
      <c r="AK258" s="14">
        <f t="shared" si="77"/>
        <v>2</v>
      </c>
      <c r="AL258" s="14" t="str">
        <f t="shared" si="78"/>
        <v>塞伯罗斯</v>
      </c>
      <c r="AM258" s="14">
        <f t="shared" si="79"/>
        <v>14</v>
      </c>
      <c r="AN258" s="14" t="str">
        <f t="shared" si="80"/>
        <v>塞伯罗斯14突</v>
      </c>
      <c r="AO258" s="14" t="str">
        <f>IF(AI258&gt;0,INDEX(挂机升级突破!$CF$5:$CJ$5,卡牌消耗!AI258),"")</f>
        <v>金币</v>
      </c>
      <c r="AP258" s="14">
        <f>IF(AI258&gt;0,ROUND(INDEX(挂机升级突破!$CJ$7:$CJ$26,卡牌消耗!AM258)*INDEX(卡牌消耗!$B$8:$F$8,AK258),0),"")</f>
        <v>15456</v>
      </c>
      <c r="AQ258" s="14" t="str">
        <f>IF(AJ258&gt;0,INDEX(挂机升级突破!$CF$5:$CJ$5,卡牌消耗!AJ258),"")</f>
        <v>银母</v>
      </c>
      <c r="AR258" s="14">
        <f>IF(AJ258&gt;0,ROUND(INDEX(挂机升级突破!$CF$7:$CI$26,卡牌消耗!AM258,卡牌消耗!AJ258)*INDEX($B$6:$F$6,AK258),0),"")</f>
        <v>21</v>
      </c>
      <c r="AS258" s="120"/>
      <c r="AT258" s="120"/>
      <c r="AU258" s="122"/>
      <c r="AV258" s="15"/>
    </row>
    <row r="259" spans="8:48" ht="16.5" x14ac:dyDescent="0.2">
      <c r="H259" s="15"/>
      <c r="I259" s="15"/>
      <c r="J259" s="15"/>
      <c r="K259" s="15"/>
      <c r="L259" s="15"/>
      <c r="M259" s="15"/>
      <c r="N259" s="15"/>
      <c r="O259" s="15"/>
      <c r="P259" s="120">
        <v>255</v>
      </c>
      <c r="Q259" s="14">
        <f t="shared" si="71"/>
        <v>5</v>
      </c>
      <c r="R259" s="14">
        <f>INDEX(挂机升级突破!$BG$6:$BG$57,卡牌消耗!X259)</f>
        <v>11</v>
      </c>
      <c r="S259" s="14">
        <f>INDEX(挂机升级突破!BH$6:BH$57,卡牌消耗!$X259)</f>
        <v>5</v>
      </c>
      <c r="T259" s="14">
        <f>INDEX(挂机升级突破!BI$6:BI$57,卡牌消耗!$X259)</f>
        <v>10</v>
      </c>
      <c r="U259" s="14" t="str">
        <f t="shared" si="72"/>
        <v>李轩辕</v>
      </c>
      <c r="V259" s="14">
        <f t="shared" si="73"/>
        <v>3</v>
      </c>
      <c r="W259" s="14" t="str">
        <f t="shared" si="74"/>
        <v>李轩辕魂火-47</v>
      </c>
      <c r="X259" s="14">
        <f t="shared" si="75"/>
        <v>47</v>
      </c>
      <c r="Y259" s="14" t="str">
        <f>INDEX(挂机升级突破!$BJ$4:$BT$4,INDEX(挂机升级突破!$BG$6:$BG$57,卡牌消耗!X259))</f>
        <v>金币</v>
      </c>
      <c r="Z259" s="14">
        <f>ROUND(INDEX(挂机升级突破!$AZ$6:$AZ$57,卡牌消耗!X259)*INDEX(卡牌消耗!$B$8:$F$8,V259),0)</f>
        <v>100530</v>
      </c>
      <c r="AA259" s="14" t="str">
        <f>IF(S259&gt;0,INDEX(挂机升级突破!$BJ$4:$BT$4,S259),"")</f>
        <v>红色基础材料</v>
      </c>
      <c r="AB259" s="14">
        <f>ROUND(INDEX(挂机升级突破!$BJ$6:$BT$57,卡牌消耗!X259,S259)*INDEX(卡牌消耗!$B$5:$F$5,V259),0)</f>
        <v>11</v>
      </c>
      <c r="AC259" s="14" t="str">
        <f>IF(T259&gt;0,INDEX(挂机升级突破!$BJ$4:$BT$4,T259),"")</f>
        <v>灵玉</v>
      </c>
      <c r="AD259" s="14">
        <f>IF(T259&gt;0,ROUND(INDEX(挂机升级突破!$BJ$6:$BT$57,卡牌消耗!X259,T259)*INDEX(卡牌消耗!$B$7:$F$7,V259),0),"")</f>
        <v>1</v>
      </c>
      <c r="AE259" s="122"/>
      <c r="AF259" s="15"/>
      <c r="AG259" s="120">
        <v>255</v>
      </c>
      <c r="AH259" s="14">
        <f t="shared" si="76"/>
        <v>13</v>
      </c>
      <c r="AI259" s="14">
        <f>INDEX(挂机升级突破!$BY$7:$BY$26,AM259)</f>
        <v>5</v>
      </c>
      <c r="AJ259" s="14">
        <f>INDEX(挂机升级突破!$BZ$7:$BZ$26,AM259)</f>
        <v>3</v>
      </c>
      <c r="AK259" s="14">
        <f t="shared" si="77"/>
        <v>2</v>
      </c>
      <c r="AL259" s="14" t="str">
        <f t="shared" si="78"/>
        <v>塞伯罗斯</v>
      </c>
      <c r="AM259" s="14">
        <f t="shared" si="79"/>
        <v>15</v>
      </c>
      <c r="AN259" s="14" t="str">
        <f t="shared" si="80"/>
        <v>塞伯罗斯15突</v>
      </c>
      <c r="AO259" s="14" t="str">
        <f>IF(AI259&gt;0,INDEX(挂机升级突破!$CF$5:$CJ$5,卡牌消耗!AI259),"")</f>
        <v>金币</v>
      </c>
      <c r="AP259" s="14">
        <f>IF(AI259&gt;0,ROUND(INDEX(挂机升级突破!$CJ$7:$CJ$26,卡牌消耗!AM259)*INDEX(卡牌消耗!$B$8:$F$8,AK259),0),"")</f>
        <v>17714</v>
      </c>
      <c r="AQ259" s="14" t="str">
        <f>IF(AJ259&gt;0,INDEX(挂机升级突破!$CF$5:$CJ$5,卡牌消耗!AJ259),"")</f>
        <v>银母</v>
      </c>
      <c r="AR259" s="14">
        <f>IF(AJ259&gt;0,ROUND(INDEX(挂机升级突破!$CF$7:$CI$26,卡牌消耗!AM259,卡牌消耗!AJ259)*INDEX($B$6:$F$6,AK259),0),"")</f>
        <v>28</v>
      </c>
      <c r="AS259" s="120"/>
      <c r="AT259" s="120"/>
      <c r="AU259" s="122"/>
      <c r="AV259" s="15"/>
    </row>
    <row r="260" spans="8:48" ht="16.5" x14ac:dyDescent="0.2">
      <c r="H260" s="15"/>
      <c r="I260" s="15"/>
      <c r="J260" s="15"/>
      <c r="K260" s="15"/>
      <c r="L260" s="15"/>
      <c r="M260" s="15"/>
      <c r="N260" s="15"/>
      <c r="O260" s="15"/>
      <c r="P260" s="120">
        <v>256</v>
      </c>
      <c r="Q260" s="14">
        <f t="shared" si="71"/>
        <v>5</v>
      </c>
      <c r="R260" s="14">
        <f>INDEX(挂机升级突破!$BG$6:$BG$57,卡牌消耗!X260)</f>
        <v>11</v>
      </c>
      <c r="S260" s="14">
        <f>INDEX(挂机升级突破!BH$6:BH$57,卡牌消耗!$X260)</f>
        <v>5</v>
      </c>
      <c r="T260" s="14">
        <f>INDEX(挂机升级突破!BI$6:BI$57,卡牌消耗!$X260)</f>
        <v>10</v>
      </c>
      <c r="U260" s="14" t="str">
        <f t="shared" si="72"/>
        <v>李轩辕</v>
      </c>
      <c r="V260" s="14">
        <f t="shared" si="73"/>
        <v>3</v>
      </c>
      <c r="W260" s="14" t="str">
        <f t="shared" si="74"/>
        <v>李轩辕魂火-48</v>
      </c>
      <c r="X260" s="14">
        <f t="shared" si="75"/>
        <v>48</v>
      </c>
      <c r="Y260" s="14" t="str">
        <f>INDEX(挂机升级突破!$BJ$4:$BT$4,INDEX(挂机升级突破!$BG$6:$BG$57,卡牌消耗!X260))</f>
        <v>金币</v>
      </c>
      <c r="Z260" s="14">
        <f>ROUND(INDEX(挂机升级突破!$AZ$6:$AZ$57,卡牌消耗!X260)*INDEX(卡牌消耗!$B$8:$F$8,V260),0)</f>
        <v>112130</v>
      </c>
      <c r="AA260" s="14" t="str">
        <f>IF(S260&gt;0,INDEX(挂机升级突破!$BJ$4:$BT$4,S260),"")</f>
        <v>红色基础材料</v>
      </c>
      <c r="AB260" s="14">
        <f>ROUND(INDEX(挂机升级突破!$BJ$6:$BT$57,卡牌消耗!X260,S260)*INDEX(卡牌消耗!$B$5:$F$5,V260),0)</f>
        <v>11</v>
      </c>
      <c r="AC260" s="14" t="str">
        <f>IF(T260&gt;0,INDEX(挂机升级突破!$BJ$4:$BT$4,T260),"")</f>
        <v>灵玉</v>
      </c>
      <c r="AD260" s="14">
        <f>IF(T260&gt;0,ROUND(INDEX(挂机升级突破!$BJ$6:$BT$57,卡牌消耗!X260,T260)*INDEX(卡牌消耗!$B$7:$F$7,V260),0),"")</f>
        <v>1</v>
      </c>
      <c r="AE260" s="122"/>
      <c r="AF260" s="15"/>
      <c r="AG260" s="120">
        <v>256</v>
      </c>
      <c r="AH260" s="14">
        <f t="shared" si="76"/>
        <v>13</v>
      </c>
      <c r="AI260" s="14">
        <f>INDEX(挂机升级突破!$BY$7:$BY$26,AM260)</f>
        <v>5</v>
      </c>
      <c r="AJ260" s="14">
        <f>INDEX(挂机升级突破!$BZ$7:$BZ$26,AM260)</f>
        <v>3</v>
      </c>
      <c r="AK260" s="14">
        <f t="shared" si="77"/>
        <v>2</v>
      </c>
      <c r="AL260" s="14" t="str">
        <f t="shared" si="78"/>
        <v>塞伯罗斯</v>
      </c>
      <c r="AM260" s="14">
        <f t="shared" si="79"/>
        <v>16</v>
      </c>
      <c r="AN260" s="14" t="str">
        <f t="shared" si="80"/>
        <v>塞伯罗斯16突</v>
      </c>
      <c r="AO260" s="14" t="str">
        <f>IF(AI260&gt;0,INDEX(挂机升级突破!$CF$5:$CJ$5,卡牌消耗!AI260),"")</f>
        <v>金币</v>
      </c>
      <c r="AP260" s="14">
        <f>IF(AI260&gt;0,ROUND(INDEX(挂机升级突破!$CJ$7:$CJ$26,卡牌消耗!AM260)*INDEX(卡牌消耗!$B$8:$F$8,AK260),0),"")</f>
        <v>22680</v>
      </c>
      <c r="AQ260" s="14" t="str">
        <f>IF(AJ260&gt;0,INDEX(挂机升级突破!$CF$5:$CJ$5,卡牌消耗!AJ260),"")</f>
        <v>银母</v>
      </c>
      <c r="AR260" s="14">
        <f>IF(AJ260&gt;0,ROUND(INDEX(挂机升级突破!$CF$7:$CI$26,卡牌消耗!AM260,卡牌消耗!AJ260)*INDEX($B$6:$F$6,AK260),0),"")</f>
        <v>36</v>
      </c>
      <c r="AS260" s="120"/>
      <c r="AT260" s="120"/>
      <c r="AU260" s="122"/>
      <c r="AV260" s="15"/>
    </row>
    <row r="261" spans="8:48" ht="16.5" x14ac:dyDescent="0.2">
      <c r="H261" s="15"/>
      <c r="I261" s="15"/>
      <c r="J261" s="15"/>
      <c r="K261" s="15"/>
      <c r="L261" s="15"/>
      <c r="M261" s="15"/>
      <c r="N261" s="15"/>
      <c r="O261" s="15"/>
      <c r="P261" s="120">
        <v>257</v>
      </c>
      <c r="Q261" s="14">
        <f t="shared" si="71"/>
        <v>5</v>
      </c>
      <c r="R261" s="14">
        <f>INDEX(挂机升级突破!$BG$6:$BG$57,卡牌消耗!X261)</f>
        <v>11</v>
      </c>
      <c r="S261" s="14">
        <f>INDEX(挂机升级突破!BH$6:BH$57,卡牌消耗!$X261)</f>
        <v>5</v>
      </c>
      <c r="T261" s="14">
        <f>INDEX(挂机升级突破!BI$6:BI$57,卡牌消耗!$X261)</f>
        <v>10</v>
      </c>
      <c r="U261" s="14" t="str">
        <f t="shared" si="72"/>
        <v>李轩辕</v>
      </c>
      <c r="V261" s="14">
        <f t="shared" si="73"/>
        <v>3</v>
      </c>
      <c r="W261" s="14" t="str">
        <f t="shared" si="74"/>
        <v>李轩辕魂火-49</v>
      </c>
      <c r="X261" s="14">
        <f t="shared" si="75"/>
        <v>49</v>
      </c>
      <c r="Y261" s="14" t="str">
        <f>INDEX(挂机升级突破!$BJ$4:$BT$4,INDEX(挂机升级突破!$BG$6:$BG$57,卡牌消耗!X261))</f>
        <v>金币</v>
      </c>
      <c r="Z261" s="14">
        <f>ROUND(INDEX(挂机升级突破!$AZ$6:$AZ$57,卡牌消耗!X261)*INDEX(卡牌消耗!$B$8:$F$8,V261),0)</f>
        <v>117935</v>
      </c>
      <c r="AA261" s="14" t="str">
        <f>IF(S261&gt;0,INDEX(挂机升级突破!$BJ$4:$BT$4,S261),"")</f>
        <v>红色基础材料</v>
      </c>
      <c r="AB261" s="14">
        <f>ROUND(INDEX(挂机升级突破!$BJ$6:$BT$57,卡牌消耗!X261,S261)*INDEX(卡牌消耗!$B$5:$F$5,V261),0)</f>
        <v>12</v>
      </c>
      <c r="AC261" s="14" t="str">
        <f>IF(T261&gt;0,INDEX(挂机升级突破!$BJ$4:$BT$4,T261),"")</f>
        <v>灵玉</v>
      </c>
      <c r="AD261" s="14">
        <f>IF(T261&gt;0,ROUND(INDEX(挂机升级突破!$BJ$6:$BT$57,卡牌消耗!X261,T261)*INDEX(卡牌消耗!$B$7:$F$7,V261),0),"")</f>
        <v>1</v>
      </c>
      <c r="AE261" s="122"/>
      <c r="AF261" s="15"/>
      <c r="AG261" s="120">
        <v>257</v>
      </c>
      <c r="AH261" s="14">
        <f t="shared" si="76"/>
        <v>13</v>
      </c>
      <c r="AI261" s="14">
        <f>INDEX(挂机升级突破!$BY$7:$BY$26,AM261)</f>
        <v>5</v>
      </c>
      <c r="AJ261" s="14">
        <f>INDEX(挂机升级突破!$BZ$7:$BZ$26,AM261)</f>
        <v>4</v>
      </c>
      <c r="AK261" s="14">
        <f t="shared" si="77"/>
        <v>2</v>
      </c>
      <c r="AL261" s="14" t="str">
        <f t="shared" si="78"/>
        <v>塞伯罗斯</v>
      </c>
      <c r="AM261" s="14">
        <f t="shared" si="79"/>
        <v>17</v>
      </c>
      <c r="AN261" s="14" t="str">
        <f t="shared" si="80"/>
        <v>塞伯罗斯17突</v>
      </c>
      <c r="AO261" s="14" t="str">
        <f>IF(AI261&gt;0,INDEX(挂机升级突破!$CF$5:$CJ$5,卡牌消耗!AI261),"")</f>
        <v>金币</v>
      </c>
      <c r="AP261" s="14">
        <f>IF(AI261&gt;0,ROUND(INDEX(挂机升级突破!$CJ$7:$CJ$26,卡牌消耗!AM261)*INDEX(卡牌消耗!$B$8:$F$8,AK261),0),"")</f>
        <v>25386</v>
      </c>
      <c r="AQ261" s="14" t="str">
        <f>IF(AJ261&gt;0,INDEX(挂机升级突破!$CF$5:$CJ$5,卡牌消耗!AJ261),"")</f>
        <v>铀金</v>
      </c>
      <c r="AR261" s="14">
        <f>IF(AJ261&gt;0,ROUND(INDEX(挂机升级突破!$CF$7:$CI$26,卡牌消耗!AM261,卡牌消耗!AJ261)*INDEX($B$6:$F$6,AK261),0),"")</f>
        <v>7</v>
      </c>
      <c r="AS261" s="120"/>
      <c r="AT261" s="120"/>
      <c r="AU261" s="122"/>
      <c r="AV261" s="15"/>
    </row>
    <row r="262" spans="8:48" ht="16.5" x14ac:dyDescent="0.2">
      <c r="H262" s="15"/>
      <c r="I262" s="15"/>
      <c r="J262" s="15"/>
      <c r="K262" s="15"/>
      <c r="L262" s="15"/>
      <c r="M262" s="15"/>
      <c r="N262" s="15"/>
      <c r="O262" s="15"/>
      <c r="P262" s="120">
        <v>258</v>
      </c>
      <c r="Q262" s="14">
        <f t="shared" ref="Q262:Q325" si="83">INT((P262-1)/52)+1</f>
        <v>5</v>
      </c>
      <c r="R262" s="14">
        <f>INDEX(挂机升级突破!$BG$6:$BG$57,卡牌消耗!X262)</f>
        <v>11</v>
      </c>
      <c r="S262" s="14">
        <f>INDEX(挂机升级突破!BH$6:BH$57,卡牌消耗!$X262)</f>
        <v>5</v>
      </c>
      <c r="T262" s="14">
        <f>INDEX(挂机升级突破!BI$6:BI$57,卡牌消耗!$X262)</f>
        <v>10</v>
      </c>
      <c r="U262" s="14" t="str">
        <f t="shared" ref="U262:U325" si="84">INDEX($B$13:$B$40,Q262)</f>
        <v>李轩辕</v>
      </c>
      <c r="V262" s="14">
        <f t="shared" ref="V262:V325" si="85">INDEX($C$13:$C$40,Q262)</f>
        <v>3</v>
      </c>
      <c r="W262" s="14" t="str">
        <f t="shared" ref="W262:W325" si="86">U262&amp;"魂火-"&amp;X262</f>
        <v>李轩辕魂火-50</v>
      </c>
      <c r="X262" s="14">
        <f t="shared" ref="X262:X325" si="87">P262-(Q262-1)*52</f>
        <v>50</v>
      </c>
      <c r="Y262" s="14" t="str">
        <f>INDEX(挂机升级突破!$BJ$4:$BT$4,INDEX(挂机升级突破!$BG$6:$BG$57,卡牌消耗!X262))</f>
        <v>金币</v>
      </c>
      <c r="Z262" s="14">
        <f>ROUND(INDEX(挂机升级突破!$AZ$6:$AZ$57,卡牌消耗!X262)*INDEX(卡牌消耗!$B$8:$F$8,V262),0)</f>
        <v>131540</v>
      </c>
      <c r="AA262" s="14" t="str">
        <f>IF(S262&gt;0,INDEX(挂机升级突破!$BJ$4:$BT$4,S262),"")</f>
        <v>红色基础材料</v>
      </c>
      <c r="AB262" s="14">
        <f>ROUND(INDEX(挂机升级突破!$BJ$6:$BT$57,卡牌消耗!X262,S262)*INDEX(卡牌消耗!$B$5:$F$5,V262),0)</f>
        <v>12</v>
      </c>
      <c r="AC262" s="14" t="str">
        <f>IF(T262&gt;0,INDEX(挂机升级突破!$BJ$4:$BT$4,T262),"")</f>
        <v>灵玉</v>
      </c>
      <c r="AD262" s="14">
        <f>IF(T262&gt;0,ROUND(INDEX(挂机升级突破!$BJ$6:$BT$57,卡牌消耗!X262,T262)*INDEX(卡牌消耗!$B$7:$F$7,V262),0),"")</f>
        <v>1</v>
      </c>
      <c r="AE262" s="122"/>
      <c r="AF262" s="15"/>
      <c r="AG262" s="120">
        <v>258</v>
      </c>
      <c r="AH262" s="14">
        <f t="shared" ref="AH262:AH325" si="88">INT((AG262-1)/20)+1</f>
        <v>13</v>
      </c>
      <c r="AI262" s="14">
        <f>INDEX(挂机升级突破!$BY$7:$BY$26,AM262)</f>
        <v>5</v>
      </c>
      <c r="AJ262" s="14">
        <f>INDEX(挂机升级突破!$BZ$7:$BZ$26,AM262)</f>
        <v>4</v>
      </c>
      <c r="AK262" s="14">
        <f t="shared" ref="AK262:AK325" si="89">INDEX($C$13:$C$40,AH262)</f>
        <v>2</v>
      </c>
      <c r="AL262" s="14" t="str">
        <f t="shared" ref="AL262:AL325" si="90">INDEX($B$13:$B$40,AH262)</f>
        <v>塞伯罗斯</v>
      </c>
      <c r="AM262" s="14">
        <f t="shared" ref="AM262:AM325" si="91">AG262-(AH262-1)*20</f>
        <v>18</v>
      </c>
      <c r="AN262" s="14" t="str">
        <f t="shared" ref="AN262:AN325" si="92">AL262&amp;AM262&amp;"突"</f>
        <v>塞伯罗斯18突</v>
      </c>
      <c r="AO262" s="14" t="str">
        <f>IF(AI262&gt;0,INDEX(挂机升级突破!$CF$5:$CJ$5,卡牌消耗!AI262),"")</f>
        <v>金币</v>
      </c>
      <c r="AP262" s="14">
        <f>IF(AI262&gt;0,ROUND(INDEX(挂机升级突破!$CJ$7:$CJ$26,卡牌消耗!AM262)*INDEX(卡牌消耗!$B$8:$F$8,AK262),0),"")</f>
        <v>37800</v>
      </c>
      <c r="AQ262" s="14" t="str">
        <f>IF(AJ262&gt;0,INDEX(挂机升级突破!$CF$5:$CJ$5,卡牌消耗!AJ262),"")</f>
        <v>铀金</v>
      </c>
      <c r="AR262" s="14">
        <f>IF(AJ262&gt;0,ROUND(INDEX(挂机升级突破!$CF$7:$CI$26,卡牌消耗!AM262,卡牌消耗!AJ262)*INDEX($B$6:$F$6,AK262),0),"")</f>
        <v>10</v>
      </c>
      <c r="AS262" s="120"/>
      <c r="AT262" s="120"/>
      <c r="AU262" s="122"/>
      <c r="AV262" s="15"/>
    </row>
    <row r="263" spans="8:48" ht="16.5" x14ac:dyDescent="0.2">
      <c r="H263" s="15"/>
      <c r="I263" s="15"/>
      <c r="J263" s="15"/>
      <c r="K263" s="15"/>
      <c r="L263" s="15"/>
      <c r="M263" s="15"/>
      <c r="N263" s="15"/>
      <c r="O263" s="15"/>
      <c r="P263" s="120">
        <v>259</v>
      </c>
      <c r="Q263" s="14">
        <f t="shared" si="83"/>
        <v>5</v>
      </c>
      <c r="R263" s="14">
        <f>INDEX(挂机升级突破!$BG$6:$BG$57,卡牌消耗!X263)</f>
        <v>11</v>
      </c>
      <c r="S263" s="14">
        <f>INDEX(挂机升级突破!BH$6:BH$57,卡牌消耗!$X263)</f>
        <v>5</v>
      </c>
      <c r="T263" s="14">
        <f>INDEX(挂机升级突破!BI$6:BI$57,卡牌消耗!$X263)</f>
        <v>10</v>
      </c>
      <c r="U263" s="14" t="str">
        <f t="shared" si="84"/>
        <v>李轩辕</v>
      </c>
      <c r="V263" s="14">
        <f t="shared" si="85"/>
        <v>3</v>
      </c>
      <c r="W263" s="14" t="str">
        <f t="shared" si="86"/>
        <v>李轩辕魂火-51</v>
      </c>
      <c r="X263" s="14">
        <f t="shared" si="87"/>
        <v>51</v>
      </c>
      <c r="Y263" s="14" t="str">
        <f>INDEX(挂机升级突破!$BJ$4:$BT$4,INDEX(挂机升级突破!$BG$6:$BG$57,卡牌消耗!X263))</f>
        <v>金币</v>
      </c>
      <c r="Z263" s="14">
        <f>ROUND(INDEX(挂机升级突破!$AZ$6:$AZ$57,卡牌消耗!X263)*INDEX(卡牌消耗!$B$8:$F$8,V263),0)</f>
        <v>137280</v>
      </c>
      <c r="AA263" s="14" t="str">
        <f>IF(S263&gt;0,INDEX(挂机升级突破!$BJ$4:$BT$4,S263),"")</f>
        <v>红色基础材料</v>
      </c>
      <c r="AB263" s="14">
        <f>ROUND(INDEX(挂机升级突破!$BJ$6:$BT$57,卡牌消耗!X263,S263)*INDEX(卡牌消耗!$B$5:$F$5,V263),0)</f>
        <v>12</v>
      </c>
      <c r="AC263" s="14" t="str">
        <f>IF(T263&gt;0,INDEX(挂机升级突破!$BJ$4:$BT$4,T263),"")</f>
        <v>灵玉</v>
      </c>
      <c r="AD263" s="14">
        <f>IF(T263&gt;0,ROUND(INDEX(挂机升级突破!$BJ$6:$BT$57,卡牌消耗!X263,T263)*INDEX(卡牌消耗!$B$7:$F$7,V263),0),"")</f>
        <v>1</v>
      </c>
      <c r="AE263" s="122"/>
      <c r="AF263" s="15"/>
      <c r="AG263" s="120">
        <v>259</v>
      </c>
      <c r="AH263" s="14">
        <f t="shared" si="88"/>
        <v>13</v>
      </c>
      <c r="AI263" s="14">
        <f>INDEX(挂机升级突破!$BY$7:$BY$26,AM263)</f>
        <v>5</v>
      </c>
      <c r="AJ263" s="14">
        <f>INDEX(挂机升级突破!$BZ$7:$BZ$26,AM263)</f>
        <v>4</v>
      </c>
      <c r="AK263" s="14">
        <f t="shared" si="89"/>
        <v>2</v>
      </c>
      <c r="AL263" s="14" t="str">
        <f t="shared" si="90"/>
        <v>塞伯罗斯</v>
      </c>
      <c r="AM263" s="14">
        <f t="shared" si="91"/>
        <v>19</v>
      </c>
      <c r="AN263" s="14" t="str">
        <f t="shared" si="92"/>
        <v>塞伯罗斯19突</v>
      </c>
      <c r="AO263" s="14" t="str">
        <f>IF(AI263&gt;0,INDEX(挂机升级突破!$CF$5:$CJ$5,卡牌消耗!AI263),"")</f>
        <v>金币</v>
      </c>
      <c r="AP263" s="14">
        <f>IF(AI263&gt;0,ROUND(INDEX(挂机升级突破!$CJ$7:$CJ$26,卡牌消耗!AM263)*INDEX(卡牌消耗!$B$8:$F$8,AK263),0),"")</f>
        <v>45574</v>
      </c>
      <c r="AQ263" s="14" t="str">
        <f>IF(AJ263&gt;0,INDEX(挂机升级突破!$CF$5:$CJ$5,卡牌消耗!AJ263),"")</f>
        <v>铀金</v>
      </c>
      <c r="AR263" s="14">
        <f>IF(AJ263&gt;0,ROUND(INDEX(挂机升级突破!$CF$7:$CI$26,卡牌消耗!AM263,卡牌消耗!AJ263)*INDEX($B$6:$F$6,AK263),0),"")</f>
        <v>13</v>
      </c>
      <c r="AS263" s="120"/>
      <c r="AT263" s="120"/>
      <c r="AU263" s="122"/>
      <c r="AV263" s="15"/>
    </row>
    <row r="264" spans="8:48" ht="16.5" x14ac:dyDescent="0.2">
      <c r="H264" s="15"/>
      <c r="I264" s="15"/>
      <c r="J264" s="15"/>
      <c r="K264" s="15"/>
      <c r="L264" s="15"/>
      <c r="M264" s="15"/>
      <c r="N264" s="15"/>
      <c r="O264" s="15"/>
      <c r="P264" s="120">
        <v>260</v>
      </c>
      <c r="Q264" s="14">
        <f t="shared" si="83"/>
        <v>5</v>
      </c>
      <c r="R264" s="14">
        <f>INDEX(挂机升级突破!$BG$6:$BG$57,卡牌消耗!X264)</f>
        <v>11</v>
      </c>
      <c r="S264" s="14">
        <f>INDEX(挂机升级突破!BH$6:BH$57,卡牌消耗!$X264)</f>
        <v>5</v>
      </c>
      <c r="T264" s="14">
        <f>INDEX(挂机升级突破!BI$6:BI$57,卡牌消耗!$X264)</f>
        <v>10</v>
      </c>
      <c r="U264" s="14" t="str">
        <f t="shared" si="84"/>
        <v>李轩辕</v>
      </c>
      <c r="V264" s="14">
        <f t="shared" si="85"/>
        <v>3</v>
      </c>
      <c r="W264" s="14" t="str">
        <f t="shared" si="86"/>
        <v>李轩辕魂火-52</v>
      </c>
      <c r="X264" s="14">
        <f t="shared" si="87"/>
        <v>52</v>
      </c>
      <c r="Y264" s="14" t="str">
        <f>INDEX(挂机升级突破!$BJ$4:$BT$4,INDEX(挂机升级突破!$BG$6:$BG$57,卡牌消耗!X264))</f>
        <v>金币</v>
      </c>
      <c r="Z264" s="14">
        <f>ROUND(INDEX(挂机升级突破!$AZ$6:$AZ$57,卡牌消耗!X264)*INDEX(卡牌消耗!$B$8:$F$8,V264),0)</f>
        <v>153120</v>
      </c>
      <c r="AA264" s="14" t="str">
        <f>IF(S264&gt;0,INDEX(挂机升级突破!$BJ$4:$BT$4,S264),"")</f>
        <v>红色基础材料</v>
      </c>
      <c r="AB264" s="14">
        <f>ROUND(INDEX(挂机升级突破!$BJ$6:$BT$57,卡牌消耗!X264,S264)*INDEX(卡牌消耗!$B$5:$F$5,V264),0)</f>
        <v>12</v>
      </c>
      <c r="AC264" s="14" t="str">
        <f>IF(T264&gt;0,INDEX(挂机升级突破!$BJ$4:$BT$4,T264),"")</f>
        <v>灵玉</v>
      </c>
      <c r="AD264" s="14">
        <f>IF(T264&gt;0,ROUND(INDEX(挂机升级突破!$BJ$6:$BT$57,卡牌消耗!X264,T264)*INDEX(卡牌消耗!$B$7:$F$7,V264),0),"")</f>
        <v>1</v>
      </c>
      <c r="AE264" s="122"/>
      <c r="AF264" s="15"/>
      <c r="AG264" s="120">
        <v>260</v>
      </c>
      <c r="AH264" s="14">
        <f t="shared" si="88"/>
        <v>13</v>
      </c>
      <c r="AI264" s="14">
        <f>INDEX(挂机升级突破!$BY$7:$BY$26,AM264)</f>
        <v>5</v>
      </c>
      <c r="AJ264" s="14">
        <f>INDEX(挂机升级突破!$BZ$7:$BZ$26,AM264)</f>
        <v>4</v>
      </c>
      <c r="AK264" s="14">
        <f t="shared" si="89"/>
        <v>2</v>
      </c>
      <c r="AL264" s="14" t="str">
        <f t="shared" si="90"/>
        <v>塞伯罗斯</v>
      </c>
      <c r="AM264" s="14">
        <f t="shared" si="91"/>
        <v>20</v>
      </c>
      <c r="AN264" s="14" t="str">
        <f t="shared" si="92"/>
        <v>塞伯罗斯20突</v>
      </c>
      <c r="AO264" s="14" t="str">
        <f>IF(AI264&gt;0,INDEX(挂机升级突破!$CF$5:$CJ$5,卡牌消耗!AI264),"")</f>
        <v>金币</v>
      </c>
      <c r="AP264" s="14">
        <f>IF(AI264&gt;0,ROUND(INDEX(挂机升级突破!$CJ$7:$CJ$26,卡牌消耗!AM264)*INDEX(卡牌消耗!$B$8:$F$8,AK264),0),"")</f>
        <v>63504</v>
      </c>
      <c r="AQ264" s="14" t="str">
        <f>IF(AJ264&gt;0,INDEX(挂机升级突破!$CF$5:$CJ$5,卡牌消耗!AJ264),"")</f>
        <v>铀金</v>
      </c>
      <c r="AR264" s="14">
        <f>IF(AJ264&gt;0,ROUND(INDEX(挂机升级突破!$CF$7:$CI$26,卡牌消耗!AM264,卡牌消耗!AJ264)*INDEX($B$6:$F$6,AK264),0),"")</f>
        <v>17</v>
      </c>
      <c r="AS264" s="120"/>
      <c r="AT264" s="120"/>
      <c r="AU264" s="122"/>
      <c r="AV264" s="15"/>
    </row>
    <row r="265" spans="8:48" ht="16.5" x14ac:dyDescent="0.2">
      <c r="H265" s="15"/>
      <c r="I265" s="15"/>
      <c r="J265" s="15"/>
      <c r="K265" s="15"/>
      <c r="L265" s="15"/>
      <c r="M265" s="15"/>
      <c r="N265" s="15"/>
      <c r="O265" s="15"/>
      <c r="P265" s="120">
        <v>261</v>
      </c>
      <c r="Q265" s="14">
        <f t="shared" si="83"/>
        <v>6</v>
      </c>
      <c r="R265" s="14">
        <f>INDEX(挂机升级突破!$BG$6:$BG$57,卡牌消耗!X265)</f>
        <v>11</v>
      </c>
      <c r="S265" s="14">
        <f>INDEX(挂机升级突破!BH$6:BH$57,卡牌消耗!$X265)</f>
        <v>1</v>
      </c>
      <c r="T265" s="14">
        <f>INDEX(挂机升级突破!BI$6:BI$57,卡牌消耗!$X265)</f>
        <v>0</v>
      </c>
      <c r="U265" s="14" t="str">
        <f t="shared" si="84"/>
        <v>项羽</v>
      </c>
      <c r="V265" s="14">
        <f t="shared" si="85"/>
        <v>5</v>
      </c>
      <c r="W265" s="14" t="str">
        <f t="shared" si="86"/>
        <v>项羽魂火-1</v>
      </c>
      <c r="X265" s="14">
        <f t="shared" si="87"/>
        <v>1</v>
      </c>
      <c r="Y265" s="14" t="str">
        <f>INDEX(挂机升级突破!$BJ$4:$BT$4,INDEX(挂机升级突破!$BG$6:$BG$57,卡牌消耗!X265))</f>
        <v>金币</v>
      </c>
      <c r="Z265" s="14">
        <f>ROUND(INDEX(挂机升级突破!$AZ$6:$AZ$57,卡牌消耗!X265)*INDEX(卡牌消耗!$B$8:$F$8,V265),0)</f>
        <v>160</v>
      </c>
      <c r="AA265" s="14" t="str">
        <f>IF(S265&gt;0,INDEX(挂机升级突破!$BJ$4:$BT$4,S265),"")</f>
        <v>绿色基础材料</v>
      </c>
      <c r="AB265" s="14">
        <f>ROUND(INDEX(挂机升级突破!$BJ$6:$BT$57,卡牌消耗!X265,S265)*INDEX(卡牌消耗!$B$5:$F$5,V265),0)</f>
        <v>23</v>
      </c>
      <c r="AC265" s="14" t="str">
        <f>IF(T265&gt;0,INDEX(挂机升级突破!$BJ$4:$BT$4,T265),"")</f>
        <v/>
      </c>
      <c r="AD265" s="14" t="str">
        <f>IF(T265&gt;0,ROUND(INDEX(挂机升级突破!$BJ$6:$BT$57,卡牌消耗!X265,T265)*INDEX(卡牌消耗!$B$7:$F$7,V265),0),"")</f>
        <v/>
      </c>
      <c r="AE265" s="122"/>
      <c r="AF265" s="15"/>
      <c r="AG265" s="120">
        <v>261</v>
      </c>
      <c r="AH265" s="14">
        <f t="shared" si="88"/>
        <v>14</v>
      </c>
      <c r="AI265" s="14">
        <f>INDEX(挂机升级突破!$BY$7:$BY$26,AM265)</f>
        <v>0</v>
      </c>
      <c r="AJ265" s="14">
        <f>INDEX(挂机升级突破!$BZ$7:$BZ$26,AM265)</f>
        <v>0</v>
      </c>
      <c r="AK265" s="14">
        <f t="shared" si="89"/>
        <v>3</v>
      </c>
      <c r="AL265" s="14" t="str">
        <f t="shared" si="90"/>
        <v>石灵明</v>
      </c>
      <c r="AM265" s="14">
        <f t="shared" si="91"/>
        <v>1</v>
      </c>
      <c r="AN265" s="14" t="str">
        <f t="shared" si="92"/>
        <v>石灵明1突</v>
      </c>
      <c r="AO265" s="14" t="str">
        <f>IF(AI265&gt;0,INDEX(挂机升级突破!$CF$5:$CJ$5,卡牌消耗!AI265),"")</f>
        <v/>
      </c>
      <c r="AP265" s="14" t="str">
        <f>IF(AI265&gt;0,ROUND(INDEX(挂机升级突破!$CJ$7:$CJ$26,卡牌消耗!AM265)*INDEX(卡牌消耗!$B$8:$F$8,AK265),0),"")</f>
        <v/>
      </c>
      <c r="AQ265" s="14" t="str">
        <f>IF(AJ265&gt;0,INDEX(挂机升级突破!$CF$5:$CJ$5,卡牌消耗!AJ265),"")</f>
        <v/>
      </c>
      <c r="AR265" s="14" t="str">
        <f>IF(AJ265&gt;0,ROUND(INDEX(挂机升级突破!$CF$7:$CI$26,卡牌消耗!AM265,卡牌消耗!AJ265)*INDEX($B$6:$F$6,AK265),0),"")</f>
        <v/>
      </c>
      <c r="AS265" s="120"/>
      <c r="AT265" s="120"/>
      <c r="AU265" s="122"/>
      <c r="AV265" s="15"/>
    </row>
    <row r="266" spans="8:48" ht="16.5" x14ac:dyDescent="0.2">
      <c r="H266" s="15"/>
      <c r="I266" s="15"/>
      <c r="J266" s="15"/>
      <c r="K266" s="15"/>
      <c r="L266" s="15"/>
      <c r="M266" s="15"/>
      <c r="N266" s="15"/>
      <c r="O266" s="15"/>
      <c r="P266" s="120">
        <v>262</v>
      </c>
      <c r="Q266" s="14">
        <f t="shared" si="83"/>
        <v>6</v>
      </c>
      <c r="R266" s="14">
        <f>INDEX(挂机升级突破!$BG$6:$BG$57,卡牌消耗!X266)</f>
        <v>11</v>
      </c>
      <c r="S266" s="14">
        <f>INDEX(挂机升级突破!BH$6:BH$57,卡牌消耗!$X266)</f>
        <v>1</v>
      </c>
      <c r="T266" s="14">
        <f>INDEX(挂机升级突破!BI$6:BI$57,卡牌消耗!$X266)</f>
        <v>0</v>
      </c>
      <c r="U266" s="14" t="str">
        <f t="shared" si="84"/>
        <v>项羽</v>
      </c>
      <c r="V266" s="14">
        <f t="shared" si="85"/>
        <v>5</v>
      </c>
      <c r="W266" s="14" t="str">
        <f t="shared" si="86"/>
        <v>项羽魂火-2</v>
      </c>
      <c r="X266" s="14">
        <f t="shared" si="87"/>
        <v>2</v>
      </c>
      <c r="Y266" s="14" t="str">
        <f>INDEX(挂机升级突破!$BJ$4:$BT$4,INDEX(挂机升级突破!$BG$6:$BG$57,卡牌消耗!X266))</f>
        <v>金币</v>
      </c>
      <c r="Z266" s="14">
        <f>ROUND(INDEX(挂机升级突破!$AZ$6:$AZ$57,卡牌消耗!X266)*INDEX(卡牌消耗!$B$8:$F$8,V266),0)</f>
        <v>240</v>
      </c>
      <c r="AA266" s="14" t="str">
        <f>IF(S266&gt;0,INDEX(挂机升级突破!$BJ$4:$BT$4,S266),"")</f>
        <v>绿色基础材料</v>
      </c>
      <c r="AB266" s="14">
        <f>ROUND(INDEX(挂机升级突破!$BJ$6:$BT$57,卡牌消耗!X266,S266)*INDEX(卡牌消耗!$B$5:$F$5,V266),0)</f>
        <v>60</v>
      </c>
      <c r="AC266" s="14" t="str">
        <f>IF(T266&gt;0,INDEX(挂机升级突破!$BJ$4:$BT$4,T266),"")</f>
        <v/>
      </c>
      <c r="AD266" s="14" t="str">
        <f>IF(T266&gt;0,ROUND(INDEX(挂机升级突破!$BJ$6:$BT$57,卡牌消耗!X266,T266)*INDEX(卡牌消耗!$B$7:$F$7,V266),0),"")</f>
        <v/>
      </c>
      <c r="AE266" s="122"/>
      <c r="AF266" s="15"/>
      <c r="AG266" s="120">
        <v>262</v>
      </c>
      <c r="AH266" s="14">
        <f t="shared" si="88"/>
        <v>14</v>
      </c>
      <c r="AI266" s="14">
        <f>INDEX(挂机升级突破!$BY$7:$BY$26,AM266)</f>
        <v>5</v>
      </c>
      <c r="AJ266" s="14">
        <f>INDEX(挂机升级突破!$BZ$7:$BZ$26,AM266)</f>
        <v>0</v>
      </c>
      <c r="AK266" s="14">
        <f t="shared" si="89"/>
        <v>3</v>
      </c>
      <c r="AL266" s="14" t="str">
        <f t="shared" si="90"/>
        <v>石灵明</v>
      </c>
      <c r="AM266" s="14">
        <f t="shared" si="91"/>
        <v>2</v>
      </c>
      <c r="AN266" s="14" t="str">
        <f t="shared" si="92"/>
        <v>石灵明2突</v>
      </c>
      <c r="AO266" s="14" t="str">
        <f>IF(AI266&gt;0,INDEX(挂机升级突破!$CF$5:$CJ$5,卡牌消耗!AI266),"")</f>
        <v>金币</v>
      </c>
      <c r="AP266" s="14">
        <f>IF(AI266&gt;0,ROUND(INDEX(挂机升级突破!$CJ$7:$CJ$26,卡牌消耗!AM266)*INDEX(卡牌消耗!$B$8:$F$8,AK266),0),"")</f>
        <v>80</v>
      </c>
      <c r="AQ266" s="14" t="str">
        <f>IF(AJ266&gt;0,INDEX(挂机升级突破!$CF$5:$CJ$5,卡牌消耗!AJ266),"")</f>
        <v/>
      </c>
      <c r="AR266" s="14" t="str">
        <f>IF(AJ266&gt;0,ROUND(INDEX(挂机升级突破!$CF$7:$CI$26,卡牌消耗!AM266,卡牌消耗!AJ266)*INDEX($B$6:$F$6,AK266),0),"")</f>
        <v/>
      </c>
      <c r="AS266" s="120"/>
      <c r="AT266" s="120"/>
      <c r="AU266" s="122"/>
      <c r="AV266" s="15"/>
    </row>
    <row r="267" spans="8:48" ht="16.5" x14ac:dyDescent="0.2">
      <c r="H267" s="15"/>
      <c r="I267" s="15"/>
      <c r="J267" s="15"/>
      <c r="K267" s="15"/>
      <c r="L267" s="15"/>
      <c r="M267" s="15"/>
      <c r="N267" s="15"/>
      <c r="O267" s="15"/>
      <c r="P267" s="120">
        <v>263</v>
      </c>
      <c r="Q267" s="14">
        <f t="shared" si="83"/>
        <v>6</v>
      </c>
      <c r="R267" s="14">
        <f>INDEX(挂机升级突破!$BG$6:$BG$57,卡牌消耗!X267)</f>
        <v>11</v>
      </c>
      <c r="S267" s="14">
        <f>INDEX(挂机升级突破!BH$6:BH$57,卡牌消耗!$X267)</f>
        <v>1</v>
      </c>
      <c r="T267" s="14">
        <f>INDEX(挂机升级突破!BI$6:BI$57,卡牌消耗!$X267)</f>
        <v>0</v>
      </c>
      <c r="U267" s="14" t="str">
        <f t="shared" si="84"/>
        <v>项羽</v>
      </c>
      <c r="V267" s="14">
        <f t="shared" si="85"/>
        <v>5</v>
      </c>
      <c r="W267" s="14" t="str">
        <f t="shared" si="86"/>
        <v>项羽魂火-3</v>
      </c>
      <c r="X267" s="14">
        <f t="shared" si="87"/>
        <v>3</v>
      </c>
      <c r="Y267" s="14" t="str">
        <f>INDEX(挂机升级突破!$BJ$4:$BT$4,INDEX(挂机升级突破!$BG$6:$BG$57,卡牌消耗!X267))</f>
        <v>金币</v>
      </c>
      <c r="Z267" s="14">
        <f>ROUND(INDEX(挂机升级突破!$AZ$6:$AZ$57,卡牌消耗!X267)*INDEX(卡牌消耗!$B$8:$F$8,V267),0)</f>
        <v>360</v>
      </c>
      <c r="AA267" s="14" t="str">
        <f>IF(S267&gt;0,INDEX(挂机升级突破!$BJ$4:$BT$4,S267),"")</f>
        <v>绿色基础材料</v>
      </c>
      <c r="AB267" s="14">
        <f>ROUND(INDEX(挂机升级突破!$BJ$6:$BT$57,卡牌消耗!X267,S267)*INDEX(卡牌消耗!$B$5:$F$5,V267),0)</f>
        <v>75</v>
      </c>
      <c r="AC267" s="14" t="str">
        <f>IF(T267&gt;0,INDEX(挂机升级突破!$BJ$4:$BT$4,T267),"")</f>
        <v/>
      </c>
      <c r="AD267" s="14" t="str">
        <f>IF(T267&gt;0,ROUND(INDEX(挂机升级突破!$BJ$6:$BT$57,卡牌消耗!X267,T267)*INDEX(卡牌消耗!$B$7:$F$7,V267),0),"")</f>
        <v/>
      </c>
      <c r="AE267" s="122"/>
      <c r="AF267" s="15"/>
      <c r="AG267" s="120">
        <v>263</v>
      </c>
      <c r="AH267" s="14">
        <f t="shared" si="88"/>
        <v>14</v>
      </c>
      <c r="AI267" s="14">
        <f>INDEX(挂机升级突破!$BY$7:$BY$26,AM267)</f>
        <v>5</v>
      </c>
      <c r="AJ267" s="14">
        <f>INDEX(挂机升级突破!$BZ$7:$BZ$26,AM267)</f>
        <v>0</v>
      </c>
      <c r="AK267" s="14">
        <f t="shared" si="89"/>
        <v>3</v>
      </c>
      <c r="AL267" s="14" t="str">
        <f t="shared" si="90"/>
        <v>石灵明</v>
      </c>
      <c r="AM267" s="14">
        <f t="shared" si="91"/>
        <v>3</v>
      </c>
      <c r="AN267" s="14" t="str">
        <f t="shared" si="92"/>
        <v>石灵明3突</v>
      </c>
      <c r="AO267" s="14" t="str">
        <f>IF(AI267&gt;0,INDEX(挂机升级突破!$CF$5:$CJ$5,卡牌消耗!AI267),"")</f>
        <v>金币</v>
      </c>
      <c r="AP267" s="14">
        <f>IF(AI267&gt;0,ROUND(INDEX(挂机升级突破!$CJ$7:$CJ$26,卡牌消耗!AM267)*INDEX(卡牌消耗!$B$8:$F$8,AK267),0),"")</f>
        <v>320</v>
      </c>
      <c r="AQ267" s="14" t="str">
        <f>IF(AJ267&gt;0,INDEX(挂机升级突破!$CF$5:$CJ$5,卡牌消耗!AJ267),"")</f>
        <v/>
      </c>
      <c r="AR267" s="14" t="str">
        <f>IF(AJ267&gt;0,ROUND(INDEX(挂机升级突破!$CF$7:$CI$26,卡牌消耗!AM267,卡牌消耗!AJ267)*INDEX($B$6:$F$6,AK267),0),"")</f>
        <v/>
      </c>
      <c r="AS267" s="120"/>
      <c r="AT267" s="120"/>
      <c r="AU267" s="122"/>
      <c r="AV267" s="15"/>
    </row>
    <row r="268" spans="8:48" ht="16.5" x14ac:dyDescent="0.2">
      <c r="H268" s="15"/>
      <c r="I268" s="15"/>
      <c r="J268" s="15"/>
      <c r="K268" s="15"/>
      <c r="L268" s="15"/>
      <c r="M268" s="15"/>
      <c r="N268" s="15"/>
      <c r="O268" s="15"/>
      <c r="P268" s="120">
        <v>264</v>
      </c>
      <c r="Q268" s="14">
        <f t="shared" si="83"/>
        <v>6</v>
      </c>
      <c r="R268" s="14">
        <f>INDEX(挂机升级突破!$BG$6:$BG$57,卡牌消耗!X268)</f>
        <v>11</v>
      </c>
      <c r="S268" s="14">
        <f>INDEX(挂机升级突破!BH$6:BH$57,卡牌消耗!$X268)</f>
        <v>1</v>
      </c>
      <c r="T268" s="14">
        <f>INDEX(挂机升级突破!BI$6:BI$57,卡牌消耗!$X268)</f>
        <v>0</v>
      </c>
      <c r="U268" s="14" t="str">
        <f t="shared" si="84"/>
        <v>项羽</v>
      </c>
      <c r="V268" s="14">
        <f t="shared" si="85"/>
        <v>5</v>
      </c>
      <c r="W268" s="14" t="str">
        <f t="shared" si="86"/>
        <v>项羽魂火-4</v>
      </c>
      <c r="X268" s="14">
        <f t="shared" si="87"/>
        <v>4</v>
      </c>
      <c r="Y268" s="14" t="str">
        <f>INDEX(挂机升级突破!$BJ$4:$BT$4,INDEX(挂机升级突破!$BG$6:$BG$57,卡牌消耗!X268))</f>
        <v>金币</v>
      </c>
      <c r="Z268" s="14">
        <f>ROUND(INDEX(挂机升级突破!$AZ$6:$AZ$57,卡牌消耗!X268)*INDEX(卡牌消耗!$B$8:$F$8,V268),0)</f>
        <v>960</v>
      </c>
      <c r="AA268" s="14" t="str">
        <f>IF(S268&gt;0,INDEX(挂机升级突破!$BJ$4:$BT$4,S268),"")</f>
        <v>绿色基础材料</v>
      </c>
      <c r="AB268" s="14">
        <f>ROUND(INDEX(挂机升级突破!$BJ$6:$BT$57,卡牌消耗!X268,S268)*INDEX(卡牌消耗!$B$5:$F$5,V268),0)</f>
        <v>120</v>
      </c>
      <c r="AC268" s="14" t="str">
        <f>IF(T268&gt;0,INDEX(挂机升级突破!$BJ$4:$BT$4,T268),"")</f>
        <v/>
      </c>
      <c r="AD268" s="14" t="str">
        <f>IF(T268&gt;0,ROUND(INDEX(挂机升级突破!$BJ$6:$BT$57,卡牌消耗!X268,T268)*INDEX(卡牌消耗!$B$7:$F$7,V268),0),"")</f>
        <v/>
      </c>
      <c r="AE268" s="122"/>
      <c r="AF268" s="15"/>
      <c r="AG268" s="120">
        <v>264</v>
      </c>
      <c r="AH268" s="14">
        <f t="shared" si="88"/>
        <v>14</v>
      </c>
      <c r="AI268" s="14">
        <f>INDEX(挂机升级突破!$BY$7:$BY$26,AM268)</f>
        <v>5</v>
      </c>
      <c r="AJ268" s="14">
        <f>INDEX(挂机升级突破!$BZ$7:$BZ$26,AM268)</f>
        <v>1</v>
      </c>
      <c r="AK268" s="14">
        <f t="shared" si="89"/>
        <v>3</v>
      </c>
      <c r="AL268" s="14" t="str">
        <f t="shared" si="90"/>
        <v>石灵明</v>
      </c>
      <c r="AM268" s="14">
        <f t="shared" si="91"/>
        <v>4</v>
      </c>
      <c r="AN268" s="14" t="str">
        <f t="shared" si="92"/>
        <v>石灵明4突</v>
      </c>
      <c r="AO268" s="14" t="str">
        <f>IF(AI268&gt;0,INDEX(挂机升级突破!$CF$5:$CJ$5,卡牌消耗!AI268),"")</f>
        <v>金币</v>
      </c>
      <c r="AP268" s="14">
        <f>IF(AI268&gt;0,ROUND(INDEX(挂机升级突破!$CJ$7:$CJ$26,卡牌消耗!AM268)*INDEX(卡牌消耗!$B$8:$F$8,AK268),0),"")</f>
        <v>960</v>
      </c>
      <c r="AQ268" s="14" t="str">
        <f>IF(AJ268&gt;0,INDEX(挂机升级突破!$CF$5:$CJ$5,卡牌消耗!AJ268),"")</f>
        <v>玄铁</v>
      </c>
      <c r="AR268" s="14">
        <f>IF(AJ268&gt;0,ROUND(INDEX(挂机升级突破!$CF$7:$CI$26,卡牌消耗!AM268,卡牌消耗!AJ268)*INDEX($B$6:$F$6,AK268),0),"")</f>
        <v>7</v>
      </c>
      <c r="AS268" s="120"/>
      <c r="AT268" s="120"/>
      <c r="AU268" s="122"/>
      <c r="AV268" s="15"/>
    </row>
    <row r="269" spans="8:48" ht="16.5" x14ac:dyDescent="0.2">
      <c r="H269" s="15"/>
      <c r="I269" s="15"/>
      <c r="J269" s="15"/>
      <c r="K269" s="15"/>
      <c r="L269" s="15"/>
      <c r="M269" s="15"/>
      <c r="N269" s="15"/>
      <c r="O269" s="15"/>
      <c r="P269" s="120">
        <v>265</v>
      </c>
      <c r="Q269" s="14">
        <f t="shared" si="83"/>
        <v>6</v>
      </c>
      <c r="R269" s="14">
        <f>INDEX(挂机升级突破!$BG$6:$BG$57,卡牌消耗!X269)</f>
        <v>11</v>
      </c>
      <c r="S269" s="14">
        <f>INDEX(挂机升级突破!BH$6:BH$57,卡牌消耗!$X269)</f>
        <v>1</v>
      </c>
      <c r="T269" s="14">
        <f>INDEX(挂机升级突破!BI$6:BI$57,卡牌消耗!$X269)</f>
        <v>0</v>
      </c>
      <c r="U269" s="14" t="str">
        <f t="shared" si="84"/>
        <v>项羽</v>
      </c>
      <c r="V269" s="14">
        <f t="shared" si="85"/>
        <v>5</v>
      </c>
      <c r="W269" s="14" t="str">
        <f t="shared" si="86"/>
        <v>项羽魂火-5</v>
      </c>
      <c r="X269" s="14">
        <f t="shared" si="87"/>
        <v>5</v>
      </c>
      <c r="Y269" s="14" t="str">
        <f>INDEX(挂机升级突破!$BJ$4:$BT$4,INDEX(挂机升级突破!$BG$6:$BG$57,卡牌消耗!X269))</f>
        <v>金币</v>
      </c>
      <c r="Z269" s="14">
        <f>ROUND(INDEX(挂机升级突破!$AZ$6:$AZ$57,卡牌消耗!X269)*INDEX(卡牌消耗!$B$8:$F$8,V269),0)</f>
        <v>2000</v>
      </c>
      <c r="AA269" s="14" t="str">
        <f>IF(S269&gt;0,INDEX(挂机升级突破!$BJ$4:$BT$4,S269),"")</f>
        <v>绿色基础材料</v>
      </c>
      <c r="AB269" s="14">
        <f>ROUND(INDEX(挂机升级突破!$BJ$6:$BT$57,卡牌消耗!X269,S269)*INDEX(卡牌消耗!$B$5:$F$5,V269),0)</f>
        <v>120</v>
      </c>
      <c r="AC269" s="14" t="str">
        <f>IF(T269&gt;0,INDEX(挂机升级突破!$BJ$4:$BT$4,T269),"")</f>
        <v/>
      </c>
      <c r="AD269" s="14" t="str">
        <f>IF(T269&gt;0,ROUND(INDEX(挂机升级突破!$BJ$6:$BT$57,卡牌消耗!X269,T269)*INDEX(卡牌消耗!$B$7:$F$7,V269),0),"")</f>
        <v/>
      </c>
      <c r="AE269" s="122"/>
      <c r="AF269" s="15"/>
      <c r="AG269" s="120">
        <v>265</v>
      </c>
      <c r="AH269" s="14">
        <f t="shared" si="88"/>
        <v>14</v>
      </c>
      <c r="AI269" s="14">
        <f>INDEX(挂机升级突破!$BY$7:$BY$26,AM269)</f>
        <v>5</v>
      </c>
      <c r="AJ269" s="14">
        <f>INDEX(挂机升级突破!$BZ$7:$BZ$26,AM269)</f>
        <v>1</v>
      </c>
      <c r="AK269" s="14">
        <f t="shared" si="89"/>
        <v>3</v>
      </c>
      <c r="AL269" s="14" t="str">
        <f t="shared" si="90"/>
        <v>石灵明</v>
      </c>
      <c r="AM269" s="14">
        <f t="shared" si="91"/>
        <v>5</v>
      </c>
      <c r="AN269" s="14" t="str">
        <f t="shared" si="92"/>
        <v>石灵明5突</v>
      </c>
      <c r="AO269" s="14" t="str">
        <f>IF(AI269&gt;0,INDEX(挂机升级突破!$CF$5:$CJ$5,卡牌消耗!AI269),"")</f>
        <v>金币</v>
      </c>
      <c r="AP269" s="14">
        <f>IF(AI269&gt;0,ROUND(INDEX(挂机升级突破!$CJ$7:$CJ$26,卡牌消耗!AM269)*INDEX(卡牌消耗!$B$8:$F$8,AK269),0),"")</f>
        <v>1920</v>
      </c>
      <c r="AQ269" s="14" t="str">
        <f>IF(AJ269&gt;0,INDEX(挂机升级突破!$CF$5:$CJ$5,卡牌消耗!AJ269),"")</f>
        <v>玄铁</v>
      </c>
      <c r="AR269" s="14">
        <f>IF(AJ269&gt;0,ROUND(INDEX(挂机升级突破!$CF$7:$CI$26,卡牌消耗!AM269,卡牌消耗!AJ269)*INDEX($B$6:$F$6,AK269),0),"")</f>
        <v>14</v>
      </c>
      <c r="AS269" s="120"/>
      <c r="AT269" s="120"/>
      <c r="AU269" s="122"/>
      <c r="AV269" s="15"/>
    </row>
    <row r="270" spans="8:48" ht="16.5" x14ac:dyDescent="0.2">
      <c r="H270" s="15"/>
      <c r="I270" s="15"/>
      <c r="J270" s="15"/>
      <c r="K270" s="15"/>
      <c r="L270" s="15"/>
      <c r="M270" s="15"/>
      <c r="N270" s="15"/>
      <c r="O270" s="15"/>
      <c r="P270" s="120">
        <v>266</v>
      </c>
      <c r="Q270" s="14">
        <f t="shared" si="83"/>
        <v>6</v>
      </c>
      <c r="R270" s="14">
        <f>INDEX(挂机升级突破!$BG$6:$BG$57,卡牌消耗!X270)</f>
        <v>11</v>
      </c>
      <c r="S270" s="14">
        <f>INDEX(挂机升级突破!BH$6:BH$57,卡牌消耗!$X270)</f>
        <v>2</v>
      </c>
      <c r="T270" s="14">
        <f>INDEX(挂机升级突破!BI$6:BI$57,卡牌消耗!$X270)</f>
        <v>0</v>
      </c>
      <c r="U270" s="14" t="str">
        <f t="shared" si="84"/>
        <v>项羽</v>
      </c>
      <c r="V270" s="14">
        <f t="shared" si="85"/>
        <v>5</v>
      </c>
      <c r="W270" s="14" t="str">
        <f t="shared" si="86"/>
        <v>项羽魂火-6</v>
      </c>
      <c r="X270" s="14">
        <f t="shared" si="87"/>
        <v>6</v>
      </c>
      <c r="Y270" s="14" t="str">
        <f>INDEX(挂机升级突破!$BJ$4:$BT$4,INDEX(挂机升级突破!$BG$6:$BG$57,卡牌消耗!X270))</f>
        <v>金币</v>
      </c>
      <c r="Z270" s="14">
        <f>ROUND(INDEX(挂机升级突破!$AZ$6:$AZ$57,卡牌消耗!X270)*INDEX(卡牌消耗!$B$8:$F$8,V270),0)</f>
        <v>2880</v>
      </c>
      <c r="AA270" s="14" t="str">
        <f>IF(S270&gt;0,INDEX(挂机升级突破!$BJ$4:$BT$4,S270),"")</f>
        <v>蓝色基础材料</v>
      </c>
      <c r="AB270" s="14">
        <f>ROUND(INDEX(挂机升级突破!$BJ$6:$BT$57,卡牌消耗!X270,S270)*INDEX(卡牌消耗!$B$5:$F$5,V270),0)</f>
        <v>30</v>
      </c>
      <c r="AC270" s="14" t="str">
        <f>IF(T270&gt;0,INDEX(挂机升级突破!$BJ$4:$BT$4,T270),"")</f>
        <v/>
      </c>
      <c r="AD270" s="14" t="str">
        <f>IF(T270&gt;0,ROUND(INDEX(挂机升级突破!$BJ$6:$BT$57,卡牌消耗!X270,T270)*INDEX(卡牌消耗!$B$7:$F$7,V270),0),"")</f>
        <v/>
      </c>
      <c r="AE270" s="122"/>
      <c r="AF270" s="15"/>
      <c r="AG270" s="120">
        <v>266</v>
      </c>
      <c r="AH270" s="14">
        <f t="shared" si="88"/>
        <v>14</v>
      </c>
      <c r="AI270" s="14">
        <f>INDEX(挂机升级突破!$BY$7:$BY$26,AM270)</f>
        <v>5</v>
      </c>
      <c r="AJ270" s="14">
        <f>INDEX(挂机升级突破!$BZ$7:$BZ$26,AM270)</f>
        <v>1</v>
      </c>
      <c r="AK270" s="14">
        <f t="shared" si="89"/>
        <v>3</v>
      </c>
      <c r="AL270" s="14" t="str">
        <f t="shared" si="90"/>
        <v>石灵明</v>
      </c>
      <c r="AM270" s="14">
        <f t="shared" si="91"/>
        <v>6</v>
      </c>
      <c r="AN270" s="14" t="str">
        <f t="shared" si="92"/>
        <v>石灵明6突</v>
      </c>
      <c r="AO270" s="14" t="str">
        <f>IF(AI270&gt;0,INDEX(挂机升级突破!$CF$5:$CJ$5,卡牌消耗!AI270),"")</f>
        <v>金币</v>
      </c>
      <c r="AP270" s="14">
        <f>IF(AI270&gt;0,ROUND(INDEX(挂机升级突破!$CJ$7:$CJ$26,卡牌消耗!AM270)*INDEX(卡牌消耗!$B$8:$F$8,AK270),0),"")</f>
        <v>2400</v>
      </c>
      <c r="AQ270" s="14" t="str">
        <f>IF(AJ270&gt;0,INDEX(挂机升级突破!$CF$5:$CJ$5,卡牌消耗!AJ270),"")</f>
        <v>玄铁</v>
      </c>
      <c r="AR270" s="14">
        <f>IF(AJ270&gt;0,ROUND(INDEX(挂机升级突破!$CF$7:$CI$26,卡牌消耗!AM270,卡牌消耗!AJ270)*INDEX($B$6:$F$6,AK270),0),"")</f>
        <v>21</v>
      </c>
      <c r="AS270" s="120"/>
      <c r="AT270" s="120"/>
      <c r="AU270" s="122"/>
      <c r="AV270" s="15"/>
    </row>
    <row r="271" spans="8:48" ht="16.5" x14ac:dyDescent="0.2">
      <c r="H271" s="15"/>
      <c r="I271" s="15"/>
      <c r="J271" s="15"/>
      <c r="K271" s="15"/>
      <c r="L271" s="15"/>
      <c r="M271" s="15"/>
      <c r="N271" s="15"/>
      <c r="O271" s="15"/>
      <c r="P271" s="120">
        <v>267</v>
      </c>
      <c r="Q271" s="14">
        <f t="shared" si="83"/>
        <v>6</v>
      </c>
      <c r="R271" s="14">
        <f>INDEX(挂机升级突破!$BG$6:$BG$57,卡牌消耗!X271)</f>
        <v>11</v>
      </c>
      <c r="S271" s="14">
        <f>INDEX(挂机升级突破!BH$6:BH$57,卡牌消耗!$X271)</f>
        <v>2</v>
      </c>
      <c r="T271" s="14">
        <f>INDEX(挂机升级突破!BI$6:BI$57,卡牌消耗!$X271)</f>
        <v>0</v>
      </c>
      <c r="U271" s="14" t="str">
        <f t="shared" si="84"/>
        <v>项羽</v>
      </c>
      <c r="V271" s="14">
        <f t="shared" si="85"/>
        <v>5</v>
      </c>
      <c r="W271" s="14" t="str">
        <f t="shared" si="86"/>
        <v>项羽魂火-7</v>
      </c>
      <c r="X271" s="14">
        <f t="shared" si="87"/>
        <v>7</v>
      </c>
      <c r="Y271" s="14" t="str">
        <f>INDEX(挂机升级突破!$BJ$4:$BT$4,INDEX(挂机升级突破!$BG$6:$BG$57,卡牌消耗!X271))</f>
        <v>金币</v>
      </c>
      <c r="Z271" s="14">
        <f>ROUND(INDEX(挂机升级突破!$AZ$6:$AZ$57,卡牌消耗!X271)*INDEX(卡牌消耗!$B$8:$F$8,V271),0)</f>
        <v>4200</v>
      </c>
      <c r="AA271" s="14" t="str">
        <f>IF(S271&gt;0,INDEX(挂机升级突破!$BJ$4:$BT$4,S271),"")</f>
        <v>蓝色基础材料</v>
      </c>
      <c r="AB271" s="14">
        <f>ROUND(INDEX(挂机升级突破!$BJ$6:$BT$57,卡牌消耗!X271,S271)*INDEX(卡牌消耗!$B$5:$F$5,V271),0)</f>
        <v>30</v>
      </c>
      <c r="AC271" s="14" t="str">
        <f>IF(T271&gt;0,INDEX(挂机升级突破!$BJ$4:$BT$4,T271),"")</f>
        <v/>
      </c>
      <c r="AD271" s="14" t="str">
        <f>IF(T271&gt;0,ROUND(INDEX(挂机升级突破!$BJ$6:$BT$57,卡牌消耗!X271,T271)*INDEX(卡牌消耗!$B$7:$F$7,V271),0),"")</f>
        <v/>
      </c>
      <c r="AE271" s="122"/>
      <c r="AF271" s="15"/>
      <c r="AG271" s="120">
        <v>267</v>
      </c>
      <c r="AH271" s="14">
        <f t="shared" si="88"/>
        <v>14</v>
      </c>
      <c r="AI271" s="14">
        <f>INDEX(挂机升级突破!$BY$7:$BY$26,AM271)</f>
        <v>5</v>
      </c>
      <c r="AJ271" s="14">
        <f>INDEX(挂机升级突破!$BZ$7:$BZ$26,AM271)</f>
        <v>1</v>
      </c>
      <c r="AK271" s="14">
        <f t="shared" si="89"/>
        <v>3</v>
      </c>
      <c r="AL271" s="14" t="str">
        <f t="shared" si="90"/>
        <v>石灵明</v>
      </c>
      <c r="AM271" s="14">
        <f t="shared" si="91"/>
        <v>7</v>
      </c>
      <c r="AN271" s="14" t="str">
        <f t="shared" si="92"/>
        <v>石灵明7突</v>
      </c>
      <c r="AO271" s="14" t="str">
        <f>IF(AI271&gt;0,INDEX(挂机升级突破!$CF$5:$CJ$5,卡牌消耗!AI271),"")</f>
        <v>金币</v>
      </c>
      <c r="AP271" s="14">
        <f>IF(AI271&gt;0,ROUND(INDEX(挂机升级突破!$CJ$7:$CJ$26,卡牌消耗!AM271)*INDEX(卡牌消耗!$B$8:$F$8,AK271),0),"")</f>
        <v>2800</v>
      </c>
      <c r="AQ271" s="14" t="str">
        <f>IF(AJ271&gt;0,INDEX(挂机升级突破!$CF$5:$CJ$5,卡牌消耗!AJ271),"")</f>
        <v>玄铁</v>
      </c>
      <c r="AR271" s="14">
        <f>IF(AJ271&gt;0,ROUND(INDEX(挂机升级突破!$CF$7:$CI$26,卡牌消耗!AM271,卡牌消耗!AJ271)*INDEX($B$6:$F$6,AK271),0),"")</f>
        <v>35</v>
      </c>
      <c r="AS271" s="120"/>
      <c r="AT271" s="120"/>
      <c r="AU271" s="122"/>
      <c r="AV271" s="15"/>
    </row>
    <row r="272" spans="8:48" ht="16.5" x14ac:dyDescent="0.2">
      <c r="H272" s="15"/>
      <c r="I272" s="15"/>
      <c r="J272" s="15"/>
      <c r="K272" s="15"/>
      <c r="L272" s="15"/>
      <c r="M272" s="15"/>
      <c r="N272" s="15"/>
      <c r="O272" s="15"/>
      <c r="P272" s="120">
        <v>268</v>
      </c>
      <c r="Q272" s="14">
        <f t="shared" si="83"/>
        <v>6</v>
      </c>
      <c r="R272" s="14">
        <f>INDEX(挂机升级突破!$BG$6:$BG$57,卡牌消耗!X272)</f>
        <v>11</v>
      </c>
      <c r="S272" s="14">
        <f>INDEX(挂机升级突破!BH$6:BH$57,卡牌消耗!$X272)</f>
        <v>2</v>
      </c>
      <c r="T272" s="14">
        <f>INDEX(挂机升级突破!BI$6:BI$57,卡牌消耗!$X272)</f>
        <v>0</v>
      </c>
      <c r="U272" s="14" t="str">
        <f t="shared" si="84"/>
        <v>项羽</v>
      </c>
      <c r="V272" s="14">
        <f t="shared" si="85"/>
        <v>5</v>
      </c>
      <c r="W272" s="14" t="str">
        <f t="shared" si="86"/>
        <v>项羽魂火-8</v>
      </c>
      <c r="X272" s="14">
        <f t="shared" si="87"/>
        <v>8</v>
      </c>
      <c r="Y272" s="14" t="str">
        <f>INDEX(挂机升级突破!$BJ$4:$BT$4,INDEX(挂机升级突破!$BG$6:$BG$57,卡牌消耗!X272))</f>
        <v>金币</v>
      </c>
      <c r="Z272" s="14">
        <f>ROUND(INDEX(挂机升级突破!$AZ$6:$AZ$57,卡牌消耗!X272)*INDEX(卡牌消耗!$B$8:$F$8,V272),0)</f>
        <v>5760</v>
      </c>
      <c r="AA272" s="14" t="str">
        <f>IF(S272&gt;0,INDEX(挂机升级突破!$BJ$4:$BT$4,S272),"")</f>
        <v>蓝色基础材料</v>
      </c>
      <c r="AB272" s="14">
        <f>ROUND(INDEX(挂机升级突破!$BJ$6:$BT$57,卡牌消耗!X272,S272)*INDEX(卡牌消耗!$B$5:$F$5,V272),0)</f>
        <v>53</v>
      </c>
      <c r="AC272" s="14" t="str">
        <f>IF(T272&gt;0,INDEX(挂机升级突破!$BJ$4:$BT$4,T272),"")</f>
        <v/>
      </c>
      <c r="AD272" s="14" t="str">
        <f>IF(T272&gt;0,ROUND(INDEX(挂机升级突破!$BJ$6:$BT$57,卡牌消耗!X272,T272)*INDEX(卡牌消耗!$B$7:$F$7,V272),0),"")</f>
        <v/>
      </c>
      <c r="AE272" s="122"/>
      <c r="AF272" s="15"/>
      <c r="AG272" s="120">
        <v>268</v>
      </c>
      <c r="AH272" s="14">
        <f t="shared" si="88"/>
        <v>14</v>
      </c>
      <c r="AI272" s="14">
        <f>INDEX(挂机升级突破!$BY$7:$BY$26,AM272)</f>
        <v>5</v>
      </c>
      <c r="AJ272" s="14">
        <f>INDEX(挂机升级突破!$BZ$7:$BZ$26,AM272)</f>
        <v>1</v>
      </c>
      <c r="AK272" s="14">
        <f t="shared" si="89"/>
        <v>3</v>
      </c>
      <c r="AL272" s="14" t="str">
        <f t="shared" si="90"/>
        <v>石灵明</v>
      </c>
      <c r="AM272" s="14">
        <f t="shared" si="91"/>
        <v>8</v>
      </c>
      <c r="AN272" s="14" t="str">
        <f t="shared" si="92"/>
        <v>石灵明8突</v>
      </c>
      <c r="AO272" s="14" t="str">
        <f>IF(AI272&gt;0,INDEX(挂机升级突破!$CF$5:$CJ$5,卡牌消耗!AI272),"")</f>
        <v>金币</v>
      </c>
      <c r="AP272" s="14">
        <f>IF(AI272&gt;0,ROUND(INDEX(挂机升级突破!$CJ$7:$CJ$26,卡牌消耗!AM272)*INDEX(卡牌消耗!$B$8:$F$8,AK272),0),"")</f>
        <v>3226</v>
      </c>
      <c r="AQ272" s="14" t="str">
        <f>IF(AJ272&gt;0,INDEX(挂机升级突破!$CF$5:$CJ$5,卡牌消耗!AJ272),"")</f>
        <v>玄铁</v>
      </c>
      <c r="AR272" s="14">
        <f>IF(AJ272&gt;0,ROUND(INDEX(挂机升级突破!$CF$7:$CI$26,卡牌消耗!AM272,卡牌消耗!AJ272)*INDEX($B$6:$F$6,AK272),0),"")</f>
        <v>63</v>
      </c>
      <c r="AS272" s="120"/>
      <c r="AT272" s="120"/>
      <c r="AU272" s="122"/>
      <c r="AV272" s="15"/>
    </row>
    <row r="273" spans="8:48" ht="16.5" x14ac:dyDescent="0.2">
      <c r="H273" s="15"/>
      <c r="I273" s="15"/>
      <c r="J273" s="15"/>
      <c r="K273" s="15"/>
      <c r="L273" s="15"/>
      <c r="M273" s="15"/>
      <c r="N273" s="15"/>
      <c r="O273" s="15"/>
      <c r="P273" s="120">
        <v>269</v>
      </c>
      <c r="Q273" s="14">
        <f t="shared" si="83"/>
        <v>6</v>
      </c>
      <c r="R273" s="14">
        <f>INDEX(挂机升级突破!$BG$6:$BG$57,卡牌消耗!X273)</f>
        <v>11</v>
      </c>
      <c r="S273" s="14">
        <f>INDEX(挂机升级突破!BH$6:BH$57,卡牌消耗!$X273)</f>
        <v>2</v>
      </c>
      <c r="T273" s="14">
        <f>INDEX(挂机升级突破!BI$6:BI$57,卡牌消耗!$X273)</f>
        <v>0</v>
      </c>
      <c r="U273" s="14" t="str">
        <f t="shared" si="84"/>
        <v>项羽</v>
      </c>
      <c r="V273" s="14">
        <f t="shared" si="85"/>
        <v>5</v>
      </c>
      <c r="W273" s="14" t="str">
        <f t="shared" si="86"/>
        <v>项羽魂火-9</v>
      </c>
      <c r="X273" s="14">
        <f t="shared" si="87"/>
        <v>9</v>
      </c>
      <c r="Y273" s="14" t="str">
        <f>INDEX(挂机升级突破!$BJ$4:$BT$4,INDEX(挂机升级突破!$BG$6:$BG$57,卡牌消耗!X273))</f>
        <v>金币</v>
      </c>
      <c r="Z273" s="14">
        <f>ROUND(INDEX(挂机升级突破!$AZ$6:$AZ$57,卡牌消耗!X273)*INDEX(卡牌消耗!$B$8:$F$8,V273),0)</f>
        <v>6240</v>
      </c>
      <c r="AA273" s="14" t="str">
        <f>IF(S273&gt;0,INDEX(挂机升级突破!$BJ$4:$BT$4,S273),"")</f>
        <v>蓝色基础材料</v>
      </c>
      <c r="AB273" s="14">
        <f>ROUND(INDEX(挂机升级突破!$BJ$6:$BT$57,卡牌消耗!X273,S273)*INDEX(卡牌消耗!$B$5:$F$5,V273),0)</f>
        <v>53</v>
      </c>
      <c r="AC273" s="14" t="str">
        <f>IF(T273&gt;0,INDEX(挂机升级突破!$BJ$4:$BT$4,T273),"")</f>
        <v/>
      </c>
      <c r="AD273" s="14" t="str">
        <f>IF(T273&gt;0,ROUND(INDEX(挂机升级突破!$BJ$6:$BT$57,卡牌消耗!X273,T273)*INDEX(卡牌消耗!$B$7:$F$7,V273),0),"")</f>
        <v/>
      </c>
      <c r="AE273" s="122"/>
      <c r="AF273" s="15"/>
      <c r="AG273" s="120">
        <v>269</v>
      </c>
      <c r="AH273" s="14">
        <f t="shared" si="88"/>
        <v>14</v>
      </c>
      <c r="AI273" s="14">
        <f>INDEX(挂机升级突破!$BY$7:$BY$26,AM273)</f>
        <v>5</v>
      </c>
      <c r="AJ273" s="14">
        <f>INDEX(挂机升级突破!$BZ$7:$BZ$26,AM273)</f>
        <v>2</v>
      </c>
      <c r="AK273" s="14">
        <f t="shared" si="89"/>
        <v>3</v>
      </c>
      <c r="AL273" s="14" t="str">
        <f t="shared" si="90"/>
        <v>石灵明</v>
      </c>
      <c r="AM273" s="14">
        <f t="shared" si="91"/>
        <v>9</v>
      </c>
      <c r="AN273" s="14" t="str">
        <f t="shared" si="92"/>
        <v>石灵明9突</v>
      </c>
      <c r="AO273" s="14" t="str">
        <f>IF(AI273&gt;0,INDEX(挂机升级突破!$CF$5:$CJ$5,卡牌消耗!AI273),"")</f>
        <v>金币</v>
      </c>
      <c r="AP273" s="14">
        <f>IF(AI273&gt;0,ROUND(INDEX(挂机升级突破!$CJ$7:$CJ$26,卡牌消耗!AM273)*INDEX(卡牌消耗!$B$8:$F$8,AK273),0),"")</f>
        <v>4160</v>
      </c>
      <c r="AQ273" s="14" t="str">
        <f>IF(AJ273&gt;0,INDEX(挂机升级突破!$CF$5:$CJ$5,卡牌消耗!AJ273),"")</f>
        <v>乌金</v>
      </c>
      <c r="AR273" s="14">
        <f>IF(AJ273&gt;0,ROUND(INDEX(挂机升级突破!$CF$7:$CI$26,卡牌消耗!AM273,卡牌消耗!AJ273)*INDEX($B$6:$F$6,AK273),0),"")</f>
        <v>20</v>
      </c>
      <c r="AS273" s="120"/>
      <c r="AT273" s="120"/>
      <c r="AU273" s="122"/>
      <c r="AV273" s="15"/>
    </row>
    <row r="274" spans="8:48" ht="16.5" x14ac:dyDescent="0.2">
      <c r="H274" s="15"/>
      <c r="I274" s="15"/>
      <c r="J274" s="15"/>
      <c r="K274" s="15"/>
      <c r="L274" s="15"/>
      <c r="M274" s="15"/>
      <c r="N274" s="15"/>
      <c r="O274" s="15"/>
      <c r="P274" s="120">
        <v>270</v>
      </c>
      <c r="Q274" s="14">
        <f t="shared" si="83"/>
        <v>6</v>
      </c>
      <c r="R274" s="14">
        <f>INDEX(挂机升级突破!$BG$6:$BG$57,卡牌消耗!X274)</f>
        <v>11</v>
      </c>
      <c r="S274" s="14">
        <f>INDEX(挂机升级突破!BH$6:BH$57,卡牌消耗!$X274)</f>
        <v>2</v>
      </c>
      <c r="T274" s="14">
        <f>INDEX(挂机升级突破!BI$6:BI$57,卡牌消耗!$X274)</f>
        <v>0</v>
      </c>
      <c r="U274" s="14" t="str">
        <f t="shared" si="84"/>
        <v>项羽</v>
      </c>
      <c r="V274" s="14">
        <f t="shared" si="85"/>
        <v>5</v>
      </c>
      <c r="W274" s="14" t="str">
        <f t="shared" si="86"/>
        <v>项羽魂火-10</v>
      </c>
      <c r="X274" s="14">
        <f t="shared" si="87"/>
        <v>10</v>
      </c>
      <c r="Y274" s="14" t="str">
        <f>INDEX(挂机升级突破!$BJ$4:$BT$4,INDEX(挂机升级突破!$BG$6:$BG$57,卡牌消耗!X274))</f>
        <v>金币</v>
      </c>
      <c r="Z274" s="14">
        <f>ROUND(INDEX(挂机升级突破!$AZ$6:$AZ$57,卡牌消耗!X274)*INDEX(卡牌消耗!$B$8:$F$8,V274),0)</f>
        <v>6960</v>
      </c>
      <c r="AA274" s="14" t="str">
        <f>IF(S274&gt;0,INDEX(挂机升级突破!$BJ$4:$BT$4,S274),"")</f>
        <v>蓝色基础材料</v>
      </c>
      <c r="AB274" s="14">
        <f>ROUND(INDEX(挂机升级突破!$BJ$6:$BT$57,卡牌消耗!X274,S274)*INDEX(卡牌消耗!$B$5:$F$5,V274),0)</f>
        <v>83</v>
      </c>
      <c r="AC274" s="14" t="str">
        <f>IF(T274&gt;0,INDEX(挂机升级突破!$BJ$4:$BT$4,T274),"")</f>
        <v/>
      </c>
      <c r="AD274" s="14" t="str">
        <f>IF(T274&gt;0,ROUND(INDEX(挂机升级突破!$BJ$6:$BT$57,卡牌消耗!X274,T274)*INDEX(卡牌消耗!$B$7:$F$7,V274),0),"")</f>
        <v/>
      </c>
      <c r="AE274" s="122"/>
      <c r="AF274" s="15"/>
      <c r="AG274" s="120">
        <v>270</v>
      </c>
      <c r="AH274" s="14">
        <f t="shared" si="88"/>
        <v>14</v>
      </c>
      <c r="AI274" s="14">
        <f>INDEX(挂机升级突破!$BY$7:$BY$26,AM274)</f>
        <v>5</v>
      </c>
      <c r="AJ274" s="14">
        <f>INDEX(挂机升级突破!$BZ$7:$BZ$26,AM274)</f>
        <v>2</v>
      </c>
      <c r="AK274" s="14">
        <f t="shared" si="89"/>
        <v>3</v>
      </c>
      <c r="AL274" s="14" t="str">
        <f t="shared" si="90"/>
        <v>石灵明</v>
      </c>
      <c r="AM274" s="14">
        <f t="shared" si="91"/>
        <v>10</v>
      </c>
      <c r="AN274" s="14" t="str">
        <f t="shared" si="92"/>
        <v>石灵明10突</v>
      </c>
      <c r="AO274" s="14" t="str">
        <f>IF(AI274&gt;0,INDEX(挂机升级突破!$CF$5:$CJ$5,卡牌消耗!AI274),"")</f>
        <v>金币</v>
      </c>
      <c r="AP274" s="14">
        <f>IF(AI274&gt;0,ROUND(INDEX(挂机升级突破!$CJ$7:$CJ$26,卡牌消耗!AM274)*INDEX(卡牌消耗!$B$8:$F$8,AK274),0),"")</f>
        <v>6346</v>
      </c>
      <c r="AQ274" s="14" t="str">
        <f>IF(AJ274&gt;0,INDEX(挂机升级突破!$CF$5:$CJ$5,卡牌消耗!AJ274),"")</f>
        <v>乌金</v>
      </c>
      <c r="AR274" s="14">
        <f>IF(AJ274&gt;0,ROUND(INDEX(挂机升级突破!$CF$7:$CI$26,卡牌消耗!AM274,卡牌消耗!AJ274)*INDEX($B$6:$F$6,AK274),0),"")</f>
        <v>29</v>
      </c>
      <c r="AS274" s="120"/>
      <c r="AT274" s="120"/>
      <c r="AU274" s="122"/>
      <c r="AV274" s="15"/>
    </row>
    <row r="275" spans="8:48" ht="16.5" x14ac:dyDescent="0.2">
      <c r="H275" s="15"/>
      <c r="I275" s="15"/>
      <c r="J275" s="15"/>
      <c r="K275" s="15"/>
      <c r="L275" s="15"/>
      <c r="M275" s="15"/>
      <c r="N275" s="15"/>
      <c r="O275" s="15"/>
      <c r="P275" s="120">
        <v>271</v>
      </c>
      <c r="Q275" s="14">
        <f t="shared" si="83"/>
        <v>6</v>
      </c>
      <c r="R275" s="14">
        <f>INDEX(挂机升级突破!$BG$6:$BG$57,卡牌消耗!X275)</f>
        <v>11</v>
      </c>
      <c r="S275" s="14">
        <f>INDEX(挂机升级突破!BH$6:BH$57,卡牌消耗!$X275)</f>
        <v>2</v>
      </c>
      <c r="T275" s="14">
        <f>INDEX(挂机升级突破!BI$6:BI$57,卡牌消耗!$X275)</f>
        <v>0</v>
      </c>
      <c r="U275" s="14" t="str">
        <f t="shared" si="84"/>
        <v>项羽</v>
      </c>
      <c r="V275" s="14">
        <f t="shared" si="85"/>
        <v>5</v>
      </c>
      <c r="W275" s="14" t="str">
        <f t="shared" si="86"/>
        <v>项羽魂火-11</v>
      </c>
      <c r="X275" s="14">
        <f t="shared" si="87"/>
        <v>11</v>
      </c>
      <c r="Y275" s="14" t="str">
        <f>INDEX(挂机升级突破!$BJ$4:$BT$4,INDEX(挂机升级突破!$BG$6:$BG$57,卡牌消耗!X275))</f>
        <v>金币</v>
      </c>
      <c r="Z275" s="14">
        <f>ROUND(INDEX(挂机升级突破!$AZ$6:$AZ$57,卡牌消耗!X275)*INDEX(卡牌消耗!$B$8:$F$8,V275),0)</f>
        <v>7280</v>
      </c>
      <c r="AA275" s="14" t="str">
        <f>IF(S275&gt;0,INDEX(挂机升级突破!$BJ$4:$BT$4,S275),"")</f>
        <v>蓝色基础材料</v>
      </c>
      <c r="AB275" s="14">
        <f>ROUND(INDEX(挂机升级突破!$BJ$6:$BT$57,卡牌消耗!X275,S275)*INDEX(卡牌消耗!$B$5:$F$5,V275),0)</f>
        <v>83</v>
      </c>
      <c r="AC275" s="14" t="str">
        <f>IF(T275&gt;0,INDEX(挂机升级突破!$BJ$4:$BT$4,T275),"")</f>
        <v/>
      </c>
      <c r="AD275" s="14" t="str">
        <f>IF(T275&gt;0,ROUND(INDEX(挂机升级突破!$BJ$6:$BT$57,卡牌消耗!X275,T275)*INDEX(卡牌消耗!$B$7:$F$7,V275),0),"")</f>
        <v/>
      </c>
      <c r="AE275" s="122"/>
      <c r="AF275" s="15"/>
      <c r="AG275" s="120">
        <v>271</v>
      </c>
      <c r="AH275" s="14">
        <f t="shared" si="88"/>
        <v>14</v>
      </c>
      <c r="AI275" s="14">
        <f>INDEX(挂机升级突破!$BY$7:$BY$26,AM275)</f>
        <v>5</v>
      </c>
      <c r="AJ275" s="14">
        <f>INDEX(挂机升级突破!$BZ$7:$BZ$26,AM275)</f>
        <v>2</v>
      </c>
      <c r="AK275" s="14">
        <f t="shared" si="89"/>
        <v>3</v>
      </c>
      <c r="AL275" s="14" t="str">
        <f t="shared" si="90"/>
        <v>石灵明</v>
      </c>
      <c r="AM275" s="14">
        <f t="shared" si="91"/>
        <v>11</v>
      </c>
      <c r="AN275" s="14" t="str">
        <f t="shared" si="92"/>
        <v>石灵明11突</v>
      </c>
      <c r="AO275" s="14" t="str">
        <f>IF(AI275&gt;0,INDEX(挂机升级突破!$CF$5:$CJ$5,卡牌消耗!AI275),"")</f>
        <v>金币</v>
      </c>
      <c r="AP275" s="14">
        <f>IF(AI275&gt;0,ROUND(INDEX(挂机升级突破!$CJ$7:$CJ$26,卡牌消耗!AM275)*INDEX(卡牌消耗!$B$8:$F$8,AK275),0),"")</f>
        <v>7800</v>
      </c>
      <c r="AQ275" s="14" t="str">
        <f>IF(AJ275&gt;0,INDEX(挂机升级突破!$CF$5:$CJ$5,卡牌消耗!AJ275),"")</f>
        <v>乌金</v>
      </c>
      <c r="AR275" s="14">
        <f>IF(AJ275&gt;0,ROUND(INDEX(挂机升级突破!$CF$7:$CI$26,卡牌消耗!AM275,卡牌消耗!AJ275)*INDEX($B$6:$F$6,AK275),0),"")</f>
        <v>38</v>
      </c>
      <c r="AS275" s="120"/>
      <c r="AT275" s="120"/>
      <c r="AU275" s="122"/>
      <c r="AV275" s="15"/>
    </row>
    <row r="276" spans="8:48" ht="16.5" x14ac:dyDescent="0.2">
      <c r="H276" s="15"/>
      <c r="I276" s="15"/>
      <c r="J276" s="15"/>
      <c r="K276" s="15"/>
      <c r="L276" s="15"/>
      <c r="M276" s="15"/>
      <c r="N276" s="15"/>
      <c r="O276" s="15"/>
      <c r="P276" s="120">
        <v>272</v>
      </c>
      <c r="Q276" s="14">
        <f t="shared" si="83"/>
        <v>6</v>
      </c>
      <c r="R276" s="14">
        <f>INDEX(挂机升级突破!$BG$6:$BG$57,卡牌消耗!X276)</f>
        <v>11</v>
      </c>
      <c r="S276" s="14">
        <f>INDEX(挂机升级突破!BH$6:BH$57,卡牌消耗!$X276)</f>
        <v>2</v>
      </c>
      <c r="T276" s="14">
        <f>INDEX(挂机升级突破!BI$6:BI$57,卡牌消耗!$X276)</f>
        <v>0</v>
      </c>
      <c r="U276" s="14" t="str">
        <f t="shared" si="84"/>
        <v>项羽</v>
      </c>
      <c r="V276" s="14">
        <f t="shared" si="85"/>
        <v>5</v>
      </c>
      <c r="W276" s="14" t="str">
        <f t="shared" si="86"/>
        <v>项羽魂火-12</v>
      </c>
      <c r="X276" s="14">
        <f t="shared" si="87"/>
        <v>12</v>
      </c>
      <c r="Y276" s="14" t="str">
        <f>INDEX(挂机升级突破!$BJ$4:$BT$4,INDEX(挂机升级突破!$BG$6:$BG$57,卡牌消耗!X276))</f>
        <v>金币</v>
      </c>
      <c r="Z276" s="14">
        <f>ROUND(INDEX(挂机升级突破!$AZ$6:$AZ$57,卡牌消耗!X276)*INDEX(卡牌消耗!$B$8:$F$8,V276),0)</f>
        <v>8120</v>
      </c>
      <c r="AA276" s="14" t="str">
        <f>IF(S276&gt;0,INDEX(挂机升级突破!$BJ$4:$BT$4,S276),"")</f>
        <v>蓝色基础材料</v>
      </c>
      <c r="AB276" s="14">
        <f>ROUND(INDEX(挂机升级突破!$BJ$6:$BT$57,卡牌消耗!X276,S276)*INDEX(卡牌消耗!$B$5:$F$5,V276),0)</f>
        <v>113</v>
      </c>
      <c r="AC276" s="14" t="str">
        <f>IF(T276&gt;0,INDEX(挂机升级突破!$BJ$4:$BT$4,T276),"")</f>
        <v/>
      </c>
      <c r="AD276" s="14" t="str">
        <f>IF(T276&gt;0,ROUND(INDEX(挂机升级突破!$BJ$6:$BT$57,卡牌消耗!X276,T276)*INDEX(卡牌消耗!$B$7:$F$7,V276),0),"")</f>
        <v/>
      </c>
      <c r="AE276" s="122"/>
      <c r="AF276" s="15"/>
      <c r="AG276" s="120">
        <v>272</v>
      </c>
      <c r="AH276" s="14">
        <f t="shared" si="88"/>
        <v>14</v>
      </c>
      <c r="AI276" s="14">
        <f>INDEX(挂机升级突破!$BY$7:$BY$26,AM276)</f>
        <v>5</v>
      </c>
      <c r="AJ276" s="14">
        <f>INDEX(挂机升级突破!$BZ$7:$BZ$26,AM276)</f>
        <v>2</v>
      </c>
      <c r="AK276" s="14">
        <f t="shared" si="89"/>
        <v>3</v>
      </c>
      <c r="AL276" s="14" t="str">
        <f t="shared" si="90"/>
        <v>石灵明</v>
      </c>
      <c r="AM276" s="14">
        <f t="shared" si="91"/>
        <v>12</v>
      </c>
      <c r="AN276" s="14" t="str">
        <f t="shared" si="92"/>
        <v>石灵明12突</v>
      </c>
      <c r="AO276" s="14" t="str">
        <f>IF(AI276&gt;0,INDEX(挂机升级突破!$CF$5:$CJ$5,卡牌消耗!AI276),"")</f>
        <v>金币</v>
      </c>
      <c r="AP276" s="14">
        <f>IF(AI276&gt;0,ROUND(INDEX(挂机升级突破!$CJ$7:$CJ$26,卡牌消耗!AM276)*INDEX(卡牌消耗!$B$8:$F$8,AK276),0),"")</f>
        <v>13200</v>
      </c>
      <c r="AQ276" s="14" t="str">
        <f>IF(AJ276&gt;0,INDEX(挂机升级突破!$CF$5:$CJ$5,卡牌消耗!AJ276),"")</f>
        <v>乌金</v>
      </c>
      <c r="AR276" s="14">
        <f>IF(AJ276&gt;0,ROUND(INDEX(挂机升级突破!$CF$7:$CI$26,卡牌消耗!AM276,卡牌消耗!AJ276)*INDEX($B$6:$F$6,AK276),0),"")</f>
        <v>49</v>
      </c>
      <c r="AS276" s="120"/>
      <c r="AT276" s="120"/>
      <c r="AU276" s="122"/>
      <c r="AV276" s="15"/>
    </row>
    <row r="277" spans="8:48" ht="16.5" x14ac:dyDescent="0.2">
      <c r="H277" s="15"/>
      <c r="I277" s="15"/>
      <c r="J277" s="15"/>
      <c r="K277" s="15"/>
      <c r="L277" s="15"/>
      <c r="M277" s="15"/>
      <c r="N277" s="15"/>
      <c r="O277" s="15"/>
      <c r="P277" s="120">
        <v>273</v>
      </c>
      <c r="Q277" s="14">
        <f t="shared" si="83"/>
        <v>6</v>
      </c>
      <c r="R277" s="14">
        <f>INDEX(挂机升级突破!$BG$6:$BG$57,卡牌消耗!X277)</f>
        <v>11</v>
      </c>
      <c r="S277" s="14">
        <f>INDEX(挂机升级突破!BH$6:BH$57,卡牌消耗!$X277)</f>
        <v>2</v>
      </c>
      <c r="T277" s="14">
        <f>INDEX(挂机升级突破!BI$6:BI$57,卡牌消耗!$X277)</f>
        <v>0</v>
      </c>
      <c r="U277" s="14" t="str">
        <f t="shared" si="84"/>
        <v>项羽</v>
      </c>
      <c r="V277" s="14">
        <f t="shared" si="85"/>
        <v>5</v>
      </c>
      <c r="W277" s="14" t="str">
        <f t="shared" si="86"/>
        <v>项羽魂火-13</v>
      </c>
      <c r="X277" s="14">
        <f t="shared" si="87"/>
        <v>13</v>
      </c>
      <c r="Y277" s="14" t="str">
        <f>INDEX(挂机升级突破!$BJ$4:$BT$4,INDEX(挂机升级突破!$BG$6:$BG$57,卡牌消耗!X277))</f>
        <v>金币</v>
      </c>
      <c r="Z277" s="14">
        <f>ROUND(INDEX(挂机升级突破!$AZ$6:$AZ$57,卡牌消耗!X277)*INDEX(卡牌消耗!$B$8:$F$8,V277),0)</f>
        <v>8380</v>
      </c>
      <c r="AA277" s="14" t="str">
        <f>IF(S277&gt;0,INDEX(挂机升级突破!$BJ$4:$BT$4,S277),"")</f>
        <v>蓝色基础材料</v>
      </c>
      <c r="AB277" s="14">
        <f>ROUND(INDEX(挂机升级突破!$BJ$6:$BT$57,卡牌消耗!X277,S277)*INDEX(卡牌消耗!$B$5:$F$5,V277),0)</f>
        <v>113</v>
      </c>
      <c r="AC277" s="14" t="str">
        <f>IF(T277&gt;0,INDEX(挂机升级突破!$BJ$4:$BT$4,T277),"")</f>
        <v/>
      </c>
      <c r="AD277" s="14" t="str">
        <f>IF(T277&gt;0,ROUND(INDEX(挂机升级突破!$BJ$6:$BT$57,卡牌消耗!X277,T277)*INDEX(卡牌消耗!$B$7:$F$7,V277),0),"")</f>
        <v/>
      </c>
      <c r="AE277" s="122"/>
      <c r="AF277" s="15"/>
      <c r="AG277" s="120">
        <v>273</v>
      </c>
      <c r="AH277" s="14">
        <f t="shared" si="88"/>
        <v>14</v>
      </c>
      <c r="AI277" s="14">
        <f>INDEX(挂机升级突破!$BY$7:$BY$26,AM277)</f>
        <v>5</v>
      </c>
      <c r="AJ277" s="14">
        <f>INDEX(挂机升级突破!$BZ$7:$BZ$26,AM277)</f>
        <v>3</v>
      </c>
      <c r="AK277" s="14">
        <f t="shared" si="89"/>
        <v>3</v>
      </c>
      <c r="AL277" s="14" t="str">
        <f t="shared" si="90"/>
        <v>石灵明</v>
      </c>
      <c r="AM277" s="14">
        <f t="shared" si="91"/>
        <v>13</v>
      </c>
      <c r="AN277" s="14" t="str">
        <f t="shared" si="92"/>
        <v>石灵明13突</v>
      </c>
      <c r="AO277" s="14" t="str">
        <f>IF(AI277&gt;0,INDEX(挂机升级突破!$CF$5:$CJ$5,卡牌消耗!AI277),"")</f>
        <v>金币</v>
      </c>
      <c r="AP277" s="14">
        <f>IF(AI277&gt;0,ROUND(INDEX(挂机升级突破!$CJ$7:$CJ$26,卡牌消耗!AM277)*INDEX(卡牌消耗!$B$8:$F$8,AK277),0),"")</f>
        <v>16533</v>
      </c>
      <c r="AQ277" s="14" t="str">
        <f>IF(AJ277&gt;0,INDEX(挂机升级突破!$CF$5:$CJ$5,卡牌消耗!AJ277),"")</f>
        <v>银母</v>
      </c>
      <c r="AR277" s="14">
        <f>IF(AJ277&gt;0,ROUND(INDEX(挂机升级突破!$CF$7:$CI$26,卡牌消耗!AM277,卡牌消耗!AJ277)*INDEX($B$6:$F$6,AK277),0),"")</f>
        <v>19</v>
      </c>
      <c r="AS277" s="120"/>
      <c r="AT277" s="120"/>
      <c r="AU277" s="122"/>
      <c r="AV277" s="15"/>
    </row>
    <row r="278" spans="8:48" ht="16.5" x14ac:dyDescent="0.2">
      <c r="H278" s="15"/>
      <c r="I278" s="15"/>
      <c r="J278" s="15"/>
      <c r="K278" s="15"/>
      <c r="L278" s="15"/>
      <c r="M278" s="15"/>
      <c r="N278" s="15"/>
      <c r="O278" s="15"/>
      <c r="P278" s="120">
        <v>274</v>
      </c>
      <c r="Q278" s="14">
        <f t="shared" si="83"/>
        <v>6</v>
      </c>
      <c r="R278" s="14">
        <f>INDEX(挂机升级突破!$BG$6:$BG$57,卡牌消耗!X278)</f>
        <v>11</v>
      </c>
      <c r="S278" s="14">
        <f>INDEX(挂机升级突破!BH$6:BH$57,卡牌消耗!$X278)</f>
        <v>3</v>
      </c>
      <c r="T278" s="14">
        <f>INDEX(挂机升级突破!BI$6:BI$57,卡牌消耗!$X278)</f>
        <v>0</v>
      </c>
      <c r="U278" s="14" t="str">
        <f t="shared" si="84"/>
        <v>项羽</v>
      </c>
      <c r="V278" s="14">
        <f t="shared" si="85"/>
        <v>5</v>
      </c>
      <c r="W278" s="14" t="str">
        <f t="shared" si="86"/>
        <v>项羽魂火-14</v>
      </c>
      <c r="X278" s="14">
        <f t="shared" si="87"/>
        <v>14</v>
      </c>
      <c r="Y278" s="14" t="str">
        <f>INDEX(挂机升级突破!$BJ$4:$BT$4,INDEX(挂机升级突破!$BG$6:$BG$57,卡牌消耗!X278))</f>
        <v>金币</v>
      </c>
      <c r="Z278" s="14">
        <f>ROUND(INDEX(挂机升级突破!$AZ$6:$AZ$57,卡牌消耗!X278)*INDEX(卡牌消耗!$B$8:$F$8,V278),0)</f>
        <v>9350</v>
      </c>
      <c r="AA278" s="14" t="str">
        <f>IF(S278&gt;0,INDEX(挂机升级突破!$BJ$4:$BT$4,S278),"")</f>
        <v>紫色基础材料</v>
      </c>
      <c r="AB278" s="14">
        <f>ROUND(INDEX(挂机升级突破!$BJ$6:$BT$57,卡牌消耗!X278,S278)*INDEX(卡牌消耗!$B$5:$F$5,V278),0)</f>
        <v>23</v>
      </c>
      <c r="AC278" s="14" t="str">
        <f>IF(T278&gt;0,INDEX(挂机升级突破!$BJ$4:$BT$4,T278),"")</f>
        <v/>
      </c>
      <c r="AD278" s="14" t="str">
        <f>IF(T278&gt;0,ROUND(INDEX(挂机升级突破!$BJ$6:$BT$57,卡牌消耗!X278,T278)*INDEX(卡牌消耗!$B$7:$F$7,V278),0),"")</f>
        <v/>
      </c>
      <c r="AE278" s="122"/>
      <c r="AF278" s="15"/>
      <c r="AG278" s="120">
        <v>274</v>
      </c>
      <c r="AH278" s="14">
        <f t="shared" si="88"/>
        <v>14</v>
      </c>
      <c r="AI278" s="14">
        <f>INDEX(挂机升级突破!$BY$7:$BY$26,AM278)</f>
        <v>5</v>
      </c>
      <c r="AJ278" s="14">
        <f>INDEX(挂机升级突破!$BZ$7:$BZ$26,AM278)</f>
        <v>3</v>
      </c>
      <c r="AK278" s="14">
        <f t="shared" si="89"/>
        <v>3</v>
      </c>
      <c r="AL278" s="14" t="str">
        <f t="shared" si="90"/>
        <v>石灵明</v>
      </c>
      <c r="AM278" s="14">
        <f t="shared" si="91"/>
        <v>14</v>
      </c>
      <c r="AN278" s="14" t="str">
        <f t="shared" si="92"/>
        <v>石灵明14突</v>
      </c>
      <c r="AO278" s="14" t="str">
        <f>IF(AI278&gt;0,INDEX(挂机升级突破!$CF$5:$CJ$5,卡牌消耗!AI278),"")</f>
        <v>金币</v>
      </c>
      <c r="AP278" s="14">
        <f>IF(AI278&gt;0,ROUND(INDEX(挂机升级突破!$CJ$7:$CJ$26,卡牌消耗!AM278)*INDEX(卡牌消耗!$B$8:$F$8,AK278),0),"")</f>
        <v>22080</v>
      </c>
      <c r="AQ278" s="14" t="str">
        <f>IF(AJ278&gt;0,INDEX(挂机升级突破!$CF$5:$CJ$5,卡牌消耗!AJ278),"")</f>
        <v>银母</v>
      </c>
      <c r="AR278" s="14">
        <f>IF(AJ278&gt;0,ROUND(INDEX(挂机升级突破!$CF$7:$CI$26,卡牌消耗!AM278,卡牌消耗!AJ278)*INDEX($B$6:$F$6,AK278),0),"")</f>
        <v>26</v>
      </c>
      <c r="AS278" s="120"/>
      <c r="AT278" s="120"/>
      <c r="AU278" s="122"/>
      <c r="AV278" s="15"/>
    </row>
    <row r="279" spans="8:48" ht="16.5" x14ac:dyDescent="0.2">
      <c r="H279" s="15"/>
      <c r="I279" s="15"/>
      <c r="J279" s="15"/>
      <c r="K279" s="15"/>
      <c r="L279" s="15"/>
      <c r="M279" s="15"/>
      <c r="N279" s="15"/>
      <c r="O279" s="15"/>
      <c r="P279" s="120">
        <v>275</v>
      </c>
      <c r="Q279" s="14">
        <f t="shared" si="83"/>
        <v>6</v>
      </c>
      <c r="R279" s="14">
        <f>INDEX(挂机升级突破!$BG$6:$BG$57,卡牌消耗!X279)</f>
        <v>11</v>
      </c>
      <c r="S279" s="14">
        <f>INDEX(挂机升级突破!BH$6:BH$57,卡牌消耗!$X279)</f>
        <v>3</v>
      </c>
      <c r="T279" s="14">
        <f>INDEX(挂机升级突破!BI$6:BI$57,卡牌消耗!$X279)</f>
        <v>0</v>
      </c>
      <c r="U279" s="14" t="str">
        <f t="shared" si="84"/>
        <v>项羽</v>
      </c>
      <c r="V279" s="14">
        <f t="shared" si="85"/>
        <v>5</v>
      </c>
      <c r="W279" s="14" t="str">
        <f t="shared" si="86"/>
        <v>项羽魂火-15</v>
      </c>
      <c r="X279" s="14">
        <f t="shared" si="87"/>
        <v>15</v>
      </c>
      <c r="Y279" s="14" t="str">
        <f>INDEX(挂机升级突破!$BJ$4:$BT$4,INDEX(挂机升级突破!$BG$6:$BG$57,卡牌消耗!X279))</f>
        <v>金币</v>
      </c>
      <c r="Z279" s="14">
        <f>ROUND(INDEX(挂机升级突破!$AZ$6:$AZ$57,卡牌消耗!X279)*INDEX(卡牌消耗!$B$8:$F$8,V279),0)</f>
        <v>10810</v>
      </c>
      <c r="AA279" s="14" t="str">
        <f>IF(S279&gt;0,INDEX(挂机升级突破!$BJ$4:$BT$4,S279),"")</f>
        <v>紫色基础材料</v>
      </c>
      <c r="AB279" s="14">
        <f>ROUND(INDEX(挂机升级突破!$BJ$6:$BT$57,卡牌消耗!X279,S279)*INDEX(卡牌消耗!$B$5:$F$5,V279),0)</f>
        <v>23</v>
      </c>
      <c r="AC279" s="14" t="str">
        <f>IF(T279&gt;0,INDEX(挂机升级突破!$BJ$4:$BT$4,T279),"")</f>
        <v/>
      </c>
      <c r="AD279" s="14" t="str">
        <f>IF(T279&gt;0,ROUND(INDEX(挂机升级突破!$BJ$6:$BT$57,卡牌消耗!X279,T279)*INDEX(卡牌消耗!$B$7:$F$7,V279),0),"")</f>
        <v/>
      </c>
      <c r="AE279" s="122"/>
      <c r="AF279" s="15"/>
      <c r="AG279" s="120">
        <v>275</v>
      </c>
      <c r="AH279" s="14">
        <f t="shared" si="88"/>
        <v>14</v>
      </c>
      <c r="AI279" s="14">
        <f>INDEX(挂机升级突破!$BY$7:$BY$26,AM279)</f>
        <v>5</v>
      </c>
      <c r="AJ279" s="14">
        <f>INDEX(挂机升级突破!$BZ$7:$BZ$26,AM279)</f>
        <v>3</v>
      </c>
      <c r="AK279" s="14">
        <f t="shared" si="89"/>
        <v>3</v>
      </c>
      <c r="AL279" s="14" t="str">
        <f t="shared" si="90"/>
        <v>石灵明</v>
      </c>
      <c r="AM279" s="14">
        <f t="shared" si="91"/>
        <v>15</v>
      </c>
      <c r="AN279" s="14" t="str">
        <f t="shared" si="92"/>
        <v>石灵明15突</v>
      </c>
      <c r="AO279" s="14" t="str">
        <f>IF(AI279&gt;0,INDEX(挂机升级突破!$CF$5:$CJ$5,卡牌消耗!AI279),"")</f>
        <v>金币</v>
      </c>
      <c r="AP279" s="14">
        <f>IF(AI279&gt;0,ROUND(INDEX(挂机升级突破!$CJ$7:$CJ$26,卡牌消耗!AM279)*INDEX(卡牌消耗!$B$8:$F$8,AK279),0),"")</f>
        <v>25306</v>
      </c>
      <c r="AQ279" s="14" t="str">
        <f>IF(AJ279&gt;0,INDEX(挂机升级突破!$CF$5:$CJ$5,卡牌消耗!AJ279),"")</f>
        <v>银母</v>
      </c>
      <c r="AR279" s="14">
        <f>IF(AJ279&gt;0,ROUND(INDEX(挂机升级突破!$CF$7:$CI$26,卡牌消耗!AM279,卡牌消耗!AJ279)*INDEX($B$6:$F$6,AK279),0),"")</f>
        <v>35</v>
      </c>
      <c r="AS279" s="120"/>
      <c r="AT279" s="120"/>
      <c r="AU279" s="122"/>
      <c r="AV279" s="15"/>
    </row>
    <row r="280" spans="8:48" ht="16.5" x14ac:dyDescent="0.2">
      <c r="H280" s="15"/>
      <c r="I280" s="15"/>
      <c r="J280" s="15"/>
      <c r="K280" s="15"/>
      <c r="L280" s="15"/>
      <c r="M280" s="15"/>
      <c r="N280" s="15"/>
      <c r="O280" s="15"/>
      <c r="P280" s="120">
        <v>276</v>
      </c>
      <c r="Q280" s="14">
        <f t="shared" si="83"/>
        <v>6</v>
      </c>
      <c r="R280" s="14">
        <f>INDEX(挂机升级突破!$BG$6:$BG$57,卡牌消耗!X280)</f>
        <v>11</v>
      </c>
      <c r="S280" s="14">
        <f>INDEX(挂机升级突破!BH$6:BH$57,卡牌消耗!$X280)</f>
        <v>3</v>
      </c>
      <c r="T280" s="14">
        <f>INDEX(挂机升级突破!BI$6:BI$57,卡牌消耗!$X280)</f>
        <v>0</v>
      </c>
      <c r="U280" s="14" t="str">
        <f t="shared" si="84"/>
        <v>项羽</v>
      </c>
      <c r="V280" s="14">
        <f t="shared" si="85"/>
        <v>5</v>
      </c>
      <c r="W280" s="14" t="str">
        <f t="shared" si="86"/>
        <v>项羽魂火-16</v>
      </c>
      <c r="X280" s="14">
        <f t="shared" si="87"/>
        <v>16</v>
      </c>
      <c r="Y280" s="14" t="str">
        <f>INDEX(挂机升级突破!$BJ$4:$BT$4,INDEX(挂机升级突破!$BG$6:$BG$57,卡牌消耗!X280))</f>
        <v>金币</v>
      </c>
      <c r="Z280" s="14">
        <f>ROUND(INDEX(挂机升级突破!$AZ$6:$AZ$57,卡牌消耗!X280)*INDEX(卡牌消耗!$B$8:$F$8,V280),0)</f>
        <v>12060</v>
      </c>
      <c r="AA280" s="14" t="str">
        <f>IF(S280&gt;0,INDEX(挂机升级突破!$BJ$4:$BT$4,S280),"")</f>
        <v>紫色基础材料</v>
      </c>
      <c r="AB280" s="14">
        <f>ROUND(INDEX(挂机升级突破!$BJ$6:$BT$57,卡牌消耗!X280,S280)*INDEX(卡牌消耗!$B$5:$F$5,V280),0)</f>
        <v>23</v>
      </c>
      <c r="AC280" s="14" t="str">
        <f>IF(T280&gt;0,INDEX(挂机升级突破!$BJ$4:$BT$4,T280),"")</f>
        <v/>
      </c>
      <c r="AD280" s="14" t="str">
        <f>IF(T280&gt;0,ROUND(INDEX(挂机升级突破!$BJ$6:$BT$57,卡牌消耗!X280,T280)*INDEX(卡牌消耗!$B$7:$F$7,V280),0),"")</f>
        <v/>
      </c>
      <c r="AE280" s="122"/>
      <c r="AF280" s="15"/>
      <c r="AG280" s="120">
        <v>276</v>
      </c>
      <c r="AH280" s="14">
        <f t="shared" si="88"/>
        <v>14</v>
      </c>
      <c r="AI280" s="14">
        <f>INDEX(挂机升级突破!$BY$7:$BY$26,AM280)</f>
        <v>5</v>
      </c>
      <c r="AJ280" s="14">
        <f>INDEX(挂机升级突破!$BZ$7:$BZ$26,AM280)</f>
        <v>3</v>
      </c>
      <c r="AK280" s="14">
        <f t="shared" si="89"/>
        <v>3</v>
      </c>
      <c r="AL280" s="14" t="str">
        <f t="shared" si="90"/>
        <v>石灵明</v>
      </c>
      <c r="AM280" s="14">
        <f t="shared" si="91"/>
        <v>16</v>
      </c>
      <c r="AN280" s="14" t="str">
        <f t="shared" si="92"/>
        <v>石灵明16突</v>
      </c>
      <c r="AO280" s="14" t="str">
        <f>IF(AI280&gt;0,INDEX(挂机升级突破!$CF$5:$CJ$5,卡牌消耗!AI280),"")</f>
        <v>金币</v>
      </c>
      <c r="AP280" s="14">
        <f>IF(AI280&gt;0,ROUND(INDEX(挂机升级突破!$CJ$7:$CJ$26,卡牌消耗!AM280)*INDEX(卡牌消耗!$B$8:$F$8,AK280),0),"")</f>
        <v>32400</v>
      </c>
      <c r="AQ280" s="14" t="str">
        <f>IF(AJ280&gt;0,INDEX(挂机升级突破!$CF$5:$CJ$5,卡牌消耗!AJ280),"")</f>
        <v>银母</v>
      </c>
      <c r="AR280" s="14">
        <f>IF(AJ280&gt;0,ROUND(INDEX(挂机升级突破!$CF$7:$CI$26,卡牌消耗!AM280,卡牌消耗!AJ280)*INDEX($B$6:$F$6,AK280),0),"")</f>
        <v>45</v>
      </c>
      <c r="AS280" s="120"/>
      <c r="AT280" s="120"/>
      <c r="AU280" s="122"/>
      <c r="AV280" s="15"/>
    </row>
    <row r="281" spans="8:48" ht="16.5" x14ac:dyDescent="0.2">
      <c r="H281" s="15"/>
      <c r="I281" s="15"/>
      <c r="J281" s="15"/>
      <c r="K281" s="15"/>
      <c r="L281" s="15"/>
      <c r="M281" s="15"/>
      <c r="N281" s="15"/>
      <c r="O281" s="15"/>
      <c r="P281" s="120">
        <v>277</v>
      </c>
      <c r="Q281" s="14">
        <f t="shared" si="83"/>
        <v>6</v>
      </c>
      <c r="R281" s="14">
        <f>INDEX(挂机升级突破!$BG$6:$BG$57,卡牌消耗!X281)</f>
        <v>11</v>
      </c>
      <c r="S281" s="14">
        <f>INDEX(挂机升级突破!BH$6:BH$57,卡牌消耗!$X281)</f>
        <v>3</v>
      </c>
      <c r="T281" s="14">
        <f>INDEX(挂机升级突破!BI$6:BI$57,卡牌消耗!$X281)</f>
        <v>0</v>
      </c>
      <c r="U281" s="14" t="str">
        <f t="shared" si="84"/>
        <v>项羽</v>
      </c>
      <c r="V281" s="14">
        <f t="shared" si="85"/>
        <v>5</v>
      </c>
      <c r="W281" s="14" t="str">
        <f t="shared" si="86"/>
        <v>项羽魂火-17</v>
      </c>
      <c r="X281" s="14">
        <f t="shared" si="87"/>
        <v>17</v>
      </c>
      <c r="Y281" s="14" t="str">
        <f>INDEX(挂机升级突破!$BJ$4:$BT$4,INDEX(挂机升级突破!$BG$6:$BG$57,卡牌消耗!X281))</f>
        <v>金币</v>
      </c>
      <c r="Z281" s="14">
        <f>ROUND(INDEX(挂机升级突破!$AZ$6:$AZ$57,卡牌消耗!X281)*INDEX(卡牌消耗!$B$8:$F$8,V281),0)</f>
        <v>13520</v>
      </c>
      <c r="AA281" s="14" t="str">
        <f>IF(S281&gt;0,INDEX(挂机升级突破!$BJ$4:$BT$4,S281),"")</f>
        <v>紫色基础材料</v>
      </c>
      <c r="AB281" s="14">
        <f>ROUND(INDEX(挂机升级突破!$BJ$6:$BT$57,卡牌消耗!X281,S281)*INDEX(卡牌消耗!$B$5:$F$5,V281),0)</f>
        <v>45</v>
      </c>
      <c r="AC281" s="14" t="str">
        <f>IF(T281&gt;0,INDEX(挂机升级突破!$BJ$4:$BT$4,T281),"")</f>
        <v/>
      </c>
      <c r="AD281" s="14" t="str">
        <f>IF(T281&gt;0,ROUND(INDEX(挂机升级突破!$BJ$6:$BT$57,卡牌消耗!X281,T281)*INDEX(卡牌消耗!$B$7:$F$7,V281),0),"")</f>
        <v/>
      </c>
      <c r="AE281" s="122"/>
      <c r="AF281" s="15"/>
      <c r="AG281" s="120">
        <v>277</v>
      </c>
      <c r="AH281" s="14">
        <f t="shared" si="88"/>
        <v>14</v>
      </c>
      <c r="AI281" s="14">
        <f>INDEX(挂机升级突破!$BY$7:$BY$26,AM281)</f>
        <v>5</v>
      </c>
      <c r="AJ281" s="14">
        <f>INDEX(挂机升级突破!$BZ$7:$BZ$26,AM281)</f>
        <v>4</v>
      </c>
      <c r="AK281" s="14">
        <f t="shared" si="89"/>
        <v>3</v>
      </c>
      <c r="AL281" s="14" t="str">
        <f t="shared" si="90"/>
        <v>石灵明</v>
      </c>
      <c r="AM281" s="14">
        <f t="shared" si="91"/>
        <v>17</v>
      </c>
      <c r="AN281" s="14" t="str">
        <f t="shared" si="92"/>
        <v>石灵明17突</v>
      </c>
      <c r="AO281" s="14" t="str">
        <f>IF(AI281&gt;0,INDEX(挂机升级突破!$CF$5:$CJ$5,卡牌消耗!AI281),"")</f>
        <v>金币</v>
      </c>
      <c r="AP281" s="14">
        <f>IF(AI281&gt;0,ROUND(INDEX(挂机升级突破!$CJ$7:$CJ$26,卡牌消耗!AM281)*INDEX(卡牌消耗!$B$8:$F$8,AK281),0),"")</f>
        <v>36266</v>
      </c>
      <c r="AQ281" s="14" t="str">
        <f>IF(AJ281&gt;0,INDEX(挂机升级突破!$CF$5:$CJ$5,卡牌消耗!AJ281),"")</f>
        <v>铀金</v>
      </c>
      <c r="AR281" s="14">
        <f>IF(AJ281&gt;0,ROUND(INDEX(挂机升级突破!$CF$7:$CI$26,卡牌消耗!AM281,卡牌消耗!AJ281)*INDEX($B$6:$F$6,AK281),0),"")</f>
        <v>9</v>
      </c>
      <c r="AS281" s="120"/>
      <c r="AT281" s="120"/>
      <c r="AU281" s="122"/>
      <c r="AV281" s="15"/>
    </row>
    <row r="282" spans="8:48" ht="16.5" x14ac:dyDescent="0.2">
      <c r="H282" s="15"/>
      <c r="I282" s="15"/>
      <c r="J282" s="15"/>
      <c r="K282" s="15"/>
      <c r="L282" s="15"/>
      <c r="M282" s="15"/>
      <c r="N282" s="15"/>
      <c r="O282" s="15"/>
      <c r="P282" s="120">
        <v>278</v>
      </c>
      <c r="Q282" s="14">
        <f t="shared" si="83"/>
        <v>6</v>
      </c>
      <c r="R282" s="14">
        <f>INDEX(挂机升级突破!$BG$6:$BG$57,卡牌消耗!X282)</f>
        <v>11</v>
      </c>
      <c r="S282" s="14">
        <f>INDEX(挂机升级突破!BH$6:BH$57,卡牌消耗!$X282)</f>
        <v>3</v>
      </c>
      <c r="T282" s="14">
        <f>INDEX(挂机升级突破!BI$6:BI$57,卡牌消耗!$X282)</f>
        <v>0</v>
      </c>
      <c r="U282" s="14" t="str">
        <f t="shared" si="84"/>
        <v>项羽</v>
      </c>
      <c r="V282" s="14">
        <f t="shared" si="85"/>
        <v>5</v>
      </c>
      <c r="W282" s="14" t="str">
        <f t="shared" si="86"/>
        <v>项羽魂火-18</v>
      </c>
      <c r="X282" s="14">
        <f t="shared" si="87"/>
        <v>18</v>
      </c>
      <c r="Y282" s="14" t="str">
        <f>INDEX(挂机升级突破!$BJ$4:$BT$4,INDEX(挂机升级突破!$BG$6:$BG$57,卡牌消耗!X282))</f>
        <v>金币</v>
      </c>
      <c r="Z282" s="14">
        <f>ROUND(INDEX(挂机升级突破!$AZ$6:$AZ$57,卡牌消耗!X282)*INDEX(卡牌消耗!$B$8:$F$8,V282),0)</f>
        <v>15080</v>
      </c>
      <c r="AA282" s="14" t="str">
        <f>IF(S282&gt;0,INDEX(挂机升级突破!$BJ$4:$BT$4,S282),"")</f>
        <v>紫色基础材料</v>
      </c>
      <c r="AB282" s="14">
        <f>ROUND(INDEX(挂机升级突破!$BJ$6:$BT$57,卡牌消耗!X282,S282)*INDEX(卡牌消耗!$B$5:$F$5,V282),0)</f>
        <v>45</v>
      </c>
      <c r="AC282" s="14" t="str">
        <f>IF(T282&gt;0,INDEX(挂机升级突破!$BJ$4:$BT$4,T282),"")</f>
        <v/>
      </c>
      <c r="AD282" s="14" t="str">
        <f>IF(T282&gt;0,ROUND(INDEX(挂机升级突破!$BJ$6:$BT$57,卡牌消耗!X282,T282)*INDEX(卡牌消耗!$B$7:$F$7,V282),0),"")</f>
        <v/>
      </c>
      <c r="AE282" s="122"/>
      <c r="AF282" s="15"/>
      <c r="AG282" s="120">
        <v>278</v>
      </c>
      <c r="AH282" s="14">
        <f t="shared" si="88"/>
        <v>14</v>
      </c>
      <c r="AI282" s="14">
        <f>INDEX(挂机升级突破!$BY$7:$BY$26,AM282)</f>
        <v>5</v>
      </c>
      <c r="AJ282" s="14">
        <f>INDEX(挂机升级突破!$BZ$7:$BZ$26,AM282)</f>
        <v>4</v>
      </c>
      <c r="AK282" s="14">
        <f t="shared" si="89"/>
        <v>3</v>
      </c>
      <c r="AL282" s="14" t="str">
        <f t="shared" si="90"/>
        <v>石灵明</v>
      </c>
      <c r="AM282" s="14">
        <f t="shared" si="91"/>
        <v>18</v>
      </c>
      <c r="AN282" s="14" t="str">
        <f t="shared" si="92"/>
        <v>石灵明18突</v>
      </c>
      <c r="AO282" s="14" t="str">
        <f>IF(AI282&gt;0,INDEX(挂机升级突破!$CF$5:$CJ$5,卡牌消耗!AI282),"")</f>
        <v>金币</v>
      </c>
      <c r="AP282" s="14">
        <f>IF(AI282&gt;0,ROUND(INDEX(挂机升级突破!$CJ$7:$CJ$26,卡牌消耗!AM282)*INDEX(卡牌消耗!$B$8:$F$8,AK282),0),"")</f>
        <v>54000</v>
      </c>
      <c r="AQ282" s="14" t="str">
        <f>IF(AJ282&gt;0,INDEX(挂机升级突破!$CF$5:$CJ$5,卡牌消耗!AJ282),"")</f>
        <v>铀金</v>
      </c>
      <c r="AR282" s="14">
        <f>IF(AJ282&gt;0,ROUND(INDEX(挂机升级突破!$CF$7:$CI$26,卡牌消耗!AM282,卡牌消耗!AJ282)*INDEX($B$6:$F$6,AK282),0),"")</f>
        <v>12</v>
      </c>
      <c r="AS282" s="120"/>
      <c r="AT282" s="120"/>
      <c r="AU282" s="122"/>
      <c r="AV282" s="15"/>
    </row>
    <row r="283" spans="8:48" ht="16.5" x14ac:dyDescent="0.2">
      <c r="H283" s="15"/>
      <c r="I283" s="15"/>
      <c r="J283" s="15"/>
      <c r="K283" s="15"/>
      <c r="L283" s="15"/>
      <c r="M283" s="15"/>
      <c r="N283" s="15"/>
      <c r="O283" s="15"/>
      <c r="P283" s="120">
        <v>279</v>
      </c>
      <c r="Q283" s="14">
        <f t="shared" si="83"/>
        <v>6</v>
      </c>
      <c r="R283" s="14">
        <f>INDEX(挂机升级突破!$BG$6:$BG$57,卡牌消耗!X283)</f>
        <v>11</v>
      </c>
      <c r="S283" s="14">
        <f>INDEX(挂机升级突破!BH$6:BH$57,卡牌消耗!$X283)</f>
        <v>3</v>
      </c>
      <c r="T283" s="14">
        <f>INDEX(挂机升级突破!BI$6:BI$57,卡牌消耗!$X283)</f>
        <v>0</v>
      </c>
      <c r="U283" s="14" t="str">
        <f t="shared" si="84"/>
        <v>项羽</v>
      </c>
      <c r="V283" s="14">
        <f t="shared" si="85"/>
        <v>5</v>
      </c>
      <c r="W283" s="14" t="str">
        <f t="shared" si="86"/>
        <v>项羽魂火-19</v>
      </c>
      <c r="X283" s="14">
        <f t="shared" si="87"/>
        <v>19</v>
      </c>
      <c r="Y283" s="14" t="str">
        <f>INDEX(挂机升级突破!$BJ$4:$BT$4,INDEX(挂机升级突破!$BG$6:$BG$57,卡牌消耗!X283))</f>
        <v>金币</v>
      </c>
      <c r="Z283" s="14">
        <f>ROUND(INDEX(挂机升级突破!$AZ$6:$AZ$57,卡牌消耗!X283)*INDEX(卡牌消耗!$B$8:$F$8,V283),0)</f>
        <v>16500</v>
      </c>
      <c r="AA283" s="14" t="str">
        <f>IF(S283&gt;0,INDEX(挂机升级突破!$BJ$4:$BT$4,S283),"")</f>
        <v>紫色基础材料</v>
      </c>
      <c r="AB283" s="14">
        <f>ROUND(INDEX(挂机升级突破!$BJ$6:$BT$57,卡牌消耗!X283,S283)*INDEX(卡牌消耗!$B$5:$F$5,V283),0)</f>
        <v>45</v>
      </c>
      <c r="AC283" s="14" t="str">
        <f>IF(T283&gt;0,INDEX(挂机升级突破!$BJ$4:$BT$4,T283),"")</f>
        <v/>
      </c>
      <c r="AD283" s="14" t="str">
        <f>IF(T283&gt;0,ROUND(INDEX(挂机升级突破!$BJ$6:$BT$57,卡牌消耗!X283,T283)*INDEX(卡牌消耗!$B$7:$F$7,V283),0),"")</f>
        <v/>
      </c>
      <c r="AE283" s="122"/>
      <c r="AF283" s="15"/>
      <c r="AG283" s="120">
        <v>279</v>
      </c>
      <c r="AH283" s="14">
        <f t="shared" si="88"/>
        <v>14</v>
      </c>
      <c r="AI283" s="14">
        <f>INDEX(挂机升级突破!$BY$7:$BY$26,AM283)</f>
        <v>5</v>
      </c>
      <c r="AJ283" s="14">
        <f>INDEX(挂机升级突破!$BZ$7:$BZ$26,AM283)</f>
        <v>4</v>
      </c>
      <c r="AK283" s="14">
        <f t="shared" si="89"/>
        <v>3</v>
      </c>
      <c r="AL283" s="14" t="str">
        <f t="shared" si="90"/>
        <v>石灵明</v>
      </c>
      <c r="AM283" s="14">
        <f t="shared" si="91"/>
        <v>19</v>
      </c>
      <c r="AN283" s="14" t="str">
        <f t="shared" si="92"/>
        <v>石灵明19突</v>
      </c>
      <c r="AO283" s="14" t="str">
        <f>IF(AI283&gt;0,INDEX(挂机升级突破!$CF$5:$CJ$5,卡牌消耗!AI283),"")</f>
        <v>金币</v>
      </c>
      <c r="AP283" s="14">
        <f>IF(AI283&gt;0,ROUND(INDEX(挂机升级突破!$CJ$7:$CJ$26,卡牌消耗!AM283)*INDEX(卡牌消耗!$B$8:$F$8,AK283),0),"")</f>
        <v>65106</v>
      </c>
      <c r="AQ283" s="14" t="str">
        <f>IF(AJ283&gt;0,INDEX(挂机升级突破!$CF$5:$CJ$5,卡牌消耗!AJ283),"")</f>
        <v>铀金</v>
      </c>
      <c r="AR283" s="14">
        <f>IF(AJ283&gt;0,ROUND(INDEX(挂机升级突破!$CF$7:$CI$26,卡牌消耗!AM283,卡牌消耗!AJ283)*INDEX($B$6:$F$6,AK283),0),"")</f>
        <v>16</v>
      </c>
      <c r="AS283" s="120"/>
      <c r="AT283" s="120"/>
      <c r="AU283" s="122"/>
      <c r="AV283" s="15"/>
    </row>
    <row r="284" spans="8:48" ht="16.5" x14ac:dyDescent="0.2">
      <c r="H284" s="15"/>
      <c r="I284" s="15"/>
      <c r="J284" s="15"/>
      <c r="K284" s="15"/>
      <c r="L284" s="15"/>
      <c r="M284" s="15"/>
      <c r="N284" s="15"/>
      <c r="O284" s="15"/>
      <c r="P284" s="120">
        <v>280</v>
      </c>
      <c r="Q284" s="14">
        <f t="shared" si="83"/>
        <v>6</v>
      </c>
      <c r="R284" s="14">
        <f>INDEX(挂机升级突破!$BG$6:$BG$57,卡牌消耗!X284)</f>
        <v>11</v>
      </c>
      <c r="S284" s="14">
        <f>INDEX(挂机升级突破!BH$6:BH$57,卡牌消耗!$X284)</f>
        <v>3</v>
      </c>
      <c r="T284" s="14">
        <f>INDEX(挂机升级突破!BI$6:BI$57,卡牌消耗!$X284)</f>
        <v>0</v>
      </c>
      <c r="U284" s="14" t="str">
        <f t="shared" si="84"/>
        <v>项羽</v>
      </c>
      <c r="V284" s="14">
        <f t="shared" si="85"/>
        <v>5</v>
      </c>
      <c r="W284" s="14" t="str">
        <f t="shared" si="86"/>
        <v>项羽魂火-20</v>
      </c>
      <c r="X284" s="14">
        <f t="shared" si="87"/>
        <v>20</v>
      </c>
      <c r="Y284" s="14" t="str">
        <f>INDEX(挂机升级突破!$BJ$4:$BT$4,INDEX(挂机升级突破!$BG$6:$BG$57,卡牌消耗!X284))</f>
        <v>金币</v>
      </c>
      <c r="Z284" s="14">
        <f>ROUND(INDEX(挂机升级突破!$AZ$6:$AZ$57,卡牌消耗!X284)*INDEX(卡牌消耗!$B$8:$F$8,V284),0)</f>
        <v>18400</v>
      </c>
      <c r="AA284" s="14" t="str">
        <f>IF(S284&gt;0,INDEX(挂机升级突破!$BJ$4:$BT$4,S284),"")</f>
        <v>紫色基础材料</v>
      </c>
      <c r="AB284" s="14">
        <f>ROUND(INDEX(挂机升级突破!$BJ$6:$BT$57,卡牌消耗!X284,S284)*INDEX(卡牌消耗!$B$5:$F$5,V284),0)</f>
        <v>75</v>
      </c>
      <c r="AC284" s="14" t="str">
        <f>IF(T284&gt;0,INDEX(挂机升级突破!$BJ$4:$BT$4,T284),"")</f>
        <v/>
      </c>
      <c r="AD284" s="14" t="str">
        <f>IF(T284&gt;0,ROUND(INDEX(挂机升级突破!$BJ$6:$BT$57,卡牌消耗!X284,T284)*INDEX(卡牌消耗!$B$7:$F$7,V284),0),"")</f>
        <v/>
      </c>
      <c r="AE284" s="122"/>
      <c r="AF284" s="15"/>
      <c r="AG284" s="120">
        <v>280</v>
      </c>
      <c r="AH284" s="14">
        <f t="shared" si="88"/>
        <v>14</v>
      </c>
      <c r="AI284" s="14">
        <f>INDEX(挂机升级突破!$BY$7:$BY$26,AM284)</f>
        <v>5</v>
      </c>
      <c r="AJ284" s="14">
        <f>INDEX(挂机升级突破!$BZ$7:$BZ$26,AM284)</f>
        <v>4</v>
      </c>
      <c r="AK284" s="14">
        <f t="shared" si="89"/>
        <v>3</v>
      </c>
      <c r="AL284" s="14" t="str">
        <f t="shared" si="90"/>
        <v>石灵明</v>
      </c>
      <c r="AM284" s="14">
        <f t="shared" si="91"/>
        <v>20</v>
      </c>
      <c r="AN284" s="14" t="str">
        <f t="shared" si="92"/>
        <v>石灵明20突</v>
      </c>
      <c r="AO284" s="14" t="str">
        <f>IF(AI284&gt;0,INDEX(挂机升级突破!$CF$5:$CJ$5,卡牌消耗!AI284),"")</f>
        <v>金币</v>
      </c>
      <c r="AP284" s="14">
        <f>IF(AI284&gt;0,ROUND(INDEX(挂机升级突破!$CJ$7:$CJ$26,卡牌消耗!AM284)*INDEX(卡牌消耗!$B$8:$F$8,AK284),0),"")</f>
        <v>90720</v>
      </c>
      <c r="AQ284" s="14" t="str">
        <f>IF(AJ284&gt;0,INDEX(挂机升级突破!$CF$5:$CJ$5,卡牌消耗!AJ284),"")</f>
        <v>铀金</v>
      </c>
      <c r="AR284" s="14">
        <f>IF(AJ284&gt;0,ROUND(INDEX(挂机升级突破!$CF$7:$CI$26,卡牌消耗!AM284,卡牌消耗!AJ284)*INDEX($B$6:$F$6,AK284),0),"")</f>
        <v>21</v>
      </c>
      <c r="AS284" s="120"/>
      <c r="AT284" s="120"/>
      <c r="AU284" s="122"/>
      <c r="AV284" s="15"/>
    </row>
    <row r="285" spans="8:48" ht="16.5" x14ac:dyDescent="0.2">
      <c r="H285" s="15"/>
      <c r="I285" s="15"/>
      <c r="J285" s="15"/>
      <c r="K285" s="15"/>
      <c r="L285" s="15"/>
      <c r="M285" s="15"/>
      <c r="N285" s="15"/>
      <c r="O285" s="15"/>
      <c r="P285" s="120">
        <v>281</v>
      </c>
      <c r="Q285" s="14">
        <f t="shared" si="83"/>
        <v>6</v>
      </c>
      <c r="R285" s="14">
        <f>INDEX(挂机升级突破!$BG$6:$BG$57,卡牌消耗!X285)</f>
        <v>11</v>
      </c>
      <c r="S285" s="14">
        <f>INDEX(挂机升级突破!BH$6:BH$57,卡牌消耗!$X285)</f>
        <v>3</v>
      </c>
      <c r="T285" s="14">
        <f>INDEX(挂机升级突破!BI$6:BI$57,卡牌消耗!$X285)</f>
        <v>0</v>
      </c>
      <c r="U285" s="14" t="str">
        <f t="shared" si="84"/>
        <v>项羽</v>
      </c>
      <c r="V285" s="14">
        <f t="shared" si="85"/>
        <v>5</v>
      </c>
      <c r="W285" s="14" t="str">
        <f t="shared" si="86"/>
        <v>项羽魂火-21</v>
      </c>
      <c r="X285" s="14">
        <f t="shared" si="87"/>
        <v>21</v>
      </c>
      <c r="Y285" s="14" t="str">
        <f>INDEX(挂机升级突破!$BJ$4:$BT$4,INDEX(挂机升级突破!$BG$6:$BG$57,卡牌消耗!X285))</f>
        <v>金币</v>
      </c>
      <c r="Z285" s="14">
        <f>ROUND(INDEX(挂机升级突破!$AZ$6:$AZ$57,卡牌消耗!X285)*INDEX(卡牌消耗!$B$8:$F$8,V285),0)</f>
        <v>20280</v>
      </c>
      <c r="AA285" s="14" t="str">
        <f>IF(S285&gt;0,INDEX(挂机升级突破!$BJ$4:$BT$4,S285),"")</f>
        <v>紫色基础材料</v>
      </c>
      <c r="AB285" s="14">
        <f>ROUND(INDEX(挂机升级突破!$BJ$6:$BT$57,卡牌消耗!X285,S285)*INDEX(卡牌消耗!$B$5:$F$5,V285),0)</f>
        <v>75</v>
      </c>
      <c r="AC285" s="14" t="str">
        <f>IF(T285&gt;0,INDEX(挂机升级突破!$BJ$4:$BT$4,T285),"")</f>
        <v/>
      </c>
      <c r="AD285" s="14" t="str">
        <f>IF(T285&gt;0,ROUND(INDEX(挂机升级突破!$BJ$6:$BT$57,卡牌消耗!X285,T285)*INDEX(卡牌消耗!$B$7:$F$7,V285),0),"")</f>
        <v/>
      </c>
      <c r="AE285" s="122"/>
      <c r="AF285" s="15"/>
      <c r="AG285" s="120">
        <v>281</v>
      </c>
      <c r="AH285" s="14">
        <f t="shared" si="88"/>
        <v>15</v>
      </c>
      <c r="AI285" s="14">
        <f>INDEX(挂机升级突破!$BY$7:$BY$26,AM285)</f>
        <v>0</v>
      </c>
      <c r="AJ285" s="14">
        <f>INDEX(挂机升级突破!$BZ$7:$BZ$26,AM285)</f>
        <v>0</v>
      </c>
      <c r="AK285" s="14">
        <f t="shared" si="89"/>
        <v>2</v>
      </c>
      <c r="AL285" s="14" t="str">
        <f t="shared" si="90"/>
        <v>于禁</v>
      </c>
      <c r="AM285" s="14">
        <f t="shared" si="91"/>
        <v>1</v>
      </c>
      <c r="AN285" s="14" t="str">
        <f t="shared" si="92"/>
        <v>于禁1突</v>
      </c>
      <c r="AO285" s="14" t="str">
        <f>IF(AI285&gt;0,INDEX(挂机升级突破!$CF$5:$CJ$5,卡牌消耗!AI285),"")</f>
        <v/>
      </c>
      <c r="AP285" s="14" t="str">
        <f>IF(AI285&gt;0,ROUND(INDEX(挂机升级突破!$CJ$7:$CJ$26,卡牌消耗!AM285)*INDEX(卡牌消耗!$B$8:$F$8,AK285),0),"")</f>
        <v/>
      </c>
      <c r="AQ285" s="14" t="str">
        <f>IF(AJ285&gt;0,INDEX(挂机升级突破!$CF$5:$CJ$5,卡牌消耗!AJ285),"")</f>
        <v/>
      </c>
      <c r="AR285" s="14" t="str">
        <f>IF(AJ285&gt;0,ROUND(INDEX(挂机升级突破!$CF$7:$CI$26,卡牌消耗!AM285,卡牌消耗!AJ285)*INDEX($B$6:$F$6,AK285),0),"")</f>
        <v/>
      </c>
      <c r="AS285" s="120"/>
      <c r="AT285" s="120"/>
      <c r="AU285" s="122"/>
      <c r="AV285" s="15"/>
    </row>
    <row r="286" spans="8:48" ht="16.5" x14ac:dyDescent="0.2">
      <c r="H286" s="15"/>
      <c r="I286" s="15"/>
      <c r="J286" s="15"/>
      <c r="K286" s="15"/>
      <c r="L286" s="15"/>
      <c r="M286" s="15"/>
      <c r="N286" s="15"/>
      <c r="O286" s="15"/>
      <c r="P286" s="120">
        <v>282</v>
      </c>
      <c r="Q286" s="14">
        <f t="shared" si="83"/>
        <v>6</v>
      </c>
      <c r="R286" s="14">
        <f>INDEX(挂机升级突破!$BG$6:$BG$57,卡牌消耗!X286)</f>
        <v>11</v>
      </c>
      <c r="S286" s="14">
        <f>INDEX(挂机升级突破!BH$6:BH$57,卡牌消耗!$X286)</f>
        <v>3</v>
      </c>
      <c r="T286" s="14">
        <f>INDEX(挂机升级突破!BI$6:BI$57,卡牌消耗!$X286)</f>
        <v>0</v>
      </c>
      <c r="U286" s="14" t="str">
        <f t="shared" si="84"/>
        <v>项羽</v>
      </c>
      <c r="V286" s="14">
        <f t="shared" si="85"/>
        <v>5</v>
      </c>
      <c r="W286" s="14" t="str">
        <f t="shared" si="86"/>
        <v>项羽魂火-22</v>
      </c>
      <c r="X286" s="14">
        <f t="shared" si="87"/>
        <v>22</v>
      </c>
      <c r="Y286" s="14" t="str">
        <f>INDEX(挂机升级突破!$BJ$4:$BT$4,INDEX(挂机升级突破!$BG$6:$BG$57,卡牌消耗!X286))</f>
        <v>金币</v>
      </c>
      <c r="Z286" s="14">
        <f>ROUND(INDEX(挂机升级突破!$AZ$6:$AZ$57,卡牌消耗!X286)*INDEX(卡牌消耗!$B$8:$F$8,V286),0)</f>
        <v>22620</v>
      </c>
      <c r="AA286" s="14" t="str">
        <f>IF(S286&gt;0,INDEX(挂机升级突破!$BJ$4:$BT$4,S286),"")</f>
        <v>紫色基础材料</v>
      </c>
      <c r="AB286" s="14">
        <f>ROUND(INDEX(挂机升级突破!$BJ$6:$BT$57,卡牌消耗!X286,S286)*INDEX(卡牌消耗!$B$5:$F$5,V286),0)</f>
        <v>75</v>
      </c>
      <c r="AC286" s="14" t="str">
        <f>IF(T286&gt;0,INDEX(挂机升级突破!$BJ$4:$BT$4,T286),"")</f>
        <v/>
      </c>
      <c r="AD286" s="14" t="str">
        <f>IF(T286&gt;0,ROUND(INDEX(挂机升级突破!$BJ$6:$BT$57,卡牌消耗!X286,T286)*INDEX(卡牌消耗!$B$7:$F$7,V286),0),"")</f>
        <v/>
      </c>
      <c r="AE286" s="122"/>
      <c r="AF286" s="15"/>
      <c r="AG286" s="120">
        <v>282</v>
      </c>
      <c r="AH286" s="14">
        <f t="shared" si="88"/>
        <v>15</v>
      </c>
      <c r="AI286" s="14">
        <f>INDEX(挂机升级突破!$BY$7:$BY$26,AM286)</f>
        <v>5</v>
      </c>
      <c r="AJ286" s="14">
        <f>INDEX(挂机升级突破!$BZ$7:$BZ$26,AM286)</f>
        <v>0</v>
      </c>
      <c r="AK286" s="14">
        <f t="shared" si="89"/>
        <v>2</v>
      </c>
      <c r="AL286" s="14" t="str">
        <f t="shared" si="90"/>
        <v>于禁</v>
      </c>
      <c r="AM286" s="14">
        <f t="shared" si="91"/>
        <v>2</v>
      </c>
      <c r="AN286" s="14" t="str">
        <f t="shared" si="92"/>
        <v>于禁2突</v>
      </c>
      <c r="AO286" s="14" t="str">
        <f>IF(AI286&gt;0,INDEX(挂机升级突破!$CF$5:$CJ$5,卡牌消耗!AI286),"")</f>
        <v>金币</v>
      </c>
      <c r="AP286" s="14">
        <f>IF(AI286&gt;0,ROUND(INDEX(挂机升级突破!$CJ$7:$CJ$26,卡牌消耗!AM286)*INDEX(卡牌消耗!$B$8:$F$8,AK286),0),"")</f>
        <v>56</v>
      </c>
      <c r="AQ286" s="14" t="str">
        <f>IF(AJ286&gt;0,INDEX(挂机升级突破!$CF$5:$CJ$5,卡牌消耗!AJ286),"")</f>
        <v/>
      </c>
      <c r="AR286" s="14" t="str">
        <f>IF(AJ286&gt;0,ROUND(INDEX(挂机升级突破!$CF$7:$CI$26,卡牌消耗!AM286,卡牌消耗!AJ286)*INDEX($B$6:$F$6,AK286),0),"")</f>
        <v/>
      </c>
      <c r="AS286" s="120"/>
      <c r="AT286" s="120"/>
      <c r="AU286" s="122"/>
      <c r="AV286" s="15"/>
    </row>
    <row r="287" spans="8:48" ht="16.5" x14ac:dyDescent="0.2">
      <c r="H287" s="15"/>
      <c r="I287" s="15"/>
      <c r="J287" s="15"/>
      <c r="K287" s="15"/>
      <c r="L287" s="15"/>
      <c r="M287" s="15"/>
      <c r="N287" s="15"/>
      <c r="O287" s="15"/>
      <c r="P287" s="120">
        <v>283</v>
      </c>
      <c r="Q287" s="14">
        <f t="shared" si="83"/>
        <v>6</v>
      </c>
      <c r="R287" s="14">
        <f>INDEX(挂机升级突破!$BG$6:$BG$57,卡牌消耗!X287)</f>
        <v>11</v>
      </c>
      <c r="S287" s="14">
        <f>INDEX(挂机升级突破!BH$6:BH$57,卡牌消耗!$X287)</f>
        <v>4</v>
      </c>
      <c r="T287" s="14">
        <f>INDEX(挂机升级突破!BI$6:BI$57,卡牌消耗!$X287)</f>
        <v>0</v>
      </c>
      <c r="U287" s="14" t="str">
        <f t="shared" si="84"/>
        <v>项羽</v>
      </c>
      <c r="V287" s="14">
        <f t="shared" si="85"/>
        <v>5</v>
      </c>
      <c r="W287" s="14" t="str">
        <f t="shared" si="86"/>
        <v>项羽魂火-23</v>
      </c>
      <c r="X287" s="14">
        <f t="shared" si="87"/>
        <v>23</v>
      </c>
      <c r="Y287" s="14" t="str">
        <f>INDEX(挂机升级突破!$BJ$4:$BT$4,INDEX(挂机升级突破!$BG$6:$BG$57,卡牌消耗!X287))</f>
        <v>金币</v>
      </c>
      <c r="Z287" s="14">
        <f>ROUND(INDEX(挂机升级突破!$AZ$6:$AZ$57,卡牌消耗!X287)*INDEX(卡牌消耗!$B$8:$F$8,V287),0)</f>
        <v>24960</v>
      </c>
      <c r="AA287" s="14" t="str">
        <f>IF(S287&gt;0,INDEX(挂机升级突破!$BJ$4:$BT$4,S287),"")</f>
        <v>橙色基础材料</v>
      </c>
      <c r="AB287" s="14">
        <f>ROUND(INDEX(挂机升级突破!$BJ$6:$BT$57,卡牌消耗!X287,S287)*INDEX(卡牌消耗!$B$5:$F$5,V287),0)</f>
        <v>20</v>
      </c>
      <c r="AC287" s="14" t="str">
        <f>IF(T287&gt;0,INDEX(挂机升级突破!$BJ$4:$BT$4,T287),"")</f>
        <v/>
      </c>
      <c r="AD287" s="14" t="str">
        <f>IF(T287&gt;0,ROUND(INDEX(挂机升级突破!$BJ$6:$BT$57,卡牌消耗!X287,T287)*INDEX(卡牌消耗!$B$7:$F$7,V287),0),"")</f>
        <v/>
      </c>
      <c r="AE287" s="122"/>
      <c r="AF287" s="15"/>
      <c r="AG287" s="120">
        <v>283</v>
      </c>
      <c r="AH287" s="14">
        <f t="shared" si="88"/>
        <v>15</v>
      </c>
      <c r="AI287" s="14">
        <f>INDEX(挂机升级突破!$BY$7:$BY$26,AM287)</f>
        <v>5</v>
      </c>
      <c r="AJ287" s="14">
        <f>INDEX(挂机升级突破!$BZ$7:$BZ$26,AM287)</f>
        <v>0</v>
      </c>
      <c r="AK287" s="14">
        <f t="shared" si="89"/>
        <v>2</v>
      </c>
      <c r="AL287" s="14" t="str">
        <f t="shared" si="90"/>
        <v>于禁</v>
      </c>
      <c r="AM287" s="14">
        <f t="shared" si="91"/>
        <v>3</v>
      </c>
      <c r="AN287" s="14" t="str">
        <f t="shared" si="92"/>
        <v>于禁3突</v>
      </c>
      <c r="AO287" s="14" t="str">
        <f>IF(AI287&gt;0,INDEX(挂机升级突破!$CF$5:$CJ$5,卡牌消耗!AI287),"")</f>
        <v>金币</v>
      </c>
      <c r="AP287" s="14">
        <f>IF(AI287&gt;0,ROUND(INDEX(挂机升级突破!$CJ$7:$CJ$26,卡牌消耗!AM287)*INDEX(卡牌消耗!$B$8:$F$8,AK287),0),"")</f>
        <v>224</v>
      </c>
      <c r="AQ287" s="14" t="str">
        <f>IF(AJ287&gt;0,INDEX(挂机升级突破!$CF$5:$CJ$5,卡牌消耗!AJ287),"")</f>
        <v/>
      </c>
      <c r="AR287" s="14" t="str">
        <f>IF(AJ287&gt;0,ROUND(INDEX(挂机升级突破!$CF$7:$CI$26,卡牌消耗!AM287,卡牌消耗!AJ287)*INDEX($B$6:$F$6,AK287),0),"")</f>
        <v/>
      </c>
      <c r="AS287" s="120"/>
      <c r="AT287" s="120"/>
      <c r="AU287" s="122"/>
      <c r="AV287" s="15"/>
    </row>
    <row r="288" spans="8:48" ht="16.5" x14ac:dyDescent="0.2">
      <c r="H288" s="15"/>
      <c r="I288" s="15"/>
      <c r="J288" s="15"/>
      <c r="K288" s="15"/>
      <c r="L288" s="15"/>
      <c r="M288" s="15"/>
      <c r="N288" s="15"/>
      <c r="O288" s="15"/>
      <c r="P288" s="120">
        <v>284</v>
      </c>
      <c r="Q288" s="14">
        <f t="shared" si="83"/>
        <v>6</v>
      </c>
      <c r="R288" s="14">
        <f>INDEX(挂机升级突破!$BG$6:$BG$57,卡牌消耗!X288)</f>
        <v>11</v>
      </c>
      <c r="S288" s="14">
        <f>INDEX(挂机升级突破!BH$6:BH$57,卡牌消耗!$X288)</f>
        <v>4</v>
      </c>
      <c r="T288" s="14">
        <f>INDEX(挂机升级突破!BI$6:BI$57,卡牌消耗!$X288)</f>
        <v>0</v>
      </c>
      <c r="U288" s="14" t="str">
        <f t="shared" si="84"/>
        <v>项羽</v>
      </c>
      <c r="V288" s="14">
        <f t="shared" si="85"/>
        <v>5</v>
      </c>
      <c r="W288" s="14" t="str">
        <f t="shared" si="86"/>
        <v>项羽魂火-24</v>
      </c>
      <c r="X288" s="14">
        <f t="shared" si="87"/>
        <v>24</v>
      </c>
      <c r="Y288" s="14" t="str">
        <f>INDEX(挂机升级突破!$BJ$4:$BT$4,INDEX(挂机升级突破!$BG$6:$BG$57,卡牌消耗!X288))</f>
        <v>金币</v>
      </c>
      <c r="Z288" s="14">
        <f>ROUND(INDEX(挂机升级突破!$AZ$6:$AZ$57,卡牌消耗!X288)*INDEX(卡牌消耗!$B$8:$F$8,V288),0)</f>
        <v>27840</v>
      </c>
      <c r="AA288" s="14" t="str">
        <f>IF(S288&gt;0,INDEX(挂机升级突破!$BJ$4:$BT$4,S288),"")</f>
        <v>橙色基础材料</v>
      </c>
      <c r="AB288" s="14">
        <f>ROUND(INDEX(挂机升级突破!$BJ$6:$BT$57,卡牌消耗!X288,S288)*INDEX(卡牌消耗!$B$5:$F$5,V288),0)</f>
        <v>20</v>
      </c>
      <c r="AC288" s="14" t="str">
        <f>IF(T288&gt;0,INDEX(挂机升级突破!$BJ$4:$BT$4,T288),"")</f>
        <v/>
      </c>
      <c r="AD288" s="14" t="str">
        <f>IF(T288&gt;0,ROUND(INDEX(挂机升级突破!$BJ$6:$BT$57,卡牌消耗!X288,T288)*INDEX(卡牌消耗!$B$7:$F$7,V288),0),"")</f>
        <v/>
      </c>
      <c r="AE288" s="122"/>
      <c r="AF288" s="15"/>
      <c r="AG288" s="120">
        <v>284</v>
      </c>
      <c r="AH288" s="14">
        <f t="shared" si="88"/>
        <v>15</v>
      </c>
      <c r="AI288" s="14">
        <f>INDEX(挂机升级突破!$BY$7:$BY$26,AM288)</f>
        <v>5</v>
      </c>
      <c r="AJ288" s="14">
        <f>INDEX(挂机升级突破!$BZ$7:$BZ$26,AM288)</f>
        <v>1</v>
      </c>
      <c r="AK288" s="14">
        <f t="shared" si="89"/>
        <v>2</v>
      </c>
      <c r="AL288" s="14" t="str">
        <f t="shared" si="90"/>
        <v>于禁</v>
      </c>
      <c r="AM288" s="14">
        <f t="shared" si="91"/>
        <v>4</v>
      </c>
      <c r="AN288" s="14" t="str">
        <f t="shared" si="92"/>
        <v>于禁4突</v>
      </c>
      <c r="AO288" s="14" t="str">
        <f>IF(AI288&gt;0,INDEX(挂机升级突破!$CF$5:$CJ$5,卡牌消耗!AI288),"")</f>
        <v>金币</v>
      </c>
      <c r="AP288" s="14">
        <f>IF(AI288&gt;0,ROUND(INDEX(挂机升级突破!$CJ$7:$CJ$26,卡牌消耗!AM288)*INDEX(卡牌消耗!$B$8:$F$8,AK288),0),"")</f>
        <v>672</v>
      </c>
      <c r="AQ288" s="14" t="str">
        <f>IF(AJ288&gt;0,INDEX(挂机升级突破!$CF$5:$CJ$5,卡牌消耗!AJ288),"")</f>
        <v>玄铁</v>
      </c>
      <c r="AR288" s="14">
        <f>IF(AJ288&gt;0,ROUND(INDEX(挂机升级突破!$CF$7:$CI$26,卡牌消耗!AM288,卡牌消耗!AJ288)*INDEX($B$6:$F$6,AK288),0),"")</f>
        <v>6</v>
      </c>
      <c r="AS288" s="120"/>
      <c r="AT288" s="120"/>
      <c r="AU288" s="122"/>
      <c r="AV288" s="15"/>
    </row>
    <row r="289" spans="8:48" ht="16.5" x14ac:dyDescent="0.2">
      <c r="H289" s="15"/>
      <c r="I289" s="15"/>
      <c r="J289" s="15"/>
      <c r="K289" s="15"/>
      <c r="L289" s="15"/>
      <c r="M289" s="15"/>
      <c r="N289" s="15"/>
      <c r="O289" s="15"/>
      <c r="P289" s="120">
        <v>285</v>
      </c>
      <c r="Q289" s="14">
        <f t="shared" si="83"/>
        <v>6</v>
      </c>
      <c r="R289" s="14">
        <f>INDEX(挂机升级突破!$BG$6:$BG$57,卡牌消耗!X289)</f>
        <v>11</v>
      </c>
      <c r="S289" s="14">
        <f>INDEX(挂机升级突破!BH$6:BH$57,卡牌消耗!$X289)</f>
        <v>4</v>
      </c>
      <c r="T289" s="14">
        <f>INDEX(挂机升级突破!BI$6:BI$57,卡牌消耗!$X289)</f>
        <v>0</v>
      </c>
      <c r="U289" s="14" t="str">
        <f t="shared" si="84"/>
        <v>项羽</v>
      </c>
      <c r="V289" s="14">
        <f t="shared" si="85"/>
        <v>5</v>
      </c>
      <c r="W289" s="14" t="str">
        <f t="shared" si="86"/>
        <v>项羽魂火-25</v>
      </c>
      <c r="X289" s="14">
        <f t="shared" si="87"/>
        <v>25</v>
      </c>
      <c r="Y289" s="14" t="str">
        <f>INDEX(挂机升级突破!$BJ$4:$BT$4,INDEX(挂机升级突破!$BG$6:$BG$57,卡牌消耗!X289))</f>
        <v>金币</v>
      </c>
      <c r="Z289" s="14">
        <f>ROUND(INDEX(挂机升级突破!$AZ$6:$AZ$57,卡牌消耗!X289)*INDEX(卡牌消耗!$B$8:$F$8,V289),0)</f>
        <v>34320</v>
      </c>
      <c r="AA289" s="14" t="str">
        <f>IF(S289&gt;0,INDEX(挂机升级突破!$BJ$4:$BT$4,S289),"")</f>
        <v>橙色基础材料</v>
      </c>
      <c r="AB289" s="14">
        <f>ROUND(INDEX(挂机升级突破!$BJ$6:$BT$57,卡牌消耗!X289,S289)*INDEX(卡牌消耗!$B$5:$F$5,V289),0)</f>
        <v>20</v>
      </c>
      <c r="AC289" s="14" t="str">
        <f>IF(T289&gt;0,INDEX(挂机升级突破!$BJ$4:$BT$4,T289),"")</f>
        <v/>
      </c>
      <c r="AD289" s="14" t="str">
        <f>IF(T289&gt;0,ROUND(INDEX(挂机升级突破!$BJ$6:$BT$57,卡牌消耗!X289,T289)*INDEX(卡牌消耗!$B$7:$F$7,V289),0),"")</f>
        <v/>
      </c>
      <c r="AE289" s="122"/>
      <c r="AF289" s="15"/>
      <c r="AG289" s="120">
        <v>285</v>
      </c>
      <c r="AH289" s="14">
        <f t="shared" si="88"/>
        <v>15</v>
      </c>
      <c r="AI289" s="14">
        <f>INDEX(挂机升级突破!$BY$7:$BY$26,AM289)</f>
        <v>5</v>
      </c>
      <c r="AJ289" s="14">
        <f>INDEX(挂机升级突破!$BZ$7:$BZ$26,AM289)</f>
        <v>1</v>
      </c>
      <c r="AK289" s="14">
        <f t="shared" si="89"/>
        <v>2</v>
      </c>
      <c r="AL289" s="14" t="str">
        <f t="shared" si="90"/>
        <v>于禁</v>
      </c>
      <c r="AM289" s="14">
        <f t="shared" si="91"/>
        <v>5</v>
      </c>
      <c r="AN289" s="14" t="str">
        <f t="shared" si="92"/>
        <v>于禁5突</v>
      </c>
      <c r="AO289" s="14" t="str">
        <f>IF(AI289&gt;0,INDEX(挂机升级突破!$CF$5:$CJ$5,卡牌消耗!AI289),"")</f>
        <v>金币</v>
      </c>
      <c r="AP289" s="14">
        <f>IF(AI289&gt;0,ROUND(INDEX(挂机升级突破!$CJ$7:$CJ$26,卡牌消耗!AM289)*INDEX(卡牌消耗!$B$8:$F$8,AK289),0),"")</f>
        <v>1344</v>
      </c>
      <c r="AQ289" s="14" t="str">
        <f>IF(AJ289&gt;0,INDEX(挂机升级突破!$CF$5:$CJ$5,卡牌消耗!AJ289),"")</f>
        <v>玄铁</v>
      </c>
      <c r="AR289" s="14">
        <f>IF(AJ289&gt;0,ROUND(INDEX(挂机升级突破!$CF$7:$CI$26,卡牌消耗!AM289,卡牌消耗!AJ289)*INDEX($B$6:$F$6,AK289),0),"")</f>
        <v>11</v>
      </c>
      <c r="AS289" s="120"/>
      <c r="AT289" s="120"/>
      <c r="AU289" s="122"/>
      <c r="AV289" s="15"/>
    </row>
    <row r="290" spans="8:48" ht="16.5" x14ac:dyDescent="0.2">
      <c r="H290" s="15"/>
      <c r="I290" s="15"/>
      <c r="J290" s="15"/>
      <c r="K290" s="15"/>
      <c r="L290" s="15"/>
      <c r="M290" s="15"/>
      <c r="N290" s="15"/>
      <c r="O290" s="15"/>
      <c r="P290" s="120">
        <v>286</v>
      </c>
      <c r="Q290" s="14">
        <f t="shared" si="83"/>
        <v>6</v>
      </c>
      <c r="R290" s="14">
        <f>INDEX(挂机升级突破!$BG$6:$BG$57,卡牌消耗!X290)</f>
        <v>11</v>
      </c>
      <c r="S290" s="14">
        <f>INDEX(挂机升级突破!BH$6:BH$57,卡牌消耗!$X290)</f>
        <v>4</v>
      </c>
      <c r="T290" s="14">
        <f>INDEX(挂机升级突破!BI$6:BI$57,卡牌消耗!$X290)</f>
        <v>0</v>
      </c>
      <c r="U290" s="14" t="str">
        <f t="shared" si="84"/>
        <v>项羽</v>
      </c>
      <c r="V290" s="14">
        <f t="shared" si="85"/>
        <v>5</v>
      </c>
      <c r="W290" s="14" t="str">
        <f t="shared" si="86"/>
        <v>项羽魂火-26</v>
      </c>
      <c r="X290" s="14">
        <f t="shared" si="87"/>
        <v>26</v>
      </c>
      <c r="Y290" s="14" t="str">
        <f>INDEX(挂机升级突破!$BJ$4:$BT$4,INDEX(挂机升级突破!$BG$6:$BG$57,卡牌消耗!X290))</f>
        <v>金币</v>
      </c>
      <c r="Z290" s="14">
        <f>ROUND(INDEX(挂机升级突破!$AZ$6:$AZ$57,卡牌消耗!X290)*INDEX(卡牌消耗!$B$8:$F$8,V290),0)</f>
        <v>38280</v>
      </c>
      <c r="AA290" s="14" t="str">
        <f>IF(S290&gt;0,INDEX(挂机升级突破!$BJ$4:$BT$4,S290),"")</f>
        <v>橙色基础材料</v>
      </c>
      <c r="AB290" s="14">
        <f>ROUND(INDEX(挂机升级突破!$BJ$6:$BT$57,卡牌消耗!X290,S290)*INDEX(卡牌消耗!$B$5:$F$5,V290),0)</f>
        <v>24</v>
      </c>
      <c r="AC290" s="14" t="str">
        <f>IF(T290&gt;0,INDEX(挂机升级突破!$BJ$4:$BT$4,T290),"")</f>
        <v/>
      </c>
      <c r="AD290" s="14" t="str">
        <f>IF(T290&gt;0,ROUND(INDEX(挂机升级突破!$BJ$6:$BT$57,卡牌消耗!X290,T290)*INDEX(卡牌消耗!$B$7:$F$7,V290),0),"")</f>
        <v/>
      </c>
      <c r="AE290" s="122"/>
      <c r="AF290" s="15"/>
      <c r="AG290" s="120">
        <v>286</v>
      </c>
      <c r="AH290" s="14">
        <f t="shared" si="88"/>
        <v>15</v>
      </c>
      <c r="AI290" s="14">
        <f>INDEX(挂机升级突破!$BY$7:$BY$26,AM290)</f>
        <v>5</v>
      </c>
      <c r="AJ290" s="14">
        <f>INDEX(挂机升级突破!$BZ$7:$BZ$26,AM290)</f>
        <v>1</v>
      </c>
      <c r="AK290" s="14">
        <f t="shared" si="89"/>
        <v>2</v>
      </c>
      <c r="AL290" s="14" t="str">
        <f t="shared" si="90"/>
        <v>于禁</v>
      </c>
      <c r="AM290" s="14">
        <f t="shared" si="91"/>
        <v>6</v>
      </c>
      <c r="AN290" s="14" t="str">
        <f t="shared" si="92"/>
        <v>于禁6突</v>
      </c>
      <c r="AO290" s="14" t="str">
        <f>IF(AI290&gt;0,INDEX(挂机升级突破!$CF$5:$CJ$5,卡牌消耗!AI290),"")</f>
        <v>金币</v>
      </c>
      <c r="AP290" s="14">
        <f>IF(AI290&gt;0,ROUND(INDEX(挂机升级突破!$CJ$7:$CJ$26,卡牌消耗!AM290)*INDEX(卡牌消耗!$B$8:$F$8,AK290),0),"")</f>
        <v>1680</v>
      </c>
      <c r="AQ290" s="14" t="str">
        <f>IF(AJ290&gt;0,INDEX(挂机升级突破!$CF$5:$CJ$5,卡牌消耗!AJ290),"")</f>
        <v>玄铁</v>
      </c>
      <c r="AR290" s="14">
        <f>IF(AJ290&gt;0,ROUND(INDEX(挂机升级突破!$CF$7:$CI$26,卡牌消耗!AM290,卡牌消耗!AJ290)*INDEX($B$6:$F$6,AK290),0),"")</f>
        <v>17</v>
      </c>
      <c r="AS290" s="120"/>
      <c r="AT290" s="120"/>
      <c r="AU290" s="122"/>
      <c r="AV290" s="15"/>
    </row>
    <row r="291" spans="8:48" ht="16.5" x14ac:dyDescent="0.2">
      <c r="H291" s="15"/>
      <c r="I291" s="15"/>
      <c r="J291" s="15"/>
      <c r="K291" s="15"/>
      <c r="L291" s="15"/>
      <c r="M291" s="15"/>
      <c r="N291" s="15"/>
      <c r="O291" s="15"/>
      <c r="P291" s="120">
        <v>287</v>
      </c>
      <c r="Q291" s="14">
        <f t="shared" si="83"/>
        <v>6</v>
      </c>
      <c r="R291" s="14">
        <f>INDEX(挂机升级突破!$BG$6:$BG$57,卡牌消耗!X291)</f>
        <v>11</v>
      </c>
      <c r="S291" s="14">
        <f>INDEX(挂机升级突破!BH$6:BH$57,卡牌消耗!$X291)</f>
        <v>4</v>
      </c>
      <c r="T291" s="14">
        <f>INDEX(挂机升级突破!BI$6:BI$57,卡牌消耗!$X291)</f>
        <v>0</v>
      </c>
      <c r="U291" s="14" t="str">
        <f t="shared" si="84"/>
        <v>项羽</v>
      </c>
      <c r="V291" s="14">
        <f t="shared" si="85"/>
        <v>5</v>
      </c>
      <c r="W291" s="14" t="str">
        <f t="shared" si="86"/>
        <v>项羽魂火-27</v>
      </c>
      <c r="X291" s="14">
        <f t="shared" si="87"/>
        <v>27</v>
      </c>
      <c r="Y291" s="14" t="str">
        <f>INDEX(挂机升级突破!$BJ$4:$BT$4,INDEX(挂机升级突破!$BG$6:$BG$57,卡牌消耗!X291))</f>
        <v>金币</v>
      </c>
      <c r="Z291" s="14">
        <f>ROUND(INDEX(挂机升级突破!$AZ$6:$AZ$57,卡牌消耗!X291)*INDEX(卡牌消耗!$B$8:$F$8,V291),0)</f>
        <v>42980</v>
      </c>
      <c r="AA291" s="14" t="str">
        <f>IF(S291&gt;0,INDEX(挂机升级突破!$BJ$4:$BT$4,S291),"")</f>
        <v>橙色基础材料</v>
      </c>
      <c r="AB291" s="14">
        <f>ROUND(INDEX(挂机升级突破!$BJ$6:$BT$57,卡牌消耗!X291,S291)*INDEX(卡牌消耗!$B$5:$F$5,V291),0)</f>
        <v>24</v>
      </c>
      <c r="AC291" s="14" t="str">
        <f>IF(T291&gt;0,INDEX(挂机升级突破!$BJ$4:$BT$4,T291),"")</f>
        <v/>
      </c>
      <c r="AD291" s="14" t="str">
        <f>IF(T291&gt;0,ROUND(INDEX(挂机升级突破!$BJ$6:$BT$57,卡牌消耗!X291,T291)*INDEX(卡牌消耗!$B$7:$F$7,V291),0),"")</f>
        <v/>
      </c>
      <c r="AE291" s="122"/>
      <c r="AF291" s="15"/>
      <c r="AG291" s="120">
        <v>287</v>
      </c>
      <c r="AH291" s="14">
        <f t="shared" si="88"/>
        <v>15</v>
      </c>
      <c r="AI291" s="14">
        <f>INDEX(挂机升级突破!$BY$7:$BY$26,AM291)</f>
        <v>5</v>
      </c>
      <c r="AJ291" s="14">
        <f>INDEX(挂机升级突破!$BZ$7:$BZ$26,AM291)</f>
        <v>1</v>
      </c>
      <c r="AK291" s="14">
        <f t="shared" si="89"/>
        <v>2</v>
      </c>
      <c r="AL291" s="14" t="str">
        <f t="shared" si="90"/>
        <v>于禁</v>
      </c>
      <c r="AM291" s="14">
        <f t="shared" si="91"/>
        <v>7</v>
      </c>
      <c r="AN291" s="14" t="str">
        <f t="shared" si="92"/>
        <v>于禁7突</v>
      </c>
      <c r="AO291" s="14" t="str">
        <f>IF(AI291&gt;0,INDEX(挂机升级突破!$CF$5:$CJ$5,卡牌消耗!AI291),"")</f>
        <v>金币</v>
      </c>
      <c r="AP291" s="14">
        <f>IF(AI291&gt;0,ROUND(INDEX(挂机升级突破!$CJ$7:$CJ$26,卡牌消耗!AM291)*INDEX(卡牌消耗!$B$8:$F$8,AK291),0),"")</f>
        <v>1960</v>
      </c>
      <c r="AQ291" s="14" t="str">
        <f>IF(AJ291&gt;0,INDEX(挂机升级突破!$CF$5:$CJ$5,卡牌消耗!AJ291),"")</f>
        <v>玄铁</v>
      </c>
      <c r="AR291" s="14">
        <f>IF(AJ291&gt;0,ROUND(INDEX(挂机升级突破!$CF$7:$CI$26,卡牌消耗!AM291,卡牌消耗!AJ291)*INDEX($B$6:$F$6,AK291),0),"")</f>
        <v>28</v>
      </c>
      <c r="AS291" s="120"/>
      <c r="AT291" s="120"/>
      <c r="AU291" s="122"/>
      <c r="AV291" s="15"/>
    </row>
    <row r="292" spans="8:48" ht="16.5" x14ac:dyDescent="0.2">
      <c r="H292" s="15"/>
      <c r="I292" s="15"/>
      <c r="J292" s="15"/>
      <c r="K292" s="15"/>
      <c r="L292" s="15"/>
      <c r="M292" s="15"/>
      <c r="N292" s="15"/>
      <c r="O292" s="15"/>
      <c r="P292" s="120">
        <v>288</v>
      </c>
      <c r="Q292" s="14">
        <f t="shared" si="83"/>
        <v>6</v>
      </c>
      <c r="R292" s="14">
        <f>INDEX(挂机升级突破!$BG$6:$BG$57,卡牌消耗!X292)</f>
        <v>11</v>
      </c>
      <c r="S292" s="14">
        <f>INDEX(挂机升级突破!BH$6:BH$57,卡牌消耗!$X292)</f>
        <v>4</v>
      </c>
      <c r="T292" s="14">
        <f>INDEX(挂机升级突破!BI$6:BI$57,卡牌消耗!$X292)</f>
        <v>0</v>
      </c>
      <c r="U292" s="14" t="str">
        <f t="shared" si="84"/>
        <v>项羽</v>
      </c>
      <c r="V292" s="14">
        <f t="shared" si="85"/>
        <v>5</v>
      </c>
      <c r="W292" s="14" t="str">
        <f t="shared" si="86"/>
        <v>项羽魂火-28</v>
      </c>
      <c r="X292" s="14">
        <f t="shared" si="87"/>
        <v>28</v>
      </c>
      <c r="Y292" s="14" t="str">
        <f>INDEX(挂机升级突破!$BJ$4:$BT$4,INDEX(挂机升级突破!$BG$6:$BG$57,卡牌消耗!X292))</f>
        <v>金币</v>
      </c>
      <c r="Z292" s="14">
        <f>ROUND(INDEX(挂机升级突破!$AZ$6:$AZ$57,卡牌消耗!X292)*INDEX(卡牌消耗!$B$8:$F$8,V292),0)</f>
        <v>47940</v>
      </c>
      <c r="AA292" s="14" t="str">
        <f>IF(S292&gt;0,INDEX(挂机升级突破!$BJ$4:$BT$4,S292),"")</f>
        <v>橙色基础材料</v>
      </c>
      <c r="AB292" s="14">
        <f>ROUND(INDEX(挂机升级突破!$BJ$6:$BT$57,卡牌消耗!X292,S292)*INDEX(卡牌消耗!$B$5:$F$5,V292),0)</f>
        <v>24</v>
      </c>
      <c r="AC292" s="14" t="str">
        <f>IF(T292&gt;0,INDEX(挂机升级突破!$BJ$4:$BT$4,T292),"")</f>
        <v/>
      </c>
      <c r="AD292" s="14" t="str">
        <f>IF(T292&gt;0,ROUND(INDEX(挂机升级突破!$BJ$6:$BT$57,卡牌消耗!X292,T292)*INDEX(卡牌消耗!$B$7:$F$7,V292),0),"")</f>
        <v/>
      </c>
      <c r="AE292" s="122"/>
      <c r="AF292" s="15"/>
      <c r="AG292" s="120">
        <v>288</v>
      </c>
      <c r="AH292" s="14">
        <f t="shared" si="88"/>
        <v>15</v>
      </c>
      <c r="AI292" s="14">
        <f>INDEX(挂机升级突破!$BY$7:$BY$26,AM292)</f>
        <v>5</v>
      </c>
      <c r="AJ292" s="14">
        <f>INDEX(挂机升级突破!$BZ$7:$BZ$26,AM292)</f>
        <v>1</v>
      </c>
      <c r="AK292" s="14">
        <f t="shared" si="89"/>
        <v>2</v>
      </c>
      <c r="AL292" s="14" t="str">
        <f t="shared" si="90"/>
        <v>于禁</v>
      </c>
      <c r="AM292" s="14">
        <f t="shared" si="91"/>
        <v>8</v>
      </c>
      <c r="AN292" s="14" t="str">
        <f t="shared" si="92"/>
        <v>于禁8突</v>
      </c>
      <c r="AO292" s="14" t="str">
        <f>IF(AI292&gt;0,INDEX(挂机升级突破!$CF$5:$CJ$5,卡牌消耗!AI292),"")</f>
        <v>金币</v>
      </c>
      <c r="AP292" s="14">
        <f>IF(AI292&gt;0,ROUND(INDEX(挂机升级突破!$CJ$7:$CJ$26,卡牌消耗!AM292)*INDEX(卡牌消耗!$B$8:$F$8,AK292),0),"")</f>
        <v>2258</v>
      </c>
      <c r="AQ292" s="14" t="str">
        <f>IF(AJ292&gt;0,INDEX(挂机升级突破!$CF$5:$CJ$5,卡牌消耗!AJ292),"")</f>
        <v>玄铁</v>
      </c>
      <c r="AR292" s="14">
        <f>IF(AJ292&gt;0,ROUND(INDEX(挂机升级突破!$CF$7:$CI$26,卡牌消耗!AM292,卡牌消耗!AJ292)*INDEX($B$6:$F$6,AK292),0),"")</f>
        <v>50</v>
      </c>
      <c r="AS292" s="120"/>
      <c r="AT292" s="120"/>
      <c r="AU292" s="122"/>
      <c r="AV292" s="15"/>
    </row>
    <row r="293" spans="8:48" ht="16.5" x14ac:dyDescent="0.2">
      <c r="H293" s="15"/>
      <c r="I293" s="15"/>
      <c r="J293" s="15"/>
      <c r="K293" s="15"/>
      <c r="L293" s="15"/>
      <c r="M293" s="15"/>
      <c r="N293" s="15"/>
      <c r="O293" s="15"/>
      <c r="P293" s="120">
        <v>289</v>
      </c>
      <c r="Q293" s="14">
        <f t="shared" si="83"/>
        <v>6</v>
      </c>
      <c r="R293" s="14">
        <f>INDEX(挂机升级突破!$BG$6:$BG$57,卡牌消耗!X293)</f>
        <v>11</v>
      </c>
      <c r="S293" s="14">
        <f>INDEX(挂机升级突破!BH$6:BH$57,卡牌消耗!$X293)</f>
        <v>4</v>
      </c>
      <c r="T293" s="14">
        <f>INDEX(挂机升级突破!BI$6:BI$57,卡牌消耗!$X293)</f>
        <v>0</v>
      </c>
      <c r="U293" s="14" t="str">
        <f t="shared" si="84"/>
        <v>项羽</v>
      </c>
      <c r="V293" s="14">
        <f t="shared" si="85"/>
        <v>5</v>
      </c>
      <c r="W293" s="14" t="str">
        <f t="shared" si="86"/>
        <v>项羽魂火-29</v>
      </c>
      <c r="X293" s="14">
        <f t="shared" si="87"/>
        <v>29</v>
      </c>
      <c r="Y293" s="14" t="str">
        <f>INDEX(挂机升级突破!$BJ$4:$BT$4,INDEX(挂机升级突破!$BG$6:$BG$57,卡牌消耗!X293))</f>
        <v>金币</v>
      </c>
      <c r="Z293" s="14">
        <f>ROUND(INDEX(挂机升级突破!$AZ$6:$AZ$57,卡牌消耗!X293)*INDEX(卡牌消耗!$B$8:$F$8,V293),0)</f>
        <v>49570</v>
      </c>
      <c r="AA293" s="14" t="str">
        <f>IF(S293&gt;0,INDEX(挂机升级突破!$BJ$4:$BT$4,S293),"")</f>
        <v>橙色基础材料</v>
      </c>
      <c r="AB293" s="14">
        <f>ROUND(INDEX(挂机升级突破!$BJ$6:$BT$57,卡牌消耗!X293,S293)*INDEX(卡牌消耗!$B$5:$F$5,V293),0)</f>
        <v>29</v>
      </c>
      <c r="AC293" s="14" t="str">
        <f>IF(T293&gt;0,INDEX(挂机升级突破!$BJ$4:$BT$4,T293),"")</f>
        <v/>
      </c>
      <c r="AD293" s="14" t="str">
        <f>IF(T293&gt;0,ROUND(INDEX(挂机升级突破!$BJ$6:$BT$57,卡牌消耗!X293,T293)*INDEX(卡牌消耗!$B$7:$F$7,V293),0),"")</f>
        <v/>
      </c>
      <c r="AE293" s="122"/>
      <c r="AF293" s="15"/>
      <c r="AG293" s="120">
        <v>289</v>
      </c>
      <c r="AH293" s="14">
        <f t="shared" si="88"/>
        <v>15</v>
      </c>
      <c r="AI293" s="14">
        <f>INDEX(挂机升级突破!$BY$7:$BY$26,AM293)</f>
        <v>5</v>
      </c>
      <c r="AJ293" s="14">
        <f>INDEX(挂机升级突破!$BZ$7:$BZ$26,AM293)</f>
        <v>2</v>
      </c>
      <c r="AK293" s="14">
        <f t="shared" si="89"/>
        <v>2</v>
      </c>
      <c r="AL293" s="14" t="str">
        <f t="shared" si="90"/>
        <v>于禁</v>
      </c>
      <c r="AM293" s="14">
        <f t="shared" si="91"/>
        <v>9</v>
      </c>
      <c r="AN293" s="14" t="str">
        <f t="shared" si="92"/>
        <v>于禁9突</v>
      </c>
      <c r="AO293" s="14" t="str">
        <f>IF(AI293&gt;0,INDEX(挂机升级突破!$CF$5:$CJ$5,卡牌消耗!AI293),"")</f>
        <v>金币</v>
      </c>
      <c r="AP293" s="14">
        <f>IF(AI293&gt;0,ROUND(INDEX(挂机升级突破!$CJ$7:$CJ$26,卡牌消耗!AM293)*INDEX(卡牌消耗!$B$8:$F$8,AK293),0),"")</f>
        <v>2912</v>
      </c>
      <c r="AQ293" s="14" t="str">
        <f>IF(AJ293&gt;0,INDEX(挂机升级突破!$CF$5:$CJ$5,卡牌消耗!AJ293),"")</f>
        <v>乌金</v>
      </c>
      <c r="AR293" s="14">
        <f>IF(AJ293&gt;0,ROUND(INDEX(挂机升级突破!$CF$7:$CI$26,卡牌消耗!AM293,卡牌消耗!AJ293)*INDEX($B$6:$F$6,AK293),0),"")</f>
        <v>16</v>
      </c>
      <c r="AS293" s="120"/>
      <c r="AT293" s="120"/>
      <c r="AU293" s="122"/>
      <c r="AV293" s="15"/>
    </row>
    <row r="294" spans="8:48" ht="16.5" x14ac:dyDescent="0.2">
      <c r="H294" s="15"/>
      <c r="I294" s="15"/>
      <c r="J294" s="15"/>
      <c r="K294" s="15"/>
      <c r="L294" s="15"/>
      <c r="M294" s="15"/>
      <c r="N294" s="15"/>
      <c r="O294" s="15"/>
      <c r="P294" s="120">
        <v>290</v>
      </c>
      <c r="Q294" s="14">
        <f t="shared" si="83"/>
        <v>6</v>
      </c>
      <c r="R294" s="14">
        <f>INDEX(挂机升级突破!$BG$6:$BG$57,卡牌消耗!X294)</f>
        <v>11</v>
      </c>
      <c r="S294" s="14">
        <f>INDEX(挂机升级突破!BH$6:BH$57,卡牌消耗!$X294)</f>
        <v>4</v>
      </c>
      <c r="T294" s="14">
        <f>INDEX(挂机升级突破!BI$6:BI$57,卡牌消耗!$X294)</f>
        <v>0</v>
      </c>
      <c r="U294" s="14" t="str">
        <f t="shared" si="84"/>
        <v>项羽</v>
      </c>
      <c r="V294" s="14">
        <f t="shared" si="85"/>
        <v>5</v>
      </c>
      <c r="W294" s="14" t="str">
        <f t="shared" si="86"/>
        <v>项羽魂火-30</v>
      </c>
      <c r="X294" s="14">
        <f t="shared" si="87"/>
        <v>30</v>
      </c>
      <c r="Y294" s="14" t="str">
        <f>INDEX(挂机升级突破!$BJ$4:$BT$4,INDEX(挂机升级突破!$BG$6:$BG$57,卡牌消耗!X294))</f>
        <v>金币</v>
      </c>
      <c r="Z294" s="14">
        <f>ROUND(INDEX(挂机升级突破!$AZ$6:$AZ$57,卡牌消耗!X294)*INDEX(卡牌消耗!$B$8:$F$8,V294),0)</f>
        <v>55290</v>
      </c>
      <c r="AA294" s="14" t="str">
        <f>IF(S294&gt;0,INDEX(挂机升级突破!$BJ$4:$BT$4,S294),"")</f>
        <v>橙色基础材料</v>
      </c>
      <c r="AB294" s="14">
        <f>ROUND(INDEX(挂机升级突破!$BJ$6:$BT$57,卡牌消耗!X294,S294)*INDEX(卡牌消耗!$B$5:$F$5,V294),0)</f>
        <v>29</v>
      </c>
      <c r="AC294" s="14" t="str">
        <f>IF(T294&gt;0,INDEX(挂机升级突破!$BJ$4:$BT$4,T294),"")</f>
        <v/>
      </c>
      <c r="AD294" s="14" t="str">
        <f>IF(T294&gt;0,ROUND(INDEX(挂机升级突破!$BJ$6:$BT$57,卡牌消耗!X294,T294)*INDEX(卡牌消耗!$B$7:$F$7,V294),0),"")</f>
        <v/>
      </c>
      <c r="AE294" s="122"/>
      <c r="AF294" s="15"/>
      <c r="AG294" s="120">
        <v>290</v>
      </c>
      <c r="AH294" s="14">
        <f t="shared" si="88"/>
        <v>15</v>
      </c>
      <c r="AI294" s="14">
        <f>INDEX(挂机升级突破!$BY$7:$BY$26,AM294)</f>
        <v>5</v>
      </c>
      <c r="AJ294" s="14">
        <f>INDEX(挂机升级突破!$BZ$7:$BZ$26,AM294)</f>
        <v>2</v>
      </c>
      <c r="AK294" s="14">
        <f t="shared" si="89"/>
        <v>2</v>
      </c>
      <c r="AL294" s="14" t="str">
        <f t="shared" si="90"/>
        <v>于禁</v>
      </c>
      <c r="AM294" s="14">
        <f t="shared" si="91"/>
        <v>10</v>
      </c>
      <c r="AN294" s="14" t="str">
        <f t="shared" si="92"/>
        <v>于禁10突</v>
      </c>
      <c r="AO294" s="14" t="str">
        <f>IF(AI294&gt;0,INDEX(挂机升级突破!$CF$5:$CJ$5,卡牌消耗!AI294),"")</f>
        <v>金币</v>
      </c>
      <c r="AP294" s="14">
        <f>IF(AI294&gt;0,ROUND(INDEX(挂机升级突破!$CJ$7:$CJ$26,卡牌消耗!AM294)*INDEX(卡牌消耗!$B$8:$F$8,AK294),0),"")</f>
        <v>4442</v>
      </c>
      <c r="AQ294" s="14" t="str">
        <f>IF(AJ294&gt;0,INDEX(挂机升级突破!$CF$5:$CJ$5,卡牌消耗!AJ294),"")</f>
        <v>乌金</v>
      </c>
      <c r="AR294" s="14">
        <f>IF(AJ294&gt;0,ROUND(INDEX(挂机升级突破!$CF$7:$CI$26,卡牌消耗!AM294,卡牌消耗!AJ294)*INDEX($B$6:$F$6,AK294),0),"")</f>
        <v>23</v>
      </c>
      <c r="AS294" s="120"/>
      <c r="AT294" s="120"/>
      <c r="AU294" s="122"/>
      <c r="AV294" s="15"/>
    </row>
    <row r="295" spans="8:48" ht="16.5" x14ac:dyDescent="0.2">
      <c r="H295" s="15"/>
      <c r="I295" s="15"/>
      <c r="J295" s="15"/>
      <c r="K295" s="15"/>
      <c r="L295" s="15"/>
      <c r="M295" s="15"/>
      <c r="N295" s="15"/>
      <c r="O295" s="15"/>
      <c r="P295" s="120">
        <v>291</v>
      </c>
      <c r="Q295" s="14">
        <f t="shared" si="83"/>
        <v>6</v>
      </c>
      <c r="R295" s="14">
        <f>INDEX(挂机升级突破!$BG$6:$BG$57,卡牌消耗!X295)</f>
        <v>11</v>
      </c>
      <c r="S295" s="14">
        <f>INDEX(挂机升级突破!BH$6:BH$57,卡牌消耗!$X295)</f>
        <v>4</v>
      </c>
      <c r="T295" s="14">
        <f>INDEX(挂机升级突破!BI$6:BI$57,卡牌消耗!$X295)</f>
        <v>0</v>
      </c>
      <c r="U295" s="14" t="str">
        <f t="shared" si="84"/>
        <v>项羽</v>
      </c>
      <c r="V295" s="14">
        <f t="shared" si="85"/>
        <v>5</v>
      </c>
      <c r="W295" s="14" t="str">
        <f t="shared" si="86"/>
        <v>项羽魂火-31</v>
      </c>
      <c r="X295" s="14">
        <f t="shared" si="87"/>
        <v>31</v>
      </c>
      <c r="Y295" s="14" t="str">
        <f>INDEX(挂机升级突破!$BJ$4:$BT$4,INDEX(挂机升级突破!$BG$6:$BG$57,卡牌消耗!X295))</f>
        <v>金币</v>
      </c>
      <c r="Z295" s="14">
        <f>ROUND(INDEX(挂机升级突破!$AZ$6:$AZ$57,卡牌消耗!X295)*INDEX(卡牌消耗!$B$8:$F$8,V295),0)</f>
        <v>57400</v>
      </c>
      <c r="AA295" s="14" t="str">
        <f>IF(S295&gt;0,INDEX(挂机升级突破!$BJ$4:$BT$4,S295),"")</f>
        <v>橙色基础材料</v>
      </c>
      <c r="AB295" s="14">
        <f>ROUND(INDEX(挂机升级突破!$BJ$6:$BT$57,卡牌消耗!X295,S295)*INDEX(卡牌消耗!$B$5:$F$5,V295),0)</f>
        <v>29</v>
      </c>
      <c r="AC295" s="14" t="str">
        <f>IF(T295&gt;0,INDEX(挂机升级突破!$BJ$4:$BT$4,T295),"")</f>
        <v/>
      </c>
      <c r="AD295" s="14" t="str">
        <f>IF(T295&gt;0,ROUND(INDEX(挂机升级突破!$BJ$6:$BT$57,卡牌消耗!X295,T295)*INDEX(卡牌消耗!$B$7:$F$7,V295),0),"")</f>
        <v/>
      </c>
      <c r="AE295" s="122"/>
      <c r="AF295" s="15"/>
      <c r="AG295" s="120">
        <v>291</v>
      </c>
      <c r="AH295" s="14">
        <f t="shared" si="88"/>
        <v>15</v>
      </c>
      <c r="AI295" s="14">
        <f>INDEX(挂机升级突破!$BY$7:$BY$26,AM295)</f>
        <v>5</v>
      </c>
      <c r="AJ295" s="14">
        <f>INDEX(挂机升级突破!$BZ$7:$BZ$26,AM295)</f>
        <v>2</v>
      </c>
      <c r="AK295" s="14">
        <f t="shared" si="89"/>
        <v>2</v>
      </c>
      <c r="AL295" s="14" t="str">
        <f t="shared" si="90"/>
        <v>于禁</v>
      </c>
      <c r="AM295" s="14">
        <f t="shared" si="91"/>
        <v>11</v>
      </c>
      <c r="AN295" s="14" t="str">
        <f t="shared" si="92"/>
        <v>于禁11突</v>
      </c>
      <c r="AO295" s="14" t="str">
        <f>IF(AI295&gt;0,INDEX(挂机升级突破!$CF$5:$CJ$5,卡牌消耗!AI295),"")</f>
        <v>金币</v>
      </c>
      <c r="AP295" s="14">
        <f>IF(AI295&gt;0,ROUND(INDEX(挂机升级突破!$CJ$7:$CJ$26,卡牌消耗!AM295)*INDEX(卡牌消耗!$B$8:$F$8,AK295),0),"")</f>
        <v>5460</v>
      </c>
      <c r="AQ295" s="14" t="str">
        <f>IF(AJ295&gt;0,INDEX(挂机升级突破!$CF$5:$CJ$5,卡牌消耗!AJ295),"")</f>
        <v>乌金</v>
      </c>
      <c r="AR295" s="14">
        <f>IF(AJ295&gt;0,ROUND(INDEX(挂机升级突破!$CF$7:$CI$26,卡牌消耗!AM295,卡牌消耗!AJ295)*INDEX($B$6:$F$6,AK295),0),"")</f>
        <v>30</v>
      </c>
      <c r="AS295" s="120"/>
      <c r="AT295" s="120"/>
      <c r="AU295" s="122"/>
      <c r="AV295" s="15"/>
    </row>
    <row r="296" spans="8:48" ht="16.5" x14ac:dyDescent="0.2">
      <c r="H296" s="15"/>
      <c r="I296" s="15"/>
      <c r="J296" s="15"/>
      <c r="K296" s="15"/>
      <c r="L296" s="15"/>
      <c r="M296" s="15"/>
      <c r="N296" s="15"/>
      <c r="O296" s="15"/>
      <c r="P296" s="120">
        <v>292</v>
      </c>
      <c r="Q296" s="14">
        <f t="shared" si="83"/>
        <v>6</v>
      </c>
      <c r="R296" s="14">
        <f>INDEX(挂机升级突破!$BG$6:$BG$57,卡牌消耗!X296)</f>
        <v>11</v>
      </c>
      <c r="S296" s="14">
        <f>INDEX(挂机升级突破!BH$6:BH$57,卡牌消耗!$X296)</f>
        <v>4</v>
      </c>
      <c r="T296" s="14">
        <f>INDEX(挂机升级突破!BI$6:BI$57,卡牌消耗!$X296)</f>
        <v>0</v>
      </c>
      <c r="U296" s="14" t="str">
        <f t="shared" si="84"/>
        <v>项羽</v>
      </c>
      <c r="V296" s="14">
        <f t="shared" si="85"/>
        <v>5</v>
      </c>
      <c r="W296" s="14" t="str">
        <f t="shared" si="86"/>
        <v>项羽魂火-32</v>
      </c>
      <c r="X296" s="14">
        <f t="shared" si="87"/>
        <v>32</v>
      </c>
      <c r="Y296" s="14" t="str">
        <f>INDEX(挂机升级突破!$BJ$4:$BT$4,INDEX(挂机升级突破!$BG$6:$BG$57,卡牌消耗!X296))</f>
        <v>金币</v>
      </c>
      <c r="Z296" s="14">
        <f>ROUND(INDEX(挂机升级突破!$AZ$6:$AZ$57,卡牌消耗!X296)*INDEX(卡牌消耗!$B$8:$F$8,V296),0)</f>
        <v>64030</v>
      </c>
      <c r="AA296" s="14" t="str">
        <f>IF(S296&gt;0,INDEX(挂机升级突破!$BJ$4:$BT$4,S296),"")</f>
        <v>橙色基础材料</v>
      </c>
      <c r="AB296" s="14">
        <f>ROUND(INDEX(挂机升级突破!$BJ$6:$BT$57,卡牌消耗!X296,S296)*INDEX(卡牌消耗!$B$5:$F$5,V296),0)</f>
        <v>29</v>
      </c>
      <c r="AC296" s="14" t="str">
        <f>IF(T296&gt;0,INDEX(挂机升级突破!$BJ$4:$BT$4,T296),"")</f>
        <v/>
      </c>
      <c r="AD296" s="14" t="str">
        <f>IF(T296&gt;0,ROUND(INDEX(挂机升级突破!$BJ$6:$BT$57,卡牌消耗!X296,T296)*INDEX(卡牌消耗!$B$7:$F$7,V296),0),"")</f>
        <v/>
      </c>
      <c r="AE296" s="122"/>
      <c r="AF296" s="15"/>
      <c r="AG296" s="120">
        <v>292</v>
      </c>
      <c r="AH296" s="14">
        <f t="shared" si="88"/>
        <v>15</v>
      </c>
      <c r="AI296" s="14">
        <f>INDEX(挂机升级突破!$BY$7:$BY$26,AM296)</f>
        <v>5</v>
      </c>
      <c r="AJ296" s="14">
        <f>INDEX(挂机升级突破!$BZ$7:$BZ$26,AM296)</f>
        <v>2</v>
      </c>
      <c r="AK296" s="14">
        <f t="shared" si="89"/>
        <v>2</v>
      </c>
      <c r="AL296" s="14" t="str">
        <f t="shared" si="90"/>
        <v>于禁</v>
      </c>
      <c r="AM296" s="14">
        <f t="shared" si="91"/>
        <v>12</v>
      </c>
      <c r="AN296" s="14" t="str">
        <f t="shared" si="92"/>
        <v>于禁12突</v>
      </c>
      <c r="AO296" s="14" t="str">
        <f>IF(AI296&gt;0,INDEX(挂机升级突破!$CF$5:$CJ$5,卡牌消耗!AI296),"")</f>
        <v>金币</v>
      </c>
      <c r="AP296" s="14">
        <f>IF(AI296&gt;0,ROUND(INDEX(挂机升级突破!$CJ$7:$CJ$26,卡牌消耗!AM296)*INDEX(卡牌消耗!$B$8:$F$8,AK296),0),"")</f>
        <v>9240</v>
      </c>
      <c r="AQ296" s="14" t="str">
        <f>IF(AJ296&gt;0,INDEX(挂机升级突破!$CF$5:$CJ$5,卡牌消耗!AJ296),"")</f>
        <v>乌金</v>
      </c>
      <c r="AR296" s="14">
        <f>IF(AJ296&gt;0,ROUND(INDEX(挂机升级突破!$CF$7:$CI$26,卡牌消耗!AM296,卡牌消耗!AJ296)*INDEX($B$6:$F$6,AK296),0),"")</f>
        <v>39</v>
      </c>
      <c r="AS296" s="120"/>
      <c r="AT296" s="120"/>
      <c r="AU296" s="122"/>
      <c r="AV296" s="15"/>
    </row>
    <row r="297" spans="8:48" ht="16.5" x14ac:dyDescent="0.2">
      <c r="H297" s="15"/>
      <c r="I297" s="15"/>
      <c r="J297" s="15"/>
      <c r="K297" s="15"/>
      <c r="L297" s="15"/>
      <c r="M297" s="15"/>
      <c r="N297" s="15"/>
      <c r="O297" s="15"/>
      <c r="P297" s="120">
        <v>293</v>
      </c>
      <c r="Q297" s="14">
        <f t="shared" si="83"/>
        <v>6</v>
      </c>
      <c r="R297" s="14">
        <f>INDEX(挂机升级突破!$BG$6:$BG$57,卡牌消耗!X297)</f>
        <v>11</v>
      </c>
      <c r="S297" s="14">
        <f>INDEX(挂机升级突破!BH$6:BH$57,卡牌消耗!$X297)</f>
        <v>4</v>
      </c>
      <c r="T297" s="14">
        <f>INDEX(挂机升级突破!BI$6:BI$57,卡牌消耗!$X297)</f>
        <v>0</v>
      </c>
      <c r="U297" s="14" t="str">
        <f t="shared" si="84"/>
        <v>项羽</v>
      </c>
      <c r="V297" s="14">
        <f t="shared" si="85"/>
        <v>5</v>
      </c>
      <c r="W297" s="14" t="str">
        <f t="shared" si="86"/>
        <v>项羽魂火-33</v>
      </c>
      <c r="X297" s="14">
        <f t="shared" si="87"/>
        <v>33</v>
      </c>
      <c r="Y297" s="14" t="str">
        <f>INDEX(挂机升级突破!$BJ$4:$BT$4,INDEX(挂机升级突破!$BG$6:$BG$57,卡牌消耗!X297))</f>
        <v>金币</v>
      </c>
      <c r="Z297" s="14">
        <f>ROUND(INDEX(挂机升级突破!$AZ$6:$AZ$57,卡牌消耗!X297)*INDEX(卡牌消耗!$B$8:$F$8,V297),0)</f>
        <v>65790</v>
      </c>
      <c r="AA297" s="14" t="str">
        <f>IF(S297&gt;0,INDEX(挂机升级突破!$BJ$4:$BT$4,S297),"")</f>
        <v>橙色基础材料</v>
      </c>
      <c r="AB297" s="14">
        <f>ROUND(INDEX(挂机升级突破!$BJ$6:$BT$57,卡牌消耗!X297,S297)*INDEX(卡牌消耗!$B$5:$F$5,V297),0)</f>
        <v>29</v>
      </c>
      <c r="AC297" s="14" t="str">
        <f>IF(T297&gt;0,INDEX(挂机升级突破!$BJ$4:$BT$4,T297),"")</f>
        <v/>
      </c>
      <c r="AD297" s="14" t="str">
        <f>IF(T297&gt;0,ROUND(INDEX(挂机升级突破!$BJ$6:$BT$57,卡牌消耗!X297,T297)*INDEX(卡牌消耗!$B$7:$F$7,V297),0),"")</f>
        <v/>
      </c>
      <c r="AE297" s="122"/>
      <c r="AF297" s="15"/>
      <c r="AG297" s="120">
        <v>293</v>
      </c>
      <c r="AH297" s="14">
        <f t="shared" si="88"/>
        <v>15</v>
      </c>
      <c r="AI297" s="14">
        <f>INDEX(挂机升级突破!$BY$7:$BY$26,AM297)</f>
        <v>5</v>
      </c>
      <c r="AJ297" s="14">
        <f>INDEX(挂机升级突破!$BZ$7:$BZ$26,AM297)</f>
        <v>3</v>
      </c>
      <c r="AK297" s="14">
        <f t="shared" si="89"/>
        <v>2</v>
      </c>
      <c r="AL297" s="14" t="str">
        <f t="shared" si="90"/>
        <v>于禁</v>
      </c>
      <c r="AM297" s="14">
        <f t="shared" si="91"/>
        <v>13</v>
      </c>
      <c r="AN297" s="14" t="str">
        <f t="shared" si="92"/>
        <v>于禁13突</v>
      </c>
      <c r="AO297" s="14" t="str">
        <f>IF(AI297&gt;0,INDEX(挂机升级突破!$CF$5:$CJ$5,卡牌消耗!AI297),"")</f>
        <v>金币</v>
      </c>
      <c r="AP297" s="14">
        <f>IF(AI297&gt;0,ROUND(INDEX(挂机升级突破!$CJ$7:$CJ$26,卡牌消耗!AM297)*INDEX(卡牌消耗!$B$8:$F$8,AK297),0),"")</f>
        <v>11573</v>
      </c>
      <c r="AQ297" s="14" t="str">
        <f>IF(AJ297&gt;0,INDEX(挂机升级突破!$CF$5:$CJ$5,卡牌消耗!AJ297),"")</f>
        <v>银母</v>
      </c>
      <c r="AR297" s="14">
        <f>IF(AJ297&gt;0,ROUND(INDEX(挂机升级突破!$CF$7:$CI$26,卡牌消耗!AM297,卡牌消耗!AJ297)*INDEX($B$6:$F$6,AK297),0),"")</f>
        <v>15</v>
      </c>
      <c r="AS297" s="120"/>
      <c r="AT297" s="120"/>
      <c r="AU297" s="122"/>
      <c r="AV297" s="15"/>
    </row>
    <row r="298" spans="8:48" ht="16.5" x14ac:dyDescent="0.2">
      <c r="H298" s="15"/>
      <c r="I298" s="15"/>
      <c r="J298" s="15"/>
      <c r="K298" s="15"/>
      <c r="L298" s="15"/>
      <c r="M298" s="15"/>
      <c r="N298" s="15"/>
      <c r="O298" s="15"/>
      <c r="P298" s="120">
        <v>294</v>
      </c>
      <c r="Q298" s="14">
        <f t="shared" si="83"/>
        <v>6</v>
      </c>
      <c r="R298" s="14">
        <f>INDEX(挂机升级突破!$BG$6:$BG$57,卡牌消耗!X298)</f>
        <v>11</v>
      </c>
      <c r="S298" s="14">
        <f>INDEX(挂机升级突破!BH$6:BH$57,卡牌消耗!$X298)</f>
        <v>4</v>
      </c>
      <c r="T298" s="14">
        <f>INDEX(挂机升级突破!BI$6:BI$57,卡牌消耗!$X298)</f>
        <v>0</v>
      </c>
      <c r="U298" s="14" t="str">
        <f t="shared" si="84"/>
        <v>项羽</v>
      </c>
      <c r="V298" s="14">
        <f t="shared" si="85"/>
        <v>5</v>
      </c>
      <c r="W298" s="14" t="str">
        <f t="shared" si="86"/>
        <v>项羽魂火-34</v>
      </c>
      <c r="X298" s="14">
        <f t="shared" si="87"/>
        <v>34</v>
      </c>
      <c r="Y298" s="14" t="str">
        <f>INDEX(挂机升级突破!$BJ$4:$BT$4,INDEX(挂机升级突破!$BG$6:$BG$57,卡牌消耗!X298))</f>
        <v>金币</v>
      </c>
      <c r="Z298" s="14">
        <f>ROUND(INDEX(挂机升级突破!$AZ$6:$AZ$57,卡牌消耗!X298)*INDEX(卡牌消耗!$B$8:$F$8,V298),0)</f>
        <v>73380</v>
      </c>
      <c r="AA298" s="14" t="str">
        <f>IF(S298&gt;0,INDEX(挂机升级突破!$BJ$4:$BT$4,S298),"")</f>
        <v>橙色基础材料</v>
      </c>
      <c r="AB298" s="14">
        <f>ROUND(INDEX(挂机升级突破!$BJ$6:$BT$57,卡牌消耗!X298,S298)*INDEX(卡牌消耗!$B$5:$F$5,V298),0)</f>
        <v>32</v>
      </c>
      <c r="AC298" s="14" t="str">
        <f>IF(T298&gt;0,INDEX(挂机升级突破!$BJ$4:$BT$4,T298),"")</f>
        <v/>
      </c>
      <c r="AD298" s="14" t="str">
        <f>IF(T298&gt;0,ROUND(INDEX(挂机升级突破!$BJ$6:$BT$57,卡牌消耗!X298,T298)*INDEX(卡牌消耗!$B$7:$F$7,V298),0),"")</f>
        <v/>
      </c>
      <c r="AE298" s="122"/>
      <c r="AF298" s="15"/>
      <c r="AG298" s="120">
        <v>294</v>
      </c>
      <c r="AH298" s="14">
        <f t="shared" si="88"/>
        <v>15</v>
      </c>
      <c r="AI298" s="14">
        <f>INDEX(挂机升级突破!$BY$7:$BY$26,AM298)</f>
        <v>5</v>
      </c>
      <c r="AJ298" s="14">
        <f>INDEX(挂机升级突破!$BZ$7:$BZ$26,AM298)</f>
        <v>3</v>
      </c>
      <c r="AK298" s="14">
        <f t="shared" si="89"/>
        <v>2</v>
      </c>
      <c r="AL298" s="14" t="str">
        <f t="shared" si="90"/>
        <v>于禁</v>
      </c>
      <c r="AM298" s="14">
        <f t="shared" si="91"/>
        <v>14</v>
      </c>
      <c r="AN298" s="14" t="str">
        <f t="shared" si="92"/>
        <v>于禁14突</v>
      </c>
      <c r="AO298" s="14" t="str">
        <f>IF(AI298&gt;0,INDEX(挂机升级突破!$CF$5:$CJ$5,卡牌消耗!AI298),"")</f>
        <v>金币</v>
      </c>
      <c r="AP298" s="14">
        <f>IF(AI298&gt;0,ROUND(INDEX(挂机升级突破!$CJ$7:$CJ$26,卡牌消耗!AM298)*INDEX(卡牌消耗!$B$8:$F$8,AK298),0),"")</f>
        <v>15456</v>
      </c>
      <c r="AQ298" s="14" t="str">
        <f>IF(AJ298&gt;0,INDEX(挂机升级突破!$CF$5:$CJ$5,卡牌消耗!AJ298),"")</f>
        <v>银母</v>
      </c>
      <c r="AR298" s="14">
        <f>IF(AJ298&gt;0,ROUND(INDEX(挂机升级突破!$CF$7:$CI$26,卡牌消耗!AM298,卡牌消耗!AJ298)*INDEX($B$6:$F$6,AK298),0),"")</f>
        <v>21</v>
      </c>
      <c r="AS298" s="120"/>
      <c r="AT298" s="120"/>
      <c r="AU298" s="122"/>
      <c r="AV298" s="15"/>
    </row>
    <row r="299" spans="8:48" ht="16.5" x14ac:dyDescent="0.2">
      <c r="H299" s="15"/>
      <c r="I299" s="15"/>
      <c r="J299" s="15"/>
      <c r="K299" s="15"/>
      <c r="L299" s="15"/>
      <c r="M299" s="15"/>
      <c r="N299" s="15"/>
      <c r="O299" s="15"/>
      <c r="P299" s="120">
        <v>295</v>
      </c>
      <c r="Q299" s="14">
        <f t="shared" si="83"/>
        <v>6</v>
      </c>
      <c r="R299" s="14">
        <f>INDEX(挂机升级突破!$BG$6:$BG$57,卡牌消耗!X299)</f>
        <v>11</v>
      </c>
      <c r="S299" s="14">
        <f>INDEX(挂机升级突破!BH$6:BH$57,卡牌消耗!$X299)</f>
        <v>4</v>
      </c>
      <c r="T299" s="14">
        <f>INDEX(挂机升级突破!BI$6:BI$57,卡牌消耗!$X299)</f>
        <v>0</v>
      </c>
      <c r="U299" s="14" t="str">
        <f t="shared" si="84"/>
        <v>项羽</v>
      </c>
      <c r="V299" s="14">
        <f t="shared" si="85"/>
        <v>5</v>
      </c>
      <c r="W299" s="14" t="str">
        <f t="shared" si="86"/>
        <v>项羽魂火-35</v>
      </c>
      <c r="X299" s="14">
        <f t="shared" si="87"/>
        <v>35</v>
      </c>
      <c r="Y299" s="14" t="str">
        <f>INDEX(挂机升级突破!$BJ$4:$BT$4,INDEX(挂机升级突破!$BG$6:$BG$57,卡牌消耗!X299))</f>
        <v>金币</v>
      </c>
      <c r="Z299" s="14">
        <f>ROUND(INDEX(挂机升级突破!$AZ$6:$AZ$57,卡牌消耗!X299)*INDEX(卡牌消耗!$B$8:$F$8,V299),0)</f>
        <v>74740</v>
      </c>
      <c r="AA299" s="14" t="str">
        <f>IF(S299&gt;0,INDEX(挂机升级突破!$BJ$4:$BT$4,S299),"")</f>
        <v>橙色基础材料</v>
      </c>
      <c r="AB299" s="14">
        <f>ROUND(INDEX(挂机升级突破!$BJ$6:$BT$57,卡牌消耗!X299,S299)*INDEX(卡牌消耗!$B$5:$F$5,V299),0)</f>
        <v>32</v>
      </c>
      <c r="AC299" s="14" t="str">
        <f>IF(T299&gt;0,INDEX(挂机升级突破!$BJ$4:$BT$4,T299),"")</f>
        <v/>
      </c>
      <c r="AD299" s="14" t="str">
        <f>IF(T299&gt;0,ROUND(INDEX(挂机升级突破!$BJ$6:$BT$57,卡牌消耗!X299,T299)*INDEX(卡牌消耗!$B$7:$F$7,V299),0),"")</f>
        <v/>
      </c>
      <c r="AE299" s="122"/>
      <c r="AF299" s="15"/>
      <c r="AG299" s="120">
        <v>295</v>
      </c>
      <c r="AH299" s="14">
        <f t="shared" si="88"/>
        <v>15</v>
      </c>
      <c r="AI299" s="14">
        <f>INDEX(挂机升级突破!$BY$7:$BY$26,AM299)</f>
        <v>5</v>
      </c>
      <c r="AJ299" s="14">
        <f>INDEX(挂机升级突破!$BZ$7:$BZ$26,AM299)</f>
        <v>3</v>
      </c>
      <c r="AK299" s="14">
        <f t="shared" si="89"/>
        <v>2</v>
      </c>
      <c r="AL299" s="14" t="str">
        <f t="shared" si="90"/>
        <v>于禁</v>
      </c>
      <c r="AM299" s="14">
        <f t="shared" si="91"/>
        <v>15</v>
      </c>
      <c r="AN299" s="14" t="str">
        <f t="shared" si="92"/>
        <v>于禁15突</v>
      </c>
      <c r="AO299" s="14" t="str">
        <f>IF(AI299&gt;0,INDEX(挂机升级突破!$CF$5:$CJ$5,卡牌消耗!AI299),"")</f>
        <v>金币</v>
      </c>
      <c r="AP299" s="14">
        <f>IF(AI299&gt;0,ROUND(INDEX(挂机升级突破!$CJ$7:$CJ$26,卡牌消耗!AM299)*INDEX(卡牌消耗!$B$8:$F$8,AK299),0),"")</f>
        <v>17714</v>
      </c>
      <c r="AQ299" s="14" t="str">
        <f>IF(AJ299&gt;0,INDEX(挂机升级突破!$CF$5:$CJ$5,卡牌消耗!AJ299),"")</f>
        <v>银母</v>
      </c>
      <c r="AR299" s="14">
        <f>IF(AJ299&gt;0,ROUND(INDEX(挂机升级突破!$CF$7:$CI$26,卡牌消耗!AM299,卡牌消耗!AJ299)*INDEX($B$6:$F$6,AK299),0),"")</f>
        <v>28</v>
      </c>
      <c r="AS299" s="120"/>
      <c r="AT299" s="120"/>
      <c r="AU299" s="122"/>
      <c r="AV299" s="15"/>
    </row>
    <row r="300" spans="8:48" ht="16.5" x14ac:dyDescent="0.2">
      <c r="H300" s="15"/>
      <c r="I300" s="15"/>
      <c r="J300" s="15"/>
      <c r="K300" s="15"/>
      <c r="L300" s="15"/>
      <c r="M300" s="15"/>
      <c r="N300" s="15"/>
      <c r="O300" s="15"/>
      <c r="P300" s="120">
        <v>296</v>
      </c>
      <c r="Q300" s="14">
        <f t="shared" si="83"/>
        <v>6</v>
      </c>
      <c r="R300" s="14">
        <f>INDEX(挂机升级突破!$BG$6:$BG$57,卡牌消耗!X300)</f>
        <v>11</v>
      </c>
      <c r="S300" s="14">
        <f>INDEX(挂机升级突破!BH$6:BH$57,卡牌消耗!$X300)</f>
        <v>4</v>
      </c>
      <c r="T300" s="14">
        <f>INDEX(挂机升级突破!BI$6:BI$57,卡牌消耗!$X300)</f>
        <v>0</v>
      </c>
      <c r="U300" s="14" t="str">
        <f t="shared" si="84"/>
        <v>项羽</v>
      </c>
      <c r="V300" s="14">
        <f t="shared" si="85"/>
        <v>5</v>
      </c>
      <c r="W300" s="14" t="str">
        <f t="shared" si="86"/>
        <v>项羽魂火-36</v>
      </c>
      <c r="X300" s="14">
        <f t="shared" si="87"/>
        <v>36</v>
      </c>
      <c r="Y300" s="14" t="str">
        <f>INDEX(挂机升级突破!$BJ$4:$BT$4,INDEX(挂机升级突破!$BG$6:$BG$57,卡牌消耗!X300))</f>
        <v>金币</v>
      </c>
      <c r="Z300" s="14">
        <f>ROUND(INDEX(挂机升级突破!$AZ$6:$AZ$57,卡牌消耗!X300)*INDEX(卡牌消耗!$B$8:$F$8,V300),0)</f>
        <v>83360</v>
      </c>
      <c r="AA300" s="14" t="str">
        <f>IF(S300&gt;0,INDEX(挂机升级突破!$BJ$4:$BT$4,S300),"")</f>
        <v>橙色基础材料</v>
      </c>
      <c r="AB300" s="14">
        <f>ROUND(INDEX(挂机升级突破!$BJ$6:$BT$57,卡牌消耗!X300,S300)*INDEX(卡牌消耗!$B$5:$F$5,V300),0)</f>
        <v>32</v>
      </c>
      <c r="AC300" s="14" t="str">
        <f>IF(T300&gt;0,INDEX(挂机升级突破!$BJ$4:$BT$4,T300),"")</f>
        <v/>
      </c>
      <c r="AD300" s="14" t="str">
        <f>IF(T300&gt;0,ROUND(INDEX(挂机升级突破!$BJ$6:$BT$57,卡牌消耗!X300,T300)*INDEX(卡牌消耗!$B$7:$F$7,V300),0),"")</f>
        <v/>
      </c>
      <c r="AE300" s="122"/>
      <c r="AF300" s="15"/>
      <c r="AG300" s="120">
        <v>296</v>
      </c>
      <c r="AH300" s="14">
        <f t="shared" si="88"/>
        <v>15</v>
      </c>
      <c r="AI300" s="14">
        <f>INDEX(挂机升级突破!$BY$7:$BY$26,AM300)</f>
        <v>5</v>
      </c>
      <c r="AJ300" s="14">
        <f>INDEX(挂机升级突破!$BZ$7:$BZ$26,AM300)</f>
        <v>3</v>
      </c>
      <c r="AK300" s="14">
        <f t="shared" si="89"/>
        <v>2</v>
      </c>
      <c r="AL300" s="14" t="str">
        <f t="shared" si="90"/>
        <v>于禁</v>
      </c>
      <c r="AM300" s="14">
        <f t="shared" si="91"/>
        <v>16</v>
      </c>
      <c r="AN300" s="14" t="str">
        <f t="shared" si="92"/>
        <v>于禁16突</v>
      </c>
      <c r="AO300" s="14" t="str">
        <f>IF(AI300&gt;0,INDEX(挂机升级突破!$CF$5:$CJ$5,卡牌消耗!AI300),"")</f>
        <v>金币</v>
      </c>
      <c r="AP300" s="14">
        <f>IF(AI300&gt;0,ROUND(INDEX(挂机升级突破!$CJ$7:$CJ$26,卡牌消耗!AM300)*INDEX(卡牌消耗!$B$8:$F$8,AK300),0),"")</f>
        <v>22680</v>
      </c>
      <c r="AQ300" s="14" t="str">
        <f>IF(AJ300&gt;0,INDEX(挂机升级突破!$CF$5:$CJ$5,卡牌消耗!AJ300),"")</f>
        <v>银母</v>
      </c>
      <c r="AR300" s="14">
        <f>IF(AJ300&gt;0,ROUND(INDEX(挂机升级突破!$CF$7:$CI$26,卡牌消耗!AM300,卡牌消耗!AJ300)*INDEX($B$6:$F$6,AK300),0),"")</f>
        <v>36</v>
      </c>
      <c r="AS300" s="120"/>
      <c r="AT300" s="120"/>
      <c r="AU300" s="122"/>
      <c r="AV300" s="15"/>
    </row>
    <row r="301" spans="8:48" ht="16.5" x14ac:dyDescent="0.2">
      <c r="H301" s="15"/>
      <c r="I301" s="15"/>
      <c r="J301" s="15"/>
      <c r="K301" s="15"/>
      <c r="L301" s="15"/>
      <c r="M301" s="15"/>
      <c r="N301" s="15"/>
      <c r="O301" s="15"/>
      <c r="P301" s="120">
        <v>297</v>
      </c>
      <c r="Q301" s="14">
        <f t="shared" si="83"/>
        <v>6</v>
      </c>
      <c r="R301" s="14">
        <f>INDEX(挂机升级突破!$BG$6:$BG$57,卡牌消耗!X301)</f>
        <v>11</v>
      </c>
      <c r="S301" s="14">
        <f>INDEX(挂机升级突破!BH$6:BH$57,卡牌消耗!$X301)</f>
        <v>4</v>
      </c>
      <c r="T301" s="14">
        <f>INDEX(挂机升级突破!BI$6:BI$57,卡牌消耗!$X301)</f>
        <v>0</v>
      </c>
      <c r="U301" s="14" t="str">
        <f t="shared" si="84"/>
        <v>项羽</v>
      </c>
      <c r="V301" s="14">
        <f t="shared" si="85"/>
        <v>5</v>
      </c>
      <c r="W301" s="14" t="str">
        <f t="shared" si="86"/>
        <v>项羽魂火-37</v>
      </c>
      <c r="X301" s="14">
        <f t="shared" si="87"/>
        <v>37</v>
      </c>
      <c r="Y301" s="14" t="str">
        <f>INDEX(挂机升级突破!$BJ$4:$BT$4,INDEX(挂机升级突破!$BG$6:$BG$57,卡牌消耗!X301))</f>
        <v>金币</v>
      </c>
      <c r="Z301" s="14">
        <f>ROUND(INDEX(挂机升级突破!$AZ$6:$AZ$57,卡牌消耗!X301)*INDEX(卡牌消耗!$B$8:$F$8,V301),0)</f>
        <v>84240</v>
      </c>
      <c r="AA301" s="14" t="str">
        <f>IF(S301&gt;0,INDEX(挂机升级突破!$BJ$4:$BT$4,S301),"")</f>
        <v>橙色基础材料</v>
      </c>
      <c r="AB301" s="14">
        <f>ROUND(INDEX(挂机升级突破!$BJ$6:$BT$57,卡牌消耗!X301,S301)*INDEX(卡牌消耗!$B$5:$F$5,V301),0)</f>
        <v>32</v>
      </c>
      <c r="AC301" s="14" t="str">
        <f>IF(T301&gt;0,INDEX(挂机升级突破!$BJ$4:$BT$4,T301),"")</f>
        <v/>
      </c>
      <c r="AD301" s="14" t="str">
        <f>IF(T301&gt;0,ROUND(INDEX(挂机升级突破!$BJ$6:$BT$57,卡牌消耗!X301,T301)*INDEX(卡牌消耗!$B$7:$F$7,V301),0),"")</f>
        <v/>
      </c>
      <c r="AE301" s="122"/>
      <c r="AF301" s="15"/>
      <c r="AG301" s="120">
        <v>297</v>
      </c>
      <c r="AH301" s="14">
        <f t="shared" si="88"/>
        <v>15</v>
      </c>
      <c r="AI301" s="14">
        <f>INDEX(挂机升级突破!$BY$7:$BY$26,AM301)</f>
        <v>5</v>
      </c>
      <c r="AJ301" s="14">
        <f>INDEX(挂机升级突破!$BZ$7:$BZ$26,AM301)</f>
        <v>4</v>
      </c>
      <c r="AK301" s="14">
        <f t="shared" si="89"/>
        <v>2</v>
      </c>
      <c r="AL301" s="14" t="str">
        <f t="shared" si="90"/>
        <v>于禁</v>
      </c>
      <c r="AM301" s="14">
        <f t="shared" si="91"/>
        <v>17</v>
      </c>
      <c r="AN301" s="14" t="str">
        <f t="shared" si="92"/>
        <v>于禁17突</v>
      </c>
      <c r="AO301" s="14" t="str">
        <f>IF(AI301&gt;0,INDEX(挂机升级突破!$CF$5:$CJ$5,卡牌消耗!AI301),"")</f>
        <v>金币</v>
      </c>
      <c r="AP301" s="14">
        <f>IF(AI301&gt;0,ROUND(INDEX(挂机升级突破!$CJ$7:$CJ$26,卡牌消耗!AM301)*INDEX(卡牌消耗!$B$8:$F$8,AK301),0),"")</f>
        <v>25386</v>
      </c>
      <c r="AQ301" s="14" t="str">
        <f>IF(AJ301&gt;0,INDEX(挂机升级突破!$CF$5:$CJ$5,卡牌消耗!AJ301),"")</f>
        <v>铀金</v>
      </c>
      <c r="AR301" s="14">
        <f>IF(AJ301&gt;0,ROUND(INDEX(挂机升级突破!$CF$7:$CI$26,卡牌消耗!AM301,卡牌消耗!AJ301)*INDEX($B$6:$F$6,AK301),0),"")</f>
        <v>7</v>
      </c>
      <c r="AS301" s="120"/>
      <c r="AT301" s="120"/>
      <c r="AU301" s="122"/>
      <c r="AV301" s="15"/>
    </row>
    <row r="302" spans="8:48" ht="16.5" x14ac:dyDescent="0.2">
      <c r="H302" s="15"/>
      <c r="I302" s="15"/>
      <c r="J302" s="15"/>
      <c r="K302" s="15"/>
      <c r="L302" s="15"/>
      <c r="M302" s="15"/>
      <c r="N302" s="15"/>
      <c r="O302" s="15"/>
      <c r="P302" s="120">
        <v>298</v>
      </c>
      <c r="Q302" s="14">
        <f t="shared" si="83"/>
        <v>6</v>
      </c>
      <c r="R302" s="14">
        <f>INDEX(挂机升级突破!$BG$6:$BG$57,卡牌消耗!X302)</f>
        <v>11</v>
      </c>
      <c r="S302" s="14">
        <f>INDEX(挂机升级突破!BH$6:BH$57,卡牌消耗!$X302)</f>
        <v>5</v>
      </c>
      <c r="T302" s="14">
        <f>INDEX(挂机升级突破!BI$6:BI$57,卡牌消耗!$X302)</f>
        <v>0</v>
      </c>
      <c r="U302" s="14" t="str">
        <f t="shared" si="84"/>
        <v>项羽</v>
      </c>
      <c r="V302" s="14">
        <f t="shared" si="85"/>
        <v>5</v>
      </c>
      <c r="W302" s="14" t="str">
        <f t="shared" si="86"/>
        <v>项羽魂火-38</v>
      </c>
      <c r="X302" s="14">
        <f t="shared" si="87"/>
        <v>38</v>
      </c>
      <c r="Y302" s="14" t="str">
        <f>INDEX(挂机升级突破!$BJ$4:$BT$4,INDEX(挂机升级突破!$BG$6:$BG$57,卡牌消耗!X302))</f>
        <v>金币</v>
      </c>
      <c r="Z302" s="14">
        <f>ROUND(INDEX(挂机升级突破!$AZ$6:$AZ$57,卡牌消耗!X302)*INDEX(卡牌消耗!$B$8:$F$8,V302),0)</f>
        <v>93960</v>
      </c>
      <c r="AA302" s="14" t="str">
        <f>IF(S302&gt;0,INDEX(挂机升级突破!$BJ$4:$BT$4,S302),"")</f>
        <v>红色基础材料</v>
      </c>
      <c r="AB302" s="14">
        <f>ROUND(INDEX(挂机升级突破!$BJ$6:$BT$57,卡牌消耗!X302,S302)*INDEX(卡牌消耗!$B$5:$F$5,V302),0)</f>
        <v>12</v>
      </c>
      <c r="AC302" s="14" t="str">
        <f>IF(T302&gt;0,INDEX(挂机升级突破!$BJ$4:$BT$4,T302),"")</f>
        <v/>
      </c>
      <c r="AD302" s="14" t="str">
        <f>IF(T302&gt;0,ROUND(INDEX(挂机升级突破!$BJ$6:$BT$57,卡牌消耗!X302,T302)*INDEX(卡牌消耗!$B$7:$F$7,V302),0),"")</f>
        <v/>
      </c>
      <c r="AE302" s="122"/>
      <c r="AF302" s="15"/>
      <c r="AG302" s="120">
        <v>298</v>
      </c>
      <c r="AH302" s="14">
        <f t="shared" si="88"/>
        <v>15</v>
      </c>
      <c r="AI302" s="14">
        <f>INDEX(挂机升级突破!$BY$7:$BY$26,AM302)</f>
        <v>5</v>
      </c>
      <c r="AJ302" s="14">
        <f>INDEX(挂机升级突破!$BZ$7:$BZ$26,AM302)</f>
        <v>4</v>
      </c>
      <c r="AK302" s="14">
        <f t="shared" si="89"/>
        <v>2</v>
      </c>
      <c r="AL302" s="14" t="str">
        <f t="shared" si="90"/>
        <v>于禁</v>
      </c>
      <c r="AM302" s="14">
        <f t="shared" si="91"/>
        <v>18</v>
      </c>
      <c r="AN302" s="14" t="str">
        <f t="shared" si="92"/>
        <v>于禁18突</v>
      </c>
      <c r="AO302" s="14" t="str">
        <f>IF(AI302&gt;0,INDEX(挂机升级突破!$CF$5:$CJ$5,卡牌消耗!AI302),"")</f>
        <v>金币</v>
      </c>
      <c r="AP302" s="14">
        <f>IF(AI302&gt;0,ROUND(INDEX(挂机升级突破!$CJ$7:$CJ$26,卡牌消耗!AM302)*INDEX(卡牌消耗!$B$8:$F$8,AK302),0),"")</f>
        <v>37800</v>
      </c>
      <c r="AQ302" s="14" t="str">
        <f>IF(AJ302&gt;0,INDEX(挂机升级突破!$CF$5:$CJ$5,卡牌消耗!AJ302),"")</f>
        <v>铀金</v>
      </c>
      <c r="AR302" s="14">
        <f>IF(AJ302&gt;0,ROUND(INDEX(挂机升级突破!$CF$7:$CI$26,卡牌消耗!AM302,卡牌消耗!AJ302)*INDEX($B$6:$F$6,AK302),0),"")</f>
        <v>10</v>
      </c>
      <c r="AS302" s="120"/>
      <c r="AT302" s="120"/>
      <c r="AU302" s="122"/>
      <c r="AV302" s="15"/>
    </row>
    <row r="303" spans="8:48" ht="16.5" x14ac:dyDescent="0.2">
      <c r="H303" s="15"/>
      <c r="I303" s="15"/>
      <c r="J303" s="15"/>
      <c r="K303" s="15"/>
      <c r="L303" s="15"/>
      <c r="M303" s="15"/>
      <c r="N303" s="15"/>
      <c r="O303" s="15"/>
      <c r="P303" s="120">
        <v>299</v>
      </c>
      <c r="Q303" s="14">
        <f t="shared" si="83"/>
        <v>6</v>
      </c>
      <c r="R303" s="14">
        <f>INDEX(挂机升级突破!$BG$6:$BG$57,卡牌消耗!X303)</f>
        <v>11</v>
      </c>
      <c r="S303" s="14">
        <f>INDEX(挂机升级突破!BH$6:BH$57,卡牌消耗!$X303)</f>
        <v>5</v>
      </c>
      <c r="T303" s="14">
        <f>INDEX(挂机升级突破!BI$6:BI$57,卡牌消耗!$X303)</f>
        <v>0</v>
      </c>
      <c r="U303" s="14" t="str">
        <f t="shared" si="84"/>
        <v>项羽</v>
      </c>
      <c r="V303" s="14">
        <f t="shared" si="85"/>
        <v>5</v>
      </c>
      <c r="W303" s="14" t="str">
        <f t="shared" si="86"/>
        <v>项羽魂火-39</v>
      </c>
      <c r="X303" s="14">
        <f t="shared" si="87"/>
        <v>39</v>
      </c>
      <c r="Y303" s="14" t="str">
        <f>INDEX(挂机升级突破!$BJ$4:$BT$4,INDEX(挂机升级突破!$BG$6:$BG$57,卡牌消耗!X303))</f>
        <v>金币</v>
      </c>
      <c r="Z303" s="14">
        <f>ROUND(INDEX(挂机升级突破!$AZ$6:$AZ$57,卡牌消耗!X303)*INDEX(卡牌消耗!$B$8:$F$8,V303),0)</f>
        <v>94290</v>
      </c>
      <c r="AA303" s="14" t="str">
        <f>IF(S303&gt;0,INDEX(挂机升级突破!$BJ$4:$BT$4,S303),"")</f>
        <v>红色基础材料</v>
      </c>
      <c r="AB303" s="14">
        <f>ROUND(INDEX(挂机升级突破!$BJ$6:$BT$57,卡牌消耗!X303,S303)*INDEX(卡牌消耗!$B$5:$F$5,V303),0)</f>
        <v>12</v>
      </c>
      <c r="AC303" s="14" t="str">
        <f>IF(T303&gt;0,INDEX(挂机升级突破!$BJ$4:$BT$4,T303),"")</f>
        <v/>
      </c>
      <c r="AD303" s="14" t="str">
        <f>IF(T303&gt;0,ROUND(INDEX(挂机升级突破!$BJ$6:$BT$57,卡牌消耗!X303,T303)*INDEX(卡牌消耗!$B$7:$F$7,V303),0),"")</f>
        <v/>
      </c>
      <c r="AE303" s="122"/>
      <c r="AF303" s="15"/>
      <c r="AG303" s="120">
        <v>299</v>
      </c>
      <c r="AH303" s="14">
        <f t="shared" si="88"/>
        <v>15</v>
      </c>
      <c r="AI303" s="14">
        <f>INDEX(挂机升级突破!$BY$7:$BY$26,AM303)</f>
        <v>5</v>
      </c>
      <c r="AJ303" s="14">
        <f>INDEX(挂机升级突破!$BZ$7:$BZ$26,AM303)</f>
        <v>4</v>
      </c>
      <c r="AK303" s="14">
        <f t="shared" si="89"/>
        <v>2</v>
      </c>
      <c r="AL303" s="14" t="str">
        <f t="shared" si="90"/>
        <v>于禁</v>
      </c>
      <c r="AM303" s="14">
        <f t="shared" si="91"/>
        <v>19</v>
      </c>
      <c r="AN303" s="14" t="str">
        <f t="shared" si="92"/>
        <v>于禁19突</v>
      </c>
      <c r="AO303" s="14" t="str">
        <f>IF(AI303&gt;0,INDEX(挂机升级突破!$CF$5:$CJ$5,卡牌消耗!AI303),"")</f>
        <v>金币</v>
      </c>
      <c r="AP303" s="14">
        <f>IF(AI303&gt;0,ROUND(INDEX(挂机升级突破!$CJ$7:$CJ$26,卡牌消耗!AM303)*INDEX(卡牌消耗!$B$8:$F$8,AK303),0),"")</f>
        <v>45574</v>
      </c>
      <c r="AQ303" s="14" t="str">
        <f>IF(AJ303&gt;0,INDEX(挂机升级突破!$CF$5:$CJ$5,卡牌消耗!AJ303),"")</f>
        <v>铀金</v>
      </c>
      <c r="AR303" s="14">
        <f>IF(AJ303&gt;0,ROUND(INDEX(挂机升级突破!$CF$7:$CI$26,卡牌消耗!AM303,卡牌消耗!AJ303)*INDEX($B$6:$F$6,AK303),0),"")</f>
        <v>13</v>
      </c>
      <c r="AS303" s="120"/>
      <c r="AT303" s="120"/>
      <c r="AU303" s="122"/>
      <c r="AV303" s="15"/>
    </row>
    <row r="304" spans="8:48" ht="16.5" x14ac:dyDescent="0.2">
      <c r="H304" s="15"/>
      <c r="I304" s="15"/>
      <c r="J304" s="15"/>
      <c r="K304" s="15"/>
      <c r="L304" s="15"/>
      <c r="M304" s="15"/>
      <c r="N304" s="15"/>
      <c r="O304" s="15"/>
      <c r="P304" s="120">
        <v>300</v>
      </c>
      <c r="Q304" s="14">
        <f t="shared" si="83"/>
        <v>6</v>
      </c>
      <c r="R304" s="14">
        <f>INDEX(挂机升级突破!$BG$6:$BG$57,卡牌消耗!X304)</f>
        <v>11</v>
      </c>
      <c r="S304" s="14">
        <f>INDEX(挂机升级突破!BH$6:BH$57,卡牌消耗!$X304)</f>
        <v>5</v>
      </c>
      <c r="T304" s="14">
        <f>INDEX(挂机升级突破!BI$6:BI$57,卡牌消耗!$X304)</f>
        <v>0</v>
      </c>
      <c r="U304" s="14" t="str">
        <f t="shared" si="84"/>
        <v>项羽</v>
      </c>
      <c r="V304" s="14">
        <f t="shared" si="85"/>
        <v>5</v>
      </c>
      <c r="W304" s="14" t="str">
        <f t="shared" si="86"/>
        <v>项羽魂火-40</v>
      </c>
      <c r="X304" s="14">
        <f t="shared" si="87"/>
        <v>40</v>
      </c>
      <c r="Y304" s="14" t="str">
        <f>INDEX(挂机升级突破!$BJ$4:$BT$4,INDEX(挂机升级突破!$BG$6:$BG$57,卡牌消耗!X304))</f>
        <v>金币</v>
      </c>
      <c r="Z304" s="14">
        <f>ROUND(INDEX(挂机升级突破!$AZ$6:$AZ$57,卡牌消耗!X304)*INDEX(卡牌消耗!$B$8:$F$8,V304),0)</f>
        <v>105170</v>
      </c>
      <c r="AA304" s="14" t="str">
        <f>IF(S304&gt;0,INDEX(挂机升级突破!$BJ$4:$BT$4,S304),"")</f>
        <v>红色基础材料</v>
      </c>
      <c r="AB304" s="14">
        <f>ROUND(INDEX(挂机升级突破!$BJ$6:$BT$57,卡牌消耗!X304,S304)*INDEX(卡牌消耗!$B$5:$F$5,V304),0)</f>
        <v>12</v>
      </c>
      <c r="AC304" s="14" t="str">
        <f>IF(T304&gt;0,INDEX(挂机升级突破!$BJ$4:$BT$4,T304),"")</f>
        <v/>
      </c>
      <c r="AD304" s="14" t="str">
        <f>IF(T304&gt;0,ROUND(INDEX(挂机升级突破!$BJ$6:$BT$57,卡牌消耗!X304,T304)*INDEX(卡牌消耗!$B$7:$F$7,V304),0),"")</f>
        <v/>
      </c>
      <c r="AE304" s="122"/>
      <c r="AF304" s="15"/>
      <c r="AG304" s="120">
        <v>300</v>
      </c>
      <c r="AH304" s="14">
        <f t="shared" si="88"/>
        <v>15</v>
      </c>
      <c r="AI304" s="14">
        <f>INDEX(挂机升级突破!$BY$7:$BY$26,AM304)</f>
        <v>5</v>
      </c>
      <c r="AJ304" s="14">
        <f>INDEX(挂机升级突破!$BZ$7:$BZ$26,AM304)</f>
        <v>4</v>
      </c>
      <c r="AK304" s="14">
        <f t="shared" si="89"/>
        <v>2</v>
      </c>
      <c r="AL304" s="14" t="str">
        <f t="shared" si="90"/>
        <v>于禁</v>
      </c>
      <c r="AM304" s="14">
        <f t="shared" si="91"/>
        <v>20</v>
      </c>
      <c r="AN304" s="14" t="str">
        <f t="shared" si="92"/>
        <v>于禁20突</v>
      </c>
      <c r="AO304" s="14" t="str">
        <f>IF(AI304&gt;0,INDEX(挂机升级突破!$CF$5:$CJ$5,卡牌消耗!AI304),"")</f>
        <v>金币</v>
      </c>
      <c r="AP304" s="14">
        <f>IF(AI304&gt;0,ROUND(INDEX(挂机升级突破!$CJ$7:$CJ$26,卡牌消耗!AM304)*INDEX(卡牌消耗!$B$8:$F$8,AK304),0),"")</f>
        <v>63504</v>
      </c>
      <c r="AQ304" s="14" t="str">
        <f>IF(AJ304&gt;0,INDEX(挂机升级突破!$CF$5:$CJ$5,卡牌消耗!AJ304),"")</f>
        <v>铀金</v>
      </c>
      <c r="AR304" s="14">
        <f>IF(AJ304&gt;0,ROUND(INDEX(挂机升级突破!$CF$7:$CI$26,卡牌消耗!AM304,卡牌消耗!AJ304)*INDEX($B$6:$F$6,AK304),0),"")</f>
        <v>17</v>
      </c>
      <c r="AS304" s="120"/>
      <c r="AT304" s="120"/>
      <c r="AU304" s="122"/>
      <c r="AV304" s="15"/>
    </row>
    <row r="305" spans="8:48" ht="16.5" x14ac:dyDescent="0.2">
      <c r="H305" s="15"/>
      <c r="I305" s="15"/>
      <c r="J305" s="15"/>
      <c r="K305" s="15"/>
      <c r="L305" s="15"/>
      <c r="M305" s="15"/>
      <c r="N305" s="15"/>
      <c r="O305" s="15"/>
      <c r="P305" s="120">
        <v>301</v>
      </c>
      <c r="Q305" s="14">
        <f t="shared" si="83"/>
        <v>6</v>
      </c>
      <c r="R305" s="14">
        <f>INDEX(挂机升级突破!$BG$6:$BG$57,卡牌消耗!X305)</f>
        <v>11</v>
      </c>
      <c r="S305" s="14">
        <f>INDEX(挂机升级突破!BH$6:BH$57,卡牌消耗!$X305)</f>
        <v>5</v>
      </c>
      <c r="T305" s="14">
        <f>INDEX(挂机升级突破!BI$6:BI$57,卡牌消耗!$X305)</f>
        <v>10</v>
      </c>
      <c r="U305" s="14" t="str">
        <f t="shared" si="84"/>
        <v>项羽</v>
      </c>
      <c r="V305" s="14">
        <f t="shared" si="85"/>
        <v>5</v>
      </c>
      <c r="W305" s="14" t="str">
        <f t="shared" si="86"/>
        <v>项羽魂火-41</v>
      </c>
      <c r="X305" s="14">
        <f t="shared" si="87"/>
        <v>41</v>
      </c>
      <c r="Y305" s="14" t="str">
        <f>INDEX(挂机升级突破!$BJ$4:$BT$4,INDEX(挂机升级突破!$BG$6:$BG$57,卡牌消耗!X305))</f>
        <v>金币</v>
      </c>
      <c r="Z305" s="14">
        <f>ROUND(INDEX(挂机升级突破!$AZ$6:$AZ$57,卡牌消耗!X305)*INDEX(卡牌消耗!$B$8:$F$8,V305),0)</f>
        <v>117860</v>
      </c>
      <c r="AA305" s="14" t="str">
        <f>IF(S305&gt;0,INDEX(挂机升级突破!$BJ$4:$BT$4,S305),"")</f>
        <v>红色基础材料</v>
      </c>
      <c r="AB305" s="14">
        <f>ROUND(INDEX(挂机升级突破!$BJ$6:$BT$57,卡牌消耗!X305,S305)*INDEX(卡牌消耗!$B$5:$F$5,V305),0)</f>
        <v>14</v>
      </c>
      <c r="AC305" s="14" t="str">
        <f>IF(T305&gt;0,INDEX(挂机升级突破!$BJ$4:$BT$4,T305),"")</f>
        <v>灵玉</v>
      </c>
      <c r="AD305" s="14">
        <f>IF(T305&gt;0,ROUND(INDEX(挂机升级突破!$BJ$6:$BT$57,卡牌消耗!X305,T305)*INDEX(卡牌消耗!$B$7:$F$7,V305),0),"")</f>
        <v>2</v>
      </c>
      <c r="AE305" s="122"/>
      <c r="AF305" s="15"/>
      <c r="AG305" s="120">
        <v>301</v>
      </c>
      <c r="AH305" s="14">
        <f t="shared" si="88"/>
        <v>16</v>
      </c>
      <c r="AI305" s="14">
        <f>INDEX(挂机升级突破!$BY$7:$BY$26,AM305)</f>
        <v>0</v>
      </c>
      <c r="AJ305" s="14">
        <f>INDEX(挂机升级突破!$BZ$7:$BZ$26,AM305)</f>
        <v>0</v>
      </c>
      <c r="AK305" s="14">
        <f t="shared" si="89"/>
        <v>4</v>
      </c>
      <c r="AL305" s="14" t="str">
        <f t="shared" si="90"/>
        <v>西方龙</v>
      </c>
      <c r="AM305" s="14">
        <f t="shared" si="91"/>
        <v>1</v>
      </c>
      <c r="AN305" s="14" t="str">
        <f t="shared" si="92"/>
        <v>西方龙1突</v>
      </c>
      <c r="AO305" s="14" t="str">
        <f>IF(AI305&gt;0,INDEX(挂机升级突破!$CF$5:$CJ$5,卡牌消耗!AI305),"")</f>
        <v/>
      </c>
      <c r="AP305" s="14" t="str">
        <f>IF(AI305&gt;0,ROUND(INDEX(挂机升级突破!$CJ$7:$CJ$26,卡牌消耗!AM305)*INDEX(卡牌消耗!$B$8:$F$8,AK305),0),"")</f>
        <v/>
      </c>
      <c r="AQ305" s="14" t="str">
        <f>IF(AJ305&gt;0,INDEX(挂机升级突破!$CF$5:$CJ$5,卡牌消耗!AJ305),"")</f>
        <v/>
      </c>
      <c r="AR305" s="14" t="str">
        <f>IF(AJ305&gt;0,ROUND(INDEX(挂机升级突破!$CF$7:$CI$26,卡牌消耗!AM305,卡牌消耗!AJ305)*INDEX($B$6:$F$6,AK305),0),"")</f>
        <v/>
      </c>
      <c r="AS305" s="120"/>
      <c r="AT305" s="120"/>
      <c r="AU305" s="122"/>
      <c r="AV305" s="15"/>
    </row>
    <row r="306" spans="8:48" ht="16.5" x14ac:dyDescent="0.2">
      <c r="H306" s="15"/>
      <c r="I306" s="15"/>
      <c r="J306" s="15"/>
      <c r="K306" s="15"/>
      <c r="L306" s="15"/>
      <c r="M306" s="15"/>
      <c r="N306" s="15"/>
      <c r="O306" s="15"/>
      <c r="P306" s="120">
        <v>302</v>
      </c>
      <c r="Q306" s="14">
        <f t="shared" si="83"/>
        <v>6</v>
      </c>
      <c r="R306" s="14">
        <f>INDEX(挂机升级突破!$BG$6:$BG$57,卡牌消耗!X306)</f>
        <v>11</v>
      </c>
      <c r="S306" s="14">
        <f>INDEX(挂机升级突破!BH$6:BH$57,卡牌消耗!$X306)</f>
        <v>5</v>
      </c>
      <c r="T306" s="14">
        <f>INDEX(挂机升级突破!BI$6:BI$57,卡牌消耗!$X306)</f>
        <v>10</v>
      </c>
      <c r="U306" s="14" t="str">
        <f t="shared" si="84"/>
        <v>项羽</v>
      </c>
      <c r="V306" s="14">
        <f t="shared" si="85"/>
        <v>5</v>
      </c>
      <c r="W306" s="14" t="str">
        <f t="shared" si="86"/>
        <v>项羽魂火-42</v>
      </c>
      <c r="X306" s="14">
        <f t="shared" si="87"/>
        <v>42</v>
      </c>
      <c r="Y306" s="14" t="str">
        <f>INDEX(挂机升级突破!$BJ$4:$BT$4,INDEX(挂机升级突破!$BG$6:$BG$57,卡牌消耗!X306))</f>
        <v>金币</v>
      </c>
      <c r="Z306" s="14">
        <f>ROUND(INDEX(挂机升级突破!$AZ$6:$AZ$57,卡牌消耗!X306)*INDEX(卡牌消耗!$B$8:$F$8,V306),0)</f>
        <v>131460</v>
      </c>
      <c r="AA306" s="14" t="str">
        <f>IF(S306&gt;0,INDEX(挂机升级突破!$BJ$4:$BT$4,S306),"")</f>
        <v>红色基础材料</v>
      </c>
      <c r="AB306" s="14">
        <f>ROUND(INDEX(挂机升级突破!$BJ$6:$BT$57,卡牌消耗!X306,S306)*INDEX(卡牌消耗!$B$5:$F$5,V306),0)</f>
        <v>14</v>
      </c>
      <c r="AC306" s="14" t="str">
        <f>IF(T306&gt;0,INDEX(挂机升级突破!$BJ$4:$BT$4,T306),"")</f>
        <v>灵玉</v>
      </c>
      <c r="AD306" s="14">
        <f>IF(T306&gt;0,ROUND(INDEX(挂机升级突破!$BJ$6:$BT$57,卡牌消耗!X306,T306)*INDEX(卡牌消耗!$B$7:$F$7,V306),0),"")</f>
        <v>2</v>
      </c>
      <c r="AE306" s="122"/>
      <c r="AF306" s="15"/>
      <c r="AG306" s="120">
        <v>302</v>
      </c>
      <c r="AH306" s="14">
        <f t="shared" si="88"/>
        <v>16</v>
      </c>
      <c r="AI306" s="14">
        <f>INDEX(挂机升级突破!$BY$7:$BY$26,AM306)</f>
        <v>5</v>
      </c>
      <c r="AJ306" s="14">
        <f>INDEX(挂机升级突破!$BZ$7:$BZ$26,AM306)</f>
        <v>0</v>
      </c>
      <c r="AK306" s="14">
        <f t="shared" si="89"/>
        <v>4</v>
      </c>
      <c r="AL306" s="14" t="str">
        <f t="shared" si="90"/>
        <v>西方龙</v>
      </c>
      <c r="AM306" s="14">
        <f t="shared" si="91"/>
        <v>2</v>
      </c>
      <c r="AN306" s="14" t="str">
        <f t="shared" si="92"/>
        <v>西方龙2突</v>
      </c>
      <c r="AO306" s="14" t="str">
        <f>IF(AI306&gt;0,INDEX(挂机升级突破!$CF$5:$CJ$5,卡牌消耗!AI306),"")</f>
        <v>金币</v>
      </c>
      <c r="AP306" s="14">
        <f>IF(AI306&gt;0,ROUND(INDEX(挂机升级突破!$CJ$7:$CJ$26,卡牌消耗!AM306)*INDEX(卡牌消耗!$B$8:$F$8,AK306),0),"")</f>
        <v>120</v>
      </c>
      <c r="AQ306" s="14" t="str">
        <f>IF(AJ306&gt;0,INDEX(挂机升级突破!$CF$5:$CJ$5,卡牌消耗!AJ306),"")</f>
        <v/>
      </c>
      <c r="AR306" s="14" t="str">
        <f>IF(AJ306&gt;0,ROUND(INDEX(挂机升级突破!$CF$7:$CI$26,卡牌消耗!AM306,卡牌消耗!AJ306)*INDEX($B$6:$F$6,AK306),0),"")</f>
        <v/>
      </c>
      <c r="AS306" s="120"/>
      <c r="AT306" s="120"/>
      <c r="AU306" s="122"/>
      <c r="AV306" s="15"/>
    </row>
    <row r="307" spans="8:48" ht="16.5" x14ac:dyDescent="0.2">
      <c r="H307" s="15"/>
      <c r="I307" s="15"/>
      <c r="J307" s="15"/>
      <c r="K307" s="15"/>
      <c r="L307" s="15"/>
      <c r="M307" s="15"/>
      <c r="N307" s="15"/>
      <c r="O307" s="15"/>
      <c r="P307" s="120">
        <v>303</v>
      </c>
      <c r="Q307" s="14">
        <f t="shared" si="83"/>
        <v>6</v>
      </c>
      <c r="R307" s="14">
        <f>INDEX(挂机升级突破!$BG$6:$BG$57,卡牌消耗!X307)</f>
        <v>11</v>
      </c>
      <c r="S307" s="14">
        <f>INDEX(挂机升级突破!BH$6:BH$57,卡牌消耗!$X307)</f>
        <v>5</v>
      </c>
      <c r="T307" s="14">
        <f>INDEX(挂机升级突破!BI$6:BI$57,卡牌消耗!$X307)</f>
        <v>10</v>
      </c>
      <c r="U307" s="14" t="str">
        <f t="shared" si="84"/>
        <v>项羽</v>
      </c>
      <c r="V307" s="14">
        <f t="shared" si="85"/>
        <v>5</v>
      </c>
      <c r="W307" s="14" t="str">
        <f t="shared" si="86"/>
        <v>项羽魂火-43</v>
      </c>
      <c r="X307" s="14">
        <f t="shared" si="87"/>
        <v>43</v>
      </c>
      <c r="Y307" s="14" t="str">
        <f>INDEX(挂机升级突破!$BJ$4:$BT$4,INDEX(挂机升级突破!$BG$6:$BG$57,卡牌消耗!X307))</f>
        <v>金币</v>
      </c>
      <c r="Z307" s="14">
        <f>ROUND(INDEX(挂机升级突破!$AZ$6:$AZ$57,卡牌消耗!X307)*INDEX(卡牌消耗!$B$8:$F$8,V307),0)</f>
        <v>140400</v>
      </c>
      <c r="AA307" s="14" t="str">
        <f>IF(S307&gt;0,INDEX(挂机升级突破!$BJ$4:$BT$4,S307),"")</f>
        <v>红色基础材料</v>
      </c>
      <c r="AB307" s="14">
        <f>ROUND(INDEX(挂机升级突破!$BJ$6:$BT$57,卡牌消耗!X307,S307)*INDEX(卡牌消耗!$B$5:$F$5,V307),0)</f>
        <v>14</v>
      </c>
      <c r="AC307" s="14" t="str">
        <f>IF(T307&gt;0,INDEX(挂机升级突破!$BJ$4:$BT$4,T307),"")</f>
        <v>灵玉</v>
      </c>
      <c r="AD307" s="14">
        <f>IF(T307&gt;0,ROUND(INDEX(挂机升级突破!$BJ$6:$BT$57,卡牌消耗!X307,T307)*INDEX(卡牌消耗!$B$7:$F$7,V307),0),"")</f>
        <v>2</v>
      </c>
      <c r="AE307" s="122"/>
      <c r="AF307" s="15"/>
      <c r="AG307" s="120">
        <v>303</v>
      </c>
      <c r="AH307" s="14">
        <f t="shared" si="88"/>
        <v>16</v>
      </c>
      <c r="AI307" s="14">
        <f>INDEX(挂机升级突破!$BY$7:$BY$26,AM307)</f>
        <v>5</v>
      </c>
      <c r="AJ307" s="14">
        <f>INDEX(挂机升级突破!$BZ$7:$BZ$26,AM307)</f>
        <v>0</v>
      </c>
      <c r="AK307" s="14">
        <f t="shared" si="89"/>
        <v>4</v>
      </c>
      <c r="AL307" s="14" t="str">
        <f t="shared" si="90"/>
        <v>西方龙</v>
      </c>
      <c r="AM307" s="14">
        <f t="shared" si="91"/>
        <v>3</v>
      </c>
      <c r="AN307" s="14" t="str">
        <f t="shared" si="92"/>
        <v>西方龙3突</v>
      </c>
      <c r="AO307" s="14" t="str">
        <f>IF(AI307&gt;0,INDEX(挂机升级突破!$CF$5:$CJ$5,卡牌消耗!AI307),"")</f>
        <v>金币</v>
      </c>
      <c r="AP307" s="14">
        <f>IF(AI307&gt;0,ROUND(INDEX(挂机升级突破!$CJ$7:$CJ$26,卡牌消耗!AM307)*INDEX(卡牌消耗!$B$8:$F$8,AK307),0),"")</f>
        <v>480</v>
      </c>
      <c r="AQ307" s="14" t="str">
        <f>IF(AJ307&gt;0,INDEX(挂机升级突破!$CF$5:$CJ$5,卡牌消耗!AJ307),"")</f>
        <v/>
      </c>
      <c r="AR307" s="14" t="str">
        <f>IF(AJ307&gt;0,ROUND(INDEX(挂机升级突破!$CF$7:$CI$26,卡牌消耗!AM307,卡牌消耗!AJ307)*INDEX($B$6:$F$6,AK307),0),"")</f>
        <v/>
      </c>
      <c r="AS307" s="120"/>
      <c r="AT307" s="120"/>
      <c r="AU307" s="122"/>
      <c r="AV307" s="15"/>
    </row>
    <row r="308" spans="8:48" ht="16.5" x14ac:dyDescent="0.2">
      <c r="H308" s="15"/>
      <c r="I308" s="15"/>
      <c r="J308" s="15"/>
      <c r="K308" s="15"/>
      <c r="L308" s="15"/>
      <c r="M308" s="15"/>
      <c r="N308" s="15"/>
      <c r="O308" s="15"/>
      <c r="P308" s="120">
        <v>304</v>
      </c>
      <c r="Q308" s="14">
        <f t="shared" si="83"/>
        <v>6</v>
      </c>
      <c r="R308" s="14">
        <f>INDEX(挂机升级突破!$BG$6:$BG$57,卡牌消耗!X308)</f>
        <v>11</v>
      </c>
      <c r="S308" s="14">
        <f>INDEX(挂机升级突破!BH$6:BH$57,卡牌消耗!$X308)</f>
        <v>5</v>
      </c>
      <c r="T308" s="14">
        <f>INDEX(挂机升级突破!BI$6:BI$57,卡牌消耗!$X308)</f>
        <v>10</v>
      </c>
      <c r="U308" s="14" t="str">
        <f t="shared" si="84"/>
        <v>项羽</v>
      </c>
      <c r="V308" s="14">
        <f t="shared" si="85"/>
        <v>5</v>
      </c>
      <c r="W308" s="14" t="str">
        <f t="shared" si="86"/>
        <v>项羽魂火-44</v>
      </c>
      <c r="X308" s="14">
        <f t="shared" si="87"/>
        <v>44</v>
      </c>
      <c r="Y308" s="14" t="str">
        <f>INDEX(挂机升级突破!$BJ$4:$BT$4,INDEX(挂机升级突破!$BG$6:$BG$57,卡牌消耗!X308))</f>
        <v>金币</v>
      </c>
      <c r="Z308" s="14">
        <f>ROUND(INDEX(挂机升级突破!$AZ$6:$AZ$57,卡牌消耗!X308)*INDEX(卡牌消耗!$B$8:$F$8,V308),0)</f>
        <v>156600</v>
      </c>
      <c r="AA308" s="14" t="str">
        <f>IF(S308&gt;0,INDEX(挂机升级突破!$BJ$4:$BT$4,S308),"")</f>
        <v>红色基础材料</v>
      </c>
      <c r="AB308" s="14">
        <f>ROUND(INDEX(挂机升级突破!$BJ$6:$BT$57,卡牌消耗!X308,S308)*INDEX(卡牌消耗!$B$5:$F$5,V308),0)</f>
        <v>17</v>
      </c>
      <c r="AC308" s="14" t="str">
        <f>IF(T308&gt;0,INDEX(挂机升级突破!$BJ$4:$BT$4,T308),"")</f>
        <v>灵玉</v>
      </c>
      <c r="AD308" s="14">
        <f>IF(T308&gt;0,ROUND(INDEX(挂机升级突破!$BJ$6:$BT$57,卡牌消耗!X308,T308)*INDEX(卡牌消耗!$B$7:$F$7,V308),0),"")</f>
        <v>2</v>
      </c>
      <c r="AE308" s="122"/>
      <c r="AF308" s="15"/>
      <c r="AG308" s="120">
        <v>304</v>
      </c>
      <c r="AH308" s="14">
        <f t="shared" si="88"/>
        <v>16</v>
      </c>
      <c r="AI308" s="14">
        <f>INDEX(挂机升级突破!$BY$7:$BY$26,AM308)</f>
        <v>5</v>
      </c>
      <c r="AJ308" s="14">
        <f>INDEX(挂机升级突破!$BZ$7:$BZ$26,AM308)</f>
        <v>1</v>
      </c>
      <c r="AK308" s="14">
        <f t="shared" si="89"/>
        <v>4</v>
      </c>
      <c r="AL308" s="14" t="str">
        <f t="shared" si="90"/>
        <v>西方龙</v>
      </c>
      <c r="AM308" s="14">
        <f t="shared" si="91"/>
        <v>4</v>
      </c>
      <c r="AN308" s="14" t="str">
        <f t="shared" si="92"/>
        <v>西方龙4突</v>
      </c>
      <c r="AO308" s="14" t="str">
        <f>IF(AI308&gt;0,INDEX(挂机升级突破!$CF$5:$CJ$5,卡牌消耗!AI308),"")</f>
        <v>金币</v>
      </c>
      <c r="AP308" s="14">
        <f>IF(AI308&gt;0,ROUND(INDEX(挂机升级突破!$CJ$7:$CJ$26,卡牌消耗!AM308)*INDEX(卡牌消耗!$B$8:$F$8,AK308),0),"")</f>
        <v>1440</v>
      </c>
      <c r="AQ308" s="14" t="str">
        <f>IF(AJ308&gt;0,INDEX(挂机升级突破!$CF$5:$CJ$5,卡牌消耗!AJ308),"")</f>
        <v>玄铁</v>
      </c>
      <c r="AR308" s="14">
        <f>IF(AJ308&gt;0,ROUND(INDEX(挂机升级突破!$CF$7:$CI$26,卡牌消耗!AM308,卡牌消耗!AJ308)*INDEX($B$6:$F$6,AK308),0),"")</f>
        <v>8</v>
      </c>
      <c r="AS308" s="120"/>
      <c r="AT308" s="120"/>
      <c r="AU308" s="122"/>
      <c r="AV308" s="15"/>
    </row>
    <row r="309" spans="8:48" ht="16.5" x14ac:dyDescent="0.2">
      <c r="H309" s="15"/>
      <c r="I309" s="15"/>
      <c r="J309" s="15"/>
      <c r="K309" s="15"/>
      <c r="L309" s="15"/>
      <c r="M309" s="15"/>
      <c r="N309" s="15"/>
      <c r="O309" s="15"/>
      <c r="P309" s="120">
        <v>305</v>
      </c>
      <c r="Q309" s="14">
        <f t="shared" si="83"/>
        <v>6</v>
      </c>
      <c r="R309" s="14">
        <f>INDEX(挂机升级突破!$BG$6:$BG$57,卡牌消耗!X309)</f>
        <v>11</v>
      </c>
      <c r="S309" s="14">
        <f>INDEX(挂机升级突破!BH$6:BH$57,卡牌消耗!$X309)</f>
        <v>5</v>
      </c>
      <c r="T309" s="14">
        <f>INDEX(挂机升级突破!BI$6:BI$57,卡牌消耗!$X309)</f>
        <v>10</v>
      </c>
      <c r="U309" s="14" t="str">
        <f t="shared" si="84"/>
        <v>项羽</v>
      </c>
      <c r="V309" s="14">
        <f t="shared" si="85"/>
        <v>5</v>
      </c>
      <c r="W309" s="14" t="str">
        <f t="shared" si="86"/>
        <v>项羽魂火-45</v>
      </c>
      <c r="X309" s="14">
        <f t="shared" si="87"/>
        <v>45</v>
      </c>
      <c r="Y309" s="14" t="str">
        <f>INDEX(挂机升级突破!$BJ$4:$BT$4,INDEX(挂机升级突破!$BG$6:$BG$57,卡牌消耗!X309))</f>
        <v>金币</v>
      </c>
      <c r="Z309" s="14">
        <f>ROUND(INDEX(挂机升级突破!$AZ$6:$AZ$57,卡牌消耗!X309)*INDEX(卡牌消耗!$B$8:$F$8,V309),0)</f>
        <v>169270</v>
      </c>
      <c r="AA309" s="14" t="str">
        <f>IF(S309&gt;0,INDEX(挂机升级突破!$BJ$4:$BT$4,S309),"")</f>
        <v>红色基础材料</v>
      </c>
      <c r="AB309" s="14">
        <f>ROUND(INDEX(挂机升级突破!$BJ$6:$BT$57,卡牌消耗!X309,S309)*INDEX(卡牌消耗!$B$5:$F$5,V309),0)</f>
        <v>17</v>
      </c>
      <c r="AC309" s="14" t="str">
        <f>IF(T309&gt;0,INDEX(挂机升级突破!$BJ$4:$BT$4,T309),"")</f>
        <v>灵玉</v>
      </c>
      <c r="AD309" s="14">
        <f>IF(T309&gt;0,ROUND(INDEX(挂机升级突破!$BJ$6:$BT$57,卡牌消耗!X309,T309)*INDEX(卡牌消耗!$B$7:$F$7,V309),0),"")</f>
        <v>2</v>
      </c>
      <c r="AE309" s="122"/>
      <c r="AF309" s="15"/>
      <c r="AG309" s="120">
        <v>305</v>
      </c>
      <c r="AH309" s="14">
        <f t="shared" si="88"/>
        <v>16</v>
      </c>
      <c r="AI309" s="14">
        <f>INDEX(挂机升级突破!$BY$7:$BY$26,AM309)</f>
        <v>5</v>
      </c>
      <c r="AJ309" s="14">
        <f>INDEX(挂机升级突破!$BZ$7:$BZ$26,AM309)</f>
        <v>1</v>
      </c>
      <c r="AK309" s="14">
        <f t="shared" si="89"/>
        <v>4</v>
      </c>
      <c r="AL309" s="14" t="str">
        <f t="shared" si="90"/>
        <v>西方龙</v>
      </c>
      <c r="AM309" s="14">
        <f t="shared" si="91"/>
        <v>5</v>
      </c>
      <c r="AN309" s="14" t="str">
        <f t="shared" si="92"/>
        <v>西方龙5突</v>
      </c>
      <c r="AO309" s="14" t="str">
        <f>IF(AI309&gt;0,INDEX(挂机升级突破!$CF$5:$CJ$5,卡牌消耗!AI309),"")</f>
        <v>金币</v>
      </c>
      <c r="AP309" s="14">
        <f>IF(AI309&gt;0,ROUND(INDEX(挂机升级突破!$CJ$7:$CJ$26,卡牌消耗!AM309)*INDEX(卡牌消耗!$B$8:$F$8,AK309),0),"")</f>
        <v>2880</v>
      </c>
      <c r="AQ309" s="14" t="str">
        <f>IF(AJ309&gt;0,INDEX(挂机升级突破!$CF$5:$CJ$5,卡牌消耗!AJ309),"")</f>
        <v>玄铁</v>
      </c>
      <c r="AR309" s="14">
        <f>IF(AJ309&gt;0,ROUND(INDEX(挂机升级突破!$CF$7:$CI$26,卡牌消耗!AM309,卡牌消耗!AJ309)*INDEX($B$6:$F$6,AK309),0),"")</f>
        <v>17</v>
      </c>
      <c r="AS309" s="120"/>
      <c r="AT309" s="120"/>
      <c r="AU309" s="122"/>
      <c r="AV309" s="15"/>
    </row>
    <row r="310" spans="8:48" ht="16.5" x14ac:dyDescent="0.2">
      <c r="H310" s="15"/>
      <c r="I310" s="15"/>
      <c r="J310" s="15"/>
      <c r="K310" s="15"/>
      <c r="L310" s="15"/>
      <c r="M310" s="15"/>
      <c r="N310" s="15"/>
      <c r="O310" s="15"/>
      <c r="P310" s="120">
        <v>306</v>
      </c>
      <c r="Q310" s="14">
        <f t="shared" si="83"/>
        <v>6</v>
      </c>
      <c r="R310" s="14">
        <f>INDEX(挂机升级突破!$BG$6:$BG$57,卡牌消耗!X310)</f>
        <v>11</v>
      </c>
      <c r="S310" s="14">
        <f>INDEX(挂机升级突破!BH$6:BH$57,卡牌消耗!$X310)</f>
        <v>5</v>
      </c>
      <c r="T310" s="14">
        <f>INDEX(挂机升级突破!BI$6:BI$57,卡牌消耗!$X310)</f>
        <v>10</v>
      </c>
      <c r="U310" s="14" t="str">
        <f t="shared" si="84"/>
        <v>项羽</v>
      </c>
      <c r="V310" s="14">
        <f t="shared" si="85"/>
        <v>5</v>
      </c>
      <c r="W310" s="14" t="str">
        <f t="shared" si="86"/>
        <v>项羽魂火-46</v>
      </c>
      <c r="X310" s="14">
        <f t="shared" si="87"/>
        <v>46</v>
      </c>
      <c r="Y310" s="14" t="str">
        <f>INDEX(挂机升级突破!$BJ$4:$BT$4,INDEX(挂机升级突破!$BG$6:$BG$57,卡牌消耗!X310))</f>
        <v>金币</v>
      </c>
      <c r="Z310" s="14">
        <f>ROUND(INDEX(挂机升级突破!$AZ$6:$AZ$57,卡牌消耗!X310)*INDEX(卡牌消耗!$B$8:$F$8,V310),0)</f>
        <v>188800</v>
      </c>
      <c r="AA310" s="14" t="str">
        <f>IF(S310&gt;0,INDEX(挂机升级突破!$BJ$4:$BT$4,S310),"")</f>
        <v>红色基础材料</v>
      </c>
      <c r="AB310" s="14">
        <f>ROUND(INDEX(挂机升级突破!$BJ$6:$BT$57,卡牌消耗!X310,S310)*INDEX(卡牌消耗!$B$5:$F$5,V310),0)</f>
        <v>17</v>
      </c>
      <c r="AC310" s="14" t="str">
        <f>IF(T310&gt;0,INDEX(挂机升级突破!$BJ$4:$BT$4,T310),"")</f>
        <v>灵玉</v>
      </c>
      <c r="AD310" s="14">
        <f>IF(T310&gt;0,ROUND(INDEX(挂机升级突破!$BJ$6:$BT$57,卡牌消耗!X310,T310)*INDEX(卡牌消耗!$B$7:$F$7,V310),0),"")</f>
        <v>2</v>
      </c>
      <c r="AE310" s="122"/>
      <c r="AF310" s="15"/>
      <c r="AG310" s="120">
        <v>306</v>
      </c>
      <c r="AH310" s="14">
        <f t="shared" si="88"/>
        <v>16</v>
      </c>
      <c r="AI310" s="14">
        <f>INDEX(挂机升级突破!$BY$7:$BY$26,AM310)</f>
        <v>5</v>
      </c>
      <c r="AJ310" s="14">
        <f>INDEX(挂机升级突破!$BZ$7:$BZ$26,AM310)</f>
        <v>1</v>
      </c>
      <c r="AK310" s="14">
        <f t="shared" si="89"/>
        <v>4</v>
      </c>
      <c r="AL310" s="14" t="str">
        <f t="shared" si="90"/>
        <v>西方龙</v>
      </c>
      <c r="AM310" s="14">
        <f t="shared" si="91"/>
        <v>6</v>
      </c>
      <c r="AN310" s="14" t="str">
        <f t="shared" si="92"/>
        <v>西方龙6突</v>
      </c>
      <c r="AO310" s="14" t="str">
        <f>IF(AI310&gt;0,INDEX(挂机升级突破!$CF$5:$CJ$5,卡牌消耗!AI310),"")</f>
        <v>金币</v>
      </c>
      <c r="AP310" s="14">
        <f>IF(AI310&gt;0,ROUND(INDEX(挂机升级突破!$CJ$7:$CJ$26,卡牌消耗!AM310)*INDEX(卡牌消耗!$B$8:$F$8,AK310),0),"")</f>
        <v>3600</v>
      </c>
      <c r="AQ310" s="14" t="str">
        <f>IF(AJ310&gt;0,INDEX(挂机升级突破!$CF$5:$CJ$5,卡牌消耗!AJ310),"")</f>
        <v>玄铁</v>
      </c>
      <c r="AR310" s="14">
        <f>IF(AJ310&gt;0,ROUND(INDEX(挂机升级突破!$CF$7:$CI$26,卡牌消耗!AM310,卡牌消耗!AJ310)*INDEX($B$6:$F$6,AK310),0),"")</f>
        <v>25</v>
      </c>
      <c r="AS310" s="120"/>
      <c r="AT310" s="120"/>
      <c r="AU310" s="122"/>
      <c r="AV310" s="15"/>
    </row>
    <row r="311" spans="8:48" ht="16.5" x14ac:dyDescent="0.2">
      <c r="H311" s="15"/>
      <c r="I311" s="15"/>
      <c r="J311" s="15"/>
      <c r="K311" s="15"/>
      <c r="L311" s="15"/>
      <c r="M311" s="15"/>
      <c r="N311" s="15"/>
      <c r="O311" s="15"/>
      <c r="P311" s="120">
        <v>307</v>
      </c>
      <c r="Q311" s="14">
        <f t="shared" si="83"/>
        <v>6</v>
      </c>
      <c r="R311" s="14">
        <f>INDEX(挂机升级突破!$BG$6:$BG$57,卡牌消耗!X311)</f>
        <v>11</v>
      </c>
      <c r="S311" s="14">
        <f>INDEX(挂机升级突破!BH$6:BH$57,卡牌消耗!$X311)</f>
        <v>5</v>
      </c>
      <c r="T311" s="14">
        <f>INDEX(挂机升级突破!BI$6:BI$57,卡牌消耗!$X311)</f>
        <v>10</v>
      </c>
      <c r="U311" s="14" t="str">
        <f t="shared" si="84"/>
        <v>项羽</v>
      </c>
      <c r="V311" s="14">
        <f t="shared" si="85"/>
        <v>5</v>
      </c>
      <c r="W311" s="14" t="str">
        <f t="shared" si="86"/>
        <v>项羽魂火-47</v>
      </c>
      <c r="X311" s="14">
        <f t="shared" si="87"/>
        <v>47</v>
      </c>
      <c r="Y311" s="14" t="str">
        <f>INDEX(挂机升级突破!$BJ$4:$BT$4,INDEX(挂机升级突破!$BG$6:$BG$57,卡牌消耗!X311))</f>
        <v>金币</v>
      </c>
      <c r="Z311" s="14">
        <f>ROUND(INDEX(挂机升级突破!$AZ$6:$AZ$57,卡牌消耗!X311)*INDEX(卡牌消耗!$B$8:$F$8,V311),0)</f>
        <v>201060</v>
      </c>
      <c r="AA311" s="14" t="str">
        <f>IF(S311&gt;0,INDEX(挂机升级突破!$BJ$4:$BT$4,S311),"")</f>
        <v>红色基础材料</v>
      </c>
      <c r="AB311" s="14">
        <f>ROUND(INDEX(挂机升级突破!$BJ$6:$BT$57,卡牌消耗!X311,S311)*INDEX(卡牌消耗!$B$5:$F$5,V311),0)</f>
        <v>17</v>
      </c>
      <c r="AC311" s="14" t="str">
        <f>IF(T311&gt;0,INDEX(挂机升级突破!$BJ$4:$BT$4,T311),"")</f>
        <v>灵玉</v>
      </c>
      <c r="AD311" s="14">
        <f>IF(T311&gt;0,ROUND(INDEX(挂机升级突破!$BJ$6:$BT$57,卡牌消耗!X311,T311)*INDEX(卡牌消耗!$B$7:$F$7,V311),0),"")</f>
        <v>2</v>
      </c>
      <c r="AE311" s="122"/>
      <c r="AF311" s="15"/>
      <c r="AG311" s="120">
        <v>307</v>
      </c>
      <c r="AH311" s="14">
        <f t="shared" si="88"/>
        <v>16</v>
      </c>
      <c r="AI311" s="14">
        <f>INDEX(挂机升级突破!$BY$7:$BY$26,AM311)</f>
        <v>5</v>
      </c>
      <c r="AJ311" s="14">
        <f>INDEX(挂机升级突破!$BZ$7:$BZ$26,AM311)</f>
        <v>1</v>
      </c>
      <c r="AK311" s="14">
        <f t="shared" si="89"/>
        <v>4</v>
      </c>
      <c r="AL311" s="14" t="str">
        <f t="shared" si="90"/>
        <v>西方龙</v>
      </c>
      <c r="AM311" s="14">
        <f t="shared" si="91"/>
        <v>7</v>
      </c>
      <c r="AN311" s="14" t="str">
        <f t="shared" si="92"/>
        <v>西方龙7突</v>
      </c>
      <c r="AO311" s="14" t="str">
        <f>IF(AI311&gt;0,INDEX(挂机升级突破!$CF$5:$CJ$5,卡牌消耗!AI311),"")</f>
        <v>金币</v>
      </c>
      <c r="AP311" s="14">
        <f>IF(AI311&gt;0,ROUND(INDEX(挂机升级突破!$CJ$7:$CJ$26,卡牌消耗!AM311)*INDEX(卡牌消耗!$B$8:$F$8,AK311),0),"")</f>
        <v>4200</v>
      </c>
      <c r="AQ311" s="14" t="str">
        <f>IF(AJ311&gt;0,INDEX(挂机升级突破!$CF$5:$CJ$5,卡牌消耗!AJ311),"")</f>
        <v>玄铁</v>
      </c>
      <c r="AR311" s="14">
        <f>IF(AJ311&gt;0,ROUND(INDEX(挂机升级突破!$CF$7:$CI$26,卡牌消耗!AM311,卡牌消耗!AJ311)*INDEX($B$6:$F$6,AK311),0),"")</f>
        <v>42</v>
      </c>
      <c r="AS311" s="120"/>
      <c r="AT311" s="120"/>
      <c r="AU311" s="122"/>
      <c r="AV311" s="15"/>
    </row>
    <row r="312" spans="8:48" ht="16.5" x14ac:dyDescent="0.2">
      <c r="H312" s="15"/>
      <c r="I312" s="15"/>
      <c r="J312" s="15"/>
      <c r="K312" s="15"/>
      <c r="L312" s="15"/>
      <c r="M312" s="15"/>
      <c r="N312" s="15"/>
      <c r="O312" s="15"/>
      <c r="P312" s="120">
        <v>308</v>
      </c>
      <c r="Q312" s="14">
        <f t="shared" si="83"/>
        <v>6</v>
      </c>
      <c r="R312" s="14">
        <f>INDEX(挂机升级突破!$BG$6:$BG$57,卡牌消耗!X312)</f>
        <v>11</v>
      </c>
      <c r="S312" s="14">
        <f>INDEX(挂机升级突破!BH$6:BH$57,卡牌消耗!$X312)</f>
        <v>5</v>
      </c>
      <c r="T312" s="14">
        <f>INDEX(挂机升级突破!BI$6:BI$57,卡牌消耗!$X312)</f>
        <v>10</v>
      </c>
      <c r="U312" s="14" t="str">
        <f t="shared" si="84"/>
        <v>项羽</v>
      </c>
      <c r="V312" s="14">
        <f t="shared" si="85"/>
        <v>5</v>
      </c>
      <c r="W312" s="14" t="str">
        <f t="shared" si="86"/>
        <v>项羽魂火-48</v>
      </c>
      <c r="X312" s="14">
        <f t="shared" si="87"/>
        <v>48</v>
      </c>
      <c r="Y312" s="14" t="str">
        <f>INDEX(挂机升级突破!$BJ$4:$BT$4,INDEX(挂机升级突破!$BG$6:$BG$57,卡牌消耗!X312))</f>
        <v>金币</v>
      </c>
      <c r="Z312" s="14">
        <f>ROUND(INDEX(挂机升级突破!$AZ$6:$AZ$57,卡牌消耗!X312)*INDEX(卡牌消耗!$B$8:$F$8,V312),0)</f>
        <v>224260</v>
      </c>
      <c r="AA312" s="14" t="str">
        <f>IF(S312&gt;0,INDEX(挂机升级突破!$BJ$4:$BT$4,S312),"")</f>
        <v>红色基础材料</v>
      </c>
      <c r="AB312" s="14">
        <f>ROUND(INDEX(挂机升级突破!$BJ$6:$BT$57,卡牌消耗!X312,S312)*INDEX(卡牌消耗!$B$5:$F$5,V312),0)</f>
        <v>17</v>
      </c>
      <c r="AC312" s="14" t="str">
        <f>IF(T312&gt;0,INDEX(挂机升级突破!$BJ$4:$BT$4,T312),"")</f>
        <v>灵玉</v>
      </c>
      <c r="AD312" s="14">
        <f>IF(T312&gt;0,ROUND(INDEX(挂机升级突破!$BJ$6:$BT$57,卡牌消耗!X312,T312)*INDEX(卡牌消耗!$B$7:$F$7,V312),0),"")</f>
        <v>2</v>
      </c>
      <c r="AE312" s="122"/>
      <c r="AF312" s="15"/>
      <c r="AG312" s="120">
        <v>308</v>
      </c>
      <c r="AH312" s="14">
        <f t="shared" si="88"/>
        <v>16</v>
      </c>
      <c r="AI312" s="14">
        <f>INDEX(挂机升级突破!$BY$7:$BY$26,AM312)</f>
        <v>5</v>
      </c>
      <c r="AJ312" s="14">
        <f>INDEX(挂机升级突破!$BZ$7:$BZ$26,AM312)</f>
        <v>1</v>
      </c>
      <c r="AK312" s="14">
        <f t="shared" si="89"/>
        <v>4</v>
      </c>
      <c r="AL312" s="14" t="str">
        <f t="shared" si="90"/>
        <v>西方龙</v>
      </c>
      <c r="AM312" s="14">
        <f t="shared" si="91"/>
        <v>8</v>
      </c>
      <c r="AN312" s="14" t="str">
        <f t="shared" si="92"/>
        <v>西方龙8突</v>
      </c>
      <c r="AO312" s="14" t="str">
        <f>IF(AI312&gt;0,INDEX(挂机升级突破!$CF$5:$CJ$5,卡牌消耗!AI312),"")</f>
        <v>金币</v>
      </c>
      <c r="AP312" s="14">
        <f>IF(AI312&gt;0,ROUND(INDEX(挂机升级突破!$CJ$7:$CJ$26,卡牌消耗!AM312)*INDEX(卡牌消耗!$B$8:$F$8,AK312),0),"")</f>
        <v>4839</v>
      </c>
      <c r="AQ312" s="14" t="str">
        <f>IF(AJ312&gt;0,INDEX(挂机升级突破!$CF$5:$CJ$5,卡牌消耗!AJ312),"")</f>
        <v>玄铁</v>
      </c>
      <c r="AR312" s="14">
        <f>IF(AJ312&gt;0,ROUND(INDEX(挂机升级突破!$CF$7:$CI$26,卡牌消耗!AM312,卡牌消耗!AJ312)*INDEX($B$6:$F$6,AK312),0),"")</f>
        <v>76</v>
      </c>
      <c r="AS312" s="120"/>
      <c r="AT312" s="120"/>
      <c r="AU312" s="122"/>
      <c r="AV312" s="15"/>
    </row>
    <row r="313" spans="8:48" ht="16.5" x14ac:dyDescent="0.2">
      <c r="H313" s="15"/>
      <c r="I313" s="15"/>
      <c r="J313" s="15"/>
      <c r="K313" s="15"/>
      <c r="L313" s="15"/>
      <c r="M313" s="15"/>
      <c r="N313" s="15"/>
      <c r="O313" s="15"/>
      <c r="P313" s="120">
        <v>309</v>
      </c>
      <c r="Q313" s="14">
        <f t="shared" si="83"/>
        <v>6</v>
      </c>
      <c r="R313" s="14">
        <f>INDEX(挂机升级突破!$BG$6:$BG$57,卡牌消耗!X313)</f>
        <v>11</v>
      </c>
      <c r="S313" s="14">
        <f>INDEX(挂机升级突破!BH$6:BH$57,卡牌消耗!$X313)</f>
        <v>5</v>
      </c>
      <c r="T313" s="14">
        <f>INDEX(挂机升级突破!BI$6:BI$57,卡牌消耗!$X313)</f>
        <v>10</v>
      </c>
      <c r="U313" s="14" t="str">
        <f t="shared" si="84"/>
        <v>项羽</v>
      </c>
      <c r="V313" s="14">
        <f t="shared" si="85"/>
        <v>5</v>
      </c>
      <c r="W313" s="14" t="str">
        <f t="shared" si="86"/>
        <v>项羽魂火-49</v>
      </c>
      <c r="X313" s="14">
        <f t="shared" si="87"/>
        <v>49</v>
      </c>
      <c r="Y313" s="14" t="str">
        <f>INDEX(挂机升级突破!$BJ$4:$BT$4,INDEX(挂机升级突破!$BG$6:$BG$57,卡牌消耗!X313))</f>
        <v>金币</v>
      </c>
      <c r="Z313" s="14">
        <f>ROUND(INDEX(挂机升级突破!$AZ$6:$AZ$57,卡牌消耗!X313)*INDEX(卡牌消耗!$B$8:$F$8,V313),0)</f>
        <v>235870</v>
      </c>
      <c r="AA313" s="14" t="str">
        <f>IF(S313&gt;0,INDEX(挂机升级突破!$BJ$4:$BT$4,S313),"")</f>
        <v>红色基础材料</v>
      </c>
      <c r="AB313" s="14">
        <f>ROUND(INDEX(挂机升级突破!$BJ$6:$BT$57,卡牌消耗!X313,S313)*INDEX(卡牌消耗!$B$5:$F$5,V313),0)</f>
        <v>18</v>
      </c>
      <c r="AC313" s="14" t="str">
        <f>IF(T313&gt;0,INDEX(挂机升级突破!$BJ$4:$BT$4,T313),"")</f>
        <v>灵玉</v>
      </c>
      <c r="AD313" s="14">
        <f>IF(T313&gt;0,ROUND(INDEX(挂机升级突破!$BJ$6:$BT$57,卡牌消耗!X313,T313)*INDEX(卡牌消耗!$B$7:$F$7,V313),0),"")</f>
        <v>2</v>
      </c>
      <c r="AE313" s="122"/>
      <c r="AF313" s="15"/>
      <c r="AG313" s="120">
        <v>309</v>
      </c>
      <c r="AH313" s="14">
        <f t="shared" si="88"/>
        <v>16</v>
      </c>
      <c r="AI313" s="14">
        <f>INDEX(挂机升级突破!$BY$7:$BY$26,AM313)</f>
        <v>5</v>
      </c>
      <c r="AJ313" s="14">
        <f>INDEX(挂机升级突破!$BZ$7:$BZ$26,AM313)</f>
        <v>2</v>
      </c>
      <c r="AK313" s="14">
        <f t="shared" si="89"/>
        <v>4</v>
      </c>
      <c r="AL313" s="14" t="str">
        <f t="shared" si="90"/>
        <v>西方龙</v>
      </c>
      <c r="AM313" s="14">
        <f t="shared" si="91"/>
        <v>9</v>
      </c>
      <c r="AN313" s="14" t="str">
        <f t="shared" si="92"/>
        <v>西方龙9突</v>
      </c>
      <c r="AO313" s="14" t="str">
        <f>IF(AI313&gt;0,INDEX(挂机升级突破!$CF$5:$CJ$5,卡牌消耗!AI313),"")</f>
        <v>金币</v>
      </c>
      <c r="AP313" s="14">
        <f>IF(AI313&gt;0,ROUND(INDEX(挂机升级突破!$CJ$7:$CJ$26,卡牌消耗!AM313)*INDEX(卡牌消耗!$B$8:$F$8,AK313),0),"")</f>
        <v>6240</v>
      </c>
      <c r="AQ313" s="14" t="str">
        <f>IF(AJ313&gt;0,INDEX(挂机升级突破!$CF$5:$CJ$5,卡牌消耗!AJ313),"")</f>
        <v>乌金</v>
      </c>
      <c r="AR313" s="14">
        <f>IF(AJ313&gt;0,ROUND(INDEX(挂机升级突破!$CF$7:$CI$26,卡牌消耗!AM313,卡牌消耗!AJ313)*INDEX($B$6:$F$6,AK313),0),"")</f>
        <v>24</v>
      </c>
      <c r="AS313" s="120"/>
      <c r="AT313" s="120"/>
      <c r="AU313" s="122"/>
      <c r="AV313" s="15"/>
    </row>
    <row r="314" spans="8:48" ht="16.5" x14ac:dyDescent="0.2">
      <c r="H314" s="15"/>
      <c r="I314" s="15"/>
      <c r="J314" s="15"/>
      <c r="K314" s="15"/>
      <c r="L314" s="15"/>
      <c r="M314" s="15"/>
      <c r="N314" s="15"/>
      <c r="O314" s="15"/>
      <c r="P314" s="120">
        <v>310</v>
      </c>
      <c r="Q314" s="14">
        <f t="shared" si="83"/>
        <v>6</v>
      </c>
      <c r="R314" s="14">
        <f>INDEX(挂机升级突破!$BG$6:$BG$57,卡牌消耗!X314)</f>
        <v>11</v>
      </c>
      <c r="S314" s="14">
        <f>INDEX(挂机升级突破!BH$6:BH$57,卡牌消耗!$X314)</f>
        <v>5</v>
      </c>
      <c r="T314" s="14">
        <f>INDEX(挂机升级突破!BI$6:BI$57,卡牌消耗!$X314)</f>
        <v>10</v>
      </c>
      <c r="U314" s="14" t="str">
        <f t="shared" si="84"/>
        <v>项羽</v>
      </c>
      <c r="V314" s="14">
        <f t="shared" si="85"/>
        <v>5</v>
      </c>
      <c r="W314" s="14" t="str">
        <f t="shared" si="86"/>
        <v>项羽魂火-50</v>
      </c>
      <c r="X314" s="14">
        <f t="shared" si="87"/>
        <v>50</v>
      </c>
      <c r="Y314" s="14" t="str">
        <f>INDEX(挂机升级突破!$BJ$4:$BT$4,INDEX(挂机升级突破!$BG$6:$BG$57,卡牌消耗!X314))</f>
        <v>金币</v>
      </c>
      <c r="Z314" s="14">
        <f>ROUND(INDEX(挂机升级突破!$AZ$6:$AZ$57,卡牌消耗!X314)*INDEX(卡牌消耗!$B$8:$F$8,V314),0)</f>
        <v>263080</v>
      </c>
      <c r="AA314" s="14" t="str">
        <f>IF(S314&gt;0,INDEX(挂机升级突破!$BJ$4:$BT$4,S314),"")</f>
        <v>红色基础材料</v>
      </c>
      <c r="AB314" s="14">
        <f>ROUND(INDEX(挂机升级突破!$BJ$6:$BT$57,卡牌消耗!X314,S314)*INDEX(卡牌消耗!$B$5:$F$5,V314),0)</f>
        <v>18</v>
      </c>
      <c r="AC314" s="14" t="str">
        <f>IF(T314&gt;0,INDEX(挂机升级突破!$BJ$4:$BT$4,T314),"")</f>
        <v>灵玉</v>
      </c>
      <c r="AD314" s="14">
        <f>IF(T314&gt;0,ROUND(INDEX(挂机升级突破!$BJ$6:$BT$57,卡牌消耗!X314,T314)*INDEX(卡牌消耗!$B$7:$F$7,V314),0),"")</f>
        <v>2</v>
      </c>
      <c r="AE314" s="122"/>
      <c r="AF314" s="15"/>
      <c r="AG314" s="120">
        <v>310</v>
      </c>
      <c r="AH314" s="14">
        <f t="shared" si="88"/>
        <v>16</v>
      </c>
      <c r="AI314" s="14">
        <f>INDEX(挂机升级突破!$BY$7:$BY$26,AM314)</f>
        <v>5</v>
      </c>
      <c r="AJ314" s="14">
        <f>INDEX(挂机升级突破!$BZ$7:$BZ$26,AM314)</f>
        <v>2</v>
      </c>
      <c r="AK314" s="14">
        <f t="shared" si="89"/>
        <v>4</v>
      </c>
      <c r="AL314" s="14" t="str">
        <f t="shared" si="90"/>
        <v>西方龙</v>
      </c>
      <c r="AM314" s="14">
        <f t="shared" si="91"/>
        <v>10</v>
      </c>
      <c r="AN314" s="14" t="str">
        <f t="shared" si="92"/>
        <v>西方龙10突</v>
      </c>
      <c r="AO314" s="14" t="str">
        <f>IF(AI314&gt;0,INDEX(挂机升级突破!$CF$5:$CJ$5,卡牌消耗!AI314),"")</f>
        <v>金币</v>
      </c>
      <c r="AP314" s="14">
        <f>IF(AI314&gt;0,ROUND(INDEX(挂机升级突破!$CJ$7:$CJ$26,卡牌消耗!AM314)*INDEX(卡牌消耗!$B$8:$F$8,AK314),0),"")</f>
        <v>9519</v>
      </c>
      <c r="AQ314" s="14" t="str">
        <f>IF(AJ314&gt;0,INDEX(挂机升级突破!$CF$5:$CJ$5,卡牌消耗!AJ314),"")</f>
        <v>乌金</v>
      </c>
      <c r="AR314" s="14">
        <f>IF(AJ314&gt;0,ROUND(INDEX(挂机升级突破!$CF$7:$CI$26,卡牌消耗!AM314,卡牌消耗!AJ314)*INDEX($B$6:$F$6,AK314),0),"")</f>
        <v>35</v>
      </c>
      <c r="AS314" s="120"/>
      <c r="AT314" s="120"/>
      <c r="AU314" s="122"/>
      <c r="AV314" s="15"/>
    </row>
    <row r="315" spans="8:48" ht="16.5" x14ac:dyDescent="0.2">
      <c r="H315" s="15"/>
      <c r="I315" s="15"/>
      <c r="J315" s="15"/>
      <c r="K315" s="15"/>
      <c r="L315" s="15"/>
      <c r="M315" s="15"/>
      <c r="N315" s="15"/>
      <c r="O315" s="15"/>
      <c r="P315" s="120">
        <v>311</v>
      </c>
      <c r="Q315" s="14">
        <f t="shared" si="83"/>
        <v>6</v>
      </c>
      <c r="R315" s="14">
        <f>INDEX(挂机升级突破!$BG$6:$BG$57,卡牌消耗!X315)</f>
        <v>11</v>
      </c>
      <c r="S315" s="14">
        <f>INDEX(挂机升级突破!BH$6:BH$57,卡牌消耗!$X315)</f>
        <v>5</v>
      </c>
      <c r="T315" s="14">
        <f>INDEX(挂机升级突破!BI$6:BI$57,卡牌消耗!$X315)</f>
        <v>10</v>
      </c>
      <c r="U315" s="14" t="str">
        <f t="shared" si="84"/>
        <v>项羽</v>
      </c>
      <c r="V315" s="14">
        <f t="shared" si="85"/>
        <v>5</v>
      </c>
      <c r="W315" s="14" t="str">
        <f t="shared" si="86"/>
        <v>项羽魂火-51</v>
      </c>
      <c r="X315" s="14">
        <f t="shared" si="87"/>
        <v>51</v>
      </c>
      <c r="Y315" s="14" t="str">
        <f>INDEX(挂机升级突破!$BJ$4:$BT$4,INDEX(挂机升级突破!$BG$6:$BG$57,卡牌消耗!X315))</f>
        <v>金币</v>
      </c>
      <c r="Z315" s="14">
        <f>ROUND(INDEX(挂机升级突破!$AZ$6:$AZ$57,卡牌消耗!X315)*INDEX(卡牌消耗!$B$8:$F$8,V315),0)</f>
        <v>274560</v>
      </c>
      <c r="AA315" s="14" t="str">
        <f>IF(S315&gt;0,INDEX(挂机升级突破!$BJ$4:$BT$4,S315),"")</f>
        <v>红色基础材料</v>
      </c>
      <c r="AB315" s="14">
        <f>ROUND(INDEX(挂机升级突破!$BJ$6:$BT$57,卡牌消耗!X315,S315)*INDEX(卡牌消耗!$B$5:$F$5,V315),0)</f>
        <v>18</v>
      </c>
      <c r="AC315" s="14" t="str">
        <f>IF(T315&gt;0,INDEX(挂机升级突破!$BJ$4:$BT$4,T315),"")</f>
        <v>灵玉</v>
      </c>
      <c r="AD315" s="14">
        <f>IF(T315&gt;0,ROUND(INDEX(挂机升级突破!$BJ$6:$BT$57,卡牌消耗!X315,T315)*INDEX(卡牌消耗!$B$7:$F$7,V315),0),"")</f>
        <v>2</v>
      </c>
      <c r="AE315" s="122"/>
      <c r="AF315" s="15"/>
      <c r="AG315" s="120">
        <v>311</v>
      </c>
      <c r="AH315" s="14">
        <f t="shared" si="88"/>
        <v>16</v>
      </c>
      <c r="AI315" s="14">
        <f>INDEX(挂机升级突破!$BY$7:$BY$26,AM315)</f>
        <v>5</v>
      </c>
      <c r="AJ315" s="14">
        <f>INDEX(挂机升级突破!$BZ$7:$BZ$26,AM315)</f>
        <v>2</v>
      </c>
      <c r="AK315" s="14">
        <f t="shared" si="89"/>
        <v>4</v>
      </c>
      <c r="AL315" s="14" t="str">
        <f t="shared" si="90"/>
        <v>西方龙</v>
      </c>
      <c r="AM315" s="14">
        <f t="shared" si="91"/>
        <v>11</v>
      </c>
      <c r="AN315" s="14" t="str">
        <f t="shared" si="92"/>
        <v>西方龙11突</v>
      </c>
      <c r="AO315" s="14" t="str">
        <f>IF(AI315&gt;0,INDEX(挂机升级突破!$CF$5:$CJ$5,卡牌消耗!AI315),"")</f>
        <v>金币</v>
      </c>
      <c r="AP315" s="14">
        <f>IF(AI315&gt;0,ROUND(INDEX(挂机升级突破!$CJ$7:$CJ$26,卡牌消耗!AM315)*INDEX(卡牌消耗!$B$8:$F$8,AK315),0),"")</f>
        <v>11700</v>
      </c>
      <c r="AQ315" s="14" t="str">
        <f>IF(AJ315&gt;0,INDEX(挂机升级突破!$CF$5:$CJ$5,卡牌消耗!AJ315),"")</f>
        <v>乌金</v>
      </c>
      <c r="AR315" s="14">
        <f>IF(AJ315&gt;0,ROUND(INDEX(挂机升级突破!$CF$7:$CI$26,卡牌消耗!AM315,卡牌消耗!AJ315)*INDEX($B$6:$F$6,AK315),0),"")</f>
        <v>46</v>
      </c>
      <c r="AS315" s="120"/>
      <c r="AT315" s="120"/>
      <c r="AU315" s="122"/>
      <c r="AV315" s="15"/>
    </row>
    <row r="316" spans="8:48" ht="16.5" x14ac:dyDescent="0.2">
      <c r="H316" s="15"/>
      <c r="I316" s="15"/>
      <c r="J316" s="15"/>
      <c r="K316" s="15"/>
      <c r="L316" s="15"/>
      <c r="M316" s="15"/>
      <c r="N316" s="15"/>
      <c r="O316" s="15"/>
      <c r="P316" s="120">
        <v>312</v>
      </c>
      <c r="Q316" s="14">
        <f t="shared" si="83"/>
        <v>6</v>
      </c>
      <c r="R316" s="14">
        <f>INDEX(挂机升级突破!$BG$6:$BG$57,卡牌消耗!X316)</f>
        <v>11</v>
      </c>
      <c r="S316" s="14">
        <f>INDEX(挂机升级突破!BH$6:BH$57,卡牌消耗!$X316)</f>
        <v>5</v>
      </c>
      <c r="T316" s="14">
        <f>INDEX(挂机升级突破!BI$6:BI$57,卡牌消耗!$X316)</f>
        <v>10</v>
      </c>
      <c r="U316" s="14" t="str">
        <f t="shared" si="84"/>
        <v>项羽</v>
      </c>
      <c r="V316" s="14">
        <f t="shared" si="85"/>
        <v>5</v>
      </c>
      <c r="W316" s="14" t="str">
        <f t="shared" si="86"/>
        <v>项羽魂火-52</v>
      </c>
      <c r="X316" s="14">
        <f t="shared" si="87"/>
        <v>52</v>
      </c>
      <c r="Y316" s="14" t="str">
        <f>INDEX(挂机升级突破!$BJ$4:$BT$4,INDEX(挂机升级突破!$BG$6:$BG$57,卡牌消耗!X316))</f>
        <v>金币</v>
      </c>
      <c r="Z316" s="14">
        <f>ROUND(INDEX(挂机升级突破!$AZ$6:$AZ$57,卡牌消耗!X316)*INDEX(卡牌消耗!$B$8:$F$8,V316),0)</f>
        <v>306240</v>
      </c>
      <c r="AA316" s="14" t="str">
        <f>IF(S316&gt;0,INDEX(挂机升级突破!$BJ$4:$BT$4,S316),"")</f>
        <v>红色基础材料</v>
      </c>
      <c r="AB316" s="14">
        <f>ROUND(INDEX(挂机升级突破!$BJ$6:$BT$57,卡牌消耗!X316,S316)*INDEX(卡牌消耗!$B$5:$F$5,V316),0)</f>
        <v>18</v>
      </c>
      <c r="AC316" s="14" t="str">
        <f>IF(T316&gt;0,INDEX(挂机升级突破!$BJ$4:$BT$4,T316),"")</f>
        <v>灵玉</v>
      </c>
      <c r="AD316" s="14">
        <f>IF(T316&gt;0,ROUND(INDEX(挂机升级突破!$BJ$6:$BT$57,卡牌消耗!X316,T316)*INDEX(卡牌消耗!$B$7:$F$7,V316),0),"")</f>
        <v>2</v>
      </c>
      <c r="AE316" s="122"/>
      <c r="AF316" s="15"/>
      <c r="AG316" s="120">
        <v>312</v>
      </c>
      <c r="AH316" s="14">
        <f t="shared" si="88"/>
        <v>16</v>
      </c>
      <c r="AI316" s="14">
        <f>INDEX(挂机升级突破!$BY$7:$BY$26,AM316)</f>
        <v>5</v>
      </c>
      <c r="AJ316" s="14">
        <f>INDEX(挂机升级突破!$BZ$7:$BZ$26,AM316)</f>
        <v>2</v>
      </c>
      <c r="AK316" s="14">
        <f t="shared" si="89"/>
        <v>4</v>
      </c>
      <c r="AL316" s="14" t="str">
        <f t="shared" si="90"/>
        <v>西方龙</v>
      </c>
      <c r="AM316" s="14">
        <f t="shared" si="91"/>
        <v>12</v>
      </c>
      <c r="AN316" s="14" t="str">
        <f t="shared" si="92"/>
        <v>西方龙12突</v>
      </c>
      <c r="AO316" s="14" t="str">
        <f>IF(AI316&gt;0,INDEX(挂机升级突破!$CF$5:$CJ$5,卡牌消耗!AI316),"")</f>
        <v>金币</v>
      </c>
      <c r="AP316" s="14">
        <f>IF(AI316&gt;0,ROUND(INDEX(挂机升级突破!$CJ$7:$CJ$26,卡牌消耗!AM316)*INDEX(卡牌消耗!$B$8:$F$8,AK316),0),"")</f>
        <v>19800</v>
      </c>
      <c r="AQ316" s="14" t="str">
        <f>IF(AJ316&gt;0,INDEX(挂机升级突破!$CF$5:$CJ$5,卡牌消耗!AJ316),"")</f>
        <v>乌金</v>
      </c>
      <c r="AR316" s="14">
        <f>IF(AJ316&gt;0,ROUND(INDEX(挂机升级突破!$CF$7:$CI$26,卡牌消耗!AM316,卡牌消耗!AJ316)*INDEX($B$6:$F$6,AK316),0),"")</f>
        <v>59</v>
      </c>
      <c r="AS316" s="120"/>
      <c r="AT316" s="120"/>
      <c r="AU316" s="122"/>
      <c r="AV316" s="15"/>
    </row>
    <row r="317" spans="8:48" ht="16.5" x14ac:dyDescent="0.2">
      <c r="H317" s="15"/>
      <c r="I317" s="15"/>
      <c r="J317" s="15"/>
      <c r="K317" s="15"/>
      <c r="L317" s="15"/>
      <c r="M317" s="15"/>
      <c r="N317" s="15"/>
      <c r="O317" s="15"/>
      <c r="P317" s="120">
        <v>313</v>
      </c>
      <c r="Q317" s="14">
        <f t="shared" si="83"/>
        <v>7</v>
      </c>
      <c r="R317" s="14">
        <f>INDEX(挂机升级突破!$BG$6:$BG$57,卡牌消耗!X317)</f>
        <v>11</v>
      </c>
      <c r="S317" s="14">
        <f>INDEX(挂机升级突破!BH$6:BH$57,卡牌消耗!$X317)</f>
        <v>1</v>
      </c>
      <c r="T317" s="14">
        <f>INDEX(挂机升级突破!BI$6:BI$57,卡牌消耗!$X317)</f>
        <v>0</v>
      </c>
      <c r="U317" s="14" t="str">
        <f t="shared" si="84"/>
        <v>天使缇娜</v>
      </c>
      <c r="V317" s="14">
        <f t="shared" si="85"/>
        <v>4</v>
      </c>
      <c r="W317" s="14" t="str">
        <f t="shared" si="86"/>
        <v>天使缇娜魂火-1</v>
      </c>
      <c r="X317" s="14">
        <f t="shared" si="87"/>
        <v>1</v>
      </c>
      <c r="Y317" s="14" t="str">
        <f>INDEX(挂机升级突破!$BJ$4:$BT$4,INDEX(挂机升级突破!$BG$6:$BG$57,卡牌消耗!X317))</f>
        <v>金币</v>
      </c>
      <c r="Z317" s="14">
        <f>ROUND(INDEX(挂机升级突破!$AZ$6:$AZ$57,卡牌消耗!X317)*INDEX(卡牌消耗!$B$8:$F$8,V317),0)</f>
        <v>120</v>
      </c>
      <c r="AA317" s="14" t="str">
        <f>IF(S317&gt;0,INDEX(挂机升级突破!$BJ$4:$BT$4,S317),"")</f>
        <v>绿色基础材料</v>
      </c>
      <c r="AB317" s="14">
        <f>ROUND(INDEX(挂机升级突破!$BJ$6:$BT$57,卡牌消耗!X317,S317)*INDEX(卡牌消耗!$B$5:$F$5,V317),0)</f>
        <v>18</v>
      </c>
      <c r="AC317" s="14" t="str">
        <f>IF(T317&gt;0,INDEX(挂机升级突破!$BJ$4:$BT$4,T317),"")</f>
        <v/>
      </c>
      <c r="AD317" s="14" t="str">
        <f>IF(T317&gt;0,ROUND(INDEX(挂机升级突破!$BJ$6:$BT$57,卡牌消耗!X317,T317)*INDEX(卡牌消耗!$B$7:$F$7,V317),0),"")</f>
        <v/>
      </c>
      <c r="AE317" s="122"/>
      <c r="AF317" s="15"/>
      <c r="AG317" s="120">
        <v>313</v>
      </c>
      <c r="AH317" s="14">
        <f t="shared" si="88"/>
        <v>16</v>
      </c>
      <c r="AI317" s="14">
        <f>INDEX(挂机升级突破!$BY$7:$BY$26,AM317)</f>
        <v>5</v>
      </c>
      <c r="AJ317" s="14">
        <f>INDEX(挂机升级突破!$BZ$7:$BZ$26,AM317)</f>
        <v>3</v>
      </c>
      <c r="AK317" s="14">
        <f t="shared" si="89"/>
        <v>4</v>
      </c>
      <c r="AL317" s="14" t="str">
        <f t="shared" si="90"/>
        <v>西方龙</v>
      </c>
      <c r="AM317" s="14">
        <f t="shared" si="91"/>
        <v>13</v>
      </c>
      <c r="AN317" s="14" t="str">
        <f t="shared" si="92"/>
        <v>西方龙13突</v>
      </c>
      <c r="AO317" s="14" t="str">
        <f>IF(AI317&gt;0,INDEX(挂机升级突破!$CF$5:$CJ$5,卡牌消耗!AI317),"")</f>
        <v>金币</v>
      </c>
      <c r="AP317" s="14">
        <f>IF(AI317&gt;0,ROUND(INDEX(挂机升级突破!$CJ$7:$CJ$26,卡牌消耗!AM317)*INDEX(卡牌消耗!$B$8:$F$8,AK317),0),"")</f>
        <v>24800</v>
      </c>
      <c r="AQ317" s="14" t="str">
        <f>IF(AJ317&gt;0,INDEX(挂机升级突破!$CF$5:$CJ$5,卡牌消耗!AJ317),"")</f>
        <v>银母</v>
      </c>
      <c r="AR317" s="14">
        <f>IF(AJ317&gt;0,ROUND(INDEX(挂机升级突破!$CF$7:$CI$26,卡牌消耗!AM317,卡牌消耗!AJ317)*INDEX($B$6:$F$6,AK317),0),"")</f>
        <v>23</v>
      </c>
      <c r="AS317" s="120"/>
      <c r="AT317" s="120"/>
      <c r="AU317" s="122"/>
      <c r="AV317" s="15"/>
    </row>
    <row r="318" spans="8:48" ht="16.5" x14ac:dyDescent="0.2">
      <c r="H318" s="15"/>
      <c r="I318" s="15"/>
      <c r="J318" s="15"/>
      <c r="K318" s="15"/>
      <c r="L318" s="15"/>
      <c r="M318" s="15"/>
      <c r="N318" s="15"/>
      <c r="O318" s="15"/>
      <c r="P318" s="120">
        <v>314</v>
      </c>
      <c r="Q318" s="14">
        <f t="shared" si="83"/>
        <v>7</v>
      </c>
      <c r="R318" s="14">
        <f>INDEX(挂机升级突破!$BG$6:$BG$57,卡牌消耗!X318)</f>
        <v>11</v>
      </c>
      <c r="S318" s="14">
        <f>INDEX(挂机升级突破!BH$6:BH$57,卡牌消耗!$X318)</f>
        <v>1</v>
      </c>
      <c r="T318" s="14">
        <f>INDEX(挂机升级突破!BI$6:BI$57,卡牌消耗!$X318)</f>
        <v>0</v>
      </c>
      <c r="U318" s="14" t="str">
        <f t="shared" si="84"/>
        <v>天使缇娜</v>
      </c>
      <c r="V318" s="14">
        <f t="shared" si="85"/>
        <v>4</v>
      </c>
      <c r="W318" s="14" t="str">
        <f t="shared" si="86"/>
        <v>天使缇娜魂火-2</v>
      </c>
      <c r="X318" s="14">
        <f t="shared" si="87"/>
        <v>2</v>
      </c>
      <c r="Y318" s="14" t="str">
        <f>INDEX(挂机升级突破!$BJ$4:$BT$4,INDEX(挂机升级突破!$BG$6:$BG$57,卡牌消耗!X318))</f>
        <v>金币</v>
      </c>
      <c r="Z318" s="14">
        <f>ROUND(INDEX(挂机升级突破!$AZ$6:$AZ$57,卡牌消耗!X318)*INDEX(卡牌消耗!$B$8:$F$8,V318),0)</f>
        <v>180</v>
      </c>
      <c r="AA318" s="14" t="str">
        <f>IF(S318&gt;0,INDEX(挂机升级突破!$BJ$4:$BT$4,S318),"")</f>
        <v>绿色基础材料</v>
      </c>
      <c r="AB318" s="14">
        <f>ROUND(INDEX(挂机升级突破!$BJ$6:$BT$57,卡牌消耗!X318,S318)*INDEX(卡牌消耗!$B$5:$F$5,V318),0)</f>
        <v>48</v>
      </c>
      <c r="AC318" s="14" t="str">
        <f>IF(T318&gt;0,INDEX(挂机升级突破!$BJ$4:$BT$4,T318),"")</f>
        <v/>
      </c>
      <c r="AD318" s="14" t="str">
        <f>IF(T318&gt;0,ROUND(INDEX(挂机升级突破!$BJ$6:$BT$57,卡牌消耗!X318,T318)*INDEX(卡牌消耗!$B$7:$F$7,V318),0),"")</f>
        <v/>
      </c>
      <c r="AE318" s="122"/>
      <c r="AF318" s="15"/>
      <c r="AG318" s="120">
        <v>314</v>
      </c>
      <c r="AH318" s="14">
        <f t="shared" si="88"/>
        <v>16</v>
      </c>
      <c r="AI318" s="14">
        <f>INDEX(挂机升级突破!$BY$7:$BY$26,AM318)</f>
        <v>5</v>
      </c>
      <c r="AJ318" s="14">
        <f>INDEX(挂机升级突破!$BZ$7:$BZ$26,AM318)</f>
        <v>3</v>
      </c>
      <c r="AK318" s="14">
        <f t="shared" si="89"/>
        <v>4</v>
      </c>
      <c r="AL318" s="14" t="str">
        <f t="shared" si="90"/>
        <v>西方龙</v>
      </c>
      <c r="AM318" s="14">
        <f t="shared" si="91"/>
        <v>14</v>
      </c>
      <c r="AN318" s="14" t="str">
        <f t="shared" si="92"/>
        <v>西方龙14突</v>
      </c>
      <c r="AO318" s="14" t="str">
        <f>IF(AI318&gt;0,INDEX(挂机升级突破!$CF$5:$CJ$5,卡牌消耗!AI318),"")</f>
        <v>金币</v>
      </c>
      <c r="AP318" s="14">
        <f>IF(AI318&gt;0,ROUND(INDEX(挂机升级突破!$CJ$7:$CJ$26,卡牌消耗!AM318)*INDEX(卡牌消耗!$B$8:$F$8,AK318),0),"")</f>
        <v>33120</v>
      </c>
      <c r="AQ318" s="14" t="str">
        <f>IF(AJ318&gt;0,INDEX(挂机升级突破!$CF$5:$CJ$5,卡牌消耗!AJ318),"")</f>
        <v>银母</v>
      </c>
      <c r="AR318" s="14">
        <f>IF(AJ318&gt;0,ROUND(INDEX(挂机升级突破!$CF$7:$CI$26,卡牌消耗!AM318,卡牌消耗!AJ318)*INDEX($B$6:$F$6,AK318),0),"")</f>
        <v>31</v>
      </c>
      <c r="AS318" s="120"/>
      <c r="AT318" s="120"/>
      <c r="AU318" s="122"/>
      <c r="AV318" s="15"/>
    </row>
    <row r="319" spans="8:48" ht="16.5" x14ac:dyDescent="0.2">
      <c r="H319" s="15"/>
      <c r="I319" s="15"/>
      <c r="J319" s="15"/>
      <c r="K319" s="15"/>
      <c r="L319" s="15"/>
      <c r="M319" s="15"/>
      <c r="N319" s="15"/>
      <c r="O319" s="15"/>
      <c r="P319" s="120">
        <v>315</v>
      </c>
      <c r="Q319" s="14">
        <f t="shared" si="83"/>
        <v>7</v>
      </c>
      <c r="R319" s="14">
        <f>INDEX(挂机升级突破!$BG$6:$BG$57,卡牌消耗!X319)</f>
        <v>11</v>
      </c>
      <c r="S319" s="14">
        <f>INDEX(挂机升级突破!BH$6:BH$57,卡牌消耗!$X319)</f>
        <v>1</v>
      </c>
      <c r="T319" s="14">
        <f>INDEX(挂机升级突破!BI$6:BI$57,卡牌消耗!$X319)</f>
        <v>0</v>
      </c>
      <c r="U319" s="14" t="str">
        <f t="shared" si="84"/>
        <v>天使缇娜</v>
      </c>
      <c r="V319" s="14">
        <f t="shared" si="85"/>
        <v>4</v>
      </c>
      <c r="W319" s="14" t="str">
        <f t="shared" si="86"/>
        <v>天使缇娜魂火-3</v>
      </c>
      <c r="X319" s="14">
        <f t="shared" si="87"/>
        <v>3</v>
      </c>
      <c r="Y319" s="14" t="str">
        <f>INDEX(挂机升级突破!$BJ$4:$BT$4,INDEX(挂机升级突破!$BG$6:$BG$57,卡牌消耗!X319))</f>
        <v>金币</v>
      </c>
      <c r="Z319" s="14">
        <f>ROUND(INDEX(挂机升级突破!$AZ$6:$AZ$57,卡牌消耗!X319)*INDEX(卡牌消耗!$B$8:$F$8,V319),0)</f>
        <v>270</v>
      </c>
      <c r="AA319" s="14" t="str">
        <f>IF(S319&gt;0,INDEX(挂机升级突破!$BJ$4:$BT$4,S319),"")</f>
        <v>绿色基础材料</v>
      </c>
      <c r="AB319" s="14">
        <f>ROUND(INDEX(挂机升级突破!$BJ$6:$BT$57,卡牌消耗!X319,S319)*INDEX(卡牌消耗!$B$5:$F$5,V319),0)</f>
        <v>60</v>
      </c>
      <c r="AC319" s="14" t="str">
        <f>IF(T319&gt;0,INDEX(挂机升级突破!$BJ$4:$BT$4,T319),"")</f>
        <v/>
      </c>
      <c r="AD319" s="14" t="str">
        <f>IF(T319&gt;0,ROUND(INDEX(挂机升级突破!$BJ$6:$BT$57,卡牌消耗!X319,T319)*INDEX(卡牌消耗!$B$7:$F$7,V319),0),"")</f>
        <v/>
      </c>
      <c r="AE319" s="122"/>
      <c r="AF319" s="15"/>
      <c r="AG319" s="120">
        <v>315</v>
      </c>
      <c r="AH319" s="14">
        <f t="shared" si="88"/>
        <v>16</v>
      </c>
      <c r="AI319" s="14">
        <f>INDEX(挂机升级突破!$BY$7:$BY$26,AM319)</f>
        <v>5</v>
      </c>
      <c r="AJ319" s="14">
        <f>INDEX(挂机升级突破!$BZ$7:$BZ$26,AM319)</f>
        <v>3</v>
      </c>
      <c r="AK319" s="14">
        <f t="shared" si="89"/>
        <v>4</v>
      </c>
      <c r="AL319" s="14" t="str">
        <f t="shared" si="90"/>
        <v>西方龙</v>
      </c>
      <c r="AM319" s="14">
        <f t="shared" si="91"/>
        <v>15</v>
      </c>
      <c r="AN319" s="14" t="str">
        <f t="shared" si="92"/>
        <v>西方龙15突</v>
      </c>
      <c r="AO319" s="14" t="str">
        <f>IF(AI319&gt;0,INDEX(挂机升级突破!$CF$5:$CJ$5,卡牌消耗!AI319),"")</f>
        <v>金币</v>
      </c>
      <c r="AP319" s="14">
        <f>IF(AI319&gt;0,ROUND(INDEX(挂机升级突破!$CJ$7:$CJ$26,卡牌消耗!AM319)*INDEX(卡牌消耗!$B$8:$F$8,AK319),0),"")</f>
        <v>37959</v>
      </c>
      <c r="AQ319" s="14" t="str">
        <f>IF(AJ319&gt;0,INDEX(挂机升级突破!$CF$5:$CJ$5,卡牌消耗!AJ319),"")</f>
        <v>银母</v>
      </c>
      <c r="AR319" s="14">
        <f>IF(AJ319&gt;0,ROUND(INDEX(挂机升级突破!$CF$7:$CI$26,卡牌消耗!AM319,卡牌消耗!AJ319)*INDEX($B$6:$F$6,AK319),0),"")</f>
        <v>42</v>
      </c>
      <c r="AS319" s="120"/>
      <c r="AT319" s="120"/>
      <c r="AU319" s="122"/>
      <c r="AV319" s="15"/>
    </row>
    <row r="320" spans="8:48" ht="16.5" x14ac:dyDescent="0.2">
      <c r="H320" s="15"/>
      <c r="I320" s="15"/>
      <c r="J320" s="15"/>
      <c r="K320" s="15"/>
      <c r="L320" s="15"/>
      <c r="M320" s="15"/>
      <c r="N320" s="15"/>
      <c r="O320" s="15"/>
      <c r="P320" s="120">
        <v>316</v>
      </c>
      <c r="Q320" s="14">
        <f t="shared" si="83"/>
        <v>7</v>
      </c>
      <c r="R320" s="14">
        <f>INDEX(挂机升级突破!$BG$6:$BG$57,卡牌消耗!X320)</f>
        <v>11</v>
      </c>
      <c r="S320" s="14">
        <f>INDEX(挂机升级突破!BH$6:BH$57,卡牌消耗!$X320)</f>
        <v>1</v>
      </c>
      <c r="T320" s="14">
        <f>INDEX(挂机升级突破!BI$6:BI$57,卡牌消耗!$X320)</f>
        <v>0</v>
      </c>
      <c r="U320" s="14" t="str">
        <f t="shared" si="84"/>
        <v>天使缇娜</v>
      </c>
      <c r="V320" s="14">
        <f t="shared" si="85"/>
        <v>4</v>
      </c>
      <c r="W320" s="14" t="str">
        <f t="shared" si="86"/>
        <v>天使缇娜魂火-4</v>
      </c>
      <c r="X320" s="14">
        <f t="shared" si="87"/>
        <v>4</v>
      </c>
      <c r="Y320" s="14" t="str">
        <f>INDEX(挂机升级突破!$BJ$4:$BT$4,INDEX(挂机升级突破!$BG$6:$BG$57,卡牌消耗!X320))</f>
        <v>金币</v>
      </c>
      <c r="Z320" s="14">
        <f>ROUND(INDEX(挂机升级突破!$AZ$6:$AZ$57,卡牌消耗!X320)*INDEX(卡牌消耗!$B$8:$F$8,V320),0)</f>
        <v>720</v>
      </c>
      <c r="AA320" s="14" t="str">
        <f>IF(S320&gt;0,INDEX(挂机升级突破!$BJ$4:$BT$4,S320),"")</f>
        <v>绿色基础材料</v>
      </c>
      <c r="AB320" s="14">
        <f>ROUND(INDEX(挂机升级突破!$BJ$6:$BT$57,卡牌消耗!X320,S320)*INDEX(卡牌消耗!$B$5:$F$5,V320),0)</f>
        <v>96</v>
      </c>
      <c r="AC320" s="14" t="str">
        <f>IF(T320&gt;0,INDEX(挂机升级突破!$BJ$4:$BT$4,T320),"")</f>
        <v/>
      </c>
      <c r="AD320" s="14" t="str">
        <f>IF(T320&gt;0,ROUND(INDEX(挂机升级突破!$BJ$6:$BT$57,卡牌消耗!X320,T320)*INDEX(卡牌消耗!$B$7:$F$7,V320),0),"")</f>
        <v/>
      </c>
      <c r="AE320" s="122"/>
      <c r="AF320" s="15"/>
      <c r="AG320" s="120">
        <v>316</v>
      </c>
      <c r="AH320" s="14">
        <f t="shared" si="88"/>
        <v>16</v>
      </c>
      <c r="AI320" s="14">
        <f>INDEX(挂机升级突破!$BY$7:$BY$26,AM320)</f>
        <v>5</v>
      </c>
      <c r="AJ320" s="14">
        <f>INDEX(挂机升级突破!$BZ$7:$BZ$26,AM320)</f>
        <v>3</v>
      </c>
      <c r="AK320" s="14">
        <f t="shared" si="89"/>
        <v>4</v>
      </c>
      <c r="AL320" s="14" t="str">
        <f t="shared" si="90"/>
        <v>西方龙</v>
      </c>
      <c r="AM320" s="14">
        <f t="shared" si="91"/>
        <v>16</v>
      </c>
      <c r="AN320" s="14" t="str">
        <f t="shared" si="92"/>
        <v>西方龙16突</v>
      </c>
      <c r="AO320" s="14" t="str">
        <f>IF(AI320&gt;0,INDEX(挂机升级突破!$CF$5:$CJ$5,卡牌消耗!AI320),"")</f>
        <v>金币</v>
      </c>
      <c r="AP320" s="14">
        <f>IF(AI320&gt;0,ROUND(INDEX(挂机升级突破!$CJ$7:$CJ$26,卡牌消耗!AM320)*INDEX(卡牌消耗!$B$8:$F$8,AK320),0),"")</f>
        <v>48600</v>
      </c>
      <c r="AQ320" s="14" t="str">
        <f>IF(AJ320&gt;0,INDEX(挂机升级突破!$CF$5:$CJ$5,卡牌消耗!AJ320),"")</f>
        <v>银母</v>
      </c>
      <c r="AR320" s="14">
        <f>IF(AJ320&gt;0,ROUND(INDEX(挂机升级突破!$CF$7:$CI$26,卡牌消耗!AM320,卡牌消耗!AJ320)*INDEX($B$6:$F$6,AK320),0),"")</f>
        <v>54</v>
      </c>
      <c r="AS320" s="120"/>
      <c r="AT320" s="120"/>
      <c r="AU320" s="122"/>
      <c r="AV320" s="15"/>
    </row>
    <row r="321" spans="8:48" ht="16.5" x14ac:dyDescent="0.2">
      <c r="H321" s="15"/>
      <c r="I321" s="15"/>
      <c r="J321" s="15"/>
      <c r="K321" s="15"/>
      <c r="L321" s="15"/>
      <c r="M321" s="15"/>
      <c r="N321" s="15"/>
      <c r="O321" s="15"/>
      <c r="P321" s="120">
        <v>317</v>
      </c>
      <c r="Q321" s="14">
        <f t="shared" si="83"/>
        <v>7</v>
      </c>
      <c r="R321" s="14">
        <f>INDEX(挂机升级突破!$BG$6:$BG$57,卡牌消耗!X321)</f>
        <v>11</v>
      </c>
      <c r="S321" s="14">
        <f>INDEX(挂机升级突破!BH$6:BH$57,卡牌消耗!$X321)</f>
        <v>1</v>
      </c>
      <c r="T321" s="14">
        <f>INDEX(挂机升级突破!BI$6:BI$57,卡牌消耗!$X321)</f>
        <v>0</v>
      </c>
      <c r="U321" s="14" t="str">
        <f t="shared" si="84"/>
        <v>天使缇娜</v>
      </c>
      <c r="V321" s="14">
        <f t="shared" si="85"/>
        <v>4</v>
      </c>
      <c r="W321" s="14" t="str">
        <f t="shared" si="86"/>
        <v>天使缇娜魂火-5</v>
      </c>
      <c r="X321" s="14">
        <f t="shared" si="87"/>
        <v>5</v>
      </c>
      <c r="Y321" s="14" t="str">
        <f>INDEX(挂机升级突破!$BJ$4:$BT$4,INDEX(挂机升级突破!$BG$6:$BG$57,卡牌消耗!X321))</f>
        <v>金币</v>
      </c>
      <c r="Z321" s="14">
        <f>ROUND(INDEX(挂机升级突破!$AZ$6:$AZ$57,卡牌消耗!X321)*INDEX(卡牌消耗!$B$8:$F$8,V321),0)</f>
        <v>1500</v>
      </c>
      <c r="AA321" s="14" t="str">
        <f>IF(S321&gt;0,INDEX(挂机升级突破!$BJ$4:$BT$4,S321),"")</f>
        <v>绿色基础材料</v>
      </c>
      <c r="AB321" s="14">
        <f>ROUND(INDEX(挂机升级突破!$BJ$6:$BT$57,卡牌消耗!X321,S321)*INDEX(卡牌消耗!$B$5:$F$5,V321),0)</f>
        <v>96</v>
      </c>
      <c r="AC321" s="14" t="str">
        <f>IF(T321&gt;0,INDEX(挂机升级突破!$BJ$4:$BT$4,T321),"")</f>
        <v/>
      </c>
      <c r="AD321" s="14" t="str">
        <f>IF(T321&gt;0,ROUND(INDEX(挂机升级突破!$BJ$6:$BT$57,卡牌消耗!X321,T321)*INDEX(卡牌消耗!$B$7:$F$7,V321),0),"")</f>
        <v/>
      </c>
      <c r="AE321" s="122"/>
      <c r="AF321" s="15"/>
      <c r="AG321" s="120">
        <v>317</v>
      </c>
      <c r="AH321" s="14">
        <f t="shared" si="88"/>
        <v>16</v>
      </c>
      <c r="AI321" s="14">
        <f>INDEX(挂机升级突破!$BY$7:$BY$26,AM321)</f>
        <v>5</v>
      </c>
      <c r="AJ321" s="14">
        <f>INDEX(挂机升级突破!$BZ$7:$BZ$26,AM321)</f>
        <v>4</v>
      </c>
      <c r="AK321" s="14">
        <f t="shared" si="89"/>
        <v>4</v>
      </c>
      <c r="AL321" s="14" t="str">
        <f t="shared" si="90"/>
        <v>西方龙</v>
      </c>
      <c r="AM321" s="14">
        <f t="shared" si="91"/>
        <v>17</v>
      </c>
      <c r="AN321" s="14" t="str">
        <f t="shared" si="92"/>
        <v>西方龙17突</v>
      </c>
      <c r="AO321" s="14" t="str">
        <f>IF(AI321&gt;0,INDEX(挂机升级突破!$CF$5:$CJ$5,卡牌消耗!AI321),"")</f>
        <v>金币</v>
      </c>
      <c r="AP321" s="14">
        <f>IF(AI321&gt;0,ROUND(INDEX(挂机升级突破!$CJ$7:$CJ$26,卡牌消耗!AM321)*INDEX(卡牌消耗!$B$8:$F$8,AK321),0),"")</f>
        <v>54399</v>
      </c>
      <c r="AQ321" s="14" t="str">
        <f>IF(AJ321&gt;0,INDEX(挂机升级突破!$CF$5:$CJ$5,卡牌消耗!AJ321),"")</f>
        <v>铀金</v>
      </c>
      <c r="AR321" s="14">
        <f>IF(AJ321&gt;0,ROUND(INDEX(挂机升级突破!$CF$7:$CI$26,卡牌消耗!AM321,卡牌消耗!AJ321)*INDEX($B$6:$F$6,AK321),0),"")</f>
        <v>11</v>
      </c>
      <c r="AS321" s="120"/>
      <c r="AT321" s="120"/>
      <c r="AU321" s="122"/>
      <c r="AV321" s="15"/>
    </row>
    <row r="322" spans="8:48" ht="16.5" x14ac:dyDescent="0.2">
      <c r="H322" s="15"/>
      <c r="I322" s="15"/>
      <c r="J322" s="15"/>
      <c r="K322" s="15"/>
      <c r="L322" s="15"/>
      <c r="M322" s="15"/>
      <c r="N322" s="15"/>
      <c r="O322" s="15"/>
      <c r="P322" s="120">
        <v>318</v>
      </c>
      <c r="Q322" s="14">
        <f t="shared" si="83"/>
        <v>7</v>
      </c>
      <c r="R322" s="14">
        <f>INDEX(挂机升级突破!$BG$6:$BG$57,卡牌消耗!X322)</f>
        <v>11</v>
      </c>
      <c r="S322" s="14">
        <f>INDEX(挂机升级突破!BH$6:BH$57,卡牌消耗!$X322)</f>
        <v>2</v>
      </c>
      <c r="T322" s="14">
        <f>INDEX(挂机升级突破!BI$6:BI$57,卡牌消耗!$X322)</f>
        <v>0</v>
      </c>
      <c r="U322" s="14" t="str">
        <f t="shared" si="84"/>
        <v>天使缇娜</v>
      </c>
      <c r="V322" s="14">
        <f t="shared" si="85"/>
        <v>4</v>
      </c>
      <c r="W322" s="14" t="str">
        <f t="shared" si="86"/>
        <v>天使缇娜魂火-6</v>
      </c>
      <c r="X322" s="14">
        <f t="shared" si="87"/>
        <v>6</v>
      </c>
      <c r="Y322" s="14" t="str">
        <f>INDEX(挂机升级突破!$BJ$4:$BT$4,INDEX(挂机升级突破!$BG$6:$BG$57,卡牌消耗!X322))</f>
        <v>金币</v>
      </c>
      <c r="Z322" s="14">
        <f>ROUND(INDEX(挂机升级突破!$AZ$6:$AZ$57,卡牌消耗!X322)*INDEX(卡牌消耗!$B$8:$F$8,V322),0)</f>
        <v>2160</v>
      </c>
      <c r="AA322" s="14" t="str">
        <f>IF(S322&gt;0,INDEX(挂机升级突破!$BJ$4:$BT$4,S322),"")</f>
        <v>蓝色基础材料</v>
      </c>
      <c r="AB322" s="14">
        <f>ROUND(INDEX(挂机升级突破!$BJ$6:$BT$57,卡牌消耗!X322,S322)*INDEX(卡牌消耗!$B$5:$F$5,V322),0)</f>
        <v>24</v>
      </c>
      <c r="AC322" s="14" t="str">
        <f>IF(T322&gt;0,INDEX(挂机升级突破!$BJ$4:$BT$4,T322),"")</f>
        <v/>
      </c>
      <c r="AD322" s="14" t="str">
        <f>IF(T322&gt;0,ROUND(INDEX(挂机升级突破!$BJ$6:$BT$57,卡牌消耗!X322,T322)*INDEX(卡牌消耗!$B$7:$F$7,V322),0),"")</f>
        <v/>
      </c>
      <c r="AE322" s="122"/>
      <c r="AF322" s="15"/>
      <c r="AG322" s="120">
        <v>318</v>
      </c>
      <c r="AH322" s="14">
        <f t="shared" si="88"/>
        <v>16</v>
      </c>
      <c r="AI322" s="14">
        <f>INDEX(挂机升级突破!$BY$7:$BY$26,AM322)</f>
        <v>5</v>
      </c>
      <c r="AJ322" s="14">
        <f>INDEX(挂机升级突破!$BZ$7:$BZ$26,AM322)</f>
        <v>4</v>
      </c>
      <c r="AK322" s="14">
        <f t="shared" si="89"/>
        <v>4</v>
      </c>
      <c r="AL322" s="14" t="str">
        <f t="shared" si="90"/>
        <v>西方龙</v>
      </c>
      <c r="AM322" s="14">
        <f t="shared" si="91"/>
        <v>18</v>
      </c>
      <c r="AN322" s="14" t="str">
        <f t="shared" si="92"/>
        <v>西方龙18突</v>
      </c>
      <c r="AO322" s="14" t="str">
        <f>IF(AI322&gt;0,INDEX(挂机升级突破!$CF$5:$CJ$5,卡牌消耗!AI322),"")</f>
        <v>金币</v>
      </c>
      <c r="AP322" s="14">
        <f>IF(AI322&gt;0,ROUND(INDEX(挂机升级突破!$CJ$7:$CJ$26,卡牌消耗!AM322)*INDEX(卡牌消耗!$B$8:$F$8,AK322),0),"")</f>
        <v>81000</v>
      </c>
      <c r="AQ322" s="14" t="str">
        <f>IF(AJ322&gt;0,INDEX(挂机升级突破!$CF$5:$CJ$5,卡牌消耗!AJ322),"")</f>
        <v>铀金</v>
      </c>
      <c r="AR322" s="14">
        <f>IF(AJ322&gt;0,ROUND(INDEX(挂机升级突破!$CF$7:$CI$26,卡牌消耗!AM322,卡牌消耗!AJ322)*INDEX($B$6:$F$6,AK322),0),"")</f>
        <v>14</v>
      </c>
      <c r="AS322" s="120"/>
      <c r="AT322" s="120"/>
      <c r="AU322" s="122"/>
      <c r="AV322" s="15"/>
    </row>
    <row r="323" spans="8:48" ht="16.5" x14ac:dyDescent="0.2">
      <c r="H323" s="15"/>
      <c r="I323" s="15"/>
      <c r="J323" s="15"/>
      <c r="K323" s="15"/>
      <c r="L323" s="15"/>
      <c r="M323" s="15"/>
      <c r="N323" s="15"/>
      <c r="O323" s="15"/>
      <c r="P323" s="120">
        <v>319</v>
      </c>
      <c r="Q323" s="14">
        <f t="shared" si="83"/>
        <v>7</v>
      </c>
      <c r="R323" s="14">
        <f>INDEX(挂机升级突破!$BG$6:$BG$57,卡牌消耗!X323)</f>
        <v>11</v>
      </c>
      <c r="S323" s="14">
        <f>INDEX(挂机升级突破!BH$6:BH$57,卡牌消耗!$X323)</f>
        <v>2</v>
      </c>
      <c r="T323" s="14">
        <f>INDEX(挂机升级突破!BI$6:BI$57,卡牌消耗!$X323)</f>
        <v>0</v>
      </c>
      <c r="U323" s="14" t="str">
        <f t="shared" si="84"/>
        <v>天使缇娜</v>
      </c>
      <c r="V323" s="14">
        <f t="shared" si="85"/>
        <v>4</v>
      </c>
      <c r="W323" s="14" t="str">
        <f t="shared" si="86"/>
        <v>天使缇娜魂火-7</v>
      </c>
      <c r="X323" s="14">
        <f t="shared" si="87"/>
        <v>7</v>
      </c>
      <c r="Y323" s="14" t="str">
        <f>INDEX(挂机升级突破!$BJ$4:$BT$4,INDEX(挂机升级突破!$BG$6:$BG$57,卡牌消耗!X323))</f>
        <v>金币</v>
      </c>
      <c r="Z323" s="14">
        <f>ROUND(INDEX(挂机升级突破!$AZ$6:$AZ$57,卡牌消耗!X323)*INDEX(卡牌消耗!$B$8:$F$8,V323),0)</f>
        <v>3150</v>
      </c>
      <c r="AA323" s="14" t="str">
        <f>IF(S323&gt;0,INDEX(挂机升级突破!$BJ$4:$BT$4,S323),"")</f>
        <v>蓝色基础材料</v>
      </c>
      <c r="AB323" s="14">
        <f>ROUND(INDEX(挂机升级突破!$BJ$6:$BT$57,卡牌消耗!X323,S323)*INDEX(卡牌消耗!$B$5:$F$5,V323),0)</f>
        <v>24</v>
      </c>
      <c r="AC323" s="14" t="str">
        <f>IF(T323&gt;0,INDEX(挂机升级突破!$BJ$4:$BT$4,T323),"")</f>
        <v/>
      </c>
      <c r="AD323" s="14" t="str">
        <f>IF(T323&gt;0,ROUND(INDEX(挂机升级突破!$BJ$6:$BT$57,卡牌消耗!X323,T323)*INDEX(卡牌消耗!$B$7:$F$7,V323),0),"")</f>
        <v/>
      </c>
      <c r="AE323" s="122"/>
      <c r="AF323" s="15"/>
      <c r="AG323" s="120">
        <v>319</v>
      </c>
      <c r="AH323" s="14">
        <f t="shared" si="88"/>
        <v>16</v>
      </c>
      <c r="AI323" s="14">
        <f>INDEX(挂机升级突破!$BY$7:$BY$26,AM323)</f>
        <v>5</v>
      </c>
      <c r="AJ323" s="14">
        <f>INDEX(挂机升级突破!$BZ$7:$BZ$26,AM323)</f>
        <v>4</v>
      </c>
      <c r="AK323" s="14">
        <f t="shared" si="89"/>
        <v>4</v>
      </c>
      <c r="AL323" s="14" t="str">
        <f t="shared" si="90"/>
        <v>西方龙</v>
      </c>
      <c r="AM323" s="14">
        <f t="shared" si="91"/>
        <v>19</v>
      </c>
      <c r="AN323" s="14" t="str">
        <f t="shared" si="92"/>
        <v>西方龙19突</v>
      </c>
      <c r="AO323" s="14" t="str">
        <f>IF(AI323&gt;0,INDEX(挂机升级突破!$CF$5:$CJ$5,卡牌消耗!AI323),"")</f>
        <v>金币</v>
      </c>
      <c r="AP323" s="14">
        <f>IF(AI323&gt;0,ROUND(INDEX(挂机升级突破!$CJ$7:$CJ$26,卡牌消耗!AM323)*INDEX(卡牌消耗!$B$8:$F$8,AK323),0),"")</f>
        <v>97659</v>
      </c>
      <c r="AQ323" s="14" t="str">
        <f>IF(AJ323&gt;0,INDEX(挂机升级突破!$CF$5:$CJ$5,卡牌消耗!AJ323),"")</f>
        <v>铀金</v>
      </c>
      <c r="AR323" s="14">
        <f>IF(AJ323&gt;0,ROUND(INDEX(挂机升级突破!$CF$7:$CI$26,卡牌消耗!AM323,卡牌消耗!AJ323)*INDEX($B$6:$F$6,AK323),0),"")</f>
        <v>19</v>
      </c>
      <c r="AS323" s="120"/>
      <c r="AT323" s="120"/>
      <c r="AU323" s="122"/>
      <c r="AV323" s="15"/>
    </row>
    <row r="324" spans="8:48" ht="16.5" x14ac:dyDescent="0.2">
      <c r="H324" s="15"/>
      <c r="I324" s="15"/>
      <c r="J324" s="15"/>
      <c r="K324" s="15"/>
      <c r="L324" s="15"/>
      <c r="M324" s="15"/>
      <c r="N324" s="15"/>
      <c r="O324" s="15"/>
      <c r="P324" s="120">
        <v>320</v>
      </c>
      <c r="Q324" s="14">
        <f t="shared" si="83"/>
        <v>7</v>
      </c>
      <c r="R324" s="14">
        <f>INDEX(挂机升级突破!$BG$6:$BG$57,卡牌消耗!X324)</f>
        <v>11</v>
      </c>
      <c r="S324" s="14">
        <f>INDEX(挂机升级突破!BH$6:BH$57,卡牌消耗!$X324)</f>
        <v>2</v>
      </c>
      <c r="T324" s="14">
        <f>INDEX(挂机升级突破!BI$6:BI$57,卡牌消耗!$X324)</f>
        <v>0</v>
      </c>
      <c r="U324" s="14" t="str">
        <f t="shared" si="84"/>
        <v>天使缇娜</v>
      </c>
      <c r="V324" s="14">
        <f t="shared" si="85"/>
        <v>4</v>
      </c>
      <c r="W324" s="14" t="str">
        <f t="shared" si="86"/>
        <v>天使缇娜魂火-8</v>
      </c>
      <c r="X324" s="14">
        <f t="shared" si="87"/>
        <v>8</v>
      </c>
      <c r="Y324" s="14" t="str">
        <f>INDEX(挂机升级突破!$BJ$4:$BT$4,INDEX(挂机升级突破!$BG$6:$BG$57,卡牌消耗!X324))</f>
        <v>金币</v>
      </c>
      <c r="Z324" s="14">
        <f>ROUND(INDEX(挂机升级突破!$AZ$6:$AZ$57,卡牌消耗!X324)*INDEX(卡牌消耗!$B$8:$F$8,V324),0)</f>
        <v>4320</v>
      </c>
      <c r="AA324" s="14" t="str">
        <f>IF(S324&gt;0,INDEX(挂机升级突破!$BJ$4:$BT$4,S324),"")</f>
        <v>蓝色基础材料</v>
      </c>
      <c r="AB324" s="14">
        <f>ROUND(INDEX(挂机升级突破!$BJ$6:$BT$57,卡牌消耗!X324,S324)*INDEX(卡牌消耗!$B$5:$F$5,V324),0)</f>
        <v>42</v>
      </c>
      <c r="AC324" s="14" t="str">
        <f>IF(T324&gt;0,INDEX(挂机升级突破!$BJ$4:$BT$4,T324),"")</f>
        <v/>
      </c>
      <c r="AD324" s="14" t="str">
        <f>IF(T324&gt;0,ROUND(INDEX(挂机升级突破!$BJ$6:$BT$57,卡牌消耗!X324,T324)*INDEX(卡牌消耗!$B$7:$F$7,V324),0),"")</f>
        <v/>
      </c>
      <c r="AE324" s="122"/>
      <c r="AF324" s="15"/>
      <c r="AG324" s="120">
        <v>320</v>
      </c>
      <c r="AH324" s="14">
        <f t="shared" si="88"/>
        <v>16</v>
      </c>
      <c r="AI324" s="14">
        <f>INDEX(挂机升级突破!$BY$7:$BY$26,AM324)</f>
        <v>5</v>
      </c>
      <c r="AJ324" s="14">
        <f>INDEX(挂机升级突破!$BZ$7:$BZ$26,AM324)</f>
        <v>4</v>
      </c>
      <c r="AK324" s="14">
        <f t="shared" si="89"/>
        <v>4</v>
      </c>
      <c r="AL324" s="14" t="str">
        <f t="shared" si="90"/>
        <v>西方龙</v>
      </c>
      <c r="AM324" s="14">
        <f t="shared" si="91"/>
        <v>20</v>
      </c>
      <c r="AN324" s="14" t="str">
        <f t="shared" si="92"/>
        <v>西方龙20突</v>
      </c>
      <c r="AO324" s="14" t="str">
        <f>IF(AI324&gt;0,INDEX(挂机升级突破!$CF$5:$CJ$5,卡牌消耗!AI324),"")</f>
        <v>金币</v>
      </c>
      <c r="AP324" s="14">
        <f>IF(AI324&gt;0,ROUND(INDEX(挂机升级突破!$CJ$7:$CJ$26,卡牌消耗!AM324)*INDEX(卡牌消耗!$B$8:$F$8,AK324),0),"")</f>
        <v>136080</v>
      </c>
      <c r="AQ324" s="14" t="str">
        <f>IF(AJ324&gt;0,INDEX(挂机升级突破!$CF$5:$CJ$5,卡牌消耗!AJ324),"")</f>
        <v>铀金</v>
      </c>
      <c r="AR324" s="14">
        <f>IF(AJ324&gt;0,ROUND(INDEX(挂机升级突破!$CF$7:$CI$26,卡牌消耗!AM324,卡牌消耗!AJ324)*INDEX($B$6:$F$6,AK324),0),"")</f>
        <v>25</v>
      </c>
      <c r="AS324" s="120"/>
      <c r="AT324" s="120"/>
      <c r="AU324" s="122"/>
      <c r="AV324" s="15"/>
    </row>
    <row r="325" spans="8:48" ht="16.5" x14ac:dyDescent="0.2">
      <c r="H325" s="15"/>
      <c r="I325" s="15"/>
      <c r="J325" s="15"/>
      <c r="K325" s="15"/>
      <c r="L325" s="15"/>
      <c r="M325" s="15"/>
      <c r="N325" s="15"/>
      <c r="O325" s="15"/>
      <c r="P325" s="120">
        <v>321</v>
      </c>
      <c r="Q325" s="14">
        <f t="shared" si="83"/>
        <v>7</v>
      </c>
      <c r="R325" s="14">
        <f>INDEX(挂机升级突破!$BG$6:$BG$57,卡牌消耗!X325)</f>
        <v>11</v>
      </c>
      <c r="S325" s="14">
        <f>INDEX(挂机升级突破!BH$6:BH$57,卡牌消耗!$X325)</f>
        <v>2</v>
      </c>
      <c r="T325" s="14">
        <f>INDEX(挂机升级突破!BI$6:BI$57,卡牌消耗!$X325)</f>
        <v>0</v>
      </c>
      <c r="U325" s="14" t="str">
        <f t="shared" si="84"/>
        <v>天使缇娜</v>
      </c>
      <c r="V325" s="14">
        <f t="shared" si="85"/>
        <v>4</v>
      </c>
      <c r="W325" s="14" t="str">
        <f t="shared" si="86"/>
        <v>天使缇娜魂火-9</v>
      </c>
      <c r="X325" s="14">
        <f t="shared" si="87"/>
        <v>9</v>
      </c>
      <c r="Y325" s="14" t="str">
        <f>INDEX(挂机升级突破!$BJ$4:$BT$4,INDEX(挂机升级突破!$BG$6:$BG$57,卡牌消耗!X325))</f>
        <v>金币</v>
      </c>
      <c r="Z325" s="14">
        <f>ROUND(INDEX(挂机升级突破!$AZ$6:$AZ$57,卡牌消耗!X325)*INDEX(卡牌消耗!$B$8:$F$8,V325),0)</f>
        <v>4680</v>
      </c>
      <c r="AA325" s="14" t="str">
        <f>IF(S325&gt;0,INDEX(挂机升级突破!$BJ$4:$BT$4,S325),"")</f>
        <v>蓝色基础材料</v>
      </c>
      <c r="AB325" s="14">
        <f>ROUND(INDEX(挂机升级突破!$BJ$6:$BT$57,卡牌消耗!X325,S325)*INDEX(卡牌消耗!$B$5:$F$5,V325),0)</f>
        <v>42</v>
      </c>
      <c r="AC325" s="14" t="str">
        <f>IF(T325&gt;0,INDEX(挂机升级突破!$BJ$4:$BT$4,T325),"")</f>
        <v/>
      </c>
      <c r="AD325" s="14" t="str">
        <f>IF(T325&gt;0,ROUND(INDEX(挂机升级突破!$BJ$6:$BT$57,卡牌消耗!X325,T325)*INDEX(卡牌消耗!$B$7:$F$7,V325),0),"")</f>
        <v/>
      </c>
      <c r="AE325" s="122"/>
      <c r="AF325" s="15"/>
      <c r="AG325" s="120">
        <v>321</v>
      </c>
      <c r="AH325" s="14">
        <f t="shared" si="88"/>
        <v>17</v>
      </c>
      <c r="AI325" s="14">
        <f>INDEX(挂机升级突破!$BY$7:$BY$26,AM325)</f>
        <v>0</v>
      </c>
      <c r="AJ325" s="14">
        <f>INDEX(挂机升级突破!$BZ$7:$BZ$26,AM325)</f>
        <v>0</v>
      </c>
      <c r="AK325" s="14">
        <f t="shared" si="89"/>
        <v>3</v>
      </c>
      <c r="AL325" s="14" t="str">
        <f t="shared" si="90"/>
        <v>飞廉</v>
      </c>
      <c r="AM325" s="14">
        <f t="shared" si="91"/>
        <v>1</v>
      </c>
      <c r="AN325" s="14" t="str">
        <f t="shared" si="92"/>
        <v>飞廉1突</v>
      </c>
      <c r="AO325" s="14" t="str">
        <f>IF(AI325&gt;0,INDEX(挂机升级突破!$CF$5:$CJ$5,卡牌消耗!AI325),"")</f>
        <v/>
      </c>
      <c r="AP325" s="14" t="str">
        <f>IF(AI325&gt;0,ROUND(INDEX(挂机升级突破!$CJ$7:$CJ$26,卡牌消耗!AM325)*INDEX(卡牌消耗!$B$8:$F$8,AK325),0),"")</f>
        <v/>
      </c>
      <c r="AQ325" s="14" t="str">
        <f>IF(AJ325&gt;0,INDEX(挂机升级突破!$CF$5:$CJ$5,卡牌消耗!AJ325),"")</f>
        <v/>
      </c>
      <c r="AR325" s="14" t="str">
        <f>IF(AJ325&gt;0,ROUND(INDEX(挂机升级突破!$CF$7:$CI$26,卡牌消耗!AM325,卡牌消耗!AJ325)*INDEX($B$6:$F$6,AK325),0),"")</f>
        <v/>
      </c>
      <c r="AS325" s="120"/>
      <c r="AT325" s="120"/>
      <c r="AU325" s="122"/>
      <c r="AV325" s="15"/>
    </row>
    <row r="326" spans="8:48" ht="16.5" x14ac:dyDescent="0.2">
      <c r="H326" s="15"/>
      <c r="I326" s="15"/>
      <c r="J326" s="15"/>
      <c r="K326" s="15"/>
      <c r="L326" s="15"/>
      <c r="M326" s="15"/>
      <c r="N326" s="15"/>
      <c r="O326" s="15"/>
      <c r="P326" s="120">
        <v>322</v>
      </c>
      <c r="Q326" s="14">
        <f t="shared" ref="Q326:Q389" si="93">INT((P326-1)/52)+1</f>
        <v>7</v>
      </c>
      <c r="R326" s="14">
        <f>INDEX(挂机升级突破!$BG$6:$BG$57,卡牌消耗!X326)</f>
        <v>11</v>
      </c>
      <c r="S326" s="14">
        <f>INDEX(挂机升级突破!BH$6:BH$57,卡牌消耗!$X326)</f>
        <v>2</v>
      </c>
      <c r="T326" s="14">
        <f>INDEX(挂机升级突破!BI$6:BI$57,卡牌消耗!$X326)</f>
        <v>0</v>
      </c>
      <c r="U326" s="14" t="str">
        <f t="shared" ref="U326:U389" si="94">INDEX($B$13:$B$40,Q326)</f>
        <v>天使缇娜</v>
      </c>
      <c r="V326" s="14">
        <f t="shared" ref="V326:V389" si="95">INDEX($C$13:$C$40,Q326)</f>
        <v>4</v>
      </c>
      <c r="W326" s="14" t="str">
        <f t="shared" ref="W326:W389" si="96">U326&amp;"魂火-"&amp;X326</f>
        <v>天使缇娜魂火-10</v>
      </c>
      <c r="X326" s="14">
        <f t="shared" ref="X326:X389" si="97">P326-(Q326-1)*52</f>
        <v>10</v>
      </c>
      <c r="Y326" s="14" t="str">
        <f>INDEX(挂机升级突破!$BJ$4:$BT$4,INDEX(挂机升级突破!$BG$6:$BG$57,卡牌消耗!X326))</f>
        <v>金币</v>
      </c>
      <c r="Z326" s="14">
        <f>ROUND(INDEX(挂机升级突破!$AZ$6:$AZ$57,卡牌消耗!X326)*INDEX(卡牌消耗!$B$8:$F$8,V326),0)</f>
        <v>5220</v>
      </c>
      <c r="AA326" s="14" t="str">
        <f>IF(S326&gt;0,INDEX(挂机升级突破!$BJ$4:$BT$4,S326),"")</f>
        <v>蓝色基础材料</v>
      </c>
      <c r="AB326" s="14">
        <f>ROUND(INDEX(挂机升级突破!$BJ$6:$BT$57,卡牌消耗!X326,S326)*INDEX(卡牌消耗!$B$5:$F$5,V326),0)</f>
        <v>66</v>
      </c>
      <c r="AC326" s="14" t="str">
        <f>IF(T326&gt;0,INDEX(挂机升级突破!$BJ$4:$BT$4,T326),"")</f>
        <v/>
      </c>
      <c r="AD326" s="14" t="str">
        <f>IF(T326&gt;0,ROUND(INDEX(挂机升级突破!$BJ$6:$BT$57,卡牌消耗!X326,T326)*INDEX(卡牌消耗!$B$7:$F$7,V326),0),"")</f>
        <v/>
      </c>
      <c r="AE326" s="122"/>
      <c r="AF326" s="15"/>
      <c r="AG326" s="120">
        <v>322</v>
      </c>
      <c r="AH326" s="14">
        <f t="shared" ref="AH326:AH389" si="98">INT((AG326-1)/20)+1</f>
        <v>17</v>
      </c>
      <c r="AI326" s="14">
        <f>INDEX(挂机升级突破!$BY$7:$BY$26,AM326)</f>
        <v>5</v>
      </c>
      <c r="AJ326" s="14">
        <f>INDEX(挂机升级突破!$BZ$7:$BZ$26,AM326)</f>
        <v>0</v>
      </c>
      <c r="AK326" s="14">
        <f t="shared" ref="AK326:AK389" si="99">INDEX($C$13:$C$40,AH326)</f>
        <v>3</v>
      </c>
      <c r="AL326" s="14" t="str">
        <f t="shared" ref="AL326:AL389" si="100">INDEX($B$13:$B$40,AH326)</f>
        <v>飞廉</v>
      </c>
      <c r="AM326" s="14">
        <f t="shared" ref="AM326:AM389" si="101">AG326-(AH326-1)*20</f>
        <v>2</v>
      </c>
      <c r="AN326" s="14" t="str">
        <f t="shared" ref="AN326:AN389" si="102">AL326&amp;AM326&amp;"突"</f>
        <v>飞廉2突</v>
      </c>
      <c r="AO326" s="14" t="str">
        <f>IF(AI326&gt;0,INDEX(挂机升级突破!$CF$5:$CJ$5,卡牌消耗!AI326),"")</f>
        <v>金币</v>
      </c>
      <c r="AP326" s="14">
        <f>IF(AI326&gt;0,ROUND(INDEX(挂机升级突破!$CJ$7:$CJ$26,卡牌消耗!AM326)*INDEX(卡牌消耗!$B$8:$F$8,AK326),0),"")</f>
        <v>80</v>
      </c>
      <c r="AQ326" s="14" t="str">
        <f>IF(AJ326&gt;0,INDEX(挂机升级突破!$CF$5:$CJ$5,卡牌消耗!AJ326),"")</f>
        <v/>
      </c>
      <c r="AR326" s="14" t="str">
        <f>IF(AJ326&gt;0,ROUND(INDEX(挂机升级突破!$CF$7:$CI$26,卡牌消耗!AM326,卡牌消耗!AJ326)*INDEX($B$6:$F$6,AK326),0),"")</f>
        <v/>
      </c>
      <c r="AS326" s="120"/>
      <c r="AT326" s="120"/>
      <c r="AU326" s="122"/>
      <c r="AV326" s="15"/>
    </row>
    <row r="327" spans="8:48" ht="16.5" x14ac:dyDescent="0.2">
      <c r="H327" s="15"/>
      <c r="I327" s="15"/>
      <c r="J327" s="15"/>
      <c r="K327" s="15"/>
      <c r="L327" s="15"/>
      <c r="M327" s="15"/>
      <c r="N327" s="15"/>
      <c r="O327" s="15"/>
      <c r="P327" s="120">
        <v>323</v>
      </c>
      <c r="Q327" s="14">
        <f t="shared" si="93"/>
        <v>7</v>
      </c>
      <c r="R327" s="14">
        <f>INDEX(挂机升级突破!$BG$6:$BG$57,卡牌消耗!X327)</f>
        <v>11</v>
      </c>
      <c r="S327" s="14">
        <f>INDEX(挂机升级突破!BH$6:BH$57,卡牌消耗!$X327)</f>
        <v>2</v>
      </c>
      <c r="T327" s="14">
        <f>INDEX(挂机升级突破!BI$6:BI$57,卡牌消耗!$X327)</f>
        <v>0</v>
      </c>
      <c r="U327" s="14" t="str">
        <f t="shared" si="94"/>
        <v>天使缇娜</v>
      </c>
      <c r="V327" s="14">
        <f t="shared" si="95"/>
        <v>4</v>
      </c>
      <c r="W327" s="14" t="str">
        <f t="shared" si="96"/>
        <v>天使缇娜魂火-11</v>
      </c>
      <c r="X327" s="14">
        <f t="shared" si="97"/>
        <v>11</v>
      </c>
      <c r="Y327" s="14" t="str">
        <f>INDEX(挂机升级突破!$BJ$4:$BT$4,INDEX(挂机升级突破!$BG$6:$BG$57,卡牌消耗!X327))</f>
        <v>金币</v>
      </c>
      <c r="Z327" s="14">
        <f>ROUND(INDEX(挂机升级突破!$AZ$6:$AZ$57,卡牌消耗!X327)*INDEX(卡牌消耗!$B$8:$F$8,V327),0)</f>
        <v>5460</v>
      </c>
      <c r="AA327" s="14" t="str">
        <f>IF(S327&gt;0,INDEX(挂机升级突破!$BJ$4:$BT$4,S327),"")</f>
        <v>蓝色基础材料</v>
      </c>
      <c r="AB327" s="14">
        <f>ROUND(INDEX(挂机升级突破!$BJ$6:$BT$57,卡牌消耗!X327,S327)*INDEX(卡牌消耗!$B$5:$F$5,V327),0)</f>
        <v>66</v>
      </c>
      <c r="AC327" s="14" t="str">
        <f>IF(T327&gt;0,INDEX(挂机升级突破!$BJ$4:$BT$4,T327),"")</f>
        <v/>
      </c>
      <c r="AD327" s="14" t="str">
        <f>IF(T327&gt;0,ROUND(INDEX(挂机升级突破!$BJ$6:$BT$57,卡牌消耗!X327,T327)*INDEX(卡牌消耗!$B$7:$F$7,V327),0),"")</f>
        <v/>
      </c>
      <c r="AE327" s="122"/>
      <c r="AF327" s="15"/>
      <c r="AG327" s="120">
        <v>323</v>
      </c>
      <c r="AH327" s="14">
        <f t="shared" si="98"/>
        <v>17</v>
      </c>
      <c r="AI327" s="14">
        <f>INDEX(挂机升级突破!$BY$7:$BY$26,AM327)</f>
        <v>5</v>
      </c>
      <c r="AJ327" s="14">
        <f>INDEX(挂机升级突破!$BZ$7:$BZ$26,AM327)</f>
        <v>0</v>
      </c>
      <c r="AK327" s="14">
        <f t="shared" si="99"/>
        <v>3</v>
      </c>
      <c r="AL327" s="14" t="str">
        <f t="shared" si="100"/>
        <v>飞廉</v>
      </c>
      <c r="AM327" s="14">
        <f t="shared" si="101"/>
        <v>3</v>
      </c>
      <c r="AN327" s="14" t="str">
        <f t="shared" si="102"/>
        <v>飞廉3突</v>
      </c>
      <c r="AO327" s="14" t="str">
        <f>IF(AI327&gt;0,INDEX(挂机升级突破!$CF$5:$CJ$5,卡牌消耗!AI327),"")</f>
        <v>金币</v>
      </c>
      <c r="AP327" s="14">
        <f>IF(AI327&gt;0,ROUND(INDEX(挂机升级突破!$CJ$7:$CJ$26,卡牌消耗!AM327)*INDEX(卡牌消耗!$B$8:$F$8,AK327),0),"")</f>
        <v>320</v>
      </c>
      <c r="AQ327" s="14" t="str">
        <f>IF(AJ327&gt;0,INDEX(挂机升级突破!$CF$5:$CJ$5,卡牌消耗!AJ327),"")</f>
        <v/>
      </c>
      <c r="AR327" s="14" t="str">
        <f>IF(AJ327&gt;0,ROUND(INDEX(挂机升级突破!$CF$7:$CI$26,卡牌消耗!AM327,卡牌消耗!AJ327)*INDEX($B$6:$F$6,AK327),0),"")</f>
        <v/>
      </c>
      <c r="AS327" s="120"/>
      <c r="AT327" s="120"/>
      <c r="AU327" s="122"/>
      <c r="AV327" s="15"/>
    </row>
    <row r="328" spans="8:48" ht="16.5" x14ac:dyDescent="0.2">
      <c r="H328" s="15"/>
      <c r="I328" s="15"/>
      <c r="J328" s="15"/>
      <c r="K328" s="15"/>
      <c r="L328" s="15"/>
      <c r="M328" s="15"/>
      <c r="N328" s="15"/>
      <c r="O328" s="15"/>
      <c r="P328" s="120">
        <v>324</v>
      </c>
      <c r="Q328" s="14">
        <f t="shared" si="93"/>
        <v>7</v>
      </c>
      <c r="R328" s="14">
        <f>INDEX(挂机升级突破!$BG$6:$BG$57,卡牌消耗!X328)</f>
        <v>11</v>
      </c>
      <c r="S328" s="14">
        <f>INDEX(挂机升级突破!BH$6:BH$57,卡牌消耗!$X328)</f>
        <v>2</v>
      </c>
      <c r="T328" s="14">
        <f>INDEX(挂机升级突破!BI$6:BI$57,卡牌消耗!$X328)</f>
        <v>0</v>
      </c>
      <c r="U328" s="14" t="str">
        <f t="shared" si="94"/>
        <v>天使缇娜</v>
      </c>
      <c r="V328" s="14">
        <f t="shared" si="95"/>
        <v>4</v>
      </c>
      <c r="W328" s="14" t="str">
        <f t="shared" si="96"/>
        <v>天使缇娜魂火-12</v>
      </c>
      <c r="X328" s="14">
        <f t="shared" si="97"/>
        <v>12</v>
      </c>
      <c r="Y328" s="14" t="str">
        <f>INDEX(挂机升级突破!$BJ$4:$BT$4,INDEX(挂机升级突破!$BG$6:$BG$57,卡牌消耗!X328))</f>
        <v>金币</v>
      </c>
      <c r="Z328" s="14">
        <f>ROUND(INDEX(挂机升级突破!$AZ$6:$AZ$57,卡牌消耗!X328)*INDEX(卡牌消耗!$B$8:$F$8,V328),0)</f>
        <v>6090</v>
      </c>
      <c r="AA328" s="14" t="str">
        <f>IF(S328&gt;0,INDEX(挂机升级突破!$BJ$4:$BT$4,S328),"")</f>
        <v>蓝色基础材料</v>
      </c>
      <c r="AB328" s="14">
        <f>ROUND(INDEX(挂机升级突破!$BJ$6:$BT$57,卡牌消耗!X328,S328)*INDEX(卡牌消耗!$B$5:$F$5,V328),0)</f>
        <v>90</v>
      </c>
      <c r="AC328" s="14" t="str">
        <f>IF(T328&gt;0,INDEX(挂机升级突破!$BJ$4:$BT$4,T328),"")</f>
        <v/>
      </c>
      <c r="AD328" s="14" t="str">
        <f>IF(T328&gt;0,ROUND(INDEX(挂机升级突破!$BJ$6:$BT$57,卡牌消耗!X328,T328)*INDEX(卡牌消耗!$B$7:$F$7,V328),0),"")</f>
        <v/>
      </c>
      <c r="AE328" s="122"/>
      <c r="AF328" s="15"/>
      <c r="AG328" s="120">
        <v>324</v>
      </c>
      <c r="AH328" s="14">
        <f t="shared" si="98"/>
        <v>17</v>
      </c>
      <c r="AI328" s="14">
        <f>INDEX(挂机升级突破!$BY$7:$BY$26,AM328)</f>
        <v>5</v>
      </c>
      <c r="AJ328" s="14">
        <f>INDEX(挂机升级突破!$BZ$7:$BZ$26,AM328)</f>
        <v>1</v>
      </c>
      <c r="AK328" s="14">
        <f t="shared" si="99"/>
        <v>3</v>
      </c>
      <c r="AL328" s="14" t="str">
        <f t="shared" si="100"/>
        <v>飞廉</v>
      </c>
      <c r="AM328" s="14">
        <f t="shared" si="101"/>
        <v>4</v>
      </c>
      <c r="AN328" s="14" t="str">
        <f t="shared" si="102"/>
        <v>飞廉4突</v>
      </c>
      <c r="AO328" s="14" t="str">
        <f>IF(AI328&gt;0,INDEX(挂机升级突破!$CF$5:$CJ$5,卡牌消耗!AI328),"")</f>
        <v>金币</v>
      </c>
      <c r="AP328" s="14">
        <f>IF(AI328&gt;0,ROUND(INDEX(挂机升级突破!$CJ$7:$CJ$26,卡牌消耗!AM328)*INDEX(卡牌消耗!$B$8:$F$8,AK328),0),"")</f>
        <v>960</v>
      </c>
      <c r="AQ328" s="14" t="str">
        <f>IF(AJ328&gt;0,INDEX(挂机升级突破!$CF$5:$CJ$5,卡牌消耗!AJ328),"")</f>
        <v>玄铁</v>
      </c>
      <c r="AR328" s="14">
        <f>IF(AJ328&gt;0,ROUND(INDEX(挂机升级突破!$CF$7:$CI$26,卡牌消耗!AM328,卡牌消耗!AJ328)*INDEX($B$6:$F$6,AK328),0),"")</f>
        <v>7</v>
      </c>
      <c r="AS328" s="120"/>
      <c r="AT328" s="120"/>
      <c r="AU328" s="122"/>
      <c r="AV328" s="15"/>
    </row>
    <row r="329" spans="8:48" ht="16.5" x14ac:dyDescent="0.2">
      <c r="H329" s="15"/>
      <c r="I329" s="15"/>
      <c r="J329" s="15"/>
      <c r="K329" s="15"/>
      <c r="L329" s="15"/>
      <c r="M329" s="15"/>
      <c r="N329" s="15"/>
      <c r="O329" s="15"/>
      <c r="P329" s="120">
        <v>325</v>
      </c>
      <c r="Q329" s="14">
        <f t="shared" si="93"/>
        <v>7</v>
      </c>
      <c r="R329" s="14">
        <f>INDEX(挂机升级突破!$BG$6:$BG$57,卡牌消耗!X329)</f>
        <v>11</v>
      </c>
      <c r="S329" s="14">
        <f>INDEX(挂机升级突破!BH$6:BH$57,卡牌消耗!$X329)</f>
        <v>2</v>
      </c>
      <c r="T329" s="14">
        <f>INDEX(挂机升级突破!BI$6:BI$57,卡牌消耗!$X329)</f>
        <v>0</v>
      </c>
      <c r="U329" s="14" t="str">
        <f t="shared" si="94"/>
        <v>天使缇娜</v>
      </c>
      <c r="V329" s="14">
        <f t="shared" si="95"/>
        <v>4</v>
      </c>
      <c r="W329" s="14" t="str">
        <f t="shared" si="96"/>
        <v>天使缇娜魂火-13</v>
      </c>
      <c r="X329" s="14">
        <f t="shared" si="97"/>
        <v>13</v>
      </c>
      <c r="Y329" s="14" t="str">
        <f>INDEX(挂机升级突破!$BJ$4:$BT$4,INDEX(挂机升级突破!$BG$6:$BG$57,卡牌消耗!X329))</f>
        <v>金币</v>
      </c>
      <c r="Z329" s="14">
        <f>ROUND(INDEX(挂机升级突破!$AZ$6:$AZ$57,卡牌消耗!X329)*INDEX(卡牌消耗!$B$8:$F$8,V329),0)</f>
        <v>6285</v>
      </c>
      <c r="AA329" s="14" t="str">
        <f>IF(S329&gt;0,INDEX(挂机升级突破!$BJ$4:$BT$4,S329),"")</f>
        <v>蓝色基础材料</v>
      </c>
      <c r="AB329" s="14">
        <f>ROUND(INDEX(挂机升级突破!$BJ$6:$BT$57,卡牌消耗!X329,S329)*INDEX(卡牌消耗!$B$5:$F$5,V329),0)</f>
        <v>90</v>
      </c>
      <c r="AC329" s="14" t="str">
        <f>IF(T329&gt;0,INDEX(挂机升级突破!$BJ$4:$BT$4,T329),"")</f>
        <v/>
      </c>
      <c r="AD329" s="14" t="str">
        <f>IF(T329&gt;0,ROUND(INDEX(挂机升级突破!$BJ$6:$BT$57,卡牌消耗!X329,T329)*INDEX(卡牌消耗!$B$7:$F$7,V329),0),"")</f>
        <v/>
      </c>
      <c r="AE329" s="122"/>
      <c r="AF329" s="15"/>
      <c r="AG329" s="120">
        <v>325</v>
      </c>
      <c r="AH329" s="14">
        <f t="shared" si="98"/>
        <v>17</v>
      </c>
      <c r="AI329" s="14">
        <f>INDEX(挂机升级突破!$BY$7:$BY$26,AM329)</f>
        <v>5</v>
      </c>
      <c r="AJ329" s="14">
        <f>INDEX(挂机升级突破!$BZ$7:$BZ$26,AM329)</f>
        <v>1</v>
      </c>
      <c r="AK329" s="14">
        <f t="shared" si="99"/>
        <v>3</v>
      </c>
      <c r="AL329" s="14" t="str">
        <f t="shared" si="100"/>
        <v>飞廉</v>
      </c>
      <c r="AM329" s="14">
        <f t="shared" si="101"/>
        <v>5</v>
      </c>
      <c r="AN329" s="14" t="str">
        <f t="shared" si="102"/>
        <v>飞廉5突</v>
      </c>
      <c r="AO329" s="14" t="str">
        <f>IF(AI329&gt;0,INDEX(挂机升级突破!$CF$5:$CJ$5,卡牌消耗!AI329),"")</f>
        <v>金币</v>
      </c>
      <c r="AP329" s="14">
        <f>IF(AI329&gt;0,ROUND(INDEX(挂机升级突破!$CJ$7:$CJ$26,卡牌消耗!AM329)*INDEX(卡牌消耗!$B$8:$F$8,AK329),0),"")</f>
        <v>1920</v>
      </c>
      <c r="AQ329" s="14" t="str">
        <f>IF(AJ329&gt;0,INDEX(挂机升级突破!$CF$5:$CJ$5,卡牌消耗!AJ329),"")</f>
        <v>玄铁</v>
      </c>
      <c r="AR329" s="14">
        <f>IF(AJ329&gt;0,ROUND(INDEX(挂机升级突破!$CF$7:$CI$26,卡牌消耗!AM329,卡牌消耗!AJ329)*INDEX($B$6:$F$6,AK329),0),"")</f>
        <v>14</v>
      </c>
      <c r="AS329" s="120"/>
      <c r="AT329" s="120"/>
      <c r="AU329" s="122"/>
      <c r="AV329" s="15"/>
    </row>
    <row r="330" spans="8:48" ht="16.5" x14ac:dyDescent="0.2">
      <c r="H330" s="15"/>
      <c r="I330" s="15"/>
      <c r="J330" s="15"/>
      <c r="K330" s="15"/>
      <c r="L330" s="15"/>
      <c r="M330" s="15"/>
      <c r="N330" s="15"/>
      <c r="O330" s="15"/>
      <c r="P330" s="120">
        <v>326</v>
      </c>
      <c r="Q330" s="14">
        <f t="shared" si="93"/>
        <v>7</v>
      </c>
      <c r="R330" s="14">
        <f>INDEX(挂机升级突破!$BG$6:$BG$57,卡牌消耗!X330)</f>
        <v>11</v>
      </c>
      <c r="S330" s="14">
        <f>INDEX(挂机升级突破!BH$6:BH$57,卡牌消耗!$X330)</f>
        <v>3</v>
      </c>
      <c r="T330" s="14">
        <f>INDEX(挂机升级突破!BI$6:BI$57,卡牌消耗!$X330)</f>
        <v>0</v>
      </c>
      <c r="U330" s="14" t="str">
        <f t="shared" si="94"/>
        <v>天使缇娜</v>
      </c>
      <c r="V330" s="14">
        <f t="shared" si="95"/>
        <v>4</v>
      </c>
      <c r="W330" s="14" t="str">
        <f t="shared" si="96"/>
        <v>天使缇娜魂火-14</v>
      </c>
      <c r="X330" s="14">
        <f t="shared" si="97"/>
        <v>14</v>
      </c>
      <c r="Y330" s="14" t="str">
        <f>INDEX(挂机升级突破!$BJ$4:$BT$4,INDEX(挂机升级突破!$BG$6:$BG$57,卡牌消耗!X330))</f>
        <v>金币</v>
      </c>
      <c r="Z330" s="14">
        <f>ROUND(INDEX(挂机升级突破!$AZ$6:$AZ$57,卡牌消耗!X330)*INDEX(卡牌消耗!$B$8:$F$8,V330),0)</f>
        <v>7013</v>
      </c>
      <c r="AA330" s="14" t="str">
        <f>IF(S330&gt;0,INDEX(挂机升级突破!$BJ$4:$BT$4,S330),"")</f>
        <v>紫色基础材料</v>
      </c>
      <c r="AB330" s="14">
        <f>ROUND(INDEX(挂机升级突破!$BJ$6:$BT$57,卡牌消耗!X330,S330)*INDEX(卡牌消耗!$B$5:$F$5,V330),0)</f>
        <v>18</v>
      </c>
      <c r="AC330" s="14" t="str">
        <f>IF(T330&gt;0,INDEX(挂机升级突破!$BJ$4:$BT$4,T330),"")</f>
        <v/>
      </c>
      <c r="AD330" s="14" t="str">
        <f>IF(T330&gt;0,ROUND(INDEX(挂机升级突破!$BJ$6:$BT$57,卡牌消耗!X330,T330)*INDEX(卡牌消耗!$B$7:$F$7,V330),0),"")</f>
        <v/>
      </c>
      <c r="AE330" s="122"/>
      <c r="AF330" s="15"/>
      <c r="AG330" s="120">
        <v>326</v>
      </c>
      <c r="AH330" s="14">
        <f t="shared" si="98"/>
        <v>17</v>
      </c>
      <c r="AI330" s="14">
        <f>INDEX(挂机升级突破!$BY$7:$BY$26,AM330)</f>
        <v>5</v>
      </c>
      <c r="AJ330" s="14">
        <f>INDEX(挂机升级突破!$BZ$7:$BZ$26,AM330)</f>
        <v>1</v>
      </c>
      <c r="AK330" s="14">
        <f t="shared" si="99"/>
        <v>3</v>
      </c>
      <c r="AL330" s="14" t="str">
        <f t="shared" si="100"/>
        <v>飞廉</v>
      </c>
      <c r="AM330" s="14">
        <f t="shared" si="101"/>
        <v>6</v>
      </c>
      <c r="AN330" s="14" t="str">
        <f t="shared" si="102"/>
        <v>飞廉6突</v>
      </c>
      <c r="AO330" s="14" t="str">
        <f>IF(AI330&gt;0,INDEX(挂机升级突破!$CF$5:$CJ$5,卡牌消耗!AI330),"")</f>
        <v>金币</v>
      </c>
      <c r="AP330" s="14">
        <f>IF(AI330&gt;0,ROUND(INDEX(挂机升级突破!$CJ$7:$CJ$26,卡牌消耗!AM330)*INDEX(卡牌消耗!$B$8:$F$8,AK330),0),"")</f>
        <v>2400</v>
      </c>
      <c r="AQ330" s="14" t="str">
        <f>IF(AJ330&gt;0,INDEX(挂机升级突破!$CF$5:$CJ$5,卡牌消耗!AJ330),"")</f>
        <v>玄铁</v>
      </c>
      <c r="AR330" s="14">
        <f>IF(AJ330&gt;0,ROUND(INDEX(挂机升级突破!$CF$7:$CI$26,卡牌消耗!AM330,卡牌消耗!AJ330)*INDEX($B$6:$F$6,AK330),0),"")</f>
        <v>21</v>
      </c>
      <c r="AS330" s="120"/>
      <c r="AT330" s="120"/>
      <c r="AU330" s="122"/>
      <c r="AV330" s="15"/>
    </row>
    <row r="331" spans="8:48" ht="16.5" x14ac:dyDescent="0.2">
      <c r="H331" s="15"/>
      <c r="I331" s="15"/>
      <c r="J331" s="15"/>
      <c r="K331" s="15"/>
      <c r="L331" s="15"/>
      <c r="M331" s="15"/>
      <c r="N331" s="15"/>
      <c r="O331" s="15"/>
      <c r="P331" s="120">
        <v>327</v>
      </c>
      <c r="Q331" s="14">
        <f t="shared" si="93"/>
        <v>7</v>
      </c>
      <c r="R331" s="14">
        <f>INDEX(挂机升级突破!$BG$6:$BG$57,卡牌消耗!X331)</f>
        <v>11</v>
      </c>
      <c r="S331" s="14">
        <f>INDEX(挂机升级突破!BH$6:BH$57,卡牌消耗!$X331)</f>
        <v>3</v>
      </c>
      <c r="T331" s="14">
        <f>INDEX(挂机升级突破!BI$6:BI$57,卡牌消耗!$X331)</f>
        <v>0</v>
      </c>
      <c r="U331" s="14" t="str">
        <f t="shared" si="94"/>
        <v>天使缇娜</v>
      </c>
      <c r="V331" s="14">
        <f t="shared" si="95"/>
        <v>4</v>
      </c>
      <c r="W331" s="14" t="str">
        <f t="shared" si="96"/>
        <v>天使缇娜魂火-15</v>
      </c>
      <c r="X331" s="14">
        <f t="shared" si="97"/>
        <v>15</v>
      </c>
      <c r="Y331" s="14" t="str">
        <f>INDEX(挂机升级突破!$BJ$4:$BT$4,INDEX(挂机升级突破!$BG$6:$BG$57,卡牌消耗!X331))</f>
        <v>金币</v>
      </c>
      <c r="Z331" s="14">
        <f>ROUND(INDEX(挂机升级突破!$AZ$6:$AZ$57,卡牌消耗!X331)*INDEX(卡牌消耗!$B$8:$F$8,V331),0)</f>
        <v>8108</v>
      </c>
      <c r="AA331" s="14" t="str">
        <f>IF(S331&gt;0,INDEX(挂机升级突破!$BJ$4:$BT$4,S331),"")</f>
        <v>紫色基础材料</v>
      </c>
      <c r="AB331" s="14">
        <f>ROUND(INDEX(挂机升级突破!$BJ$6:$BT$57,卡牌消耗!X331,S331)*INDEX(卡牌消耗!$B$5:$F$5,V331),0)</f>
        <v>18</v>
      </c>
      <c r="AC331" s="14" t="str">
        <f>IF(T331&gt;0,INDEX(挂机升级突破!$BJ$4:$BT$4,T331),"")</f>
        <v/>
      </c>
      <c r="AD331" s="14" t="str">
        <f>IF(T331&gt;0,ROUND(INDEX(挂机升级突破!$BJ$6:$BT$57,卡牌消耗!X331,T331)*INDEX(卡牌消耗!$B$7:$F$7,V331),0),"")</f>
        <v/>
      </c>
      <c r="AE331" s="122"/>
      <c r="AF331" s="15"/>
      <c r="AG331" s="120">
        <v>327</v>
      </c>
      <c r="AH331" s="14">
        <f t="shared" si="98"/>
        <v>17</v>
      </c>
      <c r="AI331" s="14">
        <f>INDEX(挂机升级突破!$BY$7:$BY$26,AM331)</f>
        <v>5</v>
      </c>
      <c r="AJ331" s="14">
        <f>INDEX(挂机升级突破!$BZ$7:$BZ$26,AM331)</f>
        <v>1</v>
      </c>
      <c r="AK331" s="14">
        <f t="shared" si="99"/>
        <v>3</v>
      </c>
      <c r="AL331" s="14" t="str">
        <f t="shared" si="100"/>
        <v>飞廉</v>
      </c>
      <c r="AM331" s="14">
        <f t="shared" si="101"/>
        <v>7</v>
      </c>
      <c r="AN331" s="14" t="str">
        <f t="shared" si="102"/>
        <v>飞廉7突</v>
      </c>
      <c r="AO331" s="14" t="str">
        <f>IF(AI331&gt;0,INDEX(挂机升级突破!$CF$5:$CJ$5,卡牌消耗!AI331),"")</f>
        <v>金币</v>
      </c>
      <c r="AP331" s="14">
        <f>IF(AI331&gt;0,ROUND(INDEX(挂机升级突破!$CJ$7:$CJ$26,卡牌消耗!AM331)*INDEX(卡牌消耗!$B$8:$F$8,AK331),0),"")</f>
        <v>2800</v>
      </c>
      <c r="AQ331" s="14" t="str">
        <f>IF(AJ331&gt;0,INDEX(挂机升级突破!$CF$5:$CJ$5,卡牌消耗!AJ331),"")</f>
        <v>玄铁</v>
      </c>
      <c r="AR331" s="14">
        <f>IF(AJ331&gt;0,ROUND(INDEX(挂机升级突破!$CF$7:$CI$26,卡牌消耗!AM331,卡牌消耗!AJ331)*INDEX($B$6:$F$6,AK331),0),"")</f>
        <v>35</v>
      </c>
      <c r="AS331" s="120"/>
      <c r="AT331" s="120"/>
      <c r="AU331" s="122"/>
      <c r="AV331" s="15"/>
    </row>
    <row r="332" spans="8:48" ht="16.5" x14ac:dyDescent="0.2">
      <c r="H332" s="15"/>
      <c r="I332" s="15"/>
      <c r="J332" s="15"/>
      <c r="K332" s="15"/>
      <c r="L332" s="15"/>
      <c r="M332" s="15"/>
      <c r="N332" s="15"/>
      <c r="O332" s="15"/>
      <c r="P332" s="120">
        <v>328</v>
      </c>
      <c r="Q332" s="14">
        <f t="shared" si="93"/>
        <v>7</v>
      </c>
      <c r="R332" s="14">
        <f>INDEX(挂机升级突破!$BG$6:$BG$57,卡牌消耗!X332)</f>
        <v>11</v>
      </c>
      <c r="S332" s="14">
        <f>INDEX(挂机升级突破!BH$6:BH$57,卡牌消耗!$X332)</f>
        <v>3</v>
      </c>
      <c r="T332" s="14">
        <f>INDEX(挂机升级突破!BI$6:BI$57,卡牌消耗!$X332)</f>
        <v>0</v>
      </c>
      <c r="U332" s="14" t="str">
        <f t="shared" si="94"/>
        <v>天使缇娜</v>
      </c>
      <c r="V332" s="14">
        <f t="shared" si="95"/>
        <v>4</v>
      </c>
      <c r="W332" s="14" t="str">
        <f t="shared" si="96"/>
        <v>天使缇娜魂火-16</v>
      </c>
      <c r="X332" s="14">
        <f t="shared" si="97"/>
        <v>16</v>
      </c>
      <c r="Y332" s="14" t="str">
        <f>INDEX(挂机升级突破!$BJ$4:$BT$4,INDEX(挂机升级突破!$BG$6:$BG$57,卡牌消耗!X332))</f>
        <v>金币</v>
      </c>
      <c r="Z332" s="14">
        <f>ROUND(INDEX(挂机升级突破!$AZ$6:$AZ$57,卡牌消耗!X332)*INDEX(卡牌消耗!$B$8:$F$8,V332),0)</f>
        <v>9045</v>
      </c>
      <c r="AA332" s="14" t="str">
        <f>IF(S332&gt;0,INDEX(挂机升级突破!$BJ$4:$BT$4,S332),"")</f>
        <v>紫色基础材料</v>
      </c>
      <c r="AB332" s="14">
        <f>ROUND(INDEX(挂机升级突破!$BJ$6:$BT$57,卡牌消耗!X332,S332)*INDEX(卡牌消耗!$B$5:$F$5,V332),0)</f>
        <v>18</v>
      </c>
      <c r="AC332" s="14" t="str">
        <f>IF(T332&gt;0,INDEX(挂机升级突破!$BJ$4:$BT$4,T332),"")</f>
        <v/>
      </c>
      <c r="AD332" s="14" t="str">
        <f>IF(T332&gt;0,ROUND(INDEX(挂机升级突破!$BJ$6:$BT$57,卡牌消耗!X332,T332)*INDEX(卡牌消耗!$B$7:$F$7,V332),0),"")</f>
        <v/>
      </c>
      <c r="AE332" s="122"/>
      <c r="AF332" s="15"/>
      <c r="AG332" s="120">
        <v>328</v>
      </c>
      <c r="AH332" s="14">
        <f t="shared" si="98"/>
        <v>17</v>
      </c>
      <c r="AI332" s="14">
        <f>INDEX(挂机升级突破!$BY$7:$BY$26,AM332)</f>
        <v>5</v>
      </c>
      <c r="AJ332" s="14">
        <f>INDEX(挂机升级突破!$BZ$7:$BZ$26,AM332)</f>
        <v>1</v>
      </c>
      <c r="AK332" s="14">
        <f t="shared" si="99"/>
        <v>3</v>
      </c>
      <c r="AL332" s="14" t="str">
        <f t="shared" si="100"/>
        <v>飞廉</v>
      </c>
      <c r="AM332" s="14">
        <f t="shared" si="101"/>
        <v>8</v>
      </c>
      <c r="AN332" s="14" t="str">
        <f t="shared" si="102"/>
        <v>飞廉8突</v>
      </c>
      <c r="AO332" s="14" t="str">
        <f>IF(AI332&gt;0,INDEX(挂机升级突破!$CF$5:$CJ$5,卡牌消耗!AI332),"")</f>
        <v>金币</v>
      </c>
      <c r="AP332" s="14">
        <f>IF(AI332&gt;0,ROUND(INDEX(挂机升级突破!$CJ$7:$CJ$26,卡牌消耗!AM332)*INDEX(卡牌消耗!$B$8:$F$8,AK332),0),"")</f>
        <v>3226</v>
      </c>
      <c r="AQ332" s="14" t="str">
        <f>IF(AJ332&gt;0,INDEX(挂机升级突破!$CF$5:$CJ$5,卡牌消耗!AJ332),"")</f>
        <v>玄铁</v>
      </c>
      <c r="AR332" s="14">
        <f>IF(AJ332&gt;0,ROUND(INDEX(挂机升级突破!$CF$7:$CI$26,卡牌消耗!AM332,卡牌消耗!AJ332)*INDEX($B$6:$F$6,AK332),0),"")</f>
        <v>63</v>
      </c>
      <c r="AS332" s="120"/>
      <c r="AT332" s="120"/>
      <c r="AU332" s="122"/>
      <c r="AV332" s="15"/>
    </row>
    <row r="333" spans="8:48" ht="16.5" x14ac:dyDescent="0.2">
      <c r="H333" s="15"/>
      <c r="I333" s="15"/>
      <c r="J333" s="15"/>
      <c r="K333" s="15"/>
      <c r="L333" s="15"/>
      <c r="M333" s="15"/>
      <c r="N333" s="15"/>
      <c r="O333" s="15"/>
      <c r="P333" s="120">
        <v>329</v>
      </c>
      <c r="Q333" s="14">
        <f t="shared" si="93"/>
        <v>7</v>
      </c>
      <c r="R333" s="14">
        <f>INDEX(挂机升级突破!$BG$6:$BG$57,卡牌消耗!X333)</f>
        <v>11</v>
      </c>
      <c r="S333" s="14">
        <f>INDEX(挂机升级突破!BH$6:BH$57,卡牌消耗!$X333)</f>
        <v>3</v>
      </c>
      <c r="T333" s="14">
        <f>INDEX(挂机升级突破!BI$6:BI$57,卡牌消耗!$X333)</f>
        <v>0</v>
      </c>
      <c r="U333" s="14" t="str">
        <f t="shared" si="94"/>
        <v>天使缇娜</v>
      </c>
      <c r="V333" s="14">
        <f t="shared" si="95"/>
        <v>4</v>
      </c>
      <c r="W333" s="14" t="str">
        <f t="shared" si="96"/>
        <v>天使缇娜魂火-17</v>
      </c>
      <c r="X333" s="14">
        <f t="shared" si="97"/>
        <v>17</v>
      </c>
      <c r="Y333" s="14" t="str">
        <f>INDEX(挂机升级突破!$BJ$4:$BT$4,INDEX(挂机升级突破!$BG$6:$BG$57,卡牌消耗!X333))</f>
        <v>金币</v>
      </c>
      <c r="Z333" s="14">
        <f>ROUND(INDEX(挂机升级突破!$AZ$6:$AZ$57,卡牌消耗!X333)*INDEX(卡牌消耗!$B$8:$F$8,V333),0)</f>
        <v>10140</v>
      </c>
      <c r="AA333" s="14" t="str">
        <f>IF(S333&gt;0,INDEX(挂机升级突破!$BJ$4:$BT$4,S333),"")</f>
        <v>紫色基础材料</v>
      </c>
      <c r="AB333" s="14">
        <f>ROUND(INDEX(挂机升级突破!$BJ$6:$BT$57,卡牌消耗!X333,S333)*INDEX(卡牌消耗!$B$5:$F$5,V333),0)</f>
        <v>36</v>
      </c>
      <c r="AC333" s="14" t="str">
        <f>IF(T333&gt;0,INDEX(挂机升级突破!$BJ$4:$BT$4,T333),"")</f>
        <v/>
      </c>
      <c r="AD333" s="14" t="str">
        <f>IF(T333&gt;0,ROUND(INDEX(挂机升级突破!$BJ$6:$BT$57,卡牌消耗!X333,T333)*INDEX(卡牌消耗!$B$7:$F$7,V333),0),"")</f>
        <v/>
      </c>
      <c r="AE333" s="122"/>
      <c r="AF333" s="15"/>
      <c r="AG333" s="120">
        <v>329</v>
      </c>
      <c r="AH333" s="14">
        <f t="shared" si="98"/>
        <v>17</v>
      </c>
      <c r="AI333" s="14">
        <f>INDEX(挂机升级突破!$BY$7:$BY$26,AM333)</f>
        <v>5</v>
      </c>
      <c r="AJ333" s="14">
        <f>INDEX(挂机升级突破!$BZ$7:$BZ$26,AM333)</f>
        <v>2</v>
      </c>
      <c r="AK333" s="14">
        <f t="shared" si="99"/>
        <v>3</v>
      </c>
      <c r="AL333" s="14" t="str">
        <f t="shared" si="100"/>
        <v>飞廉</v>
      </c>
      <c r="AM333" s="14">
        <f t="shared" si="101"/>
        <v>9</v>
      </c>
      <c r="AN333" s="14" t="str">
        <f t="shared" si="102"/>
        <v>飞廉9突</v>
      </c>
      <c r="AO333" s="14" t="str">
        <f>IF(AI333&gt;0,INDEX(挂机升级突破!$CF$5:$CJ$5,卡牌消耗!AI333),"")</f>
        <v>金币</v>
      </c>
      <c r="AP333" s="14">
        <f>IF(AI333&gt;0,ROUND(INDEX(挂机升级突破!$CJ$7:$CJ$26,卡牌消耗!AM333)*INDEX(卡牌消耗!$B$8:$F$8,AK333),0),"")</f>
        <v>4160</v>
      </c>
      <c r="AQ333" s="14" t="str">
        <f>IF(AJ333&gt;0,INDEX(挂机升级突破!$CF$5:$CJ$5,卡牌消耗!AJ333),"")</f>
        <v>乌金</v>
      </c>
      <c r="AR333" s="14">
        <f>IF(AJ333&gt;0,ROUND(INDEX(挂机升级突破!$CF$7:$CI$26,卡牌消耗!AM333,卡牌消耗!AJ333)*INDEX($B$6:$F$6,AK333),0),"")</f>
        <v>20</v>
      </c>
      <c r="AS333" s="120"/>
      <c r="AT333" s="120"/>
      <c r="AU333" s="122"/>
      <c r="AV333" s="15"/>
    </row>
    <row r="334" spans="8:48" ht="16.5" x14ac:dyDescent="0.2">
      <c r="H334" s="15"/>
      <c r="I334" s="15"/>
      <c r="J334" s="15"/>
      <c r="K334" s="15"/>
      <c r="L334" s="15"/>
      <c r="M334" s="15"/>
      <c r="N334" s="15"/>
      <c r="O334" s="15"/>
      <c r="P334" s="120">
        <v>330</v>
      </c>
      <c r="Q334" s="14">
        <f t="shared" si="93"/>
        <v>7</v>
      </c>
      <c r="R334" s="14">
        <f>INDEX(挂机升级突破!$BG$6:$BG$57,卡牌消耗!X334)</f>
        <v>11</v>
      </c>
      <c r="S334" s="14">
        <f>INDEX(挂机升级突破!BH$6:BH$57,卡牌消耗!$X334)</f>
        <v>3</v>
      </c>
      <c r="T334" s="14">
        <f>INDEX(挂机升级突破!BI$6:BI$57,卡牌消耗!$X334)</f>
        <v>0</v>
      </c>
      <c r="U334" s="14" t="str">
        <f t="shared" si="94"/>
        <v>天使缇娜</v>
      </c>
      <c r="V334" s="14">
        <f t="shared" si="95"/>
        <v>4</v>
      </c>
      <c r="W334" s="14" t="str">
        <f t="shared" si="96"/>
        <v>天使缇娜魂火-18</v>
      </c>
      <c r="X334" s="14">
        <f t="shared" si="97"/>
        <v>18</v>
      </c>
      <c r="Y334" s="14" t="str">
        <f>INDEX(挂机升级突破!$BJ$4:$BT$4,INDEX(挂机升级突破!$BG$6:$BG$57,卡牌消耗!X334))</f>
        <v>金币</v>
      </c>
      <c r="Z334" s="14">
        <f>ROUND(INDEX(挂机升级突破!$AZ$6:$AZ$57,卡牌消耗!X334)*INDEX(卡牌消耗!$B$8:$F$8,V334),0)</f>
        <v>11310</v>
      </c>
      <c r="AA334" s="14" t="str">
        <f>IF(S334&gt;0,INDEX(挂机升级突破!$BJ$4:$BT$4,S334),"")</f>
        <v>紫色基础材料</v>
      </c>
      <c r="AB334" s="14">
        <f>ROUND(INDEX(挂机升级突破!$BJ$6:$BT$57,卡牌消耗!X334,S334)*INDEX(卡牌消耗!$B$5:$F$5,V334),0)</f>
        <v>36</v>
      </c>
      <c r="AC334" s="14" t="str">
        <f>IF(T334&gt;0,INDEX(挂机升级突破!$BJ$4:$BT$4,T334),"")</f>
        <v/>
      </c>
      <c r="AD334" s="14" t="str">
        <f>IF(T334&gt;0,ROUND(INDEX(挂机升级突破!$BJ$6:$BT$57,卡牌消耗!X334,T334)*INDEX(卡牌消耗!$B$7:$F$7,V334),0),"")</f>
        <v/>
      </c>
      <c r="AE334" s="122"/>
      <c r="AF334" s="15"/>
      <c r="AG334" s="120">
        <v>330</v>
      </c>
      <c r="AH334" s="14">
        <f t="shared" si="98"/>
        <v>17</v>
      </c>
      <c r="AI334" s="14">
        <f>INDEX(挂机升级突破!$BY$7:$BY$26,AM334)</f>
        <v>5</v>
      </c>
      <c r="AJ334" s="14">
        <f>INDEX(挂机升级突破!$BZ$7:$BZ$26,AM334)</f>
        <v>2</v>
      </c>
      <c r="AK334" s="14">
        <f t="shared" si="99"/>
        <v>3</v>
      </c>
      <c r="AL334" s="14" t="str">
        <f t="shared" si="100"/>
        <v>飞廉</v>
      </c>
      <c r="AM334" s="14">
        <f t="shared" si="101"/>
        <v>10</v>
      </c>
      <c r="AN334" s="14" t="str">
        <f t="shared" si="102"/>
        <v>飞廉10突</v>
      </c>
      <c r="AO334" s="14" t="str">
        <f>IF(AI334&gt;0,INDEX(挂机升级突破!$CF$5:$CJ$5,卡牌消耗!AI334),"")</f>
        <v>金币</v>
      </c>
      <c r="AP334" s="14">
        <f>IF(AI334&gt;0,ROUND(INDEX(挂机升级突破!$CJ$7:$CJ$26,卡牌消耗!AM334)*INDEX(卡牌消耗!$B$8:$F$8,AK334),0),"")</f>
        <v>6346</v>
      </c>
      <c r="AQ334" s="14" t="str">
        <f>IF(AJ334&gt;0,INDEX(挂机升级突破!$CF$5:$CJ$5,卡牌消耗!AJ334),"")</f>
        <v>乌金</v>
      </c>
      <c r="AR334" s="14">
        <f>IF(AJ334&gt;0,ROUND(INDEX(挂机升级突破!$CF$7:$CI$26,卡牌消耗!AM334,卡牌消耗!AJ334)*INDEX($B$6:$F$6,AK334),0),"")</f>
        <v>29</v>
      </c>
      <c r="AS334" s="120"/>
      <c r="AT334" s="120"/>
      <c r="AU334" s="122"/>
      <c r="AV334" s="15"/>
    </row>
    <row r="335" spans="8:48" ht="16.5" x14ac:dyDescent="0.2">
      <c r="H335" s="15"/>
      <c r="I335" s="15"/>
      <c r="J335" s="15"/>
      <c r="K335" s="15"/>
      <c r="L335" s="15"/>
      <c r="M335" s="15"/>
      <c r="N335" s="15"/>
      <c r="O335" s="15"/>
      <c r="P335" s="120">
        <v>331</v>
      </c>
      <c r="Q335" s="14">
        <f t="shared" si="93"/>
        <v>7</v>
      </c>
      <c r="R335" s="14">
        <f>INDEX(挂机升级突破!$BG$6:$BG$57,卡牌消耗!X335)</f>
        <v>11</v>
      </c>
      <c r="S335" s="14">
        <f>INDEX(挂机升级突破!BH$6:BH$57,卡牌消耗!$X335)</f>
        <v>3</v>
      </c>
      <c r="T335" s="14">
        <f>INDEX(挂机升级突破!BI$6:BI$57,卡牌消耗!$X335)</f>
        <v>0</v>
      </c>
      <c r="U335" s="14" t="str">
        <f t="shared" si="94"/>
        <v>天使缇娜</v>
      </c>
      <c r="V335" s="14">
        <f t="shared" si="95"/>
        <v>4</v>
      </c>
      <c r="W335" s="14" t="str">
        <f t="shared" si="96"/>
        <v>天使缇娜魂火-19</v>
      </c>
      <c r="X335" s="14">
        <f t="shared" si="97"/>
        <v>19</v>
      </c>
      <c r="Y335" s="14" t="str">
        <f>INDEX(挂机升级突破!$BJ$4:$BT$4,INDEX(挂机升级突破!$BG$6:$BG$57,卡牌消耗!X335))</f>
        <v>金币</v>
      </c>
      <c r="Z335" s="14">
        <f>ROUND(INDEX(挂机升级突破!$AZ$6:$AZ$57,卡牌消耗!X335)*INDEX(卡牌消耗!$B$8:$F$8,V335),0)</f>
        <v>12375</v>
      </c>
      <c r="AA335" s="14" t="str">
        <f>IF(S335&gt;0,INDEX(挂机升级突破!$BJ$4:$BT$4,S335),"")</f>
        <v>紫色基础材料</v>
      </c>
      <c r="AB335" s="14">
        <f>ROUND(INDEX(挂机升级突破!$BJ$6:$BT$57,卡牌消耗!X335,S335)*INDEX(卡牌消耗!$B$5:$F$5,V335),0)</f>
        <v>36</v>
      </c>
      <c r="AC335" s="14" t="str">
        <f>IF(T335&gt;0,INDEX(挂机升级突破!$BJ$4:$BT$4,T335),"")</f>
        <v/>
      </c>
      <c r="AD335" s="14" t="str">
        <f>IF(T335&gt;0,ROUND(INDEX(挂机升级突破!$BJ$6:$BT$57,卡牌消耗!X335,T335)*INDEX(卡牌消耗!$B$7:$F$7,V335),0),"")</f>
        <v/>
      </c>
      <c r="AE335" s="122"/>
      <c r="AF335" s="15"/>
      <c r="AG335" s="120">
        <v>331</v>
      </c>
      <c r="AH335" s="14">
        <f t="shared" si="98"/>
        <v>17</v>
      </c>
      <c r="AI335" s="14">
        <f>INDEX(挂机升级突破!$BY$7:$BY$26,AM335)</f>
        <v>5</v>
      </c>
      <c r="AJ335" s="14">
        <f>INDEX(挂机升级突破!$BZ$7:$BZ$26,AM335)</f>
        <v>2</v>
      </c>
      <c r="AK335" s="14">
        <f t="shared" si="99"/>
        <v>3</v>
      </c>
      <c r="AL335" s="14" t="str">
        <f t="shared" si="100"/>
        <v>飞廉</v>
      </c>
      <c r="AM335" s="14">
        <f t="shared" si="101"/>
        <v>11</v>
      </c>
      <c r="AN335" s="14" t="str">
        <f t="shared" si="102"/>
        <v>飞廉11突</v>
      </c>
      <c r="AO335" s="14" t="str">
        <f>IF(AI335&gt;0,INDEX(挂机升级突破!$CF$5:$CJ$5,卡牌消耗!AI335),"")</f>
        <v>金币</v>
      </c>
      <c r="AP335" s="14">
        <f>IF(AI335&gt;0,ROUND(INDEX(挂机升级突破!$CJ$7:$CJ$26,卡牌消耗!AM335)*INDEX(卡牌消耗!$B$8:$F$8,AK335),0),"")</f>
        <v>7800</v>
      </c>
      <c r="AQ335" s="14" t="str">
        <f>IF(AJ335&gt;0,INDEX(挂机升级突破!$CF$5:$CJ$5,卡牌消耗!AJ335),"")</f>
        <v>乌金</v>
      </c>
      <c r="AR335" s="14">
        <f>IF(AJ335&gt;0,ROUND(INDEX(挂机升级突破!$CF$7:$CI$26,卡牌消耗!AM335,卡牌消耗!AJ335)*INDEX($B$6:$F$6,AK335),0),"")</f>
        <v>38</v>
      </c>
      <c r="AS335" s="120"/>
      <c r="AT335" s="120"/>
      <c r="AU335" s="122"/>
      <c r="AV335" s="15"/>
    </row>
    <row r="336" spans="8:48" ht="16.5" x14ac:dyDescent="0.2">
      <c r="H336" s="15"/>
      <c r="I336" s="15"/>
      <c r="J336" s="15"/>
      <c r="K336" s="15"/>
      <c r="L336" s="15"/>
      <c r="M336" s="15"/>
      <c r="N336" s="15"/>
      <c r="O336" s="15"/>
      <c r="P336" s="120">
        <v>332</v>
      </c>
      <c r="Q336" s="14">
        <f t="shared" si="93"/>
        <v>7</v>
      </c>
      <c r="R336" s="14">
        <f>INDEX(挂机升级突破!$BG$6:$BG$57,卡牌消耗!X336)</f>
        <v>11</v>
      </c>
      <c r="S336" s="14">
        <f>INDEX(挂机升级突破!BH$6:BH$57,卡牌消耗!$X336)</f>
        <v>3</v>
      </c>
      <c r="T336" s="14">
        <f>INDEX(挂机升级突破!BI$6:BI$57,卡牌消耗!$X336)</f>
        <v>0</v>
      </c>
      <c r="U336" s="14" t="str">
        <f t="shared" si="94"/>
        <v>天使缇娜</v>
      </c>
      <c r="V336" s="14">
        <f t="shared" si="95"/>
        <v>4</v>
      </c>
      <c r="W336" s="14" t="str">
        <f t="shared" si="96"/>
        <v>天使缇娜魂火-20</v>
      </c>
      <c r="X336" s="14">
        <f t="shared" si="97"/>
        <v>20</v>
      </c>
      <c r="Y336" s="14" t="str">
        <f>INDEX(挂机升级突破!$BJ$4:$BT$4,INDEX(挂机升级突破!$BG$6:$BG$57,卡牌消耗!X336))</f>
        <v>金币</v>
      </c>
      <c r="Z336" s="14">
        <f>ROUND(INDEX(挂机升级突破!$AZ$6:$AZ$57,卡牌消耗!X336)*INDEX(卡牌消耗!$B$8:$F$8,V336),0)</f>
        <v>13800</v>
      </c>
      <c r="AA336" s="14" t="str">
        <f>IF(S336&gt;0,INDEX(挂机升级突破!$BJ$4:$BT$4,S336),"")</f>
        <v>紫色基础材料</v>
      </c>
      <c r="AB336" s="14">
        <f>ROUND(INDEX(挂机升级突破!$BJ$6:$BT$57,卡牌消耗!X336,S336)*INDEX(卡牌消耗!$B$5:$F$5,V336),0)</f>
        <v>60</v>
      </c>
      <c r="AC336" s="14" t="str">
        <f>IF(T336&gt;0,INDEX(挂机升级突破!$BJ$4:$BT$4,T336),"")</f>
        <v/>
      </c>
      <c r="AD336" s="14" t="str">
        <f>IF(T336&gt;0,ROUND(INDEX(挂机升级突破!$BJ$6:$BT$57,卡牌消耗!X336,T336)*INDEX(卡牌消耗!$B$7:$F$7,V336),0),"")</f>
        <v/>
      </c>
      <c r="AE336" s="122"/>
      <c r="AF336" s="15"/>
      <c r="AG336" s="120">
        <v>332</v>
      </c>
      <c r="AH336" s="14">
        <f t="shared" si="98"/>
        <v>17</v>
      </c>
      <c r="AI336" s="14">
        <f>INDEX(挂机升级突破!$BY$7:$BY$26,AM336)</f>
        <v>5</v>
      </c>
      <c r="AJ336" s="14">
        <f>INDEX(挂机升级突破!$BZ$7:$BZ$26,AM336)</f>
        <v>2</v>
      </c>
      <c r="AK336" s="14">
        <f t="shared" si="99"/>
        <v>3</v>
      </c>
      <c r="AL336" s="14" t="str">
        <f t="shared" si="100"/>
        <v>飞廉</v>
      </c>
      <c r="AM336" s="14">
        <f t="shared" si="101"/>
        <v>12</v>
      </c>
      <c r="AN336" s="14" t="str">
        <f t="shared" si="102"/>
        <v>飞廉12突</v>
      </c>
      <c r="AO336" s="14" t="str">
        <f>IF(AI336&gt;0,INDEX(挂机升级突破!$CF$5:$CJ$5,卡牌消耗!AI336),"")</f>
        <v>金币</v>
      </c>
      <c r="AP336" s="14">
        <f>IF(AI336&gt;0,ROUND(INDEX(挂机升级突破!$CJ$7:$CJ$26,卡牌消耗!AM336)*INDEX(卡牌消耗!$B$8:$F$8,AK336),0),"")</f>
        <v>13200</v>
      </c>
      <c r="AQ336" s="14" t="str">
        <f>IF(AJ336&gt;0,INDEX(挂机升级突破!$CF$5:$CJ$5,卡牌消耗!AJ336),"")</f>
        <v>乌金</v>
      </c>
      <c r="AR336" s="14">
        <f>IF(AJ336&gt;0,ROUND(INDEX(挂机升级突破!$CF$7:$CI$26,卡牌消耗!AM336,卡牌消耗!AJ336)*INDEX($B$6:$F$6,AK336),0),"")</f>
        <v>49</v>
      </c>
      <c r="AS336" s="120"/>
      <c r="AT336" s="120"/>
      <c r="AU336" s="122"/>
      <c r="AV336" s="15"/>
    </row>
    <row r="337" spans="8:48" ht="16.5" x14ac:dyDescent="0.2">
      <c r="H337" s="15"/>
      <c r="I337" s="15"/>
      <c r="J337" s="15"/>
      <c r="K337" s="15"/>
      <c r="L337" s="15"/>
      <c r="M337" s="15"/>
      <c r="N337" s="15"/>
      <c r="O337" s="15"/>
      <c r="P337" s="120">
        <v>333</v>
      </c>
      <c r="Q337" s="14">
        <f t="shared" si="93"/>
        <v>7</v>
      </c>
      <c r="R337" s="14">
        <f>INDEX(挂机升级突破!$BG$6:$BG$57,卡牌消耗!X337)</f>
        <v>11</v>
      </c>
      <c r="S337" s="14">
        <f>INDEX(挂机升级突破!BH$6:BH$57,卡牌消耗!$X337)</f>
        <v>3</v>
      </c>
      <c r="T337" s="14">
        <f>INDEX(挂机升级突破!BI$6:BI$57,卡牌消耗!$X337)</f>
        <v>0</v>
      </c>
      <c r="U337" s="14" t="str">
        <f t="shared" si="94"/>
        <v>天使缇娜</v>
      </c>
      <c r="V337" s="14">
        <f t="shared" si="95"/>
        <v>4</v>
      </c>
      <c r="W337" s="14" t="str">
        <f t="shared" si="96"/>
        <v>天使缇娜魂火-21</v>
      </c>
      <c r="X337" s="14">
        <f t="shared" si="97"/>
        <v>21</v>
      </c>
      <c r="Y337" s="14" t="str">
        <f>INDEX(挂机升级突破!$BJ$4:$BT$4,INDEX(挂机升级突破!$BG$6:$BG$57,卡牌消耗!X337))</f>
        <v>金币</v>
      </c>
      <c r="Z337" s="14">
        <f>ROUND(INDEX(挂机升级突破!$AZ$6:$AZ$57,卡牌消耗!X337)*INDEX(卡牌消耗!$B$8:$F$8,V337),0)</f>
        <v>15210</v>
      </c>
      <c r="AA337" s="14" t="str">
        <f>IF(S337&gt;0,INDEX(挂机升级突破!$BJ$4:$BT$4,S337),"")</f>
        <v>紫色基础材料</v>
      </c>
      <c r="AB337" s="14">
        <f>ROUND(INDEX(挂机升级突破!$BJ$6:$BT$57,卡牌消耗!X337,S337)*INDEX(卡牌消耗!$B$5:$F$5,V337),0)</f>
        <v>60</v>
      </c>
      <c r="AC337" s="14" t="str">
        <f>IF(T337&gt;0,INDEX(挂机升级突破!$BJ$4:$BT$4,T337),"")</f>
        <v/>
      </c>
      <c r="AD337" s="14" t="str">
        <f>IF(T337&gt;0,ROUND(INDEX(挂机升级突破!$BJ$6:$BT$57,卡牌消耗!X337,T337)*INDEX(卡牌消耗!$B$7:$F$7,V337),0),"")</f>
        <v/>
      </c>
      <c r="AE337" s="122"/>
      <c r="AF337" s="15"/>
      <c r="AG337" s="120">
        <v>333</v>
      </c>
      <c r="AH337" s="14">
        <f t="shared" si="98"/>
        <v>17</v>
      </c>
      <c r="AI337" s="14">
        <f>INDEX(挂机升级突破!$BY$7:$BY$26,AM337)</f>
        <v>5</v>
      </c>
      <c r="AJ337" s="14">
        <f>INDEX(挂机升级突破!$BZ$7:$BZ$26,AM337)</f>
        <v>3</v>
      </c>
      <c r="AK337" s="14">
        <f t="shared" si="99"/>
        <v>3</v>
      </c>
      <c r="AL337" s="14" t="str">
        <f t="shared" si="100"/>
        <v>飞廉</v>
      </c>
      <c r="AM337" s="14">
        <f t="shared" si="101"/>
        <v>13</v>
      </c>
      <c r="AN337" s="14" t="str">
        <f t="shared" si="102"/>
        <v>飞廉13突</v>
      </c>
      <c r="AO337" s="14" t="str">
        <f>IF(AI337&gt;0,INDEX(挂机升级突破!$CF$5:$CJ$5,卡牌消耗!AI337),"")</f>
        <v>金币</v>
      </c>
      <c r="AP337" s="14">
        <f>IF(AI337&gt;0,ROUND(INDEX(挂机升级突破!$CJ$7:$CJ$26,卡牌消耗!AM337)*INDEX(卡牌消耗!$B$8:$F$8,AK337),0),"")</f>
        <v>16533</v>
      </c>
      <c r="AQ337" s="14" t="str">
        <f>IF(AJ337&gt;0,INDEX(挂机升级突破!$CF$5:$CJ$5,卡牌消耗!AJ337),"")</f>
        <v>银母</v>
      </c>
      <c r="AR337" s="14">
        <f>IF(AJ337&gt;0,ROUND(INDEX(挂机升级突破!$CF$7:$CI$26,卡牌消耗!AM337,卡牌消耗!AJ337)*INDEX($B$6:$F$6,AK337),0),"")</f>
        <v>19</v>
      </c>
      <c r="AS337" s="120"/>
      <c r="AT337" s="120"/>
      <c r="AU337" s="122"/>
      <c r="AV337" s="15"/>
    </row>
    <row r="338" spans="8:48" ht="16.5" x14ac:dyDescent="0.2">
      <c r="H338" s="15"/>
      <c r="I338" s="15"/>
      <c r="J338" s="15"/>
      <c r="K338" s="15"/>
      <c r="L338" s="15"/>
      <c r="M338" s="15"/>
      <c r="N338" s="15"/>
      <c r="O338" s="15"/>
      <c r="P338" s="120">
        <v>334</v>
      </c>
      <c r="Q338" s="14">
        <f t="shared" si="93"/>
        <v>7</v>
      </c>
      <c r="R338" s="14">
        <f>INDEX(挂机升级突破!$BG$6:$BG$57,卡牌消耗!X338)</f>
        <v>11</v>
      </c>
      <c r="S338" s="14">
        <f>INDEX(挂机升级突破!BH$6:BH$57,卡牌消耗!$X338)</f>
        <v>3</v>
      </c>
      <c r="T338" s="14">
        <f>INDEX(挂机升级突破!BI$6:BI$57,卡牌消耗!$X338)</f>
        <v>0</v>
      </c>
      <c r="U338" s="14" t="str">
        <f t="shared" si="94"/>
        <v>天使缇娜</v>
      </c>
      <c r="V338" s="14">
        <f t="shared" si="95"/>
        <v>4</v>
      </c>
      <c r="W338" s="14" t="str">
        <f t="shared" si="96"/>
        <v>天使缇娜魂火-22</v>
      </c>
      <c r="X338" s="14">
        <f t="shared" si="97"/>
        <v>22</v>
      </c>
      <c r="Y338" s="14" t="str">
        <f>INDEX(挂机升级突破!$BJ$4:$BT$4,INDEX(挂机升级突破!$BG$6:$BG$57,卡牌消耗!X338))</f>
        <v>金币</v>
      </c>
      <c r="Z338" s="14">
        <f>ROUND(INDEX(挂机升级突破!$AZ$6:$AZ$57,卡牌消耗!X338)*INDEX(卡牌消耗!$B$8:$F$8,V338),0)</f>
        <v>16965</v>
      </c>
      <c r="AA338" s="14" t="str">
        <f>IF(S338&gt;0,INDEX(挂机升级突破!$BJ$4:$BT$4,S338),"")</f>
        <v>紫色基础材料</v>
      </c>
      <c r="AB338" s="14">
        <f>ROUND(INDEX(挂机升级突破!$BJ$6:$BT$57,卡牌消耗!X338,S338)*INDEX(卡牌消耗!$B$5:$F$5,V338),0)</f>
        <v>60</v>
      </c>
      <c r="AC338" s="14" t="str">
        <f>IF(T338&gt;0,INDEX(挂机升级突破!$BJ$4:$BT$4,T338),"")</f>
        <v/>
      </c>
      <c r="AD338" s="14" t="str">
        <f>IF(T338&gt;0,ROUND(INDEX(挂机升级突破!$BJ$6:$BT$57,卡牌消耗!X338,T338)*INDEX(卡牌消耗!$B$7:$F$7,V338),0),"")</f>
        <v/>
      </c>
      <c r="AE338" s="122"/>
      <c r="AF338" s="15"/>
      <c r="AG338" s="120">
        <v>334</v>
      </c>
      <c r="AH338" s="14">
        <f t="shared" si="98"/>
        <v>17</v>
      </c>
      <c r="AI338" s="14">
        <f>INDEX(挂机升级突破!$BY$7:$BY$26,AM338)</f>
        <v>5</v>
      </c>
      <c r="AJ338" s="14">
        <f>INDEX(挂机升级突破!$BZ$7:$BZ$26,AM338)</f>
        <v>3</v>
      </c>
      <c r="AK338" s="14">
        <f t="shared" si="99"/>
        <v>3</v>
      </c>
      <c r="AL338" s="14" t="str">
        <f t="shared" si="100"/>
        <v>飞廉</v>
      </c>
      <c r="AM338" s="14">
        <f t="shared" si="101"/>
        <v>14</v>
      </c>
      <c r="AN338" s="14" t="str">
        <f t="shared" si="102"/>
        <v>飞廉14突</v>
      </c>
      <c r="AO338" s="14" t="str">
        <f>IF(AI338&gt;0,INDEX(挂机升级突破!$CF$5:$CJ$5,卡牌消耗!AI338),"")</f>
        <v>金币</v>
      </c>
      <c r="AP338" s="14">
        <f>IF(AI338&gt;0,ROUND(INDEX(挂机升级突破!$CJ$7:$CJ$26,卡牌消耗!AM338)*INDEX(卡牌消耗!$B$8:$F$8,AK338),0),"")</f>
        <v>22080</v>
      </c>
      <c r="AQ338" s="14" t="str">
        <f>IF(AJ338&gt;0,INDEX(挂机升级突破!$CF$5:$CJ$5,卡牌消耗!AJ338),"")</f>
        <v>银母</v>
      </c>
      <c r="AR338" s="14">
        <f>IF(AJ338&gt;0,ROUND(INDEX(挂机升级突破!$CF$7:$CI$26,卡牌消耗!AM338,卡牌消耗!AJ338)*INDEX($B$6:$F$6,AK338),0),"")</f>
        <v>26</v>
      </c>
      <c r="AS338" s="120"/>
      <c r="AT338" s="120"/>
      <c r="AU338" s="122"/>
      <c r="AV338" s="15"/>
    </row>
    <row r="339" spans="8:48" ht="16.5" x14ac:dyDescent="0.2">
      <c r="H339" s="15"/>
      <c r="I339" s="15"/>
      <c r="J339" s="15"/>
      <c r="K339" s="15"/>
      <c r="L339" s="15"/>
      <c r="M339" s="15"/>
      <c r="N339" s="15"/>
      <c r="O339" s="15"/>
      <c r="P339" s="120">
        <v>335</v>
      </c>
      <c r="Q339" s="14">
        <f t="shared" si="93"/>
        <v>7</v>
      </c>
      <c r="R339" s="14">
        <f>INDEX(挂机升级突破!$BG$6:$BG$57,卡牌消耗!X339)</f>
        <v>11</v>
      </c>
      <c r="S339" s="14">
        <f>INDEX(挂机升级突破!BH$6:BH$57,卡牌消耗!$X339)</f>
        <v>4</v>
      </c>
      <c r="T339" s="14">
        <f>INDEX(挂机升级突破!BI$6:BI$57,卡牌消耗!$X339)</f>
        <v>0</v>
      </c>
      <c r="U339" s="14" t="str">
        <f t="shared" si="94"/>
        <v>天使缇娜</v>
      </c>
      <c r="V339" s="14">
        <f t="shared" si="95"/>
        <v>4</v>
      </c>
      <c r="W339" s="14" t="str">
        <f t="shared" si="96"/>
        <v>天使缇娜魂火-23</v>
      </c>
      <c r="X339" s="14">
        <f t="shared" si="97"/>
        <v>23</v>
      </c>
      <c r="Y339" s="14" t="str">
        <f>INDEX(挂机升级突破!$BJ$4:$BT$4,INDEX(挂机升级突破!$BG$6:$BG$57,卡牌消耗!X339))</f>
        <v>金币</v>
      </c>
      <c r="Z339" s="14">
        <f>ROUND(INDEX(挂机升级突破!$AZ$6:$AZ$57,卡牌消耗!X339)*INDEX(卡牌消耗!$B$8:$F$8,V339),0)</f>
        <v>18720</v>
      </c>
      <c r="AA339" s="14" t="str">
        <f>IF(S339&gt;0,INDEX(挂机升级突破!$BJ$4:$BT$4,S339),"")</f>
        <v>橙色基础材料</v>
      </c>
      <c r="AB339" s="14">
        <f>ROUND(INDEX(挂机升级突破!$BJ$6:$BT$57,卡牌消耗!X339,S339)*INDEX(卡牌消耗!$B$5:$F$5,V339),0)</f>
        <v>16</v>
      </c>
      <c r="AC339" s="14" t="str">
        <f>IF(T339&gt;0,INDEX(挂机升级突破!$BJ$4:$BT$4,T339),"")</f>
        <v/>
      </c>
      <c r="AD339" s="14" t="str">
        <f>IF(T339&gt;0,ROUND(INDEX(挂机升级突破!$BJ$6:$BT$57,卡牌消耗!X339,T339)*INDEX(卡牌消耗!$B$7:$F$7,V339),0),"")</f>
        <v/>
      </c>
      <c r="AE339" s="122"/>
      <c r="AF339" s="15"/>
      <c r="AG339" s="120">
        <v>335</v>
      </c>
      <c r="AH339" s="14">
        <f t="shared" si="98"/>
        <v>17</v>
      </c>
      <c r="AI339" s="14">
        <f>INDEX(挂机升级突破!$BY$7:$BY$26,AM339)</f>
        <v>5</v>
      </c>
      <c r="AJ339" s="14">
        <f>INDEX(挂机升级突破!$BZ$7:$BZ$26,AM339)</f>
        <v>3</v>
      </c>
      <c r="AK339" s="14">
        <f t="shared" si="99"/>
        <v>3</v>
      </c>
      <c r="AL339" s="14" t="str">
        <f t="shared" si="100"/>
        <v>飞廉</v>
      </c>
      <c r="AM339" s="14">
        <f t="shared" si="101"/>
        <v>15</v>
      </c>
      <c r="AN339" s="14" t="str">
        <f t="shared" si="102"/>
        <v>飞廉15突</v>
      </c>
      <c r="AO339" s="14" t="str">
        <f>IF(AI339&gt;0,INDEX(挂机升级突破!$CF$5:$CJ$5,卡牌消耗!AI339),"")</f>
        <v>金币</v>
      </c>
      <c r="AP339" s="14">
        <f>IF(AI339&gt;0,ROUND(INDEX(挂机升级突破!$CJ$7:$CJ$26,卡牌消耗!AM339)*INDEX(卡牌消耗!$B$8:$F$8,AK339),0),"")</f>
        <v>25306</v>
      </c>
      <c r="AQ339" s="14" t="str">
        <f>IF(AJ339&gt;0,INDEX(挂机升级突破!$CF$5:$CJ$5,卡牌消耗!AJ339),"")</f>
        <v>银母</v>
      </c>
      <c r="AR339" s="14">
        <f>IF(AJ339&gt;0,ROUND(INDEX(挂机升级突破!$CF$7:$CI$26,卡牌消耗!AM339,卡牌消耗!AJ339)*INDEX($B$6:$F$6,AK339),0),"")</f>
        <v>35</v>
      </c>
      <c r="AS339" s="120"/>
      <c r="AT339" s="120"/>
      <c r="AU339" s="122"/>
      <c r="AV339" s="15"/>
    </row>
    <row r="340" spans="8:48" ht="16.5" x14ac:dyDescent="0.2">
      <c r="H340" s="15"/>
      <c r="I340" s="15"/>
      <c r="J340" s="15"/>
      <c r="K340" s="15"/>
      <c r="L340" s="15"/>
      <c r="M340" s="15"/>
      <c r="N340" s="15"/>
      <c r="O340" s="15"/>
      <c r="P340" s="120">
        <v>336</v>
      </c>
      <c r="Q340" s="14">
        <f t="shared" si="93"/>
        <v>7</v>
      </c>
      <c r="R340" s="14">
        <f>INDEX(挂机升级突破!$BG$6:$BG$57,卡牌消耗!X340)</f>
        <v>11</v>
      </c>
      <c r="S340" s="14">
        <f>INDEX(挂机升级突破!BH$6:BH$57,卡牌消耗!$X340)</f>
        <v>4</v>
      </c>
      <c r="T340" s="14">
        <f>INDEX(挂机升级突破!BI$6:BI$57,卡牌消耗!$X340)</f>
        <v>0</v>
      </c>
      <c r="U340" s="14" t="str">
        <f t="shared" si="94"/>
        <v>天使缇娜</v>
      </c>
      <c r="V340" s="14">
        <f t="shared" si="95"/>
        <v>4</v>
      </c>
      <c r="W340" s="14" t="str">
        <f t="shared" si="96"/>
        <v>天使缇娜魂火-24</v>
      </c>
      <c r="X340" s="14">
        <f t="shared" si="97"/>
        <v>24</v>
      </c>
      <c r="Y340" s="14" t="str">
        <f>INDEX(挂机升级突破!$BJ$4:$BT$4,INDEX(挂机升级突破!$BG$6:$BG$57,卡牌消耗!X340))</f>
        <v>金币</v>
      </c>
      <c r="Z340" s="14">
        <f>ROUND(INDEX(挂机升级突破!$AZ$6:$AZ$57,卡牌消耗!X340)*INDEX(卡牌消耗!$B$8:$F$8,V340),0)</f>
        <v>20880</v>
      </c>
      <c r="AA340" s="14" t="str">
        <f>IF(S340&gt;0,INDEX(挂机升级突破!$BJ$4:$BT$4,S340),"")</f>
        <v>橙色基础材料</v>
      </c>
      <c r="AB340" s="14">
        <f>ROUND(INDEX(挂机升级突破!$BJ$6:$BT$57,卡牌消耗!X340,S340)*INDEX(卡牌消耗!$B$5:$F$5,V340),0)</f>
        <v>16</v>
      </c>
      <c r="AC340" s="14" t="str">
        <f>IF(T340&gt;0,INDEX(挂机升级突破!$BJ$4:$BT$4,T340),"")</f>
        <v/>
      </c>
      <c r="AD340" s="14" t="str">
        <f>IF(T340&gt;0,ROUND(INDEX(挂机升级突破!$BJ$6:$BT$57,卡牌消耗!X340,T340)*INDEX(卡牌消耗!$B$7:$F$7,V340),0),"")</f>
        <v/>
      </c>
      <c r="AE340" s="122"/>
      <c r="AF340" s="15"/>
      <c r="AG340" s="120">
        <v>336</v>
      </c>
      <c r="AH340" s="14">
        <f t="shared" si="98"/>
        <v>17</v>
      </c>
      <c r="AI340" s="14">
        <f>INDEX(挂机升级突破!$BY$7:$BY$26,AM340)</f>
        <v>5</v>
      </c>
      <c r="AJ340" s="14">
        <f>INDEX(挂机升级突破!$BZ$7:$BZ$26,AM340)</f>
        <v>3</v>
      </c>
      <c r="AK340" s="14">
        <f t="shared" si="99"/>
        <v>3</v>
      </c>
      <c r="AL340" s="14" t="str">
        <f t="shared" si="100"/>
        <v>飞廉</v>
      </c>
      <c r="AM340" s="14">
        <f t="shared" si="101"/>
        <v>16</v>
      </c>
      <c r="AN340" s="14" t="str">
        <f t="shared" si="102"/>
        <v>飞廉16突</v>
      </c>
      <c r="AO340" s="14" t="str">
        <f>IF(AI340&gt;0,INDEX(挂机升级突破!$CF$5:$CJ$5,卡牌消耗!AI340),"")</f>
        <v>金币</v>
      </c>
      <c r="AP340" s="14">
        <f>IF(AI340&gt;0,ROUND(INDEX(挂机升级突破!$CJ$7:$CJ$26,卡牌消耗!AM340)*INDEX(卡牌消耗!$B$8:$F$8,AK340),0),"")</f>
        <v>32400</v>
      </c>
      <c r="AQ340" s="14" t="str">
        <f>IF(AJ340&gt;0,INDEX(挂机升级突破!$CF$5:$CJ$5,卡牌消耗!AJ340),"")</f>
        <v>银母</v>
      </c>
      <c r="AR340" s="14">
        <f>IF(AJ340&gt;0,ROUND(INDEX(挂机升级突破!$CF$7:$CI$26,卡牌消耗!AM340,卡牌消耗!AJ340)*INDEX($B$6:$F$6,AK340),0),"")</f>
        <v>45</v>
      </c>
      <c r="AS340" s="120"/>
      <c r="AT340" s="120"/>
      <c r="AU340" s="122"/>
      <c r="AV340" s="15"/>
    </row>
    <row r="341" spans="8:48" ht="16.5" x14ac:dyDescent="0.2">
      <c r="H341" s="15"/>
      <c r="I341" s="15"/>
      <c r="J341" s="15"/>
      <c r="K341" s="15"/>
      <c r="L341" s="15"/>
      <c r="M341" s="15"/>
      <c r="N341" s="15"/>
      <c r="O341" s="15"/>
      <c r="P341" s="120">
        <v>337</v>
      </c>
      <c r="Q341" s="14">
        <f t="shared" si="93"/>
        <v>7</v>
      </c>
      <c r="R341" s="14">
        <f>INDEX(挂机升级突破!$BG$6:$BG$57,卡牌消耗!X341)</f>
        <v>11</v>
      </c>
      <c r="S341" s="14">
        <f>INDEX(挂机升级突破!BH$6:BH$57,卡牌消耗!$X341)</f>
        <v>4</v>
      </c>
      <c r="T341" s="14">
        <f>INDEX(挂机升级突破!BI$6:BI$57,卡牌消耗!$X341)</f>
        <v>0</v>
      </c>
      <c r="U341" s="14" t="str">
        <f t="shared" si="94"/>
        <v>天使缇娜</v>
      </c>
      <c r="V341" s="14">
        <f t="shared" si="95"/>
        <v>4</v>
      </c>
      <c r="W341" s="14" t="str">
        <f t="shared" si="96"/>
        <v>天使缇娜魂火-25</v>
      </c>
      <c r="X341" s="14">
        <f t="shared" si="97"/>
        <v>25</v>
      </c>
      <c r="Y341" s="14" t="str">
        <f>INDEX(挂机升级突破!$BJ$4:$BT$4,INDEX(挂机升级突破!$BG$6:$BG$57,卡牌消耗!X341))</f>
        <v>金币</v>
      </c>
      <c r="Z341" s="14">
        <f>ROUND(INDEX(挂机升级突破!$AZ$6:$AZ$57,卡牌消耗!X341)*INDEX(卡牌消耗!$B$8:$F$8,V341),0)</f>
        <v>25740</v>
      </c>
      <c r="AA341" s="14" t="str">
        <f>IF(S341&gt;0,INDEX(挂机升级突破!$BJ$4:$BT$4,S341),"")</f>
        <v>橙色基础材料</v>
      </c>
      <c r="AB341" s="14">
        <f>ROUND(INDEX(挂机升级突破!$BJ$6:$BT$57,卡牌消耗!X341,S341)*INDEX(卡牌消耗!$B$5:$F$5,V341),0)</f>
        <v>16</v>
      </c>
      <c r="AC341" s="14" t="str">
        <f>IF(T341&gt;0,INDEX(挂机升级突破!$BJ$4:$BT$4,T341),"")</f>
        <v/>
      </c>
      <c r="AD341" s="14" t="str">
        <f>IF(T341&gt;0,ROUND(INDEX(挂机升级突破!$BJ$6:$BT$57,卡牌消耗!X341,T341)*INDEX(卡牌消耗!$B$7:$F$7,V341),0),"")</f>
        <v/>
      </c>
      <c r="AE341" s="122"/>
      <c r="AF341" s="15"/>
      <c r="AG341" s="120">
        <v>337</v>
      </c>
      <c r="AH341" s="14">
        <f t="shared" si="98"/>
        <v>17</v>
      </c>
      <c r="AI341" s="14">
        <f>INDEX(挂机升级突破!$BY$7:$BY$26,AM341)</f>
        <v>5</v>
      </c>
      <c r="AJ341" s="14">
        <f>INDEX(挂机升级突破!$BZ$7:$BZ$26,AM341)</f>
        <v>4</v>
      </c>
      <c r="AK341" s="14">
        <f t="shared" si="99"/>
        <v>3</v>
      </c>
      <c r="AL341" s="14" t="str">
        <f t="shared" si="100"/>
        <v>飞廉</v>
      </c>
      <c r="AM341" s="14">
        <f t="shared" si="101"/>
        <v>17</v>
      </c>
      <c r="AN341" s="14" t="str">
        <f t="shared" si="102"/>
        <v>飞廉17突</v>
      </c>
      <c r="AO341" s="14" t="str">
        <f>IF(AI341&gt;0,INDEX(挂机升级突破!$CF$5:$CJ$5,卡牌消耗!AI341),"")</f>
        <v>金币</v>
      </c>
      <c r="AP341" s="14">
        <f>IF(AI341&gt;0,ROUND(INDEX(挂机升级突破!$CJ$7:$CJ$26,卡牌消耗!AM341)*INDEX(卡牌消耗!$B$8:$F$8,AK341),0),"")</f>
        <v>36266</v>
      </c>
      <c r="AQ341" s="14" t="str">
        <f>IF(AJ341&gt;0,INDEX(挂机升级突破!$CF$5:$CJ$5,卡牌消耗!AJ341),"")</f>
        <v>铀金</v>
      </c>
      <c r="AR341" s="14">
        <f>IF(AJ341&gt;0,ROUND(INDEX(挂机升级突破!$CF$7:$CI$26,卡牌消耗!AM341,卡牌消耗!AJ341)*INDEX($B$6:$F$6,AK341),0),"")</f>
        <v>9</v>
      </c>
      <c r="AS341" s="120"/>
      <c r="AT341" s="120"/>
      <c r="AU341" s="122"/>
      <c r="AV341" s="15"/>
    </row>
    <row r="342" spans="8:48" ht="16.5" x14ac:dyDescent="0.2">
      <c r="H342" s="15"/>
      <c r="I342" s="15"/>
      <c r="J342" s="15"/>
      <c r="K342" s="15"/>
      <c r="L342" s="15"/>
      <c r="M342" s="15"/>
      <c r="N342" s="15"/>
      <c r="O342" s="15"/>
      <c r="P342" s="120">
        <v>338</v>
      </c>
      <c r="Q342" s="14">
        <f t="shared" si="93"/>
        <v>7</v>
      </c>
      <c r="R342" s="14">
        <f>INDEX(挂机升级突破!$BG$6:$BG$57,卡牌消耗!X342)</f>
        <v>11</v>
      </c>
      <c r="S342" s="14">
        <f>INDEX(挂机升级突破!BH$6:BH$57,卡牌消耗!$X342)</f>
        <v>4</v>
      </c>
      <c r="T342" s="14">
        <f>INDEX(挂机升级突破!BI$6:BI$57,卡牌消耗!$X342)</f>
        <v>0</v>
      </c>
      <c r="U342" s="14" t="str">
        <f t="shared" si="94"/>
        <v>天使缇娜</v>
      </c>
      <c r="V342" s="14">
        <f t="shared" si="95"/>
        <v>4</v>
      </c>
      <c r="W342" s="14" t="str">
        <f t="shared" si="96"/>
        <v>天使缇娜魂火-26</v>
      </c>
      <c r="X342" s="14">
        <f t="shared" si="97"/>
        <v>26</v>
      </c>
      <c r="Y342" s="14" t="str">
        <f>INDEX(挂机升级突破!$BJ$4:$BT$4,INDEX(挂机升级突破!$BG$6:$BG$57,卡牌消耗!X342))</f>
        <v>金币</v>
      </c>
      <c r="Z342" s="14">
        <f>ROUND(INDEX(挂机升级突破!$AZ$6:$AZ$57,卡牌消耗!X342)*INDEX(卡牌消耗!$B$8:$F$8,V342),0)</f>
        <v>28710</v>
      </c>
      <c r="AA342" s="14" t="str">
        <f>IF(S342&gt;0,INDEX(挂机升级突破!$BJ$4:$BT$4,S342),"")</f>
        <v>橙色基础材料</v>
      </c>
      <c r="AB342" s="14">
        <f>ROUND(INDEX(挂机升级突破!$BJ$6:$BT$57,卡牌消耗!X342,S342)*INDEX(卡牌消耗!$B$5:$F$5,V342),0)</f>
        <v>19</v>
      </c>
      <c r="AC342" s="14" t="str">
        <f>IF(T342&gt;0,INDEX(挂机升级突破!$BJ$4:$BT$4,T342),"")</f>
        <v/>
      </c>
      <c r="AD342" s="14" t="str">
        <f>IF(T342&gt;0,ROUND(INDEX(挂机升级突破!$BJ$6:$BT$57,卡牌消耗!X342,T342)*INDEX(卡牌消耗!$B$7:$F$7,V342),0),"")</f>
        <v/>
      </c>
      <c r="AE342" s="122"/>
      <c r="AF342" s="15"/>
      <c r="AG342" s="120">
        <v>338</v>
      </c>
      <c r="AH342" s="14">
        <f t="shared" si="98"/>
        <v>17</v>
      </c>
      <c r="AI342" s="14">
        <f>INDEX(挂机升级突破!$BY$7:$BY$26,AM342)</f>
        <v>5</v>
      </c>
      <c r="AJ342" s="14">
        <f>INDEX(挂机升级突破!$BZ$7:$BZ$26,AM342)</f>
        <v>4</v>
      </c>
      <c r="AK342" s="14">
        <f t="shared" si="99"/>
        <v>3</v>
      </c>
      <c r="AL342" s="14" t="str">
        <f t="shared" si="100"/>
        <v>飞廉</v>
      </c>
      <c r="AM342" s="14">
        <f t="shared" si="101"/>
        <v>18</v>
      </c>
      <c r="AN342" s="14" t="str">
        <f t="shared" si="102"/>
        <v>飞廉18突</v>
      </c>
      <c r="AO342" s="14" t="str">
        <f>IF(AI342&gt;0,INDEX(挂机升级突破!$CF$5:$CJ$5,卡牌消耗!AI342),"")</f>
        <v>金币</v>
      </c>
      <c r="AP342" s="14">
        <f>IF(AI342&gt;0,ROUND(INDEX(挂机升级突破!$CJ$7:$CJ$26,卡牌消耗!AM342)*INDEX(卡牌消耗!$B$8:$F$8,AK342),0),"")</f>
        <v>54000</v>
      </c>
      <c r="AQ342" s="14" t="str">
        <f>IF(AJ342&gt;0,INDEX(挂机升级突破!$CF$5:$CJ$5,卡牌消耗!AJ342),"")</f>
        <v>铀金</v>
      </c>
      <c r="AR342" s="14">
        <f>IF(AJ342&gt;0,ROUND(INDEX(挂机升级突破!$CF$7:$CI$26,卡牌消耗!AM342,卡牌消耗!AJ342)*INDEX($B$6:$F$6,AK342),0),"")</f>
        <v>12</v>
      </c>
      <c r="AS342" s="120"/>
      <c r="AT342" s="120"/>
      <c r="AU342" s="122"/>
      <c r="AV342" s="15"/>
    </row>
    <row r="343" spans="8:48" ht="16.5" x14ac:dyDescent="0.2">
      <c r="H343" s="15"/>
      <c r="I343" s="15"/>
      <c r="J343" s="15"/>
      <c r="K343" s="15"/>
      <c r="L343" s="15"/>
      <c r="M343" s="15"/>
      <c r="N343" s="15"/>
      <c r="O343" s="15"/>
      <c r="P343" s="120">
        <v>339</v>
      </c>
      <c r="Q343" s="14">
        <f t="shared" si="93"/>
        <v>7</v>
      </c>
      <c r="R343" s="14">
        <f>INDEX(挂机升级突破!$BG$6:$BG$57,卡牌消耗!X343)</f>
        <v>11</v>
      </c>
      <c r="S343" s="14">
        <f>INDEX(挂机升级突破!BH$6:BH$57,卡牌消耗!$X343)</f>
        <v>4</v>
      </c>
      <c r="T343" s="14">
        <f>INDEX(挂机升级突破!BI$6:BI$57,卡牌消耗!$X343)</f>
        <v>0</v>
      </c>
      <c r="U343" s="14" t="str">
        <f t="shared" si="94"/>
        <v>天使缇娜</v>
      </c>
      <c r="V343" s="14">
        <f t="shared" si="95"/>
        <v>4</v>
      </c>
      <c r="W343" s="14" t="str">
        <f t="shared" si="96"/>
        <v>天使缇娜魂火-27</v>
      </c>
      <c r="X343" s="14">
        <f t="shared" si="97"/>
        <v>27</v>
      </c>
      <c r="Y343" s="14" t="str">
        <f>INDEX(挂机升级突破!$BJ$4:$BT$4,INDEX(挂机升级突破!$BG$6:$BG$57,卡牌消耗!X343))</f>
        <v>金币</v>
      </c>
      <c r="Z343" s="14">
        <f>ROUND(INDEX(挂机升级突破!$AZ$6:$AZ$57,卡牌消耗!X343)*INDEX(卡牌消耗!$B$8:$F$8,V343),0)</f>
        <v>32235</v>
      </c>
      <c r="AA343" s="14" t="str">
        <f>IF(S343&gt;0,INDEX(挂机升级突破!$BJ$4:$BT$4,S343),"")</f>
        <v>橙色基础材料</v>
      </c>
      <c r="AB343" s="14">
        <f>ROUND(INDEX(挂机升级突破!$BJ$6:$BT$57,卡牌消耗!X343,S343)*INDEX(卡牌消耗!$B$5:$F$5,V343),0)</f>
        <v>19</v>
      </c>
      <c r="AC343" s="14" t="str">
        <f>IF(T343&gt;0,INDEX(挂机升级突破!$BJ$4:$BT$4,T343),"")</f>
        <v/>
      </c>
      <c r="AD343" s="14" t="str">
        <f>IF(T343&gt;0,ROUND(INDEX(挂机升级突破!$BJ$6:$BT$57,卡牌消耗!X343,T343)*INDEX(卡牌消耗!$B$7:$F$7,V343),0),"")</f>
        <v/>
      </c>
      <c r="AE343" s="122"/>
      <c r="AF343" s="15"/>
      <c r="AG343" s="120">
        <v>339</v>
      </c>
      <c r="AH343" s="14">
        <f t="shared" si="98"/>
        <v>17</v>
      </c>
      <c r="AI343" s="14">
        <f>INDEX(挂机升级突破!$BY$7:$BY$26,AM343)</f>
        <v>5</v>
      </c>
      <c r="AJ343" s="14">
        <f>INDEX(挂机升级突破!$BZ$7:$BZ$26,AM343)</f>
        <v>4</v>
      </c>
      <c r="AK343" s="14">
        <f t="shared" si="99"/>
        <v>3</v>
      </c>
      <c r="AL343" s="14" t="str">
        <f t="shared" si="100"/>
        <v>飞廉</v>
      </c>
      <c r="AM343" s="14">
        <f t="shared" si="101"/>
        <v>19</v>
      </c>
      <c r="AN343" s="14" t="str">
        <f t="shared" si="102"/>
        <v>飞廉19突</v>
      </c>
      <c r="AO343" s="14" t="str">
        <f>IF(AI343&gt;0,INDEX(挂机升级突破!$CF$5:$CJ$5,卡牌消耗!AI343),"")</f>
        <v>金币</v>
      </c>
      <c r="AP343" s="14">
        <f>IF(AI343&gt;0,ROUND(INDEX(挂机升级突破!$CJ$7:$CJ$26,卡牌消耗!AM343)*INDEX(卡牌消耗!$B$8:$F$8,AK343),0),"")</f>
        <v>65106</v>
      </c>
      <c r="AQ343" s="14" t="str">
        <f>IF(AJ343&gt;0,INDEX(挂机升级突破!$CF$5:$CJ$5,卡牌消耗!AJ343),"")</f>
        <v>铀金</v>
      </c>
      <c r="AR343" s="14">
        <f>IF(AJ343&gt;0,ROUND(INDEX(挂机升级突破!$CF$7:$CI$26,卡牌消耗!AM343,卡牌消耗!AJ343)*INDEX($B$6:$F$6,AK343),0),"")</f>
        <v>16</v>
      </c>
      <c r="AS343" s="120"/>
      <c r="AT343" s="120"/>
      <c r="AU343" s="122"/>
      <c r="AV343" s="15"/>
    </row>
    <row r="344" spans="8:48" ht="16.5" x14ac:dyDescent="0.2">
      <c r="H344" s="15"/>
      <c r="I344" s="15"/>
      <c r="J344" s="15"/>
      <c r="K344" s="15"/>
      <c r="L344" s="15"/>
      <c r="M344" s="15"/>
      <c r="N344" s="15"/>
      <c r="O344" s="15"/>
      <c r="P344" s="120">
        <v>340</v>
      </c>
      <c r="Q344" s="14">
        <f t="shared" si="93"/>
        <v>7</v>
      </c>
      <c r="R344" s="14">
        <f>INDEX(挂机升级突破!$BG$6:$BG$57,卡牌消耗!X344)</f>
        <v>11</v>
      </c>
      <c r="S344" s="14">
        <f>INDEX(挂机升级突破!BH$6:BH$57,卡牌消耗!$X344)</f>
        <v>4</v>
      </c>
      <c r="T344" s="14">
        <f>INDEX(挂机升级突破!BI$6:BI$57,卡牌消耗!$X344)</f>
        <v>0</v>
      </c>
      <c r="U344" s="14" t="str">
        <f t="shared" si="94"/>
        <v>天使缇娜</v>
      </c>
      <c r="V344" s="14">
        <f t="shared" si="95"/>
        <v>4</v>
      </c>
      <c r="W344" s="14" t="str">
        <f t="shared" si="96"/>
        <v>天使缇娜魂火-28</v>
      </c>
      <c r="X344" s="14">
        <f t="shared" si="97"/>
        <v>28</v>
      </c>
      <c r="Y344" s="14" t="str">
        <f>INDEX(挂机升级突破!$BJ$4:$BT$4,INDEX(挂机升级突破!$BG$6:$BG$57,卡牌消耗!X344))</f>
        <v>金币</v>
      </c>
      <c r="Z344" s="14">
        <f>ROUND(INDEX(挂机升级突破!$AZ$6:$AZ$57,卡牌消耗!X344)*INDEX(卡牌消耗!$B$8:$F$8,V344),0)</f>
        <v>35955</v>
      </c>
      <c r="AA344" s="14" t="str">
        <f>IF(S344&gt;0,INDEX(挂机升级突破!$BJ$4:$BT$4,S344),"")</f>
        <v>橙色基础材料</v>
      </c>
      <c r="AB344" s="14">
        <f>ROUND(INDEX(挂机升级突破!$BJ$6:$BT$57,卡牌消耗!X344,S344)*INDEX(卡牌消耗!$B$5:$F$5,V344),0)</f>
        <v>19</v>
      </c>
      <c r="AC344" s="14" t="str">
        <f>IF(T344&gt;0,INDEX(挂机升级突破!$BJ$4:$BT$4,T344),"")</f>
        <v/>
      </c>
      <c r="AD344" s="14" t="str">
        <f>IF(T344&gt;0,ROUND(INDEX(挂机升级突破!$BJ$6:$BT$57,卡牌消耗!X344,T344)*INDEX(卡牌消耗!$B$7:$F$7,V344),0),"")</f>
        <v/>
      </c>
      <c r="AE344" s="122"/>
      <c r="AF344" s="15"/>
      <c r="AG344" s="120">
        <v>340</v>
      </c>
      <c r="AH344" s="14">
        <f t="shared" si="98"/>
        <v>17</v>
      </c>
      <c r="AI344" s="14">
        <f>INDEX(挂机升级突破!$BY$7:$BY$26,AM344)</f>
        <v>5</v>
      </c>
      <c r="AJ344" s="14">
        <f>INDEX(挂机升级突破!$BZ$7:$BZ$26,AM344)</f>
        <v>4</v>
      </c>
      <c r="AK344" s="14">
        <f t="shared" si="99"/>
        <v>3</v>
      </c>
      <c r="AL344" s="14" t="str">
        <f t="shared" si="100"/>
        <v>飞廉</v>
      </c>
      <c r="AM344" s="14">
        <f t="shared" si="101"/>
        <v>20</v>
      </c>
      <c r="AN344" s="14" t="str">
        <f t="shared" si="102"/>
        <v>飞廉20突</v>
      </c>
      <c r="AO344" s="14" t="str">
        <f>IF(AI344&gt;0,INDEX(挂机升级突破!$CF$5:$CJ$5,卡牌消耗!AI344),"")</f>
        <v>金币</v>
      </c>
      <c r="AP344" s="14">
        <f>IF(AI344&gt;0,ROUND(INDEX(挂机升级突破!$CJ$7:$CJ$26,卡牌消耗!AM344)*INDEX(卡牌消耗!$B$8:$F$8,AK344),0),"")</f>
        <v>90720</v>
      </c>
      <c r="AQ344" s="14" t="str">
        <f>IF(AJ344&gt;0,INDEX(挂机升级突破!$CF$5:$CJ$5,卡牌消耗!AJ344),"")</f>
        <v>铀金</v>
      </c>
      <c r="AR344" s="14">
        <f>IF(AJ344&gt;0,ROUND(INDEX(挂机升级突破!$CF$7:$CI$26,卡牌消耗!AM344,卡牌消耗!AJ344)*INDEX($B$6:$F$6,AK344),0),"")</f>
        <v>21</v>
      </c>
      <c r="AS344" s="120"/>
      <c r="AT344" s="120"/>
      <c r="AU344" s="122"/>
      <c r="AV344" s="15"/>
    </row>
    <row r="345" spans="8:48" ht="16.5" x14ac:dyDescent="0.2">
      <c r="H345" s="15"/>
      <c r="I345" s="15"/>
      <c r="J345" s="15"/>
      <c r="K345" s="15"/>
      <c r="L345" s="15"/>
      <c r="M345" s="15"/>
      <c r="N345" s="15"/>
      <c r="O345" s="15"/>
      <c r="P345" s="120">
        <v>341</v>
      </c>
      <c r="Q345" s="14">
        <f t="shared" si="93"/>
        <v>7</v>
      </c>
      <c r="R345" s="14">
        <f>INDEX(挂机升级突破!$BG$6:$BG$57,卡牌消耗!X345)</f>
        <v>11</v>
      </c>
      <c r="S345" s="14">
        <f>INDEX(挂机升级突破!BH$6:BH$57,卡牌消耗!$X345)</f>
        <v>4</v>
      </c>
      <c r="T345" s="14">
        <f>INDEX(挂机升级突破!BI$6:BI$57,卡牌消耗!$X345)</f>
        <v>0</v>
      </c>
      <c r="U345" s="14" t="str">
        <f t="shared" si="94"/>
        <v>天使缇娜</v>
      </c>
      <c r="V345" s="14">
        <f t="shared" si="95"/>
        <v>4</v>
      </c>
      <c r="W345" s="14" t="str">
        <f t="shared" si="96"/>
        <v>天使缇娜魂火-29</v>
      </c>
      <c r="X345" s="14">
        <f t="shared" si="97"/>
        <v>29</v>
      </c>
      <c r="Y345" s="14" t="str">
        <f>INDEX(挂机升级突破!$BJ$4:$BT$4,INDEX(挂机升级突破!$BG$6:$BG$57,卡牌消耗!X345))</f>
        <v>金币</v>
      </c>
      <c r="Z345" s="14">
        <f>ROUND(INDEX(挂机升级突破!$AZ$6:$AZ$57,卡牌消耗!X345)*INDEX(卡牌消耗!$B$8:$F$8,V345),0)</f>
        <v>37178</v>
      </c>
      <c r="AA345" s="14" t="str">
        <f>IF(S345&gt;0,INDEX(挂机升级突破!$BJ$4:$BT$4,S345),"")</f>
        <v>橙色基础材料</v>
      </c>
      <c r="AB345" s="14">
        <f>ROUND(INDEX(挂机升级突破!$BJ$6:$BT$57,卡牌消耗!X345,S345)*INDEX(卡牌消耗!$B$5:$F$5,V345),0)</f>
        <v>23</v>
      </c>
      <c r="AC345" s="14" t="str">
        <f>IF(T345&gt;0,INDEX(挂机升级突破!$BJ$4:$BT$4,T345),"")</f>
        <v/>
      </c>
      <c r="AD345" s="14" t="str">
        <f>IF(T345&gt;0,ROUND(INDEX(挂机升级突破!$BJ$6:$BT$57,卡牌消耗!X345,T345)*INDEX(卡牌消耗!$B$7:$F$7,V345),0),"")</f>
        <v/>
      </c>
      <c r="AE345" s="122"/>
      <c r="AF345" s="15"/>
      <c r="AG345" s="120">
        <v>341</v>
      </c>
      <c r="AH345" s="14">
        <f t="shared" si="98"/>
        <v>18</v>
      </c>
      <c r="AI345" s="14">
        <f>INDEX(挂机升级突破!$BY$7:$BY$26,AM345)</f>
        <v>0</v>
      </c>
      <c r="AJ345" s="14">
        <f>INDEX(挂机升级突破!$BZ$7:$BZ$26,AM345)</f>
        <v>0</v>
      </c>
      <c r="AK345" s="14">
        <f t="shared" si="99"/>
        <v>2</v>
      </c>
      <c r="AL345" s="14" t="str">
        <f t="shared" si="100"/>
        <v>噬日</v>
      </c>
      <c r="AM345" s="14">
        <f t="shared" si="101"/>
        <v>1</v>
      </c>
      <c r="AN345" s="14" t="str">
        <f t="shared" si="102"/>
        <v>噬日1突</v>
      </c>
      <c r="AO345" s="14" t="str">
        <f>IF(AI345&gt;0,INDEX(挂机升级突破!$CF$5:$CJ$5,卡牌消耗!AI345),"")</f>
        <v/>
      </c>
      <c r="AP345" s="14" t="str">
        <f>IF(AI345&gt;0,ROUND(INDEX(挂机升级突破!$CJ$7:$CJ$26,卡牌消耗!AM345)*INDEX(卡牌消耗!$B$8:$F$8,AK345),0),"")</f>
        <v/>
      </c>
      <c r="AQ345" s="14" t="str">
        <f>IF(AJ345&gt;0,INDEX(挂机升级突破!$CF$5:$CJ$5,卡牌消耗!AJ345),"")</f>
        <v/>
      </c>
      <c r="AR345" s="14" t="str">
        <f>IF(AJ345&gt;0,ROUND(INDEX(挂机升级突破!$CF$7:$CI$26,卡牌消耗!AM345,卡牌消耗!AJ345)*INDEX($B$6:$F$6,AK345),0),"")</f>
        <v/>
      </c>
      <c r="AS345" s="120"/>
      <c r="AT345" s="120"/>
      <c r="AU345" s="122"/>
      <c r="AV345" s="15"/>
    </row>
    <row r="346" spans="8:48" ht="16.5" x14ac:dyDescent="0.2">
      <c r="H346" s="15"/>
      <c r="I346" s="15"/>
      <c r="J346" s="15"/>
      <c r="K346" s="15"/>
      <c r="L346" s="15"/>
      <c r="M346" s="15"/>
      <c r="N346" s="15"/>
      <c r="O346" s="15"/>
      <c r="P346" s="120">
        <v>342</v>
      </c>
      <c r="Q346" s="14">
        <f t="shared" si="93"/>
        <v>7</v>
      </c>
      <c r="R346" s="14">
        <f>INDEX(挂机升级突破!$BG$6:$BG$57,卡牌消耗!X346)</f>
        <v>11</v>
      </c>
      <c r="S346" s="14">
        <f>INDEX(挂机升级突破!BH$6:BH$57,卡牌消耗!$X346)</f>
        <v>4</v>
      </c>
      <c r="T346" s="14">
        <f>INDEX(挂机升级突破!BI$6:BI$57,卡牌消耗!$X346)</f>
        <v>0</v>
      </c>
      <c r="U346" s="14" t="str">
        <f t="shared" si="94"/>
        <v>天使缇娜</v>
      </c>
      <c r="V346" s="14">
        <f t="shared" si="95"/>
        <v>4</v>
      </c>
      <c r="W346" s="14" t="str">
        <f t="shared" si="96"/>
        <v>天使缇娜魂火-30</v>
      </c>
      <c r="X346" s="14">
        <f t="shared" si="97"/>
        <v>30</v>
      </c>
      <c r="Y346" s="14" t="str">
        <f>INDEX(挂机升级突破!$BJ$4:$BT$4,INDEX(挂机升级突破!$BG$6:$BG$57,卡牌消耗!X346))</f>
        <v>金币</v>
      </c>
      <c r="Z346" s="14">
        <f>ROUND(INDEX(挂机升级突破!$AZ$6:$AZ$57,卡牌消耗!X346)*INDEX(卡牌消耗!$B$8:$F$8,V346),0)</f>
        <v>41468</v>
      </c>
      <c r="AA346" s="14" t="str">
        <f>IF(S346&gt;0,INDEX(挂机升级突破!$BJ$4:$BT$4,S346),"")</f>
        <v>橙色基础材料</v>
      </c>
      <c r="AB346" s="14">
        <f>ROUND(INDEX(挂机升级突破!$BJ$6:$BT$57,卡牌消耗!X346,S346)*INDEX(卡牌消耗!$B$5:$F$5,V346),0)</f>
        <v>23</v>
      </c>
      <c r="AC346" s="14" t="str">
        <f>IF(T346&gt;0,INDEX(挂机升级突破!$BJ$4:$BT$4,T346),"")</f>
        <v/>
      </c>
      <c r="AD346" s="14" t="str">
        <f>IF(T346&gt;0,ROUND(INDEX(挂机升级突破!$BJ$6:$BT$57,卡牌消耗!X346,T346)*INDEX(卡牌消耗!$B$7:$F$7,V346),0),"")</f>
        <v/>
      </c>
      <c r="AE346" s="122"/>
      <c r="AF346" s="15"/>
      <c r="AG346" s="120">
        <v>342</v>
      </c>
      <c r="AH346" s="14">
        <f t="shared" si="98"/>
        <v>18</v>
      </c>
      <c r="AI346" s="14">
        <f>INDEX(挂机升级突破!$BY$7:$BY$26,AM346)</f>
        <v>5</v>
      </c>
      <c r="AJ346" s="14">
        <f>INDEX(挂机升级突破!$BZ$7:$BZ$26,AM346)</f>
        <v>0</v>
      </c>
      <c r="AK346" s="14">
        <f t="shared" si="99"/>
        <v>2</v>
      </c>
      <c r="AL346" s="14" t="str">
        <f t="shared" si="100"/>
        <v>噬日</v>
      </c>
      <c r="AM346" s="14">
        <f t="shared" si="101"/>
        <v>2</v>
      </c>
      <c r="AN346" s="14" t="str">
        <f t="shared" si="102"/>
        <v>噬日2突</v>
      </c>
      <c r="AO346" s="14" t="str">
        <f>IF(AI346&gt;0,INDEX(挂机升级突破!$CF$5:$CJ$5,卡牌消耗!AI346),"")</f>
        <v>金币</v>
      </c>
      <c r="AP346" s="14">
        <f>IF(AI346&gt;0,ROUND(INDEX(挂机升级突破!$CJ$7:$CJ$26,卡牌消耗!AM346)*INDEX(卡牌消耗!$B$8:$F$8,AK346),0),"")</f>
        <v>56</v>
      </c>
      <c r="AQ346" s="14" t="str">
        <f>IF(AJ346&gt;0,INDEX(挂机升级突破!$CF$5:$CJ$5,卡牌消耗!AJ346),"")</f>
        <v/>
      </c>
      <c r="AR346" s="14" t="str">
        <f>IF(AJ346&gt;0,ROUND(INDEX(挂机升级突破!$CF$7:$CI$26,卡牌消耗!AM346,卡牌消耗!AJ346)*INDEX($B$6:$F$6,AK346),0),"")</f>
        <v/>
      </c>
      <c r="AS346" s="120"/>
      <c r="AT346" s="120"/>
      <c r="AU346" s="122"/>
      <c r="AV346" s="15"/>
    </row>
    <row r="347" spans="8:48" ht="16.5" x14ac:dyDescent="0.2">
      <c r="H347" s="15"/>
      <c r="I347" s="15"/>
      <c r="J347" s="15"/>
      <c r="K347" s="15"/>
      <c r="L347" s="15"/>
      <c r="M347" s="15"/>
      <c r="N347" s="15"/>
      <c r="O347" s="15"/>
      <c r="P347" s="120">
        <v>343</v>
      </c>
      <c r="Q347" s="14">
        <f t="shared" si="93"/>
        <v>7</v>
      </c>
      <c r="R347" s="14">
        <f>INDEX(挂机升级突破!$BG$6:$BG$57,卡牌消耗!X347)</f>
        <v>11</v>
      </c>
      <c r="S347" s="14">
        <f>INDEX(挂机升级突破!BH$6:BH$57,卡牌消耗!$X347)</f>
        <v>4</v>
      </c>
      <c r="T347" s="14">
        <f>INDEX(挂机升级突破!BI$6:BI$57,卡牌消耗!$X347)</f>
        <v>0</v>
      </c>
      <c r="U347" s="14" t="str">
        <f t="shared" si="94"/>
        <v>天使缇娜</v>
      </c>
      <c r="V347" s="14">
        <f t="shared" si="95"/>
        <v>4</v>
      </c>
      <c r="W347" s="14" t="str">
        <f t="shared" si="96"/>
        <v>天使缇娜魂火-31</v>
      </c>
      <c r="X347" s="14">
        <f t="shared" si="97"/>
        <v>31</v>
      </c>
      <c r="Y347" s="14" t="str">
        <f>INDEX(挂机升级突破!$BJ$4:$BT$4,INDEX(挂机升级突破!$BG$6:$BG$57,卡牌消耗!X347))</f>
        <v>金币</v>
      </c>
      <c r="Z347" s="14">
        <f>ROUND(INDEX(挂机升级突破!$AZ$6:$AZ$57,卡牌消耗!X347)*INDEX(卡牌消耗!$B$8:$F$8,V347),0)</f>
        <v>43050</v>
      </c>
      <c r="AA347" s="14" t="str">
        <f>IF(S347&gt;0,INDEX(挂机升级突破!$BJ$4:$BT$4,S347),"")</f>
        <v>橙色基础材料</v>
      </c>
      <c r="AB347" s="14">
        <f>ROUND(INDEX(挂机升级突破!$BJ$6:$BT$57,卡牌消耗!X347,S347)*INDEX(卡牌消耗!$B$5:$F$5,V347),0)</f>
        <v>23</v>
      </c>
      <c r="AC347" s="14" t="str">
        <f>IF(T347&gt;0,INDEX(挂机升级突破!$BJ$4:$BT$4,T347),"")</f>
        <v/>
      </c>
      <c r="AD347" s="14" t="str">
        <f>IF(T347&gt;0,ROUND(INDEX(挂机升级突破!$BJ$6:$BT$57,卡牌消耗!X347,T347)*INDEX(卡牌消耗!$B$7:$F$7,V347),0),"")</f>
        <v/>
      </c>
      <c r="AE347" s="122"/>
      <c r="AF347" s="15"/>
      <c r="AG347" s="120">
        <v>343</v>
      </c>
      <c r="AH347" s="14">
        <f t="shared" si="98"/>
        <v>18</v>
      </c>
      <c r="AI347" s="14">
        <f>INDEX(挂机升级突破!$BY$7:$BY$26,AM347)</f>
        <v>5</v>
      </c>
      <c r="AJ347" s="14">
        <f>INDEX(挂机升级突破!$BZ$7:$BZ$26,AM347)</f>
        <v>0</v>
      </c>
      <c r="AK347" s="14">
        <f t="shared" si="99"/>
        <v>2</v>
      </c>
      <c r="AL347" s="14" t="str">
        <f t="shared" si="100"/>
        <v>噬日</v>
      </c>
      <c r="AM347" s="14">
        <f t="shared" si="101"/>
        <v>3</v>
      </c>
      <c r="AN347" s="14" t="str">
        <f t="shared" si="102"/>
        <v>噬日3突</v>
      </c>
      <c r="AO347" s="14" t="str">
        <f>IF(AI347&gt;0,INDEX(挂机升级突破!$CF$5:$CJ$5,卡牌消耗!AI347),"")</f>
        <v>金币</v>
      </c>
      <c r="AP347" s="14">
        <f>IF(AI347&gt;0,ROUND(INDEX(挂机升级突破!$CJ$7:$CJ$26,卡牌消耗!AM347)*INDEX(卡牌消耗!$B$8:$F$8,AK347),0),"")</f>
        <v>224</v>
      </c>
      <c r="AQ347" s="14" t="str">
        <f>IF(AJ347&gt;0,INDEX(挂机升级突破!$CF$5:$CJ$5,卡牌消耗!AJ347),"")</f>
        <v/>
      </c>
      <c r="AR347" s="14" t="str">
        <f>IF(AJ347&gt;0,ROUND(INDEX(挂机升级突破!$CF$7:$CI$26,卡牌消耗!AM347,卡牌消耗!AJ347)*INDEX($B$6:$F$6,AK347),0),"")</f>
        <v/>
      </c>
      <c r="AS347" s="120"/>
      <c r="AT347" s="120"/>
      <c r="AU347" s="122"/>
      <c r="AV347" s="15"/>
    </row>
    <row r="348" spans="8:48" ht="16.5" x14ac:dyDescent="0.2">
      <c r="H348" s="15"/>
      <c r="I348" s="15"/>
      <c r="J348" s="15"/>
      <c r="K348" s="15"/>
      <c r="L348" s="15"/>
      <c r="M348" s="15"/>
      <c r="N348" s="15"/>
      <c r="O348" s="15"/>
      <c r="P348" s="120">
        <v>344</v>
      </c>
      <c r="Q348" s="14">
        <f t="shared" si="93"/>
        <v>7</v>
      </c>
      <c r="R348" s="14">
        <f>INDEX(挂机升级突破!$BG$6:$BG$57,卡牌消耗!X348)</f>
        <v>11</v>
      </c>
      <c r="S348" s="14">
        <f>INDEX(挂机升级突破!BH$6:BH$57,卡牌消耗!$X348)</f>
        <v>4</v>
      </c>
      <c r="T348" s="14">
        <f>INDEX(挂机升级突破!BI$6:BI$57,卡牌消耗!$X348)</f>
        <v>0</v>
      </c>
      <c r="U348" s="14" t="str">
        <f t="shared" si="94"/>
        <v>天使缇娜</v>
      </c>
      <c r="V348" s="14">
        <f t="shared" si="95"/>
        <v>4</v>
      </c>
      <c r="W348" s="14" t="str">
        <f t="shared" si="96"/>
        <v>天使缇娜魂火-32</v>
      </c>
      <c r="X348" s="14">
        <f t="shared" si="97"/>
        <v>32</v>
      </c>
      <c r="Y348" s="14" t="str">
        <f>INDEX(挂机升级突破!$BJ$4:$BT$4,INDEX(挂机升级突破!$BG$6:$BG$57,卡牌消耗!X348))</f>
        <v>金币</v>
      </c>
      <c r="Z348" s="14">
        <f>ROUND(INDEX(挂机升级突破!$AZ$6:$AZ$57,卡牌消耗!X348)*INDEX(卡牌消耗!$B$8:$F$8,V348),0)</f>
        <v>48023</v>
      </c>
      <c r="AA348" s="14" t="str">
        <f>IF(S348&gt;0,INDEX(挂机升级突破!$BJ$4:$BT$4,S348),"")</f>
        <v>橙色基础材料</v>
      </c>
      <c r="AB348" s="14">
        <f>ROUND(INDEX(挂机升级突破!$BJ$6:$BT$57,卡牌消耗!X348,S348)*INDEX(卡牌消耗!$B$5:$F$5,V348),0)</f>
        <v>23</v>
      </c>
      <c r="AC348" s="14" t="str">
        <f>IF(T348&gt;0,INDEX(挂机升级突破!$BJ$4:$BT$4,T348),"")</f>
        <v/>
      </c>
      <c r="AD348" s="14" t="str">
        <f>IF(T348&gt;0,ROUND(INDEX(挂机升级突破!$BJ$6:$BT$57,卡牌消耗!X348,T348)*INDEX(卡牌消耗!$B$7:$F$7,V348),0),"")</f>
        <v/>
      </c>
      <c r="AE348" s="122"/>
      <c r="AF348" s="15"/>
      <c r="AG348" s="120">
        <v>344</v>
      </c>
      <c r="AH348" s="14">
        <f t="shared" si="98"/>
        <v>18</v>
      </c>
      <c r="AI348" s="14">
        <f>INDEX(挂机升级突破!$BY$7:$BY$26,AM348)</f>
        <v>5</v>
      </c>
      <c r="AJ348" s="14">
        <f>INDEX(挂机升级突破!$BZ$7:$BZ$26,AM348)</f>
        <v>1</v>
      </c>
      <c r="AK348" s="14">
        <f t="shared" si="99"/>
        <v>2</v>
      </c>
      <c r="AL348" s="14" t="str">
        <f t="shared" si="100"/>
        <v>噬日</v>
      </c>
      <c r="AM348" s="14">
        <f t="shared" si="101"/>
        <v>4</v>
      </c>
      <c r="AN348" s="14" t="str">
        <f t="shared" si="102"/>
        <v>噬日4突</v>
      </c>
      <c r="AO348" s="14" t="str">
        <f>IF(AI348&gt;0,INDEX(挂机升级突破!$CF$5:$CJ$5,卡牌消耗!AI348),"")</f>
        <v>金币</v>
      </c>
      <c r="AP348" s="14">
        <f>IF(AI348&gt;0,ROUND(INDEX(挂机升级突破!$CJ$7:$CJ$26,卡牌消耗!AM348)*INDEX(卡牌消耗!$B$8:$F$8,AK348),0),"")</f>
        <v>672</v>
      </c>
      <c r="AQ348" s="14" t="str">
        <f>IF(AJ348&gt;0,INDEX(挂机升级突破!$CF$5:$CJ$5,卡牌消耗!AJ348),"")</f>
        <v>玄铁</v>
      </c>
      <c r="AR348" s="14">
        <f>IF(AJ348&gt;0,ROUND(INDEX(挂机升级突破!$CF$7:$CI$26,卡牌消耗!AM348,卡牌消耗!AJ348)*INDEX($B$6:$F$6,AK348),0),"")</f>
        <v>6</v>
      </c>
      <c r="AS348" s="120"/>
      <c r="AT348" s="120"/>
      <c r="AU348" s="122"/>
      <c r="AV348" s="15"/>
    </row>
    <row r="349" spans="8:48" ht="16.5" x14ac:dyDescent="0.2">
      <c r="H349" s="15"/>
      <c r="I349" s="15"/>
      <c r="J349" s="15"/>
      <c r="K349" s="15"/>
      <c r="L349" s="15"/>
      <c r="M349" s="15"/>
      <c r="N349" s="15"/>
      <c r="O349" s="15"/>
      <c r="P349" s="120">
        <v>345</v>
      </c>
      <c r="Q349" s="14">
        <f t="shared" si="93"/>
        <v>7</v>
      </c>
      <c r="R349" s="14">
        <f>INDEX(挂机升级突破!$BG$6:$BG$57,卡牌消耗!X349)</f>
        <v>11</v>
      </c>
      <c r="S349" s="14">
        <f>INDEX(挂机升级突破!BH$6:BH$57,卡牌消耗!$X349)</f>
        <v>4</v>
      </c>
      <c r="T349" s="14">
        <f>INDEX(挂机升级突破!BI$6:BI$57,卡牌消耗!$X349)</f>
        <v>0</v>
      </c>
      <c r="U349" s="14" t="str">
        <f t="shared" si="94"/>
        <v>天使缇娜</v>
      </c>
      <c r="V349" s="14">
        <f t="shared" si="95"/>
        <v>4</v>
      </c>
      <c r="W349" s="14" t="str">
        <f t="shared" si="96"/>
        <v>天使缇娜魂火-33</v>
      </c>
      <c r="X349" s="14">
        <f t="shared" si="97"/>
        <v>33</v>
      </c>
      <c r="Y349" s="14" t="str">
        <f>INDEX(挂机升级突破!$BJ$4:$BT$4,INDEX(挂机升级突破!$BG$6:$BG$57,卡牌消耗!X349))</f>
        <v>金币</v>
      </c>
      <c r="Z349" s="14">
        <f>ROUND(INDEX(挂机升级突破!$AZ$6:$AZ$57,卡牌消耗!X349)*INDEX(卡牌消耗!$B$8:$F$8,V349),0)</f>
        <v>49343</v>
      </c>
      <c r="AA349" s="14" t="str">
        <f>IF(S349&gt;0,INDEX(挂机升级突破!$BJ$4:$BT$4,S349),"")</f>
        <v>橙色基础材料</v>
      </c>
      <c r="AB349" s="14">
        <f>ROUND(INDEX(挂机升级突破!$BJ$6:$BT$57,卡牌消耗!X349,S349)*INDEX(卡牌消耗!$B$5:$F$5,V349),0)</f>
        <v>23</v>
      </c>
      <c r="AC349" s="14" t="str">
        <f>IF(T349&gt;0,INDEX(挂机升级突破!$BJ$4:$BT$4,T349),"")</f>
        <v/>
      </c>
      <c r="AD349" s="14" t="str">
        <f>IF(T349&gt;0,ROUND(INDEX(挂机升级突破!$BJ$6:$BT$57,卡牌消耗!X349,T349)*INDEX(卡牌消耗!$B$7:$F$7,V349),0),"")</f>
        <v/>
      </c>
      <c r="AE349" s="122"/>
      <c r="AF349" s="15"/>
      <c r="AG349" s="120">
        <v>345</v>
      </c>
      <c r="AH349" s="14">
        <f t="shared" si="98"/>
        <v>18</v>
      </c>
      <c r="AI349" s="14">
        <f>INDEX(挂机升级突破!$BY$7:$BY$26,AM349)</f>
        <v>5</v>
      </c>
      <c r="AJ349" s="14">
        <f>INDEX(挂机升级突破!$BZ$7:$BZ$26,AM349)</f>
        <v>1</v>
      </c>
      <c r="AK349" s="14">
        <f t="shared" si="99"/>
        <v>2</v>
      </c>
      <c r="AL349" s="14" t="str">
        <f t="shared" si="100"/>
        <v>噬日</v>
      </c>
      <c r="AM349" s="14">
        <f t="shared" si="101"/>
        <v>5</v>
      </c>
      <c r="AN349" s="14" t="str">
        <f t="shared" si="102"/>
        <v>噬日5突</v>
      </c>
      <c r="AO349" s="14" t="str">
        <f>IF(AI349&gt;0,INDEX(挂机升级突破!$CF$5:$CJ$5,卡牌消耗!AI349),"")</f>
        <v>金币</v>
      </c>
      <c r="AP349" s="14">
        <f>IF(AI349&gt;0,ROUND(INDEX(挂机升级突破!$CJ$7:$CJ$26,卡牌消耗!AM349)*INDEX(卡牌消耗!$B$8:$F$8,AK349),0),"")</f>
        <v>1344</v>
      </c>
      <c r="AQ349" s="14" t="str">
        <f>IF(AJ349&gt;0,INDEX(挂机升级突破!$CF$5:$CJ$5,卡牌消耗!AJ349),"")</f>
        <v>玄铁</v>
      </c>
      <c r="AR349" s="14">
        <f>IF(AJ349&gt;0,ROUND(INDEX(挂机升级突破!$CF$7:$CI$26,卡牌消耗!AM349,卡牌消耗!AJ349)*INDEX($B$6:$F$6,AK349),0),"")</f>
        <v>11</v>
      </c>
      <c r="AS349" s="120"/>
      <c r="AT349" s="120"/>
      <c r="AU349" s="122"/>
      <c r="AV349" s="15"/>
    </row>
    <row r="350" spans="8:48" ht="16.5" x14ac:dyDescent="0.2">
      <c r="H350" s="15"/>
      <c r="I350" s="15"/>
      <c r="J350" s="15"/>
      <c r="K350" s="15"/>
      <c r="L350" s="15"/>
      <c r="M350" s="15"/>
      <c r="N350" s="15"/>
      <c r="O350" s="15"/>
      <c r="P350" s="120">
        <v>346</v>
      </c>
      <c r="Q350" s="14">
        <f t="shared" si="93"/>
        <v>7</v>
      </c>
      <c r="R350" s="14">
        <f>INDEX(挂机升级突破!$BG$6:$BG$57,卡牌消耗!X350)</f>
        <v>11</v>
      </c>
      <c r="S350" s="14">
        <f>INDEX(挂机升级突破!BH$6:BH$57,卡牌消耗!$X350)</f>
        <v>4</v>
      </c>
      <c r="T350" s="14">
        <f>INDEX(挂机升级突破!BI$6:BI$57,卡牌消耗!$X350)</f>
        <v>0</v>
      </c>
      <c r="U350" s="14" t="str">
        <f t="shared" si="94"/>
        <v>天使缇娜</v>
      </c>
      <c r="V350" s="14">
        <f t="shared" si="95"/>
        <v>4</v>
      </c>
      <c r="W350" s="14" t="str">
        <f t="shared" si="96"/>
        <v>天使缇娜魂火-34</v>
      </c>
      <c r="X350" s="14">
        <f t="shared" si="97"/>
        <v>34</v>
      </c>
      <c r="Y350" s="14" t="str">
        <f>INDEX(挂机升级突破!$BJ$4:$BT$4,INDEX(挂机升级突破!$BG$6:$BG$57,卡牌消耗!X350))</f>
        <v>金币</v>
      </c>
      <c r="Z350" s="14">
        <f>ROUND(INDEX(挂机升级突破!$AZ$6:$AZ$57,卡牌消耗!X350)*INDEX(卡牌消耗!$B$8:$F$8,V350),0)</f>
        <v>55035</v>
      </c>
      <c r="AA350" s="14" t="str">
        <f>IF(S350&gt;0,INDEX(挂机升级突破!$BJ$4:$BT$4,S350),"")</f>
        <v>橙色基础材料</v>
      </c>
      <c r="AB350" s="14">
        <f>ROUND(INDEX(挂机升级突破!$BJ$6:$BT$57,卡牌消耗!X350,S350)*INDEX(卡牌消耗!$B$5:$F$5,V350),0)</f>
        <v>25</v>
      </c>
      <c r="AC350" s="14" t="str">
        <f>IF(T350&gt;0,INDEX(挂机升级突破!$BJ$4:$BT$4,T350),"")</f>
        <v/>
      </c>
      <c r="AD350" s="14" t="str">
        <f>IF(T350&gt;0,ROUND(INDEX(挂机升级突破!$BJ$6:$BT$57,卡牌消耗!X350,T350)*INDEX(卡牌消耗!$B$7:$F$7,V350),0),"")</f>
        <v/>
      </c>
      <c r="AE350" s="122"/>
      <c r="AF350" s="15"/>
      <c r="AG350" s="120">
        <v>346</v>
      </c>
      <c r="AH350" s="14">
        <f t="shared" si="98"/>
        <v>18</v>
      </c>
      <c r="AI350" s="14">
        <f>INDEX(挂机升级突破!$BY$7:$BY$26,AM350)</f>
        <v>5</v>
      </c>
      <c r="AJ350" s="14">
        <f>INDEX(挂机升级突破!$BZ$7:$BZ$26,AM350)</f>
        <v>1</v>
      </c>
      <c r="AK350" s="14">
        <f t="shared" si="99"/>
        <v>2</v>
      </c>
      <c r="AL350" s="14" t="str">
        <f t="shared" si="100"/>
        <v>噬日</v>
      </c>
      <c r="AM350" s="14">
        <f t="shared" si="101"/>
        <v>6</v>
      </c>
      <c r="AN350" s="14" t="str">
        <f t="shared" si="102"/>
        <v>噬日6突</v>
      </c>
      <c r="AO350" s="14" t="str">
        <f>IF(AI350&gt;0,INDEX(挂机升级突破!$CF$5:$CJ$5,卡牌消耗!AI350),"")</f>
        <v>金币</v>
      </c>
      <c r="AP350" s="14">
        <f>IF(AI350&gt;0,ROUND(INDEX(挂机升级突破!$CJ$7:$CJ$26,卡牌消耗!AM350)*INDEX(卡牌消耗!$B$8:$F$8,AK350),0),"")</f>
        <v>1680</v>
      </c>
      <c r="AQ350" s="14" t="str">
        <f>IF(AJ350&gt;0,INDEX(挂机升级突破!$CF$5:$CJ$5,卡牌消耗!AJ350),"")</f>
        <v>玄铁</v>
      </c>
      <c r="AR350" s="14">
        <f>IF(AJ350&gt;0,ROUND(INDEX(挂机升级突破!$CF$7:$CI$26,卡牌消耗!AM350,卡牌消耗!AJ350)*INDEX($B$6:$F$6,AK350),0),"")</f>
        <v>17</v>
      </c>
      <c r="AS350" s="120"/>
      <c r="AT350" s="120"/>
      <c r="AU350" s="122"/>
      <c r="AV350" s="15"/>
    </row>
    <row r="351" spans="8:48" ht="16.5" x14ac:dyDescent="0.2">
      <c r="H351" s="15"/>
      <c r="I351" s="15"/>
      <c r="J351" s="15"/>
      <c r="K351" s="15"/>
      <c r="L351" s="15"/>
      <c r="M351" s="15"/>
      <c r="N351" s="15"/>
      <c r="O351" s="15"/>
      <c r="P351" s="120">
        <v>347</v>
      </c>
      <c r="Q351" s="14">
        <f t="shared" si="93"/>
        <v>7</v>
      </c>
      <c r="R351" s="14">
        <f>INDEX(挂机升级突破!$BG$6:$BG$57,卡牌消耗!X351)</f>
        <v>11</v>
      </c>
      <c r="S351" s="14">
        <f>INDEX(挂机升级突破!BH$6:BH$57,卡牌消耗!$X351)</f>
        <v>4</v>
      </c>
      <c r="T351" s="14">
        <f>INDEX(挂机升级突破!BI$6:BI$57,卡牌消耗!$X351)</f>
        <v>0</v>
      </c>
      <c r="U351" s="14" t="str">
        <f t="shared" si="94"/>
        <v>天使缇娜</v>
      </c>
      <c r="V351" s="14">
        <f t="shared" si="95"/>
        <v>4</v>
      </c>
      <c r="W351" s="14" t="str">
        <f t="shared" si="96"/>
        <v>天使缇娜魂火-35</v>
      </c>
      <c r="X351" s="14">
        <f t="shared" si="97"/>
        <v>35</v>
      </c>
      <c r="Y351" s="14" t="str">
        <f>INDEX(挂机升级突破!$BJ$4:$BT$4,INDEX(挂机升级突破!$BG$6:$BG$57,卡牌消耗!X351))</f>
        <v>金币</v>
      </c>
      <c r="Z351" s="14">
        <f>ROUND(INDEX(挂机升级突破!$AZ$6:$AZ$57,卡牌消耗!X351)*INDEX(卡牌消耗!$B$8:$F$8,V351),0)</f>
        <v>56055</v>
      </c>
      <c r="AA351" s="14" t="str">
        <f>IF(S351&gt;0,INDEX(挂机升级突破!$BJ$4:$BT$4,S351),"")</f>
        <v>橙色基础材料</v>
      </c>
      <c r="AB351" s="14">
        <f>ROUND(INDEX(挂机升级突破!$BJ$6:$BT$57,卡牌消耗!X351,S351)*INDEX(卡牌消耗!$B$5:$F$5,V351),0)</f>
        <v>25</v>
      </c>
      <c r="AC351" s="14" t="str">
        <f>IF(T351&gt;0,INDEX(挂机升级突破!$BJ$4:$BT$4,T351),"")</f>
        <v/>
      </c>
      <c r="AD351" s="14" t="str">
        <f>IF(T351&gt;0,ROUND(INDEX(挂机升级突破!$BJ$6:$BT$57,卡牌消耗!X351,T351)*INDEX(卡牌消耗!$B$7:$F$7,V351),0),"")</f>
        <v/>
      </c>
      <c r="AE351" s="122"/>
      <c r="AF351" s="15"/>
      <c r="AG351" s="120">
        <v>347</v>
      </c>
      <c r="AH351" s="14">
        <f t="shared" si="98"/>
        <v>18</v>
      </c>
      <c r="AI351" s="14">
        <f>INDEX(挂机升级突破!$BY$7:$BY$26,AM351)</f>
        <v>5</v>
      </c>
      <c r="AJ351" s="14">
        <f>INDEX(挂机升级突破!$BZ$7:$BZ$26,AM351)</f>
        <v>1</v>
      </c>
      <c r="AK351" s="14">
        <f t="shared" si="99"/>
        <v>2</v>
      </c>
      <c r="AL351" s="14" t="str">
        <f t="shared" si="100"/>
        <v>噬日</v>
      </c>
      <c r="AM351" s="14">
        <f t="shared" si="101"/>
        <v>7</v>
      </c>
      <c r="AN351" s="14" t="str">
        <f t="shared" si="102"/>
        <v>噬日7突</v>
      </c>
      <c r="AO351" s="14" t="str">
        <f>IF(AI351&gt;0,INDEX(挂机升级突破!$CF$5:$CJ$5,卡牌消耗!AI351),"")</f>
        <v>金币</v>
      </c>
      <c r="AP351" s="14">
        <f>IF(AI351&gt;0,ROUND(INDEX(挂机升级突破!$CJ$7:$CJ$26,卡牌消耗!AM351)*INDEX(卡牌消耗!$B$8:$F$8,AK351),0),"")</f>
        <v>1960</v>
      </c>
      <c r="AQ351" s="14" t="str">
        <f>IF(AJ351&gt;0,INDEX(挂机升级突破!$CF$5:$CJ$5,卡牌消耗!AJ351),"")</f>
        <v>玄铁</v>
      </c>
      <c r="AR351" s="14">
        <f>IF(AJ351&gt;0,ROUND(INDEX(挂机升级突破!$CF$7:$CI$26,卡牌消耗!AM351,卡牌消耗!AJ351)*INDEX($B$6:$F$6,AK351),0),"")</f>
        <v>28</v>
      </c>
      <c r="AS351" s="120"/>
      <c r="AT351" s="120"/>
      <c r="AU351" s="122"/>
      <c r="AV351" s="15"/>
    </row>
    <row r="352" spans="8:48" ht="16.5" x14ac:dyDescent="0.2">
      <c r="H352" s="15"/>
      <c r="I352" s="15"/>
      <c r="J352" s="15"/>
      <c r="K352" s="15"/>
      <c r="L352" s="15"/>
      <c r="M352" s="15"/>
      <c r="N352" s="15"/>
      <c r="O352" s="15"/>
      <c r="P352" s="120">
        <v>348</v>
      </c>
      <c r="Q352" s="14">
        <f t="shared" si="93"/>
        <v>7</v>
      </c>
      <c r="R352" s="14">
        <f>INDEX(挂机升级突破!$BG$6:$BG$57,卡牌消耗!X352)</f>
        <v>11</v>
      </c>
      <c r="S352" s="14">
        <f>INDEX(挂机升级突破!BH$6:BH$57,卡牌消耗!$X352)</f>
        <v>4</v>
      </c>
      <c r="T352" s="14">
        <f>INDEX(挂机升级突破!BI$6:BI$57,卡牌消耗!$X352)</f>
        <v>0</v>
      </c>
      <c r="U352" s="14" t="str">
        <f t="shared" si="94"/>
        <v>天使缇娜</v>
      </c>
      <c r="V352" s="14">
        <f t="shared" si="95"/>
        <v>4</v>
      </c>
      <c r="W352" s="14" t="str">
        <f t="shared" si="96"/>
        <v>天使缇娜魂火-36</v>
      </c>
      <c r="X352" s="14">
        <f t="shared" si="97"/>
        <v>36</v>
      </c>
      <c r="Y352" s="14" t="str">
        <f>INDEX(挂机升级突破!$BJ$4:$BT$4,INDEX(挂机升级突破!$BG$6:$BG$57,卡牌消耗!X352))</f>
        <v>金币</v>
      </c>
      <c r="Z352" s="14">
        <f>ROUND(INDEX(挂机升级突破!$AZ$6:$AZ$57,卡牌消耗!X352)*INDEX(卡牌消耗!$B$8:$F$8,V352),0)</f>
        <v>62520</v>
      </c>
      <c r="AA352" s="14" t="str">
        <f>IF(S352&gt;0,INDEX(挂机升级突破!$BJ$4:$BT$4,S352),"")</f>
        <v>橙色基础材料</v>
      </c>
      <c r="AB352" s="14">
        <f>ROUND(INDEX(挂机升级突破!$BJ$6:$BT$57,卡牌消耗!X352,S352)*INDEX(卡牌消耗!$B$5:$F$5,V352),0)</f>
        <v>25</v>
      </c>
      <c r="AC352" s="14" t="str">
        <f>IF(T352&gt;0,INDEX(挂机升级突破!$BJ$4:$BT$4,T352),"")</f>
        <v/>
      </c>
      <c r="AD352" s="14" t="str">
        <f>IF(T352&gt;0,ROUND(INDEX(挂机升级突破!$BJ$6:$BT$57,卡牌消耗!X352,T352)*INDEX(卡牌消耗!$B$7:$F$7,V352),0),"")</f>
        <v/>
      </c>
      <c r="AE352" s="122"/>
      <c r="AF352" s="15"/>
      <c r="AG352" s="120">
        <v>348</v>
      </c>
      <c r="AH352" s="14">
        <f t="shared" si="98"/>
        <v>18</v>
      </c>
      <c r="AI352" s="14">
        <f>INDEX(挂机升级突破!$BY$7:$BY$26,AM352)</f>
        <v>5</v>
      </c>
      <c r="AJ352" s="14">
        <f>INDEX(挂机升级突破!$BZ$7:$BZ$26,AM352)</f>
        <v>1</v>
      </c>
      <c r="AK352" s="14">
        <f t="shared" si="99"/>
        <v>2</v>
      </c>
      <c r="AL352" s="14" t="str">
        <f t="shared" si="100"/>
        <v>噬日</v>
      </c>
      <c r="AM352" s="14">
        <f t="shared" si="101"/>
        <v>8</v>
      </c>
      <c r="AN352" s="14" t="str">
        <f t="shared" si="102"/>
        <v>噬日8突</v>
      </c>
      <c r="AO352" s="14" t="str">
        <f>IF(AI352&gt;0,INDEX(挂机升级突破!$CF$5:$CJ$5,卡牌消耗!AI352),"")</f>
        <v>金币</v>
      </c>
      <c r="AP352" s="14">
        <f>IF(AI352&gt;0,ROUND(INDEX(挂机升级突破!$CJ$7:$CJ$26,卡牌消耗!AM352)*INDEX(卡牌消耗!$B$8:$F$8,AK352),0),"")</f>
        <v>2258</v>
      </c>
      <c r="AQ352" s="14" t="str">
        <f>IF(AJ352&gt;0,INDEX(挂机升级突破!$CF$5:$CJ$5,卡牌消耗!AJ352),"")</f>
        <v>玄铁</v>
      </c>
      <c r="AR352" s="14">
        <f>IF(AJ352&gt;0,ROUND(INDEX(挂机升级突破!$CF$7:$CI$26,卡牌消耗!AM352,卡牌消耗!AJ352)*INDEX($B$6:$F$6,AK352),0),"")</f>
        <v>50</v>
      </c>
      <c r="AS352" s="120"/>
      <c r="AT352" s="120"/>
      <c r="AU352" s="122"/>
      <c r="AV352" s="15"/>
    </row>
    <row r="353" spans="8:63" ht="16.5" x14ac:dyDescent="0.2">
      <c r="H353" s="15"/>
      <c r="I353" s="15"/>
      <c r="J353" s="15"/>
      <c r="K353" s="15"/>
      <c r="L353" s="15"/>
      <c r="M353" s="15"/>
      <c r="N353" s="15"/>
      <c r="O353" s="15"/>
      <c r="P353" s="120">
        <v>349</v>
      </c>
      <c r="Q353" s="14">
        <f t="shared" si="93"/>
        <v>7</v>
      </c>
      <c r="R353" s="14">
        <f>INDEX(挂机升级突破!$BG$6:$BG$57,卡牌消耗!X353)</f>
        <v>11</v>
      </c>
      <c r="S353" s="14">
        <f>INDEX(挂机升级突破!BH$6:BH$57,卡牌消耗!$X353)</f>
        <v>4</v>
      </c>
      <c r="T353" s="14">
        <f>INDEX(挂机升级突破!BI$6:BI$57,卡牌消耗!$X353)</f>
        <v>0</v>
      </c>
      <c r="U353" s="14" t="str">
        <f t="shared" si="94"/>
        <v>天使缇娜</v>
      </c>
      <c r="V353" s="14">
        <f t="shared" si="95"/>
        <v>4</v>
      </c>
      <c r="W353" s="14" t="str">
        <f t="shared" si="96"/>
        <v>天使缇娜魂火-37</v>
      </c>
      <c r="X353" s="14">
        <f t="shared" si="97"/>
        <v>37</v>
      </c>
      <c r="Y353" s="14" t="str">
        <f>INDEX(挂机升级突破!$BJ$4:$BT$4,INDEX(挂机升级突破!$BG$6:$BG$57,卡牌消耗!X353))</f>
        <v>金币</v>
      </c>
      <c r="Z353" s="14">
        <f>ROUND(INDEX(挂机升级突破!$AZ$6:$AZ$57,卡牌消耗!X353)*INDEX(卡牌消耗!$B$8:$F$8,V353),0)</f>
        <v>63180</v>
      </c>
      <c r="AA353" s="14" t="str">
        <f>IF(S353&gt;0,INDEX(挂机升级突破!$BJ$4:$BT$4,S353),"")</f>
        <v>橙色基础材料</v>
      </c>
      <c r="AB353" s="14">
        <f>ROUND(INDEX(挂机升级突破!$BJ$6:$BT$57,卡牌消耗!X353,S353)*INDEX(卡牌消耗!$B$5:$F$5,V353),0)</f>
        <v>25</v>
      </c>
      <c r="AC353" s="14" t="str">
        <f>IF(T353&gt;0,INDEX(挂机升级突破!$BJ$4:$BT$4,T353),"")</f>
        <v/>
      </c>
      <c r="AD353" s="14" t="str">
        <f>IF(T353&gt;0,ROUND(INDEX(挂机升级突破!$BJ$6:$BT$57,卡牌消耗!X353,T353)*INDEX(卡牌消耗!$B$7:$F$7,V353),0),"")</f>
        <v/>
      </c>
      <c r="AE353" s="122"/>
      <c r="AF353" s="15"/>
      <c r="AG353" s="120">
        <v>349</v>
      </c>
      <c r="AH353" s="14">
        <f t="shared" si="98"/>
        <v>18</v>
      </c>
      <c r="AI353" s="14">
        <f>INDEX(挂机升级突破!$BY$7:$BY$26,AM353)</f>
        <v>5</v>
      </c>
      <c r="AJ353" s="14">
        <f>INDEX(挂机升级突破!$BZ$7:$BZ$26,AM353)</f>
        <v>2</v>
      </c>
      <c r="AK353" s="14">
        <f t="shared" si="99"/>
        <v>2</v>
      </c>
      <c r="AL353" s="14" t="str">
        <f t="shared" si="100"/>
        <v>噬日</v>
      </c>
      <c r="AM353" s="14">
        <f t="shared" si="101"/>
        <v>9</v>
      </c>
      <c r="AN353" s="14" t="str">
        <f t="shared" si="102"/>
        <v>噬日9突</v>
      </c>
      <c r="AO353" s="14" t="str">
        <f>IF(AI353&gt;0,INDEX(挂机升级突破!$CF$5:$CJ$5,卡牌消耗!AI353),"")</f>
        <v>金币</v>
      </c>
      <c r="AP353" s="14">
        <f>IF(AI353&gt;0,ROUND(INDEX(挂机升级突破!$CJ$7:$CJ$26,卡牌消耗!AM353)*INDEX(卡牌消耗!$B$8:$F$8,AK353),0),"")</f>
        <v>2912</v>
      </c>
      <c r="AQ353" s="14" t="str">
        <f>IF(AJ353&gt;0,INDEX(挂机升级突破!$CF$5:$CJ$5,卡牌消耗!AJ353),"")</f>
        <v>乌金</v>
      </c>
      <c r="AR353" s="14">
        <f>IF(AJ353&gt;0,ROUND(INDEX(挂机升级突破!$CF$7:$CI$26,卡牌消耗!AM353,卡牌消耗!AJ353)*INDEX($B$6:$F$6,AK353),0),"")</f>
        <v>16</v>
      </c>
      <c r="AS353" s="120"/>
      <c r="AT353" s="120"/>
      <c r="AU353" s="122"/>
      <c r="AV353" s="15"/>
    </row>
    <row r="354" spans="8:63" ht="16.5" x14ac:dyDescent="0.2">
      <c r="H354" s="15"/>
      <c r="I354" s="15"/>
      <c r="J354" s="15"/>
      <c r="K354" s="15"/>
      <c r="L354" s="15"/>
      <c r="M354" s="15"/>
      <c r="N354" s="15"/>
      <c r="O354" s="15"/>
      <c r="P354" s="120">
        <v>350</v>
      </c>
      <c r="Q354" s="14">
        <f t="shared" si="93"/>
        <v>7</v>
      </c>
      <c r="R354" s="14">
        <f>INDEX(挂机升级突破!$BG$6:$BG$57,卡牌消耗!X354)</f>
        <v>11</v>
      </c>
      <c r="S354" s="14">
        <f>INDEX(挂机升级突破!BH$6:BH$57,卡牌消耗!$X354)</f>
        <v>5</v>
      </c>
      <c r="T354" s="14">
        <f>INDEX(挂机升级突破!BI$6:BI$57,卡牌消耗!$X354)</f>
        <v>0</v>
      </c>
      <c r="U354" s="14" t="str">
        <f t="shared" si="94"/>
        <v>天使缇娜</v>
      </c>
      <c r="V354" s="14">
        <f t="shared" si="95"/>
        <v>4</v>
      </c>
      <c r="W354" s="14" t="str">
        <f t="shared" si="96"/>
        <v>天使缇娜魂火-38</v>
      </c>
      <c r="X354" s="14">
        <f t="shared" si="97"/>
        <v>38</v>
      </c>
      <c r="Y354" s="14" t="str">
        <f>INDEX(挂机升级突破!$BJ$4:$BT$4,INDEX(挂机升级突破!$BG$6:$BG$57,卡牌消耗!X354))</f>
        <v>金币</v>
      </c>
      <c r="Z354" s="14">
        <f>ROUND(INDEX(挂机升级突破!$AZ$6:$AZ$57,卡牌消耗!X354)*INDEX(卡牌消耗!$B$8:$F$8,V354),0)</f>
        <v>70470</v>
      </c>
      <c r="AA354" s="14" t="str">
        <f>IF(S354&gt;0,INDEX(挂机升级突破!$BJ$4:$BT$4,S354),"")</f>
        <v>红色基础材料</v>
      </c>
      <c r="AB354" s="14">
        <f>ROUND(INDEX(挂机升级突破!$BJ$6:$BT$57,卡牌消耗!X354,S354)*INDEX(卡牌消耗!$B$5:$F$5,V354),0)</f>
        <v>10</v>
      </c>
      <c r="AC354" s="14" t="str">
        <f>IF(T354&gt;0,INDEX(挂机升级突破!$BJ$4:$BT$4,T354),"")</f>
        <v/>
      </c>
      <c r="AD354" s="14" t="str">
        <f>IF(T354&gt;0,ROUND(INDEX(挂机升级突破!$BJ$6:$BT$57,卡牌消耗!X354,T354)*INDEX(卡牌消耗!$B$7:$F$7,V354),0),"")</f>
        <v/>
      </c>
      <c r="AE354" s="122"/>
      <c r="AF354" s="15"/>
      <c r="AG354" s="120">
        <v>350</v>
      </c>
      <c r="AH354" s="14">
        <f t="shared" si="98"/>
        <v>18</v>
      </c>
      <c r="AI354" s="14">
        <f>INDEX(挂机升级突破!$BY$7:$BY$26,AM354)</f>
        <v>5</v>
      </c>
      <c r="AJ354" s="14">
        <f>INDEX(挂机升级突破!$BZ$7:$BZ$26,AM354)</f>
        <v>2</v>
      </c>
      <c r="AK354" s="14">
        <f t="shared" si="99"/>
        <v>2</v>
      </c>
      <c r="AL354" s="14" t="str">
        <f t="shared" si="100"/>
        <v>噬日</v>
      </c>
      <c r="AM354" s="14">
        <f t="shared" si="101"/>
        <v>10</v>
      </c>
      <c r="AN354" s="14" t="str">
        <f t="shared" si="102"/>
        <v>噬日10突</v>
      </c>
      <c r="AO354" s="14" t="str">
        <f>IF(AI354&gt;0,INDEX(挂机升级突破!$CF$5:$CJ$5,卡牌消耗!AI354),"")</f>
        <v>金币</v>
      </c>
      <c r="AP354" s="14">
        <f>IF(AI354&gt;0,ROUND(INDEX(挂机升级突破!$CJ$7:$CJ$26,卡牌消耗!AM354)*INDEX(卡牌消耗!$B$8:$F$8,AK354),0),"")</f>
        <v>4442</v>
      </c>
      <c r="AQ354" s="14" t="str">
        <f>IF(AJ354&gt;0,INDEX(挂机升级突破!$CF$5:$CJ$5,卡牌消耗!AJ354),"")</f>
        <v>乌金</v>
      </c>
      <c r="AR354" s="14">
        <f>IF(AJ354&gt;0,ROUND(INDEX(挂机升级突破!$CF$7:$CI$26,卡牌消耗!AM354,卡牌消耗!AJ354)*INDEX($B$6:$F$6,AK354),0),"")</f>
        <v>23</v>
      </c>
      <c r="AS354" s="120"/>
      <c r="AT354" s="120"/>
      <c r="AU354" s="122"/>
      <c r="AV354" s="15"/>
    </row>
    <row r="355" spans="8:63" ht="16.5" x14ac:dyDescent="0.2">
      <c r="H355" s="15"/>
      <c r="I355" s="15"/>
      <c r="J355" s="15"/>
      <c r="K355" s="15"/>
      <c r="L355" s="15"/>
      <c r="M355" s="15"/>
      <c r="N355" s="15"/>
      <c r="O355" s="15"/>
      <c r="P355" s="120">
        <v>351</v>
      </c>
      <c r="Q355" s="14">
        <f t="shared" si="93"/>
        <v>7</v>
      </c>
      <c r="R355" s="14">
        <f>INDEX(挂机升级突破!$BG$6:$BG$57,卡牌消耗!X355)</f>
        <v>11</v>
      </c>
      <c r="S355" s="14">
        <f>INDEX(挂机升级突破!BH$6:BH$57,卡牌消耗!$X355)</f>
        <v>5</v>
      </c>
      <c r="T355" s="14">
        <f>INDEX(挂机升级突破!BI$6:BI$57,卡牌消耗!$X355)</f>
        <v>0</v>
      </c>
      <c r="U355" s="14" t="str">
        <f t="shared" si="94"/>
        <v>天使缇娜</v>
      </c>
      <c r="V355" s="14">
        <f t="shared" si="95"/>
        <v>4</v>
      </c>
      <c r="W355" s="14" t="str">
        <f t="shared" si="96"/>
        <v>天使缇娜魂火-39</v>
      </c>
      <c r="X355" s="14">
        <f t="shared" si="97"/>
        <v>39</v>
      </c>
      <c r="Y355" s="14" t="str">
        <f>INDEX(挂机升级突破!$BJ$4:$BT$4,INDEX(挂机升级突破!$BG$6:$BG$57,卡牌消耗!X355))</f>
        <v>金币</v>
      </c>
      <c r="Z355" s="14">
        <f>ROUND(INDEX(挂机升级突破!$AZ$6:$AZ$57,卡牌消耗!X355)*INDEX(卡牌消耗!$B$8:$F$8,V355),0)</f>
        <v>70718</v>
      </c>
      <c r="AA355" s="14" t="str">
        <f>IF(S355&gt;0,INDEX(挂机升级突破!$BJ$4:$BT$4,S355),"")</f>
        <v>红色基础材料</v>
      </c>
      <c r="AB355" s="14">
        <f>ROUND(INDEX(挂机升级突破!$BJ$6:$BT$57,卡牌消耗!X355,S355)*INDEX(卡牌消耗!$B$5:$F$5,V355),0)</f>
        <v>10</v>
      </c>
      <c r="AC355" s="14" t="str">
        <f>IF(T355&gt;0,INDEX(挂机升级突破!$BJ$4:$BT$4,T355),"")</f>
        <v/>
      </c>
      <c r="AD355" s="14" t="str">
        <f>IF(T355&gt;0,ROUND(INDEX(挂机升级突破!$BJ$6:$BT$57,卡牌消耗!X355,T355)*INDEX(卡牌消耗!$B$7:$F$7,V355),0),"")</f>
        <v/>
      </c>
      <c r="AE355" s="122"/>
      <c r="AF355" s="15"/>
      <c r="AG355" s="120">
        <v>351</v>
      </c>
      <c r="AH355" s="14">
        <f t="shared" si="98"/>
        <v>18</v>
      </c>
      <c r="AI355" s="14">
        <f>INDEX(挂机升级突破!$BY$7:$BY$26,AM355)</f>
        <v>5</v>
      </c>
      <c r="AJ355" s="14">
        <f>INDEX(挂机升级突破!$BZ$7:$BZ$26,AM355)</f>
        <v>2</v>
      </c>
      <c r="AK355" s="14">
        <f t="shared" si="99"/>
        <v>2</v>
      </c>
      <c r="AL355" s="14" t="str">
        <f t="shared" si="100"/>
        <v>噬日</v>
      </c>
      <c r="AM355" s="14">
        <f t="shared" si="101"/>
        <v>11</v>
      </c>
      <c r="AN355" s="14" t="str">
        <f t="shared" si="102"/>
        <v>噬日11突</v>
      </c>
      <c r="AO355" s="14" t="str">
        <f>IF(AI355&gt;0,INDEX(挂机升级突破!$CF$5:$CJ$5,卡牌消耗!AI355),"")</f>
        <v>金币</v>
      </c>
      <c r="AP355" s="14">
        <f>IF(AI355&gt;0,ROUND(INDEX(挂机升级突破!$CJ$7:$CJ$26,卡牌消耗!AM355)*INDEX(卡牌消耗!$B$8:$F$8,AK355),0),"")</f>
        <v>5460</v>
      </c>
      <c r="AQ355" s="14" t="str">
        <f>IF(AJ355&gt;0,INDEX(挂机升级突破!$CF$5:$CJ$5,卡牌消耗!AJ355),"")</f>
        <v>乌金</v>
      </c>
      <c r="AR355" s="14">
        <f>IF(AJ355&gt;0,ROUND(INDEX(挂机升级突破!$CF$7:$CI$26,卡牌消耗!AM355,卡牌消耗!AJ355)*INDEX($B$6:$F$6,AK355),0),"")</f>
        <v>30</v>
      </c>
      <c r="AS355" s="120"/>
      <c r="AT355" s="120"/>
      <c r="AU355" s="122"/>
      <c r="AV355" s="15"/>
    </row>
    <row r="356" spans="8:63" ht="16.5" x14ac:dyDescent="0.2">
      <c r="H356" s="15"/>
      <c r="I356" s="15"/>
      <c r="J356" s="15"/>
      <c r="K356" s="15"/>
      <c r="L356" s="15"/>
      <c r="M356" s="15"/>
      <c r="N356" s="15"/>
      <c r="O356" s="15"/>
      <c r="P356" s="120">
        <v>352</v>
      </c>
      <c r="Q356" s="14">
        <f t="shared" si="93"/>
        <v>7</v>
      </c>
      <c r="R356" s="14">
        <f>INDEX(挂机升级突破!$BG$6:$BG$57,卡牌消耗!X356)</f>
        <v>11</v>
      </c>
      <c r="S356" s="14">
        <f>INDEX(挂机升级突破!BH$6:BH$57,卡牌消耗!$X356)</f>
        <v>5</v>
      </c>
      <c r="T356" s="14">
        <f>INDEX(挂机升级突破!BI$6:BI$57,卡牌消耗!$X356)</f>
        <v>0</v>
      </c>
      <c r="U356" s="14" t="str">
        <f t="shared" si="94"/>
        <v>天使缇娜</v>
      </c>
      <c r="V356" s="14">
        <f t="shared" si="95"/>
        <v>4</v>
      </c>
      <c r="W356" s="14" t="str">
        <f t="shared" si="96"/>
        <v>天使缇娜魂火-40</v>
      </c>
      <c r="X356" s="14">
        <f t="shared" si="97"/>
        <v>40</v>
      </c>
      <c r="Y356" s="14" t="str">
        <f>INDEX(挂机升级突破!$BJ$4:$BT$4,INDEX(挂机升级突破!$BG$6:$BG$57,卡牌消耗!X356))</f>
        <v>金币</v>
      </c>
      <c r="Z356" s="14">
        <f>ROUND(INDEX(挂机升级突破!$AZ$6:$AZ$57,卡牌消耗!X356)*INDEX(卡牌消耗!$B$8:$F$8,V356),0)</f>
        <v>78878</v>
      </c>
      <c r="AA356" s="14" t="str">
        <f>IF(S356&gt;0,INDEX(挂机升级突破!$BJ$4:$BT$4,S356),"")</f>
        <v>红色基础材料</v>
      </c>
      <c r="AB356" s="14">
        <f>ROUND(INDEX(挂机升级突破!$BJ$6:$BT$57,卡牌消耗!X356,S356)*INDEX(卡牌消耗!$B$5:$F$5,V356),0)</f>
        <v>10</v>
      </c>
      <c r="AC356" s="14" t="str">
        <f>IF(T356&gt;0,INDEX(挂机升级突破!$BJ$4:$BT$4,T356),"")</f>
        <v/>
      </c>
      <c r="AD356" s="14" t="str">
        <f>IF(T356&gt;0,ROUND(INDEX(挂机升级突破!$BJ$6:$BT$57,卡牌消耗!X356,T356)*INDEX(卡牌消耗!$B$7:$F$7,V356),0),"")</f>
        <v/>
      </c>
      <c r="AE356" s="122"/>
      <c r="AF356" s="15"/>
      <c r="AG356" s="120">
        <v>352</v>
      </c>
      <c r="AH356" s="14">
        <f t="shared" si="98"/>
        <v>18</v>
      </c>
      <c r="AI356" s="14">
        <f>INDEX(挂机升级突破!$BY$7:$BY$26,AM356)</f>
        <v>5</v>
      </c>
      <c r="AJ356" s="14">
        <f>INDEX(挂机升级突破!$BZ$7:$BZ$26,AM356)</f>
        <v>2</v>
      </c>
      <c r="AK356" s="14">
        <f t="shared" si="99"/>
        <v>2</v>
      </c>
      <c r="AL356" s="14" t="str">
        <f t="shared" si="100"/>
        <v>噬日</v>
      </c>
      <c r="AM356" s="14">
        <f t="shared" si="101"/>
        <v>12</v>
      </c>
      <c r="AN356" s="14" t="str">
        <f t="shared" si="102"/>
        <v>噬日12突</v>
      </c>
      <c r="AO356" s="14" t="str">
        <f>IF(AI356&gt;0,INDEX(挂机升级突破!$CF$5:$CJ$5,卡牌消耗!AI356),"")</f>
        <v>金币</v>
      </c>
      <c r="AP356" s="14">
        <f>IF(AI356&gt;0,ROUND(INDEX(挂机升级突破!$CJ$7:$CJ$26,卡牌消耗!AM356)*INDEX(卡牌消耗!$B$8:$F$8,AK356),0),"")</f>
        <v>9240</v>
      </c>
      <c r="AQ356" s="14" t="str">
        <f>IF(AJ356&gt;0,INDEX(挂机升级突破!$CF$5:$CJ$5,卡牌消耗!AJ356),"")</f>
        <v>乌金</v>
      </c>
      <c r="AR356" s="14">
        <f>IF(AJ356&gt;0,ROUND(INDEX(挂机升级突破!$CF$7:$CI$26,卡牌消耗!AM356,卡牌消耗!AJ356)*INDEX($B$6:$F$6,AK356),0),"")</f>
        <v>39</v>
      </c>
      <c r="AS356" s="120"/>
      <c r="AT356" s="120"/>
      <c r="AU356" s="122"/>
      <c r="AV356" s="15"/>
    </row>
    <row r="357" spans="8:63" ht="16.5" x14ac:dyDescent="0.2">
      <c r="H357" s="15"/>
      <c r="I357" s="15"/>
      <c r="J357" s="15"/>
      <c r="K357" s="15"/>
      <c r="L357" s="15"/>
      <c r="M357" s="15"/>
      <c r="N357" s="15"/>
      <c r="O357" s="15"/>
      <c r="P357" s="120">
        <v>353</v>
      </c>
      <c r="Q357" s="14">
        <f t="shared" si="93"/>
        <v>7</v>
      </c>
      <c r="R357" s="14">
        <f>INDEX(挂机升级突破!$BG$6:$BG$57,卡牌消耗!X357)</f>
        <v>11</v>
      </c>
      <c r="S357" s="14">
        <f>INDEX(挂机升级突破!BH$6:BH$57,卡牌消耗!$X357)</f>
        <v>5</v>
      </c>
      <c r="T357" s="14">
        <f>INDEX(挂机升级突破!BI$6:BI$57,卡牌消耗!$X357)</f>
        <v>10</v>
      </c>
      <c r="U357" s="14" t="str">
        <f t="shared" si="94"/>
        <v>天使缇娜</v>
      </c>
      <c r="V357" s="14">
        <f t="shared" si="95"/>
        <v>4</v>
      </c>
      <c r="W357" s="14" t="str">
        <f t="shared" si="96"/>
        <v>天使缇娜魂火-41</v>
      </c>
      <c r="X357" s="14">
        <f t="shared" si="97"/>
        <v>41</v>
      </c>
      <c r="Y357" s="14" t="str">
        <f>INDEX(挂机升级突破!$BJ$4:$BT$4,INDEX(挂机升级突破!$BG$6:$BG$57,卡牌消耗!X357))</f>
        <v>金币</v>
      </c>
      <c r="Z357" s="14">
        <f>ROUND(INDEX(挂机升级突破!$AZ$6:$AZ$57,卡牌消耗!X357)*INDEX(卡牌消耗!$B$8:$F$8,V357),0)</f>
        <v>88395</v>
      </c>
      <c r="AA357" s="14" t="str">
        <f>IF(S357&gt;0,INDEX(挂机升级突破!$BJ$4:$BT$4,S357),"")</f>
        <v>红色基础材料</v>
      </c>
      <c r="AB357" s="14">
        <f>ROUND(INDEX(挂机升级突破!$BJ$6:$BT$57,卡牌消耗!X357,S357)*INDEX(卡牌消耗!$B$5:$F$5,V357),0)</f>
        <v>11</v>
      </c>
      <c r="AC357" s="14" t="str">
        <f>IF(T357&gt;0,INDEX(挂机升级突破!$BJ$4:$BT$4,T357),"")</f>
        <v>灵玉</v>
      </c>
      <c r="AD357" s="14">
        <f>IF(T357&gt;0,ROUND(INDEX(挂机升级突破!$BJ$6:$BT$57,卡牌消耗!X357,T357)*INDEX(卡牌消耗!$B$7:$F$7,V357),0),"")</f>
        <v>2</v>
      </c>
      <c r="AE357" s="122"/>
      <c r="AF357" s="15"/>
      <c r="AG357" s="120">
        <v>353</v>
      </c>
      <c r="AH357" s="14">
        <f t="shared" si="98"/>
        <v>18</v>
      </c>
      <c r="AI357" s="14">
        <f>INDEX(挂机升级突破!$BY$7:$BY$26,AM357)</f>
        <v>5</v>
      </c>
      <c r="AJ357" s="14">
        <f>INDEX(挂机升级突破!$BZ$7:$BZ$26,AM357)</f>
        <v>3</v>
      </c>
      <c r="AK357" s="14">
        <f t="shared" si="99"/>
        <v>2</v>
      </c>
      <c r="AL357" s="14" t="str">
        <f t="shared" si="100"/>
        <v>噬日</v>
      </c>
      <c r="AM357" s="14">
        <f t="shared" si="101"/>
        <v>13</v>
      </c>
      <c r="AN357" s="14" t="str">
        <f t="shared" si="102"/>
        <v>噬日13突</v>
      </c>
      <c r="AO357" s="14" t="str">
        <f>IF(AI357&gt;0,INDEX(挂机升级突破!$CF$5:$CJ$5,卡牌消耗!AI357),"")</f>
        <v>金币</v>
      </c>
      <c r="AP357" s="14">
        <f>IF(AI357&gt;0,ROUND(INDEX(挂机升级突破!$CJ$7:$CJ$26,卡牌消耗!AM357)*INDEX(卡牌消耗!$B$8:$F$8,AK357),0),"")</f>
        <v>11573</v>
      </c>
      <c r="AQ357" s="14" t="str">
        <f>IF(AJ357&gt;0,INDEX(挂机升级突破!$CF$5:$CJ$5,卡牌消耗!AJ357),"")</f>
        <v>银母</v>
      </c>
      <c r="AR357" s="14">
        <f>IF(AJ357&gt;0,ROUND(INDEX(挂机升级突破!$CF$7:$CI$26,卡牌消耗!AM357,卡牌消耗!AJ357)*INDEX($B$6:$F$6,AK357),0),"")</f>
        <v>15</v>
      </c>
      <c r="AS357" s="120"/>
      <c r="AT357" s="120"/>
      <c r="AU357" s="122"/>
      <c r="AV357" s="15"/>
      <c r="BK357" s="15"/>
    </row>
    <row r="358" spans="8:63" ht="16.5" x14ac:dyDescent="0.2">
      <c r="H358" s="15"/>
      <c r="I358" s="15"/>
      <c r="J358" s="15"/>
      <c r="K358" s="15"/>
      <c r="L358" s="15"/>
      <c r="M358" s="15"/>
      <c r="N358" s="15"/>
      <c r="O358" s="15"/>
      <c r="P358" s="120">
        <v>354</v>
      </c>
      <c r="Q358" s="14">
        <f t="shared" si="93"/>
        <v>7</v>
      </c>
      <c r="R358" s="14">
        <f>INDEX(挂机升级突破!$BG$6:$BG$57,卡牌消耗!X358)</f>
        <v>11</v>
      </c>
      <c r="S358" s="14">
        <f>INDEX(挂机升级突破!BH$6:BH$57,卡牌消耗!$X358)</f>
        <v>5</v>
      </c>
      <c r="T358" s="14">
        <f>INDEX(挂机升级突破!BI$6:BI$57,卡牌消耗!$X358)</f>
        <v>10</v>
      </c>
      <c r="U358" s="14" t="str">
        <f t="shared" si="94"/>
        <v>天使缇娜</v>
      </c>
      <c r="V358" s="14">
        <f t="shared" si="95"/>
        <v>4</v>
      </c>
      <c r="W358" s="14" t="str">
        <f t="shared" si="96"/>
        <v>天使缇娜魂火-42</v>
      </c>
      <c r="X358" s="14">
        <f t="shared" si="97"/>
        <v>42</v>
      </c>
      <c r="Y358" s="14" t="str">
        <f>INDEX(挂机升级突破!$BJ$4:$BT$4,INDEX(挂机升级突破!$BG$6:$BG$57,卡牌消耗!X358))</f>
        <v>金币</v>
      </c>
      <c r="Z358" s="14">
        <f>ROUND(INDEX(挂机升级突破!$AZ$6:$AZ$57,卡牌消耗!X358)*INDEX(卡牌消耗!$B$8:$F$8,V358),0)</f>
        <v>98595</v>
      </c>
      <c r="AA358" s="14" t="str">
        <f>IF(S358&gt;0,INDEX(挂机升级突破!$BJ$4:$BT$4,S358),"")</f>
        <v>红色基础材料</v>
      </c>
      <c r="AB358" s="14">
        <f>ROUND(INDEX(挂机升级突破!$BJ$6:$BT$57,卡牌消耗!X358,S358)*INDEX(卡牌消耗!$B$5:$F$5,V358),0)</f>
        <v>11</v>
      </c>
      <c r="AC358" s="14" t="str">
        <f>IF(T358&gt;0,INDEX(挂机升级突破!$BJ$4:$BT$4,T358),"")</f>
        <v>灵玉</v>
      </c>
      <c r="AD358" s="14">
        <f>IF(T358&gt;0,ROUND(INDEX(挂机升级突破!$BJ$6:$BT$57,卡牌消耗!X358,T358)*INDEX(卡牌消耗!$B$7:$F$7,V358),0),"")</f>
        <v>2</v>
      </c>
      <c r="AE358" s="122"/>
      <c r="AF358" s="15"/>
      <c r="AG358" s="120">
        <v>354</v>
      </c>
      <c r="AH358" s="14">
        <f t="shared" si="98"/>
        <v>18</v>
      </c>
      <c r="AI358" s="14">
        <f>INDEX(挂机升级突破!$BY$7:$BY$26,AM358)</f>
        <v>5</v>
      </c>
      <c r="AJ358" s="14">
        <f>INDEX(挂机升级突破!$BZ$7:$BZ$26,AM358)</f>
        <v>3</v>
      </c>
      <c r="AK358" s="14">
        <f t="shared" si="99"/>
        <v>2</v>
      </c>
      <c r="AL358" s="14" t="str">
        <f t="shared" si="100"/>
        <v>噬日</v>
      </c>
      <c r="AM358" s="14">
        <f t="shared" si="101"/>
        <v>14</v>
      </c>
      <c r="AN358" s="14" t="str">
        <f t="shared" si="102"/>
        <v>噬日14突</v>
      </c>
      <c r="AO358" s="14" t="str">
        <f>IF(AI358&gt;0,INDEX(挂机升级突破!$CF$5:$CJ$5,卡牌消耗!AI358),"")</f>
        <v>金币</v>
      </c>
      <c r="AP358" s="14">
        <f>IF(AI358&gt;0,ROUND(INDEX(挂机升级突破!$CJ$7:$CJ$26,卡牌消耗!AM358)*INDEX(卡牌消耗!$B$8:$F$8,AK358),0),"")</f>
        <v>15456</v>
      </c>
      <c r="AQ358" s="14" t="str">
        <f>IF(AJ358&gt;0,INDEX(挂机升级突破!$CF$5:$CJ$5,卡牌消耗!AJ358),"")</f>
        <v>银母</v>
      </c>
      <c r="AR358" s="14">
        <f>IF(AJ358&gt;0,ROUND(INDEX(挂机升级突破!$CF$7:$CI$26,卡牌消耗!AM358,卡牌消耗!AJ358)*INDEX($B$6:$F$6,AK358),0),"")</f>
        <v>21</v>
      </c>
      <c r="AS358" s="120"/>
      <c r="AT358" s="120"/>
      <c r="AU358" s="122"/>
      <c r="AV358" s="15"/>
      <c r="BK358" s="15"/>
    </row>
    <row r="359" spans="8:63" ht="16.5" x14ac:dyDescent="0.2">
      <c r="H359" s="15"/>
      <c r="I359" s="15"/>
      <c r="J359" s="15"/>
      <c r="K359" s="15"/>
      <c r="L359" s="15"/>
      <c r="M359" s="15"/>
      <c r="N359" s="15"/>
      <c r="O359" s="15"/>
      <c r="P359" s="120">
        <v>355</v>
      </c>
      <c r="Q359" s="14">
        <f t="shared" si="93"/>
        <v>7</v>
      </c>
      <c r="R359" s="14">
        <f>INDEX(挂机升级突破!$BG$6:$BG$57,卡牌消耗!X359)</f>
        <v>11</v>
      </c>
      <c r="S359" s="14">
        <f>INDEX(挂机升级突破!BH$6:BH$57,卡牌消耗!$X359)</f>
        <v>5</v>
      </c>
      <c r="T359" s="14">
        <f>INDEX(挂机升级突破!BI$6:BI$57,卡牌消耗!$X359)</f>
        <v>10</v>
      </c>
      <c r="U359" s="14" t="str">
        <f t="shared" si="94"/>
        <v>天使缇娜</v>
      </c>
      <c r="V359" s="14">
        <f t="shared" si="95"/>
        <v>4</v>
      </c>
      <c r="W359" s="14" t="str">
        <f t="shared" si="96"/>
        <v>天使缇娜魂火-43</v>
      </c>
      <c r="X359" s="14">
        <f t="shared" si="97"/>
        <v>43</v>
      </c>
      <c r="Y359" s="14" t="str">
        <f>INDEX(挂机升级突破!$BJ$4:$BT$4,INDEX(挂机升级突破!$BG$6:$BG$57,卡牌消耗!X359))</f>
        <v>金币</v>
      </c>
      <c r="Z359" s="14">
        <f>ROUND(INDEX(挂机升级突破!$AZ$6:$AZ$57,卡牌消耗!X359)*INDEX(卡牌消耗!$B$8:$F$8,V359),0)</f>
        <v>105300</v>
      </c>
      <c r="AA359" s="14" t="str">
        <f>IF(S359&gt;0,INDEX(挂机升级突破!$BJ$4:$BT$4,S359),"")</f>
        <v>红色基础材料</v>
      </c>
      <c r="AB359" s="14">
        <f>ROUND(INDEX(挂机升级突破!$BJ$6:$BT$57,卡牌消耗!X359,S359)*INDEX(卡牌消耗!$B$5:$F$5,V359),0)</f>
        <v>11</v>
      </c>
      <c r="AC359" s="14" t="str">
        <f>IF(T359&gt;0,INDEX(挂机升级突破!$BJ$4:$BT$4,T359),"")</f>
        <v>灵玉</v>
      </c>
      <c r="AD359" s="14">
        <f>IF(T359&gt;0,ROUND(INDEX(挂机升级突破!$BJ$6:$BT$57,卡牌消耗!X359,T359)*INDEX(卡牌消耗!$B$7:$F$7,V359),0),"")</f>
        <v>2</v>
      </c>
      <c r="AE359" s="122"/>
      <c r="AF359" s="15"/>
      <c r="AG359" s="120">
        <v>355</v>
      </c>
      <c r="AH359" s="14">
        <f t="shared" si="98"/>
        <v>18</v>
      </c>
      <c r="AI359" s="14">
        <f>INDEX(挂机升级突破!$BY$7:$BY$26,AM359)</f>
        <v>5</v>
      </c>
      <c r="AJ359" s="14">
        <f>INDEX(挂机升级突破!$BZ$7:$BZ$26,AM359)</f>
        <v>3</v>
      </c>
      <c r="AK359" s="14">
        <f t="shared" si="99"/>
        <v>2</v>
      </c>
      <c r="AL359" s="14" t="str">
        <f t="shared" si="100"/>
        <v>噬日</v>
      </c>
      <c r="AM359" s="14">
        <f t="shared" si="101"/>
        <v>15</v>
      </c>
      <c r="AN359" s="14" t="str">
        <f t="shared" si="102"/>
        <v>噬日15突</v>
      </c>
      <c r="AO359" s="14" t="str">
        <f>IF(AI359&gt;0,INDEX(挂机升级突破!$CF$5:$CJ$5,卡牌消耗!AI359),"")</f>
        <v>金币</v>
      </c>
      <c r="AP359" s="14">
        <f>IF(AI359&gt;0,ROUND(INDEX(挂机升级突破!$CJ$7:$CJ$26,卡牌消耗!AM359)*INDEX(卡牌消耗!$B$8:$F$8,AK359),0),"")</f>
        <v>17714</v>
      </c>
      <c r="AQ359" s="14" t="str">
        <f>IF(AJ359&gt;0,INDEX(挂机升级突破!$CF$5:$CJ$5,卡牌消耗!AJ359),"")</f>
        <v>银母</v>
      </c>
      <c r="AR359" s="14">
        <f>IF(AJ359&gt;0,ROUND(INDEX(挂机升级突破!$CF$7:$CI$26,卡牌消耗!AM359,卡牌消耗!AJ359)*INDEX($B$6:$F$6,AK359),0),"")</f>
        <v>28</v>
      </c>
      <c r="AS359" s="120"/>
      <c r="AT359" s="120"/>
      <c r="AU359" s="122"/>
      <c r="AV359" s="15"/>
      <c r="BK359" s="15"/>
    </row>
    <row r="360" spans="8:63" ht="16.5" x14ac:dyDescent="0.2">
      <c r="H360" s="15"/>
      <c r="I360" s="15"/>
      <c r="J360" s="15"/>
      <c r="K360" s="15"/>
      <c r="L360" s="15"/>
      <c r="M360" s="15"/>
      <c r="N360" s="15"/>
      <c r="O360" s="15"/>
      <c r="P360" s="120">
        <v>356</v>
      </c>
      <c r="Q360" s="14">
        <f t="shared" si="93"/>
        <v>7</v>
      </c>
      <c r="R360" s="14">
        <f>INDEX(挂机升级突破!$BG$6:$BG$57,卡牌消耗!X360)</f>
        <v>11</v>
      </c>
      <c r="S360" s="14">
        <f>INDEX(挂机升级突破!BH$6:BH$57,卡牌消耗!$X360)</f>
        <v>5</v>
      </c>
      <c r="T360" s="14">
        <f>INDEX(挂机升级突破!BI$6:BI$57,卡牌消耗!$X360)</f>
        <v>10</v>
      </c>
      <c r="U360" s="14" t="str">
        <f t="shared" si="94"/>
        <v>天使缇娜</v>
      </c>
      <c r="V360" s="14">
        <f t="shared" si="95"/>
        <v>4</v>
      </c>
      <c r="W360" s="14" t="str">
        <f t="shared" si="96"/>
        <v>天使缇娜魂火-44</v>
      </c>
      <c r="X360" s="14">
        <f t="shared" si="97"/>
        <v>44</v>
      </c>
      <c r="Y360" s="14" t="str">
        <f>INDEX(挂机升级突破!$BJ$4:$BT$4,INDEX(挂机升级突破!$BG$6:$BG$57,卡牌消耗!X360))</f>
        <v>金币</v>
      </c>
      <c r="Z360" s="14">
        <f>ROUND(INDEX(挂机升级突破!$AZ$6:$AZ$57,卡牌消耗!X360)*INDEX(卡牌消耗!$B$8:$F$8,V360),0)</f>
        <v>117450</v>
      </c>
      <c r="AA360" s="14" t="str">
        <f>IF(S360&gt;0,INDEX(挂机升级突破!$BJ$4:$BT$4,S360),"")</f>
        <v>红色基础材料</v>
      </c>
      <c r="AB360" s="14">
        <f>ROUND(INDEX(挂机升级突破!$BJ$6:$BT$57,卡牌消耗!X360,S360)*INDEX(卡牌消耗!$B$5:$F$5,V360),0)</f>
        <v>13</v>
      </c>
      <c r="AC360" s="14" t="str">
        <f>IF(T360&gt;0,INDEX(挂机升级突破!$BJ$4:$BT$4,T360),"")</f>
        <v>灵玉</v>
      </c>
      <c r="AD360" s="14">
        <f>IF(T360&gt;0,ROUND(INDEX(挂机升级突破!$BJ$6:$BT$57,卡牌消耗!X360,T360)*INDEX(卡牌消耗!$B$7:$F$7,V360),0),"")</f>
        <v>2</v>
      </c>
      <c r="AE360" s="122"/>
      <c r="AF360" s="15"/>
      <c r="AG360" s="120">
        <v>356</v>
      </c>
      <c r="AH360" s="14">
        <f t="shared" si="98"/>
        <v>18</v>
      </c>
      <c r="AI360" s="14">
        <f>INDEX(挂机升级突破!$BY$7:$BY$26,AM360)</f>
        <v>5</v>
      </c>
      <c r="AJ360" s="14">
        <f>INDEX(挂机升级突破!$BZ$7:$BZ$26,AM360)</f>
        <v>3</v>
      </c>
      <c r="AK360" s="14">
        <f t="shared" si="99"/>
        <v>2</v>
      </c>
      <c r="AL360" s="14" t="str">
        <f t="shared" si="100"/>
        <v>噬日</v>
      </c>
      <c r="AM360" s="14">
        <f t="shared" si="101"/>
        <v>16</v>
      </c>
      <c r="AN360" s="14" t="str">
        <f t="shared" si="102"/>
        <v>噬日16突</v>
      </c>
      <c r="AO360" s="14" t="str">
        <f>IF(AI360&gt;0,INDEX(挂机升级突破!$CF$5:$CJ$5,卡牌消耗!AI360),"")</f>
        <v>金币</v>
      </c>
      <c r="AP360" s="14">
        <f>IF(AI360&gt;0,ROUND(INDEX(挂机升级突破!$CJ$7:$CJ$26,卡牌消耗!AM360)*INDEX(卡牌消耗!$B$8:$F$8,AK360),0),"")</f>
        <v>22680</v>
      </c>
      <c r="AQ360" s="14" t="str">
        <f>IF(AJ360&gt;0,INDEX(挂机升级突破!$CF$5:$CJ$5,卡牌消耗!AJ360),"")</f>
        <v>银母</v>
      </c>
      <c r="AR360" s="14">
        <f>IF(AJ360&gt;0,ROUND(INDEX(挂机升级突破!$CF$7:$CI$26,卡牌消耗!AM360,卡牌消耗!AJ360)*INDEX($B$6:$F$6,AK360),0),"")</f>
        <v>36</v>
      </c>
      <c r="AS360" s="120"/>
      <c r="AT360" s="120"/>
      <c r="AU360" s="122"/>
      <c r="AV360" s="15"/>
      <c r="BK360" s="15"/>
    </row>
    <row r="361" spans="8:63" ht="16.5" x14ac:dyDescent="0.2">
      <c r="H361" s="15"/>
      <c r="I361" s="15"/>
      <c r="J361" s="15"/>
      <c r="K361" s="15"/>
      <c r="L361" s="15"/>
      <c r="M361" s="15"/>
      <c r="N361" s="15"/>
      <c r="O361" s="15"/>
      <c r="P361" s="120">
        <v>357</v>
      </c>
      <c r="Q361" s="14">
        <f t="shared" si="93"/>
        <v>7</v>
      </c>
      <c r="R361" s="14">
        <f>INDEX(挂机升级突破!$BG$6:$BG$57,卡牌消耗!X361)</f>
        <v>11</v>
      </c>
      <c r="S361" s="14">
        <f>INDEX(挂机升级突破!BH$6:BH$57,卡牌消耗!$X361)</f>
        <v>5</v>
      </c>
      <c r="T361" s="14">
        <f>INDEX(挂机升级突破!BI$6:BI$57,卡牌消耗!$X361)</f>
        <v>10</v>
      </c>
      <c r="U361" s="14" t="str">
        <f t="shared" si="94"/>
        <v>天使缇娜</v>
      </c>
      <c r="V361" s="14">
        <f t="shared" si="95"/>
        <v>4</v>
      </c>
      <c r="W361" s="14" t="str">
        <f t="shared" si="96"/>
        <v>天使缇娜魂火-45</v>
      </c>
      <c r="X361" s="14">
        <f t="shared" si="97"/>
        <v>45</v>
      </c>
      <c r="Y361" s="14" t="str">
        <f>INDEX(挂机升级突破!$BJ$4:$BT$4,INDEX(挂机升级突破!$BG$6:$BG$57,卡牌消耗!X361))</f>
        <v>金币</v>
      </c>
      <c r="Z361" s="14">
        <f>ROUND(INDEX(挂机升级突破!$AZ$6:$AZ$57,卡牌消耗!X361)*INDEX(卡牌消耗!$B$8:$F$8,V361),0)</f>
        <v>126953</v>
      </c>
      <c r="AA361" s="14" t="str">
        <f>IF(S361&gt;0,INDEX(挂机升级突破!$BJ$4:$BT$4,S361),"")</f>
        <v>红色基础材料</v>
      </c>
      <c r="AB361" s="14">
        <f>ROUND(INDEX(挂机升级突破!$BJ$6:$BT$57,卡牌消耗!X361,S361)*INDEX(卡牌消耗!$B$5:$F$5,V361),0)</f>
        <v>13</v>
      </c>
      <c r="AC361" s="14" t="str">
        <f>IF(T361&gt;0,INDEX(挂机升级突破!$BJ$4:$BT$4,T361),"")</f>
        <v>灵玉</v>
      </c>
      <c r="AD361" s="14">
        <f>IF(T361&gt;0,ROUND(INDEX(挂机升级突破!$BJ$6:$BT$57,卡牌消耗!X361,T361)*INDEX(卡牌消耗!$B$7:$F$7,V361),0),"")</f>
        <v>2</v>
      </c>
      <c r="AE361" s="122"/>
      <c r="AF361" s="15"/>
      <c r="AG361" s="120">
        <v>357</v>
      </c>
      <c r="AH361" s="14">
        <f t="shared" si="98"/>
        <v>18</v>
      </c>
      <c r="AI361" s="14">
        <f>INDEX(挂机升级突破!$BY$7:$BY$26,AM361)</f>
        <v>5</v>
      </c>
      <c r="AJ361" s="14">
        <f>INDEX(挂机升级突破!$BZ$7:$BZ$26,AM361)</f>
        <v>4</v>
      </c>
      <c r="AK361" s="14">
        <f t="shared" si="99"/>
        <v>2</v>
      </c>
      <c r="AL361" s="14" t="str">
        <f t="shared" si="100"/>
        <v>噬日</v>
      </c>
      <c r="AM361" s="14">
        <f t="shared" si="101"/>
        <v>17</v>
      </c>
      <c r="AN361" s="14" t="str">
        <f t="shared" si="102"/>
        <v>噬日17突</v>
      </c>
      <c r="AO361" s="14" t="str">
        <f>IF(AI361&gt;0,INDEX(挂机升级突破!$CF$5:$CJ$5,卡牌消耗!AI361),"")</f>
        <v>金币</v>
      </c>
      <c r="AP361" s="14">
        <f>IF(AI361&gt;0,ROUND(INDEX(挂机升级突破!$CJ$7:$CJ$26,卡牌消耗!AM361)*INDEX(卡牌消耗!$B$8:$F$8,AK361),0),"")</f>
        <v>25386</v>
      </c>
      <c r="AQ361" s="14" t="str">
        <f>IF(AJ361&gt;0,INDEX(挂机升级突破!$CF$5:$CJ$5,卡牌消耗!AJ361),"")</f>
        <v>铀金</v>
      </c>
      <c r="AR361" s="14">
        <f>IF(AJ361&gt;0,ROUND(INDEX(挂机升级突破!$CF$7:$CI$26,卡牌消耗!AM361,卡牌消耗!AJ361)*INDEX($B$6:$F$6,AK361),0),"")</f>
        <v>7</v>
      </c>
      <c r="AS361" s="120"/>
      <c r="AT361" s="120"/>
      <c r="AU361" s="122"/>
      <c r="AV361" s="15"/>
      <c r="BK361" s="15"/>
    </row>
    <row r="362" spans="8:63" ht="16.5" x14ac:dyDescent="0.2">
      <c r="H362" s="15"/>
      <c r="I362" s="15"/>
      <c r="J362" s="15"/>
      <c r="K362" s="15"/>
      <c r="L362" s="15"/>
      <c r="M362" s="15"/>
      <c r="N362" s="15"/>
      <c r="O362" s="15"/>
      <c r="P362" s="120">
        <v>358</v>
      </c>
      <c r="Q362" s="14">
        <f t="shared" si="93"/>
        <v>7</v>
      </c>
      <c r="R362" s="14">
        <f>INDEX(挂机升级突破!$BG$6:$BG$57,卡牌消耗!X362)</f>
        <v>11</v>
      </c>
      <c r="S362" s="14">
        <f>INDEX(挂机升级突破!BH$6:BH$57,卡牌消耗!$X362)</f>
        <v>5</v>
      </c>
      <c r="T362" s="14">
        <f>INDEX(挂机升级突破!BI$6:BI$57,卡牌消耗!$X362)</f>
        <v>10</v>
      </c>
      <c r="U362" s="14" t="str">
        <f t="shared" si="94"/>
        <v>天使缇娜</v>
      </c>
      <c r="V362" s="14">
        <f t="shared" si="95"/>
        <v>4</v>
      </c>
      <c r="W362" s="14" t="str">
        <f t="shared" si="96"/>
        <v>天使缇娜魂火-46</v>
      </c>
      <c r="X362" s="14">
        <f t="shared" si="97"/>
        <v>46</v>
      </c>
      <c r="Y362" s="14" t="str">
        <f>INDEX(挂机升级突破!$BJ$4:$BT$4,INDEX(挂机升级突破!$BG$6:$BG$57,卡牌消耗!X362))</f>
        <v>金币</v>
      </c>
      <c r="Z362" s="14">
        <f>ROUND(INDEX(挂机升级突破!$AZ$6:$AZ$57,卡牌消耗!X362)*INDEX(卡牌消耗!$B$8:$F$8,V362),0)</f>
        <v>141600</v>
      </c>
      <c r="AA362" s="14" t="str">
        <f>IF(S362&gt;0,INDEX(挂机升级突破!$BJ$4:$BT$4,S362),"")</f>
        <v>红色基础材料</v>
      </c>
      <c r="AB362" s="14">
        <f>ROUND(INDEX(挂机升级突破!$BJ$6:$BT$57,卡牌消耗!X362,S362)*INDEX(卡牌消耗!$B$5:$F$5,V362),0)</f>
        <v>13</v>
      </c>
      <c r="AC362" s="14" t="str">
        <f>IF(T362&gt;0,INDEX(挂机升级突破!$BJ$4:$BT$4,T362),"")</f>
        <v>灵玉</v>
      </c>
      <c r="AD362" s="14">
        <f>IF(T362&gt;0,ROUND(INDEX(挂机升级突破!$BJ$6:$BT$57,卡牌消耗!X362,T362)*INDEX(卡牌消耗!$B$7:$F$7,V362),0),"")</f>
        <v>2</v>
      </c>
      <c r="AE362" s="122"/>
      <c r="AF362" s="15"/>
      <c r="AG362" s="120">
        <v>358</v>
      </c>
      <c r="AH362" s="14">
        <f t="shared" si="98"/>
        <v>18</v>
      </c>
      <c r="AI362" s="14">
        <f>INDEX(挂机升级突破!$BY$7:$BY$26,AM362)</f>
        <v>5</v>
      </c>
      <c r="AJ362" s="14">
        <f>INDEX(挂机升级突破!$BZ$7:$BZ$26,AM362)</f>
        <v>4</v>
      </c>
      <c r="AK362" s="14">
        <f t="shared" si="99"/>
        <v>2</v>
      </c>
      <c r="AL362" s="14" t="str">
        <f t="shared" si="100"/>
        <v>噬日</v>
      </c>
      <c r="AM362" s="14">
        <f t="shared" si="101"/>
        <v>18</v>
      </c>
      <c r="AN362" s="14" t="str">
        <f t="shared" si="102"/>
        <v>噬日18突</v>
      </c>
      <c r="AO362" s="14" t="str">
        <f>IF(AI362&gt;0,INDEX(挂机升级突破!$CF$5:$CJ$5,卡牌消耗!AI362),"")</f>
        <v>金币</v>
      </c>
      <c r="AP362" s="14">
        <f>IF(AI362&gt;0,ROUND(INDEX(挂机升级突破!$CJ$7:$CJ$26,卡牌消耗!AM362)*INDEX(卡牌消耗!$B$8:$F$8,AK362),0),"")</f>
        <v>37800</v>
      </c>
      <c r="AQ362" s="14" t="str">
        <f>IF(AJ362&gt;0,INDEX(挂机升级突破!$CF$5:$CJ$5,卡牌消耗!AJ362),"")</f>
        <v>铀金</v>
      </c>
      <c r="AR362" s="14">
        <f>IF(AJ362&gt;0,ROUND(INDEX(挂机升级突破!$CF$7:$CI$26,卡牌消耗!AM362,卡牌消耗!AJ362)*INDEX($B$6:$F$6,AK362),0),"")</f>
        <v>10</v>
      </c>
      <c r="AS362" s="120"/>
      <c r="AT362" s="120"/>
      <c r="AU362" s="122"/>
      <c r="AV362" s="15"/>
      <c r="BK362" s="15"/>
    </row>
    <row r="363" spans="8:63" ht="16.5" x14ac:dyDescent="0.2">
      <c r="H363" s="15"/>
      <c r="I363" s="15"/>
      <c r="J363" s="15"/>
      <c r="K363" s="15"/>
      <c r="L363" s="15"/>
      <c r="M363" s="15"/>
      <c r="N363" s="15"/>
      <c r="O363" s="15"/>
      <c r="P363" s="120">
        <v>359</v>
      </c>
      <c r="Q363" s="14">
        <f t="shared" si="93"/>
        <v>7</v>
      </c>
      <c r="R363" s="14">
        <f>INDEX(挂机升级突破!$BG$6:$BG$57,卡牌消耗!X363)</f>
        <v>11</v>
      </c>
      <c r="S363" s="14">
        <f>INDEX(挂机升级突破!BH$6:BH$57,卡牌消耗!$X363)</f>
        <v>5</v>
      </c>
      <c r="T363" s="14">
        <f>INDEX(挂机升级突破!BI$6:BI$57,卡牌消耗!$X363)</f>
        <v>10</v>
      </c>
      <c r="U363" s="14" t="str">
        <f t="shared" si="94"/>
        <v>天使缇娜</v>
      </c>
      <c r="V363" s="14">
        <f t="shared" si="95"/>
        <v>4</v>
      </c>
      <c r="W363" s="14" t="str">
        <f t="shared" si="96"/>
        <v>天使缇娜魂火-47</v>
      </c>
      <c r="X363" s="14">
        <f t="shared" si="97"/>
        <v>47</v>
      </c>
      <c r="Y363" s="14" t="str">
        <f>INDEX(挂机升级突破!$BJ$4:$BT$4,INDEX(挂机升级突破!$BG$6:$BG$57,卡牌消耗!X363))</f>
        <v>金币</v>
      </c>
      <c r="Z363" s="14">
        <f>ROUND(INDEX(挂机升级突破!$AZ$6:$AZ$57,卡牌消耗!X363)*INDEX(卡牌消耗!$B$8:$F$8,V363),0)</f>
        <v>150795</v>
      </c>
      <c r="AA363" s="14" t="str">
        <f>IF(S363&gt;0,INDEX(挂机升级突破!$BJ$4:$BT$4,S363),"")</f>
        <v>红色基础材料</v>
      </c>
      <c r="AB363" s="14">
        <f>ROUND(INDEX(挂机升级突破!$BJ$6:$BT$57,卡牌消耗!X363,S363)*INDEX(卡牌消耗!$B$5:$F$5,V363),0)</f>
        <v>13</v>
      </c>
      <c r="AC363" s="14" t="str">
        <f>IF(T363&gt;0,INDEX(挂机升级突破!$BJ$4:$BT$4,T363),"")</f>
        <v>灵玉</v>
      </c>
      <c r="AD363" s="14">
        <f>IF(T363&gt;0,ROUND(INDEX(挂机升级突破!$BJ$6:$BT$57,卡牌消耗!X363,T363)*INDEX(卡牌消耗!$B$7:$F$7,V363),0),"")</f>
        <v>2</v>
      </c>
      <c r="AE363" s="122"/>
      <c r="AF363" s="15"/>
      <c r="AG363" s="120">
        <v>359</v>
      </c>
      <c r="AH363" s="14">
        <f t="shared" si="98"/>
        <v>18</v>
      </c>
      <c r="AI363" s="14">
        <f>INDEX(挂机升级突破!$BY$7:$BY$26,AM363)</f>
        <v>5</v>
      </c>
      <c r="AJ363" s="14">
        <f>INDEX(挂机升级突破!$BZ$7:$BZ$26,AM363)</f>
        <v>4</v>
      </c>
      <c r="AK363" s="14">
        <f t="shared" si="99"/>
        <v>2</v>
      </c>
      <c r="AL363" s="14" t="str">
        <f t="shared" si="100"/>
        <v>噬日</v>
      </c>
      <c r="AM363" s="14">
        <f t="shared" si="101"/>
        <v>19</v>
      </c>
      <c r="AN363" s="14" t="str">
        <f t="shared" si="102"/>
        <v>噬日19突</v>
      </c>
      <c r="AO363" s="14" t="str">
        <f>IF(AI363&gt;0,INDEX(挂机升级突破!$CF$5:$CJ$5,卡牌消耗!AI363),"")</f>
        <v>金币</v>
      </c>
      <c r="AP363" s="14">
        <f>IF(AI363&gt;0,ROUND(INDEX(挂机升级突破!$CJ$7:$CJ$26,卡牌消耗!AM363)*INDEX(卡牌消耗!$B$8:$F$8,AK363),0),"")</f>
        <v>45574</v>
      </c>
      <c r="AQ363" s="14" t="str">
        <f>IF(AJ363&gt;0,INDEX(挂机升级突破!$CF$5:$CJ$5,卡牌消耗!AJ363),"")</f>
        <v>铀金</v>
      </c>
      <c r="AR363" s="14">
        <f>IF(AJ363&gt;0,ROUND(INDEX(挂机升级突破!$CF$7:$CI$26,卡牌消耗!AM363,卡牌消耗!AJ363)*INDEX($B$6:$F$6,AK363),0),"")</f>
        <v>13</v>
      </c>
      <c r="AS363" s="120"/>
      <c r="AT363" s="120"/>
      <c r="AU363" s="122"/>
      <c r="AV363" s="15"/>
      <c r="BK363" s="15"/>
    </row>
    <row r="364" spans="8:63" ht="16.5" x14ac:dyDescent="0.2">
      <c r="H364" s="15"/>
      <c r="I364" s="15"/>
      <c r="J364" s="15"/>
      <c r="K364" s="15"/>
      <c r="L364" s="15"/>
      <c r="M364" s="15"/>
      <c r="N364" s="15"/>
      <c r="O364" s="15"/>
      <c r="P364" s="120">
        <v>360</v>
      </c>
      <c r="Q364" s="14">
        <f t="shared" si="93"/>
        <v>7</v>
      </c>
      <c r="R364" s="14">
        <f>INDEX(挂机升级突破!$BG$6:$BG$57,卡牌消耗!X364)</f>
        <v>11</v>
      </c>
      <c r="S364" s="14">
        <f>INDEX(挂机升级突破!BH$6:BH$57,卡牌消耗!$X364)</f>
        <v>5</v>
      </c>
      <c r="T364" s="14">
        <f>INDEX(挂机升级突破!BI$6:BI$57,卡牌消耗!$X364)</f>
        <v>10</v>
      </c>
      <c r="U364" s="14" t="str">
        <f t="shared" si="94"/>
        <v>天使缇娜</v>
      </c>
      <c r="V364" s="14">
        <f t="shared" si="95"/>
        <v>4</v>
      </c>
      <c r="W364" s="14" t="str">
        <f t="shared" si="96"/>
        <v>天使缇娜魂火-48</v>
      </c>
      <c r="X364" s="14">
        <f t="shared" si="97"/>
        <v>48</v>
      </c>
      <c r="Y364" s="14" t="str">
        <f>INDEX(挂机升级突破!$BJ$4:$BT$4,INDEX(挂机升级突破!$BG$6:$BG$57,卡牌消耗!X364))</f>
        <v>金币</v>
      </c>
      <c r="Z364" s="14">
        <f>ROUND(INDEX(挂机升级突破!$AZ$6:$AZ$57,卡牌消耗!X364)*INDEX(卡牌消耗!$B$8:$F$8,V364),0)</f>
        <v>168195</v>
      </c>
      <c r="AA364" s="14" t="str">
        <f>IF(S364&gt;0,INDEX(挂机升级突破!$BJ$4:$BT$4,S364),"")</f>
        <v>红色基础材料</v>
      </c>
      <c r="AB364" s="14">
        <f>ROUND(INDEX(挂机升级突破!$BJ$6:$BT$57,卡牌消耗!X364,S364)*INDEX(卡牌消耗!$B$5:$F$5,V364),0)</f>
        <v>13</v>
      </c>
      <c r="AC364" s="14" t="str">
        <f>IF(T364&gt;0,INDEX(挂机升级突破!$BJ$4:$BT$4,T364),"")</f>
        <v>灵玉</v>
      </c>
      <c r="AD364" s="14">
        <f>IF(T364&gt;0,ROUND(INDEX(挂机升级突破!$BJ$6:$BT$57,卡牌消耗!X364,T364)*INDEX(卡牌消耗!$B$7:$F$7,V364),0),"")</f>
        <v>2</v>
      </c>
      <c r="AE364" s="122"/>
      <c r="AF364" s="15"/>
      <c r="AG364" s="120">
        <v>360</v>
      </c>
      <c r="AH364" s="14">
        <f t="shared" si="98"/>
        <v>18</v>
      </c>
      <c r="AI364" s="14">
        <f>INDEX(挂机升级突破!$BY$7:$BY$26,AM364)</f>
        <v>5</v>
      </c>
      <c r="AJ364" s="14">
        <f>INDEX(挂机升级突破!$BZ$7:$BZ$26,AM364)</f>
        <v>4</v>
      </c>
      <c r="AK364" s="14">
        <f t="shared" si="99"/>
        <v>2</v>
      </c>
      <c r="AL364" s="14" t="str">
        <f t="shared" si="100"/>
        <v>噬日</v>
      </c>
      <c r="AM364" s="14">
        <f t="shared" si="101"/>
        <v>20</v>
      </c>
      <c r="AN364" s="14" t="str">
        <f t="shared" si="102"/>
        <v>噬日20突</v>
      </c>
      <c r="AO364" s="14" t="str">
        <f>IF(AI364&gt;0,INDEX(挂机升级突破!$CF$5:$CJ$5,卡牌消耗!AI364),"")</f>
        <v>金币</v>
      </c>
      <c r="AP364" s="14">
        <f>IF(AI364&gt;0,ROUND(INDEX(挂机升级突破!$CJ$7:$CJ$26,卡牌消耗!AM364)*INDEX(卡牌消耗!$B$8:$F$8,AK364),0),"")</f>
        <v>63504</v>
      </c>
      <c r="AQ364" s="14" t="str">
        <f>IF(AJ364&gt;0,INDEX(挂机升级突破!$CF$5:$CJ$5,卡牌消耗!AJ364),"")</f>
        <v>铀金</v>
      </c>
      <c r="AR364" s="14">
        <f>IF(AJ364&gt;0,ROUND(INDEX(挂机升级突破!$CF$7:$CI$26,卡牌消耗!AM364,卡牌消耗!AJ364)*INDEX($B$6:$F$6,AK364),0),"")</f>
        <v>17</v>
      </c>
      <c r="AS364" s="120"/>
      <c r="AT364" s="120"/>
      <c r="AU364" s="122"/>
      <c r="AV364" s="15"/>
      <c r="BK364" s="15"/>
    </row>
    <row r="365" spans="8:63" ht="16.5" x14ac:dyDescent="0.2">
      <c r="H365" s="15"/>
      <c r="I365" s="15"/>
      <c r="J365" s="15"/>
      <c r="K365" s="15"/>
      <c r="L365" s="15"/>
      <c r="M365" s="15"/>
      <c r="N365" s="15"/>
      <c r="O365" s="15"/>
      <c r="P365" s="120">
        <v>361</v>
      </c>
      <c r="Q365" s="14">
        <f t="shared" si="93"/>
        <v>7</v>
      </c>
      <c r="R365" s="14">
        <f>INDEX(挂机升级突破!$BG$6:$BG$57,卡牌消耗!X365)</f>
        <v>11</v>
      </c>
      <c r="S365" s="14">
        <f>INDEX(挂机升级突破!BH$6:BH$57,卡牌消耗!$X365)</f>
        <v>5</v>
      </c>
      <c r="T365" s="14">
        <f>INDEX(挂机升级突破!BI$6:BI$57,卡牌消耗!$X365)</f>
        <v>10</v>
      </c>
      <c r="U365" s="14" t="str">
        <f t="shared" si="94"/>
        <v>天使缇娜</v>
      </c>
      <c r="V365" s="14">
        <f t="shared" si="95"/>
        <v>4</v>
      </c>
      <c r="W365" s="14" t="str">
        <f t="shared" si="96"/>
        <v>天使缇娜魂火-49</v>
      </c>
      <c r="X365" s="14">
        <f t="shared" si="97"/>
        <v>49</v>
      </c>
      <c r="Y365" s="14" t="str">
        <f>INDEX(挂机升级突破!$BJ$4:$BT$4,INDEX(挂机升级突破!$BG$6:$BG$57,卡牌消耗!X365))</f>
        <v>金币</v>
      </c>
      <c r="Z365" s="14">
        <f>ROUND(INDEX(挂机升级突破!$AZ$6:$AZ$57,卡牌消耗!X365)*INDEX(卡牌消耗!$B$8:$F$8,V365),0)</f>
        <v>176903</v>
      </c>
      <c r="AA365" s="14" t="str">
        <f>IF(S365&gt;0,INDEX(挂机升级突破!$BJ$4:$BT$4,S365),"")</f>
        <v>红色基础材料</v>
      </c>
      <c r="AB365" s="14">
        <f>ROUND(INDEX(挂机升级突破!$BJ$6:$BT$57,卡牌消耗!X365,S365)*INDEX(卡牌消耗!$B$5:$F$5,V365),0)</f>
        <v>14</v>
      </c>
      <c r="AC365" s="14" t="str">
        <f>IF(T365&gt;0,INDEX(挂机升级突破!$BJ$4:$BT$4,T365),"")</f>
        <v>灵玉</v>
      </c>
      <c r="AD365" s="14">
        <f>IF(T365&gt;0,ROUND(INDEX(挂机升级突破!$BJ$6:$BT$57,卡牌消耗!X365,T365)*INDEX(卡牌消耗!$B$7:$F$7,V365),0),"")</f>
        <v>2</v>
      </c>
      <c r="AE365" s="122"/>
      <c r="AF365" s="15"/>
      <c r="AG365" s="120">
        <v>361</v>
      </c>
      <c r="AH365" s="14">
        <f t="shared" si="98"/>
        <v>19</v>
      </c>
      <c r="AI365" s="14">
        <f>INDEX(挂机升级突破!$BY$7:$BY$26,AM365)</f>
        <v>0</v>
      </c>
      <c r="AJ365" s="14">
        <f>INDEX(挂机升级突破!$BZ$7:$BZ$26,AM365)</f>
        <v>0</v>
      </c>
      <c r="AK365" s="14">
        <f t="shared" si="99"/>
        <v>2</v>
      </c>
      <c r="AL365" s="14" t="str">
        <f t="shared" si="100"/>
        <v>食火蜥</v>
      </c>
      <c r="AM365" s="14">
        <f t="shared" si="101"/>
        <v>1</v>
      </c>
      <c r="AN365" s="14" t="str">
        <f t="shared" si="102"/>
        <v>食火蜥1突</v>
      </c>
      <c r="AO365" s="14" t="str">
        <f>IF(AI365&gt;0,INDEX(挂机升级突破!$CF$5:$CJ$5,卡牌消耗!AI365),"")</f>
        <v/>
      </c>
      <c r="AP365" s="14" t="str">
        <f>IF(AI365&gt;0,ROUND(INDEX(挂机升级突破!$CJ$7:$CJ$26,卡牌消耗!AM365)*INDEX(卡牌消耗!$B$8:$F$8,AK365),0),"")</f>
        <v/>
      </c>
      <c r="AQ365" s="14" t="str">
        <f>IF(AJ365&gt;0,INDEX(挂机升级突破!$CF$5:$CJ$5,卡牌消耗!AJ365),"")</f>
        <v/>
      </c>
      <c r="AR365" s="14" t="str">
        <f>IF(AJ365&gt;0,ROUND(INDEX(挂机升级突破!$CF$7:$CI$26,卡牌消耗!AM365,卡牌消耗!AJ365)*INDEX($B$6:$F$6,AK365),0),"")</f>
        <v/>
      </c>
      <c r="AS365" s="120"/>
      <c r="AT365" s="120"/>
      <c r="AU365" s="122"/>
      <c r="AV365" s="15"/>
      <c r="BK365" s="15"/>
    </row>
    <row r="366" spans="8:63" ht="16.5" x14ac:dyDescent="0.2">
      <c r="H366" s="15"/>
      <c r="I366" s="15"/>
      <c r="J366" s="15"/>
      <c r="K366" s="15"/>
      <c r="L366" s="15"/>
      <c r="M366" s="15"/>
      <c r="N366" s="15"/>
      <c r="O366" s="15"/>
      <c r="P366" s="120">
        <v>362</v>
      </c>
      <c r="Q366" s="14">
        <f t="shared" si="93"/>
        <v>7</v>
      </c>
      <c r="R366" s="14">
        <f>INDEX(挂机升级突破!$BG$6:$BG$57,卡牌消耗!X366)</f>
        <v>11</v>
      </c>
      <c r="S366" s="14">
        <f>INDEX(挂机升级突破!BH$6:BH$57,卡牌消耗!$X366)</f>
        <v>5</v>
      </c>
      <c r="T366" s="14">
        <f>INDEX(挂机升级突破!BI$6:BI$57,卡牌消耗!$X366)</f>
        <v>10</v>
      </c>
      <c r="U366" s="14" t="str">
        <f t="shared" si="94"/>
        <v>天使缇娜</v>
      </c>
      <c r="V366" s="14">
        <f t="shared" si="95"/>
        <v>4</v>
      </c>
      <c r="W366" s="14" t="str">
        <f t="shared" si="96"/>
        <v>天使缇娜魂火-50</v>
      </c>
      <c r="X366" s="14">
        <f t="shared" si="97"/>
        <v>50</v>
      </c>
      <c r="Y366" s="14" t="str">
        <f>INDEX(挂机升级突破!$BJ$4:$BT$4,INDEX(挂机升级突破!$BG$6:$BG$57,卡牌消耗!X366))</f>
        <v>金币</v>
      </c>
      <c r="Z366" s="14">
        <f>ROUND(INDEX(挂机升级突破!$AZ$6:$AZ$57,卡牌消耗!X366)*INDEX(卡牌消耗!$B$8:$F$8,V366),0)</f>
        <v>197310</v>
      </c>
      <c r="AA366" s="14" t="str">
        <f>IF(S366&gt;0,INDEX(挂机升级突破!$BJ$4:$BT$4,S366),"")</f>
        <v>红色基础材料</v>
      </c>
      <c r="AB366" s="14">
        <f>ROUND(INDEX(挂机升级突破!$BJ$6:$BT$57,卡牌消耗!X366,S366)*INDEX(卡牌消耗!$B$5:$F$5,V366),0)</f>
        <v>14</v>
      </c>
      <c r="AC366" s="14" t="str">
        <f>IF(T366&gt;0,INDEX(挂机升级突破!$BJ$4:$BT$4,T366),"")</f>
        <v>灵玉</v>
      </c>
      <c r="AD366" s="14">
        <f>IF(T366&gt;0,ROUND(INDEX(挂机升级突破!$BJ$6:$BT$57,卡牌消耗!X366,T366)*INDEX(卡牌消耗!$B$7:$F$7,V366),0),"")</f>
        <v>2</v>
      </c>
      <c r="AE366" s="122"/>
      <c r="AF366" s="15"/>
      <c r="AG366" s="120">
        <v>362</v>
      </c>
      <c r="AH366" s="14">
        <f t="shared" si="98"/>
        <v>19</v>
      </c>
      <c r="AI366" s="14">
        <f>INDEX(挂机升级突破!$BY$7:$BY$26,AM366)</f>
        <v>5</v>
      </c>
      <c r="AJ366" s="14">
        <f>INDEX(挂机升级突破!$BZ$7:$BZ$26,AM366)</f>
        <v>0</v>
      </c>
      <c r="AK366" s="14">
        <f t="shared" si="99"/>
        <v>2</v>
      </c>
      <c r="AL366" s="14" t="str">
        <f t="shared" si="100"/>
        <v>食火蜥</v>
      </c>
      <c r="AM366" s="14">
        <f t="shared" si="101"/>
        <v>2</v>
      </c>
      <c r="AN366" s="14" t="str">
        <f t="shared" si="102"/>
        <v>食火蜥2突</v>
      </c>
      <c r="AO366" s="14" t="str">
        <f>IF(AI366&gt;0,INDEX(挂机升级突破!$CF$5:$CJ$5,卡牌消耗!AI366),"")</f>
        <v>金币</v>
      </c>
      <c r="AP366" s="14">
        <f>IF(AI366&gt;0,ROUND(INDEX(挂机升级突破!$CJ$7:$CJ$26,卡牌消耗!AM366)*INDEX(卡牌消耗!$B$8:$F$8,AK366),0),"")</f>
        <v>56</v>
      </c>
      <c r="AQ366" s="14" t="str">
        <f>IF(AJ366&gt;0,INDEX(挂机升级突破!$CF$5:$CJ$5,卡牌消耗!AJ366),"")</f>
        <v/>
      </c>
      <c r="AR366" s="14" t="str">
        <f>IF(AJ366&gt;0,ROUND(INDEX(挂机升级突破!$CF$7:$CI$26,卡牌消耗!AM366,卡牌消耗!AJ366)*INDEX($B$6:$F$6,AK366),0),"")</f>
        <v/>
      </c>
      <c r="AS366" s="120"/>
      <c r="AT366" s="120"/>
      <c r="AU366" s="122"/>
      <c r="AV366" s="15"/>
      <c r="BK366" s="15"/>
    </row>
    <row r="367" spans="8:63" ht="16.5" x14ac:dyDescent="0.2">
      <c r="H367" s="15"/>
      <c r="I367" s="15"/>
      <c r="J367" s="15"/>
      <c r="K367" s="15"/>
      <c r="L367" s="15"/>
      <c r="M367" s="15"/>
      <c r="N367" s="15"/>
      <c r="O367" s="15"/>
      <c r="P367" s="120">
        <v>363</v>
      </c>
      <c r="Q367" s="14">
        <f t="shared" si="93"/>
        <v>7</v>
      </c>
      <c r="R367" s="14">
        <f>INDEX(挂机升级突破!$BG$6:$BG$57,卡牌消耗!X367)</f>
        <v>11</v>
      </c>
      <c r="S367" s="14">
        <f>INDEX(挂机升级突破!BH$6:BH$57,卡牌消耗!$X367)</f>
        <v>5</v>
      </c>
      <c r="T367" s="14">
        <f>INDEX(挂机升级突破!BI$6:BI$57,卡牌消耗!$X367)</f>
        <v>10</v>
      </c>
      <c r="U367" s="14" t="str">
        <f t="shared" si="94"/>
        <v>天使缇娜</v>
      </c>
      <c r="V367" s="14">
        <f t="shared" si="95"/>
        <v>4</v>
      </c>
      <c r="W367" s="14" t="str">
        <f t="shared" si="96"/>
        <v>天使缇娜魂火-51</v>
      </c>
      <c r="X367" s="14">
        <f t="shared" si="97"/>
        <v>51</v>
      </c>
      <c r="Y367" s="14" t="str">
        <f>INDEX(挂机升级突破!$BJ$4:$BT$4,INDEX(挂机升级突破!$BG$6:$BG$57,卡牌消耗!X367))</f>
        <v>金币</v>
      </c>
      <c r="Z367" s="14">
        <f>ROUND(INDEX(挂机升级突破!$AZ$6:$AZ$57,卡牌消耗!X367)*INDEX(卡牌消耗!$B$8:$F$8,V367),0)</f>
        <v>205920</v>
      </c>
      <c r="AA367" s="14" t="str">
        <f>IF(S367&gt;0,INDEX(挂机升级突破!$BJ$4:$BT$4,S367),"")</f>
        <v>红色基础材料</v>
      </c>
      <c r="AB367" s="14">
        <f>ROUND(INDEX(挂机升级突破!$BJ$6:$BT$57,卡牌消耗!X367,S367)*INDEX(卡牌消耗!$B$5:$F$5,V367),0)</f>
        <v>14</v>
      </c>
      <c r="AC367" s="14" t="str">
        <f>IF(T367&gt;0,INDEX(挂机升级突破!$BJ$4:$BT$4,T367),"")</f>
        <v>灵玉</v>
      </c>
      <c r="AD367" s="14">
        <f>IF(T367&gt;0,ROUND(INDEX(挂机升级突破!$BJ$6:$BT$57,卡牌消耗!X367,T367)*INDEX(卡牌消耗!$B$7:$F$7,V367),0),"")</f>
        <v>2</v>
      </c>
      <c r="AE367" s="122"/>
      <c r="AF367" s="15"/>
      <c r="AG367" s="120">
        <v>363</v>
      </c>
      <c r="AH367" s="14">
        <f t="shared" si="98"/>
        <v>19</v>
      </c>
      <c r="AI367" s="14">
        <f>INDEX(挂机升级突破!$BY$7:$BY$26,AM367)</f>
        <v>5</v>
      </c>
      <c r="AJ367" s="14">
        <f>INDEX(挂机升级突破!$BZ$7:$BZ$26,AM367)</f>
        <v>0</v>
      </c>
      <c r="AK367" s="14">
        <f t="shared" si="99"/>
        <v>2</v>
      </c>
      <c r="AL367" s="14" t="str">
        <f t="shared" si="100"/>
        <v>食火蜥</v>
      </c>
      <c r="AM367" s="14">
        <f t="shared" si="101"/>
        <v>3</v>
      </c>
      <c r="AN367" s="14" t="str">
        <f t="shared" si="102"/>
        <v>食火蜥3突</v>
      </c>
      <c r="AO367" s="14" t="str">
        <f>IF(AI367&gt;0,INDEX(挂机升级突破!$CF$5:$CJ$5,卡牌消耗!AI367),"")</f>
        <v>金币</v>
      </c>
      <c r="AP367" s="14">
        <f>IF(AI367&gt;0,ROUND(INDEX(挂机升级突破!$CJ$7:$CJ$26,卡牌消耗!AM367)*INDEX(卡牌消耗!$B$8:$F$8,AK367),0),"")</f>
        <v>224</v>
      </c>
      <c r="AQ367" s="14" t="str">
        <f>IF(AJ367&gt;0,INDEX(挂机升级突破!$CF$5:$CJ$5,卡牌消耗!AJ367),"")</f>
        <v/>
      </c>
      <c r="AR367" s="14" t="str">
        <f>IF(AJ367&gt;0,ROUND(INDEX(挂机升级突破!$CF$7:$CI$26,卡牌消耗!AM367,卡牌消耗!AJ367)*INDEX($B$6:$F$6,AK367),0),"")</f>
        <v/>
      </c>
      <c r="AS367" s="120"/>
      <c r="AT367" s="120"/>
      <c r="AU367" s="122"/>
      <c r="AV367" s="15"/>
      <c r="BK367" s="15"/>
    </row>
    <row r="368" spans="8:63" ht="16.5" x14ac:dyDescent="0.2">
      <c r="H368" s="15"/>
      <c r="I368" s="15"/>
      <c r="J368" s="15"/>
      <c r="K368" s="15"/>
      <c r="L368" s="15"/>
      <c r="M368" s="15"/>
      <c r="N368" s="15"/>
      <c r="O368" s="15"/>
      <c r="P368" s="120">
        <v>364</v>
      </c>
      <c r="Q368" s="14">
        <f t="shared" si="93"/>
        <v>7</v>
      </c>
      <c r="R368" s="14">
        <f>INDEX(挂机升级突破!$BG$6:$BG$57,卡牌消耗!X368)</f>
        <v>11</v>
      </c>
      <c r="S368" s="14">
        <f>INDEX(挂机升级突破!BH$6:BH$57,卡牌消耗!$X368)</f>
        <v>5</v>
      </c>
      <c r="T368" s="14">
        <f>INDEX(挂机升级突破!BI$6:BI$57,卡牌消耗!$X368)</f>
        <v>10</v>
      </c>
      <c r="U368" s="14" t="str">
        <f t="shared" si="94"/>
        <v>天使缇娜</v>
      </c>
      <c r="V368" s="14">
        <f t="shared" si="95"/>
        <v>4</v>
      </c>
      <c r="W368" s="14" t="str">
        <f t="shared" si="96"/>
        <v>天使缇娜魂火-52</v>
      </c>
      <c r="X368" s="14">
        <f t="shared" si="97"/>
        <v>52</v>
      </c>
      <c r="Y368" s="14" t="str">
        <f>INDEX(挂机升级突破!$BJ$4:$BT$4,INDEX(挂机升级突破!$BG$6:$BG$57,卡牌消耗!X368))</f>
        <v>金币</v>
      </c>
      <c r="Z368" s="14">
        <f>ROUND(INDEX(挂机升级突破!$AZ$6:$AZ$57,卡牌消耗!X368)*INDEX(卡牌消耗!$B$8:$F$8,V368),0)</f>
        <v>229680</v>
      </c>
      <c r="AA368" s="14" t="str">
        <f>IF(S368&gt;0,INDEX(挂机升级突破!$BJ$4:$BT$4,S368),"")</f>
        <v>红色基础材料</v>
      </c>
      <c r="AB368" s="14">
        <f>ROUND(INDEX(挂机升级突破!$BJ$6:$BT$57,卡牌消耗!X368,S368)*INDEX(卡牌消耗!$B$5:$F$5,V368),0)</f>
        <v>14</v>
      </c>
      <c r="AC368" s="14" t="str">
        <f>IF(T368&gt;0,INDEX(挂机升级突破!$BJ$4:$BT$4,T368),"")</f>
        <v>灵玉</v>
      </c>
      <c r="AD368" s="14">
        <f>IF(T368&gt;0,ROUND(INDEX(挂机升级突破!$BJ$6:$BT$57,卡牌消耗!X368,T368)*INDEX(卡牌消耗!$B$7:$F$7,V368),0),"")</f>
        <v>2</v>
      </c>
      <c r="AE368" s="122"/>
      <c r="AF368" s="15"/>
      <c r="AG368" s="120">
        <v>364</v>
      </c>
      <c r="AH368" s="14">
        <f t="shared" si="98"/>
        <v>19</v>
      </c>
      <c r="AI368" s="14">
        <f>INDEX(挂机升级突破!$BY$7:$BY$26,AM368)</f>
        <v>5</v>
      </c>
      <c r="AJ368" s="14">
        <f>INDEX(挂机升级突破!$BZ$7:$BZ$26,AM368)</f>
        <v>1</v>
      </c>
      <c r="AK368" s="14">
        <f t="shared" si="99"/>
        <v>2</v>
      </c>
      <c r="AL368" s="14" t="str">
        <f t="shared" si="100"/>
        <v>食火蜥</v>
      </c>
      <c r="AM368" s="14">
        <f t="shared" si="101"/>
        <v>4</v>
      </c>
      <c r="AN368" s="14" t="str">
        <f t="shared" si="102"/>
        <v>食火蜥4突</v>
      </c>
      <c r="AO368" s="14" t="str">
        <f>IF(AI368&gt;0,INDEX(挂机升级突破!$CF$5:$CJ$5,卡牌消耗!AI368),"")</f>
        <v>金币</v>
      </c>
      <c r="AP368" s="14">
        <f>IF(AI368&gt;0,ROUND(INDEX(挂机升级突破!$CJ$7:$CJ$26,卡牌消耗!AM368)*INDEX(卡牌消耗!$B$8:$F$8,AK368),0),"")</f>
        <v>672</v>
      </c>
      <c r="AQ368" s="14" t="str">
        <f>IF(AJ368&gt;0,INDEX(挂机升级突破!$CF$5:$CJ$5,卡牌消耗!AJ368),"")</f>
        <v>玄铁</v>
      </c>
      <c r="AR368" s="14">
        <f>IF(AJ368&gt;0,ROUND(INDEX(挂机升级突破!$CF$7:$CI$26,卡牌消耗!AM368,卡牌消耗!AJ368)*INDEX($B$6:$F$6,AK368),0),"")</f>
        <v>6</v>
      </c>
      <c r="AS368" s="120"/>
      <c r="AT368" s="120"/>
      <c r="AU368" s="122"/>
      <c r="AV368" s="15"/>
      <c r="BK368" s="15"/>
    </row>
    <row r="369" spans="8:63" ht="16.5" x14ac:dyDescent="0.2">
      <c r="H369" s="15"/>
      <c r="I369" s="15"/>
      <c r="J369" s="15"/>
      <c r="K369" s="15"/>
      <c r="L369" s="15"/>
      <c r="M369" s="15"/>
      <c r="N369" s="15"/>
      <c r="O369" s="15"/>
      <c r="P369" s="120">
        <v>365</v>
      </c>
      <c r="Q369" s="14">
        <f t="shared" si="93"/>
        <v>8</v>
      </c>
      <c r="R369" s="14">
        <f>INDEX(挂机升级突破!$BG$6:$BG$57,卡牌消耗!X369)</f>
        <v>11</v>
      </c>
      <c r="S369" s="14">
        <f>INDEX(挂机升级突破!BH$6:BH$57,卡牌消耗!$X369)</f>
        <v>1</v>
      </c>
      <c r="T369" s="14">
        <f>INDEX(挂机升级突破!BI$6:BI$57,卡牌消耗!$X369)</f>
        <v>0</v>
      </c>
      <c r="U369" s="14" t="str">
        <f t="shared" si="94"/>
        <v>夏侯渊</v>
      </c>
      <c r="V369" s="14">
        <f t="shared" si="95"/>
        <v>4</v>
      </c>
      <c r="W369" s="14" t="str">
        <f t="shared" si="96"/>
        <v>夏侯渊魂火-1</v>
      </c>
      <c r="X369" s="14">
        <f t="shared" si="97"/>
        <v>1</v>
      </c>
      <c r="Y369" s="14" t="str">
        <f>INDEX(挂机升级突破!$BJ$4:$BT$4,INDEX(挂机升级突破!$BG$6:$BG$57,卡牌消耗!X369))</f>
        <v>金币</v>
      </c>
      <c r="Z369" s="14">
        <f>ROUND(INDEX(挂机升级突破!$AZ$6:$AZ$57,卡牌消耗!X369)*INDEX(卡牌消耗!$B$8:$F$8,V369),0)</f>
        <v>120</v>
      </c>
      <c r="AA369" s="14" t="str">
        <f>IF(S369&gt;0,INDEX(挂机升级突破!$BJ$4:$BT$4,S369),"")</f>
        <v>绿色基础材料</v>
      </c>
      <c r="AB369" s="14">
        <f>ROUND(INDEX(挂机升级突破!$BJ$6:$BT$57,卡牌消耗!X369,S369)*INDEX(卡牌消耗!$B$5:$F$5,V369),0)</f>
        <v>18</v>
      </c>
      <c r="AC369" s="14" t="str">
        <f>IF(T369&gt;0,INDEX(挂机升级突破!$BJ$4:$BT$4,T369),"")</f>
        <v/>
      </c>
      <c r="AD369" s="14" t="str">
        <f>IF(T369&gt;0,ROUND(INDEX(挂机升级突破!$BJ$6:$BT$57,卡牌消耗!X369,T369)*INDEX(卡牌消耗!$B$7:$F$7,V369),0),"")</f>
        <v/>
      </c>
      <c r="AE369" s="122"/>
      <c r="AF369" s="15"/>
      <c r="AG369" s="120">
        <v>365</v>
      </c>
      <c r="AH369" s="14">
        <f t="shared" si="98"/>
        <v>19</v>
      </c>
      <c r="AI369" s="14">
        <f>INDEX(挂机升级突破!$BY$7:$BY$26,AM369)</f>
        <v>5</v>
      </c>
      <c r="AJ369" s="14">
        <f>INDEX(挂机升级突破!$BZ$7:$BZ$26,AM369)</f>
        <v>1</v>
      </c>
      <c r="AK369" s="14">
        <f t="shared" si="99"/>
        <v>2</v>
      </c>
      <c r="AL369" s="14" t="str">
        <f t="shared" si="100"/>
        <v>食火蜥</v>
      </c>
      <c r="AM369" s="14">
        <f t="shared" si="101"/>
        <v>5</v>
      </c>
      <c r="AN369" s="14" t="str">
        <f t="shared" si="102"/>
        <v>食火蜥5突</v>
      </c>
      <c r="AO369" s="14" t="str">
        <f>IF(AI369&gt;0,INDEX(挂机升级突破!$CF$5:$CJ$5,卡牌消耗!AI369),"")</f>
        <v>金币</v>
      </c>
      <c r="AP369" s="14">
        <f>IF(AI369&gt;0,ROUND(INDEX(挂机升级突破!$CJ$7:$CJ$26,卡牌消耗!AM369)*INDEX(卡牌消耗!$B$8:$F$8,AK369),0),"")</f>
        <v>1344</v>
      </c>
      <c r="AQ369" s="14" t="str">
        <f>IF(AJ369&gt;0,INDEX(挂机升级突破!$CF$5:$CJ$5,卡牌消耗!AJ369),"")</f>
        <v>玄铁</v>
      </c>
      <c r="AR369" s="14">
        <f>IF(AJ369&gt;0,ROUND(INDEX(挂机升级突破!$CF$7:$CI$26,卡牌消耗!AM369,卡牌消耗!AJ369)*INDEX($B$6:$F$6,AK369),0),"")</f>
        <v>11</v>
      </c>
      <c r="AS369" s="120"/>
      <c r="AT369" s="120"/>
      <c r="AU369" s="122"/>
      <c r="AV369" s="15"/>
      <c r="BK369" s="15"/>
    </row>
    <row r="370" spans="8:63" ht="16.5" x14ac:dyDescent="0.2">
      <c r="H370" s="15"/>
      <c r="I370" s="15"/>
      <c r="J370" s="15"/>
      <c r="K370" s="15"/>
      <c r="L370" s="15"/>
      <c r="M370" s="15"/>
      <c r="N370" s="15"/>
      <c r="O370" s="15"/>
      <c r="P370" s="120">
        <v>366</v>
      </c>
      <c r="Q370" s="14">
        <f t="shared" si="93"/>
        <v>8</v>
      </c>
      <c r="R370" s="14">
        <f>INDEX(挂机升级突破!$BG$6:$BG$57,卡牌消耗!X370)</f>
        <v>11</v>
      </c>
      <c r="S370" s="14">
        <f>INDEX(挂机升级突破!BH$6:BH$57,卡牌消耗!$X370)</f>
        <v>1</v>
      </c>
      <c r="T370" s="14">
        <f>INDEX(挂机升级突破!BI$6:BI$57,卡牌消耗!$X370)</f>
        <v>0</v>
      </c>
      <c r="U370" s="14" t="str">
        <f t="shared" si="94"/>
        <v>夏侯渊</v>
      </c>
      <c r="V370" s="14">
        <f t="shared" si="95"/>
        <v>4</v>
      </c>
      <c r="W370" s="14" t="str">
        <f t="shared" si="96"/>
        <v>夏侯渊魂火-2</v>
      </c>
      <c r="X370" s="14">
        <f t="shared" si="97"/>
        <v>2</v>
      </c>
      <c r="Y370" s="14" t="str">
        <f>INDEX(挂机升级突破!$BJ$4:$BT$4,INDEX(挂机升级突破!$BG$6:$BG$57,卡牌消耗!X370))</f>
        <v>金币</v>
      </c>
      <c r="Z370" s="14">
        <f>ROUND(INDEX(挂机升级突破!$AZ$6:$AZ$57,卡牌消耗!X370)*INDEX(卡牌消耗!$B$8:$F$8,V370),0)</f>
        <v>180</v>
      </c>
      <c r="AA370" s="14" t="str">
        <f>IF(S370&gt;0,INDEX(挂机升级突破!$BJ$4:$BT$4,S370),"")</f>
        <v>绿色基础材料</v>
      </c>
      <c r="AB370" s="14">
        <f>ROUND(INDEX(挂机升级突破!$BJ$6:$BT$57,卡牌消耗!X370,S370)*INDEX(卡牌消耗!$B$5:$F$5,V370),0)</f>
        <v>48</v>
      </c>
      <c r="AC370" s="14" t="str">
        <f>IF(T370&gt;0,INDEX(挂机升级突破!$BJ$4:$BT$4,T370),"")</f>
        <v/>
      </c>
      <c r="AD370" s="14" t="str">
        <f>IF(T370&gt;0,ROUND(INDEX(挂机升级突破!$BJ$6:$BT$57,卡牌消耗!X370,T370)*INDEX(卡牌消耗!$B$7:$F$7,V370),0),"")</f>
        <v/>
      </c>
      <c r="AE370" s="122"/>
      <c r="AF370" s="15"/>
      <c r="AG370" s="120">
        <v>366</v>
      </c>
      <c r="AH370" s="14">
        <f t="shared" si="98"/>
        <v>19</v>
      </c>
      <c r="AI370" s="14">
        <f>INDEX(挂机升级突破!$BY$7:$BY$26,AM370)</f>
        <v>5</v>
      </c>
      <c r="AJ370" s="14">
        <f>INDEX(挂机升级突破!$BZ$7:$BZ$26,AM370)</f>
        <v>1</v>
      </c>
      <c r="AK370" s="14">
        <f t="shared" si="99"/>
        <v>2</v>
      </c>
      <c r="AL370" s="14" t="str">
        <f t="shared" si="100"/>
        <v>食火蜥</v>
      </c>
      <c r="AM370" s="14">
        <f t="shared" si="101"/>
        <v>6</v>
      </c>
      <c r="AN370" s="14" t="str">
        <f t="shared" si="102"/>
        <v>食火蜥6突</v>
      </c>
      <c r="AO370" s="14" t="str">
        <f>IF(AI370&gt;0,INDEX(挂机升级突破!$CF$5:$CJ$5,卡牌消耗!AI370),"")</f>
        <v>金币</v>
      </c>
      <c r="AP370" s="14">
        <f>IF(AI370&gt;0,ROUND(INDEX(挂机升级突破!$CJ$7:$CJ$26,卡牌消耗!AM370)*INDEX(卡牌消耗!$B$8:$F$8,AK370),0),"")</f>
        <v>1680</v>
      </c>
      <c r="AQ370" s="14" t="str">
        <f>IF(AJ370&gt;0,INDEX(挂机升级突破!$CF$5:$CJ$5,卡牌消耗!AJ370),"")</f>
        <v>玄铁</v>
      </c>
      <c r="AR370" s="14">
        <f>IF(AJ370&gt;0,ROUND(INDEX(挂机升级突破!$CF$7:$CI$26,卡牌消耗!AM370,卡牌消耗!AJ370)*INDEX($B$6:$F$6,AK370),0),"")</f>
        <v>17</v>
      </c>
      <c r="AS370" s="120"/>
      <c r="AT370" s="120"/>
      <c r="AU370" s="122"/>
      <c r="AV370" s="15"/>
      <c r="BK370" s="15"/>
    </row>
    <row r="371" spans="8:63" ht="16.5" x14ac:dyDescent="0.2">
      <c r="H371" s="15"/>
      <c r="I371" s="15"/>
      <c r="J371" s="15"/>
      <c r="K371" s="15"/>
      <c r="L371" s="15"/>
      <c r="M371" s="15"/>
      <c r="N371" s="15"/>
      <c r="O371" s="15"/>
      <c r="P371" s="120">
        <v>367</v>
      </c>
      <c r="Q371" s="14">
        <f t="shared" si="93"/>
        <v>8</v>
      </c>
      <c r="R371" s="14">
        <f>INDEX(挂机升级突破!$BG$6:$BG$57,卡牌消耗!X371)</f>
        <v>11</v>
      </c>
      <c r="S371" s="14">
        <f>INDEX(挂机升级突破!BH$6:BH$57,卡牌消耗!$X371)</f>
        <v>1</v>
      </c>
      <c r="T371" s="14">
        <f>INDEX(挂机升级突破!BI$6:BI$57,卡牌消耗!$X371)</f>
        <v>0</v>
      </c>
      <c r="U371" s="14" t="str">
        <f t="shared" si="94"/>
        <v>夏侯渊</v>
      </c>
      <c r="V371" s="14">
        <f t="shared" si="95"/>
        <v>4</v>
      </c>
      <c r="W371" s="14" t="str">
        <f t="shared" si="96"/>
        <v>夏侯渊魂火-3</v>
      </c>
      <c r="X371" s="14">
        <f t="shared" si="97"/>
        <v>3</v>
      </c>
      <c r="Y371" s="14" t="str">
        <f>INDEX(挂机升级突破!$BJ$4:$BT$4,INDEX(挂机升级突破!$BG$6:$BG$57,卡牌消耗!X371))</f>
        <v>金币</v>
      </c>
      <c r="Z371" s="14">
        <f>ROUND(INDEX(挂机升级突破!$AZ$6:$AZ$57,卡牌消耗!X371)*INDEX(卡牌消耗!$B$8:$F$8,V371),0)</f>
        <v>270</v>
      </c>
      <c r="AA371" s="14" t="str">
        <f>IF(S371&gt;0,INDEX(挂机升级突破!$BJ$4:$BT$4,S371),"")</f>
        <v>绿色基础材料</v>
      </c>
      <c r="AB371" s="14">
        <f>ROUND(INDEX(挂机升级突破!$BJ$6:$BT$57,卡牌消耗!X371,S371)*INDEX(卡牌消耗!$B$5:$F$5,V371),0)</f>
        <v>60</v>
      </c>
      <c r="AC371" s="14" t="str">
        <f>IF(T371&gt;0,INDEX(挂机升级突破!$BJ$4:$BT$4,T371),"")</f>
        <v/>
      </c>
      <c r="AD371" s="14" t="str">
        <f>IF(T371&gt;0,ROUND(INDEX(挂机升级突破!$BJ$6:$BT$57,卡牌消耗!X371,T371)*INDEX(卡牌消耗!$B$7:$F$7,V371),0),"")</f>
        <v/>
      </c>
      <c r="AE371" s="122"/>
      <c r="AF371" s="15"/>
      <c r="AG371" s="120">
        <v>367</v>
      </c>
      <c r="AH371" s="14">
        <f t="shared" si="98"/>
        <v>19</v>
      </c>
      <c r="AI371" s="14">
        <f>INDEX(挂机升级突破!$BY$7:$BY$26,AM371)</f>
        <v>5</v>
      </c>
      <c r="AJ371" s="14">
        <f>INDEX(挂机升级突破!$BZ$7:$BZ$26,AM371)</f>
        <v>1</v>
      </c>
      <c r="AK371" s="14">
        <f t="shared" si="99"/>
        <v>2</v>
      </c>
      <c r="AL371" s="14" t="str">
        <f t="shared" si="100"/>
        <v>食火蜥</v>
      </c>
      <c r="AM371" s="14">
        <f t="shared" si="101"/>
        <v>7</v>
      </c>
      <c r="AN371" s="14" t="str">
        <f t="shared" si="102"/>
        <v>食火蜥7突</v>
      </c>
      <c r="AO371" s="14" t="str">
        <f>IF(AI371&gt;0,INDEX(挂机升级突破!$CF$5:$CJ$5,卡牌消耗!AI371),"")</f>
        <v>金币</v>
      </c>
      <c r="AP371" s="14">
        <f>IF(AI371&gt;0,ROUND(INDEX(挂机升级突破!$CJ$7:$CJ$26,卡牌消耗!AM371)*INDEX(卡牌消耗!$B$8:$F$8,AK371),0),"")</f>
        <v>1960</v>
      </c>
      <c r="AQ371" s="14" t="str">
        <f>IF(AJ371&gt;0,INDEX(挂机升级突破!$CF$5:$CJ$5,卡牌消耗!AJ371),"")</f>
        <v>玄铁</v>
      </c>
      <c r="AR371" s="14">
        <f>IF(AJ371&gt;0,ROUND(INDEX(挂机升级突破!$CF$7:$CI$26,卡牌消耗!AM371,卡牌消耗!AJ371)*INDEX($B$6:$F$6,AK371),0),"")</f>
        <v>28</v>
      </c>
      <c r="AS371" s="120"/>
      <c r="AT371" s="120"/>
      <c r="AU371" s="122"/>
      <c r="AV371" s="15"/>
      <c r="BK371" s="15"/>
    </row>
    <row r="372" spans="8:63" ht="16.5" x14ac:dyDescent="0.2">
      <c r="H372" s="15"/>
      <c r="I372" s="15"/>
      <c r="J372" s="15"/>
      <c r="K372" s="15"/>
      <c r="L372" s="15"/>
      <c r="M372" s="15"/>
      <c r="N372" s="15"/>
      <c r="O372" s="15"/>
      <c r="P372" s="120">
        <v>368</v>
      </c>
      <c r="Q372" s="14">
        <f t="shared" si="93"/>
        <v>8</v>
      </c>
      <c r="R372" s="14">
        <f>INDEX(挂机升级突破!$BG$6:$BG$57,卡牌消耗!X372)</f>
        <v>11</v>
      </c>
      <c r="S372" s="14">
        <f>INDEX(挂机升级突破!BH$6:BH$57,卡牌消耗!$X372)</f>
        <v>1</v>
      </c>
      <c r="T372" s="14">
        <f>INDEX(挂机升级突破!BI$6:BI$57,卡牌消耗!$X372)</f>
        <v>0</v>
      </c>
      <c r="U372" s="14" t="str">
        <f t="shared" si="94"/>
        <v>夏侯渊</v>
      </c>
      <c r="V372" s="14">
        <f t="shared" si="95"/>
        <v>4</v>
      </c>
      <c r="W372" s="14" t="str">
        <f t="shared" si="96"/>
        <v>夏侯渊魂火-4</v>
      </c>
      <c r="X372" s="14">
        <f t="shared" si="97"/>
        <v>4</v>
      </c>
      <c r="Y372" s="14" t="str">
        <f>INDEX(挂机升级突破!$BJ$4:$BT$4,INDEX(挂机升级突破!$BG$6:$BG$57,卡牌消耗!X372))</f>
        <v>金币</v>
      </c>
      <c r="Z372" s="14">
        <f>ROUND(INDEX(挂机升级突破!$AZ$6:$AZ$57,卡牌消耗!X372)*INDEX(卡牌消耗!$B$8:$F$8,V372),0)</f>
        <v>720</v>
      </c>
      <c r="AA372" s="14" t="str">
        <f>IF(S372&gt;0,INDEX(挂机升级突破!$BJ$4:$BT$4,S372),"")</f>
        <v>绿色基础材料</v>
      </c>
      <c r="AB372" s="14">
        <f>ROUND(INDEX(挂机升级突破!$BJ$6:$BT$57,卡牌消耗!X372,S372)*INDEX(卡牌消耗!$B$5:$F$5,V372),0)</f>
        <v>96</v>
      </c>
      <c r="AC372" s="14" t="str">
        <f>IF(T372&gt;0,INDEX(挂机升级突破!$BJ$4:$BT$4,T372),"")</f>
        <v/>
      </c>
      <c r="AD372" s="14" t="str">
        <f>IF(T372&gt;0,ROUND(INDEX(挂机升级突破!$BJ$6:$BT$57,卡牌消耗!X372,T372)*INDEX(卡牌消耗!$B$7:$F$7,V372),0),"")</f>
        <v/>
      </c>
      <c r="AE372" s="122"/>
      <c r="AF372" s="15"/>
      <c r="AG372" s="120">
        <v>368</v>
      </c>
      <c r="AH372" s="14">
        <f t="shared" si="98"/>
        <v>19</v>
      </c>
      <c r="AI372" s="14">
        <f>INDEX(挂机升级突破!$BY$7:$BY$26,AM372)</f>
        <v>5</v>
      </c>
      <c r="AJ372" s="14">
        <f>INDEX(挂机升级突破!$BZ$7:$BZ$26,AM372)</f>
        <v>1</v>
      </c>
      <c r="AK372" s="14">
        <f t="shared" si="99"/>
        <v>2</v>
      </c>
      <c r="AL372" s="14" t="str">
        <f t="shared" si="100"/>
        <v>食火蜥</v>
      </c>
      <c r="AM372" s="14">
        <f t="shared" si="101"/>
        <v>8</v>
      </c>
      <c r="AN372" s="14" t="str">
        <f t="shared" si="102"/>
        <v>食火蜥8突</v>
      </c>
      <c r="AO372" s="14" t="str">
        <f>IF(AI372&gt;0,INDEX(挂机升级突破!$CF$5:$CJ$5,卡牌消耗!AI372),"")</f>
        <v>金币</v>
      </c>
      <c r="AP372" s="14">
        <f>IF(AI372&gt;0,ROUND(INDEX(挂机升级突破!$CJ$7:$CJ$26,卡牌消耗!AM372)*INDEX(卡牌消耗!$B$8:$F$8,AK372),0),"")</f>
        <v>2258</v>
      </c>
      <c r="AQ372" s="14" t="str">
        <f>IF(AJ372&gt;0,INDEX(挂机升级突破!$CF$5:$CJ$5,卡牌消耗!AJ372),"")</f>
        <v>玄铁</v>
      </c>
      <c r="AR372" s="14">
        <f>IF(AJ372&gt;0,ROUND(INDEX(挂机升级突破!$CF$7:$CI$26,卡牌消耗!AM372,卡牌消耗!AJ372)*INDEX($B$6:$F$6,AK372),0),"")</f>
        <v>50</v>
      </c>
      <c r="AS372" s="120"/>
      <c r="AT372" s="120"/>
      <c r="AU372" s="122"/>
      <c r="AV372" s="15"/>
      <c r="BK372" s="15"/>
    </row>
    <row r="373" spans="8:63" ht="16.5" x14ac:dyDescent="0.2">
      <c r="H373" s="15"/>
      <c r="I373" s="15"/>
      <c r="J373" s="15"/>
      <c r="K373" s="15"/>
      <c r="L373" s="15"/>
      <c r="M373" s="15"/>
      <c r="N373" s="15"/>
      <c r="O373" s="15"/>
      <c r="P373" s="120">
        <v>369</v>
      </c>
      <c r="Q373" s="14">
        <f t="shared" si="93"/>
        <v>8</v>
      </c>
      <c r="R373" s="14">
        <f>INDEX(挂机升级突破!$BG$6:$BG$57,卡牌消耗!X373)</f>
        <v>11</v>
      </c>
      <c r="S373" s="14">
        <f>INDEX(挂机升级突破!BH$6:BH$57,卡牌消耗!$X373)</f>
        <v>1</v>
      </c>
      <c r="T373" s="14">
        <f>INDEX(挂机升级突破!BI$6:BI$57,卡牌消耗!$X373)</f>
        <v>0</v>
      </c>
      <c r="U373" s="14" t="str">
        <f t="shared" si="94"/>
        <v>夏侯渊</v>
      </c>
      <c r="V373" s="14">
        <f t="shared" si="95"/>
        <v>4</v>
      </c>
      <c r="W373" s="14" t="str">
        <f t="shared" si="96"/>
        <v>夏侯渊魂火-5</v>
      </c>
      <c r="X373" s="14">
        <f t="shared" si="97"/>
        <v>5</v>
      </c>
      <c r="Y373" s="14" t="str">
        <f>INDEX(挂机升级突破!$BJ$4:$BT$4,INDEX(挂机升级突破!$BG$6:$BG$57,卡牌消耗!X373))</f>
        <v>金币</v>
      </c>
      <c r="Z373" s="14">
        <f>ROUND(INDEX(挂机升级突破!$AZ$6:$AZ$57,卡牌消耗!X373)*INDEX(卡牌消耗!$B$8:$F$8,V373),0)</f>
        <v>1500</v>
      </c>
      <c r="AA373" s="14" t="str">
        <f>IF(S373&gt;0,INDEX(挂机升级突破!$BJ$4:$BT$4,S373),"")</f>
        <v>绿色基础材料</v>
      </c>
      <c r="AB373" s="14">
        <f>ROUND(INDEX(挂机升级突破!$BJ$6:$BT$57,卡牌消耗!X373,S373)*INDEX(卡牌消耗!$B$5:$F$5,V373),0)</f>
        <v>96</v>
      </c>
      <c r="AC373" s="14" t="str">
        <f>IF(T373&gt;0,INDEX(挂机升级突破!$BJ$4:$BT$4,T373),"")</f>
        <v/>
      </c>
      <c r="AD373" s="14" t="str">
        <f>IF(T373&gt;0,ROUND(INDEX(挂机升级突破!$BJ$6:$BT$57,卡牌消耗!X373,T373)*INDEX(卡牌消耗!$B$7:$F$7,V373),0),"")</f>
        <v/>
      </c>
      <c r="AE373" s="122"/>
      <c r="AF373" s="15"/>
      <c r="AG373" s="120">
        <v>369</v>
      </c>
      <c r="AH373" s="14">
        <f t="shared" si="98"/>
        <v>19</v>
      </c>
      <c r="AI373" s="14">
        <f>INDEX(挂机升级突破!$BY$7:$BY$26,AM373)</f>
        <v>5</v>
      </c>
      <c r="AJ373" s="14">
        <f>INDEX(挂机升级突破!$BZ$7:$BZ$26,AM373)</f>
        <v>2</v>
      </c>
      <c r="AK373" s="14">
        <f t="shared" si="99"/>
        <v>2</v>
      </c>
      <c r="AL373" s="14" t="str">
        <f t="shared" si="100"/>
        <v>食火蜥</v>
      </c>
      <c r="AM373" s="14">
        <f t="shared" si="101"/>
        <v>9</v>
      </c>
      <c r="AN373" s="14" t="str">
        <f t="shared" si="102"/>
        <v>食火蜥9突</v>
      </c>
      <c r="AO373" s="14" t="str">
        <f>IF(AI373&gt;0,INDEX(挂机升级突破!$CF$5:$CJ$5,卡牌消耗!AI373),"")</f>
        <v>金币</v>
      </c>
      <c r="AP373" s="14">
        <f>IF(AI373&gt;0,ROUND(INDEX(挂机升级突破!$CJ$7:$CJ$26,卡牌消耗!AM373)*INDEX(卡牌消耗!$B$8:$F$8,AK373),0),"")</f>
        <v>2912</v>
      </c>
      <c r="AQ373" s="14" t="str">
        <f>IF(AJ373&gt;0,INDEX(挂机升级突破!$CF$5:$CJ$5,卡牌消耗!AJ373),"")</f>
        <v>乌金</v>
      </c>
      <c r="AR373" s="14">
        <f>IF(AJ373&gt;0,ROUND(INDEX(挂机升级突破!$CF$7:$CI$26,卡牌消耗!AM373,卡牌消耗!AJ373)*INDEX($B$6:$F$6,AK373),0),"")</f>
        <v>16</v>
      </c>
      <c r="AS373" s="120"/>
      <c r="AT373" s="120"/>
      <c r="AU373" s="122"/>
      <c r="AV373" s="15"/>
      <c r="BK373" s="15"/>
    </row>
    <row r="374" spans="8:63" ht="16.5" x14ac:dyDescent="0.2">
      <c r="H374" s="15"/>
      <c r="I374" s="15"/>
      <c r="J374" s="15"/>
      <c r="K374" s="15"/>
      <c r="L374" s="15"/>
      <c r="M374" s="15"/>
      <c r="N374" s="15"/>
      <c r="O374" s="15"/>
      <c r="P374" s="120">
        <v>370</v>
      </c>
      <c r="Q374" s="14">
        <f t="shared" si="93"/>
        <v>8</v>
      </c>
      <c r="R374" s="14">
        <f>INDEX(挂机升级突破!$BG$6:$BG$57,卡牌消耗!X374)</f>
        <v>11</v>
      </c>
      <c r="S374" s="14">
        <f>INDEX(挂机升级突破!BH$6:BH$57,卡牌消耗!$X374)</f>
        <v>2</v>
      </c>
      <c r="T374" s="14">
        <f>INDEX(挂机升级突破!BI$6:BI$57,卡牌消耗!$X374)</f>
        <v>0</v>
      </c>
      <c r="U374" s="14" t="str">
        <f t="shared" si="94"/>
        <v>夏侯渊</v>
      </c>
      <c r="V374" s="14">
        <f t="shared" si="95"/>
        <v>4</v>
      </c>
      <c r="W374" s="14" t="str">
        <f t="shared" si="96"/>
        <v>夏侯渊魂火-6</v>
      </c>
      <c r="X374" s="14">
        <f t="shared" si="97"/>
        <v>6</v>
      </c>
      <c r="Y374" s="14" t="str">
        <f>INDEX(挂机升级突破!$BJ$4:$BT$4,INDEX(挂机升级突破!$BG$6:$BG$57,卡牌消耗!X374))</f>
        <v>金币</v>
      </c>
      <c r="Z374" s="14">
        <f>ROUND(INDEX(挂机升级突破!$AZ$6:$AZ$57,卡牌消耗!X374)*INDEX(卡牌消耗!$B$8:$F$8,V374),0)</f>
        <v>2160</v>
      </c>
      <c r="AA374" s="14" t="str">
        <f>IF(S374&gt;0,INDEX(挂机升级突破!$BJ$4:$BT$4,S374),"")</f>
        <v>蓝色基础材料</v>
      </c>
      <c r="AB374" s="14">
        <f>ROUND(INDEX(挂机升级突破!$BJ$6:$BT$57,卡牌消耗!X374,S374)*INDEX(卡牌消耗!$B$5:$F$5,V374),0)</f>
        <v>24</v>
      </c>
      <c r="AC374" s="14" t="str">
        <f>IF(T374&gt;0,INDEX(挂机升级突破!$BJ$4:$BT$4,T374),"")</f>
        <v/>
      </c>
      <c r="AD374" s="14" t="str">
        <f>IF(T374&gt;0,ROUND(INDEX(挂机升级突破!$BJ$6:$BT$57,卡牌消耗!X374,T374)*INDEX(卡牌消耗!$B$7:$F$7,V374),0),"")</f>
        <v/>
      </c>
      <c r="AE374" s="122"/>
      <c r="AF374" s="15"/>
      <c r="AG374" s="120">
        <v>370</v>
      </c>
      <c r="AH374" s="14">
        <f t="shared" si="98"/>
        <v>19</v>
      </c>
      <c r="AI374" s="14">
        <f>INDEX(挂机升级突破!$BY$7:$BY$26,AM374)</f>
        <v>5</v>
      </c>
      <c r="AJ374" s="14">
        <f>INDEX(挂机升级突破!$BZ$7:$BZ$26,AM374)</f>
        <v>2</v>
      </c>
      <c r="AK374" s="14">
        <f t="shared" si="99"/>
        <v>2</v>
      </c>
      <c r="AL374" s="14" t="str">
        <f t="shared" si="100"/>
        <v>食火蜥</v>
      </c>
      <c r="AM374" s="14">
        <f t="shared" si="101"/>
        <v>10</v>
      </c>
      <c r="AN374" s="14" t="str">
        <f t="shared" si="102"/>
        <v>食火蜥10突</v>
      </c>
      <c r="AO374" s="14" t="str">
        <f>IF(AI374&gt;0,INDEX(挂机升级突破!$CF$5:$CJ$5,卡牌消耗!AI374),"")</f>
        <v>金币</v>
      </c>
      <c r="AP374" s="14">
        <f>IF(AI374&gt;0,ROUND(INDEX(挂机升级突破!$CJ$7:$CJ$26,卡牌消耗!AM374)*INDEX(卡牌消耗!$B$8:$F$8,AK374),0),"")</f>
        <v>4442</v>
      </c>
      <c r="AQ374" s="14" t="str">
        <f>IF(AJ374&gt;0,INDEX(挂机升级突破!$CF$5:$CJ$5,卡牌消耗!AJ374),"")</f>
        <v>乌金</v>
      </c>
      <c r="AR374" s="14">
        <f>IF(AJ374&gt;0,ROUND(INDEX(挂机升级突破!$CF$7:$CI$26,卡牌消耗!AM374,卡牌消耗!AJ374)*INDEX($B$6:$F$6,AK374),0),"")</f>
        <v>23</v>
      </c>
      <c r="AS374" s="120"/>
      <c r="AT374" s="120"/>
      <c r="AU374" s="122"/>
      <c r="AV374" s="15"/>
      <c r="BK374" s="15"/>
    </row>
    <row r="375" spans="8:63" ht="16.5" x14ac:dyDescent="0.2">
      <c r="H375" s="15"/>
      <c r="I375" s="15"/>
      <c r="J375" s="15"/>
      <c r="K375" s="15"/>
      <c r="L375" s="15"/>
      <c r="M375" s="15"/>
      <c r="N375" s="15"/>
      <c r="O375" s="15"/>
      <c r="P375" s="120">
        <v>371</v>
      </c>
      <c r="Q375" s="14">
        <f t="shared" si="93"/>
        <v>8</v>
      </c>
      <c r="R375" s="14">
        <f>INDEX(挂机升级突破!$BG$6:$BG$57,卡牌消耗!X375)</f>
        <v>11</v>
      </c>
      <c r="S375" s="14">
        <f>INDEX(挂机升级突破!BH$6:BH$57,卡牌消耗!$X375)</f>
        <v>2</v>
      </c>
      <c r="T375" s="14">
        <f>INDEX(挂机升级突破!BI$6:BI$57,卡牌消耗!$X375)</f>
        <v>0</v>
      </c>
      <c r="U375" s="14" t="str">
        <f t="shared" si="94"/>
        <v>夏侯渊</v>
      </c>
      <c r="V375" s="14">
        <f t="shared" si="95"/>
        <v>4</v>
      </c>
      <c r="W375" s="14" t="str">
        <f t="shared" si="96"/>
        <v>夏侯渊魂火-7</v>
      </c>
      <c r="X375" s="14">
        <f t="shared" si="97"/>
        <v>7</v>
      </c>
      <c r="Y375" s="14" t="str">
        <f>INDEX(挂机升级突破!$BJ$4:$BT$4,INDEX(挂机升级突破!$BG$6:$BG$57,卡牌消耗!X375))</f>
        <v>金币</v>
      </c>
      <c r="Z375" s="14">
        <f>ROUND(INDEX(挂机升级突破!$AZ$6:$AZ$57,卡牌消耗!X375)*INDEX(卡牌消耗!$B$8:$F$8,V375),0)</f>
        <v>3150</v>
      </c>
      <c r="AA375" s="14" t="str">
        <f>IF(S375&gt;0,INDEX(挂机升级突破!$BJ$4:$BT$4,S375),"")</f>
        <v>蓝色基础材料</v>
      </c>
      <c r="AB375" s="14">
        <f>ROUND(INDEX(挂机升级突破!$BJ$6:$BT$57,卡牌消耗!X375,S375)*INDEX(卡牌消耗!$B$5:$F$5,V375),0)</f>
        <v>24</v>
      </c>
      <c r="AC375" s="14" t="str">
        <f>IF(T375&gt;0,INDEX(挂机升级突破!$BJ$4:$BT$4,T375),"")</f>
        <v/>
      </c>
      <c r="AD375" s="14" t="str">
        <f>IF(T375&gt;0,ROUND(INDEX(挂机升级突破!$BJ$6:$BT$57,卡牌消耗!X375,T375)*INDEX(卡牌消耗!$B$7:$F$7,V375),0),"")</f>
        <v/>
      </c>
      <c r="AE375" s="122"/>
      <c r="AF375" s="15"/>
      <c r="AG375" s="120">
        <v>371</v>
      </c>
      <c r="AH375" s="14">
        <f t="shared" si="98"/>
        <v>19</v>
      </c>
      <c r="AI375" s="14">
        <f>INDEX(挂机升级突破!$BY$7:$BY$26,AM375)</f>
        <v>5</v>
      </c>
      <c r="AJ375" s="14">
        <f>INDEX(挂机升级突破!$BZ$7:$BZ$26,AM375)</f>
        <v>2</v>
      </c>
      <c r="AK375" s="14">
        <f t="shared" si="99"/>
        <v>2</v>
      </c>
      <c r="AL375" s="14" t="str">
        <f t="shared" si="100"/>
        <v>食火蜥</v>
      </c>
      <c r="AM375" s="14">
        <f t="shared" si="101"/>
        <v>11</v>
      </c>
      <c r="AN375" s="14" t="str">
        <f t="shared" si="102"/>
        <v>食火蜥11突</v>
      </c>
      <c r="AO375" s="14" t="str">
        <f>IF(AI375&gt;0,INDEX(挂机升级突破!$CF$5:$CJ$5,卡牌消耗!AI375),"")</f>
        <v>金币</v>
      </c>
      <c r="AP375" s="14">
        <f>IF(AI375&gt;0,ROUND(INDEX(挂机升级突破!$CJ$7:$CJ$26,卡牌消耗!AM375)*INDEX(卡牌消耗!$B$8:$F$8,AK375),0),"")</f>
        <v>5460</v>
      </c>
      <c r="AQ375" s="14" t="str">
        <f>IF(AJ375&gt;0,INDEX(挂机升级突破!$CF$5:$CJ$5,卡牌消耗!AJ375),"")</f>
        <v>乌金</v>
      </c>
      <c r="AR375" s="14">
        <f>IF(AJ375&gt;0,ROUND(INDEX(挂机升级突破!$CF$7:$CI$26,卡牌消耗!AM375,卡牌消耗!AJ375)*INDEX($B$6:$F$6,AK375),0),"")</f>
        <v>30</v>
      </c>
      <c r="AS375" s="120"/>
      <c r="AT375" s="120"/>
      <c r="AU375" s="122"/>
      <c r="AV375" s="15"/>
      <c r="BK375" s="15"/>
    </row>
    <row r="376" spans="8:63" ht="16.5" x14ac:dyDescent="0.2">
      <c r="H376" s="15"/>
      <c r="I376" s="15"/>
      <c r="J376" s="15"/>
      <c r="K376" s="15"/>
      <c r="L376" s="15"/>
      <c r="M376" s="15"/>
      <c r="N376" s="15"/>
      <c r="O376" s="15"/>
      <c r="P376" s="120">
        <v>372</v>
      </c>
      <c r="Q376" s="14">
        <f t="shared" si="93"/>
        <v>8</v>
      </c>
      <c r="R376" s="14">
        <f>INDEX(挂机升级突破!$BG$6:$BG$57,卡牌消耗!X376)</f>
        <v>11</v>
      </c>
      <c r="S376" s="14">
        <f>INDEX(挂机升级突破!BH$6:BH$57,卡牌消耗!$X376)</f>
        <v>2</v>
      </c>
      <c r="T376" s="14">
        <f>INDEX(挂机升级突破!BI$6:BI$57,卡牌消耗!$X376)</f>
        <v>0</v>
      </c>
      <c r="U376" s="14" t="str">
        <f t="shared" si="94"/>
        <v>夏侯渊</v>
      </c>
      <c r="V376" s="14">
        <f t="shared" si="95"/>
        <v>4</v>
      </c>
      <c r="W376" s="14" t="str">
        <f t="shared" si="96"/>
        <v>夏侯渊魂火-8</v>
      </c>
      <c r="X376" s="14">
        <f t="shared" si="97"/>
        <v>8</v>
      </c>
      <c r="Y376" s="14" t="str">
        <f>INDEX(挂机升级突破!$BJ$4:$BT$4,INDEX(挂机升级突破!$BG$6:$BG$57,卡牌消耗!X376))</f>
        <v>金币</v>
      </c>
      <c r="Z376" s="14">
        <f>ROUND(INDEX(挂机升级突破!$AZ$6:$AZ$57,卡牌消耗!X376)*INDEX(卡牌消耗!$B$8:$F$8,V376),0)</f>
        <v>4320</v>
      </c>
      <c r="AA376" s="14" t="str">
        <f>IF(S376&gt;0,INDEX(挂机升级突破!$BJ$4:$BT$4,S376),"")</f>
        <v>蓝色基础材料</v>
      </c>
      <c r="AB376" s="14">
        <f>ROUND(INDEX(挂机升级突破!$BJ$6:$BT$57,卡牌消耗!X376,S376)*INDEX(卡牌消耗!$B$5:$F$5,V376),0)</f>
        <v>42</v>
      </c>
      <c r="AC376" s="14" t="str">
        <f>IF(T376&gt;0,INDEX(挂机升级突破!$BJ$4:$BT$4,T376),"")</f>
        <v/>
      </c>
      <c r="AD376" s="14" t="str">
        <f>IF(T376&gt;0,ROUND(INDEX(挂机升级突破!$BJ$6:$BT$57,卡牌消耗!X376,T376)*INDEX(卡牌消耗!$B$7:$F$7,V376),0),"")</f>
        <v/>
      </c>
      <c r="AE376" s="122"/>
      <c r="AF376" s="15"/>
      <c r="AG376" s="120">
        <v>372</v>
      </c>
      <c r="AH376" s="14">
        <f t="shared" si="98"/>
        <v>19</v>
      </c>
      <c r="AI376" s="14">
        <f>INDEX(挂机升级突破!$BY$7:$BY$26,AM376)</f>
        <v>5</v>
      </c>
      <c r="AJ376" s="14">
        <f>INDEX(挂机升级突破!$BZ$7:$BZ$26,AM376)</f>
        <v>2</v>
      </c>
      <c r="AK376" s="14">
        <f t="shared" si="99"/>
        <v>2</v>
      </c>
      <c r="AL376" s="14" t="str">
        <f t="shared" si="100"/>
        <v>食火蜥</v>
      </c>
      <c r="AM376" s="14">
        <f t="shared" si="101"/>
        <v>12</v>
      </c>
      <c r="AN376" s="14" t="str">
        <f t="shared" si="102"/>
        <v>食火蜥12突</v>
      </c>
      <c r="AO376" s="14" t="str">
        <f>IF(AI376&gt;0,INDEX(挂机升级突破!$CF$5:$CJ$5,卡牌消耗!AI376),"")</f>
        <v>金币</v>
      </c>
      <c r="AP376" s="14">
        <f>IF(AI376&gt;0,ROUND(INDEX(挂机升级突破!$CJ$7:$CJ$26,卡牌消耗!AM376)*INDEX(卡牌消耗!$B$8:$F$8,AK376),0),"")</f>
        <v>9240</v>
      </c>
      <c r="AQ376" s="14" t="str">
        <f>IF(AJ376&gt;0,INDEX(挂机升级突破!$CF$5:$CJ$5,卡牌消耗!AJ376),"")</f>
        <v>乌金</v>
      </c>
      <c r="AR376" s="14">
        <f>IF(AJ376&gt;0,ROUND(INDEX(挂机升级突破!$CF$7:$CI$26,卡牌消耗!AM376,卡牌消耗!AJ376)*INDEX($B$6:$F$6,AK376),0),"")</f>
        <v>39</v>
      </c>
      <c r="AS376" s="120"/>
      <c r="AT376" s="120"/>
      <c r="AU376" s="122"/>
      <c r="AV376" s="15"/>
      <c r="BK376" s="15"/>
    </row>
    <row r="377" spans="8:63" ht="16.5" x14ac:dyDescent="0.2">
      <c r="H377" s="15"/>
      <c r="I377" s="15"/>
      <c r="J377" s="15"/>
      <c r="K377" s="15"/>
      <c r="L377" s="15"/>
      <c r="M377" s="15"/>
      <c r="N377" s="15"/>
      <c r="O377" s="15"/>
      <c r="P377" s="120">
        <v>373</v>
      </c>
      <c r="Q377" s="14">
        <f t="shared" si="93"/>
        <v>8</v>
      </c>
      <c r="R377" s="14">
        <f>INDEX(挂机升级突破!$BG$6:$BG$57,卡牌消耗!X377)</f>
        <v>11</v>
      </c>
      <c r="S377" s="14">
        <f>INDEX(挂机升级突破!BH$6:BH$57,卡牌消耗!$X377)</f>
        <v>2</v>
      </c>
      <c r="T377" s="14">
        <f>INDEX(挂机升级突破!BI$6:BI$57,卡牌消耗!$X377)</f>
        <v>0</v>
      </c>
      <c r="U377" s="14" t="str">
        <f t="shared" si="94"/>
        <v>夏侯渊</v>
      </c>
      <c r="V377" s="14">
        <f t="shared" si="95"/>
        <v>4</v>
      </c>
      <c r="W377" s="14" t="str">
        <f t="shared" si="96"/>
        <v>夏侯渊魂火-9</v>
      </c>
      <c r="X377" s="14">
        <f t="shared" si="97"/>
        <v>9</v>
      </c>
      <c r="Y377" s="14" t="str">
        <f>INDEX(挂机升级突破!$BJ$4:$BT$4,INDEX(挂机升级突破!$BG$6:$BG$57,卡牌消耗!X377))</f>
        <v>金币</v>
      </c>
      <c r="Z377" s="14">
        <f>ROUND(INDEX(挂机升级突破!$AZ$6:$AZ$57,卡牌消耗!X377)*INDEX(卡牌消耗!$B$8:$F$8,V377),0)</f>
        <v>4680</v>
      </c>
      <c r="AA377" s="14" t="str">
        <f>IF(S377&gt;0,INDEX(挂机升级突破!$BJ$4:$BT$4,S377),"")</f>
        <v>蓝色基础材料</v>
      </c>
      <c r="AB377" s="14">
        <f>ROUND(INDEX(挂机升级突破!$BJ$6:$BT$57,卡牌消耗!X377,S377)*INDEX(卡牌消耗!$B$5:$F$5,V377),0)</f>
        <v>42</v>
      </c>
      <c r="AC377" s="14" t="str">
        <f>IF(T377&gt;0,INDEX(挂机升级突破!$BJ$4:$BT$4,T377),"")</f>
        <v/>
      </c>
      <c r="AD377" s="14" t="str">
        <f>IF(T377&gt;0,ROUND(INDEX(挂机升级突破!$BJ$6:$BT$57,卡牌消耗!X377,T377)*INDEX(卡牌消耗!$B$7:$F$7,V377),0),"")</f>
        <v/>
      </c>
      <c r="AE377" s="122"/>
      <c r="AF377" s="15"/>
      <c r="AG377" s="120">
        <v>373</v>
      </c>
      <c r="AH377" s="14">
        <f t="shared" si="98"/>
        <v>19</v>
      </c>
      <c r="AI377" s="14">
        <f>INDEX(挂机升级突破!$BY$7:$BY$26,AM377)</f>
        <v>5</v>
      </c>
      <c r="AJ377" s="14">
        <f>INDEX(挂机升级突破!$BZ$7:$BZ$26,AM377)</f>
        <v>3</v>
      </c>
      <c r="AK377" s="14">
        <f t="shared" si="99"/>
        <v>2</v>
      </c>
      <c r="AL377" s="14" t="str">
        <f t="shared" si="100"/>
        <v>食火蜥</v>
      </c>
      <c r="AM377" s="14">
        <f t="shared" si="101"/>
        <v>13</v>
      </c>
      <c r="AN377" s="14" t="str">
        <f t="shared" si="102"/>
        <v>食火蜥13突</v>
      </c>
      <c r="AO377" s="14" t="str">
        <f>IF(AI377&gt;0,INDEX(挂机升级突破!$CF$5:$CJ$5,卡牌消耗!AI377),"")</f>
        <v>金币</v>
      </c>
      <c r="AP377" s="14">
        <f>IF(AI377&gt;0,ROUND(INDEX(挂机升级突破!$CJ$7:$CJ$26,卡牌消耗!AM377)*INDEX(卡牌消耗!$B$8:$F$8,AK377),0),"")</f>
        <v>11573</v>
      </c>
      <c r="AQ377" s="14" t="str">
        <f>IF(AJ377&gt;0,INDEX(挂机升级突破!$CF$5:$CJ$5,卡牌消耗!AJ377),"")</f>
        <v>银母</v>
      </c>
      <c r="AR377" s="14">
        <f>IF(AJ377&gt;0,ROUND(INDEX(挂机升级突破!$CF$7:$CI$26,卡牌消耗!AM377,卡牌消耗!AJ377)*INDEX($B$6:$F$6,AK377),0),"")</f>
        <v>15</v>
      </c>
      <c r="AS377" s="120"/>
      <c r="AT377" s="120"/>
      <c r="AU377" s="122"/>
      <c r="AV377" s="15"/>
      <c r="BK377" s="15"/>
    </row>
    <row r="378" spans="8:63" ht="16.5" x14ac:dyDescent="0.2">
      <c r="H378" s="15"/>
      <c r="I378" s="15"/>
      <c r="J378" s="15"/>
      <c r="K378" s="15"/>
      <c r="L378" s="15"/>
      <c r="M378" s="15"/>
      <c r="N378" s="15"/>
      <c r="O378" s="15"/>
      <c r="P378" s="120">
        <v>374</v>
      </c>
      <c r="Q378" s="14">
        <f t="shared" si="93"/>
        <v>8</v>
      </c>
      <c r="R378" s="14">
        <f>INDEX(挂机升级突破!$BG$6:$BG$57,卡牌消耗!X378)</f>
        <v>11</v>
      </c>
      <c r="S378" s="14">
        <f>INDEX(挂机升级突破!BH$6:BH$57,卡牌消耗!$X378)</f>
        <v>2</v>
      </c>
      <c r="T378" s="14">
        <f>INDEX(挂机升级突破!BI$6:BI$57,卡牌消耗!$X378)</f>
        <v>0</v>
      </c>
      <c r="U378" s="14" t="str">
        <f t="shared" si="94"/>
        <v>夏侯渊</v>
      </c>
      <c r="V378" s="14">
        <f t="shared" si="95"/>
        <v>4</v>
      </c>
      <c r="W378" s="14" t="str">
        <f t="shared" si="96"/>
        <v>夏侯渊魂火-10</v>
      </c>
      <c r="X378" s="14">
        <f t="shared" si="97"/>
        <v>10</v>
      </c>
      <c r="Y378" s="14" t="str">
        <f>INDEX(挂机升级突破!$BJ$4:$BT$4,INDEX(挂机升级突破!$BG$6:$BG$57,卡牌消耗!X378))</f>
        <v>金币</v>
      </c>
      <c r="Z378" s="14">
        <f>ROUND(INDEX(挂机升级突破!$AZ$6:$AZ$57,卡牌消耗!X378)*INDEX(卡牌消耗!$B$8:$F$8,V378),0)</f>
        <v>5220</v>
      </c>
      <c r="AA378" s="14" t="str">
        <f>IF(S378&gt;0,INDEX(挂机升级突破!$BJ$4:$BT$4,S378),"")</f>
        <v>蓝色基础材料</v>
      </c>
      <c r="AB378" s="14">
        <f>ROUND(INDEX(挂机升级突破!$BJ$6:$BT$57,卡牌消耗!X378,S378)*INDEX(卡牌消耗!$B$5:$F$5,V378),0)</f>
        <v>66</v>
      </c>
      <c r="AC378" s="14" t="str">
        <f>IF(T378&gt;0,INDEX(挂机升级突破!$BJ$4:$BT$4,T378),"")</f>
        <v/>
      </c>
      <c r="AD378" s="14" t="str">
        <f>IF(T378&gt;0,ROUND(INDEX(挂机升级突破!$BJ$6:$BT$57,卡牌消耗!X378,T378)*INDEX(卡牌消耗!$B$7:$F$7,V378),0),"")</f>
        <v/>
      </c>
      <c r="AE378" s="122"/>
      <c r="AF378" s="15"/>
      <c r="AG378" s="120">
        <v>374</v>
      </c>
      <c r="AH378" s="14">
        <f t="shared" si="98"/>
        <v>19</v>
      </c>
      <c r="AI378" s="14">
        <f>INDEX(挂机升级突破!$BY$7:$BY$26,AM378)</f>
        <v>5</v>
      </c>
      <c r="AJ378" s="14">
        <f>INDEX(挂机升级突破!$BZ$7:$BZ$26,AM378)</f>
        <v>3</v>
      </c>
      <c r="AK378" s="14">
        <f t="shared" si="99"/>
        <v>2</v>
      </c>
      <c r="AL378" s="14" t="str">
        <f t="shared" si="100"/>
        <v>食火蜥</v>
      </c>
      <c r="AM378" s="14">
        <f t="shared" si="101"/>
        <v>14</v>
      </c>
      <c r="AN378" s="14" t="str">
        <f t="shared" si="102"/>
        <v>食火蜥14突</v>
      </c>
      <c r="AO378" s="14" t="str">
        <f>IF(AI378&gt;0,INDEX(挂机升级突破!$CF$5:$CJ$5,卡牌消耗!AI378),"")</f>
        <v>金币</v>
      </c>
      <c r="AP378" s="14">
        <f>IF(AI378&gt;0,ROUND(INDEX(挂机升级突破!$CJ$7:$CJ$26,卡牌消耗!AM378)*INDEX(卡牌消耗!$B$8:$F$8,AK378),0),"")</f>
        <v>15456</v>
      </c>
      <c r="AQ378" s="14" t="str">
        <f>IF(AJ378&gt;0,INDEX(挂机升级突破!$CF$5:$CJ$5,卡牌消耗!AJ378),"")</f>
        <v>银母</v>
      </c>
      <c r="AR378" s="14">
        <f>IF(AJ378&gt;0,ROUND(INDEX(挂机升级突破!$CF$7:$CI$26,卡牌消耗!AM378,卡牌消耗!AJ378)*INDEX($B$6:$F$6,AK378),0),"")</f>
        <v>21</v>
      </c>
      <c r="AS378" s="120"/>
      <c r="AT378" s="120"/>
      <c r="AU378" s="122"/>
      <c r="AV378" s="15"/>
      <c r="BK378" s="15"/>
    </row>
    <row r="379" spans="8:63" ht="16.5" x14ac:dyDescent="0.2">
      <c r="H379" s="15"/>
      <c r="I379" s="15"/>
      <c r="J379" s="15"/>
      <c r="K379" s="15"/>
      <c r="L379" s="15"/>
      <c r="M379" s="15"/>
      <c r="N379" s="15"/>
      <c r="O379" s="15"/>
      <c r="P379" s="120">
        <v>375</v>
      </c>
      <c r="Q379" s="14">
        <f t="shared" si="93"/>
        <v>8</v>
      </c>
      <c r="R379" s="14">
        <f>INDEX(挂机升级突破!$BG$6:$BG$57,卡牌消耗!X379)</f>
        <v>11</v>
      </c>
      <c r="S379" s="14">
        <f>INDEX(挂机升级突破!BH$6:BH$57,卡牌消耗!$X379)</f>
        <v>2</v>
      </c>
      <c r="T379" s="14">
        <f>INDEX(挂机升级突破!BI$6:BI$57,卡牌消耗!$X379)</f>
        <v>0</v>
      </c>
      <c r="U379" s="14" t="str">
        <f t="shared" si="94"/>
        <v>夏侯渊</v>
      </c>
      <c r="V379" s="14">
        <f t="shared" si="95"/>
        <v>4</v>
      </c>
      <c r="W379" s="14" t="str">
        <f t="shared" si="96"/>
        <v>夏侯渊魂火-11</v>
      </c>
      <c r="X379" s="14">
        <f t="shared" si="97"/>
        <v>11</v>
      </c>
      <c r="Y379" s="14" t="str">
        <f>INDEX(挂机升级突破!$BJ$4:$BT$4,INDEX(挂机升级突破!$BG$6:$BG$57,卡牌消耗!X379))</f>
        <v>金币</v>
      </c>
      <c r="Z379" s="14">
        <f>ROUND(INDEX(挂机升级突破!$AZ$6:$AZ$57,卡牌消耗!X379)*INDEX(卡牌消耗!$B$8:$F$8,V379),0)</f>
        <v>5460</v>
      </c>
      <c r="AA379" s="14" t="str">
        <f>IF(S379&gt;0,INDEX(挂机升级突破!$BJ$4:$BT$4,S379),"")</f>
        <v>蓝色基础材料</v>
      </c>
      <c r="AB379" s="14">
        <f>ROUND(INDEX(挂机升级突破!$BJ$6:$BT$57,卡牌消耗!X379,S379)*INDEX(卡牌消耗!$B$5:$F$5,V379),0)</f>
        <v>66</v>
      </c>
      <c r="AC379" s="14" t="str">
        <f>IF(T379&gt;0,INDEX(挂机升级突破!$BJ$4:$BT$4,T379),"")</f>
        <v/>
      </c>
      <c r="AD379" s="14" t="str">
        <f>IF(T379&gt;0,ROUND(INDEX(挂机升级突破!$BJ$6:$BT$57,卡牌消耗!X379,T379)*INDEX(卡牌消耗!$B$7:$F$7,V379),0),"")</f>
        <v/>
      </c>
      <c r="AE379" s="122"/>
      <c r="AF379" s="15"/>
      <c r="AG379" s="120">
        <v>375</v>
      </c>
      <c r="AH379" s="14">
        <f t="shared" si="98"/>
        <v>19</v>
      </c>
      <c r="AI379" s="14">
        <f>INDEX(挂机升级突破!$BY$7:$BY$26,AM379)</f>
        <v>5</v>
      </c>
      <c r="AJ379" s="14">
        <f>INDEX(挂机升级突破!$BZ$7:$BZ$26,AM379)</f>
        <v>3</v>
      </c>
      <c r="AK379" s="14">
        <f t="shared" si="99"/>
        <v>2</v>
      </c>
      <c r="AL379" s="14" t="str">
        <f t="shared" si="100"/>
        <v>食火蜥</v>
      </c>
      <c r="AM379" s="14">
        <f t="shared" si="101"/>
        <v>15</v>
      </c>
      <c r="AN379" s="14" t="str">
        <f t="shared" si="102"/>
        <v>食火蜥15突</v>
      </c>
      <c r="AO379" s="14" t="str">
        <f>IF(AI379&gt;0,INDEX(挂机升级突破!$CF$5:$CJ$5,卡牌消耗!AI379),"")</f>
        <v>金币</v>
      </c>
      <c r="AP379" s="14">
        <f>IF(AI379&gt;0,ROUND(INDEX(挂机升级突破!$CJ$7:$CJ$26,卡牌消耗!AM379)*INDEX(卡牌消耗!$B$8:$F$8,AK379),0),"")</f>
        <v>17714</v>
      </c>
      <c r="AQ379" s="14" t="str">
        <f>IF(AJ379&gt;0,INDEX(挂机升级突破!$CF$5:$CJ$5,卡牌消耗!AJ379),"")</f>
        <v>银母</v>
      </c>
      <c r="AR379" s="14">
        <f>IF(AJ379&gt;0,ROUND(INDEX(挂机升级突破!$CF$7:$CI$26,卡牌消耗!AM379,卡牌消耗!AJ379)*INDEX($B$6:$F$6,AK379),0),"")</f>
        <v>28</v>
      </c>
      <c r="AS379" s="120"/>
      <c r="AT379" s="120"/>
      <c r="AU379" s="122"/>
      <c r="AV379" s="15"/>
      <c r="BK379" s="15"/>
    </row>
    <row r="380" spans="8:63" ht="16.5" x14ac:dyDescent="0.2">
      <c r="H380" s="15"/>
      <c r="I380" s="15"/>
      <c r="J380" s="15"/>
      <c r="K380" s="15"/>
      <c r="L380" s="15"/>
      <c r="M380" s="15"/>
      <c r="N380" s="15"/>
      <c r="O380" s="15"/>
      <c r="P380" s="120">
        <v>376</v>
      </c>
      <c r="Q380" s="14">
        <f t="shared" si="93"/>
        <v>8</v>
      </c>
      <c r="R380" s="14">
        <f>INDEX(挂机升级突破!$BG$6:$BG$57,卡牌消耗!X380)</f>
        <v>11</v>
      </c>
      <c r="S380" s="14">
        <f>INDEX(挂机升级突破!BH$6:BH$57,卡牌消耗!$X380)</f>
        <v>2</v>
      </c>
      <c r="T380" s="14">
        <f>INDEX(挂机升级突破!BI$6:BI$57,卡牌消耗!$X380)</f>
        <v>0</v>
      </c>
      <c r="U380" s="14" t="str">
        <f t="shared" si="94"/>
        <v>夏侯渊</v>
      </c>
      <c r="V380" s="14">
        <f t="shared" si="95"/>
        <v>4</v>
      </c>
      <c r="W380" s="14" t="str">
        <f t="shared" si="96"/>
        <v>夏侯渊魂火-12</v>
      </c>
      <c r="X380" s="14">
        <f t="shared" si="97"/>
        <v>12</v>
      </c>
      <c r="Y380" s="14" t="str">
        <f>INDEX(挂机升级突破!$BJ$4:$BT$4,INDEX(挂机升级突破!$BG$6:$BG$57,卡牌消耗!X380))</f>
        <v>金币</v>
      </c>
      <c r="Z380" s="14">
        <f>ROUND(INDEX(挂机升级突破!$AZ$6:$AZ$57,卡牌消耗!X380)*INDEX(卡牌消耗!$B$8:$F$8,V380),0)</f>
        <v>6090</v>
      </c>
      <c r="AA380" s="14" t="str">
        <f>IF(S380&gt;0,INDEX(挂机升级突破!$BJ$4:$BT$4,S380),"")</f>
        <v>蓝色基础材料</v>
      </c>
      <c r="AB380" s="14">
        <f>ROUND(INDEX(挂机升级突破!$BJ$6:$BT$57,卡牌消耗!X380,S380)*INDEX(卡牌消耗!$B$5:$F$5,V380),0)</f>
        <v>90</v>
      </c>
      <c r="AC380" s="14" t="str">
        <f>IF(T380&gt;0,INDEX(挂机升级突破!$BJ$4:$BT$4,T380),"")</f>
        <v/>
      </c>
      <c r="AD380" s="14" t="str">
        <f>IF(T380&gt;0,ROUND(INDEX(挂机升级突破!$BJ$6:$BT$57,卡牌消耗!X380,T380)*INDEX(卡牌消耗!$B$7:$F$7,V380),0),"")</f>
        <v/>
      </c>
      <c r="AE380" s="122"/>
      <c r="AF380" s="15"/>
      <c r="AG380" s="120">
        <v>376</v>
      </c>
      <c r="AH380" s="14">
        <f t="shared" si="98"/>
        <v>19</v>
      </c>
      <c r="AI380" s="14">
        <f>INDEX(挂机升级突破!$BY$7:$BY$26,AM380)</f>
        <v>5</v>
      </c>
      <c r="AJ380" s="14">
        <f>INDEX(挂机升级突破!$BZ$7:$BZ$26,AM380)</f>
        <v>3</v>
      </c>
      <c r="AK380" s="14">
        <f t="shared" si="99"/>
        <v>2</v>
      </c>
      <c r="AL380" s="14" t="str">
        <f t="shared" si="100"/>
        <v>食火蜥</v>
      </c>
      <c r="AM380" s="14">
        <f t="shared" si="101"/>
        <v>16</v>
      </c>
      <c r="AN380" s="14" t="str">
        <f t="shared" si="102"/>
        <v>食火蜥16突</v>
      </c>
      <c r="AO380" s="14" t="str">
        <f>IF(AI380&gt;0,INDEX(挂机升级突破!$CF$5:$CJ$5,卡牌消耗!AI380),"")</f>
        <v>金币</v>
      </c>
      <c r="AP380" s="14">
        <f>IF(AI380&gt;0,ROUND(INDEX(挂机升级突破!$CJ$7:$CJ$26,卡牌消耗!AM380)*INDEX(卡牌消耗!$B$8:$F$8,AK380),0),"")</f>
        <v>22680</v>
      </c>
      <c r="AQ380" s="14" t="str">
        <f>IF(AJ380&gt;0,INDEX(挂机升级突破!$CF$5:$CJ$5,卡牌消耗!AJ380),"")</f>
        <v>银母</v>
      </c>
      <c r="AR380" s="14">
        <f>IF(AJ380&gt;0,ROUND(INDEX(挂机升级突破!$CF$7:$CI$26,卡牌消耗!AM380,卡牌消耗!AJ380)*INDEX($B$6:$F$6,AK380),0),"")</f>
        <v>36</v>
      </c>
      <c r="AS380" s="120"/>
      <c r="AT380" s="120"/>
      <c r="AU380" s="122"/>
      <c r="AV380" s="15"/>
      <c r="BK380" s="15"/>
    </row>
    <row r="381" spans="8:63" ht="16.5" x14ac:dyDescent="0.2">
      <c r="H381" s="15"/>
      <c r="I381" s="15"/>
      <c r="J381" s="15"/>
      <c r="K381" s="15"/>
      <c r="L381" s="15"/>
      <c r="M381" s="15"/>
      <c r="N381" s="15"/>
      <c r="O381" s="15"/>
      <c r="P381" s="120">
        <v>377</v>
      </c>
      <c r="Q381" s="14">
        <f t="shared" si="93"/>
        <v>8</v>
      </c>
      <c r="R381" s="14">
        <f>INDEX(挂机升级突破!$BG$6:$BG$57,卡牌消耗!X381)</f>
        <v>11</v>
      </c>
      <c r="S381" s="14">
        <f>INDEX(挂机升级突破!BH$6:BH$57,卡牌消耗!$X381)</f>
        <v>2</v>
      </c>
      <c r="T381" s="14">
        <f>INDEX(挂机升级突破!BI$6:BI$57,卡牌消耗!$X381)</f>
        <v>0</v>
      </c>
      <c r="U381" s="14" t="str">
        <f t="shared" si="94"/>
        <v>夏侯渊</v>
      </c>
      <c r="V381" s="14">
        <f t="shared" si="95"/>
        <v>4</v>
      </c>
      <c r="W381" s="14" t="str">
        <f t="shared" si="96"/>
        <v>夏侯渊魂火-13</v>
      </c>
      <c r="X381" s="14">
        <f t="shared" si="97"/>
        <v>13</v>
      </c>
      <c r="Y381" s="14" t="str">
        <f>INDEX(挂机升级突破!$BJ$4:$BT$4,INDEX(挂机升级突破!$BG$6:$BG$57,卡牌消耗!X381))</f>
        <v>金币</v>
      </c>
      <c r="Z381" s="14">
        <f>ROUND(INDEX(挂机升级突破!$AZ$6:$AZ$57,卡牌消耗!X381)*INDEX(卡牌消耗!$B$8:$F$8,V381),0)</f>
        <v>6285</v>
      </c>
      <c r="AA381" s="14" t="str">
        <f>IF(S381&gt;0,INDEX(挂机升级突破!$BJ$4:$BT$4,S381),"")</f>
        <v>蓝色基础材料</v>
      </c>
      <c r="AB381" s="14">
        <f>ROUND(INDEX(挂机升级突破!$BJ$6:$BT$57,卡牌消耗!X381,S381)*INDEX(卡牌消耗!$B$5:$F$5,V381),0)</f>
        <v>90</v>
      </c>
      <c r="AC381" s="14" t="str">
        <f>IF(T381&gt;0,INDEX(挂机升级突破!$BJ$4:$BT$4,T381),"")</f>
        <v/>
      </c>
      <c r="AD381" s="14" t="str">
        <f>IF(T381&gt;0,ROUND(INDEX(挂机升级突破!$BJ$6:$BT$57,卡牌消耗!X381,T381)*INDEX(卡牌消耗!$B$7:$F$7,V381),0),"")</f>
        <v/>
      </c>
      <c r="AE381" s="122"/>
      <c r="AF381" s="15"/>
      <c r="AG381" s="120">
        <v>377</v>
      </c>
      <c r="AH381" s="14">
        <f t="shared" si="98"/>
        <v>19</v>
      </c>
      <c r="AI381" s="14">
        <f>INDEX(挂机升级突破!$BY$7:$BY$26,AM381)</f>
        <v>5</v>
      </c>
      <c r="AJ381" s="14">
        <f>INDEX(挂机升级突破!$BZ$7:$BZ$26,AM381)</f>
        <v>4</v>
      </c>
      <c r="AK381" s="14">
        <f t="shared" si="99"/>
        <v>2</v>
      </c>
      <c r="AL381" s="14" t="str">
        <f t="shared" si="100"/>
        <v>食火蜥</v>
      </c>
      <c r="AM381" s="14">
        <f t="shared" si="101"/>
        <v>17</v>
      </c>
      <c r="AN381" s="14" t="str">
        <f t="shared" si="102"/>
        <v>食火蜥17突</v>
      </c>
      <c r="AO381" s="14" t="str">
        <f>IF(AI381&gt;0,INDEX(挂机升级突破!$CF$5:$CJ$5,卡牌消耗!AI381),"")</f>
        <v>金币</v>
      </c>
      <c r="AP381" s="14">
        <f>IF(AI381&gt;0,ROUND(INDEX(挂机升级突破!$CJ$7:$CJ$26,卡牌消耗!AM381)*INDEX(卡牌消耗!$B$8:$F$8,AK381),0),"")</f>
        <v>25386</v>
      </c>
      <c r="AQ381" s="14" t="str">
        <f>IF(AJ381&gt;0,INDEX(挂机升级突破!$CF$5:$CJ$5,卡牌消耗!AJ381),"")</f>
        <v>铀金</v>
      </c>
      <c r="AR381" s="14">
        <f>IF(AJ381&gt;0,ROUND(INDEX(挂机升级突破!$CF$7:$CI$26,卡牌消耗!AM381,卡牌消耗!AJ381)*INDEX($B$6:$F$6,AK381),0),"")</f>
        <v>7</v>
      </c>
      <c r="AS381" s="120"/>
      <c r="AT381" s="120"/>
      <c r="AU381" s="122"/>
      <c r="AV381" s="15"/>
      <c r="BK381" s="15"/>
    </row>
    <row r="382" spans="8:63" ht="16.5" x14ac:dyDescent="0.2">
      <c r="H382" s="15"/>
      <c r="I382" s="15"/>
      <c r="J382" s="15"/>
      <c r="K382" s="15"/>
      <c r="L382" s="15"/>
      <c r="M382" s="15"/>
      <c r="N382" s="15"/>
      <c r="O382" s="15"/>
      <c r="P382" s="120">
        <v>378</v>
      </c>
      <c r="Q382" s="14">
        <f t="shared" si="93"/>
        <v>8</v>
      </c>
      <c r="R382" s="14">
        <f>INDEX(挂机升级突破!$BG$6:$BG$57,卡牌消耗!X382)</f>
        <v>11</v>
      </c>
      <c r="S382" s="14">
        <f>INDEX(挂机升级突破!BH$6:BH$57,卡牌消耗!$X382)</f>
        <v>3</v>
      </c>
      <c r="T382" s="14">
        <f>INDEX(挂机升级突破!BI$6:BI$57,卡牌消耗!$X382)</f>
        <v>0</v>
      </c>
      <c r="U382" s="14" t="str">
        <f t="shared" si="94"/>
        <v>夏侯渊</v>
      </c>
      <c r="V382" s="14">
        <f t="shared" si="95"/>
        <v>4</v>
      </c>
      <c r="W382" s="14" t="str">
        <f t="shared" si="96"/>
        <v>夏侯渊魂火-14</v>
      </c>
      <c r="X382" s="14">
        <f t="shared" si="97"/>
        <v>14</v>
      </c>
      <c r="Y382" s="14" t="str">
        <f>INDEX(挂机升级突破!$BJ$4:$BT$4,INDEX(挂机升级突破!$BG$6:$BG$57,卡牌消耗!X382))</f>
        <v>金币</v>
      </c>
      <c r="Z382" s="14">
        <f>ROUND(INDEX(挂机升级突破!$AZ$6:$AZ$57,卡牌消耗!X382)*INDEX(卡牌消耗!$B$8:$F$8,V382),0)</f>
        <v>7013</v>
      </c>
      <c r="AA382" s="14" t="str">
        <f>IF(S382&gt;0,INDEX(挂机升级突破!$BJ$4:$BT$4,S382),"")</f>
        <v>紫色基础材料</v>
      </c>
      <c r="AB382" s="14">
        <f>ROUND(INDEX(挂机升级突破!$BJ$6:$BT$57,卡牌消耗!X382,S382)*INDEX(卡牌消耗!$B$5:$F$5,V382),0)</f>
        <v>18</v>
      </c>
      <c r="AC382" s="14" t="str">
        <f>IF(T382&gt;0,INDEX(挂机升级突破!$BJ$4:$BT$4,T382),"")</f>
        <v/>
      </c>
      <c r="AD382" s="14" t="str">
        <f>IF(T382&gt;0,ROUND(INDEX(挂机升级突破!$BJ$6:$BT$57,卡牌消耗!X382,T382)*INDEX(卡牌消耗!$B$7:$F$7,V382),0),"")</f>
        <v/>
      </c>
      <c r="AE382" s="122"/>
      <c r="AF382" s="15"/>
      <c r="AG382" s="120">
        <v>378</v>
      </c>
      <c r="AH382" s="14">
        <f t="shared" si="98"/>
        <v>19</v>
      </c>
      <c r="AI382" s="14">
        <f>INDEX(挂机升级突破!$BY$7:$BY$26,AM382)</f>
        <v>5</v>
      </c>
      <c r="AJ382" s="14">
        <f>INDEX(挂机升级突破!$BZ$7:$BZ$26,AM382)</f>
        <v>4</v>
      </c>
      <c r="AK382" s="14">
        <f t="shared" si="99"/>
        <v>2</v>
      </c>
      <c r="AL382" s="14" t="str">
        <f t="shared" si="100"/>
        <v>食火蜥</v>
      </c>
      <c r="AM382" s="14">
        <f t="shared" si="101"/>
        <v>18</v>
      </c>
      <c r="AN382" s="14" t="str">
        <f t="shared" si="102"/>
        <v>食火蜥18突</v>
      </c>
      <c r="AO382" s="14" t="str">
        <f>IF(AI382&gt;0,INDEX(挂机升级突破!$CF$5:$CJ$5,卡牌消耗!AI382),"")</f>
        <v>金币</v>
      </c>
      <c r="AP382" s="14">
        <f>IF(AI382&gt;0,ROUND(INDEX(挂机升级突破!$CJ$7:$CJ$26,卡牌消耗!AM382)*INDEX(卡牌消耗!$B$8:$F$8,AK382),0),"")</f>
        <v>37800</v>
      </c>
      <c r="AQ382" s="14" t="str">
        <f>IF(AJ382&gt;0,INDEX(挂机升级突破!$CF$5:$CJ$5,卡牌消耗!AJ382),"")</f>
        <v>铀金</v>
      </c>
      <c r="AR382" s="14">
        <f>IF(AJ382&gt;0,ROUND(INDEX(挂机升级突破!$CF$7:$CI$26,卡牌消耗!AM382,卡牌消耗!AJ382)*INDEX($B$6:$F$6,AK382),0),"")</f>
        <v>10</v>
      </c>
      <c r="AS382" s="120"/>
      <c r="AT382" s="120"/>
      <c r="AU382" s="122"/>
      <c r="AV382" s="15"/>
      <c r="BK382" s="15"/>
    </row>
    <row r="383" spans="8:63" ht="16.5" x14ac:dyDescent="0.2">
      <c r="H383" s="15"/>
      <c r="I383" s="15"/>
      <c r="J383" s="15"/>
      <c r="K383" s="15"/>
      <c r="L383" s="15"/>
      <c r="M383" s="15"/>
      <c r="N383" s="15"/>
      <c r="O383" s="15"/>
      <c r="P383" s="120">
        <v>379</v>
      </c>
      <c r="Q383" s="14">
        <f t="shared" si="93"/>
        <v>8</v>
      </c>
      <c r="R383" s="14">
        <f>INDEX(挂机升级突破!$BG$6:$BG$57,卡牌消耗!X383)</f>
        <v>11</v>
      </c>
      <c r="S383" s="14">
        <f>INDEX(挂机升级突破!BH$6:BH$57,卡牌消耗!$X383)</f>
        <v>3</v>
      </c>
      <c r="T383" s="14">
        <f>INDEX(挂机升级突破!BI$6:BI$57,卡牌消耗!$X383)</f>
        <v>0</v>
      </c>
      <c r="U383" s="14" t="str">
        <f t="shared" si="94"/>
        <v>夏侯渊</v>
      </c>
      <c r="V383" s="14">
        <f t="shared" si="95"/>
        <v>4</v>
      </c>
      <c r="W383" s="14" t="str">
        <f t="shared" si="96"/>
        <v>夏侯渊魂火-15</v>
      </c>
      <c r="X383" s="14">
        <f t="shared" si="97"/>
        <v>15</v>
      </c>
      <c r="Y383" s="14" t="str">
        <f>INDEX(挂机升级突破!$BJ$4:$BT$4,INDEX(挂机升级突破!$BG$6:$BG$57,卡牌消耗!X383))</f>
        <v>金币</v>
      </c>
      <c r="Z383" s="14">
        <f>ROUND(INDEX(挂机升级突破!$AZ$6:$AZ$57,卡牌消耗!X383)*INDEX(卡牌消耗!$B$8:$F$8,V383),0)</f>
        <v>8108</v>
      </c>
      <c r="AA383" s="14" t="str">
        <f>IF(S383&gt;0,INDEX(挂机升级突破!$BJ$4:$BT$4,S383),"")</f>
        <v>紫色基础材料</v>
      </c>
      <c r="AB383" s="14">
        <f>ROUND(INDEX(挂机升级突破!$BJ$6:$BT$57,卡牌消耗!X383,S383)*INDEX(卡牌消耗!$B$5:$F$5,V383),0)</f>
        <v>18</v>
      </c>
      <c r="AC383" s="14" t="str">
        <f>IF(T383&gt;0,INDEX(挂机升级突破!$BJ$4:$BT$4,T383),"")</f>
        <v/>
      </c>
      <c r="AD383" s="14" t="str">
        <f>IF(T383&gt;0,ROUND(INDEX(挂机升级突破!$BJ$6:$BT$57,卡牌消耗!X383,T383)*INDEX(卡牌消耗!$B$7:$F$7,V383),0),"")</f>
        <v/>
      </c>
      <c r="AE383" s="122"/>
      <c r="AF383" s="15"/>
      <c r="AG383" s="120">
        <v>379</v>
      </c>
      <c r="AH383" s="14">
        <f t="shared" si="98"/>
        <v>19</v>
      </c>
      <c r="AI383" s="14">
        <f>INDEX(挂机升级突破!$BY$7:$BY$26,AM383)</f>
        <v>5</v>
      </c>
      <c r="AJ383" s="14">
        <f>INDEX(挂机升级突破!$BZ$7:$BZ$26,AM383)</f>
        <v>4</v>
      </c>
      <c r="AK383" s="14">
        <f t="shared" si="99"/>
        <v>2</v>
      </c>
      <c r="AL383" s="14" t="str">
        <f t="shared" si="100"/>
        <v>食火蜥</v>
      </c>
      <c r="AM383" s="14">
        <f t="shared" si="101"/>
        <v>19</v>
      </c>
      <c r="AN383" s="14" t="str">
        <f t="shared" si="102"/>
        <v>食火蜥19突</v>
      </c>
      <c r="AO383" s="14" t="str">
        <f>IF(AI383&gt;0,INDEX(挂机升级突破!$CF$5:$CJ$5,卡牌消耗!AI383),"")</f>
        <v>金币</v>
      </c>
      <c r="AP383" s="14">
        <f>IF(AI383&gt;0,ROUND(INDEX(挂机升级突破!$CJ$7:$CJ$26,卡牌消耗!AM383)*INDEX(卡牌消耗!$B$8:$F$8,AK383),0),"")</f>
        <v>45574</v>
      </c>
      <c r="AQ383" s="14" t="str">
        <f>IF(AJ383&gt;0,INDEX(挂机升级突破!$CF$5:$CJ$5,卡牌消耗!AJ383),"")</f>
        <v>铀金</v>
      </c>
      <c r="AR383" s="14">
        <f>IF(AJ383&gt;0,ROUND(INDEX(挂机升级突破!$CF$7:$CI$26,卡牌消耗!AM383,卡牌消耗!AJ383)*INDEX($B$6:$F$6,AK383),0),"")</f>
        <v>13</v>
      </c>
      <c r="AS383" s="120"/>
      <c r="AT383" s="120"/>
      <c r="AU383" s="122"/>
      <c r="AV383" s="15"/>
      <c r="BK383" s="15"/>
    </row>
    <row r="384" spans="8:63" ht="16.5" x14ac:dyDescent="0.2">
      <c r="H384" s="15"/>
      <c r="I384" s="15"/>
      <c r="J384" s="15"/>
      <c r="K384" s="15"/>
      <c r="L384" s="15"/>
      <c r="M384" s="15"/>
      <c r="N384" s="15"/>
      <c r="O384" s="15"/>
      <c r="P384" s="120">
        <v>380</v>
      </c>
      <c r="Q384" s="14">
        <f t="shared" si="93"/>
        <v>8</v>
      </c>
      <c r="R384" s="14">
        <f>INDEX(挂机升级突破!$BG$6:$BG$57,卡牌消耗!X384)</f>
        <v>11</v>
      </c>
      <c r="S384" s="14">
        <f>INDEX(挂机升级突破!BH$6:BH$57,卡牌消耗!$X384)</f>
        <v>3</v>
      </c>
      <c r="T384" s="14">
        <f>INDEX(挂机升级突破!BI$6:BI$57,卡牌消耗!$X384)</f>
        <v>0</v>
      </c>
      <c r="U384" s="14" t="str">
        <f t="shared" si="94"/>
        <v>夏侯渊</v>
      </c>
      <c r="V384" s="14">
        <f t="shared" si="95"/>
        <v>4</v>
      </c>
      <c r="W384" s="14" t="str">
        <f t="shared" si="96"/>
        <v>夏侯渊魂火-16</v>
      </c>
      <c r="X384" s="14">
        <f t="shared" si="97"/>
        <v>16</v>
      </c>
      <c r="Y384" s="14" t="str">
        <f>INDEX(挂机升级突破!$BJ$4:$BT$4,INDEX(挂机升级突破!$BG$6:$BG$57,卡牌消耗!X384))</f>
        <v>金币</v>
      </c>
      <c r="Z384" s="14">
        <f>ROUND(INDEX(挂机升级突破!$AZ$6:$AZ$57,卡牌消耗!X384)*INDEX(卡牌消耗!$B$8:$F$8,V384),0)</f>
        <v>9045</v>
      </c>
      <c r="AA384" s="14" t="str">
        <f>IF(S384&gt;0,INDEX(挂机升级突破!$BJ$4:$BT$4,S384),"")</f>
        <v>紫色基础材料</v>
      </c>
      <c r="AB384" s="14">
        <f>ROUND(INDEX(挂机升级突破!$BJ$6:$BT$57,卡牌消耗!X384,S384)*INDEX(卡牌消耗!$B$5:$F$5,V384),0)</f>
        <v>18</v>
      </c>
      <c r="AC384" s="14" t="str">
        <f>IF(T384&gt;0,INDEX(挂机升级突破!$BJ$4:$BT$4,T384),"")</f>
        <v/>
      </c>
      <c r="AD384" s="14" t="str">
        <f>IF(T384&gt;0,ROUND(INDEX(挂机升级突破!$BJ$6:$BT$57,卡牌消耗!X384,T384)*INDEX(卡牌消耗!$B$7:$F$7,V384),0),"")</f>
        <v/>
      </c>
      <c r="AE384" s="122"/>
      <c r="AF384" s="15"/>
      <c r="AG384" s="120">
        <v>380</v>
      </c>
      <c r="AH384" s="14">
        <f t="shared" si="98"/>
        <v>19</v>
      </c>
      <c r="AI384" s="14">
        <f>INDEX(挂机升级突破!$BY$7:$BY$26,AM384)</f>
        <v>5</v>
      </c>
      <c r="AJ384" s="14">
        <f>INDEX(挂机升级突破!$BZ$7:$BZ$26,AM384)</f>
        <v>4</v>
      </c>
      <c r="AK384" s="14">
        <f t="shared" si="99"/>
        <v>2</v>
      </c>
      <c r="AL384" s="14" t="str">
        <f t="shared" si="100"/>
        <v>食火蜥</v>
      </c>
      <c r="AM384" s="14">
        <f t="shared" si="101"/>
        <v>20</v>
      </c>
      <c r="AN384" s="14" t="str">
        <f t="shared" si="102"/>
        <v>食火蜥20突</v>
      </c>
      <c r="AO384" s="14" t="str">
        <f>IF(AI384&gt;0,INDEX(挂机升级突破!$CF$5:$CJ$5,卡牌消耗!AI384),"")</f>
        <v>金币</v>
      </c>
      <c r="AP384" s="14">
        <f>IF(AI384&gt;0,ROUND(INDEX(挂机升级突破!$CJ$7:$CJ$26,卡牌消耗!AM384)*INDEX(卡牌消耗!$B$8:$F$8,AK384),0),"")</f>
        <v>63504</v>
      </c>
      <c r="AQ384" s="14" t="str">
        <f>IF(AJ384&gt;0,INDEX(挂机升级突破!$CF$5:$CJ$5,卡牌消耗!AJ384),"")</f>
        <v>铀金</v>
      </c>
      <c r="AR384" s="14">
        <f>IF(AJ384&gt;0,ROUND(INDEX(挂机升级突破!$CF$7:$CI$26,卡牌消耗!AM384,卡牌消耗!AJ384)*INDEX($B$6:$F$6,AK384),0),"")</f>
        <v>17</v>
      </c>
      <c r="AS384" s="120"/>
      <c r="AT384" s="120"/>
      <c r="AU384" s="122"/>
      <c r="AV384" s="15"/>
      <c r="BK384" s="15"/>
    </row>
    <row r="385" spans="8:63" ht="16.5" x14ac:dyDescent="0.2">
      <c r="H385" s="15"/>
      <c r="I385" s="15"/>
      <c r="J385" s="15"/>
      <c r="K385" s="15"/>
      <c r="L385" s="15"/>
      <c r="M385" s="15"/>
      <c r="N385" s="15"/>
      <c r="O385" s="15"/>
      <c r="P385" s="120">
        <v>381</v>
      </c>
      <c r="Q385" s="14">
        <f t="shared" si="93"/>
        <v>8</v>
      </c>
      <c r="R385" s="14">
        <f>INDEX(挂机升级突破!$BG$6:$BG$57,卡牌消耗!X385)</f>
        <v>11</v>
      </c>
      <c r="S385" s="14">
        <f>INDEX(挂机升级突破!BH$6:BH$57,卡牌消耗!$X385)</f>
        <v>3</v>
      </c>
      <c r="T385" s="14">
        <f>INDEX(挂机升级突破!BI$6:BI$57,卡牌消耗!$X385)</f>
        <v>0</v>
      </c>
      <c r="U385" s="14" t="str">
        <f t="shared" si="94"/>
        <v>夏侯渊</v>
      </c>
      <c r="V385" s="14">
        <f t="shared" si="95"/>
        <v>4</v>
      </c>
      <c r="W385" s="14" t="str">
        <f t="shared" si="96"/>
        <v>夏侯渊魂火-17</v>
      </c>
      <c r="X385" s="14">
        <f t="shared" si="97"/>
        <v>17</v>
      </c>
      <c r="Y385" s="14" t="str">
        <f>INDEX(挂机升级突破!$BJ$4:$BT$4,INDEX(挂机升级突破!$BG$6:$BG$57,卡牌消耗!X385))</f>
        <v>金币</v>
      </c>
      <c r="Z385" s="14">
        <f>ROUND(INDEX(挂机升级突破!$AZ$6:$AZ$57,卡牌消耗!X385)*INDEX(卡牌消耗!$B$8:$F$8,V385),0)</f>
        <v>10140</v>
      </c>
      <c r="AA385" s="14" t="str">
        <f>IF(S385&gt;0,INDEX(挂机升级突破!$BJ$4:$BT$4,S385),"")</f>
        <v>紫色基础材料</v>
      </c>
      <c r="AB385" s="14">
        <f>ROUND(INDEX(挂机升级突破!$BJ$6:$BT$57,卡牌消耗!X385,S385)*INDEX(卡牌消耗!$B$5:$F$5,V385),0)</f>
        <v>36</v>
      </c>
      <c r="AC385" s="14" t="str">
        <f>IF(T385&gt;0,INDEX(挂机升级突破!$BJ$4:$BT$4,T385),"")</f>
        <v/>
      </c>
      <c r="AD385" s="14" t="str">
        <f>IF(T385&gt;0,ROUND(INDEX(挂机升级突破!$BJ$6:$BT$57,卡牌消耗!X385,T385)*INDEX(卡牌消耗!$B$7:$F$7,V385),0),"")</f>
        <v/>
      </c>
      <c r="AE385" s="122"/>
      <c r="AF385" s="15"/>
      <c r="AG385" s="120">
        <v>381</v>
      </c>
      <c r="AH385" s="14">
        <f t="shared" si="98"/>
        <v>20</v>
      </c>
      <c r="AI385" s="14">
        <f>INDEX(挂机升级突破!$BY$7:$BY$26,AM385)</f>
        <v>0</v>
      </c>
      <c r="AJ385" s="14">
        <f>INDEX(挂机升级突破!$BZ$7:$BZ$26,AM385)</f>
        <v>0</v>
      </c>
      <c r="AK385" s="14">
        <f t="shared" si="99"/>
        <v>3</v>
      </c>
      <c r="AL385" s="14" t="str">
        <f t="shared" si="100"/>
        <v>高顺</v>
      </c>
      <c r="AM385" s="14">
        <f t="shared" si="101"/>
        <v>1</v>
      </c>
      <c r="AN385" s="14" t="str">
        <f t="shared" si="102"/>
        <v>高顺1突</v>
      </c>
      <c r="AO385" s="14" t="str">
        <f>IF(AI385&gt;0,INDEX(挂机升级突破!$CF$5:$CJ$5,卡牌消耗!AI385),"")</f>
        <v/>
      </c>
      <c r="AP385" s="14" t="str">
        <f>IF(AI385&gt;0,ROUND(INDEX(挂机升级突破!$CJ$7:$CJ$26,卡牌消耗!AM385)*INDEX(卡牌消耗!$B$8:$F$8,AK385),0),"")</f>
        <v/>
      </c>
      <c r="AQ385" s="14" t="str">
        <f>IF(AJ385&gt;0,INDEX(挂机升级突破!$CF$5:$CJ$5,卡牌消耗!AJ385),"")</f>
        <v/>
      </c>
      <c r="AR385" s="14" t="str">
        <f>IF(AJ385&gt;0,ROUND(INDEX(挂机升级突破!$CF$7:$CI$26,卡牌消耗!AM385,卡牌消耗!AJ385)*INDEX($B$6:$F$6,AK385),0),"")</f>
        <v/>
      </c>
      <c r="AS385" s="120"/>
      <c r="AT385" s="120"/>
      <c r="AU385" s="122"/>
      <c r="AV385" s="15"/>
      <c r="BK385" s="15"/>
    </row>
    <row r="386" spans="8:63" ht="16.5" x14ac:dyDescent="0.2">
      <c r="H386" s="15"/>
      <c r="I386" s="15"/>
      <c r="J386" s="15"/>
      <c r="K386" s="15"/>
      <c r="L386" s="15"/>
      <c r="M386" s="15"/>
      <c r="N386" s="15"/>
      <c r="O386" s="15"/>
      <c r="P386" s="120">
        <v>382</v>
      </c>
      <c r="Q386" s="14">
        <f t="shared" si="93"/>
        <v>8</v>
      </c>
      <c r="R386" s="14">
        <f>INDEX(挂机升级突破!$BG$6:$BG$57,卡牌消耗!X386)</f>
        <v>11</v>
      </c>
      <c r="S386" s="14">
        <f>INDEX(挂机升级突破!BH$6:BH$57,卡牌消耗!$X386)</f>
        <v>3</v>
      </c>
      <c r="T386" s="14">
        <f>INDEX(挂机升级突破!BI$6:BI$57,卡牌消耗!$X386)</f>
        <v>0</v>
      </c>
      <c r="U386" s="14" t="str">
        <f t="shared" si="94"/>
        <v>夏侯渊</v>
      </c>
      <c r="V386" s="14">
        <f t="shared" si="95"/>
        <v>4</v>
      </c>
      <c r="W386" s="14" t="str">
        <f t="shared" si="96"/>
        <v>夏侯渊魂火-18</v>
      </c>
      <c r="X386" s="14">
        <f t="shared" si="97"/>
        <v>18</v>
      </c>
      <c r="Y386" s="14" t="str">
        <f>INDEX(挂机升级突破!$BJ$4:$BT$4,INDEX(挂机升级突破!$BG$6:$BG$57,卡牌消耗!X386))</f>
        <v>金币</v>
      </c>
      <c r="Z386" s="14">
        <f>ROUND(INDEX(挂机升级突破!$AZ$6:$AZ$57,卡牌消耗!X386)*INDEX(卡牌消耗!$B$8:$F$8,V386),0)</f>
        <v>11310</v>
      </c>
      <c r="AA386" s="14" t="str">
        <f>IF(S386&gt;0,INDEX(挂机升级突破!$BJ$4:$BT$4,S386),"")</f>
        <v>紫色基础材料</v>
      </c>
      <c r="AB386" s="14">
        <f>ROUND(INDEX(挂机升级突破!$BJ$6:$BT$57,卡牌消耗!X386,S386)*INDEX(卡牌消耗!$B$5:$F$5,V386),0)</f>
        <v>36</v>
      </c>
      <c r="AC386" s="14" t="str">
        <f>IF(T386&gt;0,INDEX(挂机升级突破!$BJ$4:$BT$4,T386),"")</f>
        <v/>
      </c>
      <c r="AD386" s="14" t="str">
        <f>IF(T386&gt;0,ROUND(INDEX(挂机升级突破!$BJ$6:$BT$57,卡牌消耗!X386,T386)*INDEX(卡牌消耗!$B$7:$F$7,V386),0),"")</f>
        <v/>
      </c>
      <c r="AE386" s="122"/>
      <c r="AF386" s="15"/>
      <c r="AG386" s="120">
        <v>382</v>
      </c>
      <c r="AH386" s="14">
        <f t="shared" si="98"/>
        <v>20</v>
      </c>
      <c r="AI386" s="14">
        <f>INDEX(挂机升级突破!$BY$7:$BY$26,AM386)</f>
        <v>5</v>
      </c>
      <c r="AJ386" s="14">
        <f>INDEX(挂机升级突破!$BZ$7:$BZ$26,AM386)</f>
        <v>0</v>
      </c>
      <c r="AK386" s="14">
        <f t="shared" si="99"/>
        <v>3</v>
      </c>
      <c r="AL386" s="14" t="str">
        <f t="shared" si="100"/>
        <v>高顺</v>
      </c>
      <c r="AM386" s="14">
        <f t="shared" si="101"/>
        <v>2</v>
      </c>
      <c r="AN386" s="14" t="str">
        <f t="shared" si="102"/>
        <v>高顺2突</v>
      </c>
      <c r="AO386" s="14" t="str">
        <f>IF(AI386&gt;0,INDEX(挂机升级突破!$CF$5:$CJ$5,卡牌消耗!AI386),"")</f>
        <v>金币</v>
      </c>
      <c r="AP386" s="14">
        <f>IF(AI386&gt;0,ROUND(INDEX(挂机升级突破!$CJ$7:$CJ$26,卡牌消耗!AM386)*INDEX(卡牌消耗!$B$8:$F$8,AK386),0),"")</f>
        <v>80</v>
      </c>
      <c r="AQ386" s="14" t="str">
        <f>IF(AJ386&gt;0,INDEX(挂机升级突破!$CF$5:$CJ$5,卡牌消耗!AJ386),"")</f>
        <v/>
      </c>
      <c r="AR386" s="14" t="str">
        <f>IF(AJ386&gt;0,ROUND(INDEX(挂机升级突破!$CF$7:$CI$26,卡牌消耗!AM386,卡牌消耗!AJ386)*INDEX($B$6:$F$6,AK386),0),"")</f>
        <v/>
      </c>
      <c r="AS386" s="120"/>
      <c r="AT386" s="120"/>
      <c r="AU386" s="122"/>
      <c r="AV386" s="15"/>
      <c r="BK386" s="15"/>
    </row>
    <row r="387" spans="8:63" ht="16.5" x14ac:dyDescent="0.2">
      <c r="H387" s="15"/>
      <c r="I387" s="15"/>
      <c r="J387" s="15"/>
      <c r="K387" s="15"/>
      <c r="L387" s="15"/>
      <c r="M387" s="15"/>
      <c r="N387" s="15"/>
      <c r="O387" s="15"/>
      <c r="P387" s="120">
        <v>383</v>
      </c>
      <c r="Q387" s="14">
        <f t="shared" si="93"/>
        <v>8</v>
      </c>
      <c r="R387" s="14">
        <f>INDEX(挂机升级突破!$BG$6:$BG$57,卡牌消耗!X387)</f>
        <v>11</v>
      </c>
      <c r="S387" s="14">
        <f>INDEX(挂机升级突破!BH$6:BH$57,卡牌消耗!$X387)</f>
        <v>3</v>
      </c>
      <c r="T387" s="14">
        <f>INDEX(挂机升级突破!BI$6:BI$57,卡牌消耗!$X387)</f>
        <v>0</v>
      </c>
      <c r="U387" s="14" t="str">
        <f t="shared" si="94"/>
        <v>夏侯渊</v>
      </c>
      <c r="V387" s="14">
        <f t="shared" si="95"/>
        <v>4</v>
      </c>
      <c r="W387" s="14" t="str">
        <f t="shared" si="96"/>
        <v>夏侯渊魂火-19</v>
      </c>
      <c r="X387" s="14">
        <f t="shared" si="97"/>
        <v>19</v>
      </c>
      <c r="Y387" s="14" t="str">
        <f>INDEX(挂机升级突破!$BJ$4:$BT$4,INDEX(挂机升级突破!$BG$6:$BG$57,卡牌消耗!X387))</f>
        <v>金币</v>
      </c>
      <c r="Z387" s="14">
        <f>ROUND(INDEX(挂机升级突破!$AZ$6:$AZ$57,卡牌消耗!X387)*INDEX(卡牌消耗!$B$8:$F$8,V387),0)</f>
        <v>12375</v>
      </c>
      <c r="AA387" s="14" t="str">
        <f>IF(S387&gt;0,INDEX(挂机升级突破!$BJ$4:$BT$4,S387),"")</f>
        <v>紫色基础材料</v>
      </c>
      <c r="AB387" s="14">
        <f>ROUND(INDEX(挂机升级突破!$BJ$6:$BT$57,卡牌消耗!X387,S387)*INDEX(卡牌消耗!$B$5:$F$5,V387),0)</f>
        <v>36</v>
      </c>
      <c r="AC387" s="14" t="str">
        <f>IF(T387&gt;0,INDEX(挂机升级突破!$BJ$4:$BT$4,T387),"")</f>
        <v/>
      </c>
      <c r="AD387" s="14" t="str">
        <f>IF(T387&gt;0,ROUND(INDEX(挂机升级突破!$BJ$6:$BT$57,卡牌消耗!X387,T387)*INDEX(卡牌消耗!$B$7:$F$7,V387),0),"")</f>
        <v/>
      </c>
      <c r="AE387" s="122"/>
      <c r="AF387" s="15"/>
      <c r="AG387" s="120">
        <v>383</v>
      </c>
      <c r="AH387" s="14">
        <f t="shared" si="98"/>
        <v>20</v>
      </c>
      <c r="AI387" s="14">
        <f>INDEX(挂机升级突破!$BY$7:$BY$26,AM387)</f>
        <v>5</v>
      </c>
      <c r="AJ387" s="14">
        <f>INDEX(挂机升级突破!$BZ$7:$BZ$26,AM387)</f>
        <v>0</v>
      </c>
      <c r="AK387" s="14">
        <f t="shared" si="99"/>
        <v>3</v>
      </c>
      <c r="AL387" s="14" t="str">
        <f t="shared" si="100"/>
        <v>高顺</v>
      </c>
      <c r="AM387" s="14">
        <f t="shared" si="101"/>
        <v>3</v>
      </c>
      <c r="AN387" s="14" t="str">
        <f t="shared" si="102"/>
        <v>高顺3突</v>
      </c>
      <c r="AO387" s="14" t="str">
        <f>IF(AI387&gt;0,INDEX(挂机升级突破!$CF$5:$CJ$5,卡牌消耗!AI387),"")</f>
        <v>金币</v>
      </c>
      <c r="AP387" s="14">
        <f>IF(AI387&gt;0,ROUND(INDEX(挂机升级突破!$CJ$7:$CJ$26,卡牌消耗!AM387)*INDEX(卡牌消耗!$B$8:$F$8,AK387),0),"")</f>
        <v>320</v>
      </c>
      <c r="AQ387" s="14" t="str">
        <f>IF(AJ387&gt;0,INDEX(挂机升级突破!$CF$5:$CJ$5,卡牌消耗!AJ387),"")</f>
        <v/>
      </c>
      <c r="AR387" s="14" t="str">
        <f>IF(AJ387&gt;0,ROUND(INDEX(挂机升级突破!$CF$7:$CI$26,卡牌消耗!AM387,卡牌消耗!AJ387)*INDEX($B$6:$F$6,AK387),0),"")</f>
        <v/>
      </c>
      <c r="AS387" s="120"/>
      <c r="AT387" s="120"/>
      <c r="AU387" s="122"/>
      <c r="AV387" s="15"/>
      <c r="BK387" s="15"/>
    </row>
    <row r="388" spans="8:63" ht="16.5" x14ac:dyDescent="0.2">
      <c r="H388" s="15"/>
      <c r="I388" s="15"/>
      <c r="J388" s="15"/>
      <c r="K388" s="15"/>
      <c r="L388" s="15"/>
      <c r="M388" s="15"/>
      <c r="N388" s="15"/>
      <c r="O388" s="15"/>
      <c r="P388" s="120">
        <v>384</v>
      </c>
      <c r="Q388" s="14">
        <f t="shared" si="93"/>
        <v>8</v>
      </c>
      <c r="R388" s="14">
        <f>INDEX(挂机升级突破!$BG$6:$BG$57,卡牌消耗!X388)</f>
        <v>11</v>
      </c>
      <c r="S388" s="14">
        <f>INDEX(挂机升级突破!BH$6:BH$57,卡牌消耗!$X388)</f>
        <v>3</v>
      </c>
      <c r="T388" s="14">
        <f>INDEX(挂机升级突破!BI$6:BI$57,卡牌消耗!$X388)</f>
        <v>0</v>
      </c>
      <c r="U388" s="14" t="str">
        <f t="shared" si="94"/>
        <v>夏侯渊</v>
      </c>
      <c r="V388" s="14">
        <f t="shared" si="95"/>
        <v>4</v>
      </c>
      <c r="W388" s="14" t="str">
        <f t="shared" si="96"/>
        <v>夏侯渊魂火-20</v>
      </c>
      <c r="X388" s="14">
        <f t="shared" si="97"/>
        <v>20</v>
      </c>
      <c r="Y388" s="14" t="str">
        <f>INDEX(挂机升级突破!$BJ$4:$BT$4,INDEX(挂机升级突破!$BG$6:$BG$57,卡牌消耗!X388))</f>
        <v>金币</v>
      </c>
      <c r="Z388" s="14">
        <f>ROUND(INDEX(挂机升级突破!$AZ$6:$AZ$57,卡牌消耗!X388)*INDEX(卡牌消耗!$B$8:$F$8,V388),0)</f>
        <v>13800</v>
      </c>
      <c r="AA388" s="14" t="str">
        <f>IF(S388&gt;0,INDEX(挂机升级突破!$BJ$4:$BT$4,S388),"")</f>
        <v>紫色基础材料</v>
      </c>
      <c r="AB388" s="14">
        <f>ROUND(INDEX(挂机升级突破!$BJ$6:$BT$57,卡牌消耗!X388,S388)*INDEX(卡牌消耗!$B$5:$F$5,V388),0)</f>
        <v>60</v>
      </c>
      <c r="AC388" s="14" t="str">
        <f>IF(T388&gt;0,INDEX(挂机升级突破!$BJ$4:$BT$4,T388),"")</f>
        <v/>
      </c>
      <c r="AD388" s="14" t="str">
        <f>IF(T388&gt;0,ROUND(INDEX(挂机升级突破!$BJ$6:$BT$57,卡牌消耗!X388,T388)*INDEX(卡牌消耗!$B$7:$F$7,V388),0),"")</f>
        <v/>
      </c>
      <c r="AE388" s="122"/>
      <c r="AF388" s="15"/>
      <c r="AG388" s="120">
        <v>384</v>
      </c>
      <c r="AH388" s="14">
        <f t="shared" si="98"/>
        <v>20</v>
      </c>
      <c r="AI388" s="14">
        <f>INDEX(挂机升级突破!$BY$7:$BY$26,AM388)</f>
        <v>5</v>
      </c>
      <c r="AJ388" s="14">
        <f>INDEX(挂机升级突破!$BZ$7:$BZ$26,AM388)</f>
        <v>1</v>
      </c>
      <c r="AK388" s="14">
        <f t="shared" si="99"/>
        <v>3</v>
      </c>
      <c r="AL388" s="14" t="str">
        <f t="shared" si="100"/>
        <v>高顺</v>
      </c>
      <c r="AM388" s="14">
        <f t="shared" si="101"/>
        <v>4</v>
      </c>
      <c r="AN388" s="14" t="str">
        <f t="shared" si="102"/>
        <v>高顺4突</v>
      </c>
      <c r="AO388" s="14" t="str">
        <f>IF(AI388&gt;0,INDEX(挂机升级突破!$CF$5:$CJ$5,卡牌消耗!AI388),"")</f>
        <v>金币</v>
      </c>
      <c r="AP388" s="14">
        <f>IF(AI388&gt;0,ROUND(INDEX(挂机升级突破!$CJ$7:$CJ$26,卡牌消耗!AM388)*INDEX(卡牌消耗!$B$8:$F$8,AK388),0),"")</f>
        <v>960</v>
      </c>
      <c r="AQ388" s="14" t="str">
        <f>IF(AJ388&gt;0,INDEX(挂机升级突破!$CF$5:$CJ$5,卡牌消耗!AJ388),"")</f>
        <v>玄铁</v>
      </c>
      <c r="AR388" s="14">
        <f>IF(AJ388&gt;0,ROUND(INDEX(挂机升级突破!$CF$7:$CI$26,卡牌消耗!AM388,卡牌消耗!AJ388)*INDEX($B$6:$F$6,AK388),0),"")</f>
        <v>7</v>
      </c>
      <c r="AS388" s="120"/>
      <c r="AT388" s="120"/>
      <c r="AU388" s="122"/>
      <c r="AV388" s="15"/>
      <c r="BK388" s="15"/>
    </row>
    <row r="389" spans="8:63" ht="16.5" x14ac:dyDescent="0.2">
      <c r="H389" s="15"/>
      <c r="I389" s="15"/>
      <c r="J389" s="15"/>
      <c r="K389" s="15"/>
      <c r="L389" s="15"/>
      <c r="M389" s="15"/>
      <c r="N389" s="15"/>
      <c r="O389" s="15"/>
      <c r="P389" s="120">
        <v>385</v>
      </c>
      <c r="Q389" s="14">
        <f t="shared" si="93"/>
        <v>8</v>
      </c>
      <c r="R389" s="14">
        <f>INDEX(挂机升级突破!$BG$6:$BG$57,卡牌消耗!X389)</f>
        <v>11</v>
      </c>
      <c r="S389" s="14">
        <f>INDEX(挂机升级突破!BH$6:BH$57,卡牌消耗!$X389)</f>
        <v>3</v>
      </c>
      <c r="T389" s="14">
        <f>INDEX(挂机升级突破!BI$6:BI$57,卡牌消耗!$X389)</f>
        <v>0</v>
      </c>
      <c r="U389" s="14" t="str">
        <f t="shared" si="94"/>
        <v>夏侯渊</v>
      </c>
      <c r="V389" s="14">
        <f t="shared" si="95"/>
        <v>4</v>
      </c>
      <c r="W389" s="14" t="str">
        <f t="shared" si="96"/>
        <v>夏侯渊魂火-21</v>
      </c>
      <c r="X389" s="14">
        <f t="shared" si="97"/>
        <v>21</v>
      </c>
      <c r="Y389" s="14" t="str">
        <f>INDEX(挂机升级突破!$BJ$4:$BT$4,INDEX(挂机升级突破!$BG$6:$BG$57,卡牌消耗!X389))</f>
        <v>金币</v>
      </c>
      <c r="Z389" s="14">
        <f>ROUND(INDEX(挂机升级突破!$AZ$6:$AZ$57,卡牌消耗!X389)*INDEX(卡牌消耗!$B$8:$F$8,V389),0)</f>
        <v>15210</v>
      </c>
      <c r="AA389" s="14" t="str">
        <f>IF(S389&gt;0,INDEX(挂机升级突破!$BJ$4:$BT$4,S389),"")</f>
        <v>紫色基础材料</v>
      </c>
      <c r="AB389" s="14">
        <f>ROUND(INDEX(挂机升级突破!$BJ$6:$BT$57,卡牌消耗!X389,S389)*INDEX(卡牌消耗!$B$5:$F$5,V389),0)</f>
        <v>60</v>
      </c>
      <c r="AC389" s="14" t="str">
        <f>IF(T389&gt;0,INDEX(挂机升级突破!$BJ$4:$BT$4,T389),"")</f>
        <v/>
      </c>
      <c r="AD389" s="14" t="str">
        <f>IF(T389&gt;0,ROUND(INDEX(挂机升级突破!$BJ$6:$BT$57,卡牌消耗!X389,T389)*INDEX(卡牌消耗!$B$7:$F$7,V389),0),"")</f>
        <v/>
      </c>
      <c r="AE389" s="122"/>
      <c r="AF389" s="15"/>
      <c r="AG389" s="120">
        <v>385</v>
      </c>
      <c r="AH389" s="14">
        <f t="shared" si="98"/>
        <v>20</v>
      </c>
      <c r="AI389" s="14">
        <f>INDEX(挂机升级突破!$BY$7:$BY$26,AM389)</f>
        <v>5</v>
      </c>
      <c r="AJ389" s="14">
        <f>INDEX(挂机升级突破!$BZ$7:$BZ$26,AM389)</f>
        <v>1</v>
      </c>
      <c r="AK389" s="14">
        <f t="shared" si="99"/>
        <v>3</v>
      </c>
      <c r="AL389" s="14" t="str">
        <f t="shared" si="100"/>
        <v>高顺</v>
      </c>
      <c r="AM389" s="14">
        <f t="shared" si="101"/>
        <v>5</v>
      </c>
      <c r="AN389" s="14" t="str">
        <f t="shared" si="102"/>
        <v>高顺5突</v>
      </c>
      <c r="AO389" s="14" t="str">
        <f>IF(AI389&gt;0,INDEX(挂机升级突破!$CF$5:$CJ$5,卡牌消耗!AI389),"")</f>
        <v>金币</v>
      </c>
      <c r="AP389" s="14">
        <f>IF(AI389&gt;0,ROUND(INDEX(挂机升级突破!$CJ$7:$CJ$26,卡牌消耗!AM389)*INDEX(卡牌消耗!$B$8:$F$8,AK389),0),"")</f>
        <v>1920</v>
      </c>
      <c r="AQ389" s="14" t="str">
        <f>IF(AJ389&gt;0,INDEX(挂机升级突破!$CF$5:$CJ$5,卡牌消耗!AJ389),"")</f>
        <v>玄铁</v>
      </c>
      <c r="AR389" s="14">
        <f>IF(AJ389&gt;0,ROUND(INDEX(挂机升级突破!$CF$7:$CI$26,卡牌消耗!AM389,卡牌消耗!AJ389)*INDEX($B$6:$F$6,AK389),0),"")</f>
        <v>14</v>
      </c>
      <c r="AS389" s="120"/>
      <c r="AT389" s="120"/>
      <c r="AU389" s="122"/>
      <c r="AV389" s="15"/>
      <c r="BK389" s="15"/>
    </row>
    <row r="390" spans="8:63" ht="16.5" x14ac:dyDescent="0.2">
      <c r="H390" s="15"/>
      <c r="I390" s="15"/>
      <c r="J390" s="15"/>
      <c r="K390" s="15"/>
      <c r="L390" s="15"/>
      <c r="M390" s="15"/>
      <c r="N390" s="15"/>
      <c r="O390" s="15"/>
      <c r="P390" s="120">
        <v>386</v>
      </c>
      <c r="Q390" s="14">
        <f t="shared" ref="Q390:Q453" si="103">INT((P390-1)/52)+1</f>
        <v>8</v>
      </c>
      <c r="R390" s="14">
        <f>INDEX(挂机升级突破!$BG$6:$BG$57,卡牌消耗!X390)</f>
        <v>11</v>
      </c>
      <c r="S390" s="14">
        <f>INDEX(挂机升级突破!BH$6:BH$57,卡牌消耗!$X390)</f>
        <v>3</v>
      </c>
      <c r="T390" s="14">
        <f>INDEX(挂机升级突破!BI$6:BI$57,卡牌消耗!$X390)</f>
        <v>0</v>
      </c>
      <c r="U390" s="14" t="str">
        <f t="shared" ref="U390:U453" si="104">INDEX($B$13:$B$40,Q390)</f>
        <v>夏侯渊</v>
      </c>
      <c r="V390" s="14">
        <f t="shared" ref="V390:V453" si="105">INDEX($C$13:$C$40,Q390)</f>
        <v>4</v>
      </c>
      <c r="W390" s="14" t="str">
        <f t="shared" ref="W390:W453" si="106">U390&amp;"魂火-"&amp;X390</f>
        <v>夏侯渊魂火-22</v>
      </c>
      <c r="X390" s="14">
        <f t="shared" ref="X390:X453" si="107">P390-(Q390-1)*52</f>
        <v>22</v>
      </c>
      <c r="Y390" s="14" t="str">
        <f>INDEX(挂机升级突破!$BJ$4:$BT$4,INDEX(挂机升级突破!$BG$6:$BG$57,卡牌消耗!X390))</f>
        <v>金币</v>
      </c>
      <c r="Z390" s="14">
        <f>ROUND(INDEX(挂机升级突破!$AZ$6:$AZ$57,卡牌消耗!X390)*INDEX(卡牌消耗!$B$8:$F$8,V390),0)</f>
        <v>16965</v>
      </c>
      <c r="AA390" s="14" t="str">
        <f>IF(S390&gt;0,INDEX(挂机升级突破!$BJ$4:$BT$4,S390),"")</f>
        <v>紫色基础材料</v>
      </c>
      <c r="AB390" s="14">
        <f>ROUND(INDEX(挂机升级突破!$BJ$6:$BT$57,卡牌消耗!X390,S390)*INDEX(卡牌消耗!$B$5:$F$5,V390),0)</f>
        <v>60</v>
      </c>
      <c r="AC390" s="14" t="str">
        <f>IF(T390&gt;0,INDEX(挂机升级突破!$BJ$4:$BT$4,T390),"")</f>
        <v/>
      </c>
      <c r="AD390" s="14" t="str">
        <f>IF(T390&gt;0,ROUND(INDEX(挂机升级突破!$BJ$6:$BT$57,卡牌消耗!X390,T390)*INDEX(卡牌消耗!$B$7:$F$7,V390),0),"")</f>
        <v/>
      </c>
      <c r="AE390" s="122"/>
      <c r="AF390" s="15"/>
      <c r="AG390" s="120">
        <v>386</v>
      </c>
      <c r="AH390" s="14">
        <f t="shared" ref="AH390:AH453" si="108">INT((AG390-1)/20)+1</f>
        <v>20</v>
      </c>
      <c r="AI390" s="14">
        <f>INDEX(挂机升级突破!$BY$7:$BY$26,AM390)</f>
        <v>5</v>
      </c>
      <c r="AJ390" s="14">
        <f>INDEX(挂机升级突破!$BZ$7:$BZ$26,AM390)</f>
        <v>1</v>
      </c>
      <c r="AK390" s="14">
        <f t="shared" ref="AK390:AK453" si="109">INDEX($C$13:$C$40,AH390)</f>
        <v>3</v>
      </c>
      <c r="AL390" s="14" t="str">
        <f t="shared" ref="AL390:AL453" si="110">INDEX($B$13:$B$40,AH390)</f>
        <v>高顺</v>
      </c>
      <c r="AM390" s="14">
        <f t="shared" ref="AM390:AM453" si="111">AG390-(AH390-1)*20</f>
        <v>6</v>
      </c>
      <c r="AN390" s="14" t="str">
        <f t="shared" ref="AN390:AN453" si="112">AL390&amp;AM390&amp;"突"</f>
        <v>高顺6突</v>
      </c>
      <c r="AO390" s="14" t="str">
        <f>IF(AI390&gt;0,INDEX(挂机升级突破!$CF$5:$CJ$5,卡牌消耗!AI390),"")</f>
        <v>金币</v>
      </c>
      <c r="AP390" s="14">
        <f>IF(AI390&gt;0,ROUND(INDEX(挂机升级突破!$CJ$7:$CJ$26,卡牌消耗!AM390)*INDEX(卡牌消耗!$B$8:$F$8,AK390),0),"")</f>
        <v>2400</v>
      </c>
      <c r="AQ390" s="14" t="str">
        <f>IF(AJ390&gt;0,INDEX(挂机升级突破!$CF$5:$CJ$5,卡牌消耗!AJ390),"")</f>
        <v>玄铁</v>
      </c>
      <c r="AR390" s="14">
        <f>IF(AJ390&gt;0,ROUND(INDEX(挂机升级突破!$CF$7:$CI$26,卡牌消耗!AM390,卡牌消耗!AJ390)*INDEX($B$6:$F$6,AK390),0),"")</f>
        <v>21</v>
      </c>
      <c r="AS390" s="120"/>
      <c r="AT390" s="120"/>
      <c r="AU390" s="122"/>
      <c r="AV390" s="15"/>
      <c r="BK390" s="15"/>
    </row>
    <row r="391" spans="8:63" ht="16.5" x14ac:dyDescent="0.2">
      <c r="H391" s="15"/>
      <c r="I391" s="15"/>
      <c r="J391" s="15"/>
      <c r="K391" s="15"/>
      <c r="L391" s="15"/>
      <c r="M391" s="15"/>
      <c r="N391" s="15"/>
      <c r="O391" s="15"/>
      <c r="P391" s="120">
        <v>387</v>
      </c>
      <c r="Q391" s="14">
        <f t="shared" si="103"/>
        <v>8</v>
      </c>
      <c r="R391" s="14">
        <f>INDEX(挂机升级突破!$BG$6:$BG$57,卡牌消耗!X391)</f>
        <v>11</v>
      </c>
      <c r="S391" s="14">
        <f>INDEX(挂机升级突破!BH$6:BH$57,卡牌消耗!$X391)</f>
        <v>4</v>
      </c>
      <c r="T391" s="14">
        <f>INDEX(挂机升级突破!BI$6:BI$57,卡牌消耗!$X391)</f>
        <v>0</v>
      </c>
      <c r="U391" s="14" t="str">
        <f t="shared" si="104"/>
        <v>夏侯渊</v>
      </c>
      <c r="V391" s="14">
        <f t="shared" si="105"/>
        <v>4</v>
      </c>
      <c r="W391" s="14" t="str">
        <f t="shared" si="106"/>
        <v>夏侯渊魂火-23</v>
      </c>
      <c r="X391" s="14">
        <f t="shared" si="107"/>
        <v>23</v>
      </c>
      <c r="Y391" s="14" t="str">
        <f>INDEX(挂机升级突破!$BJ$4:$BT$4,INDEX(挂机升级突破!$BG$6:$BG$57,卡牌消耗!X391))</f>
        <v>金币</v>
      </c>
      <c r="Z391" s="14">
        <f>ROUND(INDEX(挂机升级突破!$AZ$6:$AZ$57,卡牌消耗!X391)*INDEX(卡牌消耗!$B$8:$F$8,V391),0)</f>
        <v>18720</v>
      </c>
      <c r="AA391" s="14" t="str">
        <f>IF(S391&gt;0,INDEX(挂机升级突破!$BJ$4:$BT$4,S391),"")</f>
        <v>橙色基础材料</v>
      </c>
      <c r="AB391" s="14">
        <f>ROUND(INDEX(挂机升级突破!$BJ$6:$BT$57,卡牌消耗!X391,S391)*INDEX(卡牌消耗!$B$5:$F$5,V391),0)</f>
        <v>16</v>
      </c>
      <c r="AC391" s="14" t="str">
        <f>IF(T391&gt;0,INDEX(挂机升级突破!$BJ$4:$BT$4,T391),"")</f>
        <v/>
      </c>
      <c r="AD391" s="14" t="str">
        <f>IF(T391&gt;0,ROUND(INDEX(挂机升级突破!$BJ$6:$BT$57,卡牌消耗!X391,T391)*INDEX(卡牌消耗!$B$7:$F$7,V391),0),"")</f>
        <v/>
      </c>
      <c r="AE391" s="122"/>
      <c r="AF391" s="15"/>
      <c r="AG391" s="120">
        <v>387</v>
      </c>
      <c r="AH391" s="14">
        <f t="shared" si="108"/>
        <v>20</v>
      </c>
      <c r="AI391" s="14">
        <f>INDEX(挂机升级突破!$BY$7:$BY$26,AM391)</f>
        <v>5</v>
      </c>
      <c r="AJ391" s="14">
        <f>INDEX(挂机升级突破!$BZ$7:$BZ$26,AM391)</f>
        <v>1</v>
      </c>
      <c r="AK391" s="14">
        <f t="shared" si="109"/>
        <v>3</v>
      </c>
      <c r="AL391" s="14" t="str">
        <f t="shared" si="110"/>
        <v>高顺</v>
      </c>
      <c r="AM391" s="14">
        <f t="shared" si="111"/>
        <v>7</v>
      </c>
      <c r="AN391" s="14" t="str">
        <f t="shared" si="112"/>
        <v>高顺7突</v>
      </c>
      <c r="AO391" s="14" t="str">
        <f>IF(AI391&gt;0,INDEX(挂机升级突破!$CF$5:$CJ$5,卡牌消耗!AI391),"")</f>
        <v>金币</v>
      </c>
      <c r="AP391" s="14">
        <f>IF(AI391&gt;0,ROUND(INDEX(挂机升级突破!$CJ$7:$CJ$26,卡牌消耗!AM391)*INDEX(卡牌消耗!$B$8:$F$8,AK391),0),"")</f>
        <v>2800</v>
      </c>
      <c r="AQ391" s="14" t="str">
        <f>IF(AJ391&gt;0,INDEX(挂机升级突破!$CF$5:$CJ$5,卡牌消耗!AJ391),"")</f>
        <v>玄铁</v>
      </c>
      <c r="AR391" s="14">
        <f>IF(AJ391&gt;0,ROUND(INDEX(挂机升级突破!$CF$7:$CI$26,卡牌消耗!AM391,卡牌消耗!AJ391)*INDEX($B$6:$F$6,AK391),0),"")</f>
        <v>35</v>
      </c>
      <c r="AS391" s="120"/>
      <c r="AT391" s="120"/>
      <c r="AU391" s="122"/>
      <c r="AV391" s="15"/>
      <c r="BK391" s="15"/>
    </row>
    <row r="392" spans="8:63" ht="16.5" x14ac:dyDescent="0.2">
      <c r="H392" s="15"/>
      <c r="I392" s="15"/>
      <c r="J392" s="15"/>
      <c r="K392" s="15"/>
      <c r="L392" s="15"/>
      <c r="M392" s="15"/>
      <c r="N392" s="15"/>
      <c r="O392" s="15"/>
      <c r="P392" s="120">
        <v>388</v>
      </c>
      <c r="Q392" s="14">
        <f t="shared" si="103"/>
        <v>8</v>
      </c>
      <c r="R392" s="14">
        <f>INDEX(挂机升级突破!$BG$6:$BG$57,卡牌消耗!X392)</f>
        <v>11</v>
      </c>
      <c r="S392" s="14">
        <f>INDEX(挂机升级突破!BH$6:BH$57,卡牌消耗!$X392)</f>
        <v>4</v>
      </c>
      <c r="T392" s="14">
        <f>INDEX(挂机升级突破!BI$6:BI$57,卡牌消耗!$X392)</f>
        <v>0</v>
      </c>
      <c r="U392" s="14" t="str">
        <f t="shared" si="104"/>
        <v>夏侯渊</v>
      </c>
      <c r="V392" s="14">
        <f t="shared" si="105"/>
        <v>4</v>
      </c>
      <c r="W392" s="14" t="str">
        <f t="shared" si="106"/>
        <v>夏侯渊魂火-24</v>
      </c>
      <c r="X392" s="14">
        <f t="shared" si="107"/>
        <v>24</v>
      </c>
      <c r="Y392" s="14" t="str">
        <f>INDEX(挂机升级突破!$BJ$4:$BT$4,INDEX(挂机升级突破!$BG$6:$BG$57,卡牌消耗!X392))</f>
        <v>金币</v>
      </c>
      <c r="Z392" s="14">
        <f>ROUND(INDEX(挂机升级突破!$AZ$6:$AZ$57,卡牌消耗!X392)*INDEX(卡牌消耗!$B$8:$F$8,V392),0)</f>
        <v>20880</v>
      </c>
      <c r="AA392" s="14" t="str">
        <f>IF(S392&gt;0,INDEX(挂机升级突破!$BJ$4:$BT$4,S392),"")</f>
        <v>橙色基础材料</v>
      </c>
      <c r="AB392" s="14">
        <f>ROUND(INDEX(挂机升级突破!$BJ$6:$BT$57,卡牌消耗!X392,S392)*INDEX(卡牌消耗!$B$5:$F$5,V392),0)</f>
        <v>16</v>
      </c>
      <c r="AC392" s="14" t="str">
        <f>IF(T392&gt;0,INDEX(挂机升级突破!$BJ$4:$BT$4,T392),"")</f>
        <v/>
      </c>
      <c r="AD392" s="14" t="str">
        <f>IF(T392&gt;0,ROUND(INDEX(挂机升级突破!$BJ$6:$BT$57,卡牌消耗!X392,T392)*INDEX(卡牌消耗!$B$7:$F$7,V392),0),"")</f>
        <v/>
      </c>
      <c r="AE392" s="122"/>
      <c r="AF392" s="15"/>
      <c r="AG392" s="120">
        <v>388</v>
      </c>
      <c r="AH392" s="14">
        <f t="shared" si="108"/>
        <v>20</v>
      </c>
      <c r="AI392" s="14">
        <f>INDEX(挂机升级突破!$BY$7:$BY$26,AM392)</f>
        <v>5</v>
      </c>
      <c r="AJ392" s="14">
        <f>INDEX(挂机升级突破!$BZ$7:$BZ$26,AM392)</f>
        <v>1</v>
      </c>
      <c r="AK392" s="14">
        <f t="shared" si="109"/>
        <v>3</v>
      </c>
      <c r="AL392" s="14" t="str">
        <f t="shared" si="110"/>
        <v>高顺</v>
      </c>
      <c r="AM392" s="14">
        <f t="shared" si="111"/>
        <v>8</v>
      </c>
      <c r="AN392" s="14" t="str">
        <f t="shared" si="112"/>
        <v>高顺8突</v>
      </c>
      <c r="AO392" s="14" t="str">
        <f>IF(AI392&gt;0,INDEX(挂机升级突破!$CF$5:$CJ$5,卡牌消耗!AI392),"")</f>
        <v>金币</v>
      </c>
      <c r="AP392" s="14">
        <f>IF(AI392&gt;0,ROUND(INDEX(挂机升级突破!$CJ$7:$CJ$26,卡牌消耗!AM392)*INDEX(卡牌消耗!$B$8:$F$8,AK392),0),"")</f>
        <v>3226</v>
      </c>
      <c r="AQ392" s="14" t="str">
        <f>IF(AJ392&gt;0,INDEX(挂机升级突破!$CF$5:$CJ$5,卡牌消耗!AJ392),"")</f>
        <v>玄铁</v>
      </c>
      <c r="AR392" s="14">
        <f>IF(AJ392&gt;0,ROUND(INDEX(挂机升级突破!$CF$7:$CI$26,卡牌消耗!AM392,卡牌消耗!AJ392)*INDEX($B$6:$F$6,AK392),0),"")</f>
        <v>63</v>
      </c>
      <c r="AS392" s="120"/>
      <c r="AT392" s="120"/>
      <c r="AU392" s="122"/>
      <c r="AV392" s="15"/>
      <c r="BK392" s="15"/>
    </row>
    <row r="393" spans="8:63" ht="16.5" x14ac:dyDescent="0.2">
      <c r="H393" s="15"/>
      <c r="I393" s="15"/>
      <c r="J393" s="15"/>
      <c r="K393" s="15"/>
      <c r="L393" s="15"/>
      <c r="M393" s="15"/>
      <c r="N393" s="15"/>
      <c r="O393" s="15"/>
      <c r="P393" s="120">
        <v>389</v>
      </c>
      <c r="Q393" s="14">
        <f t="shared" si="103"/>
        <v>8</v>
      </c>
      <c r="R393" s="14">
        <f>INDEX(挂机升级突破!$BG$6:$BG$57,卡牌消耗!X393)</f>
        <v>11</v>
      </c>
      <c r="S393" s="14">
        <f>INDEX(挂机升级突破!BH$6:BH$57,卡牌消耗!$X393)</f>
        <v>4</v>
      </c>
      <c r="T393" s="14">
        <f>INDEX(挂机升级突破!BI$6:BI$57,卡牌消耗!$X393)</f>
        <v>0</v>
      </c>
      <c r="U393" s="14" t="str">
        <f t="shared" si="104"/>
        <v>夏侯渊</v>
      </c>
      <c r="V393" s="14">
        <f t="shared" si="105"/>
        <v>4</v>
      </c>
      <c r="W393" s="14" t="str">
        <f t="shared" si="106"/>
        <v>夏侯渊魂火-25</v>
      </c>
      <c r="X393" s="14">
        <f t="shared" si="107"/>
        <v>25</v>
      </c>
      <c r="Y393" s="14" t="str">
        <f>INDEX(挂机升级突破!$BJ$4:$BT$4,INDEX(挂机升级突破!$BG$6:$BG$57,卡牌消耗!X393))</f>
        <v>金币</v>
      </c>
      <c r="Z393" s="14">
        <f>ROUND(INDEX(挂机升级突破!$AZ$6:$AZ$57,卡牌消耗!X393)*INDEX(卡牌消耗!$B$8:$F$8,V393),0)</f>
        <v>25740</v>
      </c>
      <c r="AA393" s="14" t="str">
        <f>IF(S393&gt;0,INDEX(挂机升级突破!$BJ$4:$BT$4,S393),"")</f>
        <v>橙色基础材料</v>
      </c>
      <c r="AB393" s="14">
        <f>ROUND(INDEX(挂机升级突破!$BJ$6:$BT$57,卡牌消耗!X393,S393)*INDEX(卡牌消耗!$B$5:$F$5,V393),0)</f>
        <v>16</v>
      </c>
      <c r="AC393" s="14" t="str">
        <f>IF(T393&gt;0,INDEX(挂机升级突破!$BJ$4:$BT$4,T393),"")</f>
        <v/>
      </c>
      <c r="AD393" s="14" t="str">
        <f>IF(T393&gt;0,ROUND(INDEX(挂机升级突破!$BJ$6:$BT$57,卡牌消耗!X393,T393)*INDEX(卡牌消耗!$B$7:$F$7,V393),0),"")</f>
        <v/>
      </c>
      <c r="AE393" s="122"/>
      <c r="AF393" s="15"/>
      <c r="AG393" s="120">
        <v>389</v>
      </c>
      <c r="AH393" s="14">
        <f t="shared" si="108"/>
        <v>20</v>
      </c>
      <c r="AI393" s="14">
        <f>INDEX(挂机升级突破!$BY$7:$BY$26,AM393)</f>
        <v>5</v>
      </c>
      <c r="AJ393" s="14">
        <f>INDEX(挂机升级突破!$BZ$7:$BZ$26,AM393)</f>
        <v>2</v>
      </c>
      <c r="AK393" s="14">
        <f t="shared" si="109"/>
        <v>3</v>
      </c>
      <c r="AL393" s="14" t="str">
        <f t="shared" si="110"/>
        <v>高顺</v>
      </c>
      <c r="AM393" s="14">
        <f t="shared" si="111"/>
        <v>9</v>
      </c>
      <c r="AN393" s="14" t="str">
        <f t="shared" si="112"/>
        <v>高顺9突</v>
      </c>
      <c r="AO393" s="14" t="str">
        <f>IF(AI393&gt;0,INDEX(挂机升级突破!$CF$5:$CJ$5,卡牌消耗!AI393),"")</f>
        <v>金币</v>
      </c>
      <c r="AP393" s="14">
        <f>IF(AI393&gt;0,ROUND(INDEX(挂机升级突破!$CJ$7:$CJ$26,卡牌消耗!AM393)*INDEX(卡牌消耗!$B$8:$F$8,AK393),0),"")</f>
        <v>4160</v>
      </c>
      <c r="AQ393" s="14" t="str">
        <f>IF(AJ393&gt;0,INDEX(挂机升级突破!$CF$5:$CJ$5,卡牌消耗!AJ393),"")</f>
        <v>乌金</v>
      </c>
      <c r="AR393" s="14">
        <f>IF(AJ393&gt;0,ROUND(INDEX(挂机升级突破!$CF$7:$CI$26,卡牌消耗!AM393,卡牌消耗!AJ393)*INDEX($B$6:$F$6,AK393),0),"")</f>
        <v>20</v>
      </c>
      <c r="AS393" s="120"/>
      <c r="AT393" s="120"/>
      <c r="AU393" s="122"/>
      <c r="AV393" s="15"/>
      <c r="BK393" s="15"/>
    </row>
    <row r="394" spans="8:63" ht="16.5" x14ac:dyDescent="0.2">
      <c r="H394" s="15"/>
      <c r="I394" s="15"/>
      <c r="J394" s="15"/>
      <c r="K394" s="15"/>
      <c r="L394" s="15"/>
      <c r="M394" s="15"/>
      <c r="N394" s="15"/>
      <c r="O394" s="15"/>
      <c r="P394" s="120">
        <v>390</v>
      </c>
      <c r="Q394" s="14">
        <f t="shared" si="103"/>
        <v>8</v>
      </c>
      <c r="R394" s="14">
        <f>INDEX(挂机升级突破!$BG$6:$BG$57,卡牌消耗!X394)</f>
        <v>11</v>
      </c>
      <c r="S394" s="14">
        <f>INDEX(挂机升级突破!BH$6:BH$57,卡牌消耗!$X394)</f>
        <v>4</v>
      </c>
      <c r="T394" s="14">
        <f>INDEX(挂机升级突破!BI$6:BI$57,卡牌消耗!$X394)</f>
        <v>0</v>
      </c>
      <c r="U394" s="14" t="str">
        <f t="shared" si="104"/>
        <v>夏侯渊</v>
      </c>
      <c r="V394" s="14">
        <f t="shared" si="105"/>
        <v>4</v>
      </c>
      <c r="W394" s="14" t="str">
        <f t="shared" si="106"/>
        <v>夏侯渊魂火-26</v>
      </c>
      <c r="X394" s="14">
        <f t="shared" si="107"/>
        <v>26</v>
      </c>
      <c r="Y394" s="14" t="str">
        <f>INDEX(挂机升级突破!$BJ$4:$BT$4,INDEX(挂机升级突破!$BG$6:$BG$57,卡牌消耗!X394))</f>
        <v>金币</v>
      </c>
      <c r="Z394" s="14">
        <f>ROUND(INDEX(挂机升级突破!$AZ$6:$AZ$57,卡牌消耗!X394)*INDEX(卡牌消耗!$B$8:$F$8,V394),0)</f>
        <v>28710</v>
      </c>
      <c r="AA394" s="14" t="str">
        <f>IF(S394&gt;0,INDEX(挂机升级突破!$BJ$4:$BT$4,S394),"")</f>
        <v>橙色基础材料</v>
      </c>
      <c r="AB394" s="14">
        <f>ROUND(INDEX(挂机升级突破!$BJ$6:$BT$57,卡牌消耗!X394,S394)*INDEX(卡牌消耗!$B$5:$F$5,V394),0)</f>
        <v>19</v>
      </c>
      <c r="AC394" s="14" t="str">
        <f>IF(T394&gt;0,INDEX(挂机升级突破!$BJ$4:$BT$4,T394),"")</f>
        <v/>
      </c>
      <c r="AD394" s="14" t="str">
        <f>IF(T394&gt;0,ROUND(INDEX(挂机升级突破!$BJ$6:$BT$57,卡牌消耗!X394,T394)*INDEX(卡牌消耗!$B$7:$F$7,V394),0),"")</f>
        <v/>
      </c>
      <c r="AE394" s="122"/>
      <c r="AF394" s="15"/>
      <c r="AG394" s="120">
        <v>390</v>
      </c>
      <c r="AH394" s="14">
        <f t="shared" si="108"/>
        <v>20</v>
      </c>
      <c r="AI394" s="14">
        <f>INDEX(挂机升级突破!$BY$7:$BY$26,AM394)</f>
        <v>5</v>
      </c>
      <c r="AJ394" s="14">
        <f>INDEX(挂机升级突破!$BZ$7:$BZ$26,AM394)</f>
        <v>2</v>
      </c>
      <c r="AK394" s="14">
        <f t="shared" si="109"/>
        <v>3</v>
      </c>
      <c r="AL394" s="14" t="str">
        <f t="shared" si="110"/>
        <v>高顺</v>
      </c>
      <c r="AM394" s="14">
        <f t="shared" si="111"/>
        <v>10</v>
      </c>
      <c r="AN394" s="14" t="str">
        <f t="shared" si="112"/>
        <v>高顺10突</v>
      </c>
      <c r="AO394" s="14" t="str">
        <f>IF(AI394&gt;0,INDEX(挂机升级突破!$CF$5:$CJ$5,卡牌消耗!AI394),"")</f>
        <v>金币</v>
      </c>
      <c r="AP394" s="14">
        <f>IF(AI394&gt;0,ROUND(INDEX(挂机升级突破!$CJ$7:$CJ$26,卡牌消耗!AM394)*INDEX(卡牌消耗!$B$8:$F$8,AK394),0),"")</f>
        <v>6346</v>
      </c>
      <c r="AQ394" s="14" t="str">
        <f>IF(AJ394&gt;0,INDEX(挂机升级突破!$CF$5:$CJ$5,卡牌消耗!AJ394),"")</f>
        <v>乌金</v>
      </c>
      <c r="AR394" s="14">
        <f>IF(AJ394&gt;0,ROUND(INDEX(挂机升级突破!$CF$7:$CI$26,卡牌消耗!AM394,卡牌消耗!AJ394)*INDEX($B$6:$F$6,AK394),0),"")</f>
        <v>29</v>
      </c>
      <c r="AS394" s="120"/>
      <c r="AT394" s="120"/>
      <c r="AU394" s="122"/>
      <c r="AV394" s="15"/>
      <c r="BK394" s="15"/>
    </row>
    <row r="395" spans="8:63" ht="16.5" x14ac:dyDescent="0.2">
      <c r="H395" s="15"/>
      <c r="I395" s="15"/>
      <c r="J395" s="15"/>
      <c r="K395" s="15"/>
      <c r="L395" s="15"/>
      <c r="M395" s="15"/>
      <c r="N395" s="15"/>
      <c r="O395" s="15"/>
      <c r="P395" s="120">
        <v>391</v>
      </c>
      <c r="Q395" s="14">
        <f t="shared" si="103"/>
        <v>8</v>
      </c>
      <c r="R395" s="14">
        <f>INDEX(挂机升级突破!$BG$6:$BG$57,卡牌消耗!X395)</f>
        <v>11</v>
      </c>
      <c r="S395" s="14">
        <f>INDEX(挂机升级突破!BH$6:BH$57,卡牌消耗!$X395)</f>
        <v>4</v>
      </c>
      <c r="T395" s="14">
        <f>INDEX(挂机升级突破!BI$6:BI$57,卡牌消耗!$X395)</f>
        <v>0</v>
      </c>
      <c r="U395" s="14" t="str">
        <f t="shared" si="104"/>
        <v>夏侯渊</v>
      </c>
      <c r="V395" s="14">
        <f t="shared" si="105"/>
        <v>4</v>
      </c>
      <c r="W395" s="14" t="str">
        <f t="shared" si="106"/>
        <v>夏侯渊魂火-27</v>
      </c>
      <c r="X395" s="14">
        <f t="shared" si="107"/>
        <v>27</v>
      </c>
      <c r="Y395" s="14" t="str">
        <f>INDEX(挂机升级突破!$BJ$4:$BT$4,INDEX(挂机升级突破!$BG$6:$BG$57,卡牌消耗!X395))</f>
        <v>金币</v>
      </c>
      <c r="Z395" s="14">
        <f>ROUND(INDEX(挂机升级突破!$AZ$6:$AZ$57,卡牌消耗!X395)*INDEX(卡牌消耗!$B$8:$F$8,V395),0)</f>
        <v>32235</v>
      </c>
      <c r="AA395" s="14" t="str">
        <f>IF(S395&gt;0,INDEX(挂机升级突破!$BJ$4:$BT$4,S395),"")</f>
        <v>橙色基础材料</v>
      </c>
      <c r="AB395" s="14">
        <f>ROUND(INDEX(挂机升级突破!$BJ$6:$BT$57,卡牌消耗!X395,S395)*INDEX(卡牌消耗!$B$5:$F$5,V395),0)</f>
        <v>19</v>
      </c>
      <c r="AC395" s="14" t="str">
        <f>IF(T395&gt;0,INDEX(挂机升级突破!$BJ$4:$BT$4,T395),"")</f>
        <v/>
      </c>
      <c r="AD395" s="14" t="str">
        <f>IF(T395&gt;0,ROUND(INDEX(挂机升级突破!$BJ$6:$BT$57,卡牌消耗!X395,T395)*INDEX(卡牌消耗!$B$7:$F$7,V395),0),"")</f>
        <v/>
      </c>
      <c r="AE395" s="122"/>
      <c r="AF395" s="15"/>
      <c r="AG395" s="120">
        <v>391</v>
      </c>
      <c r="AH395" s="14">
        <f t="shared" si="108"/>
        <v>20</v>
      </c>
      <c r="AI395" s="14">
        <f>INDEX(挂机升级突破!$BY$7:$BY$26,AM395)</f>
        <v>5</v>
      </c>
      <c r="AJ395" s="14">
        <f>INDEX(挂机升级突破!$BZ$7:$BZ$26,AM395)</f>
        <v>2</v>
      </c>
      <c r="AK395" s="14">
        <f t="shared" si="109"/>
        <v>3</v>
      </c>
      <c r="AL395" s="14" t="str">
        <f t="shared" si="110"/>
        <v>高顺</v>
      </c>
      <c r="AM395" s="14">
        <f t="shared" si="111"/>
        <v>11</v>
      </c>
      <c r="AN395" s="14" t="str">
        <f t="shared" si="112"/>
        <v>高顺11突</v>
      </c>
      <c r="AO395" s="14" t="str">
        <f>IF(AI395&gt;0,INDEX(挂机升级突破!$CF$5:$CJ$5,卡牌消耗!AI395),"")</f>
        <v>金币</v>
      </c>
      <c r="AP395" s="14">
        <f>IF(AI395&gt;0,ROUND(INDEX(挂机升级突破!$CJ$7:$CJ$26,卡牌消耗!AM395)*INDEX(卡牌消耗!$B$8:$F$8,AK395),0),"")</f>
        <v>7800</v>
      </c>
      <c r="AQ395" s="14" t="str">
        <f>IF(AJ395&gt;0,INDEX(挂机升级突破!$CF$5:$CJ$5,卡牌消耗!AJ395),"")</f>
        <v>乌金</v>
      </c>
      <c r="AR395" s="14">
        <f>IF(AJ395&gt;0,ROUND(INDEX(挂机升级突破!$CF$7:$CI$26,卡牌消耗!AM395,卡牌消耗!AJ395)*INDEX($B$6:$F$6,AK395),0),"")</f>
        <v>38</v>
      </c>
      <c r="AS395" s="120"/>
      <c r="AT395" s="120"/>
      <c r="AU395" s="122"/>
      <c r="AV395" s="15"/>
      <c r="BK395" s="15"/>
    </row>
    <row r="396" spans="8:63" ht="16.5" x14ac:dyDescent="0.2">
      <c r="H396" s="15"/>
      <c r="I396" s="15"/>
      <c r="J396" s="15"/>
      <c r="K396" s="15"/>
      <c r="L396" s="15"/>
      <c r="M396" s="15"/>
      <c r="N396" s="15"/>
      <c r="O396" s="15"/>
      <c r="P396" s="120">
        <v>392</v>
      </c>
      <c r="Q396" s="14">
        <f t="shared" si="103"/>
        <v>8</v>
      </c>
      <c r="R396" s="14">
        <f>INDEX(挂机升级突破!$BG$6:$BG$57,卡牌消耗!X396)</f>
        <v>11</v>
      </c>
      <c r="S396" s="14">
        <f>INDEX(挂机升级突破!BH$6:BH$57,卡牌消耗!$X396)</f>
        <v>4</v>
      </c>
      <c r="T396" s="14">
        <f>INDEX(挂机升级突破!BI$6:BI$57,卡牌消耗!$X396)</f>
        <v>0</v>
      </c>
      <c r="U396" s="14" t="str">
        <f t="shared" si="104"/>
        <v>夏侯渊</v>
      </c>
      <c r="V396" s="14">
        <f t="shared" si="105"/>
        <v>4</v>
      </c>
      <c r="W396" s="14" t="str">
        <f t="shared" si="106"/>
        <v>夏侯渊魂火-28</v>
      </c>
      <c r="X396" s="14">
        <f t="shared" si="107"/>
        <v>28</v>
      </c>
      <c r="Y396" s="14" t="str">
        <f>INDEX(挂机升级突破!$BJ$4:$BT$4,INDEX(挂机升级突破!$BG$6:$BG$57,卡牌消耗!X396))</f>
        <v>金币</v>
      </c>
      <c r="Z396" s="14">
        <f>ROUND(INDEX(挂机升级突破!$AZ$6:$AZ$57,卡牌消耗!X396)*INDEX(卡牌消耗!$B$8:$F$8,V396),0)</f>
        <v>35955</v>
      </c>
      <c r="AA396" s="14" t="str">
        <f>IF(S396&gt;0,INDEX(挂机升级突破!$BJ$4:$BT$4,S396),"")</f>
        <v>橙色基础材料</v>
      </c>
      <c r="AB396" s="14">
        <f>ROUND(INDEX(挂机升级突破!$BJ$6:$BT$57,卡牌消耗!X396,S396)*INDEX(卡牌消耗!$B$5:$F$5,V396),0)</f>
        <v>19</v>
      </c>
      <c r="AC396" s="14" t="str">
        <f>IF(T396&gt;0,INDEX(挂机升级突破!$BJ$4:$BT$4,T396),"")</f>
        <v/>
      </c>
      <c r="AD396" s="14" t="str">
        <f>IF(T396&gt;0,ROUND(INDEX(挂机升级突破!$BJ$6:$BT$57,卡牌消耗!X396,T396)*INDEX(卡牌消耗!$B$7:$F$7,V396),0),"")</f>
        <v/>
      </c>
      <c r="AE396" s="122"/>
      <c r="AF396" s="15"/>
      <c r="AG396" s="120">
        <v>392</v>
      </c>
      <c r="AH396" s="14">
        <f t="shared" si="108"/>
        <v>20</v>
      </c>
      <c r="AI396" s="14">
        <f>INDEX(挂机升级突破!$BY$7:$BY$26,AM396)</f>
        <v>5</v>
      </c>
      <c r="AJ396" s="14">
        <f>INDEX(挂机升级突破!$BZ$7:$BZ$26,AM396)</f>
        <v>2</v>
      </c>
      <c r="AK396" s="14">
        <f t="shared" si="109"/>
        <v>3</v>
      </c>
      <c r="AL396" s="14" t="str">
        <f t="shared" si="110"/>
        <v>高顺</v>
      </c>
      <c r="AM396" s="14">
        <f t="shared" si="111"/>
        <v>12</v>
      </c>
      <c r="AN396" s="14" t="str">
        <f t="shared" si="112"/>
        <v>高顺12突</v>
      </c>
      <c r="AO396" s="14" t="str">
        <f>IF(AI396&gt;0,INDEX(挂机升级突破!$CF$5:$CJ$5,卡牌消耗!AI396),"")</f>
        <v>金币</v>
      </c>
      <c r="AP396" s="14">
        <f>IF(AI396&gt;0,ROUND(INDEX(挂机升级突破!$CJ$7:$CJ$26,卡牌消耗!AM396)*INDEX(卡牌消耗!$B$8:$F$8,AK396),0),"")</f>
        <v>13200</v>
      </c>
      <c r="AQ396" s="14" t="str">
        <f>IF(AJ396&gt;0,INDEX(挂机升级突破!$CF$5:$CJ$5,卡牌消耗!AJ396),"")</f>
        <v>乌金</v>
      </c>
      <c r="AR396" s="14">
        <f>IF(AJ396&gt;0,ROUND(INDEX(挂机升级突破!$CF$7:$CI$26,卡牌消耗!AM396,卡牌消耗!AJ396)*INDEX($B$6:$F$6,AK396),0),"")</f>
        <v>49</v>
      </c>
      <c r="AS396" s="120"/>
      <c r="AT396" s="120"/>
      <c r="AU396" s="122"/>
      <c r="AV396" s="15"/>
      <c r="BK396" s="15"/>
    </row>
    <row r="397" spans="8:63" ht="16.5" x14ac:dyDescent="0.2">
      <c r="H397" s="15"/>
      <c r="I397" s="15"/>
      <c r="J397" s="15"/>
      <c r="K397" s="15"/>
      <c r="L397" s="15"/>
      <c r="M397" s="15"/>
      <c r="N397" s="15"/>
      <c r="O397" s="15"/>
      <c r="P397" s="120">
        <v>393</v>
      </c>
      <c r="Q397" s="14">
        <f t="shared" si="103"/>
        <v>8</v>
      </c>
      <c r="R397" s="14">
        <f>INDEX(挂机升级突破!$BG$6:$BG$57,卡牌消耗!X397)</f>
        <v>11</v>
      </c>
      <c r="S397" s="14">
        <f>INDEX(挂机升级突破!BH$6:BH$57,卡牌消耗!$X397)</f>
        <v>4</v>
      </c>
      <c r="T397" s="14">
        <f>INDEX(挂机升级突破!BI$6:BI$57,卡牌消耗!$X397)</f>
        <v>0</v>
      </c>
      <c r="U397" s="14" t="str">
        <f t="shared" si="104"/>
        <v>夏侯渊</v>
      </c>
      <c r="V397" s="14">
        <f t="shared" si="105"/>
        <v>4</v>
      </c>
      <c r="W397" s="14" t="str">
        <f t="shared" si="106"/>
        <v>夏侯渊魂火-29</v>
      </c>
      <c r="X397" s="14">
        <f t="shared" si="107"/>
        <v>29</v>
      </c>
      <c r="Y397" s="14" t="str">
        <f>INDEX(挂机升级突破!$BJ$4:$BT$4,INDEX(挂机升级突破!$BG$6:$BG$57,卡牌消耗!X397))</f>
        <v>金币</v>
      </c>
      <c r="Z397" s="14">
        <f>ROUND(INDEX(挂机升级突破!$AZ$6:$AZ$57,卡牌消耗!X397)*INDEX(卡牌消耗!$B$8:$F$8,V397),0)</f>
        <v>37178</v>
      </c>
      <c r="AA397" s="14" t="str">
        <f>IF(S397&gt;0,INDEX(挂机升级突破!$BJ$4:$BT$4,S397),"")</f>
        <v>橙色基础材料</v>
      </c>
      <c r="AB397" s="14">
        <f>ROUND(INDEX(挂机升级突破!$BJ$6:$BT$57,卡牌消耗!X397,S397)*INDEX(卡牌消耗!$B$5:$F$5,V397),0)</f>
        <v>23</v>
      </c>
      <c r="AC397" s="14" t="str">
        <f>IF(T397&gt;0,INDEX(挂机升级突破!$BJ$4:$BT$4,T397),"")</f>
        <v/>
      </c>
      <c r="AD397" s="14" t="str">
        <f>IF(T397&gt;0,ROUND(INDEX(挂机升级突破!$BJ$6:$BT$57,卡牌消耗!X397,T397)*INDEX(卡牌消耗!$B$7:$F$7,V397),0),"")</f>
        <v/>
      </c>
      <c r="AE397" s="122"/>
      <c r="AF397" s="15"/>
      <c r="AG397" s="120">
        <v>393</v>
      </c>
      <c r="AH397" s="14">
        <f t="shared" si="108"/>
        <v>20</v>
      </c>
      <c r="AI397" s="14">
        <f>INDEX(挂机升级突破!$BY$7:$BY$26,AM397)</f>
        <v>5</v>
      </c>
      <c r="AJ397" s="14">
        <f>INDEX(挂机升级突破!$BZ$7:$BZ$26,AM397)</f>
        <v>3</v>
      </c>
      <c r="AK397" s="14">
        <f t="shared" si="109"/>
        <v>3</v>
      </c>
      <c r="AL397" s="14" t="str">
        <f t="shared" si="110"/>
        <v>高顺</v>
      </c>
      <c r="AM397" s="14">
        <f t="shared" si="111"/>
        <v>13</v>
      </c>
      <c r="AN397" s="14" t="str">
        <f t="shared" si="112"/>
        <v>高顺13突</v>
      </c>
      <c r="AO397" s="14" t="str">
        <f>IF(AI397&gt;0,INDEX(挂机升级突破!$CF$5:$CJ$5,卡牌消耗!AI397),"")</f>
        <v>金币</v>
      </c>
      <c r="AP397" s="14">
        <f>IF(AI397&gt;0,ROUND(INDEX(挂机升级突破!$CJ$7:$CJ$26,卡牌消耗!AM397)*INDEX(卡牌消耗!$B$8:$F$8,AK397),0),"")</f>
        <v>16533</v>
      </c>
      <c r="AQ397" s="14" t="str">
        <f>IF(AJ397&gt;0,INDEX(挂机升级突破!$CF$5:$CJ$5,卡牌消耗!AJ397),"")</f>
        <v>银母</v>
      </c>
      <c r="AR397" s="14">
        <f>IF(AJ397&gt;0,ROUND(INDEX(挂机升级突破!$CF$7:$CI$26,卡牌消耗!AM397,卡牌消耗!AJ397)*INDEX($B$6:$F$6,AK397),0),"")</f>
        <v>19</v>
      </c>
      <c r="AS397" s="120"/>
      <c r="AT397" s="120"/>
      <c r="AU397" s="122"/>
      <c r="AV397" s="15"/>
      <c r="BK397" s="15"/>
    </row>
    <row r="398" spans="8:63" ht="16.5" x14ac:dyDescent="0.2">
      <c r="H398" s="15"/>
      <c r="I398" s="15"/>
      <c r="J398" s="15"/>
      <c r="K398" s="15"/>
      <c r="L398" s="15"/>
      <c r="M398" s="15"/>
      <c r="N398" s="15"/>
      <c r="O398" s="15"/>
      <c r="P398" s="120">
        <v>394</v>
      </c>
      <c r="Q398" s="14">
        <f t="shared" si="103"/>
        <v>8</v>
      </c>
      <c r="R398" s="14">
        <f>INDEX(挂机升级突破!$BG$6:$BG$57,卡牌消耗!X398)</f>
        <v>11</v>
      </c>
      <c r="S398" s="14">
        <f>INDEX(挂机升级突破!BH$6:BH$57,卡牌消耗!$X398)</f>
        <v>4</v>
      </c>
      <c r="T398" s="14">
        <f>INDEX(挂机升级突破!BI$6:BI$57,卡牌消耗!$X398)</f>
        <v>0</v>
      </c>
      <c r="U398" s="14" t="str">
        <f t="shared" si="104"/>
        <v>夏侯渊</v>
      </c>
      <c r="V398" s="14">
        <f t="shared" si="105"/>
        <v>4</v>
      </c>
      <c r="W398" s="14" t="str">
        <f t="shared" si="106"/>
        <v>夏侯渊魂火-30</v>
      </c>
      <c r="X398" s="14">
        <f t="shared" si="107"/>
        <v>30</v>
      </c>
      <c r="Y398" s="14" t="str">
        <f>INDEX(挂机升级突破!$BJ$4:$BT$4,INDEX(挂机升级突破!$BG$6:$BG$57,卡牌消耗!X398))</f>
        <v>金币</v>
      </c>
      <c r="Z398" s="14">
        <f>ROUND(INDEX(挂机升级突破!$AZ$6:$AZ$57,卡牌消耗!X398)*INDEX(卡牌消耗!$B$8:$F$8,V398),0)</f>
        <v>41468</v>
      </c>
      <c r="AA398" s="14" t="str">
        <f>IF(S398&gt;0,INDEX(挂机升级突破!$BJ$4:$BT$4,S398),"")</f>
        <v>橙色基础材料</v>
      </c>
      <c r="AB398" s="14">
        <f>ROUND(INDEX(挂机升级突破!$BJ$6:$BT$57,卡牌消耗!X398,S398)*INDEX(卡牌消耗!$B$5:$F$5,V398),0)</f>
        <v>23</v>
      </c>
      <c r="AC398" s="14" t="str">
        <f>IF(T398&gt;0,INDEX(挂机升级突破!$BJ$4:$BT$4,T398),"")</f>
        <v/>
      </c>
      <c r="AD398" s="14" t="str">
        <f>IF(T398&gt;0,ROUND(INDEX(挂机升级突破!$BJ$6:$BT$57,卡牌消耗!X398,T398)*INDEX(卡牌消耗!$B$7:$F$7,V398),0),"")</f>
        <v/>
      </c>
      <c r="AE398" s="122"/>
      <c r="AF398" s="15"/>
      <c r="AG398" s="120">
        <v>394</v>
      </c>
      <c r="AH398" s="14">
        <f t="shared" si="108"/>
        <v>20</v>
      </c>
      <c r="AI398" s="14">
        <f>INDEX(挂机升级突破!$BY$7:$BY$26,AM398)</f>
        <v>5</v>
      </c>
      <c r="AJ398" s="14">
        <f>INDEX(挂机升级突破!$BZ$7:$BZ$26,AM398)</f>
        <v>3</v>
      </c>
      <c r="AK398" s="14">
        <f t="shared" si="109"/>
        <v>3</v>
      </c>
      <c r="AL398" s="14" t="str">
        <f t="shared" si="110"/>
        <v>高顺</v>
      </c>
      <c r="AM398" s="14">
        <f t="shared" si="111"/>
        <v>14</v>
      </c>
      <c r="AN398" s="14" t="str">
        <f t="shared" si="112"/>
        <v>高顺14突</v>
      </c>
      <c r="AO398" s="14" t="str">
        <f>IF(AI398&gt;0,INDEX(挂机升级突破!$CF$5:$CJ$5,卡牌消耗!AI398),"")</f>
        <v>金币</v>
      </c>
      <c r="AP398" s="14">
        <f>IF(AI398&gt;0,ROUND(INDEX(挂机升级突破!$CJ$7:$CJ$26,卡牌消耗!AM398)*INDEX(卡牌消耗!$B$8:$F$8,AK398),0),"")</f>
        <v>22080</v>
      </c>
      <c r="AQ398" s="14" t="str">
        <f>IF(AJ398&gt;0,INDEX(挂机升级突破!$CF$5:$CJ$5,卡牌消耗!AJ398),"")</f>
        <v>银母</v>
      </c>
      <c r="AR398" s="14">
        <f>IF(AJ398&gt;0,ROUND(INDEX(挂机升级突破!$CF$7:$CI$26,卡牌消耗!AM398,卡牌消耗!AJ398)*INDEX($B$6:$F$6,AK398),0),"")</f>
        <v>26</v>
      </c>
      <c r="AS398" s="120"/>
      <c r="AT398" s="120"/>
      <c r="AU398" s="122"/>
      <c r="AV398" s="15"/>
      <c r="BK398" s="15"/>
    </row>
    <row r="399" spans="8:63" ht="16.5" x14ac:dyDescent="0.2">
      <c r="H399" s="15"/>
      <c r="I399" s="15"/>
      <c r="J399" s="15"/>
      <c r="K399" s="15"/>
      <c r="L399" s="15"/>
      <c r="M399" s="15"/>
      <c r="N399" s="15"/>
      <c r="O399" s="15"/>
      <c r="P399" s="120">
        <v>395</v>
      </c>
      <c r="Q399" s="14">
        <f t="shared" si="103"/>
        <v>8</v>
      </c>
      <c r="R399" s="14">
        <f>INDEX(挂机升级突破!$BG$6:$BG$57,卡牌消耗!X399)</f>
        <v>11</v>
      </c>
      <c r="S399" s="14">
        <f>INDEX(挂机升级突破!BH$6:BH$57,卡牌消耗!$X399)</f>
        <v>4</v>
      </c>
      <c r="T399" s="14">
        <f>INDEX(挂机升级突破!BI$6:BI$57,卡牌消耗!$X399)</f>
        <v>0</v>
      </c>
      <c r="U399" s="14" t="str">
        <f t="shared" si="104"/>
        <v>夏侯渊</v>
      </c>
      <c r="V399" s="14">
        <f t="shared" si="105"/>
        <v>4</v>
      </c>
      <c r="W399" s="14" t="str">
        <f t="shared" si="106"/>
        <v>夏侯渊魂火-31</v>
      </c>
      <c r="X399" s="14">
        <f t="shared" si="107"/>
        <v>31</v>
      </c>
      <c r="Y399" s="14" t="str">
        <f>INDEX(挂机升级突破!$BJ$4:$BT$4,INDEX(挂机升级突破!$BG$6:$BG$57,卡牌消耗!X399))</f>
        <v>金币</v>
      </c>
      <c r="Z399" s="14">
        <f>ROUND(INDEX(挂机升级突破!$AZ$6:$AZ$57,卡牌消耗!X399)*INDEX(卡牌消耗!$B$8:$F$8,V399),0)</f>
        <v>43050</v>
      </c>
      <c r="AA399" s="14" t="str">
        <f>IF(S399&gt;0,INDEX(挂机升级突破!$BJ$4:$BT$4,S399),"")</f>
        <v>橙色基础材料</v>
      </c>
      <c r="AB399" s="14">
        <f>ROUND(INDEX(挂机升级突破!$BJ$6:$BT$57,卡牌消耗!X399,S399)*INDEX(卡牌消耗!$B$5:$F$5,V399),0)</f>
        <v>23</v>
      </c>
      <c r="AC399" s="14" t="str">
        <f>IF(T399&gt;0,INDEX(挂机升级突破!$BJ$4:$BT$4,T399),"")</f>
        <v/>
      </c>
      <c r="AD399" s="14" t="str">
        <f>IF(T399&gt;0,ROUND(INDEX(挂机升级突破!$BJ$6:$BT$57,卡牌消耗!X399,T399)*INDEX(卡牌消耗!$B$7:$F$7,V399),0),"")</f>
        <v/>
      </c>
      <c r="AE399" s="122"/>
      <c r="AF399" s="15"/>
      <c r="AG399" s="120">
        <v>395</v>
      </c>
      <c r="AH399" s="14">
        <f t="shared" si="108"/>
        <v>20</v>
      </c>
      <c r="AI399" s="14">
        <f>INDEX(挂机升级突破!$BY$7:$BY$26,AM399)</f>
        <v>5</v>
      </c>
      <c r="AJ399" s="14">
        <f>INDEX(挂机升级突破!$BZ$7:$BZ$26,AM399)</f>
        <v>3</v>
      </c>
      <c r="AK399" s="14">
        <f t="shared" si="109"/>
        <v>3</v>
      </c>
      <c r="AL399" s="14" t="str">
        <f t="shared" si="110"/>
        <v>高顺</v>
      </c>
      <c r="AM399" s="14">
        <f t="shared" si="111"/>
        <v>15</v>
      </c>
      <c r="AN399" s="14" t="str">
        <f t="shared" si="112"/>
        <v>高顺15突</v>
      </c>
      <c r="AO399" s="14" t="str">
        <f>IF(AI399&gt;0,INDEX(挂机升级突破!$CF$5:$CJ$5,卡牌消耗!AI399),"")</f>
        <v>金币</v>
      </c>
      <c r="AP399" s="14">
        <f>IF(AI399&gt;0,ROUND(INDEX(挂机升级突破!$CJ$7:$CJ$26,卡牌消耗!AM399)*INDEX(卡牌消耗!$B$8:$F$8,AK399),0),"")</f>
        <v>25306</v>
      </c>
      <c r="AQ399" s="14" t="str">
        <f>IF(AJ399&gt;0,INDEX(挂机升级突破!$CF$5:$CJ$5,卡牌消耗!AJ399),"")</f>
        <v>银母</v>
      </c>
      <c r="AR399" s="14">
        <f>IF(AJ399&gt;0,ROUND(INDEX(挂机升级突破!$CF$7:$CI$26,卡牌消耗!AM399,卡牌消耗!AJ399)*INDEX($B$6:$F$6,AK399),0),"")</f>
        <v>35</v>
      </c>
      <c r="AS399" s="120"/>
      <c r="AT399" s="120"/>
      <c r="AU399" s="122"/>
      <c r="AV399" s="15"/>
      <c r="BK399" s="15"/>
    </row>
    <row r="400" spans="8:63" ht="16.5" x14ac:dyDescent="0.2">
      <c r="H400" s="15"/>
      <c r="I400" s="15"/>
      <c r="J400" s="15"/>
      <c r="K400" s="15"/>
      <c r="L400" s="15"/>
      <c r="M400" s="15"/>
      <c r="N400" s="15"/>
      <c r="O400" s="15"/>
      <c r="P400" s="120">
        <v>396</v>
      </c>
      <c r="Q400" s="14">
        <f t="shared" si="103"/>
        <v>8</v>
      </c>
      <c r="R400" s="14">
        <f>INDEX(挂机升级突破!$BG$6:$BG$57,卡牌消耗!X400)</f>
        <v>11</v>
      </c>
      <c r="S400" s="14">
        <f>INDEX(挂机升级突破!BH$6:BH$57,卡牌消耗!$X400)</f>
        <v>4</v>
      </c>
      <c r="T400" s="14">
        <f>INDEX(挂机升级突破!BI$6:BI$57,卡牌消耗!$X400)</f>
        <v>0</v>
      </c>
      <c r="U400" s="14" t="str">
        <f t="shared" si="104"/>
        <v>夏侯渊</v>
      </c>
      <c r="V400" s="14">
        <f t="shared" si="105"/>
        <v>4</v>
      </c>
      <c r="W400" s="14" t="str">
        <f t="shared" si="106"/>
        <v>夏侯渊魂火-32</v>
      </c>
      <c r="X400" s="14">
        <f t="shared" si="107"/>
        <v>32</v>
      </c>
      <c r="Y400" s="14" t="str">
        <f>INDEX(挂机升级突破!$BJ$4:$BT$4,INDEX(挂机升级突破!$BG$6:$BG$57,卡牌消耗!X400))</f>
        <v>金币</v>
      </c>
      <c r="Z400" s="14">
        <f>ROUND(INDEX(挂机升级突破!$AZ$6:$AZ$57,卡牌消耗!X400)*INDEX(卡牌消耗!$B$8:$F$8,V400),0)</f>
        <v>48023</v>
      </c>
      <c r="AA400" s="14" t="str">
        <f>IF(S400&gt;0,INDEX(挂机升级突破!$BJ$4:$BT$4,S400),"")</f>
        <v>橙色基础材料</v>
      </c>
      <c r="AB400" s="14">
        <f>ROUND(INDEX(挂机升级突破!$BJ$6:$BT$57,卡牌消耗!X400,S400)*INDEX(卡牌消耗!$B$5:$F$5,V400),0)</f>
        <v>23</v>
      </c>
      <c r="AC400" s="14" t="str">
        <f>IF(T400&gt;0,INDEX(挂机升级突破!$BJ$4:$BT$4,T400),"")</f>
        <v/>
      </c>
      <c r="AD400" s="14" t="str">
        <f>IF(T400&gt;0,ROUND(INDEX(挂机升级突破!$BJ$6:$BT$57,卡牌消耗!X400,T400)*INDEX(卡牌消耗!$B$7:$F$7,V400),0),"")</f>
        <v/>
      </c>
      <c r="AE400" s="122"/>
      <c r="AF400" s="15"/>
      <c r="AG400" s="120">
        <v>396</v>
      </c>
      <c r="AH400" s="14">
        <f t="shared" si="108"/>
        <v>20</v>
      </c>
      <c r="AI400" s="14">
        <f>INDEX(挂机升级突破!$BY$7:$BY$26,AM400)</f>
        <v>5</v>
      </c>
      <c r="AJ400" s="14">
        <f>INDEX(挂机升级突破!$BZ$7:$BZ$26,AM400)</f>
        <v>3</v>
      </c>
      <c r="AK400" s="14">
        <f t="shared" si="109"/>
        <v>3</v>
      </c>
      <c r="AL400" s="14" t="str">
        <f t="shared" si="110"/>
        <v>高顺</v>
      </c>
      <c r="AM400" s="14">
        <f t="shared" si="111"/>
        <v>16</v>
      </c>
      <c r="AN400" s="14" t="str">
        <f t="shared" si="112"/>
        <v>高顺16突</v>
      </c>
      <c r="AO400" s="14" t="str">
        <f>IF(AI400&gt;0,INDEX(挂机升级突破!$CF$5:$CJ$5,卡牌消耗!AI400),"")</f>
        <v>金币</v>
      </c>
      <c r="AP400" s="14">
        <f>IF(AI400&gt;0,ROUND(INDEX(挂机升级突破!$CJ$7:$CJ$26,卡牌消耗!AM400)*INDEX(卡牌消耗!$B$8:$F$8,AK400),0),"")</f>
        <v>32400</v>
      </c>
      <c r="AQ400" s="14" t="str">
        <f>IF(AJ400&gt;0,INDEX(挂机升级突破!$CF$5:$CJ$5,卡牌消耗!AJ400),"")</f>
        <v>银母</v>
      </c>
      <c r="AR400" s="14">
        <f>IF(AJ400&gt;0,ROUND(INDEX(挂机升级突破!$CF$7:$CI$26,卡牌消耗!AM400,卡牌消耗!AJ400)*INDEX($B$6:$F$6,AK400),0),"")</f>
        <v>45</v>
      </c>
      <c r="AS400" s="120"/>
      <c r="AT400" s="120"/>
      <c r="AU400" s="122"/>
      <c r="AV400" s="15"/>
      <c r="BK400" s="15"/>
    </row>
    <row r="401" spans="8:63" ht="16.5" x14ac:dyDescent="0.2">
      <c r="H401" s="15"/>
      <c r="I401" s="15"/>
      <c r="J401" s="15"/>
      <c r="K401" s="15"/>
      <c r="L401" s="15"/>
      <c r="M401" s="15"/>
      <c r="N401" s="15"/>
      <c r="O401" s="15"/>
      <c r="P401" s="120">
        <v>397</v>
      </c>
      <c r="Q401" s="14">
        <f t="shared" si="103"/>
        <v>8</v>
      </c>
      <c r="R401" s="14">
        <f>INDEX(挂机升级突破!$BG$6:$BG$57,卡牌消耗!X401)</f>
        <v>11</v>
      </c>
      <c r="S401" s="14">
        <f>INDEX(挂机升级突破!BH$6:BH$57,卡牌消耗!$X401)</f>
        <v>4</v>
      </c>
      <c r="T401" s="14">
        <f>INDEX(挂机升级突破!BI$6:BI$57,卡牌消耗!$X401)</f>
        <v>0</v>
      </c>
      <c r="U401" s="14" t="str">
        <f t="shared" si="104"/>
        <v>夏侯渊</v>
      </c>
      <c r="V401" s="14">
        <f t="shared" si="105"/>
        <v>4</v>
      </c>
      <c r="W401" s="14" t="str">
        <f t="shared" si="106"/>
        <v>夏侯渊魂火-33</v>
      </c>
      <c r="X401" s="14">
        <f t="shared" si="107"/>
        <v>33</v>
      </c>
      <c r="Y401" s="14" t="str">
        <f>INDEX(挂机升级突破!$BJ$4:$BT$4,INDEX(挂机升级突破!$BG$6:$BG$57,卡牌消耗!X401))</f>
        <v>金币</v>
      </c>
      <c r="Z401" s="14">
        <f>ROUND(INDEX(挂机升级突破!$AZ$6:$AZ$57,卡牌消耗!X401)*INDEX(卡牌消耗!$B$8:$F$8,V401),0)</f>
        <v>49343</v>
      </c>
      <c r="AA401" s="14" t="str">
        <f>IF(S401&gt;0,INDEX(挂机升级突破!$BJ$4:$BT$4,S401),"")</f>
        <v>橙色基础材料</v>
      </c>
      <c r="AB401" s="14">
        <f>ROUND(INDEX(挂机升级突破!$BJ$6:$BT$57,卡牌消耗!X401,S401)*INDEX(卡牌消耗!$B$5:$F$5,V401),0)</f>
        <v>23</v>
      </c>
      <c r="AC401" s="14" t="str">
        <f>IF(T401&gt;0,INDEX(挂机升级突破!$BJ$4:$BT$4,T401),"")</f>
        <v/>
      </c>
      <c r="AD401" s="14" t="str">
        <f>IF(T401&gt;0,ROUND(INDEX(挂机升级突破!$BJ$6:$BT$57,卡牌消耗!X401,T401)*INDEX(卡牌消耗!$B$7:$F$7,V401),0),"")</f>
        <v/>
      </c>
      <c r="AE401" s="122"/>
      <c r="AF401" s="15"/>
      <c r="AG401" s="120">
        <v>397</v>
      </c>
      <c r="AH401" s="14">
        <f t="shared" si="108"/>
        <v>20</v>
      </c>
      <c r="AI401" s="14">
        <f>INDEX(挂机升级突破!$BY$7:$BY$26,AM401)</f>
        <v>5</v>
      </c>
      <c r="AJ401" s="14">
        <f>INDEX(挂机升级突破!$BZ$7:$BZ$26,AM401)</f>
        <v>4</v>
      </c>
      <c r="AK401" s="14">
        <f t="shared" si="109"/>
        <v>3</v>
      </c>
      <c r="AL401" s="14" t="str">
        <f t="shared" si="110"/>
        <v>高顺</v>
      </c>
      <c r="AM401" s="14">
        <f t="shared" si="111"/>
        <v>17</v>
      </c>
      <c r="AN401" s="14" t="str">
        <f t="shared" si="112"/>
        <v>高顺17突</v>
      </c>
      <c r="AO401" s="14" t="str">
        <f>IF(AI401&gt;0,INDEX(挂机升级突破!$CF$5:$CJ$5,卡牌消耗!AI401),"")</f>
        <v>金币</v>
      </c>
      <c r="AP401" s="14">
        <f>IF(AI401&gt;0,ROUND(INDEX(挂机升级突破!$CJ$7:$CJ$26,卡牌消耗!AM401)*INDEX(卡牌消耗!$B$8:$F$8,AK401),0),"")</f>
        <v>36266</v>
      </c>
      <c r="AQ401" s="14" t="str">
        <f>IF(AJ401&gt;0,INDEX(挂机升级突破!$CF$5:$CJ$5,卡牌消耗!AJ401),"")</f>
        <v>铀金</v>
      </c>
      <c r="AR401" s="14">
        <f>IF(AJ401&gt;0,ROUND(INDEX(挂机升级突破!$CF$7:$CI$26,卡牌消耗!AM401,卡牌消耗!AJ401)*INDEX($B$6:$F$6,AK401),0),"")</f>
        <v>9</v>
      </c>
      <c r="AS401" s="120"/>
      <c r="AT401" s="120"/>
      <c r="AU401" s="122"/>
      <c r="AV401" s="15"/>
      <c r="BK401" s="15"/>
    </row>
    <row r="402" spans="8:63" ht="16.5" x14ac:dyDescent="0.2">
      <c r="H402" s="15"/>
      <c r="I402" s="15"/>
      <c r="J402" s="15"/>
      <c r="K402" s="15"/>
      <c r="L402" s="15"/>
      <c r="M402" s="15"/>
      <c r="N402" s="15"/>
      <c r="O402" s="15"/>
      <c r="P402" s="120">
        <v>398</v>
      </c>
      <c r="Q402" s="14">
        <f t="shared" si="103"/>
        <v>8</v>
      </c>
      <c r="R402" s="14">
        <f>INDEX(挂机升级突破!$BG$6:$BG$57,卡牌消耗!X402)</f>
        <v>11</v>
      </c>
      <c r="S402" s="14">
        <f>INDEX(挂机升级突破!BH$6:BH$57,卡牌消耗!$X402)</f>
        <v>4</v>
      </c>
      <c r="T402" s="14">
        <f>INDEX(挂机升级突破!BI$6:BI$57,卡牌消耗!$X402)</f>
        <v>0</v>
      </c>
      <c r="U402" s="14" t="str">
        <f t="shared" si="104"/>
        <v>夏侯渊</v>
      </c>
      <c r="V402" s="14">
        <f t="shared" si="105"/>
        <v>4</v>
      </c>
      <c r="W402" s="14" t="str">
        <f t="shared" si="106"/>
        <v>夏侯渊魂火-34</v>
      </c>
      <c r="X402" s="14">
        <f t="shared" si="107"/>
        <v>34</v>
      </c>
      <c r="Y402" s="14" t="str">
        <f>INDEX(挂机升级突破!$BJ$4:$BT$4,INDEX(挂机升级突破!$BG$6:$BG$57,卡牌消耗!X402))</f>
        <v>金币</v>
      </c>
      <c r="Z402" s="14">
        <f>ROUND(INDEX(挂机升级突破!$AZ$6:$AZ$57,卡牌消耗!X402)*INDEX(卡牌消耗!$B$8:$F$8,V402),0)</f>
        <v>55035</v>
      </c>
      <c r="AA402" s="14" t="str">
        <f>IF(S402&gt;0,INDEX(挂机升级突破!$BJ$4:$BT$4,S402),"")</f>
        <v>橙色基础材料</v>
      </c>
      <c r="AB402" s="14">
        <f>ROUND(INDEX(挂机升级突破!$BJ$6:$BT$57,卡牌消耗!X402,S402)*INDEX(卡牌消耗!$B$5:$F$5,V402),0)</f>
        <v>25</v>
      </c>
      <c r="AC402" s="14" t="str">
        <f>IF(T402&gt;0,INDEX(挂机升级突破!$BJ$4:$BT$4,T402),"")</f>
        <v/>
      </c>
      <c r="AD402" s="14" t="str">
        <f>IF(T402&gt;0,ROUND(INDEX(挂机升级突破!$BJ$6:$BT$57,卡牌消耗!X402,T402)*INDEX(卡牌消耗!$B$7:$F$7,V402),0),"")</f>
        <v/>
      </c>
      <c r="AE402" s="122"/>
      <c r="AF402" s="15"/>
      <c r="AG402" s="120">
        <v>398</v>
      </c>
      <c r="AH402" s="14">
        <f t="shared" si="108"/>
        <v>20</v>
      </c>
      <c r="AI402" s="14">
        <f>INDEX(挂机升级突破!$BY$7:$BY$26,AM402)</f>
        <v>5</v>
      </c>
      <c r="AJ402" s="14">
        <f>INDEX(挂机升级突破!$BZ$7:$BZ$26,AM402)</f>
        <v>4</v>
      </c>
      <c r="AK402" s="14">
        <f t="shared" si="109"/>
        <v>3</v>
      </c>
      <c r="AL402" s="14" t="str">
        <f t="shared" si="110"/>
        <v>高顺</v>
      </c>
      <c r="AM402" s="14">
        <f t="shared" si="111"/>
        <v>18</v>
      </c>
      <c r="AN402" s="14" t="str">
        <f t="shared" si="112"/>
        <v>高顺18突</v>
      </c>
      <c r="AO402" s="14" t="str">
        <f>IF(AI402&gt;0,INDEX(挂机升级突破!$CF$5:$CJ$5,卡牌消耗!AI402),"")</f>
        <v>金币</v>
      </c>
      <c r="AP402" s="14">
        <f>IF(AI402&gt;0,ROUND(INDEX(挂机升级突破!$CJ$7:$CJ$26,卡牌消耗!AM402)*INDEX(卡牌消耗!$B$8:$F$8,AK402),0),"")</f>
        <v>54000</v>
      </c>
      <c r="AQ402" s="14" t="str">
        <f>IF(AJ402&gt;0,INDEX(挂机升级突破!$CF$5:$CJ$5,卡牌消耗!AJ402),"")</f>
        <v>铀金</v>
      </c>
      <c r="AR402" s="14">
        <f>IF(AJ402&gt;0,ROUND(INDEX(挂机升级突破!$CF$7:$CI$26,卡牌消耗!AM402,卡牌消耗!AJ402)*INDEX($B$6:$F$6,AK402),0),"")</f>
        <v>12</v>
      </c>
      <c r="AS402" s="120"/>
      <c r="AT402" s="120"/>
      <c r="AU402" s="122"/>
      <c r="AV402" s="15"/>
      <c r="BK402" s="15"/>
    </row>
    <row r="403" spans="8:63" ht="16.5" x14ac:dyDescent="0.2">
      <c r="H403" s="15"/>
      <c r="I403" s="15"/>
      <c r="J403" s="15"/>
      <c r="K403" s="15"/>
      <c r="L403" s="15"/>
      <c r="M403" s="15"/>
      <c r="N403" s="15"/>
      <c r="O403" s="15"/>
      <c r="P403" s="120">
        <v>399</v>
      </c>
      <c r="Q403" s="14">
        <f t="shared" si="103"/>
        <v>8</v>
      </c>
      <c r="R403" s="14">
        <f>INDEX(挂机升级突破!$BG$6:$BG$57,卡牌消耗!X403)</f>
        <v>11</v>
      </c>
      <c r="S403" s="14">
        <f>INDEX(挂机升级突破!BH$6:BH$57,卡牌消耗!$X403)</f>
        <v>4</v>
      </c>
      <c r="T403" s="14">
        <f>INDEX(挂机升级突破!BI$6:BI$57,卡牌消耗!$X403)</f>
        <v>0</v>
      </c>
      <c r="U403" s="14" t="str">
        <f t="shared" si="104"/>
        <v>夏侯渊</v>
      </c>
      <c r="V403" s="14">
        <f t="shared" si="105"/>
        <v>4</v>
      </c>
      <c r="W403" s="14" t="str">
        <f t="shared" si="106"/>
        <v>夏侯渊魂火-35</v>
      </c>
      <c r="X403" s="14">
        <f t="shared" si="107"/>
        <v>35</v>
      </c>
      <c r="Y403" s="14" t="str">
        <f>INDEX(挂机升级突破!$BJ$4:$BT$4,INDEX(挂机升级突破!$BG$6:$BG$57,卡牌消耗!X403))</f>
        <v>金币</v>
      </c>
      <c r="Z403" s="14">
        <f>ROUND(INDEX(挂机升级突破!$AZ$6:$AZ$57,卡牌消耗!X403)*INDEX(卡牌消耗!$B$8:$F$8,V403),0)</f>
        <v>56055</v>
      </c>
      <c r="AA403" s="14" t="str">
        <f>IF(S403&gt;0,INDEX(挂机升级突破!$BJ$4:$BT$4,S403),"")</f>
        <v>橙色基础材料</v>
      </c>
      <c r="AB403" s="14">
        <f>ROUND(INDEX(挂机升级突破!$BJ$6:$BT$57,卡牌消耗!X403,S403)*INDEX(卡牌消耗!$B$5:$F$5,V403),0)</f>
        <v>25</v>
      </c>
      <c r="AC403" s="14" t="str">
        <f>IF(T403&gt;0,INDEX(挂机升级突破!$BJ$4:$BT$4,T403),"")</f>
        <v/>
      </c>
      <c r="AD403" s="14" t="str">
        <f>IF(T403&gt;0,ROUND(INDEX(挂机升级突破!$BJ$6:$BT$57,卡牌消耗!X403,T403)*INDEX(卡牌消耗!$B$7:$F$7,V403),0),"")</f>
        <v/>
      </c>
      <c r="AE403" s="122"/>
      <c r="AF403" s="15"/>
      <c r="AG403" s="120">
        <v>399</v>
      </c>
      <c r="AH403" s="14">
        <f t="shared" si="108"/>
        <v>20</v>
      </c>
      <c r="AI403" s="14">
        <f>INDEX(挂机升级突破!$BY$7:$BY$26,AM403)</f>
        <v>5</v>
      </c>
      <c r="AJ403" s="14">
        <f>INDEX(挂机升级突破!$BZ$7:$BZ$26,AM403)</f>
        <v>4</v>
      </c>
      <c r="AK403" s="14">
        <f t="shared" si="109"/>
        <v>3</v>
      </c>
      <c r="AL403" s="14" t="str">
        <f t="shared" si="110"/>
        <v>高顺</v>
      </c>
      <c r="AM403" s="14">
        <f t="shared" si="111"/>
        <v>19</v>
      </c>
      <c r="AN403" s="14" t="str">
        <f t="shared" si="112"/>
        <v>高顺19突</v>
      </c>
      <c r="AO403" s="14" t="str">
        <f>IF(AI403&gt;0,INDEX(挂机升级突破!$CF$5:$CJ$5,卡牌消耗!AI403),"")</f>
        <v>金币</v>
      </c>
      <c r="AP403" s="14">
        <f>IF(AI403&gt;0,ROUND(INDEX(挂机升级突破!$CJ$7:$CJ$26,卡牌消耗!AM403)*INDEX(卡牌消耗!$B$8:$F$8,AK403),0),"")</f>
        <v>65106</v>
      </c>
      <c r="AQ403" s="14" t="str">
        <f>IF(AJ403&gt;0,INDEX(挂机升级突破!$CF$5:$CJ$5,卡牌消耗!AJ403),"")</f>
        <v>铀金</v>
      </c>
      <c r="AR403" s="14">
        <f>IF(AJ403&gt;0,ROUND(INDEX(挂机升级突破!$CF$7:$CI$26,卡牌消耗!AM403,卡牌消耗!AJ403)*INDEX($B$6:$F$6,AK403),0),"")</f>
        <v>16</v>
      </c>
      <c r="AS403" s="120"/>
      <c r="AT403" s="120"/>
      <c r="AU403" s="122"/>
      <c r="AV403" s="15"/>
      <c r="BK403" s="15"/>
    </row>
    <row r="404" spans="8:63" ht="16.5" x14ac:dyDescent="0.2">
      <c r="H404" s="15"/>
      <c r="I404" s="15"/>
      <c r="J404" s="15"/>
      <c r="K404" s="15"/>
      <c r="L404" s="15"/>
      <c r="M404" s="15"/>
      <c r="N404" s="15"/>
      <c r="O404" s="15"/>
      <c r="P404" s="120">
        <v>400</v>
      </c>
      <c r="Q404" s="14">
        <f t="shared" si="103"/>
        <v>8</v>
      </c>
      <c r="R404" s="14">
        <f>INDEX(挂机升级突破!$BG$6:$BG$57,卡牌消耗!X404)</f>
        <v>11</v>
      </c>
      <c r="S404" s="14">
        <f>INDEX(挂机升级突破!BH$6:BH$57,卡牌消耗!$X404)</f>
        <v>4</v>
      </c>
      <c r="T404" s="14">
        <f>INDEX(挂机升级突破!BI$6:BI$57,卡牌消耗!$X404)</f>
        <v>0</v>
      </c>
      <c r="U404" s="14" t="str">
        <f t="shared" si="104"/>
        <v>夏侯渊</v>
      </c>
      <c r="V404" s="14">
        <f t="shared" si="105"/>
        <v>4</v>
      </c>
      <c r="W404" s="14" t="str">
        <f t="shared" si="106"/>
        <v>夏侯渊魂火-36</v>
      </c>
      <c r="X404" s="14">
        <f t="shared" si="107"/>
        <v>36</v>
      </c>
      <c r="Y404" s="14" t="str">
        <f>INDEX(挂机升级突破!$BJ$4:$BT$4,INDEX(挂机升级突破!$BG$6:$BG$57,卡牌消耗!X404))</f>
        <v>金币</v>
      </c>
      <c r="Z404" s="14">
        <f>ROUND(INDEX(挂机升级突破!$AZ$6:$AZ$57,卡牌消耗!X404)*INDEX(卡牌消耗!$B$8:$F$8,V404),0)</f>
        <v>62520</v>
      </c>
      <c r="AA404" s="14" t="str">
        <f>IF(S404&gt;0,INDEX(挂机升级突破!$BJ$4:$BT$4,S404),"")</f>
        <v>橙色基础材料</v>
      </c>
      <c r="AB404" s="14">
        <f>ROUND(INDEX(挂机升级突破!$BJ$6:$BT$57,卡牌消耗!X404,S404)*INDEX(卡牌消耗!$B$5:$F$5,V404),0)</f>
        <v>25</v>
      </c>
      <c r="AC404" s="14" t="str">
        <f>IF(T404&gt;0,INDEX(挂机升级突破!$BJ$4:$BT$4,T404),"")</f>
        <v/>
      </c>
      <c r="AD404" s="14" t="str">
        <f>IF(T404&gt;0,ROUND(INDEX(挂机升级突破!$BJ$6:$BT$57,卡牌消耗!X404,T404)*INDEX(卡牌消耗!$B$7:$F$7,V404),0),"")</f>
        <v/>
      </c>
      <c r="AE404" s="122"/>
      <c r="AF404" s="15"/>
      <c r="AG404" s="120">
        <v>400</v>
      </c>
      <c r="AH404" s="14">
        <f t="shared" si="108"/>
        <v>20</v>
      </c>
      <c r="AI404" s="14">
        <f>INDEX(挂机升级突破!$BY$7:$BY$26,AM404)</f>
        <v>5</v>
      </c>
      <c r="AJ404" s="14">
        <f>INDEX(挂机升级突破!$BZ$7:$BZ$26,AM404)</f>
        <v>4</v>
      </c>
      <c r="AK404" s="14">
        <f t="shared" si="109"/>
        <v>3</v>
      </c>
      <c r="AL404" s="14" t="str">
        <f t="shared" si="110"/>
        <v>高顺</v>
      </c>
      <c r="AM404" s="14">
        <f t="shared" si="111"/>
        <v>20</v>
      </c>
      <c r="AN404" s="14" t="str">
        <f t="shared" si="112"/>
        <v>高顺20突</v>
      </c>
      <c r="AO404" s="14" t="str">
        <f>IF(AI404&gt;0,INDEX(挂机升级突破!$CF$5:$CJ$5,卡牌消耗!AI404),"")</f>
        <v>金币</v>
      </c>
      <c r="AP404" s="14">
        <f>IF(AI404&gt;0,ROUND(INDEX(挂机升级突破!$CJ$7:$CJ$26,卡牌消耗!AM404)*INDEX(卡牌消耗!$B$8:$F$8,AK404),0),"")</f>
        <v>90720</v>
      </c>
      <c r="AQ404" s="14" t="str">
        <f>IF(AJ404&gt;0,INDEX(挂机升级突破!$CF$5:$CJ$5,卡牌消耗!AJ404),"")</f>
        <v>铀金</v>
      </c>
      <c r="AR404" s="14">
        <f>IF(AJ404&gt;0,ROUND(INDEX(挂机升级突破!$CF$7:$CI$26,卡牌消耗!AM404,卡牌消耗!AJ404)*INDEX($B$6:$F$6,AK404),0),"")</f>
        <v>21</v>
      </c>
      <c r="AS404" s="120"/>
      <c r="AT404" s="120"/>
      <c r="AU404" s="122"/>
      <c r="AV404" s="15"/>
      <c r="BK404" s="15"/>
    </row>
    <row r="405" spans="8:63" ht="16.5" x14ac:dyDescent="0.2">
      <c r="H405" s="15"/>
      <c r="I405" s="15"/>
      <c r="J405" s="15"/>
      <c r="K405" s="15"/>
      <c r="L405" s="15"/>
      <c r="M405" s="15"/>
      <c r="N405" s="15"/>
      <c r="O405" s="15"/>
      <c r="P405" s="120">
        <v>401</v>
      </c>
      <c r="Q405" s="14">
        <f t="shared" si="103"/>
        <v>8</v>
      </c>
      <c r="R405" s="14">
        <f>INDEX(挂机升级突破!$BG$6:$BG$57,卡牌消耗!X405)</f>
        <v>11</v>
      </c>
      <c r="S405" s="14">
        <f>INDEX(挂机升级突破!BH$6:BH$57,卡牌消耗!$X405)</f>
        <v>4</v>
      </c>
      <c r="T405" s="14">
        <f>INDEX(挂机升级突破!BI$6:BI$57,卡牌消耗!$X405)</f>
        <v>0</v>
      </c>
      <c r="U405" s="14" t="str">
        <f t="shared" si="104"/>
        <v>夏侯渊</v>
      </c>
      <c r="V405" s="14">
        <f t="shared" si="105"/>
        <v>4</v>
      </c>
      <c r="W405" s="14" t="str">
        <f t="shared" si="106"/>
        <v>夏侯渊魂火-37</v>
      </c>
      <c r="X405" s="14">
        <f t="shared" si="107"/>
        <v>37</v>
      </c>
      <c r="Y405" s="14" t="str">
        <f>INDEX(挂机升级突破!$BJ$4:$BT$4,INDEX(挂机升级突破!$BG$6:$BG$57,卡牌消耗!X405))</f>
        <v>金币</v>
      </c>
      <c r="Z405" s="14">
        <f>ROUND(INDEX(挂机升级突破!$AZ$6:$AZ$57,卡牌消耗!X405)*INDEX(卡牌消耗!$B$8:$F$8,V405),0)</f>
        <v>63180</v>
      </c>
      <c r="AA405" s="14" t="str">
        <f>IF(S405&gt;0,INDEX(挂机升级突破!$BJ$4:$BT$4,S405),"")</f>
        <v>橙色基础材料</v>
      </c>
      <c r="AB405" s="14">
        <f>ROUND(INDEX(挂机升级突破!$BJ$6:$BT$57,卡牌消耗!X405,S405)*INDEX(卡牌消耗!$B$5:$F$5,V405),0)</f>
        <v>25</v>
      </c>
      <c r="AC405" s="14" t="str">
        <f>IF(T405&gt;0,INDEX(挂机升级突破!$BJ$4:$BT$4,T405),"")</f>
        <v/>
      </c>
      <c r="AD405" s="14" t="str">
        <f>IF(T405&gt;0,ROUND(INDEX(挂机升级突破!$BJ$6:$BT$57,卡牌消耗!X405,T405)*INDEX(卡牌消耗!$B$7:$F$7,V405),0),"")</f>
        <v/>
      </c>
      <c r="AE405" s="122"/>
      <c r="AF405" s="15"/>
      <c r="AG405" s="120">
        <v>401</v>
      </c>
      <c r="AH405" s="14">
        <f t="shared" si="108"/>
        <v>21</v>
      </c>
      <c r="AI405" s="14">
        <f>INDEX(挂机升级突破!$BY$7:$BY$26,AM405)</f>
        <v>0</v>
      </c>
      <c r="AJ405" s="14">
        <f>INDEX(挂机升级突破!$BZ$7:$BZ$26,AM405)</f>
        <v>0</v>
      </c>
      <c r="AK405" s="14">
        <f t="shared" si="109"/>
        <v>3</v>
      </c>
      <c r="AL405" s="14" t="str">
        <f t="shared" si="110"/>
        <v>烈风螳螂</v>
      </c>
      <c r="AM405" s="14">
        <f t="shared" si="111"/>
        <v>1</v>
      </c>
      <c r="AN405" s="14" t="str">
        <f t="shared" si="112"/>
        <v>烈风螳螂1突</v>
      </c>
      <c r="AO405" s="14" t="str">
        <f>IF(AI405&gt;0,INDEX(挂机升级突破!$CF$5:$CJ$5,卡牌消耗!AI405),"")</f>
        <v/>
      </c>
      <c r="AP405" s="14" t="str">
        <f>IF(AI405&gt;0,ROUND(INDEX(挂机升级突破!$CJ$7:$CJ$26,卡牌消耗!AM405)*INDEX(卡牌消耗!$B$8:$F$8,AK405),0),"")</f>
        <v/>
      </c>
      <c r="AQ405" s="14" t="str">
        <f>IF(AJ405&gt;0,INDEX(挂机升级突破!$CF$5:$CJ$5,卡牌消耗!AJ405),"")</f>
        <v/>
      </c>
      <c r="AR405" s="14" t="str">
        <f>IF(AJ405&gt;0,ROUND(INDEX(挂机升级突破!$CF$7:$CI$26,卡牌消耗!AM405,卡牌消耗!AJ405)*INDEX($B$6:$F$6,AK405),0),"")</f>
        <v/>
      </c>
      <c r="AS405" s="120"/>
      <c r="AT405" s="120"/>
      <c r="AU405" s="122"/>
      <c r="AV405" s="15"/>
      <c r="BK405" s="15"/>
    </row>
    <row r="406" spans="8:63" ht="16.5" x14ac:dyDescent="0.2">
      <c r="H406" s="15"/>
      <c r="I406" s="15"/>
      <c r="J406" s="15"/>
      <c r="K406" s="15"/>
      <c r="L406" s="15"/>
      <c r="M406" s="15"/>
      <c r="N406" s="15"/>
      <c r="O406" s="15"/>
      <c r="P406" s="120">
        <v>402</v>
      </c>
      <c r="Q406" s="14">
        <f t="shared" si="103"/>
        <v>8</v>
      </c>
      <c r="R406" s="14">
        <f>INDEX(挂机升级突破!$BG$6:$BG$57,卡牌消耗!X406)</f>
        <v>11</v>
      </c>
      <c r="S406" s="14">
        <f>INDEX(挂机升级突破!BH$6:BH$57,卡牌消耗!$X406)</f>
        <v>5</v>
      </c>
      <c r="T406" s="14">
        <f>INDEX(挂机升级突破!BI$6:BI$57,卡牌消耗!$X406)</f>
        <v>0</v>
      </c>
      <c r="U406" s="14" t="str">
        <f t="shared" si="104"/>
        <v>夏侯渊</v>
      </c>
      <c r="V406" s="14">
        <f t="shared" si="105"/>
        <v>4</v>
      </c>
      <c r="W406" s="14" t="str">
        <f t="shared" si="106"/>
        <v>夏侯渊魂火-38</v>
      </c>
      <c r="X406" s="14">
        <f t="shared" si="107"/>
        <v>38</v>
      </c>
      <c r="Y406" s="14" t="str">
        <f>INDEX(挂机升级突破!$BJ$4:$BT$4,INDEX(挂机升级突破!$BG$6:$BG$57,卡牌消耗!X406))</f>
        <v>金币</v>
      </c>
      <c r="Z406" s="14">
        <f>ROUND(INDEX(挂机升级突破!$AZ$6:$AZ$57,卡牌消耗!X406)*INDEX(卡牌消耗!$B$8:$F$8,V406),0)</f>
        <v>70470</v>
      </c>
      <c r="AA406" s="14" t="str">
        <f>IF(S406&gt;0,INDEX(挂机升级突破!$BJ$4:$BT$4,S406),"")</f>
        <v>红色基础材料</v>
      </c>
      <c r="AB406" s="14">
        <f>ROUND(INDEX(挂机升级突破!$BJ$6:$BT$57,卡牌消耗!X406,S406)*INDEX(卡牌消耗!$B$5:$F$5,V406),0)</f>
        <v>10</v>
      </c>
      <c r="AC406" s="14" t="str">
        <f>IF(T406&gt;0,INDEX(挂机升级突破!$BJ$4:$BT$4,T406),"")</f>
        <v/>
      </c>
      <c r="AD406" s="14" t="str">
        <f>IF(T406&gt;0,ROUND(INDEX(挂机升级突破!$BJ$6:$BT$57,卡牌消耗!X406,T406)*INDEX(卡牌消耗!$B$7:$F$7,V406),0),"")</f>
        <v/>
      </c>
      <c r="AE406" s="122"/>
      <c r="AF406" s="15"/>
      <c r="AG406" s="120">
        <v>402</v>
      </c>
      <c r="AH406" s="14">
        <f t="shared" si="108"/>
        <v>21</v>
      </c>
      <c r="AI406" s="14">
        <f>INDEX(挂机升级突破!$BY$7:$BY$26,AM406)</f>
        <v>5</v>
      </c>
      <c r="AJ406" s="14">
        <f>INDEX(挂机升级突破!$BZ$7:$BZ$26,AM406)</f>
        <v>0</v>
      </c>
      <c r="AK406" s="14">
        <f t="shared" si="109"/>
        <v>3</v>
      </c>
      <c r="AL406" s="14" t="str">
        <f t="shared" si="110"/>
        <v>烈风螳螂</v>
      </c>
      <c r="AM406" s="14">
        <f t="shared" si="111"/>
        <v>2</v>
      </c>
      <c r="AN406" s="14" t="str">
        <f t="shared" si="112"/>
        <v>烈风螳螂2突</v>
      </c>
      <c r="AO406" s="14" t="str">
        <f>IF(AI406&gt;0,INDEX(挂机升级突破!$CF$5:$CJ$5,卡牌消耗!AI406),"")</f>
        <v>金币</v>
      </c>
      <c r="AP406" s="14">
        <f>IF(AI406&gt;0,ROUND(INDEX(挂机升级突破!$CJ$7:$CJ$26,卡牌消耗!AM406)*INDEX(卡牌消耗!$B$8:$F$8,AK406),0),"")</f>
        <v>80</v>
      </c>
      <c r="AQ406" s="14" t="str">
        <f>IF(AJ406&gt;0,INDEX(挂机升级突破!$CF$5:$CJ$5,卡牌消耗!AJ406),"")</f>
        <v/>
      </c>
      <c r="AR406" s="14" t="str">
        <f>IF(AJ406&gt;0,ROUND(INDEX(挂机升级突破!$CF$7:$CI$26,卡牌消耗!AM406,卡牌消耗!AJ406)*INDEX($B$6:$F$6,AK406),0),"")</f>
        <v/>
      </c>
      <c r="AS406" s="120"/>
      <c r="AT406" s="120"/>
      <c r="AU406" s="122"/>
      <c r="AV406" s="15"/>
      <c r="BK406" s="15"/>
    </row>
    <row r="407" spans="8:63" ht="16.5" x14ac:dyDescent="0.2">
      <c r="H407" s="15"/>
      <c r="I407" s="15"/>
      <c r="J407" s="15"/>
      <c r="K407" s="15"/>
      <c r="L407" s="15"/>
      <c r="M407" s="15"/>
      <c r="N407" s="15"/>
      <c r="O407" s="15"/>
      <c r="P407" s="120">
        <v>403</v>
      </c>
      <c r="Q407" s="14">
        <f t="shared" si="103"/>
        <v>8</v>
      </c>
      <c r="R407" s="14">
        <f>INDEX(挂机升级突破!$BG$6:$BG$57,卡牌消耗!X407)</f>
        <v>11</v>
      </c>
      <c r="S407" s="14">
        <f>INDEX(挂机升级突破!BH$6:BH$57,卡牌消耗!$X407)</f>
        <v>5</v>
      </c>
      <c r="T407" s="14">
        <f>INDEX(挂机升级突破!BI$6:BI$57,卡牌消耗!$X407)</f>
        <v>0</v>
      </c>
      <c r="U407" s="14" t="str">
        <f t="shared" si="104"/>
        <v>夏侯渊</v>
      </c>
      <c r="V407" s="14">
        <f t="shared" si="105"/>
        <v>4</v>
      </c>
      <c r="W407" s="14" t="str">
        <f t="shared" si="106"/>
        <v>夏侯渊魂火-39</v>
      </c>
      <c r="X407" s="14">
        <f t="shared" si="107"/>
        <v>39</v>
      </c>
      <c r="Y407" s="14" t="str">
        <f>INDEX(挂机升级突破!$BJ$4:$BT$4,INDEX(挂机升级突破!$BG$6:$BG$57,卡牌消耗!X407))</f>
        <v>金币</v>
      </c>
      <c r="Z407" s="14">
        <f>ROUND(INDEX(挂机升级突破!$AZ$6:$AZ$57,卡牌消耗!X407)*INDEX(卡牌消耗!$B$8:$F$8,V407),0)</f>
        <v>70718</v>
      </c>
      <c r="AA407" s="14" t="str">
        <f>IF(S407&gt;0,INDEX(挂机升级突破!$BJ$4:$BT$4,S407),"")</f>
        <v>红色基础材料</v>
      </c>
      <c r="AB407" s="14">
        <f>ROUND(INDEX(挂机升级突破!$BJ$6:$BT$57,卡牌消耗!X407,S407)*INDEX(卡牌消耗!$B$5:$F$5,V407),0)</f>
        <v>10</v>
      </c>
      <c r="AC407" s="14" t="str">
        <f>IF(T407&gt;0,INDEX(挂机升级突破!$BJ$4:$BT$4,T407),"")</f>
        <v/>
      </c>
      <c r="AD407" s="14" t="str">
        <f>IF(T407&gt;0,ROUND(INDEX(挂机升级突破!$BJ$6:$BT$57,卡牌消耗!X407,T407)*INDEX(卡牌消耗!$B$7:$F$7,V407),0),"")</f>
        <v/>
      </c>
      <c r="AE407" s="122"/>
      <c r="AF407" s="15"/>
      <c r="AG407" s="120">
        <v>403</v>
      </c>
      <c r="AH407" s="14">
        <f t="shared" si="108"/>
        <v>21</v>
      </c>
      <c r="AI407" s="14">
        <f>INDEX(挂机升级突破!$BY$7:$BY$26,AM407)</f>
        <v>5</v>
      </c>
      <c r="AJ407" s="14">
        <f>INDEX(挂机升级突破!$BZ$7:$BZ$26,AM407)</f>
        <v>0</v>
      </c>
      <c r="AK407" s="14">
        <f t="shared" si="109"/>
        <v>3</v>
      </c>
      <c r="AL407" s="14" t="str">
        <f t="shared" si="110"/>
        <v>烈风螳螂</v>
      </c>
      <c r="AM407" s="14">
        <f t="shared" si="111"/>
        <v>3</v>
      </c>
      <c r="AN407" s="14" t="str">
        <f t="shared" si="112"/>
        <v>烈风螳螂3突</v>
      </c>
      <c r="AO407" s="14" t="str">
        <f>IF(AI407&gt;0,INDEX(挂机升级突破!$CF$5:$CJ$5,卡牌消耗!AI407),"")</f>
        <v>金币</v>
      </c>
      <c r="AP407" s="14">
        <f>IF(AI407&gt;0,ROUND(INDEX(挂机升级突破!$CJ$7:$CJ$26,卡牌消耗!AM407)*INDEX(卡牌消耗!$B$8:$F$8,AK407),0),"")</f>
        <v>320</v>
      </c>
      <c r="AQ407" s="14" t="str">
        <f>IF(AJ407&gt;0,INDEX(挂机升级突破!$CF$5:$CJ$5,卡牌消耗!AJ407),"")</f>
        <v/>
      </c>
      <c r="AR407" s="14" t="str">
        <f>IF(AJ407&gt;0,ROUND(INDEX(挂机升级突破!$CF$7:$CI$26,卡牌消耗!AM407,卡牌消耗!AJ407)*INDEX($B$6:$F$6,AK407),0),"")</f>
        <v/>
      </c>
      <c r="AS407" s="120"/>
      <c r="AT407" s="120"/>
      <c r="AU407" s="122"/>
      <c r="AV407" s="15"/>
      <c r="BK407" s="15"/>
    </row>
    <row r="408" spans="8:63" ht="16.5" x14ac:dyDescent="0.2">
      <c r="H408" s="15"/>
      <c r="I408" s="15"/>
      <c r="J408" s="15"/>
      <c r="K408" s="15"/>
      <c r="L408" s="15"/>
      <c r="M408" s="15"/>
      <c r="N408" s="15"/>
      <c r="O408" s="15"/>
      <c r="P408" s="120">
        <v>404</v>
      </c>
      <c r="Q408" s="14">
        <f t="shared" si="103"/>
        <v>8</v>
      </c>
      <c r="R408" s="14">
        <f>INDEX(挂机升级突破!$BG$6:$BG$57,卡牌消耗!X408)</f>
        <v>11</v>
      </c>
      <c r="S408" s="14">
        <f>INDEX(挂机升级突破!BH$6:BH$57,卡牌消耗!$X408)</f>
        <v>5</v>
      </c>
      <c r="T408" s="14">
        <f>INDEX(挂机升级突破!BI$6:BI$57,卡牌消耗!$X408)</f>
        <v>0</v>
      </c>
      <c r="U408" s="14" t="str">
        <f t="shared" si="104"/>
        <v>夏侯渊</v>
      </c>
      <c r="V408" s="14">
        <f t="shared" si="105"/>
        <v>4</v>
      </c>
      <c r="W408" s="14" t="str">
        <f t="shared" si="106"/>
        <v>夏侯渊魂火-40</v>
      </c>
      <c r="X408" s="14">
        <f t="shared" si="107"/>
        <v>40</v>
      </c>
      <c r="Y408" s="14" t="str">
        <f>INDEX(挂机升级突破!$BJ$4:$BT$4,INDEX(挂机升级突破!$BG$6:$BG$57,卡牌消耗!X408))</f>
        <v>金币</v>
      </c>
      <c r="Z408" s="14">
        <f>ROUND(INDEX(挂机升级突破!$AZ$6:$AZ$57,卡牌消耗!X408)*INDEX(卡牌消耗!$B$8:$F$8,V408),0)</f>
        <v>78878</v>
      </c>
      <c r="AA408" s="14" t="str">
        <f>IF(S408&gt;0,INDEX(挂机升级突破!$BJ$4:$BT$4,S408),"")</f>
        <v>红色基础材料</v>
      </c>
      <c r="AB408" s="14">
        <f>ROUND(INDEX(挂机升级突破!$BJ$6:$BT$57,卡牌消耗!X408,S408)*INDEX(卡牌消耗!$B$5:$F$5,V408),0)</f>
        <v>10</v>
      </c>
      <c r="AC408" s="14" t="str">
        <f>IF(T408&gt;0,INDEX(挂机升级突破!$BJ$4:$BT$4,T408),"")</f>
        <v/>
      </c>
      <c r="AD408" s="14" t="str">
        <f>IF(T408&gt;0,ROUND(INDEX(挂机升级突破!$BJ$6:$BT$57,卡牌消耗!X408,T408)*INDEX(卡牌消耗!$B$7:$F$7,V408),0),"")</f>
        <v/>
      </c>
      <c r="AE408" s="122"/>
      <c r="AF408" s="15"/>
      <c r="AG408" s="120">
        <v>404</v>
      </c>
      <c r="AH408" s="14">
        <f t="shared" si="108"/>
        <v>21</v>
      </c>
      <c r="AI408" s="14">
        <f>INDEX(挂机升级突破!$BY$7:$BY$26,AM408)</f>
        <v>5</v>
      </c>
      <c r="AJ408" s="14">
        <f>INDEX(挂机升级突破!$BZ$7:$BZ$26,AM408)</f>
        <v>1</v>
      </c>
      <c r="AK408" s="14">
        <f t="shared" si="109"/>
        <v>3</v>
      </c>
      <c r="AL408" s="14" t="str">
        <f t="shared" si="110"/>
        <v>烈风螳螂</v>
      </c>
      <c r="AM408" s="14">
        <f t="shared" si="111"/>
        <v>4</v>
      </c>
      <c r="AN408" s="14" t="str">
        <f t="shared" si="112"/>
        <v>烈风螳螂4突</v>
      </c>
      <c r="AO408" s="14" t="str">
        <f>IF(AI408&gt;0,INDEX(挂机升级突破!$CF$5:$CJ$5,卡牌消耗!AI408),"")</f>
        <v>金币</v>
      </c>
      <c r="AP408" s="14">
        <f>IF(AI408&gt;0,ROUND(INDEX(挂机升级突破!$CJ$7:$CJ$26,卡牌消耗!AM408)*INDEX(卡牌消耗!$B$8:$F$8,AK408),0),"")</f>
        <v>960</v>
      </c>
      <c r="AQ408" s="14" t="str">
        <f>IF(AJ408&gt;0,INDEX(挂机升级突破!$CF$5:$CJ$5,卡牌消耗!AJ408),"")</f>
        <v>玄铁</v>
      </c>
      <c r="AR408" s="14">
        <f>IF(AJ408&gt;0,ROUND(INDEX(挂机升级突破!$CF$7:$CI$26,卡牌消耗!AM408,卡牌消耗!AJ408)*INDEX($B$6:$F$6,AK408),0),"")</f>
        <v>7</v>
      </c>
      <c r="AS408" s="120"/>
      <c r="AT408" s="120"/>
      <c r="AU408" s="122"/>
      <c r="AV408" s="15"/>
      <c r="BK408" s="15"/>
    </row>
    <row r="409" spans="8:63" ht="16.5" x14ac:dyDescent="0.2">
      <c r="H409" s="15"/>
      <c r="I409" s="15"/>
      <c r="J409" s="15"/>
      <c r="K409" s="15"/>
      <c r="L409" s="15"/>
      <c r="M409" s="15"/>
      <c r="N409" s="15"/>
      <c r="O409" s="15"/>
      <c r="P409" s="120">
        <v>405</v>
      </c>
      <c r="Q409" s="14">
        <f t="shared" si="103"/>
        <v>8</v>
      </c>
      <c r="R409" s="14">
        <f>INDEX(挂机升级突破!$BG$6:$BG$57,卡牌消耗!X409)</f>
        <v>11</v>
      </c>
      <c r="S409" s="14">
        <f>INDEX(挂机升级突破!BH$6:BH$57,卡牌消耗!$X409)</f>
        <v>5</v>
      </c>
      <c r="T409" s="14">
        <f>INDEX(挂机升级突破!BI$6:BI$57,卡牌消耗!$X409)</f>
        <v>10</v>
      </c>
      <c r="U409" s="14" t="str">
        <f t="shared" si="104"/>
        <v>夏侯渊</v>
      </c>
      <c r="V409" s="14">
        <f t="shared" si="105"/>
        <v>4</v>
      </c>
      <c r="W409" s="14" t="str">
        <f t="shared" si="106"/>
        <v>夏侯渊魂火-41</v>
      </c>
      <c r="X409" s="14">
        <f t="shared" si="107"/>
        <v>41</v>
      </c>
      <c r="Y409" s="14" t="str">
        <f>INDEX(挂机升级突破!$BJ$4:$BT$4,INDEX(挂机升级突破!$BG$6:$BG$57,卡牌消耗!X409))</f>
        <v>金币</v>
      </c>
      <c r="Z409" s="14">
        <f>ROUND(INDEX(挂机升级突破!$AZ$6:$AZ$57,卡牌消耗!X409)*INDEX(卡牌消耗!$B$8:$F$8,V409),0)</f>
        <v>88395</v>
      </c>
      <c r="AA409" s="14" t="str">
        <f>IF(S409&gt;0,INDEX(挂机升级突破!$BJ$4:$BT$4,S409),"")</f>
        <v>红色基础材料</v>
      </c>
      <c r="AB409" s="14">
        <f>ROUND(INDEX(挂机升级突破!$BJ$6:$BT$57,卡牌消耗!X409,S409)*INDEX(卡牌消耗!$B$5:$F$5,V409),0)</f>
        <v>11</v>
      </c>
      <c r="AC409" s="14" t="str">
        <f>IF(T409&gt;0,INDEX(挂机升级突破!$BJ$4:$BT$4,T409),"")</f>
        <v>灵玉</v>
      </c>
      <c r="AD409" s="14">
        <f>IF(T409&gt;0,ROUND(INDEX(挂机升级突破!$BJ$6:$BT$57,卡牌消耗!X409,T409)*INDEX(卡牌消耗!$B$7:$F$7,V409),0),"")</f>
        <v>2</v>
      </c>
      <c r="AE409" s="122"/>
      <c r="AF409" s="15"/>
      <c r="AG409" s="120">
        <v>405</v>
      </c>
      <c r="AH409" s="14">
        <f t="shared" si="108"/>
        <v>21</v>
      </c>
      <c r="AI409" s="14">
        <f>INDEX(挂机升级突破!$BY$7:$BY$26,AM409)</f>
        <v>5</v>
      </c>
      <c r="AJ409" s="14">
        <f>INDEX(挂机升级突破!$BZ$7:$BZ$26,AM409)</f>
        <v>1</v>
      </c>
      <c r="AK409" s="14">
        <f t="shared" si="109"/>
        <v>3</v>
      </c>
      <c r="AL409" s="14" t="str">
        <f t="shared" si="110"/>
        <v>烈风螳螂</v>
      </c>
      <c r="AM409" s="14">
        <f t="shared" si="111"/>
        <v>5</v>
      </c>
      <c r="AN409" s="14" t="str">
        <f t="shared" si="112"/>
        <v>烈风螳螂5突</v>
      </c>
      <c r="AO409" s="14" t="str">
        <f>IF(AI409&gt;0,INDEX(挂机升级突破!$CF$5:$CJ$5,卡牌消耗!AI409),"")</f>
        <v>金币</v>
      </c>
      <c r="AP409" s="14">
        <f>IF(AI409&gt;0,ROUND(INDEX(挂机升级突破!$CJ$7:$CJ$26,卡牌消耗!AM409)*INDEX(卡牌消耗!$B$8:$F$8,AK409),0),"")</f>
        <v>1920</v>
      </c>
      <c r="AQ409" s="14" t="str">
        <f>IF(AJ409&gt;0,INDEX(挂机升级突破!$CF$5:$CJ$5,卡牌消耗!AJ409),"")</f>
        <v>玄铁</v>
      </c>
      <c r="AR409" s="14">
        <f>IF(AJ409&gt;0,ROUND(INDEX(挂机升级突破!$CF$7:$CI$26,卡牌消耗!AM409,卡牌消耗!AJ409)*INDEX($B$6:$F$6,AK409),0),"")</f>
        <v>14</v>
      </c>
      <c r="AS409" s="120"/>
      <c r="AT409" s="120"/>
      <c r="AU409" s="122"/>
      <c r="AV409" s="15"/>
      <c r="BK409" s="15"/>
    </row>
    <row r="410" spans="8:63" ht="16.5" x14ac:dyDescent="0.2">
      <c r="H410" s="15"/>
      <c r="I410" s="15"/>
      <c r="J410" s="15"/>
      <c r="K410" s="15"/>
      <c r="L410" s="15"/>
      <c r="M410" s="15"/>
      <c r="N410" s="15"/>
      <c r="O410" s="15"/>
      <c r="P410" s="120">
        <v>406</v>
      </c>
      <c r="Q410" s="14">
        <f t="shared" si="103"/>
        <v>8</v>
      </c>
      <c r="R410" s="14">
        <f>INDEX(挂机升级突破!$BG$6:$BG$57,卡牌消耗!X410)</f>
        <v>11</v>
      </c>
      <c r="S410" s="14">
        <f>INDEX(挂机升级突破!BH$6:BH$57,卡牌消耗!$X410)</f>
        <v>5</v>
      </c>
      <c r="T410" s="14">
        <f>INDEX(挂机升级突破!BI$6:BI$57,卡牌消耗!$X410)</f>
        <v>10</v>
      </c>
      <c r="U410" s="14" t="str">
        <f t="shared" si="104"/>
        <v>夏侯渊</v>
      </c>
      <c r="V410" s="14">
        <f t="shared" si="105"/>
        <v>4</v>
      </c>
      <c r="W410" s="14" t="str">
        <f t="shared" si="106"/>
        <v>夏侯渊魂火-42</v>
      </c>
      <c r="X410" s="14">
        <f t="shared" si="107"/>
        <v>42</v>
      </c>
      <c r="Y410" s="14" t="str">
        <f>INDEX(挂机升级突破!$BJ$4:$BT$4,INDEX(挂机升级突破!$BG$6:$BG$57,卡牌消耗!X410))</f>
        <v>金币</v>
      </c>
      <c r="Z410" s="14">
        <f>ROUND(INDEX(挂机升级突破!$AZ$6:$AZ$57,卡牌消耗!X410)*INDEX(卡牌消耗!$B$8:$F$8,V410),0)</f>
        <v>98595</v>
      </c>
      <c r="AA410" s="14" t="str">
        <f>IF(S410&gt;0,INDEX(挂机升级突破!$BJ$4:$BT$4,S410),"")</f>
        <v>红色基础材料</v>
      </c>
      <c r="AB410" s="14">
        <f>ROUND(INDEX(挂机升级突破!$BJ$6:$BT$57,卡牌消耗!X410,S410)*INDEX(卡牌消耗!$B$5:$F$5,V410),0)</f>
        <v>11</v>
      </c>
      <c r="AC410" s="14" t="str">
        <f>IF(T410&gt;0,INDEX(挂机升级突破!$BJ$4:$BT$4,T410),"")</f>
        <v>灵玉</v>
      </c>
      <c r="AD410" s="14">
        <f>IF(T410&gt;0,ROUND(INDEX(挂机升级突破!$BJ$6:$BT$57,卡牌消耗!X410,T410)*INDEX(卡牌消耗!$B$7:$F$7,V410),0),"")</f>
        <v>2</v>
      </c>
      <c r="AE410" s="122"/>
      <c r="AF410" s="15"/>
      <c r="AG410" s="120">
        <v>406</v>
      </c>
      <c r="AH410" s="14">
        <f t="shared" si="108"/>
        <v>21</v>
      </c>
      <c r="AI410" s="14">
        <f>INDEX(挂机升级突破!$BY$7:$BY$26,AM410)</f>
        <v>5</v>
      </c>
      <c r="AJ410" s="14">
        <f>INDEX(挂机升级突破!$BZ$7:$BZ$26,AM410)</f>
        <v>1</v>
      </c>
      <c r="AK410" s="14">
        <f t="shared" si="109"/>
        <v>3</v>
      </c>
      <c r="AL410" s="14" t="str">
        <f t="shared" si="110"/>
        <v>烈风螳螂</v>
      </c>
      <c r="AM410" s="14">
        <f t="shared" si="111"/>
        <v>6</v>
      </c>
      <c r="AN410" s="14" t="str">
        <f t="shared" si="112"/>
        <v>烈风螳螂6突</v>
      </c>
      <c r="AO410" s="14" t="str">
        <f>IF(AI410&gt;0,INDEX(挂机升级突破!$CF$5:$CJ$5,卡牌消耗!AI410),"")</f>
        <v>金币</v>
      </c>
      <c r="AP410" s="14">
        <f>IF(AI410&gt;0,ROUND(INDEX(挂机升级突破!$CJ$7:$CJ$26,卡牌消耗!AM410)*INDEX(卡牌消耗!$B$8:$F$8,AK410),0),"")</f>
        <v>2400</v>
      </c>
      <c r="AQ410" s="14" t="str">
        <f>IF(AJ410&gt;0,INDEX(挂机升级突破!$CF$5:$CJ$5,卡牌消耗!AJ410),"")</f>
        <v>玄铁</v>
      </c>
      <c r="AR410" s="14">
        <f>IF(AJ410&gt;0,ROUND(INDEX(挂机升级突破!$CF$7:$CI$26,卡牌消耗!AM410,卡牌消耗!AJ410)*INDEX($B$6:$F$6,AK410),0),"")</f>
        <v>21</v>
      </c>
      <c r="AS410" s="120"/>
      <c r="AT410" s="120"/>
      <c r="AU410" s="122"/>
      <c r="AV410" s="15"/>
      <c r="BK410" s="15"/>
    </row>
    <row r="411" spans="8:63" ht="16.5" x14ac:dyDescent="0.2">
      <c r="H411" s="15"/>
      <c r="I411" s="15"/>
      <c r="J411" s="15"/>
      <c r="K411" s="15"/>
      <c r="L411" s="15"/>
      <c r="M411" s="15"/>
      <c r="N411" s="15"/>
      <c r="O411" s="15"/>
      <c r="P411" s="120">
        <v>407</v>
      </c>
      <c r="Q411" s="14">
        <f t="shared" si="103"/>
        <v>8</v>
      </c>
      <c r="R411" s="14">
        <f>INDEX(挂机升级突破!$BG$6:$BG$57,卡牌消耗!X411)</f>
        <v>11</v>
      </c>
      <c r="S411" s="14">
        <f>INDEX(挂机升级突破!BH$6:BH$57,卡牌消耗!$X411)</f>
        <v>5</v>
      </c>
      <c r="T411" s="14">
        <f>INDEX(挂机升级突破!BI$6:BI$57,卡牌消耗!$X411)</f>
        <v>10</v>
      </c>
      <c r="U411" s="14" t="str">
        <f t="shared" si="104"/>
        <v>夏侯渊</v>
      </c>
      <c r="V411" s="14">
        <f t="shared" si="105"/>
        <v>4</v>
      </c>
      <c r="W411" s="14" t="str">
        <f t="shared" si="106"/>
        <v>夏侯渊魂火-43</v>
      </c>
      <c r="X411" s="14">
        <f t="shared" si="107"/>
        <v>43</v>
      </c>
      <c r="Y411" s="14" t="str">
        <f>INDEX(挂机升级突破!$BJ$4:$BT$4,INDEX(挂机升级突破!$BG$6:$BG$57,卡牌消耗!X411))</f>
        <v>金币</v>
      </c>
      <c r="Z411" s="14">
        <f>ROUND(INDEX(挂机升级突破!$AZ$6:$AZ$57,卡牌消耗!X411)*INDEX(卡牌消耗!$B$8:$F$8,V411),0)</f>
        <v>105300</v>
      </c>
      <c r="AA411" s="14" t="str">
        <f>IF(S411&gt;0,INDEX(挂机升级突破!$BJ$4:$BT$4,S411),"")</f>
        <v>红色基础材料</v>
      </c>
      <c r="AB411" s="14">
        <f>ROUND(INDEX(挂机升级突破!$BJ$6:$BT$57,卡牌消耗!X411,S411)*INDEX(卡牌消耗!$B$5:$F$5,V411),0)</f>
        <v>11</v>
      </c>
      <c r="AC411" s="14" t="str">
        <f>IF(T411&gt;0,INDEX(挂机升级突破!$BJ$4:$BT$4,T411),"")</f>
        <v>灵玉</v>
      </c>
      <c r="AD411" s="14">
        <f>IF(T411&gt;0,ROUND(INDEX(挂机升级突破!$BJ$6:$BT$57,卡牌消耗!X411,T411)*INDEX(卡牌消耗!$B$7:$F$7,V411),0),"")</f>
        <v>2</v>
      </c>
      <c r="AE411" s="122"/>
      <c r="AF411" s="15"/>
      <c r="AG411" s="120">
        <v>407</v>
      </c>
      <c r="AH411" s="14">
        <f t="shared" si="108"/>
        <v>21</v>
      </c>
      <c r="AI411" s="14">
        <f>INDEX(挂机升级突破!$BY$7:$BY$26,AM411)</f>
        <v>5</v>
      </c>
      <c r="AJ411" s="14">
        <f>INDEX(挂机升级突破!$BZ$7:$BZ$26,AM411)</f>
        <v>1</v>
      </c>
      <c r="AK411" s="14">
        <f t="shared" si="109"/>
        <v>3</v>
      </c>
      <c r="AL411" s="14" t="str">
        <f t="shared" si="110"/>
        <v>烈风螳螂</v>
      </c>
      <c r="AM411" s="14">
        <f t="shared" si="111"/>
        <v>7</v>
      </c>
      <c r="AN411" s="14" t="str">
        <f t="shared" si="112"/>
        <v>烈风螳螂7突</v>
      </c>
      <c r="AO411" s="14" t="str">
        <f>IF(AI411&gt;0,INDEX(挂机升级突破!$CF$5:$CJ$5,卡牌消耗!AI411),"")</f>
        <v>金币</v>
      </c>
      <c r="AP411" s="14">
        <f>IF(AI411&gt;0,ROUND(INDEX(挂机升级突破!$CJ$7:$CJ$26,卡牌消耗!AM411)*INDEX(卡牌消耗!$B$8:$F$8,AK411),0),"")</f>
        <v>2800</v>
      </c>
      <c r="AQ411" s="14" t="str">
        <f>IF(AJ411&gt;0,INDEX(挂机升级突破!$CF$5:$CJ$5,卡牌消耗!AJ411),"")</f>
        <v>玄铁</v>
      </c>
      <c r="AR411" s="14">
        <f>IF(AJ411&gt;0,ROUND(INDEX(挂机升级突破!$CF$7:$CI$26,卡牌消耗!AM411,卡牌消耗!AJ411)*INDEX($B$6:$F$6,AK411),0),"")</f>
        <v>35</v>
      </c>
      <c r="AS411" s="120"/>
      <c r="AT411" s="120"/>
      <c r="AU411" s="122"/>
      <c r="AV411" s="15"/>
    </row>
    <row r="412" spans="8:63" ht="16.5" x14ac:dyDescent="0.2">
      <c r="H412" s="15"/>
      <c r="I412" s="15"/>
      <c r="J412" s="15"/>
      <c r="K412" s="15"/>
      <c r="L412" s="15"/>
      <c r="M412" s="15"/>
      <c r="N412" s="15"/>
      <c r="O412" s="15"/>
      <c r="P412" s="120">
        <v>408</v>
      </c>
      <c r="Q412" s="14">
        <f t="shared" si="103"/>
        <v>8</v>
      </c>
      <c r="R412" s="14">
        <f>INDEX(挂机升级突破!$BG$6:$BG$57,卡牌消耗!X412)</f>
        <v>11</v>
      </c>
      <c r="S412" s="14">
        <f>INDEX(挂机升级突破!BH$6:BH$57,卡牌消耗!$X412)</f>
        <v>5</v>
      </c>
      <c r="T412" s="14">
        <f>INDEX(挂机升级突破!BI$6:BI$57,卡牌消耗!$X412)</f>
        <v>10</v>
      </c>
      <c r="U412" s="14" t="str">
        <f t="shared" si="104"/>
        <v>夏侯渊</v>
      </c>
      <c r="V412" s="14">
        <f t="shared" si="105"/>
        <v>4</v>
      </c>
      <c r="W412" s="14" t="str">
        <f t="shared" si="106"/>
        <v>夏侯渊魂火-44</v>
      </c>
      <c r="X412" s="14">
        <f t="shared" si="107"/>
        <v>44</v>
      </c>
      <c r="Y412" s="14" t="str">
        <f>INDEX(挂机升级突破!$BJ$4:$BT$4,INDEX(挂机升级突破!$BG$6:$BG$57,卡牌消耗!X412))</f>
        <v>金币</v>
      </c>
      <c r="Z412" s="14">
        <f>ROUND(INDEX(挂机升级突破!$AZ$6:$AZ$57,卡牌消耗!X412)*INDEX(卡牌消耗!$B$8:$F$8,V412),0)</f>
        <v>117450</v>
      </c>
      <c r="AA412" s="14" t="str">
        <f>IF(S412&gt;0,INDEX(挂机升级突破!$BJ$4:$BT$4,S412),"")</f>
        <v>红色基础材料</v>
      </c>
      <c r="AB412" s="14">
        <f>ROUND(INDEX(挂机升级突破!$BJ$6:$BT$57,卡牌消耗!X412,S412)*INDEX(卡牌消耗!$B$5:$F$5,V412),0)</f>
        <v>13</v>
      </c>
      <c r="AC412" s="14" t="str">
        <f>IF(T412&gt;0,INDEX(挂机升级突破!$BJ$4:$BT$4,T412),"")</f>
        <v>灵玉</v>
      </c>
      <c r="AD412" s="14">
        <f>IF(T412&gt;0,ROUND(INDEX(挂机升级突破!$BJ$6:$BT$57,卡牌消耗!X412,T412)*INDEX(卡牌消耗!$B$7:$F$7,V412),0),"")</f>
        <v>2</v>
      </c>
      <c r="AE412" s="122"/>
      <c r="AF412" s="15"/>
      <c r="AG412" s="120">
        <v>408</v>
      </c>
      <c r="AH412" s="14">
        <f t="shared" si="108"/>
        <v>21</v>
      </c>
      <c r="AI412" s="14">
        <f>INDEX(挂机升级突破!$BY$7:$BY$26,AM412)</f>
        <v>5</v>
      </c>
      <c r="AJ412" s="14">
        <f>INDEX(挂机升级突破!$BZ$7:$BZ$26,AM412)</f>
        <v>1</v>
      </c>
      <c r="AK412" s="14">
        <f t="shared" si="109"/>
        <v>3</v>
      </c>
      <c r="AL412" s="14" t="str">
        <f t="shared" si="110"/>
        <v>烈风螳螂</v>
      </c>
      <c r="AM412" s="14">
        <f t="shared" si="111"/>
        <v>8</v>
      </c>
      <c r="AN412" s="14" t="str">
        <f t="shared" si="112"/>
        <v>烈风螳螂8突</v>
      </c>
      <c r="AO412" s="14" t="str">
        <f>IF(AI412&gt;0,INDEX(挂机升级突破!$CF$5:$CJ$5,卡牌消耗!AI412),"")</f>
        <v>金币</v>
      </c>
      <c r="AP412" s="14">
        <f>IF(AI412&gt;0,ROUND(INDEX(挂机升级突破!$CJ$7:$CJ$26,卡牌消耗!AM412)*INDEX(卡牌消耗!$B$8:$F$8,AK412),0),"")</f>
        <v>3226</v>
      </c>
      <c r="AQ412" s="14" t="str">
        <f>IF(AJ412&gt;0,INDEX(挂机升级突破!$CF$5:$CJ$5,卡牌消耗!AJ412),"")</f>
        <v>玄铁</v>
      </c>
      <c r="AR412" s="14">
        <f>IF(AJ412&gt;0,ROUND(INDEX(挂机升级突破!$CF$7:$CI$26,卡牌消耗!AM412,卡牌消耗!AJ412)*INDEX($B$6:$F$6,AK412),0),"")</f>
        <v>63</v>
      </c>
      <c r="AS412" s="120"/>
      <c r="AT412" s="120"/>
      <c r="AU412" s="122"/>
      <c r="AV412" s="15"/>
    </row>
    <row r="413" spans="8:63" ht="16.5" x14ac:dyDescent="0.2">
      <c r="H413" s="15"/>
      <c r="I413" s="15"/>
      <c r="J413" s="15"/>
      <c r="K413" s="15"/>
      <c r="L413" s="15"/>
      <c r="M413" s="15"/>
      <c r="N413" s="15"/>
      <c r="O413" s="15"/>
      <c r="P413" s="120">
        <v>409</v>
      </c>
      <c r="Q413" s="14">
        <f t="shared" si="103"/>
        <v>8</v>
      </c>
      <c r="R413" s="14">
        <f>INDEX(挂机升级突破!$BG$6:$BG$57,卡牌消耗!X413)</f>
        <v>11</v>
      </c>
      <c r="S413" s="14">
        <f>INDEX(挂机升级突破!BH$6:BH$57,卡牌消耗!$X413)</f>
        <v>5</v>
      </c>
      <c r="T413" s="14">
        <f>INDEX(挂机升级突破!BI$6:BI$57,卡牌消耗!$X413)</f>
        <v>10</v>
      </c>
      <c r="U413" s="14" t="str">
        <f t="shared" si="104"/>
        <v>夏侯渊</v>
      </c>
      <c r="V413" s="14">
        <f t="shared" si="105"/>
        <v>4</v>
      </c>
      <c r="W413" s="14" t="str">
        <f t="shared" si="106"/>
        <v>夏侯渊魂火-45</v>
      </c>
      <c r="X413" s="14">
        <f t="shared" si="107"/>
        <v>45</v>
      </c>
      <c r="Y413" s="14" t="str">
        <f>INDEX(挂机升级突破!$BJ$4:$BT$4,INDEX(挂机升级突破!$BG$6:$BG$57,卡牌消耗!X413))</f>
        <v>金币</v>
      </c>
      <c r="Z413" s="14">
        <f>ROUND(INDEX(挂机升级突破!$AZ$6:$AZ$57,卡牌消耗!X413)*INDEX(卡牌消耗!$B$8:$F$8,V413),0)</f>
        <v>126953</v>
      </c>
      <c r="AA413" s="14" t="str">
        <f>IF(S413&gt;0,INDEX(挂机升级突破!$BJ$4:$BT$4,S413),"")</f>
        <v>红色基础材料</v>
      </c>
      <c r="AB413" s="14">
        <f>ROUND(INDEX(挂机升级突破!$BJ$6:$BT$57,卡牌消耗!X413,S413)*INDEX(卡牌消耗!$B$5:$F$5,V413),0)</f>
        <v>13</v>
      </c>
      <c r="AC413" s="14" t="str">
        <f>IF(T413&gt;0,INDEX(挂机升级突破!$BJ$4:$BT$4,T413),"")</f>
        <v>灵玉</v>
      </c>
      <c r="AD413" s="14">
        <f>IF(T413&gt;0,ROUND(INDEX(挂机升级突破!$BJ$6:$BT$57,卡牌消耗!X413,T413)*INDEX(卡牌消耗!$B$7:$F$7,V413),0),"")</f>
        <v>2</v>
      </c>
      <c r="AE413" s="122"/>
      <c r="AF413" s="15"/>
      <c r="AG413" s="120">
        <v>409</v>
      </c>
      <c r="AH413" s="14">
        <f t="shared" si="108"/>
        <v>21</v>
      </c>
      <c r="AI413" s="14">
        <f>INDEX(挂机升级突破!$BY$7:$BY$26,AM413)</f>
        <v>5</v>
      </c>
      <c r="AJ413" s="14">
        <f>INDEX(挂机升级突破!$BZ$7:$BZ$26,AM413)</f>
        <v>2</v>
      </c>
      <c r="AK413" s="14">
        <f t="shared" si="109"/>
        <v>3</v>
      </c>
      <c r="AL413" s="14" t="str">
        <f t="shared" si="110"/>
        <v>烈风螳螂</v>
      </c>
      <c r="AM413" s="14">
        <f t="shared" si="111"/>
        <v>9</v>
      </c>
      <c r="AN413" s="14" t="str">
        <f t="shared" si="112"/>
        <v>烈风螳螂9突</v>
      </c>
      <c r="AO413" s="14" t="str">
        <f>IF(AI413&gt;0,INDEX(挂机升级突破!$CF$5:$CJ$5,卡牌消耗!AI413),"")</f>
        <v>金币</v>
      </c>
      <c r="AP413" s="14">
        <f>IF(AI413&gt;0,ROUND(INDEX(挂机升级突破!$CJ$7:$CJ$26,卡牌消耗!AM413)*INDEX(卡牌消耗!$B$8:$F$8,AK413),0),"")</f>
        <v>4160</v>
      </c>
      <c r="AQ413" s="14" t="str">
        <f>IF(AJ413&gt;0,INDEX(挂机升级突破!$CF$5:$CJ$5,卡牌消耗!AJ413),"")</f>
        <v>乌金</v>
      </c>
      <c r="AR413" s="14">
        <f>IF(AJ413&gt;0,ROUND(INDEX(挂机升级突破!$CF$7:$CI$26,卡牌消耗!AM413,卡牌消耗!AJ413)*INDEX($B$6:$F$6,AK413),0),"")</f>
        <v>20</v>
      </c>
      <c r="AS413" s="120"/>
      <c r="AT413" s="120"/>
      <c r="AU413" s="122"/>
      <c r="AV413" s="15"/>
    </row>
    <row r="414" spans="8:63" ht="16.5" x14ac:dyDescent="0.2">
      <c r="H414" s="15"/>
      <c r="I414" s="15"/>
      <c r="J414" s="15"/>
      <c r="K414" s="15"/>
      <c r="L414" s="15"/>
      <c r="M414" s="15"/>
      <c r="N414" s="15"/>
      <c r="O414" s="15"/>
      <c r="P414" s="120">
        <v>410</v>
      </c>
      <c r="Q414" s="14">
        <f t="shared" si="103"/>
        <v>8</v>
      </c>
      <c r="R414" s="14">
        <f>INDEX(挂机升级突破!$BG$6:$BG$57,卡牌消耗!X414)</f>
        <v>11</v>
      </c>
      <c r="S414" s="14">
        <f>INDEX(挂机升级突破!BH$6:BH$57,卡牌消耗!$X414)</f>
        <v>5</v>
      </c>
      <c r="T414" s="14">
        <f>INDEX(挂机升级突破!BI$6:BI$57,卡牌消耗!$X414)</f>
        <v>10</v>
      </c>
      <c r="U414" s="14" t="str">
        <f t="shared" si="104"/>
        <v>夏侯渊</v>
      </c>
      <c r="V414" s="14">
        <f t="shared" si="105"/>
        <v>4</v>
      </c>
      <c r="W414" s="14" t="str">
        <f t="shared" si="106"/>
        <v>夏侯渊魂火-46</v>
      </c>
      <c r="X414" s="14">
        <f t="shared" si="107"/>
        <v>46</v>
      </c>
      <c r="Y414" s="14" t="str">
        <f>INDEX(挂机升级突破!$BJ$4:$BT$4,INDEX(挂机升级突破!$BG$6:$BG$57,卡牌消耗!X414))</f>
        <v>金币</v>
      </c>
      <c r="Z414" s="14">
        <f>ROUND(INDEX(挂机升级突破!$AZ$6:$AZ$57,卡牌消耗!X414)*INDEX(卡牌消耗!$B$8:$F$8,V414),0)</f>
        <v>141600</v>
      </c>
      <c r="AA414" s="14" t="str">
        <f>IF(S414&gt;0,INDEX(挂机升级突破!$BJ$4:$BT$4,S414),"")</f>
        <v>红色基础材料</v>
      </c>
      <c r="AB414" s="14">
        <f>ROUND(INDEX(挂机升级突破!$BJ$6:$BT$57,卡牌消耗!X414,S414)*INDEX(卡牌消耗!$B$5:$F$5,V414),0)</f>
        <v>13</v>
      </c>
      <c r="AC414" s="14" t="str">
        <f>IF(T414&gt;0,INDEX(挂机升级突破!$BJ$4:$BT$4,T414),"")</f>
        <v>灵玉</v>
      </c>
      <c r="AD414" s="14">
        <f>IF(T414&gt;0,ROUND(INDEX(挂机升级突破!$BJ$6:$BT$57,卡牌消耗!X414,T414)*INDEX(卡牌消耗!$B$7:$F$7,V414),0),"")</f>
        <v>2</v>
      </c>
      <c r="AE414" s="122"/>
      <c r="AF414" s="15"/>
      <c r="AG414" s="120">
        <v>410</v>
      </c>
      <c r="AH414" s="14">
        <f t="shared" si="108"/>
        <v>21</v>
      </c>
      <c r="AI414" s="14">
        <f>INDEX(挂机升级突破!$BY$7:$BY$26,AM414)</f>
        <v>5</v>
      </c>
      <c r="AJ414" s="14">
        <f>INDEX(挂机升级突破!$BZ$7:$BZ$26,AM414)</f>
        <v>2</v>
      </c>
      <c r="AK414" s="14">
        <f t="shared" si="109"/>
        <v>3</v>
      </c>
      <c r="AL414" s="14" t="str">
        <f t="shared" si="110"/>
        <v>烈风螳螂</v>
      </c>
      <c r="AM414" s="14">
        <f t="shared" si="111"/>
        <v>10</v>
      </c>
      <c r="AN414" s="14" t="str">
        <f t="shared" si="112"/>
        <v>烈风螳螂10突</v>
      </c>
      <c r="AO414" s="14" t="str">
        <f>IF(AI414&gt;0,INDEX(挂机升级突破!$CF$5:$CJ$5,卡牌消耗!AI414),"")</f>
        <v>金币</v>
      </c>
      <c r="AP414" s="14">
        <f>IF(AI414&gt;0,ROUND(INDEX(挂机升级突破!$CJ$7:$CJ$26,卡牌消耗!AM414)*INDEX(卡牌消耗!$B$8:$F$8,AK414),0),"")</f>
        <v>6346</v>
      </c>
      <c r="AQ414" s="14" t="str">
        <f>IF(AJ414&gt;0,INDEX(挂机升级突破!$CF$5:$CJ$5,卡牌消耗!AJ414),"")</f>
        <v>乌金</v>
      </c>
      <c r="AR414" s="14">
        <f>IF(AJ414&gt;0,ROUND(INDEX(挂机升级突破!$CF$7:$CI$26,卡牌消耗!AM414,卡牌消耗!AJ414)*INDEX($B$6:$F$6,AK414),0),"")</f>
        <v>29</v>
      </c>
      <c r="AS414" s="120"/>
      <c r="AT414" s="120"/>
      <c r="AU414" s="122"/>
      <c r="AV414" s="15"/>
    </row>
    <row r="415" spans="8:63" ht="16.5" x14ac:dyDescent="0.2">
      <c r="H415" s="15"/>
      <c r="I415" s="15"/>
      <c r="J415" s="15"/>
      <c r="K415" s="15"/>
      <c r="L415" s="15"/>
      <c r="M415" s="15"/>
      <c r="N415" s="15"/>
      <c r="O415" s="15"/>
      <c r="P415" s="120">
        <v>411</v>
      </c>
      <c r="Q415" s="14">
        <f t="shared" si="103"/>
        <v>8</v>
      </c>
      <c r="R415" s="14">
        <f>INDEX(挂机升级突破!$BG$6:$BG$57,卡牌消耗!X415)</f>
        <v>11</v>
      </c>
      <c r="S415" s="14">
        <f>INDEX(挂机升级突破!BH$6:BH$57,卡牌消耗!$X415)</f>
        <v>5</v>
      </c>
      <c r="T415" s="14">
        <f>INDEX(挂机升级突破!BI$6:BI$57,卡牌消耗!$X415)</f>
        <v>10</v>
      </c>
      <c r="U415" s="14" t="str">
        <f t="shared" si="104"/>
        <v>夏侯渊</v>
      </c>
      <c r="V415" s="14">
        <f t="shared" si="105"/>
        <v>4</v>
      </c>
      <c r="W415" s="14" t="str">
        <f t="shared" si="106"/>
        <v>夏侯渊魂火-47</v>
      </c>
      <c r="X415" s="14">
        <f t="shared" si="107"/>
        <v>47</v>
      </c>
      <c r="Y415" s="14" t="str">
        <f>INDEX(挂机升级突破!$BJ$4:$BT$4,INDEX(挂机升级突破!$BG$6:$BG$57,卡牌消耗!X415))</f>
        <v>金币</v>
      </c>
      <c r="Z415" s="14">
        <f>ROUND(INDEX(挂机升级突破!$AZ$6:$AZ$57,卡牌消耗!X415)*INDEX(卡牌消耗!$B$8:$F$8,V415),0)</f>
        <v>150795</v>
      </c>
      <c r="AA415" s="14" t="str">
        <f>IF(S415&gt;0,INDEX(挂机升级突破!$BJ$4:$BT$4,S415),"")</f>
        <v>红色基础材料</v>
      </c>
      <c r="AB415" s="14">
        <f>ROUND(INDEX(挂机升级突破!$BJ$6:$BT$57,卡牌消耗!X415,S415)*INDEX(卡牌消耗!$B$5:$F$5,V415),0)</f>
        <v>13</v>
      </c>
      <c r="AC415" s="14" t="str">
        <f>IF(T415&gt;0,INDEX(挂机升级突破!$BJ$4:$BT$4,T415),"")</f>
        <v>灵玉</v>
      </c>
      <c r="AD415" s="14">
        <f>IF(T415&gt;0,ROUND(INDEX(挂机升级突破!$BJ$6:$BT$57,卡牌消耗!X415,T415)*INDEX(卡牌消耗!$B$7:$F$7,V415),0),"")</f>
        <v>2</v>
      </c>
      <c r="AE415" s="122"/>
      <c r="AF415" s="15"/>
      <c r="AG415" s="120">
        <v>411</v>
      </c>
      <c r="AH415" s="14">
        <f t="shared" si="108"/>
        <v>21</v>
      </c>
      <c r="AI415" s="14">
        <f>INDEX(挂机升级突破!$BY$7:$BY$26,AM415)</f>
        <v>5</v>
      </c>
      <c r="AJ415" s="14">
        <f>INDEX(挂机升级突破!$BZ$7:$BZ$26,AM415)</f>
        <v>2</v>
      </c>
      <c r="AK415" s="14">
        <f t="shared" si="109"/>
        <v>3</v>
      </c>
      <c r="AL415" s="14" t="str">
        <f t="shared" si="110"/>
        <v>烈风螳螂</v>
      </c>
      <c r="AM415" s="14">
        <f t="shared" si="111"/>
        <v>11</v>
      </c>
      <c r="AN415" s="14" t="str">
        <f t="shared" si="112"/>
        <v>烈风螳螂11突</v>
      </c>
      <c r="AO415" s="14" t="str">
        <f>IF(AI415&gt;0,INDEX(挂机升级突破!$CF$5:$CJ$5,卡牌消耗!AI415),"")</f>
        <v>金币</v>
      </c>
      <c r="AP415" s="14">
        <f>IF(AI415&gt;0,ROUND(INDEX(挂机升级突破!$CJ$7:$CJ$26,卡牌消耗!AM415)*INDEX(卡牌消耗!$B$8:$F$8,AK415),0),"")</f>
        <v>7800</v>
      </c>
      <c r="AQ415" s="14" t="str">
        <f>IF(AJ415&gt;0,INDEX(挂机升级突破!$CF$5:$CJ$5,卡牌消耗!AJ415),"")</f>
        <v>乌金</v>
      </c>
      <c r="AR415" s="14">
        <f>IF(AJ415&gt;0,ROUND(INDEX(挂机升级突破!$CF$7:$CI$26,卡牌消耗!AM415,卡牌消耗!AJ415)*INDEX($B$6:$F$6,AK415),0),"")</f>
        <v>38</v>
      </c>
      <c r="AS415" s="120"/>
      <c r="AT415" s="120"/>
      <c r="AU415" s="122"/>
      <c r="AV415" s="15"/>
    </row>
    <row r="416" spans="8:63" ht="16.5" x14ac:dyDescent="0.2">
      <c r="H416" s="15"/>
      <c r="I416" s="15"/>
      <c r="J416" s="15"/>
      <c r="K416" s="15"/>
      <c r="L416" s="15"/>
      <c r="M416" s="15"/>
      <c r="N416" s="15"/>
      <c r="O416" s="15"/>
      <c r="P416" s="120">
        <v>412</v>
      </c>
      <c r="Q416" s="14">
        <f t="shared" si="103"/>
        <v>8</v>
      </c>
      <c r="R416" s="14">
        <f>INDEX(挂机升级突破!$BG$6:$BG$57,卡牌消耗!X416)</f>
        <v>11</v>
      </c>
      <c r="S416" s="14">
        <f>INDEX(挂机升级突破!BH$6:BH$57,卡牌消耗!$X416)</f>
        <v>5</v>
      </c>
      <c r="T416" s="14">
        <f>INDEX(挂机升级突破!BI$6:BI$57,卡牌消耗!$X416)</f>
        <v>10</v>
      </c>
      <c r="U416" s="14" t="str">
        <f t="shared" si="104"/>
        <v>夏侯渊</v>
      </c>
      <c r="V416" s="14">
        <f t="shared" si="105"/>
        <v>4</v>
      </c>
      <c r="W416" s="14" t="str">
        <f t="shared" si="106"/>
        <v>夏侯渊魂火-48</v>
      </c>
      <c r="X416" s="14">
        <f t="shared" si="107"/>
        <v>48</v>
      </c>
      <c r="Y416" s="14" t="str">
        <f>INDEX(挂机升级突破!$BJ$4:$BT$4,INDEX(挂机升级突破!$BG$6:$BG$57,卡牌消耗!X416))</f>
        <v>金币</v>
      </c>
      <c r="Z416" s="14">
        <f>ROUND(INDEX(挂机升级突破!$AZ$6:$AZ$57,卡牌消耗!X416)*INDEX(卡牌消耗!$B$8:$F$8,V416),0)</f>
        <v>168195</v>
      </c>
      <c r="AA416" s="14" t="str">
        <f>IF(S416&gt;0,INDEX(挂机升级突破!$BJ$4:$BT$4,S416),"")</f>
        <v>红色基础材料</v>
      </c>
      <c r="AB416" s="14">
        <f>ROUND(INDEX(挂机升级突破!$BJ$6:$BT$57,卡牌消耗!X416,S416)*INDEX(卡牌消耗!$B$5:$F$5,V416),0)</f>
        <v>13</v>
      </c>
      <c r="AC416" s="14" t="str">
        <f>IF(T416&gt;0,INDEX(挂机升级突破!$BJ$4:$BT$4,T416),"")</f>
        <v>灵玉</v>
      </c>
      <c r="AD416" s="14">
        <f>IF(T416&gt;0,ROUND(INDEX(挂机升级突破!$BJ$6:$BT$57,卡牌消耗!X416,T416)*INDEX(卡牌消耗!$B$7:$F$7,V416),0),"")</f>
        <v>2</v>
      </c>
      <c r="AE416" s="122"/>
      <c r="AF416" s="15"/>
      <c r="AG416" s="120">
        <v>412</v>
      </c>
      <c r="AH416" s="14">
        <f t="shared" si="108"/>
        <v>21</v>
      </c>
      <c r="AI416" s="14">
        <f>INDEX(挂机升级突破!$BY$7:$BY$26,AM416)</f>
        <v>5</v>
      </c>
      <c r="AJ416" s="14">
        <f>INDEX(挂机升级突破!$BZ$7:$BZ$26,AM416)</f>
        <v>2</v>
      </c>
      <c r="AK416" s="14">
        <f t="shared" si="109"/>
        <v>3</v>
      </c>
      <c r="AL416" s="14" t="str">
        <f t="shared" si="110"/>
        <v>烈风螳螂</v>
      </c>
      <c r="AM416" s="14">
        <f t="shared" si="111"/>
        <v>12</v>
      </c>
      <c r="AN416" s="14" t="str">
        <f t="shared" si="112"/>
        <v>烈风螳螂12突</v>
      </c>
      <c r="AO416" s="14" t="str">
        <f>IF(AI416&gt;0,INDEX(挂机升级突破!$CF$5:$CJ$5,卡牌消耗!AI416),"")</f>
        <v>金币</v>
      </c>
      <c r="AP416" s="14">
        <f>IF(AI416&gt;0,ROUND(INDEX(挂机升级突破!$CJ$7:$CJ$26,卡牌消耗!AM416)*INDEX(卡牌消耗!$B$8:$F$8,AK416),0),"")</f>
        <v>13200</v>
      </c>
      <c r="AQ416" s="14" t="str">
        <f>IF(AJ416&gt;0,INDEX(挂机升级突破!$CF$5:$CJ$5,卡牌消耗!AJ416),"")</f>
        <v>乌金</v>
      </c>
      <c r="AR416" s="14">
        <f>IF(AJ416&gt;0,ROUND(INDEX(挂机升级突破!$CF$7:$CI$26,卡牌消耗!AM416,卡牌消耗!AJ416)*INDEX($B$6:$F$6,AK416),0),"")</f>
        <v>49</v>
      </c>
      <c r="AS416" s="120"/>
      <c r="AT416" s="120"/>
      <c r="AU416" s="122"/>
      <c r="AV416" s="15"/>
    </row>
    <row r="417" spans="8:48" ht="16.5" x14ac:dyDescent="0.2">
      <c r="H417" s="15"/>
      <c r="I417" s="15"/>
      <c r="J417" s="15"/>
      <c r="K417" s="15"/>
      <c r="L417" s="15"/>
      <c r="M417" s="15"/>
      <c r="N417" s="15"/>
      <c r="O417" s="15"/>
      <c r="P417" s="120">
        <v>413</v>
      </c>
      <c r="Q417" s="14">
        <f t="shared" si="103"/>
        <v>8</v>
      </c>
      <c r="R417" s="14">
        <f>INDEX(挂机升级突破!$BG$6:$BG$57,卡牌消耗!X417)</f>
        <v>11</v>
      </c>
      <c r="S417" s="14">
        <f>INDEX(挂机升级突破!BH$6:BH$57,卡牌消耗!$X417)</f>
        <v>5</v>
      </c>
      <c r="T417" s="14">
        <f>INDEX(挂机升级突破!BI$6:BI$57,卡牌消耗!$X417)</f>
        <v>10</v>
      </c>
      <c r="U417" s="14" t="str">
        <f t="shared" si="104"/>
        <v>夏侯渊</v>
      </c>
      <c r="V417" s="14">
        <f t="shared" si="105"/>
        <v>4</v>
      </c>
      <c r="W417" s="14" t="str">
        <f t="shared" si="106"/>
        <v>夏侯渊魂火-49</v>
      </c>
      <c r="X417" s="14">
        <f t="shared" si="107"/>
        <v>49</v>
      </c>
      <c r="Y417" s="14" t="str">
        <f>INDEX(挂机升级突破!$BJ$4:$BT$4,INDEX(挂机升级突破!$BG$6:$BG$57,卡牌消耗!X417))</f>
        <v>金币</v>
      </c>
      <c r="Z417" s="14">
        <f>ROUND(INDEX(挂机升级突破!$AZ$6:$AZ$57,卡牌消耗!X417)*INDEX(卡牌消耗!$B$8:$F$8,V417),0)</f>
        <v>176903</v>
      </c>
      <c r="AA417" s="14" t="str">
        <f>IF(S417&gt;0,INDEX(挂机升级突破!$BJ$4:$BT$4,S417),"")</f>
        <v>红色基础材料</v>
      </c>
      <c r="AB417" s="14">
        <f>ROUND(INDEX(挂机升级突破!$BJ$6:$BT$57,卡牌消耗!X417,S417)*INDEX(卡牌消耗!$B$5:$F$5,V417),0)</f>
        <v>14</v>
      </c>
      <c r="AC417" s="14" t="str">
        <f>IF(T417&gt;0,INDEX(挂机升级突破!$BJ$4:$BT$4,T417),"")</f>
        <v>灵玉</v>
      </c>
      <c r="AD417" s="14">
        <f>IF(T417&gt;0,ROUND(INDEX(挂机升级突破!$BJ$6:$BT$57,卡牌消耗!X417,T417)*INDEX(卡牌消耗!$B$7:$F$7,V417),0),"")</f>
        <v>2</v>
      </c>
      <c r="AE417" s="122"/>
      <c r="AF417" s="15"/>
      <c r="AG417" s="120">
        <v>413</v>
      </c>
      <c r="AH417" s="14">
        <f t="shared" si="108"/>
        <v>21</v>
      </c>
      <c r="AI417" s="14">
        <f>INDEX(挂机升级突破!$BY$7:$BY$26,AM417)</f>
        <v>5</v>
      </c>
      <c r="AJ417" s="14">
        <f>INDEX(挂机升级突破!$BZ$7:$BZ$26,AM417)</f>
        <v>3</v>
      </c>
      <c r="AK417" s="14">
        <f t="shared" si="109"/>
        <v>3</v>
      </c>
      <c r="AL417" s="14" t="str">
        <f t="shared" si="110"/>
        <v>烈风螳螂</v>
      </c>
      <c r="AM417" s="14">
        <f t="shared" si="111"/>
        <v>13</v>
      </c>
      <c r="AN417" s="14" t="str">
        <f t="shared" si="112"/>
        <v>烈风螳螂13突</v>
      </c>
      <c r="AO417" s="14" t="str">
        <f>IF(AI417&gt;0,INDEX(挂机升级突破!$CF$5:$CJ$5,卡牌消耗!AI417),"")</f>
        <v>金币</v>
      </c>
      <c r="AP417" s="14">
        <f>IF(AI417&gt;0,ROUND(INDEX(挂机升级突破!$CJ$7:$CJ$26,卡牌消耗!AM417)*INDEX(卡牌消耗!$B$8:$F$8,AK417),0),"")</f>
        <v>16533</v>
      </c>
      <c r="AQ417" s="14" t="str">
        <f>IF(AJ417&gt;0,INDEX(挂机升级突破!$CF$5:$CJ$5,卡牌消耗!AJ417),"")</f>
        <v>银母</v>
      </c>
      <c r="AR417" s="14">
        <f>IF(AJ417&gt;0,ROUND(INDEX(挂机升级突破!$CF$7:$CI$26,卡牌消耗!AM417,卡牌消耗!AJ417)*INDEX($B$6:$F$6,AK417),0),"")</f>
        <v>19</v>
      </c>
      <c r="AS417" s="120"/>
      <c r="AT417" s="120"/>
      <c r="AU417" s="122"/>
      <c r="AV417" s="15"/>
    </row>
    <row r="418" spans="8:48" ht="16.5" x14ac:dyDescent="0.2">
      <c r="H418" s="15"/>
      <c r="I418" s="15"/>
      <c r="J418" s="15"/>
      <c r="K418" s="15"/>
      <c r="L418" s="15"/>
      <c r="M418" s="15"/>
      <c r="N418" s="15"/>
      <c r="O418" s="15"/>
      <c r="P418" s="120">
        <v>414</v>
      </c>
      <c r="Q418" s="14">
        <f t="shared" si="103"/>
        <v>8</v>
      </c>
      <c r="R418" s="14">
        <f>INDEX(挂机升级突破!$BG$6:$BG$57,卡牌消耗!X418)</f>
        <v>11</v>
      </c>
      <c r="S418" s="14">
        <f>INDEX(挂机升级突破!BH$6:BH$57,卡牌消耗!$X418)</f>
        <v>5</v>
      </c>
      <c r="T418" s="14">
        <f>INDEX(挂机升级突破!BI$6:BI$57,卡牌消耗!$X418)</f>
        <v>10</v>
      </c>
      <c r="U418" s="14" t="str">
        <f t="shared" si="104"/>
        <v>夏侯渊</v>
      </c>
      <c r="V418" s="14">
        <f t="shared" si="105"/>
        <v>4</v>
      </c>
      <c r="W418" s="14" t="str">
        <f t="shared" si="106"/>
        <v>夏侯渊魂火-50</v>
      </c>
      <c r="X418" s="14">
        <f t="shared" si="107"/>
        <v>50</v>
      </c>
      <c r="Y418" s="14" t="str">
        <f>INDEX(挂机升级突破!$BJ$4:$BT$4,INDEX(挂机升级突破!$BG$6:$BG$57,卡牌消耗!X418))</f>
        <v>金币</v>
      </c>
      <c r="Z418" s="14">
        <f>ROUND(INDEX(挂机升级突破!$AZ$6:$AZ$57,卡牌消耗!X418)*INDEX(卡牌消耗!$B$8:$F$8,V418),0)</f>
        <v>197310</v>
      </c>
      <c r="AA418" s="14" t="str">
        <f>IF(S418&gt;0,INDEX(挂机升级突破!$BJ$4:$BT$4,S418),"")</f>
        <v>红色基础材料</v>
      </c>
      <c r="AB418" s="14">
        <f>ROUND(INDEX(挂机升级突破!$BJ$6:$BT$57,卡牌消耗!X418,S418)*INDEX(卡牌消耗!$B$5:$F$5,V418),0)</f>
        <v>14</v>
      </c>
      <c r="AC418" s="14" t="str">
        <f>IF(T418&gt;0,INDEX(挂机升级突破!$BJ$4:$BT$4,T418),"")</f>
        <v>灵玉</v>
      </c>
      <c r="AD418" s="14">
        <f>IF(T418&gt;0,ROUND(INDEX(挂机升级突破!$BJ$6:$BT$57,卡牌消耗!X418,T418)*INDEX(卡牌消耗!$B$7:$F$7,V418),0),"")</f>
        <v>2</v>
      </c>
      <c r="AE418" s="122"/>
      <c r="AF418" s="15"/>
      <c r="AG418" s="120">
        <v>414</v>
      </c>
      <c r="AH418" s="14">
        <f t="shared" si="108"/>
        <v>21</v>
      </c>
      <c r="AI418" s="14">
        <f>INDEX(挂机升级突破!$BY$7:$BY$26,AM418)</f>
        <v>5</v>
      </c>
      <c r="AJ418" s="14">
        <f>INDEX(挂机升级突破!$BZ$7:$BZ$26,AM418)</f>
        <v>3</v>
      </c>
      <c r="AK418" s="14">
        <f t="shared" si="109"/>
        <v>3</v>
      </c>
      <c r="AL418" s="14" t="str">
        <f t="shared" si="110"/>
        <v>烈风螳螂</v>
      </c>
      <c r="AM418" s="14">
        <f t="shared" si="111"/>
        <v>14</v>
      </c>
      <c r="AN418" s="14" t="str">
        <f t="shared" si="112"/>
        <v>烈风螳螂14突</v>
      </c>
      <c r="AO418" s="14" t="str">
        <f>IF(AI418&gt;0,INDEX(挂机升级突破!$CF$5:$CJ$5,卡牌消耗!AI418),"")</f>
        <v>金币</v>
      </c>
      <c r="AP418" s="14">
        <f>IF(AI418&gt;0,ROUND(INDEX(挂机升级突破!$CJ$7:$CJ$26,卡牌消耗!AM418)*INDEX(卡牌消耗!$B$8:$F$8,AK418),0),"")</f>
        <v>22080</v>
      </c>
      <c r="AQ418" s="14" t="str">
        <f>IF(AJ418&gt;0,INDEX(挂机升级突破!$CF$5:$CJ$5,卡牌消耗!AJ418),"")</f>
        <v>银母</v>
      </c>
      <c r="AR418" s="14">
        <f>IF(AJ418&gt;0,ROUND(INDEX(挂机升级突破!$CF$7:$CI$26,卡牌消耗!AM418,卡牌消耗!AJ418)*INDEX($B$6:$F$6,AK418),0),"")</f>
        <v>26</v>
      </c>
      <c r="AS418" s="120"/>
      <c r="AT418" s="120"/>
      <c r="AU418" s="122"/>
      <c r="AV418" s="15"/>
    </row>
    <row r="419" spans="8:48" ht="16.5" x14ac:dyDescent="0.2">
      <c r="H419" s="15"/>
      <c r="I419" s="15"/>
      <c r="J419" s="15"/>
      <c r="K419" s="15"/>
      <c r="L419" s="15"/>
      <c r="M419" s="15"/>
      <c r="N419" s="15"/>
      <c r="O419" s="15"/>
      <c r="P419" s="120">
        <v>415</v>
      </c>
      <c r="Q419" s="14">
        <f t="shared" si="103"/>
        <v>8</v>
      </c>
      <c r="R419" s="14">
        <f>INDEX(挂机升级突破!$BG$6:$BG$57,卡牌消耗!X419)</f>
        <v>11</v>
      </c>
      <c r="S419" s="14">
        <f>INDEX(挂机升级突破!BH$6:BH$57,卡牌消耗!$X419)</f>
        <v>5</v>
      </c>
      <c r="T419" s="14">
        <f>INDEX(挂机升级突破!BI$6:BI$57,卡牌消耗!$X419)</f>
        <v>10</v>
      </c>
      <c r="U419" s="14" t="str">
        <f t="shared" si="104"/>
        <v>夏侯渊</v>
      </c>
      <c r="V419" s="14">
        <f t="shared" si="105"/>
        <v>4</v>
      </c>
      <c r="W419" s="14" t="str">
        <f t="shared" si="106"/>
        <v>夏侯渊魂火-51</v>
      </c>
      <c r="X419" s="14">
        <f t="shared" si="107"/>
        <v>51</v>
      </c>
      <c r="Y419" s="14" t="str">
        <f>INDEX(挂机升级突破!$BJ$4:$BT$4,INDEX(挂机升级突破!$BG$6:$BG$57,卡牌消耗!X419))</f>
        <v>金币</v>
      </c>
      <c r="Z419" s="14">
        <f>ROUND(INDEX(挂机升级突破!$AZ$6:$AZ$57,卡牌消耗!X419)*INDEX(卡牌消耗!$B$8:$F$8,V419),0)</f>
        <v>205920</v>
      </c>
      <c r="AA419" s="14" t="str">
        <f>IF(S419&gt;0,INDEX(挂机升级突破!$BJ$4:$BT$4,S419),"")</f>
        <v>红色基础材料</v>
      </c>
      <c r="AB419" s="14">
        <f>ROUND(INDEX(挂机升级突破!$BJ$6:$BT$57,卡牌消耗!X419,S419)*INDEX(卡牌消耗!$B$5:$F$5,V419),0)</f>
        <v>14</v>
      </c>
      <c r="AC419" s="14" t="str">
        <f>IF(T419&gt;0,INDEX(挂机升级突破!$BJ$4:$BT$4,T419),"")</f>
        <v>灵玉</v>
      </c>
      <c r="AD419" s="14">
        <f>IF(T419&gt;0,ROUND(INDEX(挂机升级突破!$BJ$6:$BT$57,卡牌消耗!X419,T419)*INDEX(卡牌消耗!$B$7:$F$7,V419),0),"")</f>
        <v>2</v>
      </c>
      <c r="AE419" s="122"/>
      <c r="AF419" s="15"/>
      <c r="AG419" s="120">
        <v>415</v>
      </c>
      <c r="AH419" s="14">
        <f t="shared" si="108"/>
        <v>21</v>
      </c>
      <c r="AI419" s="14">
        <f>INDEX(挂机升级突破!$BY$7:$BY$26,AM419)</f>
        <v>5</v>
      </c>
      <c r="AJ419" s="14">
        <f>INDEX(挂机升级突破!$BZ$7:$BZ$26,AM419)</f>
        <v>3</v>
      </c>
      <c r="AK419" s="14">
        <f t="shared" si="109"/>
        <v>3</v>
      </c>
      <c r="AL419" s="14" t="str">
        <f t="shared" si="110"/>
        <v>烈风螳螂</v>
      </c>
      <c r="AM419" s="14">
        <f t="shared" si="111"/>
        <v>15</v>
      </c>
      <c r="AN419" s="14" t="str">
        <f t="shared" si="112"/>
        <v>烈风螳螂15突</v>
      </c>
      <c r="AO419" s="14" t="str">
        <f>IF(AI419&gt;0,INDEX(挂机升级突破!$CF$5:$CJ$5,卡牌消耗!AI419),"")</f>
        <v>金币</v>
      </c>
      <c r="AP419" s="14">
        <f>IF(AI419&gt;0,ROUND(INDEX(挂机升级突破!$CJ$7:$CJ$26,卡牌消耗!AM419)*INDEX(卡牌消耗!$B$8:$F$8,AK419),0),"")</f>
        <v>25306</v>
      </c>
      <c r="AQ419" s="14" t="str">
        <f>IF(AJ419&gt;0,INDEX(挂机升级突破!$CF$5:$CJ$5,卡牌消耗!AJ419),"")</f>
        <v>银母</v>
      </c>
      <c r="AR419" s="14">
        <f>IF(AJ419&gt;0,ROUND(INDEX(挂机升级突破!$CF$7:$CI$26,卡牌消耗!AM419,卡牌消耗!AJ419)*INDEX($B$6:$F$6,AK419),0),"")</f>
        <v>35</v>
      </c>
      <c r="AS419" s="120"/>
      <c r="AT419" s="120"/>
      <c r="AU419" s="122"/>
      <c r="AV419" s="15"/>
    </row>
    <row r="420" spans="8:48" ht="16.5" x14ac:dyDescent="0.2">
      <c r="H420" s="15"/>
      <c r="I420" s="15"/>
      <c r="J420" s="15"/>
      <c r="K420" s="15"/>
      <c r="L420" s="15"/>
      <c r="M420" s="15"/>
      <c r="N420" s="15"/>
      <c r="O420" s="15"/>
      <c r="P420" s="120">
        <v>416</v>
      </c>
      <c r="Q420" s="14">
        <f t="shared" si="103"/>
        <v>8</v>
      </c>
      <c r="R420" s="14">
        <f>INDEX(挂机升级突破!$BG$6:$BG$57,卡牌消耗!X420)</f>
        <v>11</v>
      </c>
      <c r="S420" s="14">
        <f>INDEX(挂机升级突破!BH$6:BH$57,卡牌消耗!$X420)</f>
        <v>5</v>
      </c>
      <c r="T420" s="14">
        <f>INDEX(挂机升级突破!BI$6:BI$57,卡牌消耗!$X420)</f>
        <v>10</v>
      </c>
      <c r="U420" s="14" t="str">
        <f t="shared" si="104"/>
        <v>夏侯渊</v>
      </c>
      <c r="V420" s="14">
        <f t="shared" si="105"/>
        <v>4</v>
      </c>
      <c r="W420" s="14" t="str">
        <f t="shared" si="106"/>
        <v>夏侯渊魂火-52</v>
      </c>
      <c r="X420" s="14">
        <f t="shared" si="107"/>
        <v>52</v>
      </c>
      <c r="Y420" s="14" t="str">
        <f>INDEX(挂机升级突破!$BJ$4:$BT$4,INDEX(挂机升级突破!$BG$6:$BG$57,卡牌消耗!X420))</f>
        <v>金币</v>
      </c>
      <c r="Z420" s="14">
        <f>ROUND(INDEX(挂机升级突破!$AZ$6:$AZ$57,卡牌消耗!X420)*INDEX(卡牌消耗!$B$8:$F$8,V420),0)</f>
        <v>229680</v>
      </c>
      <c r="AA420" s="14" t="str">
        <f>IF(S420&gt;0,INDEX(挂机升级突破!$BJ$4:$BT$4,S420),"")</f>
        <v>红色基础材料</v>
      </c>
      <c r="AB420" s="14">
        <f>ROUND(INDEX(挂机升级突破!$BJ$6:$BT$57,卡牌消耗!X420,S420)*INDEX(卡牌消耗!$B$5:$F$5,V420),0)</f>
        <v>14</v>
      </c>
      <c r="AC420" s="14" t="str">
        <f>IF(T420&gt;0,INDEX(挂机升级突破!$BJ$4:$BT$4,T420),"")</f>
        <v>灵玉</v>
      </c>
      <c r="AD420" s="14">
        <f>IF(T420&gt;0,ROUND(INDEX(挂机升级突破!$BJ$6:$BT$57,卡牌消耗!X420,T420)*INDEX(卡牌消耗!$B$7:$F$7,V420),0),"")</f>
        <v>2</v>
      </c>
      <c r="AE420" s="122"/>
      <c r="AF420" s="15"/>
      <c r="AG420" s="120">
        <v>416</v>
      </c>
      <c r="AH420" s="14">
        <f t="shared" si="108"/>
        <v>21</v>
      </c>
      <c r="AI420" s="14">
        <f>INDEX(挂机升级突破!$BY$7:$BY$26,AM420)</f>
        <v>5</v>
      </c>
      <c r="AJ420" s="14">
        <f>INDEX(挂机升级突破!$BZ$7:$BZ$26,AM420)</f>
        <v>3</v>
      </c>
      <c r="AK420" s="14">
        <f t="shared" si="109"/>
        <v>3</v>
      </c>
      <c r="AL420" s="14" t="str">
        <f t="shared" si="110"/>
        <v>烈风螳螂</v>
      </c>
      <c r="AM420" s="14">
        <f t="shared" si="111"/>
        <v>16</v>
      </c>
      <c r="AN420" s="14" t="str">
        <f t="shared" si="112"/>
        <v>烈风螳螂16突</v>
      </c>
      <c r="AO420" s="14" t="str">
        <f>IF(AI420&gt;0,INDEX(挂机升级突破!$CF$5:$CJ$5,卡牌消耗!AI420),"")</f>
        <v>金币</v>
      </c>
      <c r="AP420" s="14">
        <f>IF(AI420&gt;0,ROUND(INDEX(挂机升级突破!$CJ$7:$CJ$26,卡牌消耗!AM420)*INDEX(卡牌消耗!$B$8:$F$8,AK420),0),"")</f>
        <v>32400</v>
      </c>
      <c r="AQ420" s="14" t="str">
        <f>IF(AJ420&gt;0,INDEX(挂机升级突破!$CF$5:$CJ$5,卡牌消耗!AJ420),"")</f>
        <v>银母</v>
      </c>
      <c r="AR420" s="14">
        <f>IF(AJ420&gt;0,ROUND(INDEX(挂机升级突破!$CF$7:$CI$26,卡牌消耗!AM420,卡牌消耗!AJ420)*INDEX($B$6:$F$6,AK420),0),"")</f>
        <v>45</v>
      </c>
      <c r="AS420" s="120"/>
      <c r="AT420" s="120"/>
      <c r="AU420" s="122"/>
      <c r="AV420" s="15"/>
    </row>
    <row r="421" spans="8:48" ht="16.5" x14ac:dyDescent="0.2">
      <c r="H421" s="15"/>
      <c r="I421" s="15"/>
      <c r="J421" s="15"/>
      <c r="K421" s="15"/>
      <c r="L421" s="15"/>
      <c r="M421" s="15"/>
      <c r="N421" s="15"/>
      <c r="O421" s="15"/>
      <c r="P421" s="120">
        <v>417</v>
      </c>
      <c r="Q421" s="14">
        <f t="shared" si="103"/>
        <v>9</v>
      </c>
      <c r="R421" s="14">
        <f>INDEX(挂机升级突破!$BG$6:$BG$57,卡牌消耗!X421)</f>
        <v>11</v>
      </c>
      <c r="S421" s="14">
        <f>INDEX(挂机升级突破!BH$6:BH$57,卡牌消耗!$X421)</f>
        <v>1</v>
      </c>
      <c r="T421" s="14">
        <f>INDEX(挂机升级突破!BI$6:BI$57,卡牌消耗!$X421)</f>
        <v>0</v>
      </c>
      <c r="U421" s="14" t="str">
        <f t="shared" si="104"/>
        <v>徐晃</v>
      </c>
      <c r="V421" s="14">
        <f t="shared" si="105"/>
        <v>3</v>
      </c>
      <c r="W421" s="14" t="str">
        <f t="shared" si="106"/>
        <v>徐晃魂火-1</v>
      </c>
      <c r="X421" s="14">
        <f t="shared" si="107"/>
        <v>1</v>
      </c>
      <c r="Y421" s="14" t="str">
        <f>INDEX(挂机升级突破!$BJ$4:$BT$4,INDEX(挂机升级突破!$BG$6:$BG$57,卡牌消耗!X421))</f>
        <v>金币</v>
      </c>
      <c r="Z421" s="14">
        <f>ROUND(INDEX(挂机升级突破!$AZ$6:$AZ$57,卡牌消耗!X421)*INDEX(卡牌消耗!$B$8:$F$8,V421),0)</f>
        <v>80</v>
      </c>
      <c r="AA421" s="14" t="str">
        <f>IF(S421&gt;0,INDEX(挂机升级突破!$BJ$4:$BT$4,S421),"")</f>
        <v>绿色基础材料</v>
      </c>
      <c r="AB421" s="14">
        <f>ROUND(INDEX(挂机升级突破!$BJ$6:$BT$57,卡牌消耗!X421,S421)*INDEX(卡牌消耗!$B$5:$F$5,V421),0)</f>
        <v>15</v>
      </c>
      <c r="AC421" s="14" t="str">
        <f>IF(T421&gt;0,INDEX(挂机升级突破!$BJ$4:$BT$4,T421),"")</f>
        <v/>
      </c>
      <c r="AD421" s="14" t="str">
        <f>IF(T421&gt;0,ROUND(INDEX(挂机升级突破!$BJ$6:$BT$57,卡牌消耗!X421,T421)*INDEX(卡牌消耗!$B$7:$F$7,V421),0),"")</f>
        <v/>
      </c>
      <c r="AE421" s="122"/>
      <c r="AF421" s="15"/>
      <c r="AG421" s="120">
        <v>417</v>
      </c>
      <c r="AH421" s="14">
        <f t="shared" si="108"/>
        <v>21</v>
      </c>
      <c r="AI421" s="14">
        <f>INDEX(挂机升级突破!$BY$7:$BY$26,AM421)</f>
        <v>5</v>
      </c>
      <c r="AJ421" s="14">
        <f>INDEX(挂机升级突破!$BZ$7:$BZ$26,AM421)</f>
        <v>4</v>
      </c>
      <c r="AK421" s="14">
        <f t="shared" si="109"/>
        <v>3</v>
      </c>
      <c r="AL421" s="14" t="str">
        <f t="shared" si="110"/>
        <v>烈风螳螂</v>
      </c>
      <c r="AM421" s="14">
        <f t="shared" si="111"/>
        <v>17</v>
      </c>
      <c r="AN421" s="14" t="str">
        <f t="shared" si="112"/>
        <v>烈风螳螂17突</v>
      </c>
      <c r="AO421" s="14" t="str">
        <f>IF(AI421&gt;0,INDEX(挂机升级突破!$CF$5:$CJ$5,卡牌消耗!AI421),"")</f>
        <v>金币</v>
      </c>
      <c r="AP421" s="14">
        <f>IF(AI421&gt;0,ROUND(INDEX(挂机升级突破!$CJ$7:$CJ$26,卡牌消耗!AM421)*INDEX(卡牌消耗!$B$8:$F$8,AK421),0),"")</f>
        <v>36266</v>
      </c>
      <c r="AQ421" s="14" t="str">
        <f>IF(AJ421&gt;0,INDEX(挂机升级突破!$CF$5:$CJ$5,卡牌消耗!AJ421),"")</f>
        <v>铀金</v>
      </c>
      <c r="AR421" s="14">
        <f>IF(AJ421&gt;0,ROUND(INDEX(挂机升级突破!$CF$7:$CI$26,卡牌消耗!AM421,卡牌消耗!AJ421)*INDEX($B$6:$F$6,AK421),0),"")</f>
        <v>9</v>
      </c>
      <c r="AS421" s="120"/>
      <c r="AT421" s="120"/>
      <c r="AU421" s="122"/>
      <c r="AV421" s="15"/>
    </row>
    <row r="422" spans="8:48" ht="16.5" x14ac:dyDescent="0.2">
      <c r="H422" s="15"/>
      <c r="I422" s="15"/>
      <c r="J422" s="15"/>
      <c r="K422" s="15"/>
      <c r="L422" s="15"/>
      <c r="M422" s="15"/>
      <c r="N422" s="15"/>
      <c r="O422" s="15"/>
      <c r="P422" s="120">
        <v>418</v>
      </c>
      <c r="Q422" s="14">
        <f t="shared" si="103"/>
        <v>9</v>
      </c>
      <c r="R422" s="14">
        <f>INDEX(挂机升级突破!$BG$6:$BG$57,卡牌消耗!X422)</f>
        <v>11</v>
      </c>
      <c r="S422" s="14">
        <f>INDEX(挂机升级突破!BH$6:BH$57,卡牌消耗!$X422)</f>
        <v>1</v>
      </c>
      <c r="T422" s="14">
        <f>INDEX(挂机升级突破!BI$6:BI$57,卡牌消耗!$X422)</f>
        <v>0</v>
      </c>
      <c r="U422" s="14" t="str">
        <f t="shared" si="104"/>
        <v>徐晃</v>
      </c>
      <c r="V422" s="14">
        <f t="shared" si="105"/>
        <v>3</v>
      </c>
      <c r="W422" s="14" t="str">
        <f t="shared" si="106"/>
        <v>徐晃魂火-2</v>
      </c>
      <c r="X422" s="14">
        <f t="shared" si="107"/>
        <v>2</v>
      </c>
      <c r="Y422" s="14" t="str">
        <f>INDEX(挂机升级突破!$BJ$4:$BT$4,INDEX(挂机升级突破!$BG$6:$BG$57,卡牌消耗!X422))</f>
        <v>金币</v>
      </c>
      <c r="Z422" s="14">
        <f>ROUND(INDEX(挂机升级突破!$AZ$6:$AZ$57,卡牌消耗!X422)*INDEX(卡牌消耗!$B$8:$F$8,V422),0)</f>
        <v>120</v>
      </c>
      <c r="AA422" s="14" t="str">
        <f>IF(S422&gt;0,INDEX(挂机升级突破!$BJ$4:$BT$4,S422),"")</f>
        <v>绿色基础材料</v>
      </c>
      <c r="AB422" s="14">
        <f>ROUND(INDEX(挂机升级突破!$BJ$6:$BT$57,卡牌消耗!X422,S422)*INDEX(卡牌消耗!$B$5:$F$5,V422),0)</f>
        <v>40</v>
      </c>
      <c r="AC422" s="14" t="str">
        <f>IF(T422&gt;0,INDEX(挂机升级突破!$BJ$4:$BT$4,T422),"")</f>
        <v/>
      </c>
      <c r="AD422" s="14" t="str">
        <f>IF(T422&gt;0,ROUND(INDEX(挂机升级突破!$BJ$6:$BT$57,卡牌消耗!X422,T422)*INDEX(卡牌消耗!$B$7:$F$7,V422),0),"")</f>
        <v/>
      </c>
      <c r="AE422" s="122"/>
      <c r="AF422" s="15"/>
      <c r="AG422" s="120">
        <v>418</v>
      </c>
      <c r="AH422" s="14">
        <f t="shared" si="108"/>
        <v>21</v>
      </c>
      <c r="AI422" s="14">
        <f>INDEX(挂机升级突破!$BY$7:$BY$26,AM422)</f>
        <v>5</v>
      </c>
      <c r="AJ422" s="14">
        <f>INDEX(挂机升级突破!$BZ$7:$BZ$26,AM422)</f>
        <v>4</v>
      </c>
      <c r="AK422" s="14">
        <f t="shared" si="109"/>
        <v>3</v>
      </c>
      <c r="AL422" s="14" t="str">
        <f t="shared" si="110"/>
        <v>烈风螳螂</v>
      </c>
      <c r="AM422" s="14">
        <f t="shared" si="111"/>
        <v>18</v>
      </c>
      <c r="AN422" s="14" t="str">
        <f t="shared" si="112"/>
        <v>烈风螳螂18突</v>
      </c>
      <c r="AO422" s="14" t="str">
        <f>IF(AI422&gt;0,INDEX(挂机升级突破!$CF$5:$CJ$5,卡牌消耗!AI422),"")</f>
        <v>金币</v>
      </c>
      <c r="AP422" s="14">
        <f>IF(AI422&gt;0,ROUND(INDEX(挂机升级突破!$CJ$7:$CJ$26,卡牌消耗!AM422)*INDEX(卡牌消耗!$B$8:$F$8,AK422),0),"")</f>
        <v>54000</v>
      </c>
      <c r="AQ422" s="14" t="str">
        <f>IF(AJ422&gt;0,INDEX(挂机升级突破!$CF$5:$CJ$5,卡牌消耗!AJ422),"")</f>
        <v>铀金</v>
      </c>
      <c r="AR422" s="14">
        <f>IF(AJ422&gt;0,ROUND(INDEX(挂机升级突破!$CF$7:$CI$26,卡牌消耗!AM422,卡牌消耗!AJ422)*INDEX($B$6:$F$6,AK422),0),"")</f>
        <v>12</v>
      </c>
      <c r="AS422" s="120"/>
      <c r="AT422" s="120"/>
      <c r="AU422" s="122"/>
      <c r="AV422" s="15"/>
    </row>
    <row r="423" spans="8:48" ht="16.5" x14ac:dyDescent="0.2">
      <c r="H423" s="15"/>
      <c r="I423" s="15"/>
      <c r="J423" s="15"/>
      <c r="K423" s="15"/>
      <c r="L423" s="15"/>
      <c r="M423" s="15"/>
      <c r="N423" s="15"/>
      <c r="O423" s="15"/>
      <c r="P423" s="120">
        <v>419</v>
      </c>
      <c r="Q423" s="14">
        <f t="shared" si="103"/>
        <v>9</v>
      </c>
      <c r="R423" s="14">
        <f>INDEX(挂机升级突破!$BG$6:$BG$57,卡牌消耗!X423)</f>
        <v>11</v>
      </c>
      <c r="S423" s="14">
        <f>INDEX(挂机升级突破!BH$6:BH$57,卡牌消耗!$X423)</f>
        <v>1</v>
      </c>
      <c r="T423" s="14">
        <f>INDEX(挂机升级突破!BI$6:BI$57,卡牌消耗!$X423)</f>
        <v>0</v>
      </c>
      <c r="U423" s="14" t="str">
        <f t="shared" si="104"/>
        <v>徐晃</v>
      </c>
      <c r="V423" s="14">
        <f t="shared" si="105"/>
        <v>3</v>
      </c>
      <c r="W423" s="14" t="str">
        <f t="shared" si="106"/>
        <v>徐晃魂火-3</v>
      </c>
      <c r="X423" s="14">
        <f t="shared" si="107"/>
        <v>3</v>
      </c>
      <c r="Y423" s="14" t="str">
        <f>INDEX(挂机升级突破!$BJ$4:$BT$4,INDEX(挂机升级突破!$BG$6:$BG$57,卡牌消耗!X423))</f>
        <v>金币</v>
      </c>
      <c r="Z423" s="14">
        <f>ROUND(INDEX(挂机升级突破!$AZ$6:$AZ$57,卡牌消耗!X423)*INDEX(卡牌消耗!$B$8:$F$8,V423),0)</f>
        <v>180</v>
      </c>
      <c r="AA423" s="14" t="str">
        <f>IF(S423&gt;0,INDEX(挂机升级突破!$BJ$4:$BT$4,S423),"")</f>
        <v>绿色基础材料</v>
      </c>
      <c r="AB423" s="14">
        <f>ROUND(INDEX(挂机升级突破!$BJ$6:$BT$57,卡牌消耗!X423,S423)*INDEX(卡牌消耗!$B$5:$F$5,V423),0)</f>
        <v>50</v>
      </c>
      <c r="AC423" s="14" t="str">
        <f>IF(T423&gt;0,INDEX(挂机升级突破!$BJ$4:$BT$4,T423),"")</f>
        <v/>
      </c>
      <c r="AD423" s="14" t="str">
        <f>IF(T423&gt;0,ROUND(INDEX(挂机升级突破!$BJ$6:$BT$57,卡牌消耗!X423,T423)*INDEX(卡牌消耗!$B$7:$F$7,V423),0),"")</f>
        <v/>
      </c>
      <c r="AE423" s="122"/>
      <c r="AF423" s="15"/>
      <c r="AG423" s="120">
        <v>419</v>
      </c>
      <c r="AH423" s="14">
        <f t="shared" si="108"/>
        <v>21</v>
      </c>
      <c r="AI423" s="14">
        <f>INDEX(挂机升级突破!$BY$7:$BY$26,AM423)</f>
        <v>5</v>
      </c>
      <c r="AJ423" s="14">
        <f>INDEX(挂机升级突破!$BZ$7:$BZ$26,AM423)</f>
        <v>4</v>
      </c>
      <c r="AK423" s="14">
        <f t="shared" si="109"/>
        <v>3</v>
      </c>
      <c r="AL423" s="14" t="str">
        <f t="shared" si="110"/>
        <v>烈风螳螂</v>
      </c>
      <c r="AM423" s="14">
        <f t="shared" si="111"/>
        <v>19</v>
      </c>
      <c r="AN423" s="14" t="str">
        <f t="shared" si="112"/>
        <v>烈风螳螂19突</v>
      </c>
      <c r="AO423" s="14" t="str">
        <f>IF(AI423&gt;0,INDEX(挂机升级突破!$CF$5:$CJ$5,卡牌消耗!AI423),"")</f>
        <v>金币</v>
      </c>
      <c r="AP423" s="14">
        <f>IF(AI423&gt;0,ROUND(INDEX(挂机升级突破!$CJ$7:$CJ$26,卡牌消耗!AM423)*INDEX(卡牌消耗!$B$8:$F$8,AK423),0),"")</f>
        <v>65106</v>
      </c>
      <c r="AQ423" s="14" t="str">
        <f>IF(AJ423&gt;0,INDEX(挂机升级突破!$CF$5:$CJ$5,卡牌消耗!AJ423),"")</f>
        <v>铀金</v>
      </c>
      <c r="AR423" s="14">
        <f>IF(AJ423&gt;0,ROUND(INDEX(挂机升级突破!$CF$7:$CI$26,卡牌消耗!AM423,卡牌消耗!AJ423)*INDEX($B$6:$F$6,AK423),0),"")</f>
        <v>16</v>
      </c>
      <c r="AS423" s="120"/>
      <c r="AT423" s="120"/>
      <c r="AU423" s="122"/>
      <c r="AV423" s="15"/>
    </row>
    <row r="424" spans="8:48" ht="16.5" x14ac:dyDescent="0.2">
      <c r="H424" s="15"/>
      <c r="I424" s="15"/>
      <c r="J424" s="15"/>
      <c r="K424" s="15"/>
      <c r="L424" s="15"/>
      <c r="M424" s="15"/>
      <c r="N424" s="15"/>
      <c r="O424" s="15"/>
      <c r="P424" s="120">
        <v>420</v>
      </c>
      <c r="Q424" s="14">
        <f t="shared" si="103"/>
        <v>9</v>
      </c>
      <c r="R424" s="14">
        <f>INDEX(挂机升级突破!$BG$6:$BG$57,卡牌消耗!X424)</f>
        <v>11</v>
      </c>
      <c r="S424" s="14">
        <f>INDEX(挂机升级突破!BH$6:BH$57,卡牌消耗!$X424)</f>
        <v>1</v>
      </c>
      <c r="T424" s="14">
        <f>INDEX(挂机升级突破!BI$6:BI$57,卡牌消耗!$X424)</f>
        <v>0</v>
      </c>
      <c r="U424" s="14" t="str">
        <f t="shared" si="104"/>
        <v>徐晃</v>
      </c>
      <c r="V424" s="14">
        <f t="shared" si="105"/>
        <v>3</v>
      </c>
      <c r="W424" s="14" t="str">
        <f t="shared" si="106"/>
        <v>徐晃魂火-4</v>
      </c>
      <c r="X424" s="14">
        <f t="shared" si="107"/>
        <v>4</v>
      </c>
      <c r="Y424" s="14" t="str">
        <f>INDEX(挂机升级突破!$BJ$4:$BT$4,INDEX(挂机升级突破!$BG$6:$BG$57,卡牌消耗!X424))</f>
        <v>金币</v>
      </c>
      <c r="Z424" s="14">
        <f>ROUND(INDEX(挂机升级突破!$AZ$6:$AZ$57,卡牌消耗!X424)*INDEX(卡牌消耗!$B$8:$F$8,V424),0)</f>
        <v>480</v>
      </c>
      <c r="AA424" s="14" t="str">
        <f>IF(S424&gt;0,INDEX(挂机升级突破!$BJ$4:$BT$4,S424),"")</f>
        <v>绿色基础材料</v>
      </c>
      <c r="AB424" s="14">
        <f>ROUND(INDEX(挂机升级突破!$BJ$6:$BT$57,卡牌消耗!X424,S424)*INDEX(卡牌消耗!$B$5:$F$5,V424),0)</f>
        <v>80</v>
      </c>
      <c r="AC424" s="14" t="str">
        <f>IF(T424&gt;0,INDEX(挂机升级突破!$BJ$4:$BT$4,T424),"")</f>
        <v/>
      </c>
      <c r="AD424" s="14" t="str">
        <f>IF(T424&gt;0,ROUND(INDEX(挂机升级突破!$BJ$6:$BT$57,卡牌消耗!X424,T424)*INDEX(卡牌消耗!$B$7:$F$7,V424),0),"")</f>
        <v/>
      </c>
      <c r="AE424" s="122"/>
      <c r="AF424" s="15"/>
      <c r="AG424" s="120">
        <v>420</v>
      </c>
      <c r="AH424" s="14">
        <f t="shared" si="108"/>
        <v>21</v>
      </c>
      <c r="AI424" s="14">
        <f>INDEX(挂机升级突破!$BY$7:$BY$26,AM424)</f>
        <v>5</v>
      </c>
      <c r="AJ424" s="14">
        <f>INDEX(挂机升级突破!$BZ$7:$BZ$26,AM424)</f>
        <v>4</v>
      </c>
      <c r="AK424" s="14">
        <f t="shared" si="109"/>
        <v>3</v>
      </c>
      <c r="AL424" s="14" t="str">
        <f t="shared" si="110"/>
        <v>烈风螳螂</v>
      </c>
      <c r="AM424" s="14">
        <f t="shared" si="111"/>
        <v>20</v>
      </c>
      <c r="AN424" s="14" t="str">
        <f t="shared" si="112"/>
        <v>烈风螳螂20突</v>
      </c>
      <c r="AO424" s="14" t="str">
        <f>IF(AI424&gt;0,INDEX(挂机升级突破!$CF$5:$CJ$5,卡牌消耗!AI424),"")</f>
        <v>金币</v>
      </c>
      <c r="AP424" s="14">
        <f>IF(AI424&gt;0,ROUND(INDEX(挂机升级突破!$CJ$7:$CJ$26,卡牌消耗!AM424)*INDEX(卡牌消耗!$B$8:$F$8,AK424),0),"")</f>
        <v>90720</v>
      </c>
      <c r="AQ424" s="14" t="str">
        <f>IF(AJ424&gt;0,INDEX(挂机升级突破!$CF$5:$CJ$5,卡牌消耗!AJ424),"")</f>
        <v>铀金</v>
      </c>
      <c r="AR424" s="14">
        <f>IF(AJ424&gt;0,ROUND(INDEX(挂机升级突破!$CF$7:$CI$26,卡牌消耗!AM424,卡牌消耗!AJ424)*INDEX($B$6:$F$6,AK424),0),"")</f>
        <v>21</v>
      </c>
      <c r="AS424" s="120"/>
      <c r="AT424" s="120"/>
      <c r="AU424" s="122"/>
      <c r="AV424" s="15"/>
    </row>
    <row r="425" spans="8:48" ht="16.5" x14ac:dyDescent="0.2">
      <c r="H425" s="15"/>
      <c r="I425" s="15"/>
      <c r="J425" s="15"/>
      <c r="K425" s="15"/>
      <c r="L425" s="15"/>
      <c r="M425" s="15"/>
      <c r="N425" s="15"/>
      <c r="O425" s="15"/>
      <c r="P425" s="120">
        <v>421</v>
      </c>
      <c r="Q425" s="14">
        <f t="shared" si="103"/>
        <v>9</v>
      </c>
      <c r="R425" s="14">
        <f>INDEX(挂机升级突破!$BG$6:$BG$57,卡牌消耗!X425)</f>
        <v>11</v>
      </c>
      <c r="S425" s="14">
        <f>INDEX(挂机升级突破!BH$6:BH$57,卡牌消耗!$X425)</f>
        <v>1</v>
      </c>
      <c r="T425" s="14">
        <f>INDEX(挂机升级突破!BI$6:BI$57,卡牌消耗!$X425)</f>
        <v>0</v>
      </c>
      <c r="U425" s="14" t="str">
        <f t="shared" si="104"/>
        <v>徐晃</v>
      </c>
      <c r="V425" s="14">
        <f t="shared" si="105"/>
        <v>3</v>
      </c>
      <c r="W425" s="14" t="str">
        <f t="shared" si="106"/>
        <v>徐晃魂火-5</v>
      </c>
      <c r="X425" s="14">
        <f t="shared" si="107"/>
        <v>5</v>
      </c>
      <c r="Y425" s="14" t="str">
        <f>INDEX(挂机升级突破!$BJ$4:$BT$4,INDEX(挂机升级突破!$BG$6:$BG$57,卡牌消耗!X425))</f>
        <v>金币</v>
      </c>
      <c r="Z425" s="14">
        <f>ROUND(INDEX(挂机升级突破!$AZ$6:$AZ$57,卡牌消耗!X425)*INDEX(卡牌消耗!$B$8:$F$8,V425),0)</f>
        <v>1000</v>
      </c>
      <c r="AA425" s="14" t="str">
        <f>IF(S425&gt;0,INDEX(挂机升级突破!$BJ$4:$BT$4,S425),"")</f>
        <v>绿色基础材料</v>
      </c>
      <c r="AB425" s="14">
        <f>ROUND(INDEX(挂机升级突破!$BJ$6:$BT$57,卡牌消耗!X425,S425)*INDEX(卡牌消耗!$B$5:$F$5,V425),0)</f>
        <v>80</v>
      </c>
      <c r="AC425" s="14" t="str">
        <f>IF(T425&gt;0,INDEX(挂机升级突破!$BJ$4:$BT$4,T425),"")</f>
        <v/>
      </c>
      <c r="AD425" s="14" t="str">
        <f>IF(T425&gt;0,ROUND(INDEX(挂机升级突破!$BJ$6:$BT$57,卡牌消耗!X425,T425)*INDEX(卡牌消耗!$B$7:$F$7,V425),0),"")</f>
        <v/>
      </c>
      <c r="AE425" s="122"/>
      <c r="AF425" s="15"/>
      <c r="AG425" s="120">
        <v>421</v>
      </c>
      <c r="AH425" s="14">
        <f t="shared" si="108"/>
        <v>22</v>
      </c>
      <c r="AI425" s="14">
        <f>INDEX(挂机升级突破!$BY$7:$BY$26,AM425)</f>
        <v>0</v>
      </c>
      <c r="AJ425" s="14">
        <f>INDEX(挂机升级突破!$BZ$7:$BZ$26,AM425)</f>
        <v>0</v>
      </c>
      <c r="AK425" s="14">
        <f t="shared" si="109"/>
        <v>2</v>
      </c>
      <c r="AL425" s="14" t="str">
        <f t="shared" si="110"/>
        <v>柠檬精</v>
      </c>
      <c r="AM425" s="14">
        <f t="shared" si="111"/>
        <v>1</v>
      </c>
      <c r="AN425" s="14" t="str">
        <f t="shared" si="112"/>
        <v>柠檬精1突</v>
      </c>
      <c r="AO425" s="14" t="str">
        <f>IF(AI425&gt;0,INDEX(挂机升级突破!$CF$5:$CJ$5,卡牌消耗!AI425),"")</f>
        <v/>
      </c>
      <c r="AP425" s="14" t="str">
        <f>IF(AI425&gt;0,ROUND(INDEX(挂机升级突破!$CJ$7:$CJ$26,卡牌消耗!AM425)*INDEX(卡牌消耗!$B$8:$F$8,AK425),0),"")</f>
        <v/>
      </c>
      <c r="AQ425" s="14" t="str">
        <f>IF(AJ425&gt;0,INDEX(挂机升级突破!$CF$5:$CJ$5,卡牌消耗!AJ425),"")</f>
        <v/>
      </c>
      <c r="AR425" s="14" t="str">
        <f>IF(AJ425&gt;0,ROUND(INDEX(挂机升级突破!$CF$7:$CI$26,卡牌消耗!AM425,卡牌消耗!AJ425)*INDEX($B$6:$F$6,AK425),0),"")</f>
        <v/>
      </c>
      <c r="AS425" s="120"/>
      <c r="AT425" s="120"/>
      <c r="AU425" s="122"/>
      <c r="AV425" s="15"/>
    </row>
    <row r="426" spans="8:48" ht="16.5" x14ac:dyDescent="0.2">
      <c r="H426" s="15"/>
      <c r="I426" s="15"/>
      <c r="J426" s="15"/>
      <c r="K426" s="15"/>
      <c r="L426" s="15"/>
      <c r="M426" s="15"/>
      <c r="N426" s="15"/>
      <c r="O426" s="15"/>
      <c r="P426" s="120">
        <v>422</v>
      </c>
      <c r="Q426" s="14">
        <f t="shared" si="103"/>
        <v>9</v>
      </c>
      <c r="R426" s="14">
        <f>INDEX(挂机升级突破!$BG$6:$BG$57,卡牌消耗!X426)</f>
        <v>11</v>
      </c>
      <c r="S426" s="14">
        <f>INDEX(挂机升级突破!BH$6:BH$57,卡牌消耗!$X426)</f>
        <v>2</v>
      </c>
      <c r="T426" s="14">
        <f>INDEX(挂机升级突破!BI$6:BI$57,卡牌消耗!$X426)</f>
        <v>0</v>
      </c>
      <c r="U426" s="14" t="str">
        <f t="shared" si="104"/>
        <v>徐晃</v>
      </c>
      <c r="V426" s="14">
        <f t="shared" si="105"/>
        <v>3</v>
      </c>
      <c r="W426" s="14" t="str">
        <f t="shared" si="106"/>
        <v>徐晃魂火-6</v>
      </c>
      <c r="X426" s="14">
        <f t="shared" si="107"/>
        <v>6</v>
      </c>
      <c r="Y426" s="14" t="str">
        <f>INDEX(挂机升级突破!$BJ$4:$BT$4,INDEX(挂机升级突破!$BG$6:$BG$57,卡牌消耗!X426))</f>
        <v>金币</v>
      </c>
      <c r="Z426" s="14">
        <f>ROUND(INDEX(挂机升级突破!$AZ$6:$AZ$57,卡牌消耗!X426)*INDEX(卡牌消耗!$B$8:$F$8,V426),0)</f>
        <v>1440</v>
      </c>
      <c r="AA426" s="14" t="str">
        <f>IF(S426&gt;0,INDEX(挂机升级突破!$BJ$4:$BT$4,S426),"")</f>
        <v>蓝色基础材料</v>
      </c>
      <c r="AB426" s="14">
        <f>ROUND(INDEX(挂机升级突破!$BJ$6:$BT$57,卡牌消耗!X426,S426)*INDEX(卡牌消耗!$B$5:$F$5,V426),0)</f>
        <v>20</v>
      </c>
      <c r="AC426" s="14" t="str">
        <f>IF(T426&gt;0,INDEX(挂机升级突破!$BJ$4:$BT$4,T426),"")</f>
        <v/>
      </c>
      <c r="AD426" s="14" t="str">
        <f>IF(T426&gt;0,ROUND(INDEX(挂机升级突破!$BJ$6:$BT$57,卡牌消耗!X426,T426)*INDEX(卡牌消耗!$B$7:$F$7,V426),0),"")</f>
        <v/>
      </c>
      <c r="AE426" s="122"/>
      <c r="AF426" s="15"/>
      <c r="AG426" s="120">
        <v>422</v>
      </c>
      <c r="AH426" s="14">
        <f t="shared" si="108"/>
        <v>22</v>
      </c>
      <c r="AI426" s="14">
        <f>INDEX(挂机升级突破!$BY$7:$BY$26,AM426)</f>
        <v>5</v>
      </c>
      <c r="AJ426" s="14">
        <f>INDEX(挂机升级突破!$BZ$7:$BZ$26,AM426)</f>
        <v>0</v>
      </c>
      <c r="AK426" s="14">
        <f t="shared" si="109"/>
        <v>2</v>
      </c>
      <c r="AL426" s="14" t="str">
        <f t="shared" si="110"/>
        <v>柠檬精</v>
      </c>
      <c r="AM426" s="14">
        <f t="shared" si="111"/>
        <v>2</v>
      </c>
      <c r="AN426" s="14" t="str">
        <f t="shared" si="112"/>
        <v>柠檬精2突</v>
      </c>
      <c r="AO426" s="14" t="str">
        <f>IF(AI426&gt;0,INDEX(挂机升级突破!$CF$5:$CJ$5,卡牌消耗!AI426),"")</f>
        <v>金币</v>
      </c>
      <c r="AP426" s="14">
        <f>IF(AI426&gt;0,ROUND(INDEX(挂机升级突破!$CJ$7:$CJ$26,卡牌消耗!AM426)*INDEX(卡牌消耗!$B$8:$F$8,AK426),0),"")</f>
        <v>56</v>
      </c>
      <c r="AQ426" s="14" t="str">
        <f>IF(AJ426&gt;0,INDEX(挂机升级突破!$CF$5:$CJ$5,卡牌消耗!AJ426),"")</f>
        <v/>
      </c>
      <c r="AR426" s="14" t="str">
        <f>IF(AJ426&gt;0,ROUND(INDEX(挂机升级突破!$CF$7:$CI$26,卡牌消耗!AM426,卡牌消耗!AJ426)*INDEX($B$6:$F$6,AK426),0),"")</f>
        <v/>
      </c>
      <c r="AS426" s="120"/>
      <c r="AT426" s="120"/>
      <c r="AU426" s="122"/>
      <c r="AV426" s="15"/>
    </row>
    <row r="427" spans="8:48" ht="16.5" x14ac:dyDescent="0.2">
      <c r="H427" s="15"/>
      <c r="I427" s="15"/>
      <c r="J427" s="15"/>
      <c r="K427" s="15"/>
      <c r="L427" s="15"/>
      <c r="M427" s="15"/>
      <c r="N427" s="15"/>
      <c r="O427" s="15"/>
      <c r="P427" s="120">
        <v>423</v>
      </c>
      <c r="Q427" s="14">
        <f t="shared" si="103"/>
        <v>9</v>
      </c>
      <c r="R427" s="14">
        <f>INDEX(挂机升级突破!$BG$6:$BG$57,卡牌消耗!X427)</f>
        <v>11</v>
      </c>
      <c r="S427" s="14">
        <f>INDEX(挂机升级突破!BH$6:BH$57,卡牌消耗!$X427)</f>
        <v>2</v>
      </c>
      <c r="T427" s="14">
        <f>INDEX(挂机升级突破!BI$6:BI$57,卡牌消耗!$X427)</f>
        <v>0</v>
      </c>
      <c r="U427" s="14" t="str">
        <f t="shared" si="104"/>
        <v>徐晃</v>
      </c>
      <c r="V427" s="14">
        <f t="shared" si="105"/>
        <v>3</v>
      </c>
      <c r="W427" s="14" t="str">
        <f t="shared" si="106"/>
        <v>徐晃魂火-7</v>
      </c>
      <c r="X427" s="14">
        <f t="shared" si="107"/>
        <v>7</v>
      </c>
      <c r="Y427" s="14" t="str">
        <f>INDEX(挂机升级突破!$BJ$4:$BT$4,INDEX(挂机升级突破!$BG$6:$BG$57,卡牌消耗!X427))</f>
        <v>金币</v>
      </c>
      <c r="Z427" s="14">
        <f>ROUND(INDEX(挂机升级突破!$AZ$6:$AZ$57,卡牌消耗!X427)*INDEX(卡牌消耗!$B$8:$F$8,V427),0)</f>
        <v>2100</v>
      </c>
      <c r="AA427" s="14" t="str">
        <f>IF(S427&gt;0,INDEX(挂机升级突破!$BJ$4:$BT$4,S427),"")</f>
        <v>蓝色基础材料</v>
      </c>
      <c r="AB427" s="14">
        <f>ROUND(INDEX(挂机升级突破!$BJ$6:$BT$57,卡牌消耗!X427,S427)*INDEX(卡牌消耗!$B$5:$F$5,V427),0)</f>
        <v>20</v>
      </c>
      <c r="AC427" s="14" t="str">
        <f>IF(T427&gt;0,INDEX(挂机升级突破!$BJ$4:$BT$4,T427),"")</f>
        <v/>
      </c>
      <c r="AD427" s="14" t="str">
        <f>IF(T427&gt;0,ROUND(INDEX(挂机升级突破!$BJ$6:$BT$57,卡牌消耗!X427,T427)*INDEX(卡牌消耗!$B$7:$F$7,V427),0),"")</f>
        <v/>
      </c>
      <c r="AE427" s="122"/>
      <c r="AF427" s="15"/>
      <c r="AG427" s="120">
        <v>423</v>
      </c>
      <c r="AH427" s="14">
        <f t="shared" si="108"/>
        <v>22</v>
      </c>
      <c r="AI427" s="14">
        <f>INDEX(挂机升级突破!$BY$7:$BY$26,AM427)</f>
        <v>5</v>
      </c>
      <c r="AJ427" s="14">
        <f>INDEX(挂机升级突破!$BZ$7:$BZ$26,AM427)</f>
        <v>0</v>
      </c>
      <c r="AK427" s="14">
        <f t="shared" si="109"/>
        <v>2</v>
      </c>
      <c r="AL427" s="14" t="str">
        <f t="shared" si="110"/>
        <v>柠檬精</v>
      </c>
      <c r="AM427" s="14">
        <f t="shared" si="111"/>
        <v>3</v>
      </c>
      <c r="AN427" s="14" t="str">
        <f t="shared" si="112"/>
        <v>柠檬精3突</v>
      </c>
      <c r="AO427" s="14" t="str">
        <f>IF(AI427&gt;0,INDEX(挂机升级突破!$CF$5:$CJ$5,卡牌消耗!AI427),"")</f>
        <v>金币</v>
      </c>
      <c r="AP427" s="14">
        <f>IF(AI427&gt;0,ROUND(INDEX(挂机升级突破!$CJ$7:$CJ$26,卡牌消耗!AM427)*INDEX(卡牌消耗!$B$8:$F$8,AK427),0),"")</f>
        <v>224</v>
      </c>
      <c r="AQ427" s="14" t="str">
        <f>IF(AJ427&gt;0,INDEX(挂机升级突破!$CF$5:$CJ$5,卡牌消耗!AJ427),"")</f>
        <v/>
      </c>
      <c r="AR427" s="14" t="str">
        <f>IF(AJ427&gt;0,ROUND(INDEX(挂机升级突破!$CF$7:$CI$26,卡牌消耗!AM427,卡牌消耗!AJ427)*INDEX($B$6:$F$6,AK427),0),"")</f>
        <v/>
      </c>
      <c r="AS427" s="120"/>
      <c r="AT427" s="120"/>
      <c r="AU427" s="122"/>
      <c r="AV427" s="15"/>
    </row>
    <row r="428" spans="8:48" ht="16.5" x14ac:dyDescent="0.2">
      <c r="H428" s="15"/>
      <c r="I428" s="15"/>
      <c r="J428" s="15"/>
      <c r="K428" s="15"/>
      <c r="L428" s="15"/>
      <c r="M428" s="15"/>
      <c r="N428" s="15"/>
      <c r="O428" s="15"/>
      <c r="P428" s="120">
        <v>424</v>
      </c>
      <c r="Q428" s="14">
        <f t="shared" si="103"/>
        <v>9</v>
      </c>
      <c r="R428" s="14">
        <f>INDEX(挂机升级突破!$BG$6:$BG$57,卡牌消耗!X428)</f>
        <v>11</v>
      </c>
      <c r="S428" s="14">
        <f>INDEX(挂机升级突破!BH$6:BH$57,卡牌消耗!$X428)</f>
        <v>2</v>
      </c>
      <c r="T428" s="14">
        <f>INDEX(挂机升级突破!BI$6:BI$57,卡牌消耗!$X428)</f>
        <v>0</v>
      </c>
      <c r="U428" s="14" t="str">
        <f t="shared" si="104"/>
        <v>徐晃</v>
      </c>
      <c r="V428" s="14">
        <f t="shared" si="105"/>
        <v>3</v>
      </c>
      <c r="W428" s="14" t="str">
        <f t="shared" si="106"/>
        <v>徐晃魂火-8</v>
      </c>
      <c r="X428" s="14">
        <f t="shared" si="107"/>
        <v>8</v>
      </c>
      <c r="Y428" s="14" t="str">
        <f>INDEX(挂机升级突破!$BJ$4:$BT$4,INDEX(挂机升级突破!$BG$6:$BG$57,卡牌消耗!X428))</f>
        <v>金币</v>
      </c>
      <c r="Z428" s="14">
        <f>ROUND(INDEX(挂机升级突破!$AZ$6:$AZ$57,卡牌消耗!X428)*INDEX(卡牌消耗!$B$8:$F$8,V428),0)</f>
        <v>2880</v>
      </c>
      <c r="AA428" s="14" t="str">
        <f>IF(S428&gt;0,INDEX(挂机升级突破!$BJ$4:$BT$4,S428),"")</f>
        <v>蓝色基础材料</v>
      </c>
      <c r="AB428" s="14">
        <f>ROUND(INDEX(挂机升级突破!$BJ$6:$BT$57,卡牌消耗!X428,S428)*INDEX(卡牌消耗!$B$5:$F$5,V428),0)</f>
        <v>35</v>
      </c>
      <c r="AC428" s="14" t="str">
        <f>IF(T428&gt;0,INDEX(挂机升级突破!$BJ$4:$BT$4,T428),"")</f>
        <v/>
      </c>
      <c r="AD428" s="14" t="str">
        <f>IF(T428&gt;0,ROUND(INDEX(挂机升级突破!$BJ$6:$BT$57,卡牌消耗!X428,T428)*INDEX(卡牌消耗!$B$7:$F$7,V428),0),"")</f>
        <v/>
      </c>
      <c r="AE428" s="122"/>
      <c r="AF428" s="15"/>
      <c r="AG428" s="120">
        <v>424</v>
      </c>
      <c r="AH428" s="14">
        <f t="shared" si="108"/>
        <v>22</v>
      </c>
      <c r="AI428" s="14">
        <f>INDEX(挂机升级突破!$BY$7:$BY$26,AM428)</f>
        <v>5</v>
      </c>
      <c r="AJ428" s="14">
        <f>INDEX(挂机升级突破!$BZ$7:$BZ$26,AM428)</f>
        <v>1</v>
      </c>
      <c r="AK428" s="14">
        <f t="shared" si="109"/>
        <v>2</v>
      </c>
      <c r="AL428" s="14" t="str">
        <f t="shared" si="110"/>
        <v>柠檬精</v>
      </c>
      <c r="AM428" s="14">
        <f t="shared" si="111"/>
        <v>4</v>
      </c>
      <c r="AN428" s="14" t="str">
        <f t="shared" si="112"/>
        <v>柠檬精4突</v>
      </c>
      <c r="AO428" s="14" t="str">
        <f>IF(AI428&gt;0,INDEX(挂机升级突破!$CF$5:$CJ$5,卡牌消耗!AI428),"")</f>
        <v>金币</v>
      </c>
      <c r="AP428" s="14">
        <f>IF(AI428&gt;0,ROUND(INDEX(挂机升级突破!$CJ$7:$CJ$26,卡牌消耗!AM428)*INDEX(卡牌消耗!$B$8:$F$8,AK428),0),"")</f>
        <v>672</v>
      </c>
      <c r="AQ428" s="14" t="str">
        <f>IF(AJ428&gt;0,INDEX(挂机升级突破!$CF$5:$CJ$5,卡牌消耗!AJ428),"")</f>
        <v>玄铁</v>
      </c>
      <c r="AR428" s="14">
        <f>IF(AJ428&gt;0,ROUND(INDEX(挂机升级突破!$CF$7:$CI$26,卡牌消耗!AM428,卡牌消耗!AJ428)*INDEX($B$6:$F$6,AK428),0),"")</f>
        <v>6</v>
      </c>
      <c r="AS428" s="120"/>
      <c r="AT428" s="120"/>
      <c r="AU428" s="122"/>
      <c r="AV428" s="15"/>
    </row>
    <row r="429" spans="8:48" ht="16.5" x14ac:dyDescent="0.2">
      <c r="H429" s="15"/>
      <c r="I429" s="15"/>
      <c r="J429" s="15"/>
      <c r="K429" s="15"/>
      <c r="L429" s="15"/>
      <c r="M429" s="15"/>
      <c r="N429" s="15"/>
      <c r="O429" s="15"/>
      <c r="P429" s="120">
        <v>425</v>
      </c>
      <c r="Q429" s="14">
        <f t="shared" si="103"/>
        <v>9</v>
      </c>
      <c r="R429" s="14">
        <f>INDEX(挂机升级突破!$BG$6:$BG$57,卡牌消耗!X429)</f>
        <v>11</v>
      </c>
      <c r="S429" s="14">
        <f>INDEX(挂机升级突破!BH$6:BH$57,卡牌消耗!$X429)</f>
        <v>2</v>
      </c>
      <c r="T429" s="14">
        <f>INDEX(挂机升级突破!BI$6:BI$57,卡牌消耗!$X429)</f>
        <v>0</v>
      </c>
      <c r="U429" s="14" t="str">
        <f t="shared" si="104"/>
        <v>徐晃</v>
      </c>
      <c r="V429" s="14">
        <f t="shared" si="105"/>
        <v>3</v>
      </c>
      <c r="W429" s="14" t="str">
        <f t="shared" si="106"/>
        <v>徐晃魂火-9</v>
      </c>
      <c r="X429" s="14">
        <f t="shared" si="107"/>
        <v>9</v>
      </c>
      <c r="Y429" s="14" t="str">
        <f>INDEX(挂机升级突破!$BJ$4:$BT$4,INDEX(挂机升级突破!$BG$6:$BG$57,卡牌消耗!X429))</f>
        <v>金币</v>
      </c>
      <c r="Z429" s="14">
        <f>ROUND(INDEX(挂机升级突破!$AZ$6:$AZ$57,卡牌消耗!X429)*INDEX(卡牌消耗!$B$8:$F$8,V429),0)</f>
        <v>3120</v>
      </c>
      <c r="AA429" s="14" t="str">
        <f>IF(S429&gt;0,INDEX(挂机升级突破!$BJ$4:$BT$4,S429),"")</f>
        <v>蓝色基础材料</v>
      </c>
      <c r="AB429" s="14">
        <f>ROUND(INDEX(挂机升级突破!$BJ$6:$BT$57,卡牌消耗!X429,S429)*INDEX(卡牌消耗!$B$5:$F$5,V429),0)</f>
        <v>35</v>
      </c>
      <c r="AC429" s="14" t="str">
        <f>IF(T429&gt;0,INDEX(挂机升级突破!$BJ$4:$BT$4,T429),"")</f>
        <v/>
      </c>
      <c r="AD429" s="14" t="str">
        <f>IF(T429&gt;0,ROUND(INDEX(挂机升级突破!$BJ$6:$BT$57,卡牌消耗!X429,T429)*INDEX(卡牌消耗!$B$7:$F$7,V429),0),"")</f>
        <v/>
      </c>
      <c r="AE429" s="122"/>
      <c r="AF429" s="15"/>
      <c r="AG429" s="120">
        <v>425</v>
      </c>
      <c r="AH429" s="14">
        <f t="shared" si="108"/>
        <v>22</v>
      </c>
      <c r="AI429" s="14">
        <f>INDEX(挂机升级突破!$BY$7:$BY$26,AM429)</f>
        <v>5</v>
      </c>
      <c r="AJ429" s="14">
        <f>INDEX(挂机升级突破!$BZ$7:$BZ$26,AM429)</f>
        <v>1</v>
      </c>
      <c r="AK429" s="14">
        <f t="shared" si="109"/>
        <v>2</v>
      </c>
      <c r="AL429" s="14" t="str">
        <f t="shared" si="110"/>
        <v>柠檬精</v>
      </c>
      <c r="AM429" s="14">
        <f t="shared" si="111"/>
        <v>5</v>
      </c>
      <c r="AN429" s="14" t="str">
        <f t="shared" si="112"/>
        <v>柠檬精5突</v>
      </c>
      <c r="AO429" s="14" t="str">
        <f>IF(AI429&gt;0,INDEX(挂机升级突破!$CF$5:$CJ$5,卡牌消耗!AI429),"")</f>
        <v>金币</v>
      </c>
      <c r="AP429" s="14">
        <f>IF(AI429&gt;0,ROUND(INDEX(挂机升级突破!$CJ$7:$CJ$26,卡牌消耗!AM429)*INDEX(卡牌消耗!$B$8:$F$8,AK429),0),"")</f>
        <v>1344</v>
      </c>
      <c r="AQ429" s="14" t="str">
        <f>IF(AJ429&gt;0,INDEX(挂机升级突破!$CF$5:$CJ$5,卡牌消耗!AJ429),"")</f>
        <v>玄铁</v>
      </c>
      <c r="AR429" s="14">
        <f>IF(AJ429&gt;0,ROUND(INDEX(挂机升级突破!$CF$7:$CI$26,卡牌消耗!AM429,卡牌消耗!AJ429)*INDEX($B$6:$F$6,AK429),0),"")</f>
        <v>11</v>
      </c>
      <c r="AS429" s="120"/>
      <c r="AT429" s="120"/>
      <c r="AU429" s="122"/>
      <c r="AV429" s="15"/>
    </row>
    <row r="430" spans="8:48" ht="16.5" x14ac:dyDescent="0.2">
      <c r="H430" s="15"/>
      <c r="I430" s="15"/>
      <c r="J430" s="15"/>
      <c r="K430" s="15"/>
      <c r="L430" s="15"/>
      <c r="M430" s="15"/>
      <c r="N430" s="15"/>
      <c r="O430" s="15"/>
      <c r="P430" s="120">
        <v>426</v>
      </c>
      <c r="Q430" s="14">
        <f t="shared" si="103"/>
        <v>9</v>
      </c>
      <c r="R430" s="14">
        <f>INDEX(挂机升级突破!$BG$6:$BG$57,卡牌消耗!X430)</f>
        <v>11</v>
      </c>
      <c r="S430" s="14">
        <f>INDEX(挂机升级突破!BH$6:BH$57,卡牌消耗!$X430)</f>
        <v>2</v>
      </c>
      <c r="T430" s="14">
        <f>INDEX(挂机升级突破!BI$6:BI$57,卡牌消耗!$X430)</f>
        <v>0</v>
      </c>
      <c r="U430" s="14" t="str">
        <f t="shared" si="104"/>
        <v>徐晃</v>
      </c>
      <c r="V430" s="14">
        <f t="shared" si="105"/>
        <v>3</v>
      </c>
      <c r="W430" s="14" t="str">
        <f t="shared" si="106"/>
        <v>徐晃魂火-10</v>
      </c>
      <c r="X430" s="14">
        <f t="shared" si="107"/>
        <v>10</v>
      </c>
      <c r="Y430" s="14" t="str">
        <f>INDEX(挂机升级突破!$BJ$4:$BT$4,INDEX(挂机升级突破!$BG$6:$BG$57,卡牌消耗!X430))</f>
        <v>金币</v>
      </c>
      <c r="Z430" s="14">
        <f>ROUND(INDEX(挂机升级突破!$AZ$6:$AZ$57,卡牌消耗!X430)*INDEX(卡牌消耗!$B$8:$F$8,V430),0)</f>
        <v>3480</v>
      </c>
      <c r="AA430" s="14" t="str">
        <f>IF(S430&gt;0,INDEX(挂机升级突破!$BJ$4:$BT$4,S430),"")</f>
        <v>蓝色基础材料</v>
      </c>
      <c r="AB430" s="14">
        <f>ROUND(INDEX(挂机升级突破!$BJ$6:$BT$57,卡牌消耗!X430,S430)*INDEX(卡牌消耗!$B$5:$F$5,V430),0)</f>
        <v>55</v>
      </c>
      <c r="AC430" s="14" t="str">
        <f>IF(T430&gt;0,INDEX(挂机升级突破!$BJ$4:$BT$4,T430),"")</f>
        <v/>
      </c>
      <c r="AD430" s="14" t="str">
        <f>IF(T430&gt;0,ROUND(INDEX(挂机升级突破!$BJ$6:$BT$57,卡牌消耗!X430,T430)*INDEX(卡牌消耗!$B$7:$F$7,V430),0),"")</f>
        <v/>
      </c>
      <c r="AE430" s="122"/>
      <c r="AF430" s="15"/>
      <c r="AG430" s="120">
        <v>426</v>
      </c>
      <c r="AH430" s="14">
        <f t="shared" si="108"/>
        <v>22</v>
      </c>
      <c r="AI430" s="14">
        <f>INDEX(挂机升级突破!$BY$7:$BY$26,AM430)</f>
        <v>5</v>
      </c>
      <c r="AJ430" s="14">
        <f>INDEX(挂机升级突破!$BZ$7:$BZ$26,AM430)</f>
        <v>1</v>
      </c>
      <c r="AK430" s="14">
        <f t="shared" si="109"/>
        <v>2</v>
      </c>
      <c r="AL430" s="14" t="str">
        <f t="shared" si="110"/>
        <v>柠檬精</v>
      </c>
      <c r="AM430" s="14">
        <f t="shared" si="111"/>
        <v>6</v>
      </c>
      <c r="AN430" s="14" t="str">
        <f t="shared" si="112"/>
        <v>柠檬精6突</v>
      </c>
      <c r="AO430" s="14" t="str">
        <f>IF(AI430&gt;0,INDEX(挂机升级突破!$CF$5:$CJ$5,卡牌消耗!AI430),"")</f>
        <v>金币</v>
      </c>
      <c r="AP430" s="14">
        <f>IF(AI430&gt;0,ROUND(INDEX(挂机升级突破!$CJ$7:$CJ$26,卡牌消耗!AM430)*INDEX(卡牌消耗!$B$8:$F$8,AK430),0),"")</f>
        <v>1680</v>
      </c>
      <c r="AQ430" s="14" t="str">
        <f>IF(AJ430&gt;0,INDEX(挂机升级突破!$CF$5:$CJ$5,卡牌消耗!AJ430),"")</f>
        <v>玄铁</v>
      </c>
      <c r="AR430" s="14">
        <f>IF(AJ430&gt;0,ROUND(INDEX(挂机升级突破!$CF$7:$CI$26,卡牌消耗!AM430,卡牌消耗!AJ430)*INDEX($B$6:$F$6,AK430),0),"")</f>
        <v>17</v>
      </c>
      <c r="AS430" s="120"/>
      <c r="AT430" s="120"/>
      <c r="AU430" s="122"/>
      <c r="AV430" s="15"/>
    </row>
    <row r="431" spans="8:48" ht="16.5" x14ac:dyDescent="0.2">
      <c r="H431" s="15"/>
      <c r="I431" s="15"/>
      <c r="J431" s="15"/>
      <c r="K431" s="15"/>
      <c r="L431" s="15"/>
      <c r="M431" s="15"/>
      <c r="N431" s="15"/>
      <c r="O431" s="15"/>
      <c r="P431" s="120">
        <v>427</v>
      </c>
      <c r="Q431" s="14">
        <f t="shared" si="103"/>
        <v>9</v>
      </c>
      <c r="R431" s="14">
        <f>INDEX(挂机升级突破!$BG$6:$BG$57,卡牌消耗!X431)</f>
        <v>11</v>
      </c>
      <c r="S431" s="14">
        <f>INDEX(挂机升级突破!BH$6:BH$57,卡牌消耗!$X431)</f>
        <v>2</v>
      </c>
      <c r="T431" s="14">
        <f>INDEX(挂机升级突破!BI$6:BI$57,卡牌消耗!$X431)</f>
        <v>0</v>
      </c>
      <c r="U431" s="14" t="str">
        <f t="shared" si="104"/>
        <v>徐晃</v>
      </c>
      <c r="V431" s="14">
        <f t="shared" si="105"/>
        <v>3</v>
      </c>
      <c r="W431" s="14" t="str">
        <f t="shared" si="106"/>
        <v>徐晃魂火-11</v>
      </c>
      <c r="X431" s="14">
        <f t="shared" si="107"/>
        <v>11</v>
      </c>
      <c r="Y431" s="14" t="str">
        <f>INDEX(挂机升级突破!$BJ$4:$BT$4,INDEX(挂机升级突破!$BG$6:$BG$57,卡牌消耗!X431))</f>
        <v>金币</v>
      </c>
      <c r="Z431" s="14">
        <f>ROUND(INDEX(挂机升级突破!$AZ$6:$AZ$57,卡牌消耗!X431)*INDEX(卡牌消耗!$B$8:$F$8,V431),0)</f>
        <v>3640</v>
      </c>
      <c r="AA431" s="14" t="str">
        <f>IF(S431&gt;0,INDEX(挂机升级突破!$BJ$4:$BT$4,S431),"")</f>
        <v>蓝色基础材料</v>
      </c>
      <c r="AB431" s="14">
        <f>ROUND(INDEX(挂机升级突破!$BJ$6:$BT$57,卡牌消耗!X431,S431)*INDEX(卡牌消耗!$B$5:$F$5,V431),0)</f>
        <v>55</v>
      </c>
      <c r="AC431" s="14" t="str">
        <f>IF(T431&gt;0,INDEX(挂机升级突破!$BJ$4:$BT$4,T431),"")</f>
        <v/>
      </c>
      <c r="AD431" s="14" t="str">
        <f>IF(T431&gt;0,ROUND(INDEX(挂机升级突破!$BJ$6:$BT$57,卡牌消耗!X431,T431)*INDEX(卡牌消耗!$B$7:$F$7,V431),0),"")</f>
        <v/>
      </c>
      <c r="AE431" s="122"/>
      <c r="AF431" s="15"/>
      <c r="AG431" s="120">
        <v>427</v>
      </c>
      <c r="AH431" s="14">
        <f t="shared" si="108"/>
        <v>22</v>
      </c>
      <c r="AI431" s="14">
        <f>INDEX(挂机升级突破!$BY$7:$BY$26,AM431)</f>
        <v>5</v>
      </c>
      <c r="AJ431" s="14">
        <f>INDEX(挂机升级突破!$BZ$7:$BZ$26,AM431)</f>
        <v>1</v>
      </c>
      <c r="AK431" s="14">
        <f t="shared" si="109"/>
        <v>2</v>
      </c>
      <c r="AL431" s="14" t="str">
        <f t="shared" si="110"/>
        <v>柠檬精</v>
      </c>
      <c r="AM431" s="14">
        <f t="shared" si="111"/>
        <v>7</v>
      </c>
      <c r="AN431" s="14" t="str">
        <f t="shared" si="112"/>
        <v>柠檬精7突</v>
      </c>
      <c r="AO431" s="14" t="str">
        <f>IF(AI431&gt;0,INDEX(挂机升级突破!$CF$5:$CJ$5,卡牌消耗!AI431),"")</f>
        <v>金币</v>
      </c>
      <c r="AP431" s="14">
        <f>IF(AI431&gt;0,ROUND(INDEX(挂机升级突破!$CJ$7:$CJ$26,卡牌消耗!AM431)*INDEX(卡牌消耗!$B$8:$F$8,AK431),0),"")</f>
        <v>1960</v>
      </c>
      <c r="AQ431" s="14" t="str">
        <f>IF(AJ431&gt;0,INDEX(挂机升级突破!$CF$5:$CJ$5,卡牌消耗!AJ431),"")</f>
        <v>玄铁</v>
      </c>
      <c r="AR431" s="14">
        <f>IF(AJ431&gt;0,ROUND(INDEX(挂机升级突破!$CF$7:$CI$26,卡牌消耗!AM431,卡牌消耗!AJ431)*INDEX($B$6:$F$6,AK431),0),"")</f>
        <v>28</v>
      </c>
      <c r="AS431" s="120"/>
      <c r="AT431" s="120"/>
      <c r="AU431" s="122"/>
      <c r="AV431" s="15"/>
    </row>
    <row r="432" spans="8:48" ht="16.5" x14ac:dyDescent="0.2">
      <c r="H432" s="15"/>
      <c r="I432" s="15"/>
      <c r="J432" s="15"/>
      <c r="K432" s="15"/>
      <c r="L432" s="15"/>
      <c r="M432" s="15"/>
      <c r="N432" s="15"/>
      <c r="O432" s="15"/>
      <c r="P432" s="120">
        <v>428</v>
      </c>
      <c r="Q432" s="14">
        <f t="shared" si="103"/>
        <v>9</v>
      </c>
      <c r="R432" s="14">
        <f>INDEX(挂机升级突破!$BG$6:$BG$57,卡牌消耗!X432)</f>
        <v>11</v>
      </c>
      <c r="S432" s="14">
        <f>INDEX(挂机升级突破!BH$6:BH$57,卡牌消耗!$X432)</f>
        <v>2</v>
      </c>
      <c r="T432" s="14">
        <f>INDEX(挂机升级突破!BI$6:BI$57,卡牌消耗!$X432)</f>
        <v>0</v>
      </c>
      <c r="U432" s="14" t="str">
        <f t="shared" si="104"/>
        <v>徐晃</v>
      </c>
      <c r="V432" s="14">
        <f t="shared" si="105"/>
        <v>3</v>
      </c>
      <c r="W432" s="14" t="str">
        <f t="shared" si="106"/>
        <v>徐晃魂火-12</v>
      </c>
      <c r="X432" s="14">
        <f t="shared" si="107"/>
        <v>12</v>
      </c>
      <c r="Y432" s="14" t="str">
        <f>INDEX(挂机升级突破!$BJ$4:$BT$4,INDEX(挂机升级突破!$BG$6:$BG$57,卡牌消耗!X432))</f>
        <v>金币</v>
      </c>
      <c r="Z432" s="14">
        <f>ROUND(INDEX(挂机升级突破!$AZ$6:$AZ$57,卡牌消耗!X432)*INDEX(卡牌消耗!$B$8:$F$8,V432),0)</f>
        <v>4060</v>
      </c>
      <c r="AA432" s="14" t="str">
        <f>IF(S432&gt;0,INDEX(挂机升级突破!$BJ$4:$BT$4,S432),"")</f>
        <v>蓝色基础材料</v>
      </c>
      <c r="AB432" s="14">
        <f>ROUND(INDEX(挂机升级突破!$BJ$6:$BT$57,卡牌消耗!X432,S432)*INDEX(卡牌消耗!$B$5:$F$5,V432),0)</f>
        <v>75</v>
      </c>
      <c r="AC432" s="14" t="str">
        <f>IF(T432&gt;0,INDEX(挂机升级突破!$BJ$4:$BT$4,T432),"")</f>
        <v/>
      </c>
      <c r="AD432" s="14" t="str">
        <f>IF(T432&gt;0,ROUND(INDEX(挂机升级突破!$BJ$6:$BT$57,卡牌消耗!X432,T432)*INDEX(卡牌消耗!$B$7:$F$7,V432),0),"")</f>
        <v/>
      </c>
      <c r="AE432" s="122"/>
      <c r="AF432" s="15"/>
      <c r="AG432" s="120">
        <v>428</v>
      </c>
      <c r="AH432" s="14">
        <f t="shared" si="108"/>
        <v>22</v>
      </c>
      <c r="AI432" s="14">
        <f>INDEX(挂机升级突破!$BY$7:$BY$26,AM432)</f>
        <v>5</v>
      </c>
      <c r="AJ432" s="14">
        <f>INDEX(挂机升级突破!$BZ$7:$BZ$26,AM432)</f>
        <v>1</v>
      </c>
      <c r="AK432" s="14">
        <f t="shared" si="109"/>
        <v>2</v>
      </c>
      <c r="AL432" s="14" t="str">
        <f t="shared" si="110"/>
        <v>柠檬精</v>
      </c>
      <c r="AM432" s="14">
        <f t="shared" si="111"/>
        <v>8</v>
      </c>
      <c r="AN432" s="14" t="str">
        <f t="shared" si="112"/>
        <v>柠檬精8突</v>
      </c>
      <c r="AO432" s="14" t="str">
        <f>IF(AI432&gt;0,INDEX(挂机升级突破!$CF$5:$CJ$5,卡牌消耗!AI432),"")</f>
        <v>金币</v>
      </c>
      <c r="AP432" s="14">
        <f>IF(AI432&gt;0,ROUND(INDEX(挂机升级突破!$CJ$7:$CJ$26,卡牌消耗!AM432)*INDEX(卡牌消耗!$B$8:$F$8,AK432),0),"")</f>
        <v>2258</v>
      </c>
      <c r="AQ432" s="14" t="str">
        <f>IF(AJ432&gt;0,INDEX(挂机升级突破!$CF$5:$CJ$5,卡牌消耗!AJ432),"")</f>
        <v>玄铁</v>
      </c>
      <c r="AR432" s="14">
        <f>IF(AJ432&gt;0,ROUND(INDEX(挂机升级突破!$CF$7:$CI$26,卡牌消耗!AM432,卡牌消耗!AJ432)*INDEX($B$6:$F$6,AK432),0),"")</f>
        <v>50</v>
      </c>
      <c r="AS432" s="120"/>
      <c r="AT432" s="120"/>
      <c r="AU432" s="122"/>
      <c r="AV432" s="15"/>
    </row>
    <row r="433" spans="8:48" ht="16.5" x14ac:dyDescent="0.2">
      <c r="H433" s="15"/>
      <c r="I433" s="15"/>
      <c r="J433" s="15"/>
      <c r="K433" s="15"/>
      <c r="L433" s="15"/>
      <c r="M433" s="15"/>
      <c r="N433" s="15"/>
      <c r="O433" s="15"/>
      <c r="P433" s="120">
        <v>429</v>
      </c>
      <c r="Q433" s="14">
        <f t="shared" si="103"/>
        <v>9</v>
      </c>
      <c r="R433" s="14">
        <f>INDEX(挂机升级突破!$BG$6:$BG$57,卡牌消耗!X433)</f>
        <v>11</v>
      </c>
      <c r="S433" s="14">
        <f>INDEX(挂机升级突破!BH$6:BH$57,卡牌消耗!$X433)</f>
        <v>2</v>
      </c>
      <c r="T433" s="14">
        <f>INDEX(挂机升级突破!BI$6:BI$57,卡牌消耗!$X433)</f>
        <v>0</v>
      </c>
      <c r="U433" s="14" t="str">
        <f t="shared" si="104"/>
        <v>徐晃</v>
      </c>
      <c r="V433" s="14">
        <f t="shared" si="105"/>
        <v>3</v>
      </c>
      <c r="W433" s="14" t="str">
        <f t="shared" si="106"/>
        <v>徐晃魂火-13</v>
      </c>
      <c r="X433" s="14">
        <f t="shared" si="107"/>
        <v>13</v>
      </c>
      <c r="Y433" s="14" t="str">
        <f>INDEX(挂机升级突破!$BJ$4:$BT$4,INDEX(挂机升级突破!$BG$6:$BG$57,卡牌消耗!X433))</f>
        <v>金币</v>
      </c>
      <c r="Z433" s="14">
        <f>ROUND(INDEX(挂机升级突破!$AZ$6:$AZ$57,卡牌消耗!X433)*INDEX(卡牌消耗!$B$8:$F$8,V433),0)</f>
        <v>4190</v>
      </c>
      <c r="AA433" s="14" t="str">
        <f>IF(S433&gt;0,INDEX(挂机升级突破!$BJ$4:$BT$4,S433),"")</f>
        <v>蓝色基础材料</v>
      </c>
      <c r="AB433" s="14">
        <f>ROUND(INDEX(挂机升级突破!$BJ$6:$BT$57,卡牌消耗!X433,S433)*INDEX(卡牌消耗!$B$5:$F$5,V433),0)</f>
        <v>75</v>
      </c>
      <c r="AC433" s="14" t="str">
        <f>IF(T433&gt;0,INDEX(挂机升级突破!$BJ$4:$BT$4,T433),"")</f>
        <v/>
      </c>
      <c r="AD433" s="14" t="str">
        <f>IF(T433&gt;0,ROUND(INDEX(挂机升级突破!$BJ$6:$BT$57,卡牌消耗!X433,T433)*INDEX(卡牌消耗!$B$7:$F$7,V433),0),"")</f>
        <v/>
      </c>
      <c r="AE433" s="122"/>
      <c r="AF433" s="15"/>
      <c r="AG433" s="120">
        <v>429</v>
      </c>
      <c r="AH433" s="14">
        <f t="shared" si="108"/>
        <v>22</v>
      </c>
      <c r="AI433" s="14">
        <f>INDEX(挂机升级突破!$BY$7:$BY$26,AM433)</f>
        <v>5</v>
      </c>
      <c r="AJ433" s="14">
        <f>INDEX(挂机升级突破!$BZ$7:$BZ$26,AM433)</f>
        <v>2</v>
      </c>
      <c r="AK433" s="14">
        <f t="shared" si="109"/>
        <v>2</v>
      </c>
      <c r="AL433" s="14" t="str">
        <f t="shared" si="110"/>
        <v>柠檬精</v>
      </c>
      <c r="AM433" s="14">
        <f t="shared" si="111"/>
        <v>9</v>
      </c>
      <c r="AN433" s="14" t="str">
        <f t="shared" si="112"/>
        <v>柠檬精9突</v>
      </c>
      <c r="AO433" s="14" t="str">
        <f>IF(AI433&gt;0,INDEX(挂机升级突破!$CF$5:$CJ$5,卡牌消耗!AI433),"")</f>
        <v>金币</v>
      </c>
      <c r="AP433" s="14">
        <f>IF(AI433&gt;0,ROUND(INDEX(挂机升级突破!$CJ$7:$CJ$26,卡牌消耗!AM433)*INDEX(卡牌消耗!$B$8:$F$8,AK433),0),"")</f>
        <v>2912</v>
      </c>
      <c r="AQ433" s="14" t="str">
        <f>IF(AJ433&gt;0,INDEX(挂机升级突破!$CF$5:$CJ$5,卡牌消耗!AJ433),"")</f>
        <v>乌金</v>
      </c>
      <c r="AR433" s="14">
        <f>IF(AJ433&gt;0,ROUND(INDEX(挂机升级突破!$CF$7:$CI$26,卡牌消耗!AM433,卡牌消耗!AJ433)*INDEX($B$6:$F$6,AK433),0),"")</f>
        <v>16</v>
      </c>
      <c r="AS433" s="120"/>
      <c r="AT433" s="120"/>
      <c r="AU433" s="122"/>
      <c r="AV433" s="15"/>
    </row>
    <row r="434" spans="8:48" ht="16.5" x14ac:dyDescent="0.2">
      <c r="H434" s="15"/>
      <c r="I434" s="15"/>
      <c r="J434" s="15"/>
      <c r="K434" s="15"/>
      <c r="L434" s="15"/>
      <c r="M434" s="15"/>
      <c r="N434" s="15"/>
      <c r="O434" s="15"/>
      <c r="P434" s="120">
        <v>430</v>
      </c>
      <c r="Q434" s="14">
        <f t="shared" si="103"/>
        <v>9</v>
      </c>
      <c r="R434" s="14">
        <f>INDEX(挂机升级突破!$BG$6:$BG$57,卡牌消耗!X434)</f>
        <v>11</v>
      </c>
      <c r="S434" s="14">
        <f>INDEX(挂机升级突破!BH$6:BH$57,卡牌消耗!$X434)</f>
        <v>3</v>
      </c>
      <c r="T434" s="14">
        <f>INDEX(挂机升级突破!BI$6:BI$57,卡牌消耗!$X434)</f>
        <v>0</v>
      </c>
      <c r="U434" s="14" t="str">
        <f t="shared" si="104"/>
        <v>徐晃</v>
      </c>
      <c r="V434" s="14">
        <f t="shared" si="105"/>
        <v>3</v>
      </c>
      <c r="W434" s="14" t="str">
        <f t="shared" si="106"/>
        <v>徐晃魂火-14</v>
      </c>
      <c r="X434" s="14">
        <f t="shared" si="107"/>
        <v>14</v>
      </c>
      <c r="Y434" s="14" t="str">
        <f>INDEX(挂机升级突破!$BJ$4:$BT$4,INDEX(挂机升级突破!$BG$6:$BG$57,卡牌消耗!X434))</f>
        <v>金币</v>
      </c>
      <c r="Z434" s="14">
        <f>ROUND(INDEX(挂机升级突破!$AZ$6:$AZ$57,卡牌消耗!X434)*INDEX(卡牌消耗!$B$8:$F$8,V434),0)</f>
        <v>4675</v>
      </c>
      <c r="AA434" s="14" t="str">
        <f>IF(S434&gt;0,INDEX(挂机升级突破!$BJ$4:$BT$4,S434),"")</f>
        <v>紫色基础材料</v>
      </c>
      <c r="AB434" s="14">
        <f>ROUND(INDEX(挂机升级突破!$BJ$6:$BT$57,卡牌消耗!X434,S434)*INDEX(卡牌消耗!$B$5:$F$5,V434),0)</f>
        <v>15</v>
      </c>
      <c r="AC434" s="14" t="str">
        <f>IF(T434&gt;0,INDEX(挂机升级突破!$BJ$4:$BT$4,T434),"")</f>
        <v/>
      </c>
      <c r="AD434" s="14" t="str">
        <f>IF(T434&gt;0,ROUND(INDEX(挂机升级突破!$BJ$6:$BT$57,卡牌消耗!X434,T434)*INDEX(卡牌消耗!$B$7:$F$7,V434),0),"")</f>
        <v/>
      </c>
      <c r="AE434" s="122"/>
      <c r="AF434" s="15"/>
      <c r="AG434" s="120">
        <v>430</v>
      </c>
      <c r="AH434" s="14">
        <f t="shared" si="108"/>
        <v>22</v>
      </c>
      <c r="AI434" s="14">
        <f>INDEX(挂机升级突破!$BY$7:$BY$26,AM434)</f>
        <v>5</v>
      </c>
      <c r="AJ434" s="14">
        <f>INDEX(挂机升级突破!$BZ$7:$BZ$26,AM434)</f>
        <v>2</v>
      </c>
      <c r="AK434" s="14">
        <f t="shared" si="109"/>
        <v>2</v>
      </c>
      <c r="AL434" s="14" t="str">
        <f t="shared" si="110"/>
        <v>柠檬精</v>
      </c>
      <c r="AM434" s="14">
        <f t="shared" si="111"/>
        <v>10</v>
      </c>
      <c r="AN434" s="14" t="str">
        <f t="shared" si="112"/>
        <v>柠檬精10突</v>
      </c>
      <c r="AO434" s="14" t="str">
        <f>IF(AI434&gt;0,INDEX(挂机升级突破!$CF$5:$CJ$5,卡牌消耗!AI434),"")</f>
        <v>金币</v>
      </c>
      <c r="AP434" s="14">
        <f>IF(AI434&gt;0,ROUND(INDEX(挂机升级突破!$CJ$7:$CJ$26,卡牌消耗!AM434)*INDEX(卡牌消耗!$B$8:$F$8,AK434),0),"")</f>
        <v>4442</v>
      </c>
      <c r="AQ434" s="14" t="str">
        <f>IF(AJ434&gt;0,INDEX(挂机升级突破!$CF$5:$CJ$5,卡牌消耗!AJ434),"")</f>
        <v>乌金</v>
      </c>
      <c r="AR434" s="14">
        <f>IF(AJ434&gt;0,ROUND(INDEX(挂机升级突破!$CF$7:$CI$26,卡牌消耗!AM434,卡牌消耗!AJ434)*INDEX($B$6:$F$6,AK434),0),"")</f>
        <v>23</v>
      </c>
      <c r="AS434" s="120"/>
      <c r="AT434" s="120"/>
      <c r="AU434" s="122"/>
      <c r="AV434" s="15"/>
    </row>
    <row r="435" spans="8:48" ht="16.5" x14ac:dyDescent="0.2">
      <c r="H435" s="15"/>
      <c r="I435" s="15"/>
      <c r="J435" s="15"/>
      <c r="K435" s="15"/>
      <c r="L435" s="15"/>
      <c r="M435" s="15"/>
      <c r="N435" s="15"/>
      <c r="O435" s="15"/>
      <c r="P435" s="120">
        <v>431</v>
      </c>
      <c r="Q435" s="14">
        <f t="shared" si="103"/>
        <v>9</v>
      </c>
      <c r="R435" s="14">
        <f>INDEX(挂机升级突破!$BG$6:$BG$57,卡牌消耗!X435)</f>
        <v>11</v>
      </c>
      <c r="S435" s="14">
        <f>INDEX(挂机升级突破!BH$6:BH$57,卡牌消耗!$X435)</f>
        <v>3</v>
      </c>
      <c r="T435" s="14">
        <f>INDEX(挂机升级突破!BI$6:BI$57,卡牌消耗!$X435)</f>
        <v>0</v>
      </c>
      <c r="U435" s="14" t="str">
        <f t="shared" si="104"/>
        <v>徐晃</v>
      </c>
      <c r="V435" s="14">
        <f t="shared" si="105"/>
        <v>3</v>
      </c>
      <c r="W435" s="14" t="str">
        <f t="shared" si="106"/>
        <v>徐晃魂火-15</v>
      </c>
      <c r="X435" s="14">
        <f t="shared" si="107"/>
        <v>15</v>
      </c>
      <c r="Y435" s="14" t="str">
        <f>INDEX(挂机升级突破!$BJ$4:$BT$4,INDEX(挂机升级突破!$BG$6:$BG$57,卡牌消耗!X435))</f>
        <v>金币</v>
      </c>
      <c r="Z435" s="14">
        <f>ROUND(INDEX(挂机升级突破!$AZ$6:$AZ$57,卡牌消耗!X435)*INDEX(卡牌消耗!$B$8:$F$8,V435),0)</f>
        <v>5405</v>
      </c>
      <c r="AA435" s="14" t="str">
        <f>IF(S435&gt;0,INDEX(挂机升级突破!$BJ$4:$BT$4,S435),"")</f>
        <v>紫色基础材料</v>
      </c>
      <c r="AB435" s="14">
        <f>ROUND(INDEX(挂机升级突破!$BJ$6:$BT$57,卡牌消耗!X435,S435)*INDEX(卡牌消耗!$B$5:$F$5,V435),0)</f>
        <v>15</v>
      </c>
      <c r="AC435" s="14" t="str">
        <f>IF(T435&gt;0,INDEX(挂机升级突破!$BJ$4:$BT$4,T435),"")</f>
        <v/>
      </c>
      <c r="AD435" s="14" t="str">
        <f>IF(T435&gt;0,ROUND(INDEX(挂机升级突破!$BJ$6:$BT$57,卡牌消耗!X435,T435)*INDEX(卡牌消耗!$B$7:$F$7,V435),0),"")</f>
        <v/>
      </c>
      <c r="AE435" s="122"/>
      <c r="AF435" s="15"/>
      <c r="AG435" s="120">
        <v>431</v>
      </c>
      <c r="AH435" s="14">
        <f t="shared" si="108"/>
        <v>22</v>
      </c>
      <c r="AI435" s="14">
        <f>INDEX(挂机升级突破!$BY$7:$BY$26,AM435)</f>
        <v>5</v>
      </c>
      <c r="AJ435" s="14">
        <f>INDEX(挂机升级突破!$BZ$7:$BZ$26,AM435)</f>
        <v>2</v>
      </c>
      <c r="AK435" s="14">
        <f t="shared" si="109"/>
        <v>2</v>
      </c>
      <c r="AL435" s="14" t="str">
        <f t="shared" si="110"/>
        <v>柠檬精</v>
      </c>
      <c r="AM435" s="14">
        <f t="shared" si="111"/>
        <v>11</v>
      </c>
      <c r="AN435" s="14" t="str">
        <f t="shared" si="112"/>
        <v>柠檬精11突</v>
      </c>
      <c r="AO435" s="14" t="str">
        <f>IF(AI435&gt;0,INDEX(挂机升级突破!$CF$5:$CJ$5,卡牌消耗!AI435),"")</f>
        <v>金币</v>
      </c>
      <c r="AP435" s="14">
        <f>IF(AI435&gt;0,ROUND(INDEX(挂机升级突破!$CJ$7:$CJ$26,卡牌消耗!AM435)*INDEX(卡牌消耗!$B$8:$F$8,AK435),0),"")</f>
        <v>5460</v>
      </c>
      <c r="AQ435" s="14" t="str">
        <f>IF(AJ435&gt;0,INDEX(挂机升级突破!$CF$5:$CJ$5,卡牌消耗!AJ435),"")</f>
        <v>乌金</v>
      </c>
      <c r="AR435" s="14">
        <f>IF(AJ435&gt;0,ROUND(INDEX(挂机升级突破!$CF$7:$CI$26,卡牌消耗!AM435,卡牌消耗!AJ435)*INDEX($B$6:$F$6,AK435),0),"")</f>
        <v>30</v>
      </c>
      <c r="AS435" s="120"/>
      <c r="AT435" s="120"/>
      <c r="AU435" s="122"/>
      <c r="AV435" s="15"/>
    </row>
    <row r="436" spans="8:48" ht="16.5" x14ac:dyDescent="0.2">
      <c r="H436" s="15"/>
      <c r="I436" s="15"/>
      <c r="J436" s="15"/>
      <c r="K436" s="15"/>
      <c r="L436" s="15"/>
      <c r="M436" s="15"/>
      <c r="N436" s="15"/>
      <c r="O436" s="15"/>
      <c r="P436" s="120">
        <v>432</v>
      </c>
      <c r="Q436" s="14">
        <f t="shared" si="103"/>
        <v>9</v>
      </c>
      <c r="R436" s="14">
        <f>INDEX(挂机升级突破!$BG$6:$BG$57,卡牌消耗!X436)</f>
        <v>11</v>
      </c>
      <c r="S436" s="14">
        <f>INDEX(挂机升级突破!BH$6:BH$57,卡牌消耗!$X436)</f>
        <v>3</v>
      </c>
      <c r="T436" s="14">
        <f>INDEX(挂机升级突破!BI$6:BI$57,卡牌消耗!$X436)</f>
        <v>0</v>
      </c>
      <c r="U436" s="14" t="str">
        <f t="shared" si="104"/>
        <v>徐晃</v>
      </c>
      <c r="V436" s="14">
        <f t="shared" si="105"/>
        <v>3</v>
      </c>
      <c r="W436" s="14" t="str">
        <f t="shared" si="106"/>
        <v>徐晃魂火-16</v>
      </c>
      <c r="X436" s="14">
        <f t="shared" si="107"/>
        <v>16</v>
      </c>
      <c r="Y436" s="14" t="str">
        <f>INDEX(挂机升级突破!$BJ$4:$BT$4,INDEX(挂机升级突破!$BG$6:$BG$57,卡牌消耗!X436))</f>
        <v>金币</v>
      </c>
      <c r="Z436" s="14">
        <f>ROUND(INDEX(挂机升级突破!$AZ$6:$AZ$57,卡牌消耗!X436)*INDEX(卡牌消耗!$B$8:$F$8,V436),0)</f>
        <v>6030</v>
      </c>
      <c r="AA436" s="14" t="str">
        <f>IF(S436&gt;0,INDEX(挂机升级突破!$BJ$4:$BT$4,S436),"")</f>
        <v>紫色基础材料</v>
      </c>
      <c r="AB436" s="14">
        <f>ROUND(INDEX(挂机升级突破!$BJ$6:$BT$57,卡牌消耗!X436,S436)*INDEX(卡牌消耗!$B$5:$F$5,V436),0)</f>
        <v>15</v>
      </c>
      <c r="AC436" s="14" t="str">
        <f>IF(T436&gt;0,INDEX(挂机升级突破!$BJ$4:$BT$4,T436),"")</f>
        <v/>
      </c>
      <c r="AD436" s="14" t="str">
        <f>IF(T436&gt;0,ROUND(INDEX(挂机升级突破!$BJ$6:$BT$57,卡牌消耗!X436,T436)*INDEX(卡牌消耗!$B$7:$F$7,V436),0),"")</f>
        <v/>
      </c>
      <c r="AE436" s="122"/>
      <c r="AF436" s="15"/>
      <c r="AG436" s="120">
        <v>432</v>
      </c>
      <c r="AH436" s="14">
        <f t="shared" si="108"/>
        <v>22</v>
      </c>
      <c r="AI436" s="14">
        <f>INDEX(挂机升级突破!$BY$7:$BY$26,AM436)</f>
        <v>5</v>
      </c>
      <c r="AJ436" s="14">
        <f>INDEX(挂机升级突破!$BZ$7:$BZ$26,AM436)</f>
        <v>2</v>
      </c>
      <c r="AK436" s="14">
        <f t="shared" si="109"/>
        <v>2</v>
      </c>
      <c r="AL436" s="14" t="str">
        <f t="shared" si="110"/>
        <v>柠檬精</v>
      </c>
      <c r="AM436" s="14">
        <f t="shared" si="111"/>
        <v>12</v>
      </c>
      <c r="AN436" s="14" t="str">
        <f t="shared" si="112"/>
        <v>柠檬精12突</v>
      </c>
      <c r="AO436" s="14" t="str">
        <f>IF(AI436&gt;0,INDEX(挂机升级突破!$CF$5:$CJ$5,卡牌消耗!AI436),"")</f>
        <v>金币</v>
      </c>
      <c r="AP436" s="14">
        <f>IF(AI436&gt;0,ROUND(INDEX(挂机升级突破!$CJ$7:$CJ$26,卡牌消耗!AM436)*INDEX(卡牌消耗!$B$8:$F$8,AK436),0),"")</f>
        <v>9240</v>
      </c>
      <c r="AQ436" s="14" t="str">
        <f>IF(AJ436&gt;0,INDEX(挂机升级突破!$CF$5:$CJ$5,卡牌消耗!AJ436),"")</f>
        <v>乌金</v>
      </c>
      <c r="AR436" s="14">
        <f>IF(AJ436&gt;0,ROUND(INDEX(挂机升级突破!$CF$7:$CI$26,卡牌消耗!AM436,卡牌消耗!AJ436)*INDEX($B$6:$F$6,AK436),0),"")</f>
        <v>39</v>
      </c>
      <c r="AS436" s="120"/>
      <c r="AT436" s="120"/>
      <c r="AU436" s="122"/>
      <c r="AV436" s="15"/>
    </row>
    <row r="437" spans="8:48" ht="16.5" x14ac:dyDescent="0.2">
      <c r="H437" s="15"/>
      <c r="I437" s="15"/>
      <c r="J437" s="15"/>
      <c r="K437" s="15"/>
      <c r="L437" s="15"/>
      <c r="M437" s="15"/>
      <c r="N437" s="15"/>
      <c r="O437" s="15"/>
      <c r="P437" s="120">
        <v>433</v>
      </c>
      <c r="Q437" s="14">
        <f t="shared" si="103"/>
        <v>9</v>
      </c>
      <c r="R437" s="14">
        <f>INDEX(挂机升级突破!$BG$6:$BG$57,卡牌消耗!X437)</f>
        <v>11</v>
      </c>
      <c r="S437" s="14">
        <f>INDEX(挂机升级突破!BH$6:BH$57,卡牌消耗!$X437)</f>
        <v>3</v>
      </c>
      <c r="T437" s="14">
        <f>INDEX(挂机升级突破!BI$6:BI$57,卡牌消耗!$X437)</f>
        <v>0</v>
      </c>
      <c r="U437" s="14" t="str">
        <f t="shared" si="104"/>
        <v>徐晃</v>
      </c>
      <c r="V437" s="14">
        <f t="shared" si="105"/>
        <v>3</v>
      </c>
      <c r="W437" s="14" t="str">
        <f t="shared" si="106"/>
        <v>徐晃魂火-17</v>
      </c>
      <c r="X437" s="14">
        <f t="shared" si="107"/>
        <v>17</v>
      </c>
      <c r="Y437" s="14" t="str">
        <f>INDEX(挂机升级突破!$BJ$4:$BT$4,INDEX(挂机升级突破!$BG$6:$BG$57,卡牌消耗!X437))</f>
        <v>金币</v>
      </c>
      <c r="Z437" s="14">
        <f>ROUND(INDEX(挂机升级突破!$AZ$6:$AZ$57,卡牌消耗!X437)*INDEX(卡牌消耗!$B$8:$F$8,V437),0)</f>
        <v>6760</v>
      </c>
      <c r="AA437" s="14" t="str">
        <f>IF(S437&gt;0,INDEX(挂机升级突破!$BJ$4:$BT$4,S437),"")</f>
        <v>紫色基础材料</v>
      </c>
      <c r="AB437" s="14">
        <f>ROUND(INDEX(挂机升级突破!$BJ$6:$BT$57,卡牌消耗!X437,S437)*INDEX(卡牌消耗!$B$5:$F$5,V437),0)</f>
        <v>30</v>
      </c>
      <c r="AC437" s="14" t="str">
        <f>IF(T437&gt;0,INDEX(挂机升级突破!$BJ$4:$BT$4,T437),"")</f>
        <v/>
      </c>
      <c r="AD437" s="14" t="str">
        <f>IF(T437&gt;0,ROUND(INDEX(挂机升级突破!$BJ$6:$BT$57,卡牌消耗!X437,T437)*INDEX(卡牌消耗!$B$7:$F$7,V437),0),"")</f>
        <v/>
      </c>
      <c r="AE437" s="122"/>
      <c r="AF437" s="15"/>
      <c r="AG437" s="120">
        <v>433</v>
      </c>
      <c r="AH437" s="14">
        <f t="shared" si="108"/>
        <v>22</v>
      </c>
      <c r="AI437" s="14">
        <f>INDEX(挂机升级突破!$BY$7:$BY$26,AM437)</f>
        <v>5</v>
      </c>
      <c r="AJ437" s="14">
        <f>INDEX(挂机升级突破!$BZ$7:$BZ$26,AM437)</f>
        <v>3</v>
      </c>
      <c r="AK437" s="14">
        <f t="shared" si="109"/>
        <v>2</v>
      </c>
      <c r="AL437" s="14" t="str">
        <f t="shared" si="110"/>
        <v>柠檬精</v>
      </c>
      <c r="AM437" s="14">
        <f t="shared" si="111"/>
        <v>13</v>
      </c>
      <c r="AN437" s="14" t="str">
        <f t="shared" si="112"/>
        <v>柠檬精13突</v>
      </c>
      <c r="AO437" s="14" t="str">
        <f>IF(AI437&gt;0,INDEX(挂机升级突破!$CF$5:$CJ$5,卡牌消耗!AI437),"")</f>
        <v>金币</v>
      </c>
      <c r="AP437" s="14">
        <f>IF(AI437&gt;0,ROUND(INDEX(挂机升级突破!$CJ$7:$CJ$26,卡牌消耗!AM437)*INDEX(卡牌消耗!$B$8:$F$8,AK437),0),"")</f>
        <v>11573</v>
      </c>
      <c r="AQ437" s="14" t="str">
        <f>IF(AJ437&gt;0,INDEX(挂机升级突破!$CF$5:$CJ$5,卡牌消耗!AJ437),"")</f>
        <v>银母</v>
      </c>
      <c r="AR437" s="14">
        <f>IF(AJ437&gt;0,ROUND(INDEX(挂机升级突破!$CF$7:$CI$26,卡牌消耗!AM437,卡牌消耗!AJ437)*INDEX($B$6:$F$6,AK437),0),"")</f>
        <v>15</v>
      </c>
      <c r="AS437" s="120"/>
      <c r="AT437" s="120"/>
      <c r="AU437" s="122"/>
      <c r="AV437" s="15"/>
    </row>
    <row r="438" spans="8:48" ht="16.5" x14ac:dyDescent="0.2">
      <c r="H438" s="15"/>
      <c r="I438" s="15"/>
      <c r="J438" s="15"/>
      <c r="K438" s="15"/>
      <c r="L438" s="15"/>
      <c r="M438" s="15"/>
      <c r="N438" s="15"/>
      <c r="O438" s="15"/>
      <c r="P438" s="120">
        <v>434</v>
      </c>
      <c r="Q438" s="14">
        <f t="shared" si="103"/>
        <v>9</v>
      </c>
      <c r="R438" s="14">
        <f>INDEX(挂机升级突破!$BG$6:$BG$57,卡牌消耗!X438)</f>
        <v>11</v>
      </c>
      <c r="S438" s="14">
        <f>INDEX(挂机升级突破!BH$6:BH$57,卡牌消耗!$X438)</f>
        <v>3</v>
      </c>
      <c r="T438" s="14">
        <f>INDEX(挂机升级突破!BI$6:BI$57,卡牌消耗!$X438)</f>
        <v>0</v>
      </c>
      <c r="U438" s="14" t="str">
        <f t="shared" si="104"/>
        <v>徐晃</v>
      </c>
      <c r="V438" s="14">
        <f t="shared" si="105"/>
        <v>3</v>
      </c>
      <c r="W438" s="14" t="str">
        <f t="shared" si="106"/>
        <v>徐晃魂火-18</v>
      </c>
      <c r="X438" s="14">
        <f t="shared" si="107"/>
        <v>18</v>
      </c>
      <c r="Y438" s="14" t="str">
        <f>INDEX(挂机升级突破!$BJ$4:$BT$4,INDEX(挂机升级突破!$BG$6:$BG$57,卡牌消耗!X438))</f>
        <v>金币</v>
      </c>
      <c r="Z438" s="14">
        <f>ROUND(INDEX(挂机升级突破!$AZ$6:$AZ$57,卡牌消耗!X438)*INDEX(卡牌消耗!$B$8:$F$8,V438),0)</f>
        <v>7540</v>
      </c>
      <c r="AA438" s="14" t="str">
        <f>IF(S438&gt;0,INDEX(挂机升级突破!$BJ$4:$BT$4,S438),"")</f>
        <v>紫色基础材料</v>
      </c>
      <c r="AB438" s="14">
        <f>ROUND(INDEX(挂机升级突破!$BJ$6:$BT$57,卡牌消耗!X438,S438)*INDEX(卡牌消耗!$B$5:$F$5,V438),0)</f>
        <v>30</v>
      </c>
      <c r="AC438" s="14" t="str">
        <f>IF(T438&gt;0,INDEX(挂机升级突破!$BJ$4:$BT$4,T438),"")</f>
        <v/>
      </c>
      <c r="AD438" s="14" t="str">
        <f>IF(T438&gt;0,ROUND(INDEX(挂机升级突破!$BJ$6:$BT$57,卡牌消耗!X438,T438)*INDEX(卡牌消耗!$B$7:$F$7,V438),0),"")</f>
        <v/>
      </c>
      <c r="AE438" s="122"/>
      <c r="AF438" s="15"/>
      <c r="AG438" s="120">
        <v>434</v>
      </c>
      <c r="AH438" s="14">
        <f t="shared" si="108"/>
        <v>22</v>
      </c>
      <c r="AI438" s="14">
        <f>INDEX(挂机升级突破!$BY$7:$BY$26,AM438)</f>
        <v>5</v>
      </c>
      <c r="AJ438" s="14">
        <f>INDEX(挂机升级突破!$BZ$7:$BZ$26,AM438)</f>
        <v>3</v>
      </c>
      <c r="AK438" s="14">
        <f t="shared" si="109"/>
        <v>2</v>
      </c>
      <c r="AL438" s="14" t="str">
        <f t="shared" si="110"/>
        <v>柠檬精</v>
      </c>
      <c r="AM438" s="14">
        <f t="shared" si="111"/>
        <v>14</v>
      </c>
      <c r="AN438" s="14" t="str">
        <f t="shared" si="112"/>
        <v>柠檬精14突</v>
      </c>
      <c r="AO438" s="14" t="str">
        <f>IF(AI438&gt;0,INDEX(挂机升级突破!$CF$5:$CJ$5,卡牌消耗!AI438),"")</f>
        <v>金币</v>
      </c>
      <c r="AP438" s="14">
        <f>IF(AI438&gt;0,ROUND(INDEX(挂机升级突破!$CJ$7:$CJ$26,卡牌消耗!AM438)*INDEX(卡牌消耗!$B$8:$F$8,AK438),0),"")</f>
        <v>15456</v>
      </c>
      <c r="AQ438" s="14" t="str">
        <f>IF(AJ438&gt;0,INDEX(挂机升级突破!$CF$5:$CJ$5,卡牌消耗!AJ438),"")</f>
        <v>银母</v>
      </c>
      <c r="AR438" s="14">
        <f>IF(AJ438&gt;0,ROUND(INDEX(挂机升级突破!$CF$7:$CI$26,卡牌消耗!AM438,卡牌消耗!AJ438)*INDEX($B$6:$F$6,AK438),0),"")</f>
        <v>21</v>
      </c>
      <c r="AS438" s="120"/>
      <c r="AT438" s="120"/>
      <c r="AU438" s="122"/>
      <c r="AV438" s="15"/>
    </row>
    <row r="439" spans="8:48" ht="16.5" x14ac:dyDescent="0.2">
      <c r="H439" s="15"/>
      <c r="I439" s="15"/>
      <c r="J439" s="15"/>
      <c r="K439" s="15"/>
      <c r="L439" s="15"/>
      <c r="M439" s="15"/>
      <c r="N439" s="15"/>
      <c r="O439" s="15"/>
      <c r="P439" s="120">
        <v>435</v>
      </c>
      <c r="Q439" s="14">
        <f t="shared" si="103"/>
        <v>9</v>
      </c>
      <c r="R439" s="14">
        <f>INDEX(挂机升级突破!$BG$6:$BG$57,卡牌消耗!X439)</f>
        <v>11</v>
      </c>
      <c r="S439" s="14">
        <f>INDEX(挂机升级突破!BH$6:BH$57,卡牌消耗!$X439)</f>
        <v>3</v>
      </c>
      <c r="T439" s="14">
        <f>INDEX(挂机升级突破!BI$6:BI$57,卡牌消耗!$X439)</f>
        <v>0</v>
      </c>
      <c r="U439" s="14" t="str">
        <f t="shared" si="104"/>
        <v>徐晃</v>
      </c>
      <c r="V439" s="14">
        <f t="shared" si="105"/>
        <v>3</v>
      </c>
      <c r="W439" s="14" t="str">
        <f t="shared" si="106"/>
        <v>徐晃魂火-19</v>
      </c>
      <c r="X439" s="14">
        <f t="shared" si="107"/>
        <v>19</v>
      </c>
      <c r="Y439" s="14" t="str">
        <f>INDEX(挂机升级突破!$BJ$4:$BT$4,INDEX(挂机升级突破!$BG$6:$BG$57,卡牌消耗!X439))</f>
        <v>金币</v>
      </c>
      <c r="Z439" s="14">
        <f>ROUND(INDEX(挂机升级突破!$AZ$6:$AZ$57,卡牌消耗!X439)*INDEX(卡牌消耗!$B$8:$F$8,V439),0)</f>
        <v>8250</v>
      </c>
      <c r="AA439" s="14" t="str">
        <f>IF(S439&gt;0,INDEX(挂机升级突破!$BJ$4:$BT$4,S439),"")</f>
        <v>紫色基础材料</v>
      </c>
      <c r="AB439" s="14">
        <f>ROUND(INDEX(挂机升级突破!$BJ$6:$BT$57,卡牌消耗!X439,S439)*INDEX(卡牌消耗!$B$5:$F$5,V439),0)</f>
        <v>30</v>
      </c>
      <c r="AC439" s="14" t="str">
        <f>IF(T439&gt;0,INDEX(挂机升级突破!$BJ$4:$BT$4,T439),"")</f>
        <v/>
      </c>
      <c r="AD439" s="14" t="str">
        <f>IF(T439&gt;0,ROUND(INDEX(挂机升级突破!$BJ$6:$BT$57,卡牌消耗!X439,T439)*INDEX(卡牌消耗!$B$7:$F$7,V439),0),"")</f>
        <v/>
      </c>
      <c r="AE439" s="122"/>
      <c r="AF439" s="15"/>
      <c r="AG439" s="120">
        <v>435</v>
      </c>
      <c r="AH439" s="14">
        <f t="shared" si="108"/>
        <v>22</v>
      </c>
      <c r="AI439" s="14">
        <f>INDEX(挂机升级突破!$BY$7:$BY$26,AM439)</f>
        <v>5</v>
      </c>
      <c r="AJ439" s="14">
        <f>INDEX(挂机升级突破!$BZ$7:$BZ$26,AM439)</f>
        <v>3</v>
      </c>
      <c r="AK439" s="14">
        <f t="shared" si="109"/>
        <v>2</v>
      </c>
      <c r="AL439" s="14" t="str">
        <f t="shared" si="110"/>
        <v>柠檬精</v>
      </c>
      <c r="AM439" s="14">
        <f t="shared" si="111"/>
        <v>15</v>
      </c>
      <c r="AN439" s="14" t="str">
        <f t="shared" si="112"/>
        <v>柠檬精15突</v>
      </c>
      <c r="AO439" s="14" t="str">
        <f>IF(AI439&gt;0,INDEX(挂机升级突破!$CF$5:$CJ$5,卡牌消耗!AI439),"")</f>
        <v>金币</v>
      </c>
      <c r="AP439" s="14">
        <f>IF(AI439&gt;0,ROUND(INDEX(挂机升级突破!$CJ$7:$CJ$26,卡牌消耗!AM439)*INDEX(卡牌消耗!$B$8:$F$8,AK439),0),"")</f>
        <v>17714</v>
      </c>
      <c r="AQ439" s="14" t="str">
        <f>IF(AJ439&gt;0,INDEX(挂机升级突破!$CF$5:$CJ$5,卡牌消耗!AJ439),"")</f>
        <v>银母</v>
      </c>
      <c r="AR439" s="14">
        <f>IF(AJ439&gt;0,ROUND(INDEX(挂机升级突破!$CF$7:$CI$26,卡牌消耗!AM439,卡牌消耗!AJ439)*INDEX($B$6:$F$6,AK439),0),"")</f>
        <v>28</v>
      </c>
      <c r="AS439" s="120"/>
      <c r="AT439" s="120"/>
      <c r="AU439" s="122"/>
      <c r="AV439" s="15"/>
    </row>
    <row r="440" spans="8:48" ht="16.5" x14ac:dyDescent="0.2">
      <c r="H440" s="15"/>
      <c r="I440" s="15"/>
      <c r="J440" s="15"/>
      <c r="K440" s="15"/>
      <c r="L440" s="15"/>
      <c r="M440" s="15"/>
      <c r="N440" s="15"/>
      <c r="O440" s="15"/>
      <c r="P440" s="120">
        <v>436</v>
      </c>
      <c r="Q440" s="14">
        <f t="shared" si="103"/>
        <v>9</v>
      </c>
      <c r="R440" s="14">
        <f>INDEX(挂机升级突破!$BG$6:$BG$57,卡牌消耗!X440)</f>
        <v>11</v>
      </c>
      <c r="S440" s="14">
        <f>INDEX(挂机升级突破!BH$6:BH$57,卡牌消耗!$X440)</f>
        <v>3</v>
      </c>
      <c r="T440" s="14">
        <f>INDEX(挂机升级突破!BI$6:BI$57,卡牌消耗!$X440)</f>
        <v>0</v>
      </c>
      <c r="U440" s="14" t="str">
        <f t="shared" si="104"/>
        <v>徐晃</v>
      </c>
      <c r="V440" s="14">
        <f t="shared" si="105"/>
        <v>3</v>
      </c>
      <c r="W440" s="14" t="str">
        <f t="shared" si="106"/>
        <v>徐晃魂火-20</v>
      </c>
      <c r="X440" s="14">
        <f t="shared" si="107"/>
        <v>20</v>
      </c>
      <c r="Y440" s="14" t="str">
        <f>INDEX(挂机升级突破!$BJ$4:$BT$4,INDEX(挂机升级突破!$BG$6:$BG$57,卡牌消耗!X440))</f>
        <v>金币</v>
      </c>
      <c r="Z440" s="14">
        <f>ROUND(INDEX(挂机升级突破!$AZ$6:$AZ$57,卡牌消耗!X440)*INDEX(卡牌消耗!$B$8:$F$8,V440),0)</f>
        <v>9200</v>
      </c>
      <c r="AA440" s="14" t="str">
        <f>IF(S440&gt;0,INDEX(挂机升级突破!$BJ$4:$BT$4,S440),"")</f>
        <v>紫色基础材料</v>
      </c>
      <c r="AB440" s="14">
        <f>ROUND(INDEX(挂机升级突破!$BJ$6:$BT$57,卡牌消耗!X440,S440)*INDEX(卡牌消耗!$B$5:$F$5,V440),0)</f>
        <v>50</v>
      </c>
      <c r="AC440" s="14" t="str">
        <f>IF(T440&gt;0,INDEX(挂机升级突破!$BJ$4:$BT$4,T440),"")</f>
        <v/>
      </c>
      <c r="AD440" s="14" t="str">
        <f>IF(T440&gt;0,ROUND(INDEX(挂机升级突破!$BJ$6:$BT$57,卡牌消耗!X440,T440)*INDEX(卡牌消耗!$B$7:$F$7,V440),0),"")</f>
        <v/>
      </c>
      <c r="AE440" s="122"/>
      <c r="AF440" s="15"/>
      <c r="AG440" s="120">
        <v>436</v>
      </c>
      <c r="AH440" s="14">
        <f t="shared" si="108"/>
        <v>22</v>
      </c>
      <c r="AI440" s="14">
        <f>INDEX(挂机升级突破!$BY$7:$BY$26,AM440)</f>
        <v>5</v>
      </c>
      <c r="AJ440" s="14">
        <f>INDEX(挂机升级突破!$BZ$7:$BZ$26,AM440)</f>
        <v>3</v>
      </c>
      <c r="AK440" s="14">
        <f t="shared" si="109"/>
        <v>2</v>
      </c>
      <c r="AL440" s="14" t="str">
        <f t="shared" si="110"/>
        <v>柠檬精</v>
      </c>
      <c r="AM440" s="14">
        <f t="shared" si="111"/>
        <v>16</v>
      </c>
      <c r="AN440" s="14" t="str">
        <f t="shared" si="112"/>
        <v>柠檬精16突</v>
      </c>
      <c r="AO440" s="14" t="str">
        <f>IF(AI440&gt;0,INDEX(挂机升级突破!$CF$5:$CJ$5,卡牌消耗!AI440),"")</f>
        <v>金币</v>
      </c>
      <c r="AP440" s="14">
        <f>IF(AI440&gt;0,ROUND(INDEX(挂机升级突破!$CJ$7:$CJ$26,卡牌消耗!AM440)*INDEX(卡牌消耗!$B$8:$F$8,AK440),0),"")</f>
        <v>22680</v>
      </c>
      <c r="AQ440" s="14" t="str">
        <f>IF(AJ440&gt;0,INDEX(挂机升级突破!$CF$5:$CJ$5,卡牌消耗!AJ440),"")</f>
        <v>银母</v>
      </c>
      <c r="AR440" s="14">
        <f>IF(AJ440&gt;0,ROUND(INDEX(挂机升级突破!$CF$7:$CI$26,卡牌消耗!AM440,卡牌消耗!AJ440)*INDEX($B$6:$F$6,AK440),0),"")</f>
        <v>36</v>
      </c>
      <c r="AS440" s="120"/>
      <c r="AT440" s="120"/>
      <c r="AU440" s="122"/>
      <c r="AV440" s="15"/>
    </row>
    <row r="441" spans="8:48" ht="16.5" x14ac:dyDescent="0.2">
      <c r="H441" s="15"/>
      <c r="I441" s="15"/>
      <c r="J441" s="15"/>
      <c r="K441" s="15"/>
      <c r="L441" s="15"/>
      <c r="M441" s="15"/>
      <c r="N441" s="15"/>
      <c r="O441" s="15"/>
      <c r="P441" s="120">
        <v>437</v>
      </c>
      <c r="Q441" s="14">
        <f t="shared" si="103"/>
        <v>9</v>
      </c>
      <c r="R441" s="14">
        <f>INDEX(挂机升级突破!$BG$6:$BG$57,卡牌消耗!X441)</f>
        <v>11</v>
      </c>
      <c r="S441" s="14">
        <f>INDEX(挂机升级突破!BH$6:BH$57,卡牌消耗!$X441)</f>
        <v>3</v>
      </c>
      <c r="T441" s="14">
        <f>INDEX(挂机升级突破!BI$6:BI$57,卡牌消耗!$X441)</f>
        <v>0</v>
      </c>
      <c r="U441" s="14" t="str">
        <f t="shared" si="104"/>
        <v>徐晃</v>
      </c>
      <c r="V441" s="14">
        <f t="shared" si="105"/>
        <v>3</v>
      </c>
      <c r="W441" s="14" t="str">
        <f t="shared" si="106"/>
        <v>徐晃魂火-21</v>
      </c>
      <c r="X441" s="14">
        <f t="shared" si="107"/>
        <v>21</v>
      </c>
      <c r="Y441" s="14" t="str">
        <f>INDEX(挂机升级突破!$BJ$4:$BT$4,INDEX(挂机升级突破!$BG$6:$BG$57,卡牌消耗!X441))</f>
        <v>金币</v>
      </c>
      <c r="Z441" s="14">
        <f>ROUND(INDEX(挂机升级突破!$AZ$6:$AZ$57,卡牌消耗!X441)*INDEX(卡牌消耗!$B$8:$F$8,V441),0)</f>
        <v>10140</v>
      </c>
      <c r="AA441" s="14" t="str">
        <f>IF(S441&gt;0,INDEX(挂机升级突破!$BJ$4:$BT$4,S441),"")</f>
        <v>紫色基础材料</v>
      </c>
      <c r="AB441" s="14">
        <f>ROUND(INDEX(挂机升级突破!$BJ$6:$BT$57,卡牌消耗!X441,S441)*INDEX(卡牌消耗!$B$5:$F$5,V441),0)</f>
        <v>50</v>
      </c>
      <c r="AC441" s="14" t="str">
        <f>IF(T441&gt;0,INDEX(挂机升级突破!$BJ$4:$BT$4,T441),"")</f>
        <v/>
      </c>
      <c r="AD441" s="14" t="str">
        <f>IF(T441&gt;0,ROUND(INDEX(挂机升级突破!$BJ$6:$BT$57,卡牌消耗!X441,T441)*INDEX(卡牌消耗!$B$7:$F$7,V441),0),"")</f>
        <v/>
      </c>
      <c r="AE441" s="122"/>
      <c r="AF441" s="15"/>
      <c r="AG441" s="120">
        <v>437</v>
      </c>
      <c r="AH441" s="14">
        <f t="shared" si="108"/>
        <v>22</v>
      </c>
      <c r="AI441" s="14">
        <f>INDEX(挂机升级突破!$BY$7:$BY$26,AM441)</f>
        <v>5</v>
      </c>
      <c r="AJ441" s="14">
        <f>INDEX(挂机升级突破!$BZ$7:$BZ$26,AM441)</f>
        <v>4</v>
      </c>
      <c r="AK441" s="14">
        <f t="shared" si="109"/>
        <v>2</v>
      </c>
      <c r="AL441" s="14" t="str">
        <f t="shared" si="110"/>
        <v>柠檬精</v>
      </c>
      <c r="AM441" s="14">
        <f t="shared" si="111"/>
        <v>17</v>
      </c>
      <c r="AN441" s="14" t="str">
        <f t="shared" si="112"/>
        <v>柠檬精17突</v>
      </c>
      <c r="AO441" s="14" t="str">
        <f>IF(AI441&gt;0,INDEX(挂机升级突破!$CF$5:$CJ$5,卡牌消耗!AI441),"")</f>
        <v>金币</v>
      </c>
      <c r="AP441" s="14">
        <f>IF(AI441&gt;0,ROUND(INDEX(挂机升级突破!$CJ$7:$CJ$26,卡牌消耗!AM441)*INDEX(卡牌消耗!$B$8:$F$8,AK441),0),"")</f>
        <v>25386</v>
      </c>
      <c r="AQ441" s="14" t="str">
        <f>IF(AJ441&gt;0,INDEX(挂机升级突破!$CF$5:$CJ$5,卡牌消耗!AJ441),"")</f>
        <v>铀金</v>
      </c>
      <c r="AR441" s="14">
        <f>IF(AJ441&gt;0,ROUND(INDEX(挂机升级突破!$CF$7:$CI$26,卡牌消耗!AM441,卡牌消耗!AJ441)*INDEX($B$6:$F$6,AK441),0),"")</f>
        <v>7</v>
      </c>
      <c r="AS441" s="120"/>
      <c r="AT441" s="120"/>
      <c r="AU441" s="122"/>
      <c r="AV441" s="15"/>
    </row>
    <row r="442" spans="8:48" ht="16.5" x14ac:dyDescent="0.2">
      <c r="H442" s="15"/>
      <c r="I442" s="15"/>
      <c r="J442" s="15"/>
      <c r="K442" s="15"/>
      <c r="L442" s="15"/>
      <c r="M442" s="15"/>
      <c r="N442" s="15"/>
      <c r="O442" s="15"/>
      <c r="P442" s="120">
        <v>438</v>
      </c>
      <c r="Q442" s="14">
        <f t="shared" si="103"/>
        <v>9</v>
      </c>
      <c r="R442" s="14">
        <f>INDEX(挂机升级突破!$BG$6:$BG$57,卡牌消耗!X442)</f>
        <v>11</v>
      </c>
      <c r="S442" s="14">
        <f>INDEX(挂机升级突破!BH$6:BH$57,卡牌消耗!$X442)</f>
        <v>3</v>
      </c>
      <c r="T442" s="14">
        <f>INDEX(挂机升级突破!BI$6:BI$57,卡牌消耗!$X442)</f>
        <v>0</v>
      </c>
      <c r="U442" s="14" t="str">
        <f t="shared" si="104"/>
        <v>徐晃</v>
      </c>
      <c r="V442" s="14">
        <f t="shared" si="105"/>
        <v>3</v>
      </c>
      <c r="W442" s="14" t="str">
        <f t="shared" si="106"/>
        <v>徐晃魂火-22</v>
      </c>
      <c r="X442" s="14">
        <f t="shared" si="107"/>
        <v>22</v>
      </c>
      <c r="Y442" s="14" t="str">
        <f>INDEX(挂机升级突破!$BJ$4:$BT$4,INDEX(挂机升级突破!$BG$6:$BG$57,卡牌消耗!X442))</f>
        <v>金币</v>
      </c>
      <c r="Z442" s="14">
        <f>ROUND(INDEX(挂机升级突破!$AZ$6:$AZ$57,卡牌消耗!X442)*INDEX(卡牌消耗!$B$8:$F$8,V442),0)</f>
        <v>11310</v>
      </c>
      <c r="AA442" s="14" t="str">
        <f>IF(S442&gt;0,INDEX(挂机升级突破!$BJ$4:$BT$4,S442),"")</f>
        <v>紫色基础材料</v>
      </c>
      <c r="AB442" s="14">
        <f>ROUND(INDEX(挂机升级突破!$BJ$6:$BT$57,卡牌消耗!X442,S442)*INDEX(卡牌消耗!$B$5:$F$5,V442),0)</f>
        <v>50</v>
      </c>
      <c r="AC442" s="14" t="str">
        <f>IF(T442&gt;0,INDEX(挂机升级突破!$BJ$4:$BT$4,T442),"")</f>
        <v/>
      </c>
      <c r="AD442" s="14" t="str">
        <f>IF(T442&gt;0,ROUND(INDEX(挂机升级突破!$BJ$6:$BT$57,卡牌消耗!X442,T442)*INDEX(卡牌消耗!$B$7:$F$7,V442),0),"")</f>
        <v/>
      </c>
      <c r="AE442" s="122"/>
      <c r="AF442" s="15"/>
      <c r="AG442" s="120">
        <v>438</v>
      </c>
      <c r="AH442" s="14">
        <f t="shared" si="108"/>
        <v>22</v>
      </c>
      <c r="AI442" s="14">
        <f>INDEX(挂机升级突破!$BY$7:$BY$26,AM442)</f>
        <v>5</v>
      </c>
      <c r="AJ442" s="14">
        <f>INDEX(挂机升级突破!$BZ$7:$BZ$26,AM442)</f>
        <v>4</v>
      </c>
      <c r="AK442" s="14">
        <f t="shared" si="109"/>
        <v>2</v>
      </c>
      <c r="AL442" s="14" t="str">
        <f t="shared" si="110"/>
        <v>柠檬精</v>
      </c>
      <c r="AM442" s="14">
        <f t="shared" si="111"/>
        <v>18</v>
      </c>
      <c r="AN442" s="14" t="str">
        <f t="shared" si="112"/>
        <v>柠檬精18突</v>
      </c>
      <c r="AO442" s="14" t="str">
        <f>IF(AI442&gt;0,INDEX(挂机升级突破!$CF$5:$CJ$5,卡牌消耗!AI442),"")</f>
        <v>金币</v>
      </c>
      <c r="AP442" s="14">
        <f>IF(AI442&gt;0,ROUND(INDEX(挂机升级突破!$CJ$7:$CJ$26,卡牌消耗!AM442)*INDEX(卡牌消耗!$B$8:$F$8,AK442),0),"")</f>
        <v>37800</v>
      </c>
      <c r="AQ442" s="14" t="str">
        <f>IF(AJ442&gt;0,INDEX(挂机升级突破!$CF$5:$CJ$5,卡牌消耗!AJ442),"")</f>
        <v>铀金</v>
      </c>
      <c r="AR442" s="14">
        <f>IF(AJ442&gt;0,ROUND(INDEX(挂机升级突破!$CF$7:$CI$26,卡牌消耗!AM442,卡牌消耗!AJ442)*INDEX($B$6:$F$6,AK442),0),"")</f>
        <v>10</v>
      </c>
      <c r="AS442" s="120"/>
      <c r="AT442" s="120"/>
      <c r="AU442" s="122"/>
      <c r="AV442" s="15"/>
    </row>
    <row r="443" spans="8:48" ht="16.5" x14ac:dyDescent="0.2">
      <c r="H443" s="15"/>
      <c r="I443" s="15"/>
      <c r="J443" s="15"/>
      <c r="K443" s="15"/>
      <c r="L443" s="15"/>
      <c r="M443" s="15"/>
      <c r="N443" s="15"/>
      <c r="O443" s="15"/>
      <c r="P443" s="120">
        <v>439</v>
      </c>
      <c r="Q443" s="14">
        <f t="shared" si="103"/>
        <v>9</v>
      </c>
      <c r="R443" s="14">
        <f>INDEX(挂机升级突破!$BG$6:$BG$57,卡牌消耗!X443)</f>
        <v>11</v>
      </c>
      <c r="S443" s="14">
        <f>INDEX(挂机升级突破!BH$6:BH$57,卡牌消耗!$X443)</f>
        <v>4</v>
      </c>
      <c r="T443" s="14">
        <f>INDEX(挂机升级突破!BI$6:BI$57,卡牌消耗!$X443)</f>
        <v>0</v>
      </c>
      <c r="U443" s="14" t="str">
        <f t="shared" si="104"/>
        <v>徐晃</v>
      </c>
      <c r="V443" s="14">
        <f t="shared" si="105"/>
        <v>3</v>
      </c>
      <c r="W443" s="14" t="str">
        <f t="shared" si="106"/>
        <v>徐晃魂火-23</v>
      </c>
      <c r="X443" s="14">
        <f t="shared" si="107"/>
        <v>23</v>
      </c>
      <c r="Y443" s="14" t="str">
        <f>INDEX(挂机升级突破!$BJ$4:$BT$4,INDEX(挂机升级突破!$BG$6:$BG$57,卡牌消耗!X443))</f>
        <v>金币</v>
      </c>
      <c r="Z443" s="14">
        <f>ROUND(INDEX(挂机升级突破!$AZ$6:$AZ$57,卡牌消耗!X443)*INDEX(卡牌消耗!$B$8:$F$8,V443),0)</f>
        <v>12480</v>
      </c>
      <c r="AA443" s="14" t="str">
        <f>IF(S443&gt;0,INDEX(挂机升级突破!$BJ$4:$BT$4,S443),"")</f>
        <v>橙色基础材料</v>
      </c>
      <c r="AB443" s="14">
        <f>ROUND(INDEX(挂机升级突破!$BJ$6:$BT$57,卡牌消耗!X443,S443)*INDEX(卡牌消耗!$B$5:$F$5,V443),0)</f>
        <v>13</v>
      </c>
      <c r="AC443" s="14" t="str">
        <f>IF(T443&gt;0,INDEX(挂机升级突破!$BJ$4:$BT$4,T443),"")</f>
        <v/>
      </c>
      <c r="AD443" s="14" t="str">
        <f>IF(T443&gt;0,ROUND(INDEX(挂机升级突破!$BJ$6:$BT$57,卡牌消耗!X443,T443)*INDEX(卡牌消耗!$B$7:$F$7,V443),0),"")</f>
        <v/>
      </c>
      <c r="AE443" s="122"/>
      <c r="AF443" s="15"/>
      <c r="AG443" s="120">
        <v>439</v>
      </c>
      <c r="AH443" s="14">
        <f t="shared" si="108"/>
        <v>22</v>
      </c>
      <c r="AI443" s="14">
        <f>INDEX(挂机升级突破!$BY$7:$BY$26,AM443)</f>
        <v>5</v>
      </c>
      <c r="AJ443" s="14">
        <f>INDEX(挂机升级突破!$BZ$7:$BZ$26,AM443)</f>
        <v>4</v>
      </c>
      <c r="AK443" s="14">
        <f t="shared" si="109"/>
        <v>2</v>
      </c>
      <c r="AL443" s="14" t="str">
        <f t="shared" si="110"/>
        <v>柠檬精</v>
      </c>
      <c r="AM443" s="14">
        <f t="shared" si="111"/>
        <v>19</v>
      </c>
      <c r="AN443" s="14" t="str">
        <f t="shared" si="112"/>
        <v>柠檬精19突</v>
      </c>
      <c r="AO443" s="14" t="str">
        <f>IF(AI443&gt;0,INDEX(挂机升级突破!$CF$5:$CJ$5,卡牌消耗!AI443),"")</f>
        <v>金币</v>
      </c>
      <c r="AP443" s="14">
        <f>IF(AI443&gt;0,ROUND(INDEX(挂机升级突破!$CJ$7:$CJ$26,卡牌消耗!AM443)*INDEX(卡牌消耗!$B$8:$F$8,AK443),0),"")</f>
        <v>45574</v>
      </c>
      <c r="AQ443" s="14" t="str">
        <f>IF(AJ443&gt;0,INDEX(挂机升级突破!$CF$5:$CJ$5,卡牌消耗!AJ443),"")</f>
        <v>铀金</v>
      </c>
      <c r="AR443" s="14">
        <f>IF(AJ443&gt;0,ROUND(INDEX(挂机升级突破!$CF$7:$CI$26,卡牌消耗!AM443,卡牌消耗!AJ443)*INDEX($B$6:$F$6,AK443),0),"")</f>
        <v>13</v>
      </c>
      <c r="AS443" s="120"/>
      <c r="AT443" s="120"/>
      <c r="AU443" s="122"/>
      <c r="AV443" s="15"/>
    </row>
    <row r="444" spans="8:48" ht="16.5" x14ac:dyDescent="0.2">
      <c r="H444" s="15"/>
      <c r="I444" s="15"/>
      <c r="J444" s="15"/>
      <c r="K444" s="15"/>
      <c r="L444" s="15"/>
      <c r="M444" s="15"/>
      <c r="N444" s="15"/>
      <c r="O444" s="15"/>
      <c r="P444" s="120">
        <v>440</v>
      </c>
      <c r="Q444" s="14">
        <f t="shared" si="103"/>
        <v>9</v>
      </c>
      <c r="R444" s="14">
        <f>INDEX(挂机升级突破!$BG$6:$BG$57,卡牌消耗!X444)</f>
        <v>11</v>
      </c>
      <c r="S444" s="14">
        <f>INDEX(挂机升级突破!BH$6:BH$57,卡牌消耗!$X444)</f>
        <v>4</v>
      </c>
      <c r="T444" s="14">
        <f>INDEX(挂机升级突破!BI$6:BI$57,卡牌消耗!$X444)</f>
        <v>0</v>
      </c>
      <c r="U444" s="14" t="str">
        <f t="shared" si="104"/>
        <v>徐晃</v>
      </c>
      <c r="V444" s="14">
        <f t="shared" si="105"/>
        <v>3</v>
      </c>
      <c r="W444" s="14" t="str">
        <f t="shared" si="106"/>
        <v>徐晃魂火-24</v>
      </c>
      <c r="X444" s="14">
        <f t="shared" si="107"/>
        <v>24</v>
      </c>
      <c r="Y444" s="14" t="str">
        <f>INDEX(挂机升级突破!$BJ$4:$BT$4,INDEX(挂机升级突破!$BG$6:$BG$57,卡牌消耗!X444))</f>
        <v>金币</v>
      </c>
      <c r="Z444" s="14">
        <f>ROUND(INDEX(挂机升级突破!$AZ$6:$AZ$57,卡牌消耗!X444)*INDEX(卡牌消耗!$B$8:$F$8,V444),0)</f>
        <v>13920</v>
      </c>
      <c r="AA444" s="14" t="str">
        <f>IF(S444&gt;0,INDEX(挂机升级突破!$BJ$4:$BT$4,S444),"")</f>
        <v>橙色基础材料</v>
      </c>
      <c r="AB444" s="14">
        <f>ROUND(INDEX(挂机升级突破!$BJ$6:$BT$57,卡牌消耗!X444,S444)*INDEX(卡牌消耗!$B$5:$F$5,V444),0)</f>
        <v>13</v>
      </c>
      <c r="AC444" s="14" t="str">
        <f>IF(T444&gt;0,INDEX(挂机升级突破!$BJ$4:$BT$4,T444),"")</f>
        <v/>
      </c>
      <c r="AD444" s="14" t="str">
        <f>IF(T444&gt;0,ROUND(INDEX(挂机升级突破!$BJ$6:$BT$57,卡牌消耗!X444,T444)*INDEX(卡牌消耗!$B$7:$F$7,V444),0),"")</f>
        <v/>
      </c>
      <c r="AE444" s="122"/>
      <c r="AF444" s="15"/>
      <c r="AG444" s="120">
        <v>440</v>
      </c>
      <c r="AH444" s="14">
        <f t="shared" si="108"/>
        <v>22</v>
      </c>
      <c r="AI444" s="14">
        <f>INDEX(挂机升级突破!$BY$7:$BY$26,AM444)</f>
        <v>5</v>
      </c>
      <c r="AJ444" s="14">
        <f>INDEX(挂机升级突破!$BZ$7:$BZ$26,AM444)</f>
        <v>4</v>
      </c>
      <c r="AK444" s="14">
        <f t="shared" si="109"/>
        <v>2</v>
      </c>
      <c r="AL444" s="14" t="str">
        <f t="shared" si="110"/>
        <v>柠檬精</v>
      </c>
      <c r="AM444" s="14">
        <f t="shared" si="111"/>
        <v>20</v>
      </c>
      <c r="AN444" s="14" t="str">
        <f t="shared" si="112"/>
        <v>柠檬精20突</v>
      </c>
      <c r="AO444" s="14" t="str">
        <f>IF(AI444&gt;0,INDEX(挂机升级突破!$CF$5:$CJ$5,卡牌消耗!AI444),"")</f>
        <v>金币</v>
      </c>
      <c r="AP444" s="14">
        <f>IF(AI444&gt;0,ROUND(INDEX(挂机升级突破!$CJ$7:$CJ$26,卡牌消耗!AM444)*INDEX(卡牌消耗!$B$8:$F$8,AK444),0),"")</f>
        <v>63504</v>
      </c>
      <c r="AQ444" s="14" t="str">
        <f>IF(AJ444&gt;0,INDEX(挂机升级突破!$CF$5:$CJ$5,卡牌消耗!AJ444),"")</f>
        <v>铀金</v>
      </c>
      <c r="AR444" s="14">
        <f>IF(AJ444&gt;0,ROUND(INDEX(挂机升级突破!$CF$7:$CI$26,卡牌消耗!AM444,卡牌消耗!AJ444)*INDEX($B$6:$F$6,AK444),0),"")</f>
        <v>17</v>
      </c>
      <c r="AS444" s="120"/>
      <c r="AT444" s="120"/>
      <c r="AU444" s="122"/>
      <c r="AV444" s="15"/>
    </row>
    <row r="445" spans="8:48" ht="16.5" x14ac:dyDescent="0.2">
      <c r="H445" s="15"/>
      <c r="I445" s="15"/>
      <c r="J445" s="15"/>
      <c r="K445" s="15"/>
      <c r="L445" s="15"/>
      <c r="M445" s="15"/>
      <c r="N445" s="15"/>
      <c r="O445" s="15"/>
      <c r="P445" s="120">
        <v>441</v>
      </c>
      <c r="Q445" s="14">
        <f t="shared" si="103"/>
        <v>9</v>
      </c>
      <c r="R445" s="14">
        <f>INDEX(挂机升级突破!$BG$6:$BG$57,卡牌消耗!X445)</f>
        <v>11</v>
      </c>
      <c r="S445" s="14">
        <f>INDEX(挂机升级突破!BH$6:BH$57,卡牌消耗!$X445)</f>
        <v>4</v>
      </c>
      <c r="T445" s="14">
        <f>INDEX(挂机升级突破!BI$6:BI$57,卡牌消耗!$X445)</f>
        <v>0</v>
      </c>
      <c r="U445" s="14" t="str">
        <f t="shared" si="104"/>
        <v>徐晃</v>
      </c>
      <c r="V445" s="14">
        <f t="shared" si="105"/>
        <v>3</v>
      </c>
      <c r="W445" s="14" t="str">
        <f t="shared" si="106"/>
        <v>徐晃魂火-25</v>
      </c>
      <c r="X445" s="14">
        <f t="shared" si="107"/>
        <v>25</v>
      </c>
      <c r="Y445" s="14" t="str">
        <f>INDEX(挂机升级突破!$BJ$4:$BT$4,INDEX(挂机升级突破!$BG$6:$BG$57,卡牌消耗!X445))</f>
        <v>金币</v>
      </c>
      <c r="Z445" s="14">
        <f>ROUND(INDEX(挂机升级突破!$AZ$6:$AZ$57,卡牌消耗!X445)*INDEX(卡牌消耗!$B$8:$F$8,V445),0)</f>
        <v>17160</v>
      </c>
      <c r="AA445" s="14" t="str">
        <f>IF(S445&gt;0,INDEX(挂机升级突破!$BJ$4:$BT$4,S445),"")</f>
        <v>橙色基础材料</v>
      </c>
      <c r="AB445" s="14">
        <f>ROUND(INDEX(挂机升级突破!$BJ$6:$BT$57,卡牌消耗!X445,S445)*INDEX(卡牌消耗!$B$5:$F$5,V445),0)</f>
        <v>13</v>
      </c>
      <c r="AC445" s="14" t="str">
        <f>IF(T445&gt;0,INDEX(挂机升级突破!$BJ$4:$BT$4,T445),"")</f>
        <v/>
      </c>
      <c r="AD445" s="14" t="str">
        <f>IF(T445&gt;0,ROUND(INDEX(挂机升级突破!$BJ$6:$BT$57,卡牌消耗!X445,T445)*INDEX(卡牌消耗!$B$7:$F$7,V445),0),"")</f>
        <v/>
      </c>
      <c r="AE445" s="122"/>
      <c r="AF445" s="15"/>
      <c r="AG445" s="120">
        <v>441</v>
      </c>
      <c r="AH445" s="14">
        <f t="shared" si="108"/>
        <v>23</v>
      </c>
      <c r="AI445" s="14">
        <f>INDEX(挂机升级突破!$BY$7:$BY$26,AM445)</f>
        <v>0</v>
      </c>
      <c r="AJ445" s="14">
        <f>INDEX(挂机升级突破!$BZ$7:$BZ$26,AM445)</f>
        <v>0</v>
      </c>
      <c r="AK445" s="14">
        <f t="shared" si="109"/>
        <v>2</v>
      </c>
      <c r="AL445" s="14" t="str">
        <f t="shared" si="110"/>
        <v>异邦刀客</v>
      </c>
      <c r="AM445" s="14">
        <f t="shared" si="111"/>
        <v>1</v>
      </c>
      <c r="AN445" s="14" t="str">
        <f t="shared" si="112"/>
        <v>异邦刀客1突</v>
      </c>
      <c r="AO445" s="14" t="str">
        <f>IF(AI445&gt;0,INDEX(挂机升级突破!$CF$5:$CJ$5,卡牌消耗!AI445),"")</f>
        <v/>
      </c>
      <c r="AP445" s="14" t="str">
        <f>IF(AI445&gt;0,ROUND(INDEX(挂机升级突破!$CJ$7:$CJ$26,卡牌消耗!AM445)*INDEX(卡牌消耗!$B$8:$F$8,AK445),0),"")</f>
        <v/>
      </c>
      <c r="AQ445" s="14" t="str">
        <f>IF(AJ445&gt;0,INDEX(挂机升级突破!$CF$5:$CJ$5,卡牌消耗!AJ445),"")</f>
        <v/>
      </c>
      <c r="AR445" s="14" t="str">
        <f>IF(AJ445&gt;0,ROUND(INDEX(挂机升级突破!$CF$7:$CI$26,卡牌消耗!AM445,卡牌消耗!AJ445)*INDEX($B$6:$F$6,AK445),0),"")</f>
        <v/>
      </c>
      <c r="AS445" s="120"/>
      <c r="AT445" s="120"/>
      <c r="AU445" s="122"/>
      <c r="AV445" s="15"/>
    </row>
    <row r="446" spans="8:48" ht="16.5" x14ac:dyDescent="0.2">
      <c r="H446" s="15"/>
      <c r="I446" s="15"/>
      <c r="J446" s="15"/>
      <c r="K446" s="15"/>
      <c r="L446" s="15"/>
      <c r="M446" s="15"/>
      <c r="N446" s="15"/>
      <c r="O446" s="15"/>
      <c r="P446" s="120">
        <v>442</v>
      </c>
      <c r="Q446" s="14">
        <f t="shared" si="103"/>
        <v>9</v>
      </c>
      <c r="R446" s="14">
        <f>INDEX(挂机升级突破!$BG$6:$BG$57,卡牌消耗!X446)</f>
        <v>11</v>
      </c>
      <c r="S446" s="14">
        <f>INDEX(挂机升级突破!BH$6:BH$57,卡牌消耗!$X446)</f>
        <v>4</v>
      </c>
      <c r="T446" s="14">
        <f>INDEX(挂机升级突破!BI$6:BI$57,卡牌消耗!$X446)</f>
        <v>0</v>
      </c>
      <c r="U446" s="14" t="str">
        <f t="shared" si="104"/>
        <v>徐晃</v>
      </c>
      <c r="V446" s="14">
        <f t="shared" si="105"/>
        <v>3</v>
      </c>
      <c r="W446" s="14" t="str">
        <f t="shared" si="106"/>
        <v>徐晃魂火-26</v>
      </c>
      <c r="X446" s="14">
        <f t="shared" si="107"/>
        <v>26</v>
      </c>
      <c r="Y446" s="14" t="str">
        <f>INDEX(挂机升级突破!$BJ$4:$BT$4,INDEX(挂机升级突破!$BG$6:$BG$57,卡牌消耗!X446))</f>
        <v>金币</v>
      </c>
      <c r="Z446" s="14">
        <f>ROUND(INDEX(挂机升级突破!$AZ$6:$AZ$57,卡牌消耗!X446)*INDEX(卡牌消耗!$B$8:$F$8,V446),0)</f>
        <v>19140</v>
      </c>
      <c r="AA446" s="14" t="str">
        <f>IF(S446&gt;0,INDEX(挂机升级突破!$BJ$4:$BT$4,S446),"")</f>
        <v>橙色基础材料</v>
      </c>
      <c r="AB446" s="14">
        <f>ROUND(INDEX(挂机升级突破!$BJ$6:$BT$57,卡牌消耗!X446,S446)*INDEX(卡牌消耗!$B$5:$F$5,V446),0)</f>
        <v>16</v>
      </c>
      <c r="AC446" s="14" t="str">
        <f>IF(T446&gt;0,INDEX(挂机升级突破!$BJ$4:$BT$4,T446),"")</f>
        <v/>
      </c>
      <c r="AD446" s="14" t="str">
        <f>IF(T446&gt;0,ROUND(INDEX(挂机升级突破!$BJ$6:$BT$57,卡牌消耗!X446,T446)*INDEX(卡牌消耗!$B$7:$F$7,V446),0),"")</f>
        <v/>
      </c>
      <c r="AE446" s="122"/>
      <c r="AF446" s="15"/>
      <c r="AG446" s="120">
        <v>442</v>
      </c>
      <c r="AH446" s="14">
        <f t="shared" si="108"/>
        <v>23</v>
      </c>
      <c r="AI446" s="14">
        <f>INDEX(挂机升级突破!$BY$7:$BY$26,AM446)</f>
        <v>5</v>
      </c>
      <c r="AJ446" s="14">
        <f>INDEX(挂机升级突破!$BZ$7:$BZ$26,AM446)</f>
        <v>0</v>
      </c>
      <c r="AK446" s="14">
        <f t="shared" si="109"/>
        <v>2</v>
      </c>
      <c r="AL446" s="14" t="str">
        <f t="shared" si="110"/>
        <v>异邦刀客</v>
      </c>
      <c r="AM446" s="14">
        <f t="shared" si="111"/>
        <v>2</v>
      </c>
      <c r="AN446" s="14" t="str">
        <f t="shared" si="112"/>
        <v>异邦刀客2突</v>
      </c>
      <c r="AO446" s="14" t="str">
        <f>IF(AI446&gt;0,INDEX(挂机升级突破!$CF$5:$CJ$5,卡牌消耗!AI446),"")</f>
        <v>金币</v>
      </c>
      <c r="AP446" s="14">
        <f>IF(AI446&gt;0,ROUND(INDEX(挂机升级突破!$CJ$7:$CJ$26,卡牌消耗!AM446)*INDEX(卡牌消耗!$B$8:$F$8,AK446),0),"")</f>
        <v>56</v>
      </c>
      <c r="AQ446" s="14" t="str">
        <f>IF(AJ446&gt;0,INDEX(挂机升级突破!$CF$5:$CJ$5,卡牌消耗!AJ446),"")</f>
        <v/>
      </c>
      <c r="AR446" s="14" t="str">
        <f>IF(AJ446&gt;0,ROUND(INDEX(挂机升级突破!$CF$7:$CI$26,卡牌消耗!AM446,卡牌消耗!AJ446)*INDEX($B$6:$F$6,AK446),0),"")</f>
        <v/>
      </c>
      <c r="AS446" s="120"/>
      <c r="AT446" s="120"/>
      <c r="AU446" s="122"/>
      <c r="AV446" s="15"/>
    </row>
    <row r="447" spans="8:48" ht="16.5" x14ac:dyDescent="0.2">
      <c r="H447" s="15"/>
      <c r="I447" s="15"/>
      <c r="J447" s="15"/>
      <c r="K447" s="15"/>
      <c r="L447" s="15"/>
      <c r="M447" s="15"/>
      <c r="N447" s="15"/>
      <c r="O447" s="15"/>
      <c r="P447" s="120">
        <v>443</v>
      </c>
      <c r="Q447" s="14">
        <f t="shared" si="103"/>
        <v>9</v>
      </c>
      <c r="R447" s="14">
        <f>INDEX(挂机升级突破!$BG$6:$BG$57,卡牌消耗!X447)</f>
        <v>11</v>
      </c>
      <c r="S447" s="14">
        <f>INDEX(挂机升级突破!BH$6:BH$57,卡牌消耗!$X447)</f>
        <v>4</v>
      </c>
      <c r="T447" s="14">
        <f>INDEX(挂机升级突破!BI$6:BI$57,卡牌消耗!$X447)</f>
        <v>0</v>
      </c>
      <c r="U447" s="14" t="str">
        <f t="shared" si="104"/>
        <v>徐晃</v>
      </c>
      <c r="V447" s="14">
        <f t="shared" si="105"/>
        <v>3</v>
      </c>
      <c r="W447" s="14" t="str">
        <f t="shared" si="106"/>
        <v>徐晃魂火-27</v>
      </c>
      <c r="X447" s="14">
        <f t="shared" si="107"/>
        <v>27</v>
      </c>
      <c r="Y447" s="14" t="str">
        <f>INDEX(挂机升级突破!$BJ$4:$BT$4,INDEX(挂机升级突破!$BG$6:$BG$57,卡牌消耗!X447))</f>
        <v>金币</v>
      </c>
      <c r="Z447" s="14">
        <f>ROUND(INDEX(挂机升级突破!$AZ$6:$AZ$57,卡牌消耗!X447)*INDEX(卡牌消耗!$B$8:$F$8,V447),0)</f>
        <v>21490</v>
      </c>
      <c r="AA447" s="14" t="str">
        <f>IF(S447&gt;0,INDEX(挂机升级突破!$BJ$4:$BT$4,S447),"")</f>
        <v>橙色基础材料</v>
      </c>
      <c r="AB447" s="14">
        <f>ROUND(INDEX(挂机升级突破!$BJ$6:$BT$57,卡牌消耗!X447,S447)*INDEX(卡牌消耗!$B$5:$F$5,V447),0)</f>
        <v>16</v>
      </c>
      <c r="AC447" s="14" t="str">
        <f>IF(T447&gt;0,INDEX(挂机升级突破!$BJ$4:$BT$4,T447),"")</f>
        <v/>
      </c>
      <c r="AD447" s="14" t="str">
        <f>IF(T447&gt;0,ROUND(INDEX(挂机升级突破!$BJ$6:$BT$57,卡牌消耗!X447,T447)*INDEX(卡牌消耗!$B$7:$F$7,V447),0),"")</f>
        <v/>
      </c>
      <c r="AE447" s="122"/>
      <c r="AF447" s="15"/>
      <c r="AG447" s="120">
        <v>443</v>
      </c>
      <c r="AH447" s="14">
        <f t="shared" si="108"/>
        <v>23</v>
      </c>
      <c r="AI447" s="14">
        <f>INDEX(挂机升级突破!$BY$7:$BY$26,AM447)</f>
        <v>5</v>
      </c>
      <c r="AJ447" s="14">
        <f>INDEX(挂机升级突破!$BZ$7:$BZ$26,AM447)</f>
        <v>0</v>
      </c>
      <c r="AK447" s="14">
        <f t="shared" si="109"/>
        <v>2</v>
      </c>
      <c r="AL447" s="14" t="str">
        <f t="shared" si="110"/>
        <v>异邦刀客</v>
      </c>
      <c r="AM447" s="14">
        <f t="shared" si="111"/>
        <v>3</v>
      </c>
      <c r="AN447" s="14" t="str">
        <f t="shared" si="112"/>
        <v>异邦刀客3突</v>
      </c>
      <c r="AO447" s="14" t="str">
        <f>IF(AI447&gt;0,INDEX(挂机升级突破!$CF$5:$CJ$5,卡牌消耗!AI447),"")</f>
        <v>金币</v>
      </c>
      <c r="AP447" s="14">
        <f>IF(AI447&gt;0,ROUND(INDEX(挂机升级突破!$CJ$7:$CJ$26,卡牌消耗!AM447)*INDEX(卡牌消耗!$B$8:$F$8,AK447),0),"")</f>
        <v>224</v>
      </c>
      <c r="AQ447" s="14" t="str">
        <f>IF(AJ447&gt;0,INDEX(挂机升级突破!$CF$5:$CJ$5,卡牌消耗!AJ447),"")</f>
        <v/>
      </c>
      <c r="AR447" s="14" t="str">
        <f>IF(AJ447&gt;0,ROUND(INDEX(挂机升级突破!$CF$7:$CI$26,卡牌消耗!AM447,卡牌消耗!AJ447)*INDEX($B$6:$F$6,AK447),0),"")</f>
        <v/>
      </c>
      <c r="AS447" s="120"/>
      <c r="AT447" s="120"/>
      <c r="AU447" s="122"/>
      <c r="AV447" s="15"/>
    </row>
    <row r="448" spans="8:48" ht="16.5" x14ac:dyDescent="0.2">
      <c r="H448" s="15"/>
      <c r="I448" s="15"/>
      <c r="J448" s="15"/>
      <c r="K448" s="15"/>
      <c r="L448" s="15"/>
      <c r="M448" s="15"/>
      <c r="N448" s="15"/>
      <c r="O448" s="15"/>
      <c r="P448" s="120">
        <v>444</v>
      </c>
      <c r="Q448" s="14">
        <f t="shared" si="103"/>
        <v>9</v>
      </c>
      <c r="R448" s="14">
        <f>INDEX(挂机升级突破!$BG$6:$BG$57,卡牌消耗!X448)</f>
        <v>11</v>
      </c>
      <c r="S448" s="14">
        <f>INDEX(挂机升级突破!BH$6:BH$57,卡牌消耗!$X448)</f>
        <v>4</v>
      </c>
      <c r="T448" s="14">
        <f>INDEX(挂机升级突破!BI$6:BI$57,卡牌消耗!$X448)</f>
        <v>0</v>
      </c>
      <c r="U448" s="14" t="str">
        <f t="shared" si="104"/>
        <v>徐晃</v>
      </c>
      <c r="V448" s="14">
        <f t="shared" si="105"/>
        <v>3</v>
      </c>
      <c r="W448" s="14" t="str">
        <f t="shared" si="106"/>
        <v>徐晃魂火-28</v>
      </c>
      <c r="X448" s="14">
        <f t="shared" si="107"/>
        <v>28</v>
      </c>
      <c r="Y448" s="14" t="str">
        <f>INDEX(挂机升级突破!$BJ$4:$BT$4,INDEX(挂机升级突破!$BG$6:$BG$57,卡牌消耗!X448))</f>
        <v>金币</v>
      </c>
      <c r="Z448" s="14">
        <f>ROUND(INDEX(挂机升级突破!$AZ$6:$AZ$57,卡牌消耗!X448)*INDEX(卡牌消耗!$B$8:$F$8,V448),0)</f>
        <v>23970</v>
      </c>
      <c r="AA448" s="14" t="str">
        <f>IF(S448&gt;0,INDEX(挂机升级突破!$BJ$4:$BT$4,S448),"")</f>
        <v>橙色基础材料</v>
      </c>
      <c r="AB448" s="14">
        <f>ROUND(INDEX(挂机升级突破!$BJ$6:$BT$57,卡牌消耗!X448,S448)*INDEX(卡牌消耗!$B$5:$F$5,V448),0)</f>
        <v>16</v>
      </c>
      <c r="AC448" s="14" t="str">
        <f>IF(T448&gt;0,INDEX(挂机升级突破!$BJ$4:$BT$4,T448),"")</f>
        <v/>
      </c>
      <c r="AD448" s="14" t="str">
        <f>IF(T448&gt;0,ROUND(INDEX(挂机升级突破!$BJ$6:$BT$57,卡牌消耗!X448,T448)*INDEX(卡牌消耗!$B$7:$F$7,V448),0),"")</f>
        <v/>
      </c>
      <c r="AE448" s="122"/>
      <c r="AF448" s="15"/>
      <c r="AG448" s="120">
        <v>444</v>
      </c>
      <c r="AH448" s="14">
        <f t="shared" si="108"/>
        <v>23</v>
      </c>
      <c r="AI448" s="14">
        <f>INDEX(挂机升级突破!$BY$7:$BY$26,AM448)</f>
        <v>5</v>
      </c>
      <c r="AJ448" s="14">
        <f>INDEX(挂机升级突破!$BZ$7:$BZ$26,AM448)</f>
        <v>1</v>
      </c>
      <c r="AK448" s="14">
        <f t="shared" si="109"/>
        <v>2</v>
      </c>
      <c r="AL448" s="14" t="str">
        <f t="shared" si="110"/>
        <v>异邦刀客</v>
      </c>
      <c r="AM448" s="14">
        <f t="shared" si="111"/>
        <v>4</v>
      </c>
      <c r="AN448" s="14" t="str">
        <f t="shared" si="112"/>
        <v>异邦刀客4突</v>
      </c>
      <c r="AO448" s="14" t="str">
        <f>IF(AI448&gt;0,INDEX(挂机升级突破!$CF$5:$CJ$5,卡牌消耗!AI448),"")</f>
        <v>金币</v>
      </c>
      <c r="AP448" s="14">
        <f>IF(AI448&gt;0,ROUND(INDEX(挂机升级突破!$CJ$7:$CJ$26,卡牌消耗!AM448)*INDEX(卡牌消耗!$B$8:$F$8,AK448),0),"")</f>
        <v>672</v>
      </c>
      <c r="AQ448" s="14" t="str">
        <f>IF(AJ448&gt;0,INDEX(挂机升级突破!$CF$5:$CJ$5,卡牌消耗!AJ448),"")</f>
        <v>玄铁</v>
      </c>
      <c r="AR448" s="14">
        <f>IF(AJ448&gt;0,ROUND(INDEX(挂机升级突破!$CF$7:$CI$26,卡牌消耗!AM448,卡牌消耗!AJ448)*INDEX($B$6:$F$6,AK448),0),"")</f>
        <v>6</v>
      </c>
      <c r="AS448" s="120"/>
      <c r="AT448" s="120"/>
      <c r="AU448" s="122"/>
      <c r="AV448" s="15"/>
    </row>
    <row r="449" spans="8:48" ht="16.5" x14ac:dyDescent="0.2">
      <c r="H449" s="15"/>
      <c r="I449" s="15"/>
      <c r="J449" s="15"/>
      <c r="K449" s="15"/>
      <c r="L449" s="15"/>
      <c r="M449" s="15"/>
      <c r="N449" s="15"/>
      <c r="O449" s="15"/>
      <c r="P449" s="120">
        <v>445</v>
      </c>
      <c r="Q449" s="14">
        <f t="shared" si="103"/>
        <v>9</v>
      </c>
      <c r="R449" s="14">
        <f>INDEX(挂机升级突破!$BG$6:$BG$57,卡牌消耗!X449)</f>
        <v>11</v>
      </c>
      <c r="S449" s="14">
        <f>INDEX(挂机升级突破!BH$6:BH$57,卡牌消耗!$X449)</f>
        <v>4</v>
      </c>
      <c r="T449" s="14">
        <f>INDEX(挂机升级突破!BI$6:BI$57,卡牌消耗!$X449)</f>
        <v>0</v>
      </c>
      <c r="U449" s="14" t="str">
        <f t="shared" si="104"/>
        <v>徐晃</v>
      </c>
      <c r="V449" s="14">
        <f t="shared" si="105"/>
        <v>3</v>
      </c>
      <c r="W449" s="14" t="str">
        <f t="shared" si="106"/>
        <v>徐晃魂火-29</v>
      </c>
      <c r="X449" s="14">
        <f t="shared" si="107"/>
        <v>29</v>
      </c>
      <c r="Y449" s="14" t="str">
        <f>INDEX(挂机升级突破!$BJ$4:$BT$4,INDEX(挂机升级突破!$BG$6:$BG$57,卡牌消耗!X449))</f>
        <v>金币</v>
      </c>
      <c r="Z449" s="14">
        <f>ROUND(INDEX(挂机升级突破!$AZ$6:$AZ$57,卡牌消耗!X449)*INDEX(卡牌消耗!$B$8:$F$8,V449),0)</f>
        <v>24785</v>
      </c>
      <c r="AA449" s="14" t="str">
        <f>IF(S449&gt;0,INDEX(挂机升级突破!$BJ$4:$BT$4,S449),"")</f>
        <v>橙色基础材料</v>
      </c>
      <c r="AB449" s="14">
        <f>ROUND(INDEX(挂机升级突破!$BJ$6:$BT$57,卡牌消耗!X449,S449)*INDEX(卡牌消耗!$B$5:$F$5,V449),0)</f>
        <v>19</v>
      </c>
      <c r="AC449" s="14" t="str">
        <f>IF(T449&gt;0,INDEX(挂机升级突破!$BJ$4:$BT$4,T449),"")</f>
        <v/>
      </c>
      <c r="AD449" s="14" t="str">
        <f>IF(T449&gt;0,ROUND(INDEX(挂机升级突破!$BJ$6:$BT$57,卡牌消耗!X449,T449)*INDEX(卡牌消耗!$B$7:$F$7,V449),0),"")</f>
        <v/>
      </c>
      <c r="AE449" s="122"/>
      <c r="AF449" s="15"/>
      <c r="AG449" s="120">
        <v>445</v>
      </c>
      <c r="AH449" s="14">
        <f t="shared" si="108"/>
        <v>23</v>
      </c>
      <c r="AI449" s="14">
        <f>INDEX(挂机升级突破!$BY$7:$BY$26,AM449)</f>
        <v>5</v>
      </c>
      <c r="AJ449" s="14">
        <f>INDEX(挂机升级突破!$BZ$7:$BZ$26,AM449)</f>
        <v>1</v>
      </c>
      <c r="AK449" s="14">
        <f t="shared" si="109"/>
        <v>2</v>
      </c>
      <c r="AL449" s="14" t="str">
        <f t="shared" si="110"/>
        <v>异邦刀客</v>
      </c>
      <c r="AM449" s="14">
        <f t="shared" si="111"/>
        <v>5</v>
      </c>
      <c r="AN449" s="14" t="str">
        <f t="shared" si="112"/>
        <v>异邦刀客5突</v>
      </c>
      <c r="AO449" s="14" t="str">
        <f>IF(AI449&gt;0,INDEX(挂机升级突破!$CF$5:$CJ$5,卡牌消耗!AI449),"")</f>
        <v>金币</v>
      </c>
      <c r="AP449" s="14">
        <f>IF(AI449&gt;0,ROUND(INDEX(挂机升级突破!$CJ$7:$CJ$26,卡牌消耗!AM449)*INDEX(卡牌消耗!$B$8:$F$8,AK449),0),"")</f>
        <v>1344</v>
      </c>
      <c r="AQ449" s="14" t="str">
        <f>IF(AJ449&gt;0,INDEX(挂机升级突破!$CF$5:$CJ$5,卡牌消耗!AJ449),"")</f>
        <v>玄铁</v>
      </c>
      <c r="AR449" s="14">
        <f>IF(AJ449&gt;0,ROUND(INDEX(挂机升级突破!$CF$7:$CI$26,卡牌消耗!AM449,卡牌消耗!AJ449)*INDEX($B$6:$F$6,AK449),0),"")</f>
        <v>11</v>
      </c>
      <c r="AS449" s="120"/>
      <c r="AT449" s="120"/>
      <c r="AU449" s="122"/>
      <c r="AV449" s="15"/>
    </row>
    <row r="450" spans="8:48" ht="16.5" x14ac:dyDescent="0.2">
      <c r="H450" s="15"/>
      <c r="I450" s="15"/>
      <c r="J450" s="15"/>
      <c r="K450" s="15"/>
      <c r="L450" s="15"/>
      <c r="M450" s="15"/>
      <c r="N450" s="15"/>
      <c r="O450" s="15"/>
      <c r="P450" s="120">
        <v>446</v>
      </c>
      <c r="Q450" s="14">
        <f t="shared" si="103"/>
        <v>9</v>
      </c>
      <c r="R450" s="14">
        <f>INDEX(挂机升级突破!$BG$6:$BG$57,卡牌消耗!X450)</f>
        <v>11</v>
      </c>
      <c r="S450" s="14">
        <f>INDEX(挂机升级突破!BH$6:BH$57,卡牌消耗!$X450)</f>
        <v>4</v>
      </c>
      <c r="T450" s="14">
        <f>INDEX(挂机升级突破!BI$6:BI$57,卡牌消耗!$X450)</f>
        <v>0</v>
      </c>
      <c r="U450" s="14" t="str">
        <f t="shared" si="104"/>
        <v>徐晃</v>
      </c>
      <c r="V450" s="14">
        <f t="shared" si="105"/>
        <v>3</v>
      </c>
      <c r="W450" s="14" t="str">
        <f t="shared" si="106"/>
        <v>徐晃魂火-30</v>
      </c>
      <c r="X450" s="14">
        <f t="shared" si="107"/>
        <v>30</v>
      </c>
      <c r="Y450" s="14" t="str">
        <f>INDEX(挂机升级突破!$BJ$4:$BT$4,INDEX(挂机升级突破!$BG$6:$BG$57,卡牌消耗!X450))</f>
        <v>金币</v>
      </c>
      <c r="Z450" s="14">
        <f>ROUND(INDEX(挂机升级突破!$AZ$6:$AZ$57,卡牌消耗!X450)*INDEX(卡牌消耗!$B$8:$F$8,V450),0)</f>
        <v>27645</v>
      </c>
      <c r="AA450" s="14" t="str">
        <f>IF(S450&gt;0,INDEX(挂机升级突破!$BJ$4:$BT$4,S450),"")</f>
        <v>橙色基础材料</v>
      </c>
      <c r="AB450" s="14">
        <f>ROUND(INDEX(挂机升级突破!$BJ$6:$BT$57,卡牌消耗!X450,S450)*INDEX(卡牌消耗!$B$5:$F$5,V450),0)</f>
        <v>19</v>
      </c>
      <c r="AC450" s="14" t="str">
        <f>IF(T450&gt;0,INDEX(挂机升级突破!$BJ$4:$BT$4,T450),"")</f>
        <v/>
      </c>
      <c r="AD450" s="14" t="str">
        <f>IF(T450&gt;0,ROUND(INDEX(挂机升级突破!$BJ$6:$BT$57,卡牌消耗!X450,T450)*INDEX(卡牌消耗!$B$7:$F$7,V450),0),"")</f>
        <v/>
      </c>
      <c r="AE450" s="122"/>
      <c r="AF450" s="15"/>
      <c r="AG450" s="120">
        <v>446</v>
      </c>
      <c r="AH450" s="14">
        <f t="shared" si="108"/>
        <v>23</v>
      </c>
      <c r="AI450" s="14">
        <f>INDEX(挂机升级突破!$BY$7:$BY$26,AM450)</f>
        <v>5</v>
      </c>
      <c r="AJ450" s="14">
        <f>INDEX(挂机升级突破!$BZ$7:$BZ$26,AM450)</f>
        <v>1</v>
      </c>
      <c r="AK450" s="14">
        <f t="shared" si="109"/>
        <v>2</v>
      </c>
      <c r="AL450" s="14" t="str">
        <f t="shared" si="110"/>
        <v>异邦刀客</v>
      </c>
      <c r="AM450" s="14">
        <f t="shared" si="111"/>
        <v>6</v>
      </c>
      <c r="AN450" s="14" t="str">
        <f t="shared" si="112"/>
        <v>异邦刀客6突</v>
      </c>
      <c r="AO450" s="14" t="str">
        <f>IF(AI450&gt;0,INDEX(挂机升级突破!$CF$5:$CJ$5,卡牌消耗!AI450),"")</f>
        <v>金币</v>
      </c>
      <c r="AP450" s="14">
        <f>IF(AI450&gt;0,ROUND(INDEX(挂机升级突破!$CJ$7:$CJ$26,卡牌消耗!AM450)*INDEX(卡牌消耗!$B$8:$F$8,AK450),0),"")</f>
        <v>1680</v>
      </c>
      <c r="AQ450" s="14" t="str">
        <f>IF(AJ450&gt;0,INDEX(挂机升级突破!$CF$5:$CJ$5,卡牌消耗!AJ450),"")</f>
        <v>玄铁</v>
      </c>
      <c r="AR450" s="14">
        <f>IF(AJ450&gt;0,ROUND(INDEX(挂机升级突破!$CF$7:$CI$26,卡牌消耗!AM450,卡牌消耗!AJ450)*INDEX($B$6:$F$6,AK450),0),"")</f>
        <v>17</v>
      </c>
      <c r="AS450" s="120"/>
      <c r="AT450" s="120"/>
      <c r="AU450" s="122"/>
      <c r="AV450" s="15"/>
    </row>
    <row r="451" spans="8:48" ht="16.5" x14ac:dyDescent="0.2">
      <c r="H451" s="15"/>
      <c r="I451" s="15"/>
      <c r="J451" s="15"/>
      <c r="K451" s="15"/>
      <c r="L451" s="15"/>
      <c r="M451" s="15"/>
      <c r="N451" s="15"/>
      <c r="O451" s="15"/>
      <c r="P451" s="120">
        <v>447</v>
      </c>
      <c r="Q451" s="14">
        <f t="shared" si="103"/>
        <v>9</v>
      </c>
      <c r="R451" s="14">
        <f>INDEX(挂机升级突破!$BG$6:$BG$57,卡牌消耗!X451)</f>
        <v>11</v>
      </c>
      <c r="S451" s="14">
        <f>INDEX(挂机升级突破!BH$6:BH$57,卡牌消耗!$X451)</f>
        <v>4</v>
      </c>
      <c r="T451" s="14">
        <f>INDEX(挂机升级突破!BI$6:BI$57,卡牌消耗!$X451)</f>
        <v>0</v>
      </c>
      <c r="U451" s="14" t="str">
        <f t="shared" si="104"/>
        <v>徐晃</v>
      </c>
      <c r="V451" s="14">
        <f t="shared" si="105"/>
        <v>3</v>
      </c>
      <c r="W451" s="14" t="str">
        <f t="shared" si="106"/>
        <v>徐晃魂火-31</v>
      </c>
      <c r="X451" s="14">
        <f t="shared" si="107"/>
        <v>31</v>
      </c>
      <c r="Y451" s="14" t="str">
        <f>INDEX(挂机升级突破!$BJ$4:$BT$4,INDEX(挂机升级突破!$BG$6:$BG$57,卡牌消耗!X451))</f>
        <v>金币</v>
      </c>
      <c r="Z451" s="14">
        <f>ROUND(INDEX(挂机升级突破!$AZ$6:$AZ$57,卡牌消耗!X451)*INDEX(卡牌消耗!$B$8:$F$8,V451),0)</f>
        <v>28700</v>
      </c>
      <c r="AA451" s="14" t="str">
        <f>IF(S451&gt;0,INDEX(挂机升级突破!$BJ$4:$BT$4,S451),"")</f>
        <v>橙色基础材料</v>
      </c>
      <c r="AB451" s="14">
        <f>ROUND(INDEX(挂机升级突破!$BJ$6:$BT$57,卡牌消耗!X451,S451)*INDEX(卡牌消耗!$B$5:$F$5,V451),0)</f>
        <v>19</v>
      </c>
      <c r="AC451" s="14" t="str">
        <f>IF(T451&gt;0,INDEX(挂机升级突破!$BJ$4:$BT$4,T451),"")</f>
        <v/>
      </c>
      <c r="AD451" s="14" t="str">
        <f>IF(T451&gt;0,ROUND(INDEX(挂机升级突破!$BJ$6:$BT$57,卡牌消耗!X451,T451)*INDEX(卡牌消耗!$B$7:$F$7,V451),0),"")</f>
        <v/>
      </c>
      <c r="AE451" s="122"/>
      <c r="AF451" s="15"/>
      <c r="AG451" s="120">
        <v>447</v>
      </c>
      <c r="AH451" s="14">
        <f t="shared" si="108"/>
        <v>23</v>
      </c>
      <c r="AI451" s="14">
        <f>INDEX(挂机升级突破!$BY$7:$BY$26,AM451)</f>
        <v>5</v>
      </c>
      <c r="AJ451" s="14">
        <f>INDEX(挂机升级突破!$BZ$7:$BZ$26,AM451)</f>
        <v>1</v>
      </c>
      <c r="AK451" s="14">
        <f t="shared" si="109"/>
        <v>2</v>
      </c>
      <c r="AL451" s="14" t="str">
        <f t="shared" si="110"/>
        <v>异邦刀客</v>
      </c>
      <c r="AM451" s="14">
        <f t="shared" si="111"/>
        <v>7</v>
      </c>
      <c r="AN451" s="14" t="str">
        <f t="shared" si="112"/>
        <v>异邦刀客7突</v>
      </c>
      <c r="AO451" s="14" t="str">
        <f>IF(AI451&gt;0,INDEX(挂机升级突破!$CF$5:$CJ$5,卡牌消耗!AI451),"")</f>
        <v>金币</v>
      </c>
      <c r="AP451" s="14">
        <f>IF(AI451&gt;0,ROUND(INDEX(挂机升级突破!$CJ$7:$CJ$26,卡牌消耗!AM451)*INDEX(卡牌消耗!$B$8:$F$8,AK451),0),"")</f>
        <v>1960</v>
      </c>
      <c r="AQ451" s="14" t="str">
        <f>IF(AJ451&gt;0,INDEX(挂机升级突破!$CF$5:$CJ$5,卡牌消耗!AJ451),"")</f>
        <v>玄铁</v>
      </c>
      <c r="AR451" s="14">
        <f>IF(AJ451&gt;0,ROUND(INDEX(挂机升级突破!$CF$7:$CI$26,卡牌消耗!AM451,卡牌消耗!AJ451)*INDEX($B$6:$F$6,AK451),0),"")</f>
        <v>28</v>
      </c>
      <c r="AS451" s="120"/>
      <c r="AT451" s="120"/>
      <c r="AU451" s="122"/>
      <c r="AV451" s="15"/>
    </row>
    <row r="452" spans="8:48" ht="16.5" x14ac:dyDescent="0.2">
      <c r="H452" s="15"/>
      <c r="I452" s="15"/>
      <c r="J452" s="15"/>
      <c r="K452" s="15"/>
      <c r="L452" s="15"/>
      <c r="M452" s="15"/>
      <c r="N452" s="15"/>
      <c r="O452" s="15"/>
      <c r="P452" s="120">
        <v>448</v>
      </c>
      <c r="Q452" s="14">
        <f t="shared" si="103"/>
        <v>9</v>
      </c>
      <c r="R452" s="14">
        <f>INDEX(挂机升级突破!$BG$6:$BG$57,卡牌消耗!X452)</f>
        <v>11</v>
      </c>
      <c r="S452" s="14">
        <f>INDEX(挂机升级突破!BH$6:BH$57,卡牌消耗!$X452)</f>
        <v>4</v>
      </c>
      <c r="T452" s="14">
        <f>INDEX(挂机升级突破!BI$6:BI$57,卡牌消耗!$X452)</f>
        <v>0</v>
      </c>
      <c r="U452" s="14" t="str">
        <f t="shared" si="104"/>
        <v>徐晃</v>
      </c>
      <c r="V452" s="14">
        <f t="shared" si="105"/>
        <v>3</v>
      </c>
      <c r="W452" s="14" t="str">
        <f t="shared" si="106"/>
        <v>徐晃魂火-32</v>
      </c>
      <c r="X452" s="14">
        <f t="shared" si="107"/>
        <v>32</v>
      </c>
      <c r="Y452" s="14" t="str">
        <f>INDEX(挂机升级突破!$BJ$4:$BT$4,INDEX(挂机升级突破!$BG$6:$BG$57,卡牌消耗!X452))</f>
        <v>金币</v>
      </c>
      <c r="Z452" s="14">
        <f>ROUND(INDEX(挂机升级突破!$AZ$6:$AZ$57,卡牌消耗!X452)*INDEX(卡牌消耗!$B$8:$F$8,V452),0)</f>
        <v>32015</v>
      </c>
      <c r="AA452" s="14" t="str">
        <f>IF(S452&gt;0,INDEX(挂机升级突破!$BJ$4:$BT$4,S452),"")</f>
        <v>橙色基础材料</v>
      </c>
      <c r="AB452" s="14">
        <f>ROUND(INDEX(挂机升级突破!$BJ$6:$BT$57,卡牌消耗!X452,S452)*INDEX(卡牌消耗!$B$5:$F$5,V452),0)</f>
        <v>19</v>
      </c>
      <c r="AC452" s="14" t="str">
        <f>IF(T452&gt;0,INDEX(挂机升级突破!$BJ$4:$BT$4,T452),"")</f>
        <v/>
      </c>
      <c r="AD452" s="14" t="str">
        <f>IF(T452&gt;0,ROUND(INDEX(挂机升级突破!$BJ$6:$BT$57,卡牌消耗!X452,T452)*INDEX(卡牌消耗!$B$7:$F$7,V452),0),"")</f>
        <v/>
      </c>
      <c r="AE452" s="122"/>
      <c r="AF452" s="15"/>
      <c r="AG452" s="120">
        <v>448</v>
      </c>
      <c r="AH452" s="14">
        <f t="shared" si="108"/>
        <v>23</v>
      </c>
      <c r="AI452" s="14">
        <f>INDEX(挂机升级突破!$BY$7:$BY$26,AM452)</f>
        <v>5</v>
      </c>
      <c r="AJ452" s="14">
        <f>INDEX(挂机升级突破!$BZ$7:$BZ$26,AM452)</f>
        <v>1</v>
      </c>
      <c r="AK452" s="14">
        <f t="shared" si="109"/>
        <v>2</v>
      </c>
      <c r="AL452" s="14" t="str">
        <f t="shared" si="110"/>
        <v>异邦刀客</v>
      </c>
      <c r="AM452" s="14">
        <f t="shared" si="111"/>
        <v>8</v>
      </c>
      <c r="AN452" s="14" t="str">
        <f t="shared" si="112"/>
        <v>异邦刀客8突</v>
      </c>
      <c r="AO452" s="14" t="str">
        <f>IF(AI452&gt;0,INDEX(挂机升级突破!$CF$5:$CJ$5,卡牌消耗!AI452),"")</f>
        <v>金币</v>
      </c>
      <c r="AP452" s="14">
        <f>IF(AI452&gt;0,ROUND(INDEX(挂机升级突破!$CJ$7:$CJ$26,卡牌消耗!AM452)*INDEX(卡牌消耗!$B$8:$F$8,AK452),0),"")</f>
        <v>2258</v>
      </c>
      <c r="AQ452" s="14" t="str">
        <f>IF(AJ452&gt;0,INDEX(挂机升级突破!$CF$5:$CJ$5,卡牌消耗!AJ452),"")</f>
        <v>玄铁</v>
      </c>
      <c r="AR452" s="14">
        <f>IF(AJ452&gt;0,ROUND(INDEX(挂机升级突破!$CF$7:$CI$26,卡牌消耗!AM452,卡牌消耗!AJ452)*INDEX($B$6:$F$6,AK452),0),"")</f>
        <v>50</v>
      </c>
      <c r="AS452" s="120"/>
      <c r="AT452" s="120"/>
      <c r="AU452" s="122"/>
      <c r="AV452" s="15"/>
    </row>
    <row r="453" spans="8:48" ht="16.5" x14ac:dyDescent="0.2">
      <c r="H453" s="15"/>
      <c r="I453" s="15"/>
      <c r="J453" s="15"/>
      <c r="K453" s="15"/>
      <c r="L453" s="15"/>
      <c r="M453" s="15"/>
      <c r="N453" s="15"/>
      <c r="O453" s="15"/>
      <c r="P453" s="120">
        <v>449</v>
      </c>
      <c r="Q453" s="14">
        <f t="shared" si="103"/>
        <v>9</v>
      </c>
      <c r="R453" s="14">
        <f>INDEX(挂机升级突破!$BG$6:$BG$57,卡牌消耗!X453)</f>
        <v>11</v>
      </c>
      <c r="S453" s="14">
        <f>INDEX(挂机升级突破!BH$6:BH$57,卡牌消耗!$X453)</f>
        <v>4</v>
      </c>
      <c r="T453" s="14">
        <f>INDEX(挂机升级突破!BI$6:BI$57,卡牌消耗!$X453)</f>
        <v>0</v>
      </c>
      <c r="U453" s="14" t="str">
        <f t="shared" si="104"/>
        <v>徐晃</v>
      </c>
      <c r="V453" s="14">
        <f t="shared" si="105"/>
        <v>3</v>
      </c>
      <c r="W453" s="14" t="str">
        <f t="shared" si="106"/>
        <v>徐晃魂火-33</v>
      </c>
      <c r="X453" s="14">
        <f t="shared" si="107"/>
        <v>33</v>
      </c>
      <c r="Y453" s="14" t="str">
        <f>INDEX(挂机升级突破!$BJ$4:$BT$4,INDEX(挂机升级突破!$BG$6:$BG$57,卡牌消耗!X453))</f>
        <v>金币</v>
      </c>
      <c r="Z453" s="14">
        <f>ROUND(INDEX(挂机升级突破!$AZ$6:$AZ$57,卡牌消耗!X453)*INDEX(卡牌消耗!$B$8:$F$8,V453),0)</f>
        <v>32895</v>
      </c>
      <c r="AA453" s="14" t="str">
        <f>IF(S453&gt;0,INDEX(挂机升级突破!$BJ$4:$BT$4,S453),"")</f>
        <v>橙色基础材料</v>
      </c>
      <c r="AB453" s="14">
        <f>ROUND(INDEX(挂机升级突破!$BJ$6:$BT$57,卡牌消耗!X453,S453)*INDEX(卡牌消耗!$B$5:$F$5,V453),0)</f>
        <v>19</v>
      </c>
      <c r="AC453" s="14" t="str">
        <f>IF(T453&gt;0,INDEX(挂机升级突破!$BJ$4:$BT$4,T453),"")</f>
        <v/>
      </c>
      <c r="AD453" s="14" t="str">
        <f>IF(T453&gt;0,ROUND(INDEX(挂机升级突破!$BJ$6:$BT$57,卡牌消耗!X453,T453)*INDEX(卡牌消耗!$B$7:$F$7,V453),0),"")</f>
        <v/>
      </c>
      <c r="AE453" s="122"/>
      <c r="AF453" s="15"/>
      <c r="AG453" s="120">
        <v>449</v>
      </c>
      <c r="AH453" s="14">
        <f t="shared" si="108"/>
        <v>23</v>
      </c>
      <c r="AI453" s="14">
        <f>INDEX(挂机升级突破!$BY$7:$BY$26,AM453)</f>
        <v>5</v>
      </c>
      <c r="AJ453" s="14">
        <f>INDEX(挂机升级突破!$BZ$7:$BZ$26,AM453)</f>
        <v>2</v>
      </c>
      <c r="AK453" s="14">
        <f t="shared" si="109"/>
        <v>2</v>
      </c>
      <c r="AL453" s="14" t="str">
        <f t="shared" si="110"/>
        <v>异邦刀客</v>
      </c>
      <c r="AM453" s="14">
        <f t="shared" si="111"/>
        <v>9</v>
      </c>
      <c r="AN453" s="14" t="str">
        <f t="shared" si="112"/>
        <v>异邦刀客9突</v>
      </c>
      <c r="AO453" s="14" t="str">
        <f>IF(AI453&gt;0,INDEX(挂机升级突破!$CF$5:$CJ$5,卡牌消耗!AI453),"")</f>
        <v>金币</v>
      </c>
      <c r="AP453" s="14">
        <f>IF(AI453&gt;0,ROUND(INDEX(挂机升级突破!$CJ$7:$CJ$26,卡牌消耗!AM453)*INDEX(卡牌消耗!$B$8:$F$8,AK453),0),"")</f>
        <v>2912</v>
      </c>
      <c r="AQ453" s="14" t="str">
        <f>IF(AJ453&gt;0,INDEX(挂机升级突破!$CF$5:$CJ$5,卡牌消耗!AJ453),"")</f>
        <v>乌金</v>
      </c>
      <c r="AR453" s="14">
        <f>IF(AJ453&gt;0,ROUND(INDEX(挂机升级突破!$CF$7:$CI$26,卡牌消耗!AM453,卡牌消耗!AJ453)*INDEX($B$6:$F$6,AK453),0),"")</f>
        <v>16</v>
      </c>
      <c r="AS453" s="120"/>
      <c r="AT453" s="120"/>
      <c r="AU453" s="122"/>
      <c r="AV453" s="15"/>
    </row>
    <row r="454" spans="8:48" ht="16.5" x14ac:dyDescent="0.2">
      <c r="H454" s="15"/>
      <c r="I454" s="15"/>
      <c r="J454" s="15"/>
      <c r="K454" s="15"/>
      <c r="L454" s="15"/>
      <c r="M454" s="15"/>
      <c r="N454" s="15"/>
      <c r="O454" s="15"/>
      <c r="P454" s="120">
        <v>450</v>
      </c>
      <c r="Q454" s="14">
        <f t="shared" ref="Q454:Q517" si="113">INT((P454-1)/52)+1</f>
        <v>9</v>
      </c>
      <c r="R454" s="14">
        <f>INDEX(挂机升级突破!$BG$6:$BG$57,卡牌消耗!X454)</f>
        <v>11</v>
      </c>
      <c r="S454" s="14">
        <f>INDEX(挂机升级突破!BH$6:BH$57,卡牌消耗!$X454)</f>
        <v>4</v>
      </c>
      <c r="T454" s="14">
        <f>INDEX(挂机升级突破!BI$6:BI$57,卡牌消耗!$X454)</f>
        <v>0</v>
      </c>
      <c r="U454" s="14" t="str">
        <f t="shared" ref="U454:U517" si="114">INDEX($B$13:$B$40,Q454)</f>
        <v>徐晃</v>
      </c>
      <c r="V454" s="14">
        <f t="shared" ref="V454:V517" si="115">INDEX($C$13:$C$40,Q454)</f>
        <v>3</v>
      </c>
      <c r="W454" s="14" t="str">
        <f t="shared" ref="W454:W517" si="116">U454&amp;"魂火-"&amp;X454</f>
        <v>徐晃魂火-34</v>
      </c>
      <c r="X454" s="14">
        <f t="shared" ref="X454:X517" si="117">P454-(Q454-1)*52</f>
        <v>34</v>
      </c>
      <c r="Y454" s="14" t="str">
        <f>INDEX(挂机升级突破!$BJ$4:$BT$4,INDEX(挂机升级突破!$BG$6:$BG$57,卡牌消耗!X454))</f>
        <v>金币</v>
      </c>
      <c r="Z454" s="14">
        <f>ROUND(INDEX(挂机升级突破!$AZ$6:$AZ$57,卡牌消耗!X454)*INDEX(卡牌消耗!$B$8:$F$8,V454),0)</f>
        <v>36690</v>
      </c>
      <c r="AA454" s="14" t="str">
        <f>IF(S454&gt;0,INDEX(挂机升级突破!$BJ$4:$BT$4,S454),"")</f>
        <v>橙色基础材料</v>
      </c>
      <c r="AB454" s="14">
        <f>ROUND(INDEX(挂机升级突破!$BJ$6:$BT$57,卡牌消耗!X454,S454)*INDEX(卡牌消耗!$B$5:$F$5,V454),0)</f>
        <v>21</v>
      </c>
      <c r="AC454" s="14" t="str">
        <f>IF(T454&gt;0,INDEX(挂机升级突破!$BJ$4:$BT$4,T454),"")</f>
        <v/>
      </c>
      <c r="AD454" s="14" t="str">
        <f>IF(T454&gt;0,ROUND(INDEX(挂机升级突破!$BJ$6:$BT$57,卡牌消耗!X454,T454)*INDEX(卡牌消耗!$B$7:$F$7,V454),0),"")</f>
        <v/>
      </c>
      <c r="AE454" s="122"/>
      <c r="AF454" s="15"/>
      <c r="AG454" s="120">
        <v>450</v>
      </c>
      <c r="AH454" s="14">
        <f t="shared" ref="AH454:AH517" si="118">INT((AG454-1)/20)+1</f>
        <v>23</v>
      </c>
      <c r="AI454" s="14">
        <f>INDEX(挂机升级突破!$BY$7:$BY$26,AM454)</f>
        <v>5</v>
      </c>
      <c r="AJ454" s="14">
        <f>INDEX(挂机升级突破!$BZ$7:$BZ$26,AM454)</f>
        <v>2</v>
      </c>
      <c r="AK454" s="14">
        <f t="shared" ref="AK454:AK517" si="119">INDEX($C$13:$C$40,AH454)</f>
        <v>2</v>
      </c>
      <c r="AL454" s="14" t="str">
        <f t="shared" ref="AL454:AL517" si="120">INDEX($B$13:$B$40,AH454)</f>
        <v>异邦刀客</v>
      </c>
      <c r="AM454" s="14">
        <f t="shared" ref="AM454:AM517" si="121">AG454-(AH454-1)*20</f>
        <v>10</v>
      </c>
      <c r="AN454" s="14" t="str">
        <f t="shared" ref="AN454:AN517" si="122">AL454&amp;AM454&amp;"突"</f>
        <v>异邦刀客10突</v>
      </c>
      <c r="AO454" s="14" t="str">
        <f>IF(AI454&gt;0,INDEX(挂机升级突破!$CF$5:$CJ$5,卡牌消耗!AI454),"")</f>
        <v>金币</v>
      </c>
      <c r="AP454" s="14">
        <f>IF(AI454&gt;0,ROUND(INDEX(挂机升级突破!$CJ$7:$CJ$26,卡牌消耗!AM454)*INDEX(卡牌消耗!$B$8:$F$8,AK454),0),"")</f>
        <v>4442</v>
      </c>
      <c r="AQ454" s="14" t="str">
        <f>IF(AJ454&gt;0,INDEX(挂机升级突破!$CF$5:$CJ$5,卡牌消耗!AJ454),"")</f>
        <v>乌金</v>
      </c>
      <c r="AR454" s="14">
        <f>IF(AJ454&gt;0,ROUND(INDEX(挂机升级突破!$CF$7:$CI$26,卡牌消耗!AM454,卡牌消耗!AJ454)*INDEX($B$6:$F$6,AK454),0),"")</f>
        <v>23</v>
      </c>
      <c r="AS454" s="120"/>
      <c r="AT454" s="120"/>
      <c r="AU454" s="122"/>
      <c r="AV454" s="15"/>
    </row>
    <row r="455" spans="8:48" ht="16.5" x14ac:dyDescent="0.2">
      <c r="H455" s="15"/>
      <c r="I455" s="15"/>
      <c r="J455" s="15"/>
      <c r="K455" s="15"/>
      <c r="L455" s="15"/>
      <c r="M455" s="15"/>
      <c r="N455" s="15"/>
      <c r="O455" s="15"/>
      <c r="P455" s="120">
        <v>451</v>
      </c>
      <c r="Q455" s="14">
        <f t="shared" si="113"/>
        <v>9</v>
      </c>
      <c r="R455" s="14">
        <f>INDEX(挂机升级突破!$BG$6:$BG$57,卡牌消耗!X455)</f>
        <v>11</v>
      </c>
      <c r="S455" s="14">
        <f>INDEX(挂机升级突破!BH$6:BH$57,卡牌消耗!$X455)</f>
        <v>4</v>
      </c>
      <c r="T455" s="14">
        <f>INDEX(挂机升级突破!BI$6:BI$57,卡牌消耗!$X455)</f>
        <v>0</v>
      </c>
      <c r="U455" s="14" t="str">
        <f t="shared" si="114"/>
        <v>徐晃</v>
      </c>
      <c r="V455" s="14">
        <f t="shared" si="115"/>
        <v>3</v>
      </c>
      <c r="W455" s="14" t="str">
        <f t="shared" si="116"/>
        <v>徐晃魂火-35</v>
      </c>
      <c r="X455" s="14">
        <f t="shared" si="117"/>
        <v>35</v>
      </c>
      <c r="Y455" s="14" t="str">
        <f>INDEX(挂机升级突破!$BJ$4:$BT$4,INDEX(挂机升级突破!$BG$6:$BG$57,卡牌消耗!X455))</f>
        <v>金币</v>
      </c>
      <c r="Z455" s="14">
        <f>ROUND(INDEX(挂机升级突破!$AZ$6:$AZ$57,卡牌消耗!X455)*INDEX(卡牌消耗!$B$8:$F$8,V455),0)</f>
        <v>37370</v>
      </c>
      <c r="AA455" s="14" t="str">
        <f>IF(S455&gt;0,INDEX(挂机升级突破!$BJ$4:$BT$4,S455),"")</f>
        <v>橙色基础材料</v>
      </c>
      <c r="AB455" s="14">
        <f>ROUND(INDEX(挂机升级突破!$BJ$6:$BT$57,卡牌消耗!X455,S455)*INDEX(卡牌消耗!$B$5:$F$5,V455),0)</f>
        <v>21</v>
      </c>
      <c r="AC455" s="14" t="str">
        <f>IF(T455&gt;0,INDEX(挂机升级突破!$BJ$4:$BT$4,T455),"")</f>
        <v/>
      </c>
      <c r="AD455" s="14" t="str">
        <f>IF(T455&gt;0,ROUND(INDEX(挂机升级突破!$BJ$6:$BT$57,卡牌消耗!X455,T455)*INDEX(卡牌消耗!$B$7:$F$7,V455),0),"")</f>
        <v/>
      </c>
      <c r="AE455" s="122"/>
      <c r="AF455" s="15"/>
      <c r="AG455" s="120">
        <v>451</v>
      </c>
      <c r="AH455" s="14">
        <f t="shared" si="118"/>
        <v>23</v>
      </c>
      <c r="AI455" s="14">
        <f>INDEX(挂机升级突破!$BY$7:$BY$26,AM455)</f>
        <v>5</v>
      </c>
      <c r="AJ455" s="14">
        <f>INDEX(挂机升级突破!$BZ$7:$BZ$26,AM455)</f>
        <v>2</v>
      </c>
      <c r="AK455" s="14">
        <f t="shared" si="119"/>
        <v>2</v>
      </c>
      <c r="AL455" s="14" t="str">
        <f t="shared" si="120"/>
        <v>异邦刀客</v>
      </c>
      <c r="AM455" s="14">
        <f t="shared" si="121"/>
        <v>11</v>
      </c>
      <c r="AN455" s="14" t="str">
        <f t="shared" si="122"/>
        <v>异邦刀客11突</v>
      </c>
      <c r="AO455" s="14" t="str">
        <f>IF(AI455&gt;0,INDEX(挂机升级突破!$CF$5:$CJ$5,卡牌消耗!AI455),"")</f>
        <v>金币</v>
      </c>
      <c r="AP455" s="14">
        <f>IF(AI455&gt;0,ROUND(INDEX(挂机升级突破!$CJ$7:$CJ$26,卡牌消耗!AM455)*INDEX(卡牌消耗!$B$8:$F$8,AK455),0),"")</f>
        <v>5460</v>
      </c>
      <c r="AQ455" s="14" t="str">
        <f>IF(AJ455&gt;0,INDEX(挂机升级突破!$CF$5:$CJ$5,卡牌消耗!AJ455),"")</f>
        <v>乌金</v>
      </c>
      <c r="AR455" s="14">
        <f>IF(AJ455&gt;0,ROUND(INDEX(挂机升级突破!$CF$7:$CI$26,卡牌消耗!AM455,卡牌消耗!AJ455)*INDEX($B$6:$F$6,AK455),0),"")</f>
        <v>30</v>
      </c>
      <c r="AS455" s="120"/>
      <c r="AT455" s="120"/>
      <c r="AU455" s="122"/>
      <c r="AV455" s="15"/>
    </row>
    <row r="456" spans="8:48" ht="16.5" x14ac:dyDescent="0.2">
      <c r="H456" s="15"/>
      <c r="I456" s="15"/>
      <c r="J456" s="15"/>
      <c r="K456" s="15"/>
      <c r="L456" s="15"/>
      <c r="M456" s="15"/>
      <c r="N456" s="15"/>
      <c r="O456" s="15"/>
      <c r="P456" s="120">
        <v>452</v>
      </c>
      <c r="Q456" s="14">
        <f t="shared" si="113"/>
        <v>9</v>
      </c>
      <c r="R456" s="14">
        <f>INDEX(挂机升级突破!$BG$6:$BG$57,卡牌消耗!X456)</f>
        <v>11</v>
      </c>
      <c r="S456" s="14">
        <f>INDEX(挂机升级突破!BH$6:BH$57,卡牌消耗!$X456)</f>
        <v>4</v>
      </c>
      <c r="T456" s="14">
        <f>INDEX(挂机升级突破!BI$6:BI$57,卡牌消耗!$X456)</f>
        <v>0</v>
      </c>
      <c r="U456" s="14" t="str">
        <f t="shared" si="114"/>
        <v>徐晃</v>
      </c>
      <c r="V456" s="14">
        <f t="shared" si="115"/>
        <v>3</v>
      </c>
      <c r="W456" s="14" t="str">
        <f t="shared" si="116"/>
        <v>徐晃魂火-36</v>
      </c>
      <c r="X456" s="14">
        <f t="shared" si="117"/>
        <v>36</v>
      </c>
      <c r="Y456" s="14" t="str">
        <f>INDEX(挂机升级突破!$BJ$4:$BT$4,INDEX(挂机升级突破!$BG$6:$BG$57,卡牌消耗!X456))</f>
        <v>金币</v>
      </c>
      <c r="Z456" s="14">
        <f>ROUND(INDEX(挂机升级突破!$AZ$6:$AZ$57,卡牌消耗!X456)*INDEX(卡牌消耗!$B$8:$F$8,V456),0)</f>
        <v>41680</v>
      </c>
      <c r="AA456" s="14" t="str">
        <f>IF(S456&gt;0,INDEX(挂机升级突破!$BJ$4:$BT$4,S456),"")</f>
        <v>橙色基础材料</v>
      </c>
      <c r="AB456" s="14">
        <f>ROUND(INDEX(挂机升级突破!$BJ$6:$BT$57,卡牌消耗!X456,S456)*INDEX(卡牌消耗!$B$5:$F$5,V456),0)</f>
        <v>21</v>
      </c>
      <c r="AC456" s="14" t="str">
        <f>IF(T456&gt;0,INDEX(挂机升级突破!$BJ$4:$BT$4,T456),"")</f>
        <v/>
      </c>
      <c r="AD456" s="14" t="str">
        <f>IF(T456&gt;0,ROUND(INDEX(挂机升级突破!$BJ$6:$BT$57,卡牌消耗!X456,T456)*INDEX(卡牌消耗!$B$7:$F$7,V456),0),"")</f>
        <v/>
      </c>
      <c r="AE456" s="122"/>
      <c r="AF456" s="15"/>
      <c r="AG456" s="120">
        <v>452</v>
      </c>
      <c r="AH456" s="14">
        <f t="shared" si="118"/>
        <v>23</v>
      </c>
      <c r="AI456" s="14">
        <f>INDEX(挂机升级突破!$BY$7:$BY$26,AM456)</f>
        <v>5</v>
      </c>
      <c r="AJ456" s="14">
        <f>INDEX(挂机升级突破!$BZ$7:$BZ$26,AM456)</f>
        <v>2</v>
      </c>
      <c r="AK456" s="14">
        <f t="shared" si="119"/>
        <v>2</v>
      </c>
      <c r="AL456" s="14" t="str">
        <f t="shared" si="120"/>
        <v>异邦刀客</v>
      </c>
      <c r="AM456" s="14">
        <f t="shared" si="121"/>
        <v>12</v>
      </c>
      <c r="AN456" s="14" t="str">
        <f t="shared" si="122"/>
        <v>异邦刀客12突</v>
      </c>
      <c r="AO456" s="14" t="str">
        <f>IF(AI456&gt;0,INDEX(挂机升级突破!$CF$5:$CJ$5,卡牌消耗!AI456),"")</f>
        <v>金币</v>
      </c>
      <c r="AP456" s="14">
        <f>IF(AI456&gt;0,ROUND(INDEX(挂机升级突破!$CJ$7:$CJ$26,卡牌消耗!AM456)*INDEX(卡牌消耗!$B$8:$F$8,AK456),0),"")</f>
        <v>9240</v>
      </c>
      <c r="AQ456" s="14" t="str">
        <f>IF(AJ456&gt;0,INDEX(挂机升级突破!$CF$5:$CJ$5,卡牌消耗!AJ456),"")</f>
        <v>乌金</v>
      </c>
      <c r="AR456" s="14">
        <f>IF(AJ456&gt;0,ROUND(INDEX(挂机升级突破!$CF$7:$CI$26,卡牌消耗!AM456,卡牌消耗!AJ456)*INDEX($B$6:$F$6,AK456),0),"")</f>
        <v>39</v>
      </c>
      <c r="AS456" s="120"/>
      <c r="AT456" s="120"/>
      <c r="AU456" s="122"/>
      <c r="AV456" s="15"/>
    </row>
    <row r="457" spans="8:48" ht="16.5" x14ac:dyDescent="0.2">
      <c r="H457" s="15"/>
      <c r="I457" s="15"/>
      <c r="J457" s="15"/>
      <c r="K457" s="15"/>
      <c r="L457" s="15"/>
      <c r="M457" s="15"/>
      <c r="N457" s="15"/>
      <c r="O457" s="15"/>
      <c r="P457" s="120">
        <v>453</v>
      </c>
      <c r="Q457" s="14">
        <f t="shared" si="113"/>
        <v>9</v>
      </c>
      <c r="R457" s="14">
        <f>INDEX(挂机升级突破!$BG$6:$BG$57,卡牌消耗!X457)</f>
        <v>11</v>
      </c>
      <c r="S457" s="14">
        <f>INDEX(挂机升级突破!BH$6:BH$57,卡牌消耗!$X457)</f>
        <v>4</v>
      </c>
      <c r="T457" s="14">
        <f>INDEX(挂机升级突破!BI$6:BI$57,卡牌消耗!$X457)</f>
        <v>0</v>
      </c>
      <c r="U457" s="14" t="str">
        <f t="shared" si="114"/>
        <v>徐晃</v>
      </c>
      <c r="V457" s="14">
        <f t="shared" si="115"/>
        <v>3</v>
      </c>
      <c r="W457" s="14" t="str">
        <f t="shared" si="116"/>
        <v>徐晃魂火-37</v>
      </c>
      <c r="X457" s="14">
        <f t="shared" si="117"/>
        <v>37</v>
      </c>
      <c r="Y457" s="14" t="str">
        <f>INDEX(挂机升级突破!$BJ$4:$BT$4,INDEX(挂机升级突破!$BG$6:$BG$57,卡牌消耗!X457))</f>
        <v>金币</v>
      </c>
      <c r="Z457" s="14">
        <f>ROUND(INDEX(挂机升级突破!$AZ$6:$AZ$57,卡牌消耗!X457)*INDEX(卡牌消耗!$B$8:$F$8,V457),0)</f>
        <v>42120</v>
      </c>
      <c r="AA457" s="14" t="str">
        <f>IF(S457&gt;0,INDEX(挂机升级突破!$BJ$4:$BT$4,S457),"")</f>
        <v>橙色基础材料</v>
      </c>
      <c r="AB457" s="14">
        <f>ROUND(INDEX(挂机升级突破!$BJ$6:$BT$57,卡牌消耗!X457,S457)*INDEX(卡牌消耗!$B$5:$F$5,V457),0)</f>
        <v>21</v>
      </c>
      <c r="AC457" s="14" t="str">
        <f>IF(T457&gt;0,INDEX(挂机升级突破!$BJ$4:$BT$4,T457),"")</f>
        <v/>
      </c>
      <c r="AD457" s="14" t="str">
        <f>IF(T457&gt;0,ROUND(INDEX(挂机升级突破!$BJ$6:$BT$57,卡牌消耗!X457,T457)*INDEX(卡牌消耗!$B$7:$F$7,V457),0),"")</f>
        <v/>
      </c>
      <c r="AE457" s="122"/>
      <c r="AF457" s="15"/>
      <c r="AG457" s="120">
        <v>453</v>
      </c>
      <c r="AH457" s="14">
        <f t="shared" si="118"/>
        <v>23</v>
      </c>
      <c r="AI457" s="14">
        <f>INDEX(挂机升级突破!$BY$7:$BY$26,AM457)</f>
        <v>5</v>
      </c>
      <c r="AJ457" s="14">
        <f>INDEX(挂机升级突破!$BZ$7:$BZ$26,AM457)</f>
        <v>3</v>
      </c>
      <c r="AK457" s="14">
        <f t="shared" si="119"/>
        <v>2</v>
      </c>
      <c r="AL457" s="14" t="str">
        <f t="shared" si="120"/>
        <v>异邦刀客</v>
      </c>
      <c r="AM457" s="14">
        <f t="shared" si="121"/>
        <v>13</v>
      </c>
      <c r="AN457" s="14" t="str">
        <f t="shared" si="122"/>
        <v>异邦刀客13突</v>
      </c>
      <c r="AO457" s="14" t="str">
        <f>IF(AI457&gt;0,INDEX(挂机升级突破!$CF$5:$CJ$5,卡牌消耗!AI457),"")</f>
        <v>金币</v>
      </c>
      <c r="AP457" s="14">
        <f>IF(AI457&gt;0,ROUND(INDEX(挂机升级突破!$CJ$7:$CJ$26,卡牌消耗!AM457)*INDEX(卡牌消耗!$B$8:$F$8,AK457),0),"")</f>
        <v>11573</v>
      </c>
      <c r="AQ457" s="14" t="str">
        <f>IF(AJ457&gt;0,INDEX(挂机升级突破!$CF$5:$CJ$5,卡牌消耗!AJ457),"")</f>
        <v>银母</v>
      </c>
      <c r="AR457" s="14">
        <f>IF(AJ457&gt;0,ROUND(INDEX(挂机升级突破!$CF$7:$CI$26,卡牌消耗!AM457,卡牌消耗!AJ457)*INDEX($B$6:$F$6,AK457),0),"")</f>
        <v>15</v>
      </c>
      <c r="AS457" s="120"/>
      <c r="AT457" s="120"/>
      <c r="AU457" s="122"/>
      <c r="AV457" s="15"/>
    </row>
    <row r="458" spans="8:48" ht="16.5" x14ac:dyDescent="0.2">
      <c r="H458" s="15"/>
      <c r="I458" s="15"/>
      <c r="J458" s="15"/>
      <c r="K458" s="15"/>
      <c r="L458" s="15"/>
      <c r="M458" s="15"/>
      <c r="N458" s="15"/>
      <c r="O458" s="15"/>
      <c r="P458" s="120">
        <v>454</v>
      </c>
      <c r="Q458" s="14">
        <f t="shared" si="113"/>
        <v>9</v>
      </c>
      <c r="R458" s="14">
        <f>INDEX(挂机升级突破!$BG$6:$BG$57,卡牌消耗!X458)</f>
        <v>11</v>
      </c>
      <c r="S458" s="14">
        <f>INDEX(挂机升级突破!BH$6:BH$57,卡牌消耗!$X458)</f>
        <v>5</v>
      </c>
      <c r="T458" s="14">
        <f>INDEX(挂机升级突破!BI$6:BI$57,卡牌消耗!$X458)</f>
        <v>0</v>
      </c>
      <c r="U458" s="14" t="str">
        <f t="shared" si="114"/>
        <v>徐晃</v>
      </c>
      <c r="V458" s="14">
        <f t="shared" si="115"/>
        <v>3</v>
      </c>
      <c r="W458" s="14" t="str">
        <f t="shared" si="116"/>
        <v>徐晃魂火-38</v>
      </c>
      <c r="X458" s="14">
        <f t="shared" si="117"/>
        <v>38</v>
      </c>
      <c r="Y458" s="14" t="str">
        <f>INDEX(挂机升级突破!$BJ$4:$BT$4,INDEX(挂机升级突破!$BG$6:$BG$57,卡牌消耗!X458))</f>
        <v>金币</v>
      </c>
      <c r="Z458" s="14">
        <f>ROUND(INDEX(挂机升级突破!$AZ$6:$AZ$57,卡牌消耗!X458)*INDEX(卡牌消耗!$B$8:$F$8,V458),0)</f>
        <v>46980</v>
      </c>
      <c r="AA458" s="14" t="str">
        <f>IF(S458&gt;0,INDEX(挂机升级突破!$BJ$4:$BT$4,S458),"")</f>
        <v>红色基础材料</v>
      </c>
      <c r="AB458" s="14">
        <f>ROUND(INDEX(挂机升级突破!$BJ$6:$BT$57,卡牌消耗!X458,S458)*INDEX(卡牌消耗!$B$5:$F$5,V458),0)</f>
        <v>8</v>
      </c>
      <c r="AC458" s="14" t="str">
        <f>IF(T458&gt;0,INDEX(挂机升级突破!$BJ$4:$BT$4,T458),"")</f>
        <v/>
      </c>
      <c r="AD458" s="14" t="str">
        <f>IF(T458&gt;0,ROUND(INDEX(挂机升级突破!$BJ$6:$BT$57,卡牌消耗!X458,T458)*INDEX(卡牌消耗!$B$7:$F$7,V458),0),"")</f>
        <v/>
      </c>
      <c r="AE458" s="122"/>
      <c r="AF458" s="15"/>
      <c r="AG458" s="120">
        <v>454</v>
      </c>
      <c r="AH458" s="14">
        <f t="shared" si="118"/>
        <v>23</v>
      </c>
      <c r="AI458" s="14">
        <f>INDEX(挂机升级突破!$BY$7:$BY$26,AM458)</f>
        <v>5</v>
      </c>
      <c r="AJ458" s="14">
        <f>INDEX(挂机升级突破!$BZ$7:$BZ$26,AM458)</f>
        <v>3</v>
      </c>
      <c r="AK458" s="14">
        <f t="shared" si="119"/>
        <v>2</v>
      </c>
      <c r="AL458" s="14" t="str">
        <f t="shared" si="120"/>
        <v>异邦刀客</v>
      </c>
      <c r="AM458" s="14">
        <f t="shared" si="121"/>
        <v>14</v>
      </c>
      <c r="AN458" s="14" t="str">
        <f t="shared" si="122"/>
        <v>异邦刀客14突</v>
      </c>
      <c r="AO458" s="14" t="str">
        <f>IF(AI458&gt;0,INDEX(挂机升级突破!$CF$5:$CJ$5,卡牌消耗!AI458),"")</f>
        <v>金币</v>
      </c>
      <c r="AP458" s="14">
        <f>IF(AI458&gt;0,ROUND(INDEX(挂机升级突破!$CJ$7:$CJ$26,卡牌消耗!AM458)*INDEX(卡牌消耗!$B$8:$F$8,AK458),0),"")</f>
        <v>15456</v>
      </c>
      <c r="AQ458" s="14" t="str">
        <f>IF(AJ458&gt;0,INDEX(挂机升级突破!$CF$5:$CJ$5,卡牌消耗!AJ458),"")</f>
        <v>银母</v>
      </c>
      <c r="AR458" s="14">
        <f>IF(AJ458&gt;0,ROUND(INDEX(挂机升级突破!$CF$7:$CI$26,卡牌消耗!AM458,卡牌消耗!AJ458)*INDEX($B$6:$F$6,AK458),0),"")</f>
        <v>21</v>
      </c>
      <c r="AS458" s="120"/>
      <c r="AT458" s="120"/>
      <c r="AU458" s="122"/>
      <c r="AV458" s="15"/>
    </row>
    <row r="459" spans="8:48" ht="16.5" x14ac:dyDescent="0.2">
      <c r="H459" s="15"/>
      <c r="I459" s="15"/>
      <c r="J459" s="15"/>
      <c r="K459" s="15"/>
      <c r="L459" s="15"/>
      <c r="M459" s="15"/>
      <c r="N459" s="15"/>
      <c r="O459" s="15"/>
      <c r="P459" s="120">
        <v>455</v>
      </c>
      <c r="Q459" s="14">
        <f t="shared" si="113"/>
        <v>9</v>
      </c>
      <c r="R459" s="14">
        <f>INDEX(挂机升级突破!$BG$6:$BG$57,卡牌消耗!X459)</f>
        <v>11</v>
      </c>
      <c r="S459" s="14">
        <f>INDEX(挂机升级突破!BH$6:BH$57,卡牌消耗!$X459)</f>
        <v>5</v>
      </c>
      <c r="T459" s="14">
        <f>INDEX(挂机升级突破!BI$6:BI$57,卡牌消耗!$X459)</f>
        <v>0</v>
      </c>
      <c r="U459" s="14" t="str">
        <f t="shared" si="114"/>
        <v>徐晃</v>
      </c>
      <c r="V459" s="14">
        <f t="shared" si="115"/>
        <v>3</v>
      </c>
      <c r="W459" s="14" t="str">
        <f t="shared" si="116"/>
        <v>徐晃魂火-39</v>
      </c>
      <c r="X459" s="14">
        <f t="shared" si="117"/>
        <v>39</v>
      </c>
      <c r="Y459" s="14" t="str">
        <f>INDEX(挂机升级突破!$BJ$4:$BT$4,INDEX(挂机升级突破!$BG$6:$BG$57,卡牌消耗!X459))</f>
        <v>金币</v>
      </c>
      <c r="Z459" s="14">
        <f>ROUND(INDEX(挂机升级突破!$AZ$6:$AZ$57,卡牌消耗!X459)*INDEX(卡牌消耗!$B$8:$F$8,V459),0)</f>
        <v>47145</v>
      </c>
      <c r="AA459" s="14" t="str">
        <f>IF(S459&gt;0,INDEX(挂机升级突破!$BJ$4:$BT$4,S459),"")</f>
        <v>红色基础材料</v>
      </c>
      <c r="AB459" s="14">
        <f>ROUND(INDEX(挂机升级突破!$BJ$6:$BT$57,卡牌消耗!X459,S459)*INDEX(卡牌消耗!$B$5:$F$5,V459),0)</f>
        <v>8</v>
      </c>
      <c r="AC459" s="14" t="str">
        <f>IF(T459&gt;0,INDEX(挂机升级突破!$BJ$4:$BT$4,T459),"")</f>
        <v/>
      </c>
      <c r="AD459" s="14" t="str">
        <f>IF(T459&gt;0,ROUND(INDEX(挂机升级突破!$BJ$6:$BT$57,卡牌消耗!X459,T459)*INDEX(卡牌消耗!$B$7:$F$7,V459),0),"")</f>
        <v/>
      </c>
      <c r="AE459" s="122"/>
      <c r="AF459" s="15"/>
      <c r="AG459" s="120">
        <v>455</v>
      </c>
      <c r="AH459" s="14">
        <f t="shared" si="118"/>
        <v>23</v>
      </c>
      <c r="AI459" s="14">
        <f>INDEX(挂机升级突破!$BY$7:$BY$26,AM459)</f>
        <v>5</v>
      </c>
      <c r="AJ459" s="14">
        <f>INDEX(挂机升级突破!$BZ$7:$BZ$26,AM459)</f>
        <v>3</v>
      </c>
      <c r="AK459" s="14">
        <f t="shared" si="119"/>
        <v>2</v>
      </c>
      <c r="AL459" s="14" t="str">
        <f t="shared" si="120"/>
        <v>异邦刀客</v>
      </c>
      <c r="AM459" s="14">
        <f t="shared" si="121"/>
        <v>15</v>
      </c>
      <c r="AN459" s="14" t="str">
        <f t="shared" si="122"/>
        <v>异邦刀客15突</v>
      </c>
      <c r="AO459" s="14" t="str">
        <f>IF(AI459&gt;0,INDEX(挂机升级突破!$CF$5:$CJ$5,卡牌消耗!AI459),"")</f>
        <v>金币</v>
      </c>
      <c r="AP459" s="14">
        <f>IF(AI459&gt;0,ROUND(INDEX(挂机升级突破!$CJ$7:$CJ$26,卡牌消耗!AM459)*INDEX(卡牌消耗!$B$8:$F$8,AK459),0),"")</f>
        <v>17714</v>
      </c>
      <c r="AQ459" s="14" t="str">
        <f>IF(AJ459&gt;0,INDEX(挂机升级突破!$CF$5:$CJ$5,卡牌消耗!AJ459),"")</f>
        <v>银母</v>
      </c>
      <c r="AR459" s="14">
        <f>IF(AJ459&gt;0,ROUND(INDEX(挂机升级突破!$CF$7:$CI$26,卡牌消耗!AM459,卡牌消耗!AJ459)*INDEX($B$6:$F$6,AK459),0),"")</f>
        <v>28</v>
      </c>
      <c r="AS459" s="120"/>
      <c r="AT459" s="120"/>
      <c r="AU459" s="122"/>
      <c r="AV459" s="15"/>
    </row>
    <row r="460" spans="8:48" ht="16.5" x14ac:dyDescent="0.2">
      <c r="H460" s="15"/>
      <c r="I460" s="15"/>
      <c r="J460" s="15"/>
      <c r="K460" s="15"/>
      <c r="L460" s="15"/>
      <c r="M460" s="15"/>
      <c r="N460" s="15"/>
      <c r="O460" s="15"/>
      <c r="P460" s="120">
        <v>456</v>
      </c>
      <c r="Q460" s="14">
        <f t="shared" si="113"/>
        <v>9</v>
      </c>
      <c r="R460" s="14">
        <f>INDEX(挂机升级突破!$BG$6:$BG$57,卡牌消耗!X460)</f>
        <v>11</v>
      </c>
      <c r="S460" s="14">
        <f>INDEX(挂机升级突破!BH$6:BH$57,卡牌消耗!$X460)</f>
        <v>5</v>
      </c>
      <c r="T460" s="14">
        <f>INDEX(挂机升级突破!BI$6:BI$57,卡牌消耗!$X460)</f>
        <v>0</v>
      </c>
      <c r="U460" s="14" t="str">
        <f t="shared" si="114"/>
        <v>徐晃</v>
      </c>
      <c r="V460" s="14">
        <f t="shared" si="115"/>
        <v>3</v>
      </c>
      <c r="W460" s="14" t="str">
        <f t="shared" si="116"/>
        <v>徐晃魂火-40</v>
      </c>
      <c r="X460" s="14">
        <f t="shared" si="117"/>
        <v>40</v>
      </c>
      <c r="Y460" s="14" t="str">
        <f>INDEX(挂机升级突破!$BJ$4:$BT$4,INDEX(挂机升级突破!$BG$6:$BG$57,卡牌消耗!X460))</f>
        <v>金币</v>
      </c>
      <c r="Z460" s="14">
        <f>ROUND(INDEX(挂机升级突破!$AZ$6:$AZ$57,卡牌消耗!X460)*INDEX(卡牌消耗!$B$8:$F$8,V460),0)</f>
        <v>52585</v>
      </c>
      <c r="AA460" s="14" t="str">
        <f>IF(S460&gt;0,INDEX(挂机升级突破!$BJ$4:$BT$4,S460),"")</f>
        <v>红色基础材料</v>
      </c>
      <c r="AB460" s="14">
        <f>ROUND(INDEX(挂机升级突破!$BJ$6:$BT$57,卡牌消耗!X460,S460)*INDEX(卡牌消耗!$B$5:$F$5,V460),0)</f>
        <v>8</v>
      </c>
      <c r="AC460" s="14" t="str">
        <f>IF(T460&gt;0,INDEX(挂机升级突破!$BJ$4:$BT$4,T460),"")</f>
        <v/>
      </c>
      <c r="AD460" s="14" t="str">
        <f>IF(T460&gt;0,ROUND(INDEX(挂机升级突破!$BJ$6:$BT$57,卡牌消耗!X460,T460)*INDEX(卡牌消耗!$B$7:$F$7,V460),0),"")</f>
        <v/>
      </c>
      <c r="AE460" s="122"/>
      <c r="AF460" s="15"/>
      <c r="AG460" s="120">
        <v>456</v>
      </c>
      <c r="AH460" s="14">
        <f t="shared" si="118"/>
        <v>23</v>
      </c>
      <c r="AI460" s="14">
        <f>INDEX(挂机升级突破!$BY$7:$BY$26,AM460)</f>
        <v>5</v>
      </c>
      <c r="AJ460" s="14">
        <f>INDEX(挂机升级突破!$BZ$7:$BZ$26,AM460)</f>
        <v>3</v>
      </c>
      <c r="AK460" s="14">
        <f t="shared" si="119"/>
        <v>2</v>
      </c>
      <c r="AL460" s="14" t="str">
        <f t="shared" si="120"/>
        <v>异邦刀客</v>
      </c>
      <c r="AM460" s="14">
        <f t="shared" si="121"/>
        <v>16</v>
      </c>
      <c r="AN460" s="14" t="str">
        <f t="shared" si="122"/>
        <v>异邦刀客16突</v>
      </c>
      <c r="AO460" s="14" t="str">
        <f>IF(AI460&gt;0,INDEX(挂机升级突破!$CF$5:$CJ$5,卡牌消耗!AI460),"")</f>
        <v>金币</v>
      </c>
      <c r="AP460" s="14">
        <f>IF(AI460&gt;0,ROUND(INDEX(挂机升级突破!$CJ$7:$CJ$26,卡牌消耗!AM460)*INDEX(卡牌消耗!$B$8:$F$8,AK460),0),"")</f>
        <v>22680</v>
      </c>
      <c r="AQ460" s="14" t="str">
        <f>IF(AJ460&gt;0,INDEX(挂机升级突破!$CF$5:$CJ$5,卡牌消耗!AJ460),"")</f>
        <v>银母</v>
      </c>
      <c r="AR460" s="14">
        <f>IF(AJ460&gt;0,ROUND(INDEX(挂机升级突破!$CF$7:$CI$26,卡牌消耗!AM460,卡牌消耗!AJ460)*INDEX($B$6:$F$6,AK460),0),"")</f>
        <v>36</v>
      </c>
      <c r="AS460" s="120"/>
      <c r="AT460" s="120"/>
      <c r="AU460" s="122"/>
      <c r="AV460" s="15"/>
    </row>
    <row r="461" spans="8:48" ht="16.5" x14ac:dyDescent="0.2">
      <c r="H461" s="15"/>
      <c r="I461" s="15"/>
      <c r="J461" s="15"/>
      <c r="K461" s="15"/>
      <c r="L461" s="15"/>
      <c r="M461" s="15"/>
      <c r="N461" s="15"/>
      <c r="O461" s="15"/>
      <c r="P461" s="120">
        <v>457</v>
      </c>
      <c r="Q461" s="14">
        <f t="shared" si="113"/>
        <v>9</v>
      </c>
      <c r="R461" s="14">
        <f>INDEX(挂机升级突破!$BG$6:$BG$57,卡牌消耗!X461)</f>
        <v>11</v>
      </c>
      <c r="S461" s="14">
        <f>INDEX(挂机升级突破!BH$6:BH$57,卡牌消耗!$X461)</f>
        <v>5</v>
      </c>
      <c r="T461" s="14">
        <f>INDEX(挂机升级突破!BI$6:BI$57,卡牌消耗!$X461)</f>
        <v>10</v>
      </c>
      <c r="U461" s="14" t="str">
        <f t="shared" si="114"/>
        <v>徐晃</v>
      </c>
      <c r="V461" s="14">
        <f t="shared" si="115"/>
        <v>3</v>
      </c>
      <c r="W461" s="14" t="str">
        <f t="shared" si="116"/>
        <v>徐晃魂火-41</v>
      </c>
      <c r="X461" s="14">
        <f t="shared" si="117"/>
        <v>41</v>
      </c>
      <c r="Y461" s="14" t="str">
        <f>INDEX(挂机升级突破!$BJ$4:$BT$4,INDEX(挂机升级突破!$BG$6:$BG$57,卡牌消耗!X461))</f>
        <v>金币</v>
      </c>
      <c r="Z461" s="14">
        <f>ROUND(INDEX(挂机升级突破!$AZ$6:$AZ$57,卡牌消耗!X461)*INDEX(卡牌消耗!$B$8:$F$8,V461),0)</f>
        <v>58930</v>
      </c>
      <c r="AA461" s="14" t="str">
        <f>IF(S461&gt;0,INDEX(挂机升级突破!$BJ$4:$BT$4,S461),"")</f>
        <v>红色基础材料</v>
      </c>
      <c r="AB461" s="14">
        <f>ROUND(INDEX(挂机升级突破!$BJ$6:$BT$57,卡牌消耗!X461,S461)*INDEX(卡牌消耗!$B$5:$F$5,V461),0)</f>
        <v>9</v>
      </c>
      <c r="AC461" s="14" t="str">
        <f>IF(T461&gt;0,INDEX(挂机升级突破!$BJ$4:$BT$4,T461),"")</f>
        <v>灵玉</v>
      </c>
      <c r="AD461" s="14">
        <f>IF(T461&gt;0,ROUND(INDEX(挂机升级突破!$BJ$6:$BT$57,卡牌消耗!X461,T461)*INDEX(卡牌消耗!$B$7:$F$7,V461),0),"")</f>
        <v>1</v>
      </c>
      <c r="AE461" s="122"/>
      <c r="AF461" s="15"/>
      <c r="AG461" s="120">
        <v>457</v>
      </c>
      <c r="AH461" s="14">
        <f t="shared" si="118"/>
        <v>23</v>
      </c>
      <c r="AI461" s="14">
        <f>INDEX(挂机升级突破!$BY$7:$BY$26,AM461)</f>
        <v>5</v>
      </c>
      <c r="AJ461" s="14">
        <f>INDEX(挂机升级突破!$BZ$7:$BZ$26,AM461)</f>
        <v>4</v>
      </c>
      <c r="AK461" s="14">
        <f t="shared" si="119"/>
        <v>2</v>
      </c>
      <c r="AL461" s="14" t="str">
        <f t="shared" si="120"/>
        <v>异邦刀客</v>
      </c>
      <c r="AM461" s="14">
        <f t="shared" si="121"/>
        <v>17</v>
      </c>
      <c r="AN461" s="14" t="str">
        <f t="shared" si="122"/>
        <v>异邦刀客17突</v>
      </c>
      <c r="AO461" s="14" t="str">
        <f>IF(AI461&gt;0,INDEX(挂机升级突破!$CF$5:$CJ$5,卡牌消耗!AI461),"")</f>
        <v>金币</v>
      </c>
      <c r="AP461" s="14">
        <f>IF(AI461&gt;0,ROUND(INDEX(挂机升级突破!$CJ$7:$CJ$26,卡牌消耗!AM461)*INDEX(卡牌消耗!$B$8:$F$8,AK461),0),"")</f>
        <v>25386</v>
      </c>
      <c r="AQ461" s="14" t="str">
        <f>IF(AJ461&gt;0,INDEX(挂机升级突破!$CF$5:$CJ$5,卡牌消耗!AJ461),"")</f>
        <v>铀金</v>
      </c>
      <c r="AR461" s="14">
        <f>IF(AJ461&gt;0,ROUND(INDEX(挂机升级突破!$CF$7:$CI$26,卡牌消耗!AM461,卡牌消耗!AJ461)*INDEX($B$6:$F$6,AK461),0),"")</f>
        <v>7</v>
      </c>
      <c r="AS461" s="120"/>
      <c r="AT461" s="120"/>
      <c r="AU461" s="122"/>
      <c r="AV461" s="15"/>
    </row>
    <row r="462" spans="8:48" ht="16.5" x14ac:dyDescent="0.2">
      <c r="H462" s="15"/>
      <c r="I462" s="15"/>
      <c r="J462" s="15"/>
      <c r="K462" s="15"/>
      <c r="L462" s="15"/>
      <c r="M462" s="15"/>
      <c r="N462" s="15"/>
      <c r="O462" s="15"/>
      <c r="P462" s="120">
        <v>458</v>
      </c>
      <c r="Q462" s="14">
        <f t="shared" si="113"/>
        <v>9</v>
      </c>
      <c r="R462" s="14">
        <f>INDEX(挂机升级突破!$BG$6:$BG$57,卡牌消耗!X462)</f>
        <v>11</v>
      </c>
      <c r="S462" s="14">
        <f>INDEX(挂机升级突破!BH$6:BH$57,卡牌消耗!$X462)</f>
        <v>5</v>
      </c>
      <c r="T462" s="14">
        <f>INDEX(挂机升级突破!BI$6:BI$57,卡牌消耗!$X462)</f>
        <v>10</v>
      </c>
      <c r="U462" s="14" t="str">
        <f t="shared" si="114"/>
        <v>徐晃</v>
      </c>
      <c r="V462" s="14">
        <f t="shared" si="115"/>
        <v>3</v>
      </c>
      <c r="W462" s="14" t="str">
        <f t="shared" si="116"/>
        <v>徐晃魂火-42</v>
      </c>
      <c r="X462" s="14">
        <f t="shared" si="117"/>
        <v>42</v>
      </c>
      <c r="Y462" s="14" t="str">
        <f>INDEX(挂机升级突破!$BJ$4:$BT$4,INDEX(挂机升级突破!$BG$6:$BG$57,卡牌消耗!X462))</f>
        <v>金币</v>
      </c>
      <c r="Z462" s="14">
        <f>ROUND(INDEX(挂机升级突破!$AZ$6:$AZ$57,卡牌消耗!X462)*INDEX(卡牌消耗!$B$8:$F$8,V462),0)</f>
        <v>65730</v>
      </c>
      <c r="AA462" s="14" t="str">
        <f>IF(S462&gt;0,INDEX(挂机升级突破!$BJ$4:$BT$4,S462),"")</f>
        <v>红色基础材料</v>
      </c>
      <c r="AB462" s="14">
        <f>ROUND(INDEX(挂机升级突破!$BJ$6:$BT$57,卡牌消耗!X462,S462)*INDEX(卡牌消耗!$B$5:$F$5,V462),0)</f>
        <v>9</v>
      </c>
      <c r="AC462" s="14" t="str">
        <f>IF(T462&gt;0,INDEX(挂机升级突破!$BJ$4:$BT$4,T462),"")</f>
        <v>灵玉</v>
      </c>
      <c r="AD462" s="14">
        <f>IF(T462&gt;0,ROUND(INDEX(挂机升级突破!$BJ$6:$BT$57,卡牌消耗!X462,T462)*INDEX(卡牌消耗!$B$7:$F$7,V462),0),"")</f>
        <v>1</v>
      </c>
      <c r="AE462" s="122"/>
      <c r="AF462" s="15"/>
      <c r="AG462" s="120">
        <v>458</v>
      </c>
      <c r="AH462" s="14">
        <f t="shared" si="118"/>
        <v>23</v>
      </c>
      <c r="AI462" s="14">
        <f>INDEX(挂机升级突破!$BY$7:$BY$26,AM462)</f>
        <v>5</v>
      </c>
      <c r="AJ462" s="14">
        <f>INDEX(挂机升级突破!$BZ$7:$BZ$26,AM462)</f>
        <v>4</v>
      </c>
      <c r="AK462" s="14">
        <f t="shared" si="119"/>
        <v>2</v>
      </c>
      <c r="AL462" s="14" t="str">
        <f t="shared" si="120"/>
        <v>异邦刀客</v>
      </c>
      <c r="AM462" s="14">
        <f t="shared" si="121"/>
        <v>18</v>
      </c>
      <c r="AN462" s="14" t="str">
        <f t="shared" si="122"/>
        <v>异邦刀客18突</v>
      </c>
      <c r="AO462" s="14" t="str">
        <f>IF(AI462&gt;0,INDEX(挂机升级突破!$CF$5:$CJ$5,卡牌消耗!AI462),"")</f>
        <v>金币</v>
      </c>
      <c r="AP462" s="14">
        <f>IF(AI462&gt;0,ROUND(INDEX(挂机升级突破!$CJ$7:$CJ$26,卡牌消耗!AM462)*INDEX(卡牌消耗!$B$8:$F$8,AK462),0),"")</f>
        <v>37800</v>
      </c>
      <c r="AQ462" s="14" t="str">
        <f>IF(AJ462&gt;0,INDEX(挂机升级突破!$CF$5:$CJ$5,卡牌消耗!AJ462),"")</f>
        <v>铀金</v>
      </c>
      <c r="AR462" s="14">
        <f>IF(AJ462&gt;0,ROUND(INDEX(挂机升级突破!$CF$7:$CI$26,卡牌消耗!AM462,卡牌消耗!AJ462)*INDEX($B$6:$F$6,AK462),0),"")</f>
        <v>10</v>
      </c>
      <c r="AS462" s="120"/>
      <c r="AT462" s="120"/>
      <c r="AU462" s="122"/>
      <c r="AV462" s="15"/>
    </row>
    <row r="463" spans="8:48" ht="16.5" x14ac:dyDescent="0.2">
      <c r="H463" s="15"/>
      <c r="I463" s="15"/>
      <c r="J463" s="15"/>
      <c r="K463" s="15"/>
      <c r="L463" s="15"/>
      <c r="M463" s="15"/>
      <c r="N463" s="15"/>
      <c r="O463" s="15"/>
      <c r="P463" s="120">
        <v>459</v>
      </c>
      <c r="Q463" s="14">
        <f t="shared" si="113"/>
        <v>9</v>
      </c>
      <c r="R463" s="14">
        <f>INDEX(挂机升级突破!$BG$6:$BG$57,卡牌消耗!X463)</f>
        <v>11</v>
      </c>
      <c r="S463" s="14">
        <f>INDEX(挂机升级突破!BH$6:BH$57,卡牌消耗!$X463)</f>
        <v>5</v>
      </c>
      <c r="T463" s="14">
        <f>INDEX(挂机升级突破!BI$6:BI$57,卡牌消耗!$X463)</f>
        <v>10</v>
      </c>
      <c r="U463" s="14" t="str">
        <f t="shared" si="114"/>
        <v>徐晃</v>
      </c>
      <c r="V463" s="14">
        <f t="shared" si="115"/>
        <v>3</v>
      </c>
      <c r="W463" s="14" t="str">
        <f t="shared" si="116"/>
        <v>徐晃魂火-43</v>
      </c>
      <c r="X463" s="14">
        <f t="shared" si="117"/>
        <v>43</v>
      </c>
      <c r="Y463" s="14" t="str">
        <f>INDEX(挂机升级突破!$BJ$4:$BT$4,INDEX(挂机升级突破!$BG$6:$BG$57,卡牌消耗!X463))</f>
        <v>金币</v>
      </c>
      <c r="Z463" s="14">
        <f>ROUND(INDEX(挂机升级突破!$AZ$6:$AZ$57,卡牌消耗!X463)*INDEX(卡牌消耗!$B$8:$F$8,V463),0)</f>
        <v>70200</v>
      </c>
      <c r="AA463" s="14" t="str">
        <f>IF(S463&gt;0,INDEX(挂机升级突破!$BJ$4:$BT$4,S463),"")</f>
        <v>红色基础材料</v>
      </c>
      <c r="AB463" s="14">
        <f>ROUND(INDEX(挂机升级突破!$BJ$6:$BT$57,卡牌消耗!X463,S463)*INDEX(卡牌消耗!$B$5:$F$5,V463),0)</f>
        <v>9</v>
      </c>
      <c r="AC463" s="14" t="str">
        <f>IF(T463&gt;0,INDEX(挂机升级突破!$BJ$4:$BT$4,T463),"")</f>
        <v>灵玉</v>
      </c>
      <c r="AD463" s="14">
        <f>IF(T463&gt;0,ROUND(INDEX(挂机升级突破!$BJ$6:$BT$57,卡牌消耗!X463,T463)*INDEX(卡牌消耗!$B$7:$F$7,V463),0),"")</f>
        <v>1</v>
      </c>
      <c r="AE463" s="122"/>
      <c r="AF463" s="15"/>
      <c r="AG463" s="120">
        <v>459</v>
      </c>
      <c r="AH463" s="14">
        <f t="shared" si="118"/>
        <v>23</v>
      </c>
      <c r="AI463" s="14">
        <f>INDEX(挂机升级突破!$BY$7:$BY$26,AM463)</f>
        <v>5</v>
      </c>
      <c r="AJ463" s="14">
        <f>INDEX(挂机升级突破!$BZ$7:$BZ$26,AM463)</f>
        <v>4</v>
      </c>
      <c r="AK463" s="14">
        <f t="shared" si="119"/>
        <v>2</v>
      </c>
      <c r="AL463" s="14" t="str">
        <f t="shared" si="120"/>
        <v>异邦刀客</v>
      </c>
      <c r="AM463" s="14">
        <f t="shared" si="121"/>
        <v>19</v>
      </c>
      <c r="AN463" s="14" t="str">
        <f t="shared" si="122"/>
        <v>异邦刀客19突</v>
      </c>
      <c r="AO463" s="14" t="str">
        <f>IF(AI463&gt;0,INDEX(挂机升级突破!$CF$5:$CJ$5,卡牌消耗!AI463),"")</f>
        <v>金币</v>
      </c>
      <c r="AP463" s="14">
        <f>IF(AI463&gt;0,ROUND(INDEX(挂机升级突破!$CJ$7:$CJ$26,卡牌消耗!AM463)*INDEX(卡牌消耗!$B$8:$F$8,AK463),0),"")</f>
        <v>45574</v>
      </c>
      <c r="AQ463" s="14" t="str">
        <f>IF(AJ463&gt;0,INDEX(挂机升级突破!$CF$5:$CJ$5,卡牌消耗!AJ463),"")</f>
        <v>铀金</v>
      </c>
      <c r="AR463" s="14">
        <f>IF(AJ463&gt;0,ROUND(INDEX(挂机升级突破!$CF$7:$CI$26,卡牌消耗!AM463,卡牌消耗!AJ463)*INDEX($B$6:$F$6,AK463),0),"")</f>
        <v>13</v>
      </c>
      <c r="AS463" s="120"/>
      <c r="AT463" s="120"/>
      <c r="AU463" s="122"/>
      <c r="AV463" s="15"/>
    </row>
    <row r="464" spans="8:48" ht="16.5" x14ac:dyDescent="0.2">
      <c r="H464" s="15"/>
      <c r="I464" s="15"/>
      <c r="J464" s="15"/>
      <c r="K464" s="15"/>
      <c r="L464" s="15"/>
      <c r="M464" s="15"/>
      <c r="N464" s="15"/>
      <c r="O464" s="15"/>
      <c r="P464" s="120">
        <v>460</v>
      </c>
      <c r="Q464" s="14">
        <f t="shared" si="113"/>
        <v>9</v>
      </c>
      <c r="R464" s="14">
        <f>INDEX(挂机升级突破!$BG$6:$BG$57,卡牌消耗!X464)</f>
        <v>11</v>
      </c>
      <c r="S464" s="14">
        <f>INDEX(挂机升级突破!BH$6:BH$57,卡牌消耗!$X464)</f>
        <v>5</v>
      </c>
      <c r="T464" s="14">
        <f>INDEX(挂机升级突破!BI$6:BI$57,卡牌消耗!$X464)</f>
        <v>10</v>
      </c>
      <c r="U464" s="14" t="str">
        <f t="shared" si="114"/>
        <v>徐晃</v>
      </c>
      <c r="V464" s="14">
        <f t="shared" si="115"/>
        <v>3</v>
      </c>
      <c r="W464" s="14" t="str">
        <f t="shared" si="116"/>
        <v>徐晃魂火-44</v>
      </c>
      <c r="X464" s="14">
        <f t="shared" si="117"/>
        <v>44</v>
      </c>
      <c r="Y464" s="14" t="str">
        <f>INDEX(挂机升级突破!$BJ$4:$BT$4,INDEX(挂机升级突破!$BG$6:$BG$57,卡牌消耗!X464))</f>
        <v>金币</v>
      </c>
      <c r="Z464" s="14">
        <f>ROUND(INDEX(挂机升级突破!$AZ$6:$AZ$57,卡牌消耗!X464)*INDEX(卡牌消耗!$B$8:$F$8,V464),0)</f>
        <v>78300</v>
      </c>
      <c r="AA464" s="14" t="str">
        <f>IF(S464&gt;0,INDEX(挂机升级突破!$BJ$4:$BT$4,S464),"")</f>
        <v>红色基础材料</v>
      </c>
      <c r="AB464" s="14">
        <f>ROUND(INDEX(挂机升级突破!$BJ$6:$BT$57,卡牌消耗!X464,S464)*INDEX(卡牌消耗!$B$5:$F$5,V464),0)</f>
        <v>11</v>
      </c>
      <c r="AC464" s="14" t="str">
        <f>IF(T464&gt;0,INDEX(挂机升级突破!$BJ$4:$BT$4,T464),"")</f>
        <v>灵玉</v>
      </c>
      <c r="AD464" s="14">
        <f>IF(T464&gt;0,ROUND(INDEX(挂机升级突破!$BJ$6:$BT$57,卡牌消耗!X464,T464)*INDEX(卡牌消耗!$B$7:$F$7,V464),0),"")</f>
        <v>1</v>
      </c>
      <c r="AE464" s="122"/>
      <c r="AF464" s="15"/>
      <c r="AG464" s="120">
        <v>460</v>
      </c>
      <c r="AH464" s="14">
        <f t="shared" si="118"/>
        <v>23</v>
      </c>
      <c r="AI464" s="14">
        <f>INDEX(挂机升级突破!$BY$7:$BY$26,AM464)</f>
        <v>5</v>
      </c>
      <c r="AJ464" s="14">
        <f>INDEX(挂机升级突破!$BZ$7:$BZ$26,AM464)</f>
        <v>4</v>
      </c>
      <c r="AK464" s="14">
        <f t="shared" si="119"/>
        <v>2</v>
      </c>
      <c r="AL464" s="14" t="str">
        <f t="shared" si="120"/>
        <v>异邦刀客</v>
      </c>
      <c r="AM464" s="14">
        <f t="shared" si="121"/>
        <v>20</v>
      </c>
      <c r="AN464" s="14" t="str">
        <f t="shared" si="122"/>
        <v>异邦刀客20突</v>
      </c>
      <c r="AO464" s="14" t="str">
        <f>IF(AI464&gt;0,INDEX(挂机升级突破!$CF$5:$CJ$5,卡牌消耗!AI464),"")</f>
        <v>金币</v>
      </c>
      <c r="AP464" s="14">
        <f>IF(AI464&gt;0,ROUND(INDEX(挂机升级突破!$CJ$7:$CJ$26,卡牌消耗!AM464)*INDEX(卡牌消耗!$B$8:$F$8,AK464),0),"")</f>
        <v>63504</v>
      </c>
      <c r="AQ464" s="14" t="str">
        <f>IF(AJ464&gt;0,INDEX(挂机升级突破!$CF$5:$CJ$5,卡牌消耗!AJ464),"")</f>
        <v>铀金</v>
      </c>
      <c r="AR464" s="14">
        <f>IF(AJ464&gt;0,ROUND(INDEX(挂机升级突破!$CF$7:$CI$26,卡牌消耗!AM464,卡牌消耗!AJ464)*INDEX($B$6:$F$6,AK464),0),"")</f>
        <v>17</v>
      </c>
      <c r="AS464" s="120"/>
      <c r="AT464" s="120"/>
      <c r="AU464" s="122"/>
      <c r="AV464" s="15"/>
    </row>
    <row r="465" spans="8:48" ht="16.5" x14ac:dyDescent="0.2">
      <c r="H465" s="15"/>
      <c r="I465" s="15"/>
      <c r="J465" s="15"/>
      <c r="K465" s="15"/>
      <c r="L465" s="15"/>
      <c r="M465" s="15"/>
      <c r="N465" s="15"/>
      <c r="O465" s="15"/>
      <c r="P465" s="120">
        <v>461</v>
      </c>
      <c r="Q465" s="14">
        <f t="shared" si="113"/>
        <v>9</v>
      </c>
      <c r="R465" s="14">
        <f>INDEX(挂机升级突破!$BG$6:$BG$57,卡牌消耗!X465)</f>
        <v>11</v>
      </c>
      <c r="S465" s="14">
        <f>INDEX(挂机升级突破!BH$6:BH$57,卡牌消耗!$X465)</f>
        <v>5</v>
      </c>
      <c r="T465" s="14">
        <f>INDEX(挂机升级突破!BI$6:BI$57,卡牌消耗!$X465)</f>
        <v>10</v>
      </c>
      <c r="U465" s="14" t="str">
        <f t="shared" si="114"/>
        <v>徐晃</v>
      </c>
      <c r="V465" s="14">
        <f t="shared" si="115"/>
        <v>3</v>
      </c>
      <c r="W465" s="14" t="str">
        <f t="shared" si="116"/>
        <v>徐晃魂火-45</v>
      </c>
      <c r="X465" s="14">
        <f t="shared" si="117"/>
        <v>45</v>
      </c>
      <c r="Y465" s="14" t="str">
        <f>INDEX(挂机升级突破!$BJ$4:$BT$4,INDEX(挂机升级突破!$BG$6:$BG$57,卡牌消耗!X465))</f>
        <v>金币</v>
      </c>
      <c r="Z465" s="14">
        <f>ROUND(INDEX(挂机升级突破!$AZ$6:$AZ$57,卡牌消耗!X465)*INDEX(卡牌消耗!$B$8:$F$8,V465),0)</f>
        <v>84635</v>
      </c>
      <c r="AA465" s="14" t="str">
        <f>IF(S465&gt;0,INDEX(挂机升级突破!$BJ$4:$BT$4,S465),"")</f>
        <v>红色基础材料</v>
      </c>
      <c r="AB465" s="14">
        <f>ROUND(INDEX(挂机升级突破!$BJ$6:$BT$57,卡牌消耗!X465,S465)*INDEX(卡牌消耗!$B$5:$F$5,V465),0)</f>
        <v>11</v>
      </c>
      <c r="AC465" s="14" t="str">
        <f>IF(T465&gt;0,INDEX(挂机升级突破!$BJ$4:$BT$4,T465),"")</f>
        <v>灵玉</v>
      </c>
      <c r="AD465" s="14">
        <f>IF(T465&gt;0,ROUND(INDEX(挂机升级突破!$BJ$6:$BT$57,卡牌消耗!X465,T465)*INDEX(卡牌消耗!$B$7:$F$7,V465),0),"")</f>
        <v>1</v>
      </c>
      <c r="AE465" s="122"/>
      <c r="AF465" s="15"/>
      <c r="AG465" s="120">
        <v>461</v>
      </c>
      <c r="AH465" s="14">
        <f t="shared" si="118"/>
        <v>24</v>
      </c>
      <c r="AI465" s="14">
        <f>INDEX(挂机升级突破!$BY$7:$BY$26,AM465)</f>
        <v>0</v>
      </c>
      <c r="AJ465" s="14">
        <f>INDEX(挂机升级突破!$BZ$7:$BZ$26,AM465)</f>
        <v>0</v>
      </c>
      <c r="AK465" s="14">
        <f t="shared" si="119"/>
        <v>3</v>
      </c>
      <c r="AL465" s="14" t="str">
        <f t="shared" si="120"/>
        <v>朱仙</v>
      </c>
      <c r="AM465" s="14">
        <f t="shared" si="121"/>
        <v>1</v>
      </c>
      <c r="AN465" s="14" t="str">
        <f t="shared" si="122"/>
        <v>朱仙1突</v>
      </c>
      <c r="AO465" s="14" t="str">
        <f>IF(AI465&gt;0,INDEX(挂机升级突破!$CF$5:$CJ$5,卡牌消耗!AI465),"")</f>
        <v/>
      </c>
      <c r="AP465" s="14" t="str">
        <f>IF(AI465&gt;0,ROUND(INDEX(挂机升级突破!$CJ$7:$CJ$26,卡牌消耗!AM465)*INDEX(卡牌消耗!$B$8:$F$8,AK465),0),"")</f>
        <v/>
      </c>
      <c r="AQ465" s="14" t="str">
        <f>IF(AJ465&gt;0,INDEX(挂机升级突破!$CF$5:$CJ$5,卡牌消耗!AJ465),"")</f>
        <v/>
      </c>
      <c r="AR465" s="14" t="str">
        <f>IF(AJ465&gt;0,ROUND(INDEX(挂机升级突破!$CF$7:$CI$26,卡牌消耗!AM465,卡牌消耗!AJ465)*INDEX($B$6:$F$6,AK465),0),"")</f>
        <v/>
      </c>
      <c r="AS465" s="120"/>
      <c r="AT465" s="120"/>
      <c r="AU465" s="122"/>
      <c r="AV465" s="15"/>
    </row>
    <row r="466" spans="8:48" ht="16.5" x14ac:dyDescent="0.2">
      <c r="H466" s="15"/>
      <c r="I466" s="15"/>
      <c r="J466" s="15"/>
      <c r="K466" s="15"/>
      <c r="L466" s="15"/>
      <c r="M466" s="15"/>
      <c r="N466" s="15"/>
      <c r="O466" s="15"/>
      <c r="P466" s="120">
        <v>462</v>
      </c>
      <c r="Q466" s="14">
        <f t="shared" si="113"/>
        <v>9</v>
      </c>
      <c r="R466" s="14">
        <f>INDEX(挂机升级突破!$BG$6:$BG$57,卡牌消耗!X466)</f>
        <v>11</v>
      </c>
      <c r="S466" s="14">
        <f>INDEX(挂机升级突破!BH$6:BH$57,卡牌消耗!$X466)</f>
        <v>5</v>
      </c>
      <c r="T466" s="14">
        <f>INDEX(挂机升级突破!BI$6:BI$57,卡牌消耗!$X466)</f>
        <v>10</v>
      </c>
      <c r="U466" s="14" t="str">
        <f t="shared" si="114"/>
        <v>徐晃</v>
      </c>
      <c r="V466" s="14">
        <f t="shared" si="115"/>
        <v>3</v>
      </c>
      <c r="W466" s="14" t="str">
        <f t="shared" si="116"/>
        <v>徐晃魂火-46</v>
      </c>
      <c r="X466" s="14">
        <f t="shared" si="117"/>
        <v>46</v>
      </c>
      <c r="Y466" s="14" t="str">
        <f>INDEX(挂机升级突破!$BJ$4:$BT$4,INDEX(挂机升级突破!$BG$6:$BG$57,卡牌消耗!X466))</f>
        <v>金币</v>
      </c>
      <c r="Z466" s="14">
        <f>ROUND(INDEX(挂机升级突破!$AZ$6:$AZ$57,卡牌消耗!X466)*INDEX(卡牌消耗!$B$8:$F$8,V466),0)</f>
        <v>94400</v>
      </c>
      <c r="AA466" s="14" t="str">
        <f>IF(S466&gt;0,INDEX(挂机升级突破!$BJ$4:$BT$4,S466),"")</f>
        <v>红色基础材料</v>
      </c>
      <c r="AB466" s="14">
        <f>ROUND(INDEX(挂机升级突破!$BJ$6:$BT$57,卡牌消耗!X466,S466)*INDEX(卡牌消耗!$B$5:$F$5,V466),0)</f>
        <v>11</v>
      </c>
      <c r="AC466" s="14" t="str">
        <f>IF(T466&gt;0,INDEX(挂机升级突破!$BJ$4:$BT$4,T466),"")</f>
        <v>灵玉</v>
      </c>
      <c r="AD466" s="14">
        <f>IF(T466&gt;0,ROUND(INDEX(挂机升级突破!$BJ$6:$BT$57,卡牌消耗!X466,T466)*INDEX(卡牌消耗!$B$7:$F$7,V466),0),"")</f>
        <v>1</v>
      </c>
      <c r="AE466" s="122"/>
      <c r="AF466" s="15"/>
      <c r="AG466" s="120">
        <v>462</v>
      </c>
      <c r="AH466" s="14">
        <f t="shared" si="118"/>
        <v>24</v>
      </c>
      <c r="AI466" s="14">
        <f>INDEX(挂机升级突破!$BY$7:$BY$26,AM466)</f>
        <v>5</v>
      </c>
      <c r="AJ466" s="14">
        <f>INDEX(挂机升级突破!$BZ$7:$BZ$26,AM466)</f>
        <v>0</v>
      </c>
      <c r="AK466" s="14">
        <f t="shared" si="119"/>
        <v>3</v>
      </c>
      <c r="AL466" s="14" t="str">
        <f t="shared" si="120"/>
        <v>朱仙</v>
      </c>
      <c r="AM466" s="14">
        <f t="shared" si="121"/>
        <v>2</v>
      </c>
      <c r="AN466" s="14" t="str">
        <f t="shared" si="122"/>
        <v>朱仙2突</v>
      </c>
      <c r="AO466" s="14" t="str">
        <f>IF(AI466&gt;0,INDEX(挂机升级突破!$CF$5:$CJ$5,卡牌消耗!AI466),"")</f>
        <v>金币</v>
      </c>
      <c r="AP466" s="14">
        <f>IF(AI466&gt;0,ROUND(INDEX(挂机升级突破!$CJ$7:$CJ$26,卡牌消耗!AM466)*INDEX(卡牌消耗!$B$8:$F$8,AK466),0),"")</f>
        <v>80</v>
      </c>
      <c r="AQ466" s="14" t="str">
        <f>IF(AJ466&gt;0,INDEX(挂机升级突破!$CF$5:$CJ$5,卡牌消耗!AJ466),"")</f>
        <v/>
      </c>
      <c r="AR466" s="14" t="str">
        <f>IF(AJ466&gt;0,ROUND(INDEX(挂机升级突破!$CF$7:$CI$26,卡牌消耗!AM466,卡牌消耗!AJ466)*INDEX($B$6:$F$6,AK466),0),"")</f>
        <v/>
      </c>
      <c r="AS466" s="120"/>
      <c r="AT466" s="120"/>
      <c r="AU466" s="122"/>
      <c r="AV466" s="15"/>
    </row>
    <row r="467" spans="8:48" ht="16.5" x14ac:dyDescent="0.2">
      <c r="H467" s="15"/>
      <c r="I467" s="15"/>
      <c r="J467" s="15"/>
      <c r="K467" s="15"/>
      <c r="L467" s="15"/>
      <c r="M467" s="15"/>
      <c r="N467" s="15"/>
      <c r="O467" s="15"/>
      <c r="P467" s="120">
        <v>463</v>
      </c>
      <c r="Q467" s="14">
        <f t="shared" si="113"/>
        <v>9</v>
      </c>
      <c r="R467" s="14">
        <f>INDEX(挂机升级突破!$BG$6:$BG$57,卡牌消耗!X467)</f>
        <v>11</v>
      </c>
      <c r="S467" s="14">
        <f>INDEX(挂机升级突破!BH$6:BH$57,卡牌消耗!$X467)</f>
        <v>5</v>
      </c>
      <c r="T467" s="14">
        <f>INDEX(挂机升级突破!BI$6:BI$57,卡牌消耗!$X467)</f>
        <v>10</v>
      </c>
      <c r="U467" s="14" t="str">
        <f t="shared" si="114"/>
        <v>徐晃</v>
      </c>
      <c r="V467" s="14">
        <f t="shared" si="115"/>
        <v>3</v>
      </c>
      <c r="W467" s="14" t="str">
        <f t="shared" si="116"/>
        <v>徐晃魂火-47</v>
      </c>
      <c r="X467" s="14">
        <f t="shared" si="117"/>
        <v>47</v>
      </c>
      <c r="Y467" s="14" t="str">
        <f>INDEX(挂机升级突破!$BJ$4:$BT$4,INDEX(挂机升级突破!$BG$6:$BG$57,卡牌消耗!X467))</f>
        <v>金币</v>
      </c>
      <c r="Z467" s="14">
        <f>ROUND(INDEX(挂机升级突破!$AZ$6:$AZ$57,卡牌消耗!X467)*INDEX(卡牌消耗!$B$8:$F$8,V467),0)</f>
        <v>100530</v>
      </c>
      <c r="AA467" s="14" t="str">
        <f>IF(S467&gt;0,INDEX(挂机升级突破!$BJ$4:$BT$4,S467),"")</f>
        <v>红色基础材料</v>
      </c>
      <c r="AB467" s="14">
        <f>ROUND(INDEX(挂机升级突破!$BJ$6:$BT$57,卡牌消耗!X467,S467)*INDEX(卡牌消耗!$B$5:$F$5,V467),0)</f>
        <v>11</v>
      </c>
      <c r="AC467" s="14" t="str">
        <f>IF(T467&gt;0,INDEX(挂机升级突破!$BJ$4:$BT$4,T467),"")</f>
        <v>灵玉</v>
      </c>
      <c r="AD467" s="14">
        <f>IF(T467&gt;0,ROUND(INDEX(挂机升级突破!$BJ$6:$BT$57,卡牌消耗!X467,T467)*INDEX(卡牌消耗!$B$7:$F$7,V467),0),"")</f>
        <v>1</v>
      </c>
      <c r="AE467" s="122"/>
      <c r="AF467" s="15"/>
      <c r="AG467" s="120">
        <v>463</v>
      </c>
      <c r="AH467" s="14">
        <f t="shared" si="118"/>
        <v>24</v>
      </c>
      <c r="AI467" s="14">
        <f>INDEX(挂机升级突破!$BY$7:$BY$26,AM467)</f>
        <v>5</v>
      </c>
      <c r="AJ467" s="14">
        <f>INDEX(挂机升级突破!$BZ$7:$BZ$26,AM467)</f>
        <v>0</v>
      </c>
      <c r="AK467" s="14">
        <f t="shared" si="119"/>
        <v>3</v>
      </c>
      <c r="AL467" s="14" t="str">
        <f t="shared" si="120"/>
        <v>朱仙</v>
      </c>
      <c r="AM467" s="14">
        <f t="shared" si="121"/>
        <v>3</v>
      </c>
      <c r="AN467" s="14" t="str">
        <f t="shared" si="122"/>
        <v>朱仙3突</v>
      </c>
      <c r="AO467" s="14" t="str">
        <f>IF(AI467&gt;0,INDEX(挂机升级突破!$CF$5:$CJ$5,卡牌消耗!AI467),"")</f>
        <v>金币</v>
      </c>
      <c r="AP467" s="14">
        <f>IF(AI467&gt;0,ROUND(INDEX(挂机升级突破!$CJ$7:$CJ$26,卡牌消耗!AM467)*INDEX(卡牌消耗!$B$8:$F$8,AK467),0),"")</f>
        <v>320</v>
      </c>
      <c r="AQ467" s="14" t="str">
        <f>IF(AJ467&gt;0,INDEX(挂机升级突破!$CF$5:$CJ$5,卡牌消耗!AJ467),"")</f>
        <v/>
      </c>
      <c r="AR467" s="14" t="str">
        <f>IF(AJ467&gt;0,ROUND(INDEX(挂机升级突破!$CF$7:$CI$26,卡牌消耗!AM467,卡牌消耗!AJ467)*INDEX($B$6:$F$6,AK467),0),"")</f>
        <v/>
      </c>
      <c r="AS467" s="120"/>
      <c r="AT467" s="120"/>
      <c r="AU467" s="122"/>
      <c r="AV467" s="15"/>
    </row>
    <row r="468" spans="8:48" ht="16.5" x14ac:dyDescent="0.2">
      <c r="H468" s="15"/>
      <c r="I468" s="15"/>
      <c r="J468" s="15"/>
      <c r="K468" s="15"/>
      <c r="L468" s="15"/>
      <c r="M468" s="15"/>
      <c r="N468" s="15"/>
      <c r="O468" s="15"/>
      <c r="P468" s="120">
        <v>464</v>
      </c>
      <c r="Q468" s="14">
        <f t="shared" si="113"/>
        <v>9</v>
      </c>
      <c r="R468" s="14">
        <f>INDEX(挂机升级突破!$BG$6:$BG$57,卡牌消耗!X468)</f>
        <v>11</v>
      </c>
      <c r="S468" s="14">
        <f>INDEX(挂机升级突破!BH$6:BH$57,卡牌消耗!$X468)</f>
        <v>5</v>
      </c>
      <c r="T468" s="14">
        <f>INDEX(挂机升级突破!BI$6:BI$57,卡牌消耗!$X468)</f>
        <v>10</v>
      </c>
      <c r="U468" s="14" t="str">
        <f t="shared" si="114"/>
        <v>徐晃</v>
      </c>
      <c r="V468" s="14">
        <f t="shared" si="115"/>
        <v>3</v>
      </c>
      <c r="W468" s="14" t="str">
        <f t="shared" si="116"/>
        <v>徐晃魂火-48</v>
      </c>
      <c r="X468" s="14">
        <f t="shared" si="117"/>
        <v>48</v>
      </c>
      <c r="Y468" s="14" t="str">
        <f>INDEX(挂机升级突破!$BJ$4:$BT$4,INDEX(挂机升级突破!$BG$6:$BG$57,卡牌消耗!X468))</f>
        <v>金币</v>
      </c>
      <c r="Z468" s="14">
        <f>ROUND(INDEX(挂机升级突破!$AZ$6:$AZ$57,卡牌消耗!X468)*INDEX(卡牌消耗!$B$8:$F$8,V468),0)</f>
        <v>112130</v>
      </c>
      <c r="AA468" s="14" t="str">
        <f>IF(S468&gt;0,INDEX(挂机升级突破!$BJ$4:$BT$4,S468),"")</f>
        <v>红色基础材料</v>
      </c>
      <c r="AB468" s="14">
        <f>ROUND(INDEX(挂机升级突破!$BJ$6:$BT$57,卡牌消耗!X468,S468)*INDEX(卡牌消耗!$B$5:$F$5,V468),0)</f>
        <v>11</v>
      </c>
      <c r="AC468" s="14" t="str">
        <f>IF(T468&gt;0,INDEX(挂机升级突破!$BJ$4:$BT$4,T468),"")</f>
        <v>灵玉</v>
      </c>
      <c r="AD468" s="14">
        <f>IF(T468&gt;0,ROUND(INDEX(挂机升级突破!$BJ$6:$BT$57,卡牌消耗!X468,T468)*INDEX(卡牌消耗!$B$7:$F$7,V468),0),"")</f>
        <v>1</v>
      </c>
      <c r="AE468" s="122"/>
      <c r="AF468" s="15"/>
      <c r="AG468" s="120">
        <v>464</v>
      </c>
      <c r="AH468" s="14">
        <f t="shared" si="118"/>
        <v>24</v>
      </c>
      <c r="AI468" s="14">
        <f>INDEX(挂机升级突破!$BY$7:$BY$26,AM468)</f>
        <v>5</v>
      </c>
      <c r="AJ468" s="14">
        <f>INDEX(挂机升级突破!$BZ$7:$BZ$26,AM468)</f>
        <v>1</v>
      </c>
      <c r="AK468" s="14">
        <f t="shared" si="119"/>
        <v>3</v>
      </c>
      <c r="AL468" s="14" t="str">
        <f t="shared" si="120"/>
        <v>朱仙</v>
      </c>
      <c r="AM468" s="14">
        <f t="shared" si="121"/>
        <v>4</v>
      </c>
      <c r="AN468" s="14" t="str">
        <f t="shared" si="122"/>
        <v>朱仙4突</v>
      </c>
      <c r="AO468" s="14" t="str">
        <f>IF(AI468&gt;0,INDEX(挂机升级突破!$CF$5:$CJ$5,卡牌消耗!AI468),"")</f>
        <v>金币</v>
      </c>
      <c r="AP468" s="14">
        <f>IF(AI468&gt;0,ROUND(INDEX(挂机升级突破!$CJ$7:$CJ$26,卡牌消耗!AM468)*INDEX(卡牌消耗!$B$8:$F$8,AK468),0),"")</f>
        <v>960</v>
      </c>
      <c r="AQ468" s="14" t="str">
        <f>IF(AJ468&gt;0,INDEX(挂机升级突破!$CF$5:$CJ$5,卡牌消耗!AJ468),"")</f>
        <v>玄铁</v>
      </c>
      <c r="AR468" s="14">
        <f>IF(AJ468&gt;0,ROUND(INDEX(挂机升级突破!$CF$7:$CI$26,卡牌消耗!AM468,卡牌消耗!AJ468)*INDEX($B$6:$F$6,AK468),0),"")</f>
        <v>7</v>
      </c>
      <c r="AS468" s="120"/>
      <c r="AT468" s="120"/>
      <c r="AU468" s="122"/>
      <c r="AV468" s="15"/>
    </row>
    <row r="469" spans="8:48" ht="16.5" x14ac:dyDescent="0.2">
      <c r="H469" s="15"/>
      <c r="I469" s="15"/>
      <c r="J469" s="15"/>
      <c r="K469" s="15"/>
      <c r="L469" s="15"/>
      <c r="M469" s="15"/>
      <c r="N469" s="15"/>
      <c r="O469" s="15"/>
      <c r="P469" s="120">
        <v>465</v>
      </c>
      <c r="Q469" s="14">
        <f t="shared" si="113"/>
        <v>9</v>
      </c>
      <c r="R469" s="14">
        <f>INDEX(挂机升级突破!$BG$6:$BG$57,卡牌消耗!X469)</f>
        <v>11</v>
      </c>
      <c r="S469" s="14">
        <f>INDEX(挂机升级突破!BH$6:BH$57,卡牌消耗!$X469)</f>
        <v>5</v>
      </c>
      <c r="T469" s="14">
        <f>INDEX(挂机升级突破!BI$6:BI$57,卡牌消耗!$X469)</f>
        <v>10</v>
      </c>
      <c r="U469" s="14" t="str">
        <f t="shared" si="114"/>
        <v>徐晃</v>
      </c>
      <c r="V469" s="14">
        <f t="shared" si="115"/>
        <v>3</v>
      </c>
      <c r="W469" s="14" t="str">
        <f t="shared" si="116"/>
        <v>徐晃魂火-49</v>
      </c>
      <c r="X469" s="14">
        <f t="shared" si="117"/>
        <v>49</v>
      </c>
      <c r="Y469" s="14" t="str">
        <f>INDEX(挂机升级突破!$BJ$4:$BT$4,INDEX(挂机升级突破!$BG$6:$BG$57,卡牌消耗!X469))</f>
        <v>金币</v>
      </c>
      <c r="Z469" s="14">
        <f>ROUND(INDEX(挂机升级突破!$AZ$6:$AZ$57,卡牌消耗!X469)*INDEX(卡牌消耗!$B$8:$F$8,V469),0)</f>
        <v>117935</v>
      </c>
      <c r="AA469" s="14" t="str">
        <f>IF(S469&gt;0,INDEX(挂机升级突破!$BJ$4:$BT$4,S469),"")</f>
        <v>红色基础材料</v>
      </c>
      <c r="AB469" s="14">
        <f>ROUND(INDEX(挂机升级突破!$BJ$6:$BT$57,卡牌消耗!X469,S469)*INDEX(卡牌消耗!$B$5:$F$5,V469),0)</f>
        <v>12</v>
      </c>
      <c r="AC469" s="14" t="str">
        <f>IF(T469&gt;0,INDEX(挂机升级突破!$BJ$4:$BT$4,T469),"")</f>
        <v>灵玉</v>
      </c>
      <c r="AD469" s="14">
        <f>IF(T469&gt;0,ROUND(INDEX(挂机升级突破!$BJ$6:$BT$57,卡牌消耗!X469,T469)*INDEX(卡牌消耗!$B$7:$F$7,V469),0),"")</f>
        <v>1</v>
      </c>
      <c r="AE469" s="122"/>
      <c r="AF469" s="15"/>
      <c r="AG469" s="120">
        <v>465</v>
      </c>
      <c r="AH469" s="14">
        <f t="shared" si="118"/>
        <v>24</v>
      </c>
      <c r="AI469" s="14">
        <f>INDEX(挂机升级突破!$BY$7:$BY$26,AM469)</f>
        <v>5</v>
      </c>
      <c r="AJ469" s="14">
        <f>INDEX(挂机升级突破!$BZ$7:$BZ$26,AM469)</f>
        <v>1</v>
      </c>
      <c r="AK469" s="14">
        <f t="shared" si="119"/>
        <v>3</v>
      </c>
      <c r="AL469" s="14" t="str">
        <f t="shared" si="120"/>
        <v>朱仙</v>
      </c>
      <c r="AM469" s="14">
        <f t="shared" si="121"/>
        <v>5</v>
      </c>
      <c r="AN469" s="14" t="str">
        <f t="shared" si="122"/>
        <v>朱仙5突</v>
      </c>
      <c r="AO469" s="14" t="str">
        <f>IF(AI469&gt;0,INDEX(挂机升级突破!$CF$5:$CJ$5,卡牌消耗!AI469),"")</f>
        <v>金币</v>
      </c>
      <c r="AP469" s="14">
        <f>IF(AI469&gt;0,ROUND(INDEX(挂机升级突破!$CJ$7:$CJ$26,卡牌消耗!AM469)*INDEX(卡牌消耗!$B$8:$F$8,AK469),0),"")</f>
        <v>1920</v>
      </c>
      <c r="AQ469" s="14" t="str">
        <f>IF(AJ469&gt;0,INDEX(挂机升级突破!$CF$5:$CJ$5,卡牌消耗!AJ469),"")</f>
        <v>玄铁</v>
      </c>
      <c r="AR469" s="14">
        <f>IF(AJ469&gt;0,ROUND(INDEX(挂机升级突破!$CF$7:$CI$26,卡牌消耗!AM469,卡牌消耗!AJ469)*INDEX($B$6:$F$6,AK469),0),"")</f>
        <v>14</v>
      </c>
      <c r="AS469" s="120"/>
      <c r="AT469" s="120"/>
      <c r="AU469" s="122"/>
      <c r="AV469" s="15"/>
    </row>
    <row r="470" spans="8:48" ht="16.5" x14ac:dyDescent="0.2">
      <c r="H470" s="15"/>
      <c r="I470" s="15"/>
      <c r="J470" s="15"/>
      <c r="K470" s="15"/>
      <c r="L470" s="15"/>
      <c r="M470" s="15"/>
      <c r="N470" s="15"/>
      <c r="O470" s="15"/>
      <c r="P470" s="120">
        <v>466</v>
      </c>
      <c r="Q470" s="14">
        <f t="shared" si="113"/>
        <v>9</v>
      </c>
      <c r="R470" s="14">
        <f>INDEX(挂机升级突破!$BG$6:$BG$57,卡牌消耗!X470)</f>
        <v>11</v>
      </c>
      <c r="S470" s="14">
        <f>INDEX(挂机升级突破!BH$6:BH$57,卡牌消耗!$X470)</f>
        <v>5</v>
      </c>
      <c r="T470" s="14">
        <f>INDEX(挂机升级突破!BI$6:BI$57,卡牌消耗!$X470)</f>
        <v>10</v>
      </c>
      <c r="U470" s="14" t="str">
        <f t="shared" si="114"/>
        <v>徐晃</v>
      </c>
      <c r="V470" s="14">
        <f t="shared" si="115"/>
        <v>3</v>
      </c>
      <c r="W470" s="14" t="str">
        <f t="shared" si="116"/>
        <v>徐晃魂火-50</v>
      </c>
      <c r="X470" s="14">
        <f t="shared" si="117"/>
        <v>50</v>
      </c>
      <c r="Y470" s="14" t="str">
        <f>INDEX(挂机升级突破!$BJ$4:$BT$4,INDEX(挂机升级突破!$BG$6:$BG$57,卡牌消耗!X470))</f>
        <v>金币</v>
      </c>
      <c r="Z470" s="14">
        <f>ROUND(INDEX(挂机升级突破!$AZ$6:$AZ$57,卡牌消耗!X470)*INDEX(卡牌消耗!$B$8:$F$8,V470),0)</f>
        <v>131540</v>
      </c>
      <c r="AA470" s="14" t="str">
        <f>IF(S470&gt;0,INDEX(挂机升级突破!$BJ$4:$BT$4,S470),"")</f>
        <v>红色基础材料</v>
      </c>
      <c r="AB470" s="14">
        <f>ROUND(INDEX(挂机升级突破!$BJ$6:$BT$57,卡牌消耗!X470,S470)*INDEX(卡牌消耗!$B$5:$F$5,V470),0)</f>
        <v>12</v>
      </c>
      <c r="AC470" s="14" t="str">
        <f>IF(T470&gt;0,INDEX(挂机升级突破!$BJ$4:$BT$4,T470),"")</f>
        <v>灵玉</v>
      </c>
      <c r="AD470" s="14">
        <f>IF(T470&gt;0,ROUND(INDEX(挂机升级突破!$BJ$6:$BT$57,卡牌消耗!X470,T470)*INDEX(卡牌消耗!$B$7:$F$7,V470),0),"")</f>
        <v>1</v>
      </c>
      <c r="AE470" s="122"/>
      <c r="AF470" s="15"/>
      <c r="AG470" s="120">
        <v>466</v>
      </c>
      <c r="AH470" s="14">
        <f t="shared" si="118"/>
        <v>24</v>
      </c>
      <c r="AI470" s="14">
        <f>INDEX(挂机升级突破!$BY$7:$BY$26,AM470)</f>
        <v>5</v>
      </c>
      <c r="AJ470" s="14">
        <f>INDEX(挂机升级突破!$BZ$7:$BZ$26,AM470)</f>
        <v>1</v>
      </c>
      <c r="AK470" s="14">
        <f t="shared" si="119"/>
        <v>3</v>
      </c>
      <c r="AL470" s="14" t="str">
        <f t="shared" si="120"/>
        <v>朱仙</v>
      </c>
      <c r="AM470" s="14">
        <f t="shared" si="121"/>
        <v>6</v>
      </c>
      <c r="AN470" s="14" t="str">
        <f t="shared" si="122"/>
        <v>朱仙6突</v>
      </c>
      <c r="AO470" s="14" t="str">
        <f>IF(AI470&gt;0,INDEX(挂机升级突破!$CF$5:$CJ$5,卡牌消耗!AI470),"")</f>
        <v>金币</v>
      </c>
      <c r="AP470" s="14">
        <f>IF(AI470&gt;0,ROUND(INDEX(挂机升级突破!$CJ$7:$CJ$26,卡牌消耗!AM470)*INDEX(卡牌消耗!$B$8:$F$8,AK470),0),"")</f>
        <v>2400</v>
      </c>
      <c r="AQ470" s="14" t="str">
        <f>IF(AJ470&gt;0,INDEX(挂机升级突破!$CF$5:$CJ$5,卡牌消耗!AJ470),"")</f>
        <v>玄铁</v>
      </c>
      <c r="AR470" s="14">
        <f>IF(AJ470&gt;0,ROUND(INDEX(挂机升级突破!$CF$7:$CI$26,卡牌消耗!AM470,卡牌消耗!AJ470)*INDEX($B$6:$F$6,AK470),0),"")</f>
        <v>21</v>
      </c>
      <c r="AS470" s="120"/>
      <c r="AT470" s="120"/>
      <c r="AU470" s="122"/>
      <c r="AV470" s="15"/>
    </row>
    <row r="471" spans="8:48" ht="16.5" x14ac:dyDescent="0.2">
      <c r="H471" s="15"/>
      <c r="I471" s="15"/>
      <c r="J471" s="15"/>
      <c r="K471" s="15"/>
      <c r="L471" s="15"/>
      <c r="M471" s="15"/>
      <c r="N471" s="15"/>
      <c r="O471" s="15"/>
      <c r="P471" s="120">
        <v>467</v>
      </c>
      <c r="Q471" s="14">
        <f t="shared" si="113"/>
        <v>9</v>
      </c>
      <c r="R471" s="14">
        <f>INDEX(挂机升级突破!$BG$6:$BG$57,卡牌消耗!X471)</f>
        <v>11</v>
      </c>
      <c r="S471" s="14">
        <f>INDEX(挂机升级突破!BH$6:BH$57,卡牌消耗!$X471)</f>
        <v>5</v>
      </c>
      <c r="T471" s="14">
        <f>INDEX(挂机升级突破!BI$6:BI$57,卡牌消耗!$X471)</f>
        <v>10</v>
      </c>
      <c r="U471" s="14" t="str">
        <f t="shared" si="114"/>
        <v>徐晃</v>
      </c>
      <c r="V471" s="14">
        <f t="shared" si="115"/>
        <v>3</v>
      </c>
      <c r="W471" s="14" t="str">
        <f t="shared" si="116"/>
        <v>徐晃魂火-51</v>
      </c>
      <c r="X471" s="14">
        <f t="shared" si="117"/>
        <v>51</v>
      </c>
      <c r="Y471" s="14" t="str">
        <f>INDEX(挂机升级突破!$BJ$4:$BT$4,INDEX(挂机升级突破!$BG$6:$BG$57,卡牌消耗!X471))</f>
        <v>金币</v>
      </c>
      <c r="Z471" s="14">
        <f>ROUND(INDEX(挂机升级突破!$AZ$6:$AZ$57,卡牌消耗!X471)*INDEX(卡牌消耗!$B$8:$F$8,V471),0)</f>
        <v>137280</v>
      </c>
      <c r="AA471" s="14" t="str">
        <f>IF(S471&gt;0,INDEX(挂机升级突破!$BJ$4:$BT$4,S471),"")</f>
        <v>红色基础材料</v>
      </c>
      <c r="AB471" s="14">
        <f>ROUND(INDEX(挂机升级突破!$BJ$6:$BT$57,卡牌消耗!X471,S471)*INDEX(卡牌消耗!$B$5:$F$5,V471),0)</f>
        <v>12</v>
      </c>
      <c r="AC471" s="14" t="str">
        <f>IF(T471&gt;0,INDEX(挂机升级突破!$BJ$4:$BT$4,T471),"")</f>
        <v>灵玉</v>
      </c>
      <c r="AD471" s="14">
        <f>IF(T471&gt;0,ROUND(INDEX(挂机升级突破!$BJ$6:$BT$57,卡牌消耗!X471,T471)*INDEX(卡牌消耗!$B$7:$F$7,V471),0),"")</f>
        <v>1</v>
      </c>
      <c r="AE471" s="122"/>
      <c r="AF471" s="15"/>
      <c r="AG471" s="120">
        <v>467</v>
      </c>
      <c r="AH471" s="14">
        <f t="shared" si="118"/>
        <v>24</v>
      </c>
      <c r="AI471" s="14">
        <f>INDEX(挂机升级突破!$BY$7:$BY$26,AM471)</f>
        <v>5</v>
      </c>
      <c r="AJ471" s="14">
        <f>INDEX(挂机升级突破!$BZ$7:$BZ$26,AM471)</f>
        <v>1</v>
      </c>
      <c r="AK471" s="14">
        <f t="shared" si="119"/>
        <v>3</v>
      </c>
      <c r="AL471" s="14" t="str">
        <f t="shared" si="120"/>
        <v>朱仙</v>
      </c>
      <c r="AM471" s="14">
        <f t="shared" si="121"/>
        <v>7</v>
      </c>
      <c r="AN471" s="14" t="str">
        <f t="shared" si="122"/>
        <v>朱仙7突</v>
      </c>
      <c r="AO471" s="14" t="str">
        <f>IF(AI471&gt;0,INDEX(挂机升级突破!$CF$5:$CJ$5,卡牌消耗!AI471),"")</f>
        <v>金币</v>
      </c>
      <c r="AP471" s="14">
        <f>IF(AI471&gt;0,ROUND(INDEX(挂机升级突破!$CJ$7:$CJ$26,卡牌消耗!AM471)*INDEX(卡牌消耗!$B$8:$F$8,AK471),0),"")</f>
        <v>2800</v>
      </c>
      <c r="AQ471" s="14" t="str">
        <f>IF(AJ471&gt;0,INDEX(挂机升级突破!$CF$5:$CJ$5,卡牌消耗!AJ471),"")</f>
        <v>玄铁</v>
      </c>
      <c r="AR471" s="14">
        <f>IF(AJ471&gt;0,ROUND(INDEX(挂机升级突破!$CF$7:$CI$26,卡牌消耗!AM471,卡牌消耗!AJ471)*INDEX($B$6:$F$6,AK471),0),"")</f>
        <v>35</v>
      </c>
      <c r="AS471" s="120"/>
      <c r="AT471" s="120"/>
      <c r="AU471" s="122"/>
      <c r="AV471" s="15"/>
    </row>
    <row r="472" spans="8:48" ht="16.5" x14ac:dyDescent="0.2">
      <c r="H472" s="15"/>
      <c r="I472" s="15"/>
      <c r="J472" s="15"/>
      <c r="K472" s="15"/>
      <c r="L472" s="15"/>
      <c r="M472" s="15"/>
      <c r="N472" s="15"/>
      <c r="O472" s="15"/>
      <c r="P472" s="120">
        <v>468</v>
      </c>
      <c r="Q472" s="14">
        <f t="shared" si="113"/>
        <v>9</v>
      </c>
      <c r="R472" s="14">
        <f>INDEX(挂机升级突破!$BG$6:$BG$57,卡牌消耗!X472)</f>
        <v>11</v>
      </c>
      <c r="S472" s="14">
        <f>INDEX(挂机升级突破!BH$6:BH$57,卡牌消耗!$X472)</f>
        <v>5</v>
      </c>
      <c r="T472" s="14">
        <f>INDEX(挂机升级突破!BI$6:BI$57,卡牌消耗!$X472)</f>
        <v>10</v>
      </c>
      <c r="U472" s="14" t="str">
        <f t="shared" si="114"/>
        <v>徐晃</v>
      </c>
      <c r="V472" s="14">
        <f t="shared" si="115"/>
        <v>3</v>
      </c>
      <c r="W472" s="14" t="str">
        <f t="shared" si="116"/>
        <v>徐晃魂火-52</v>
      </c>
      <c r="X472" s="14">
        <f t="shared" si="117"/>
        <v>52</v>
      </c>
      <c r="Y472" s="14" t="str">
        <f>INDEX(挂机升级突破!$BJ$4:$BT$4,INDEX(挂机升级突破!$BG$6:$BG$57,卡牌消耗!X472))</f>
        <v>金币</v>
      </c>
      <c r="Z472" s="14">
        <f>ROUND(INDEX(挂机升级突破!$AZ$6:$AZ$57,卡牌消耗!X472)*INDEX(卡牌消耗!$B$8:$F$8,V472),0)</f>
        <v>153120</v>
      </c>
      <c r="AA472" s="14" t="str">
        <f>IF(S472&gt;0,INDEX(挂机升级突破!$BJ$4:$BT$4,S472),"")</f>
        <v>红色基础材料</v>
      </c>
      <c r="AB472" s="14">
        <f>ROUND(INDEX(挂机升级突破!$BJ$6:$BT$57,卡牌消耗!X472,S472)*INDEX(卡牌消耗!$B$5:$F$5,V472),0)</f>
        <v>12</v>
      </c>
      <c r="AC472" s="14" t="str">
        <f>IF(T472&gt;0,INDEX(挂机升级突破!$BJ$4:$BT$4,T472),"")</f>
        <v>灵玉</v>
      </c>
      <c r="AD472" s="14">
        <f>IF(T472&gt;0,ROUND(INDEX(挂机升级突破!$BJ$6:$BT$57,卡牌消耗!X472,T472)*INDEX(卡牌消耗!$B$7:$F$7,V472),0),"")</f>
        <v>1</v>
      </c>
      <c r="AE472" s="122"/>
      <c r="AF472" s="15"/>
      <c r="AG472" s="120">
        <v>468</v>
      </c>
      <c r="AH472" s="14">
        <f t="shared" si="118"/>
        <v>24</v>
      </c>
      <c r="AI472" s="14">
        <f>INDEX(挂机升级突破!$BY$7:$BY$26,AM472)</f>
        <v>5</v>
      </c>
      <c r="AJ472" s="14">
        <f>INDEX(挂机升级突破!$BZ$7:$BZ$26,AM472)</f>
        <v>1</v>
      </c>
      <c r="AK472" s="14">
        <f t="shared" si="119"/>
        <v>3</v>
      </c>
      <c r="AL472" s="14" t="str">
        <f t="shared" si="120"/>
        <v>朱仙</v>
      </c>
      <c r="AM472" s="14">
        <f t="shared" si="121"/>
        <v>8</v>
      </c>
      <c r="AN472" s="14" t="str">
        <f t="shared" si="122"/>
        <v>朱仙8突</v>
      </c>
      <c r="AO472" s="14" t="str">
        <f>IF(AI472&gt;0,INDEX(挂机升级突破!$CF$5:$CJ$5,卡牌消耗!AI472),"")</f>
        <v>金币</v>
      </c>
      <c r="AP472" s="14">
        <f>IF(AI472&gt;0,ROUND(INDEX(挂机升级突破!$CJ$7:$CJ$26,卡牌消耗!AM472)*INDEX(卡牌消耗!$B$8:$F$8,AK472),0),"")</f>
        <v>3226</v>
      </c>
      <c r="AQ472" s="14" t="str">
        <f>IF(AJ472&gt;0,INDEX(挂机升级突破!$CF$5:$CJ$5,卡牌消耗!AJ472),"")</f>
        <v>玄铁</v>
      </c>
      <c r="AR472" s="14">
        <f>IF(AJ472&gt;0,ROUND(INDEX(挂机升级突破!$CF$7:$CI$26,卡牌消耗!AM472,卡牌消耗!AJ472)*INDEX($B$6:$F$6,AK472),0),"")</f>
        <v>63</v>
      </c>
      <c r="AS472" s="120"/>
      <c r="AT472" s="120"/>
      <c r="AU472" s="122"/>
      <c r="AV472" s="15"/>
    </row>
    <row r="473" spans="8:48" ht="16.5" x14ac:dyDescent="0.2">
      <c r="H473" s="15"/>
      <c r="I473" s="15"/>
      <c r="J473" s="15"/>
      <c r="K473" s="15"/>
      <c r="L473" s="15"/>
      <c r="M473" s="15"/>
      <c r="N473" s="15"/>
      <c r="O473" s="15"/>
      <c r="P473" s="120">
        <v>469</v>
      </c>
      <c r="Q473" s="14">
        <f t="shared" si="113"/>
        <v>10</v>
      </c>
      <c r="R473" s="14">
        <f>INDEX(挂机升级突破!$BG$6:$BG$57,卡牌消耗!X473)</f>
        <v>11</v>
      </c>
      <c r="S473" s="14">
        <f>INDEX(挂机升级突破!BH$6:BH$57,卡牌消耗!$X473)</f>
        <v>1</v>
      </c>
      <c r="T473" s="14">
        <f>INDEX(挂机升级突破!BI$6:BI$57,卡牌消耗!$X473)</f>
        <v>0</v>
      </c>
      <c r="U473" s="14" t="str">
        <f t="shared" si="114"/>
        <v>张郃</v>
      </c>
      <c r="V473" s="14">
        <f t="shared" si="115"/>
        <v>4</v>
      </c>
      <c r="W473" s="14" t="str">
        <f t="shared" si="116"/>
        <v>张郃魂火-1</v>
      </c>
      <c r="X473" s="14">
        <f t="shared" si="117"/>
        <v>1</v>
      </c>
      <c r="Y473" s="14" t="str">
        <f>INDEX(挂机升级突破!$BJ$4:$BT$4,INDEX(挂机升级突破!$BG$6:$BG$57,卡牌消耗!X473))</f>
        <v>金币</v>
      </c>
      <c r="Z473" s="14">
        <f>ROUND(INDEX(挂机升级突破!$AZ$6:$AZ$57,卡牌消耗!X473)*INDEX(卡牌消耗!$B$8:$F$8,V473),0)</f>
        <v>120</v>
      </c>
      <c r="AA473" s="14" t="str">
        <f>IF(S473&gt;0,INDEX(挂机升级突破!$BJ$4:$BT$4,S473),"")</f>
        <v>绿色基础材料</v>
      </c>
      <c r="AB473" s="14">
        <f>ROUND(INDEX(挂机升级突破!$BJ$6:$BT$57,卡牌消耗!X473,S473)*INDEX(卡牌消耗!$B$5:$F$5,V473),0)</f>
        <v>18</v>
      </c>
      <c r="AC473" s="14" t="str">
        <f>IF(T473&gt;0,INDEX(挂机升级突破!$BJ$4:$BT$4,T473),"")</f>
        <v/>
      </c>
      <c r="AD473" s="14" t="str">
        <f>IF(T473&gt;0,ROUND(INDEX(挂机升级突破!$BJ$6:$BT$57,卡牌消耗!X473,T473)*INDEX(卡牌消耗!$B$7:$F$7,V473),0),"")</f>
        <v/>
      </c>
      <c r="AE473" s="122"/>
      <c r="AF473" s="15"/>
      <c r="AG473" s="120">
        <v>469</v>
      </c>
      <c r="AH473" s="14">
        <f t="shared" si="118"/>
        <v>24</v>
      </c>
      <c r="AI473" s="14">
        <f>INDEX(挂机升级突破!$BY$7:$BY$26,AM473)</f>
        <v>5</v>
      </c>
      <c r="AJ473" s="14">
        <f>INDEX(挂机升级突破!$BZ$7:$BZ$26,AM473)</f>
        <v>2</v>
      </c>
      <c r="AK473" s="14">
        <f t="shared" si="119"/>
        <v>3</v>
      </c>
      <c r="AL473" s="14" t="str">
        <f t="shared" si="120"/>
        <v>朱仙</v>
      </c>
      <c r="AM473" s="14">
        <f t="shared" si="121"/>
        <v>9</v>
      </c>
      <c r="AN473" s="14" t="str">
        <f t="shared" si="122"/>
        <v>朱仙9突</v>
      </c>
      <c r="AO473" s="14" t="str">
        <f>IF(AI473&gt;0,INDEX(挂机升级突破!$CF$5:$CJ$5,卡牌消耗!AI473),"")</f>
        <v>金币</v>
      </c>
      <c r="AP473" s="14">
        <f>IF(AI473&gt;0,ROUND(INDEX(挂机升级突破!$CJ$7:$CJ$26,卡牌消耗!AM473)*INDEX(卡牌消耗!$B$8:$F$8,AK473),0),"")</f>
        <v>4160</v>
      </c>
      <c r="AQ473" s="14" t="str">
        <f>IF(AJ473&gt;0,INDEX(挂机升级突破!$CF$5:$CJ$5,卡牌消耗!AJ473),"")</f>
        <v>乌金</v>
      </c>
      <c r="AR473" s="14">
        <f>IF(AJ473&gt;0,ROUND(INDEX(挂机升级突破!$CF$7:$CI$26,卡牌消耗!AM473,卡牌消耗!AJ473)*INDEX($B$6:$F$6,AK473),0),"")</f>
        <v>20</v>
      </c>
      <c r="AS473" s="120"/>
      <c r="AT473" s="120"/>
      <c r="AU473" s="122"/>
      <c r="AV473" s="15"/>
    </row>
    <row r="474" spans="8:48" ht="16.5" x14ac:dyDescent="0.2">
      <c r="H474" s="15"/>
      <c r="I474" s="15"/>
      <c r="J474" s="15"/>
      <c r="K474" s="15"/>
      <c r="L474" s="15"/>
      <c r="M474" s="15"/>
      <c r="N474" s="15"/>
      <c r="O474" s="15"/>
      <c r="P474" s="120">
        <v>470</v>
      </c>
      <c r="Q474" s="14">
        <f t="shared" si="113"/>
        <v>10</v>
      </c>
      <c r="R474" s="14">
        <f>INDEX(挂机升级突破!$BG$6:$BG$57,卡牌消耗!X474)</f>
        <v>11</v>
      </c>
      <c r="S474" s="14">
        <f>INDEX(挂机升级突破!BH$6:BH$57,卡牌消耗!$X474)</f>
        <v>1</v>
      </c>
      <c r="T474" s="14">
        <f>INDEX(挂机升级突破!BI$6:BI$57,卡牌消耗!$X474)</f>
        <v>0</v>
      </c>
      <c r="U474" s="14" t="str">
        <f t="shared" si="114"/>
        <v>张郃</v>
      </c>
      <c r="V474" s="14">
        <f t="shared" si="115"/>
        <v>4</v>
      </c>
      <c r="W474" s="14" t="str">
        <f t="shared" si="116"/>
        <v>张郃魂火-2</v>
      </c>
      <c r="X474" s="14">
        <f t="shared" si="117"/>
        <v>2</v>
      </c>
      <c r="Y474" s="14" t="str">
        <f>INDEX(挂机升级突破!$BJ$4:$BT$4,INDEX(挂机升级突破!$BG$6:$BG$57,卡牌消耗!X474))</f>
        <v>金币</v>
      </c>
      <c r="Z474" s="14">
        <f>ROUND(INDEX(挂机升级突破!$AZ$6:$AZ$57,卡牌消耗!X474)*INDEX(卡牌消耗!$B$8:$F$8,V474),0)</f>
        <v>180</v>
      </c>
      <c r="AA474" s="14" t="str">
        <f>IF(S474&gt;0,INDEX(挂机升级突破!$BJ$4:$BT$4,S474),"")</f>
        <v>绿色基础材料</v>
      </c>
      <c r="AB474" s="14">
        <f>ROUND(INDEX(挂机升级突破!$BJ$6:$BT$57,卡牌消耗!X474,S474)*INDEX(卡牌消耗!$B$5:$F$5,V474),0)</f>
        <v>48</v>
      </c>
      <c r="AC474" s="14" t="str">
        <f>IF(T474&gt;0,INDEX(挂机升级突破!$BJ$4:$BT$4,T474),"")</f>
        <v/>
      </c>
      <c r="AD474" s="14" t="str">
        <f>IF(T474&gt;0,ROUND(INDEX(挂机升级突破!$BJ$6:$BT$57,卡牌消耗!X474,T474)*INDEX(卡牌消耗!$B$7:$F$7,V474),0),"")</f>
        <v/>
      </c>
      <c r="AE474" s="122"/>
      <c r="AF474" s="15"/>
      <c r="AG474" s="120">
        <v>470</v>
      </c>
      <c r="AH474" s="14">
        <f t="shared" si="118"/>
        <v>24</v>
      </c>
      <c r="AI474" s="14">
        <f>INDEX(挂机升级突破!$BY$7:$BY$26,AM474)</f>
        <v>5</v>
      </c>
      <c r="AJ474" s="14">
        <f>INDEX(挂机升级突破!$BZ$7:$BZ$26,AM474)</f>
        <v>2</v>
      </c>
      <c r="AK474" s="14">
        <f t="shared" si="119"/>
        <v>3</v>
      </c>
      <c r="AL474" s="14" t="str">
        <f t="shared" si="120"/>
        <v>朱仙</v>
      </c>
      <c r="AM474" s="14">
        <f t="shared" si="121"/>
        <v>10</v>
      </c>
      <c r="AN474" s="14" t="str">
        <f t="shared" si="122"/>
        <v>朱仙10突</v>
      </c>
      <c r="AO474" s="14" t="str">
        <f>IF(AI474&gt;0,INDEX(挂机升级突破!$CF$5:$CJ$5,卡牌消耗!AI474),"")</f>
        <v>金币</v>
      </c>
      <c r="AP474" s="14">
        <f>IF(AI474&gt;0,ROUND(INDEX(挂机升级突破!$CJ$7:$CJ$26,卡牌消耗!AM474)*INDEX(卡牌消耗!$B$8:$F$8,AK474),0),"")</f>
        <v>6346</v>
      </c>
      <c r="AQ474" s="14" t="str">
        <f>IF(AJ474&gt;0,INDEX(挂机升级突破!$CF$5:$CJ$5,卡牌消耗!AJ474),"")</f>
        <v>乌金</v>
      </c>
      <c r="AR474" s="14">
        <f>IF(AJ474&gt;0,ROUND(INDEX(挂机升级突破!$CF$7:$CI$26,卡牌消耗!AM474,卡牌消耗!AJ474)*INDEX($B$6:$F$6,AK474),0),"")</f>
        <v>29</v>
      </c>
      <c r="AS474" s="120"/>
      <c r="AT474" s="120"/>
      <c r="AU474" s="122"/>
      <c r="AV474" s="15"/>
    </row>
    <row r="475" spans="8:48" ht="16.5" x14ac:dyDescent="0.2">
      <c r="H475" s="15"/>
      <c r="I475" s="15"/>
      <c r="J475" s="15"/>
      <c r="K475" s="15"/>
      <c r="L475" s="15"/>
      <c r="M475" s="15"/>
      <c r="N475" s="15"/>
      <c r="O475" s="15"/>
      <c r="P475" s="120">
        <v>471</v>
      </c>
      <c r="Q475" s="14">
        <f t="shared" si="113"/>
        <v>10</v>
      </c>
      <c r="R475" s="14">
        <f>INDEX(挂机升级突破!$BG$6:$BG$57,卡牌消耗!X475)</f>
        <v>11</v>
      </c>
      <c r="S475" s="14">
        <f>INDEX(挂机升级突破!BH$6:BH$57,卡牌消耗!$X475)</f>
        <v>1</v>
      </c>
      <c r="T475" s="14">
        <f>INDEX(挂机升级突破!BI$6:BI$57,卡牌消耗!$X475)</f>
        <v>0</v>
      </c>
      <c r="U475" s="14" t="str">
        <f t="shared" si="114"/>
        <v>张郃</v>
      </c>
      <c r="V475" s="14">
        <f t="shared" si="115"/>
        <v>4</v>
      </c>
      <c r="W475" s="14" t="str">
        <f t="shared" si="116"/>
        <v>张郃魂火-3</v>
      </c>
      <c r="X475" s="14">
        <f t="shared" si="117"/>
        <v>3</v>
      </c>
      <c r="Y475" s="14" t="str">
        <f>INDEX(挂机升级突破!$BJ$4:$BT$4,INDEX(挂机升级突破!$BG$6:$BG$57,卡牌消耗!X475))</f>
        <v>金币</v>
      </c>
      <c r="Z475" s="14">
        <f>ROUND(INDEX(挂机升级突破!$AZ$6:$AZ$57,卡牌消耗!X475)*INDEX(卡牌消耗!$B$8:$F$8,V475),0)</f>
        <v>270</v>
      </c>
      <c r="AA475" s="14" t="str">
        <f>IF(S475&gt;0,INDEX(挂机升级突破!$BJ$4:$BT$4,S475),"")</f>
        <v>绿色基础材料</v>
      </c>
      <c r="AB475" s="14">
        <f>ROUND(INDEX(挂机升级突破!$BJ$6:$BT$57,卡牌消耗!X475,S475)*INDEX(卡牌消耗!$B$5:$F$5,V475),0)</f>
        <v>60</v>
      </c>
      <c r="AC475" s="14" t="str">
        <f>IF(T475&gt;0,INDEX(挂机升级突破!$BJ$4:$BT$4,T475),"")</f>
        <v/>
      </c>
      <c r="AD475" s="14" t="str">
        <f>IF(T475&gt;0,ROUND(INDEX(挂机升级突破!$BJ$6:$BT$57,卡牌消耗!X475,T475)*INDEX(卡牌消耗!$B$7:$F$7,V475),0),"")</f>
        <v/>
      </c>
      <c r="AE475" s="122"/>
      <c r="AF475" s="15"/>
      <c r="AG475" s="120">
        <v>471</v>
      </c>
      <c r="AH475" s="14">
        <f t="shared" si="118"/>
        <v>24</v>
      </c>
      <c r="AI475" s="14">
        <f>INDEX(挂机升级突破!$BY$7:$BY$26,AM475)</f>
        <v>5</v>
      </c>
      <c r="AJ475" s="14">
        <f>INDEX(挂机升级突破!$BZ$7:$BZ$26,AM475)</f>
        <v>2</v>
      </c>
      <c r="AK475" s="14">
        <f t="shared" si="119"/>
        <v>3</v>
      </c>
      <c r="AL475" s="14" t="str">
        <f t="shared" si="120"/>
        <v>朱仙</v>
      </c>
      <c r="AM475" s="14">
        <f t="shared" si="121"/>
        <v>11</v>
      </c>
      <c r="AN475" s="14" t="str">
        <f t="shared" si="122"/>
        <v>朱仙11突</v>
      </c>
      <c r="AO475" s="14" t="str">
        <f>IF(AI475&gt;0,INDEX(挂机升级突破!$CF$5:$CJ$5,卡牌消耗!AI475),"")</f>
        <v>金币</v>
      </c>
      <c r="AP475" s="14">
        <f>IF(AI475&gt;0,ROUND(INDEX(挂机升级突破!$CJ$7:$CJ$26,卡牌消耗!AM475)*INDEX(卡牌消耗!$B$8:$F$8,AK475),0),"")</f>
        <v>7800</v>
      </c>
      <c r="AQ475" s="14" t="str">
        <f>IF(AJ475&gt;0,INDEX(挂机升级突破!$CF$5:$CJ$5,卡牌消耗!AJ475),"")</f>
        <v>乌金</v>
      </c>
      <c r="AR475" s="14">
        <f>IF(AJ475&gt;0,ROUND(INDEX(挂机升级突破!$CF$7:$CI$26,卡牌消耗!AM475,卡牌消耗!AJ475)*INDEX($B$6:$F$6,AK475),0),"")</f>
        <v>38</v>
      </c>
      <c r="AS475" s="120"/>
      <c r="AT475" s="120"/>
      <c r="AU475" s="122"/>
      <c r="AV475" s="15"/>
    </row>
    <row r="476" spans="8:48" ht="16.5" x14ac:dyDescent="0.2">
      <c r="H476" s="15"/>
      <c r="I476" s="15"/>
      <c r="J476" s="15"/>
      <c r="K476" s="15"/>
      <c r="L476" s="15"/>
      <c r="M476" s="15"/>
      <c r="N476" s="15"/>
      <c r="O476" s="15"/>
      <c r="P476" s="120">
        <v>472</v>
      </c>
      <c r="Q476" s="14">
        <f t="shared" si="113"/>
        <v>10</v>
      </c>
      <c r="R476" s="14">
        <f>INDEX(挂机升级突破!$BG$6:$BG$57,卡牌消耗!X476)</f>
        <v>11</v>
      </c>
      <c r="S476" s="14">
        <f>INDEX(挂机升级突破!BH$6:BH$57,卡牌消耗!$X476)</f>
        <v>1</v>
      </c>
      <c r="T476" s="14">
        <f>INDEX(挂机升级突破!BI$6:BI$57,卡牌消耗!$X476)</f>
        <v>0</v>
      </c>
      <c r="U476" s="14" t="str">
        <f t="shared" si="114"/>
        <v>张郃</v>
      </c>
      <c r="V476" s="14">
        <f t="shared" si="115"/>
        <v>4</v>
      </c>
      <c r="W476" s="14" t="str">
        <f t="shared" si="116"/>
        <v>张郃魂火-4</v>
      </c>
      <c r="X476" s="14">
        <f t="shared" si="117"/>
        <v>4</v>
      </c>
      <c r="Y476" s="14" t="str">
        <f>INDEX(挂机升级突破!$BJ$4:$BT$4,INDEX(挂机升级突破!$BG$6:$BG$57,卡牌消耗!X476))</f>
        <v>金币</v>
      </c>
      <c r="Z476" s="14">
        <f>ROUND(INDEX(挂机升级突破!$AZ$6:$AZ$57,卡牌消耗!X476)*INDEX(卡牌消耗!$B$8:$F$8,V476),0)</f>
        <v>720</v>
      </c>
      <c r="AA476" s="14" t="str">
        <f>IF(S476&gt;0,INDEX(挂机升级突破!$BJ$4:$BT$4,S476),"")</f>
        <v>绿色基础材料</v>
      </c>
      <c r="AB476" s="14">
        <f>ROUND(INDEX(挂机升级突破!$BJ$6:$BT$57,卡牌消耗!X476,S476)*INDEX(卡牌消耗!$B$5:$F$5,V476),0)</f>
        <v>96</v>
      </c>
      <c r="AC476" s="14" t="str">
        <f>IF(T476&gt;0,INDEX(挂机升级突破!$BJ$4:$BT$4,T476),"")</f>
        <v/>
      </c>
      <c r="AD476" s="14" t="str">
        <f>IF(T476&gt;0,ROUND(INDEX(挂机升级突破!$BJ$6:$BT$57,卡牌消耗!X476,T476)*INDEX(卡牌消耗!$B$7:$F$7,V476),0),"")</f>
        <v/>
      </c>
      <c r="AE476" s="122"/>
      <c r="AF476" s="15"/>
      <c r="AG476" s="120">
        <v>472</v>
      </c>
      <c r="AH476" s="14">
        <f t="shared" si="118"/>
        <v>24</v>
      </c>
      <c r="AI476" s="14">
        <f>INDEX(挂机升级突破!$BY$7:$BY$26,AM476)</f>
        <v>5</v>
      </c>
      <c r="AJ476" s="14">
        <f>INDEX(挂机升级突破!$BZ$7:$BZ$26,AM476)</f>
        <v>2</v>
      </c>
      <c r="AK476" s="14">
        <f t="shared" si="119"/>
        <v>3</v>
      </c>
      <c r="AL476" s="14" t="str">
        <f t="shared" si="120"/>
        <v>朱仙</v>
      </c>
      <c r="AM476" s="14">
        <f t="shared" si="121"/>
        <v>12</v>
      </c>
      <c r="AN476" s="14" t="str">
        <f t="shared" si="122"/>
        <v>朱仙12突</v>
      </c>
      <c r="AO476" s="14" t="str">
        <f>IF(AI476&gt;0,INDEX(挂机升级突破!$CF$5:$CJ$5,卡牌消耗!AI476),"")</f>
        <v>金币</v>
      </c>
      <c r="AP476" s="14">
        <f>IF(AI476&gt;0,ROUND(INDEX(挂机升级突破!$CJ$7:$CJ$26,卡牌消耗!AM476)*INDEX(卡牌消耗!$B$8:$F$8,AK476),0),"")</f>
        <v>13200</v>
      </c>
      <c r="AQ476" s="14" t="str">
        <f>IF(AJ476&gt;0,INDEX(挂机升级突破!$CF$5:$CJ$5,卡牌消耗!AJ476),"")</f>
        <v>乌金</v>
      </c>
      <c r="AR476" s="14">
        <f>IF(AJ476&gt;0,ROUND(INDEX(挂机升级突破!$CF$7:$CI$26,卡牌消耗!AM476,卡牌消耗!AJ476)*INDEX($B$6:$F$6,AK476),0),"")</f>
        <v>49</v>
      </c>
      <c r="AS476" s="120"/>
      <c r="AT476" s="120"/>
      <c r="AU476" s="122"/>
      <c r="AV476" s="15"/>
    </row>
    <row r="477" spans="8:48" ht="16.5" x14ac:dyDescent="0.2">
      <c r="H477" s="15"/>
      <c r="I477" s="15"/>
      <c r="J477" s="15"/>
      <c r="K477" s="15"/>
      <c r="L477" s="15"/>
      <c r="M477" s="15"/>
      <c r="N477" s="15"/>
      <c r="O477" s="15"/>
      <c r="P477" s="120">
        <v>473</v>
      </c>
      <c r="Q477" s="14">
        <f t="shared" si="113"/>
        <v>10</v>
      </c>
      <c r="R477" s="14">
        <f>INDEX(挂机升级突破!$BG$6:$BG$57,卡牌消耗!X477)</f>
        <v>11</v>
      </c>
      <c r="S477" s="14">
        <f>INDEX(挂机升级突破!BH$6:BH$57,卡牌消耗!$X477)</f>
        <v>1</v>
      </c>
      <c r="T477" s="14">
        <f>INDEX(挂机升级突破!BI$6:BI$57,卡牌消耗!$X477)</f>
        <v>0</v>
      </c>
      <c r="U477" s="14" t="str">
        <f t="shared" si="114"/>
        <v>张郃</v>
      </c>
      <c r="V477" s="14">
        <f t="shared" si="115"/>
        <v>4</v>
      </c>
      <c r="W477" s="14" t="str">
        <f t="shared" si="116"/>
        <v>张郃魂火-5</v>
      </c>
      <c r="X477" s="14">
        <f t="shared" si="117"/>
        <v>5</v>
      </c>
      <c r="Y477" s="14" t="str">
        <f>INDEX(挂机升级突破!$BJ$4:$BT$4,INDEX(挂机升级突破!$BG$6:$BG$57,卡牌消耗!X477))</f>
        <v>金币</v>
      </c>
      <c r="Z477" s="14">
        <f>ROUND(INDEX(挂机升级突破!$AZ$6:$AZ$57,卡牌消耗!X477)*INDEX(卡牌消耗!$B$8:$F$8,V477),0)</f>
        <v>1500</v>
      </c>
      <c r="AA477" s="14" t="str">
        <f>IF(S477&gt;0,INDEX(挂机升级突破!$BJ$4:$BT$4,S477),"")</f>
        <v>绿色基础材料</v>
      </c>
      <c r="AB477" s="14">
        <f>ROUND(INDEX(挂机升级突破!$BJ$6:$BT$57,卡牌消耗!X477,S477)*INDEX(卡牌消耗!$B$5:$F$5,V477),0)</f>
        <v>96</v>
      </c>
      <c r="AC477" s="14" t="str">
        <f>IF(T477&gt;0,INDEX(挂机升级突破!$BJ$4:$BT$4,T477),"")</f>
        <v/>
      </c>
      <c r="AD477" s="14" t="str">
        <f>IF(T477&gt;0,ROUND(INDEX(挂机升级突破!$BJ$6:$BT$57,卡牌消耗!X477,T477)*INDEX(卡牌消耗!$B$7:$F$7,V477),0),"")</f>
        <v/>
      </c>
      <c r="AE477" s="122"/>
      <c r="AF477" s="15"/>
      <c r="AG477" s="120">
        <v>473</v>
      </c>
      <c r="AH477" s="14">
        <f t="shared" si="118"/>
        <v>24</v>
      </c>
      <c r="AI477" s="14">
        <f>INDEX(挂机升级突破!$BY$7:$BY$26,AM477)</f>
        <v>5</v>
      </c>
      <c r="AJ477" s="14">
        <f>INDEX(挂机升级突破!$BZ$7:$BZ$26,AM477)</f>
        <v>3</v>
      </c>
      <c r="AK477" s="14">
        <f t="shared" si="119"/>
        <v>3</v>
      </c>
      <c r="AL477" s="14" t="str">
        <f t="shared" si="120"/>
        <v>朱仙</v>
      </c>
      <c r="AM477" s="14">
        <f t="shared" si="121"/>
        <v>13</v>
      </c>
      <c r="AN477" s="14" t="str">
        <f t="shared" si="122"/>
        <v>朱仙13突</v>
      </c>
      <c r="AO477" s="14" t="str">
        <f>IF(AI477&gt;0,INDEX(挂机升级突破!$CF$5:$CJ$5,卡牌消耗!AI477),"")</f>
        <v>金币</v>
      </c>
      <c r="AP477" s="14">
        <f>IF(AI477&gt;0,ROUND(INDEX(挂机升级突破!$CJ$7:$CJ$26,卡牌消耗!AM477)*INDEX(卡牌消耗!$B$8:$F$8,AK477),0),"")</f>
        <v>16533</v>
      </c>
      <c r="AQ477" s="14" t="str">
        <f>IF(AJ477&gt;0,INDEX(挂机升级突破!$CF$5:$CJ$5,卡牌消耗!AJ477),"")</f>
        <v>银母</v>
      </c>
      <c r="AR477" s="14">
        <f>IF(AJ477&gt;0,ROUND(INDEX(挂机升级突破!$CF$7:$CI$26,卡牌消耗!AM477,卡牌消耗!AJ477)*INDEX($B$6:$F$6,AK477),0),"")</f>
        <v>19</v>
      </c>
      <c r="AS477" s="120"/>
      <c r="AT477" s="120"/>
      <c r="AU477" s="122"/>
      <c r="AV477" s="15"/>
    </row>
    <row r="478" spans="8:48" ht="16.5" x14ac:dyDescent="0.2">
      <c r="H478" s="15"/>
      <c r="I478" s="15"/>
      <c r="J478" s="15"/>
      <c r="K478" s="15"/>
      <c r="L478" s="15"/>
      <c r="M478" s="15"/>
      <c r="N478" s="15"/>
      <c r="O478" s="15"/>
      <c r="P478" s="120">
        <v>474</v>
      </c>
      <c r="Q478" s="14">
        <f t="shared" si="113"/>
        <v>10</v>
      </c>
      <c r="R478" s="14">
        <f>INDEX(挂机升级突破!$BG$6:$BG$57,卡牌消耗!X478)</f>
        <v>11</v>
      </c>
      <c r="S478" s="14">
        <f>INDEX(挂机升级突破!BH$6:BH$57,卡牌消耗!$X478)</f>
        <v>2</v>
      </c>
      <c r="T478" s="14">
        <f>INDEX(挂机升级突破!BI$6:BI$57,卡牌消耗!$X478)</f>
        <v>0</v>
      </c>
      <c r="U478" s="14" t="str">
        <f t="shared" si="114"/>
        <v>张郃</v>
      </c>
      <c r="V478" s="14">
        <f t="shared" si="115"/>
        <v>4</v>
      </c>
      <c r="W478" s="14" t="str">
        <f t="shared" si="116"/>
        <v>张郃魂火-6</v>
      </c>
      <c r="X478" s="14">
        <f t="shared" si="117"/>
        <v>6</v>
      </c>
      <c r="Y478" s="14" t="str">
        <f>INDEX(挂机升级突破!$BJ$4:$BT$4,INDEX(挂机升级突破!$BG$6:$BG$57,卡牌消耗!X478))</f>
        <v>金币</v>
      </c>
      <c r="Z478" s="14">
        <f>ROUND(INDEX(挂机升级突破!$AZ$6:$AZ$57,卡牌消耗!X478)*INDEX(卡牌消耗!$B$8:$F$8,V478),0)</f>
        <v>2160</v>
      </c>
      <c r="AA478" s="14" t="str">
        <f>IF(S478&gt;0,INDEX(挂机升级突破!$BJ$4:$BT$4,S478),"")</f>
        <v>蓝色基础材料</v>
      </c>
      <c r="AB478" s="14">
        <f>ROUND(INDEX(挂机升级突破!$BJ$6:$BT$57,卡牌消耗!X478,S478)*INDEX(卡牌消耗!$B$5:$F$5,V478),0)</f>
        <v>24</v>
      </c>
      <c r="AC478" s="14" t="str">
        <f>IF(T478&gt;0,INDEX(挂机升级突破!$BJ$4:$BT$4,T478),"")</f>
        <v/>
      </c>
      <c r="AD478" s="14" t="str">
        <f>IF(T478&gt;0,ROUND(INDEX(挂机升级突破!$BJ$6:$BT$57,卡牌消耗!X478,T478)*INDEX(卡牌消耗!$B$7:$F$7,V478),0),"")</f>
        <v/>
      </c>
      <c r="AE478" s="122"/>
      <c r="AF478" s="15"/>
      <c r="AG478" s="120">
        <v>474</v>
      </c>
      <c r="AH478" s="14">
        <f t="shared" si="118"/>
        <v>24</v>
      </c>
      <c r="AI478" s="14">
        <f>INDEX(挂机升级突破!$BY$7:$BY$26,AM478)</f>
        <v>5</v>
      </c>
      <c r="AJ478" s="14">
        <f>INDEX(挂机升级突破!$BZ$7:$BZ$26,AM478)</f>
        <v>3</v>
      </c>
      <c r="AK478" s="14">
        <f t="shared" si="119"/>
        <v>3</v>
      </c>
      <c r="AL478" s="14" t="str">
        <f t="shared" si="120"/>
        <v>朱仙</v>
      </c>
      <c r="AM478" s="14">
        <f t="shared" si="121"/>
        <v>14</v>
      </c>
      <c r="AN478" s="14" t="str">
        <f t="shared" si="122"/>
        <v>朱仙14突</v>
      </c>
      <c r="AO478" s="14" t="str">
        <f>IF(AI478&gt;0,INDEX(挂机升级突破!$CF$5:$CJ$5,卡牌消耗!AI478),"")</f>
        <v>金币</v>
      </c>
      <c r="AP478" s="14">
        <f>IF(AI478&gt;0,ROUND(INDEX(挂机升级突破!$CJ$7:$CJ$26,卡牌消耗!AM478)*INDEX(卡牌消耗!$B$8:$F$8,AK478),0),"")</f>
        <v>22080</v>
      </c>
      <c r="AQ478" s="14" t="str">
        <f>IF(AJ478&gt;0,INDEX(挂机升级突破!$CF$5:$CJ$5,卡牌消耗!AJ478),"")</f>
        <v>银母</v>
      </c>
      <c r="AR478" s="14">
        <f>IF(AJ478&gt;0,ROUND(INDEX(挂机升级突破!$CF$7:$CI$26,卡牌消耗!AM478,卡牌消耗!AJ478)*INDEX($B$6:$F$6,AK478),0),"")</f>
        <v>26</v>
      </c>
      <c r="AS478" s="120"/>
      <c r="AT478" s="120"/>
      <c r="AU478" s="122"/>
      <c r="AV478" s="15"/>
    </row>
    <row r="479" spans="8:48" ht="16.5" x14ac:dyDescent="0.2">
      <c r="H479" s="15"/>
      <c r="I479" s="15"/>
      <c r="J479" s="15"/>
      <c r="K479" s="15"/>
      <c r="L479" s="15"/>
      <c r="M479" s="15"/>
      <c r="N479" s="15"/>
      <c r="O479" s="15"/>
      <c r="P479" s="120">
        <v>475</v>
      </c>
      <c r="Q479" s="14">
        <f t="shared" si="113"/>
        <v>10</v>
      </c>
      <c r="R479" s="14">
        <f>INDEX(挂机升级突破!$BG$6:$BG$57,卡牌消耗!X479)</f>
        <v>11</v>
      </c>
      <c r="S479" s="14">
        <f>INDEX(挂机升级突破!BH$6:BH$57,卡牌消耗!$X479)</f>
        <v>2</v>
      </c>
      <c r="T479" s="14">
        <f>INDEX(挂机升级突破!BI$6:BI$57,卡牌消耗!$X479)</f>
        <v>0</v>
      </c>
      <c r="U479" s="14" t="str">
        <f t="shared" si="114"/>
        <v>张郃</v>
      </c>
      <c r="V479" s="14">
        <f t="shared" si="115"/>
        <v>4</v>
      </c>
      <c r="W479" s="14" t="str">
        <f t="shared" si="116"/>
        <v>张郃魂火-7</v>
      </c>
      <c r="X479" s="14">
        <f t="shared" si="117"/>
        <v>7</v>
      </c>
      <c r="Y479" s="14" t="str">
        <f>INDEX(挂机升级突破!$BJ$4:$BT$4,INDEX(挂机升级突破!$BG$6:$BG$57,卡牌消耗!X479))</f>
        <v>金币</v>
      </c>
      <c r="Z479" s="14">
        <f>ROUND(INDEX(挂机升级突破!$AZ$6:$AZ$57,卡牌消耗!X479)*INDEX(卡牌消耗!$B$8:$F$8,V479),0)</f>
        <v>3150</v>
      </c>
      <c r="AA479" s="14" t="str">
        <f>IF(S479&gt;0,INDEX(挂机升级突破!$BJ$4:$BT$4,S479),"")</f>
        <v>蓝色基础材料</v>
      </c>
      <c r="AB479" s="14">
        <f>ROUND(INDEX(挂机升级突破!$BJ$6:$BT$57,卡牌消耗!X479,S479)*INDEX(卡牌消耗!$B$5:$F$5,V479),0)</f>
        <v>24</v>
      </c>
      <c r="AC479" s="14" t="str">
        <f>IF(T479&gt;0,INDEX(挂机升级突破!$BJ$4:$BT$4,T479),"")</f>
        <v/>
      </c>
      <c r="AD479" s="14" t="str">
        <f>IF(T479&gt;0,ROUND(INDEX(挂机升级突破!$BJ$6:$BT$57,卡牌消耗!X479,T479)*INDEX(卡牌消耗!$B$7:$F$7,V479),0),"")</f>
        <v/>
      </c>
      <c r="AE479" s="122"/>
      <c r="AF479" s="15"/>
      <c r="AG479" s="120">
        <v>475</v>
      </c>
      <c r="AH479" s="14">
        <f t="shared" si="118"/>
        <v>24</v>
      </c>
      <c r="AI479" s="14">
        <f>INDEX(挂机升级突破!$BY$7:$BY$26,AM479)</f>
        <v>5</v>
      </c>
      <c r="AJ479" s="14">
        <f>INDEX(挂机升级突破!$BZ$7:$BZ$26,AM479)</f>
        <v>3</v>
      </c>
      <c r="AK479" s="14">
        <f t="shared" si="119"/>
        <v>3</v>
      </c>
      <c r="AL479" s="14" t="str">
        <f t="shared" si="120"/>
        <v>朱仙</v>
      </c>
      <c r="AM479" s="14">
        <f t="shared" si="121"/>
        <v>15</v>
      </c>
      <c r="AN479" s="14" t="str">
        <f t="shared" si="122"/>
        <v>朱仙15突</v>
      </c>
      <c r="AO479" s="14" t="str">
        <f>IF(AI479&gt;0,INDEX(挂机升级突破!$CF$5:$CJ$5,卡牌消耗!AI479),"")</f>
        <v>金币</v>
      </c>
      <c r="AP479" s="14">
        <f>IF(AI479&gt;0,ROUND(INDEX(挂机升级突破!$CJ$7:$CJ$26,卡牌消耗!AM479)*INDEX(卡牌消耗!$B$8:$F$8,AK479),0),"")</f>
        <v>25306</v>
      </c>
      <c r="AQ479" s="14" t="str">
        <f>IF(AJ479&gt;0,INDEX(挂机升级突破!$CF$5:$CJ$5,卡牌消耗!AJ479),"")</f>
        <v>银母</v>
      </c>
      <c r="AR479" s="14">
        <f>IF(AJ479&gt;0,ROUND(INDEX(挂机升级突破!$CF$7:$CI$26,卡牌消耗!AM479,卡牌消耗!AJ479)*INDEX($B$6:$F$6,AK479),0),"")</f>
        <v>35</v>
      </c>
      <c r="AS479" s="120"/>
      <c r="AT479" s="120"/>
      <c r="AU479" s="122"/>
      <c r="AV479" s="15"/>
    </row>
    <row r="480" spans="8:48" ht="16.5" x14ac:dyDescent="0.2">
      <c r="H480" s="15"/>
      <c r="I480" s="15"/>
      <c r="J480" s="15"/>
      <c r="K480" s="15"/>
      <c r="L480" s="15"/>
      <c r="M480" s="15"/>
      <c r="N480" s="15"/>
      <c r="O480" s="15"/>
      <c r="P480" s="120">
        <v>476</v>
      </c>
      <c r="Q480" s="14">
        <f t="shared" si="113"/>
        <v>10</v>
      </c>
      <c r="R480" s="14">
        <f>INDEX(挂机升级突破!$BG$6:$BG$57,卡牌消耗!X480)</f>
        <v>11</v>
      </c>
      <c r="S480" s="14">
        <f>INDEX(挂机升级突破!BH$6:BH$57,卡牌消耗!$X480)</f>
        <v>2</v>
      </c>
      <c r="T480" s="14">
        <f>INDEX(挂机升级突破!BI$6:BI$57,卡牌消耗!$X480)</f>
        <v>0</v>
      </c>
      <c r="U480" s="14" t="str">
        <f t="shared" si="114"/>
        <v>张郃</v>
      </c>
      <c r="V480" s="14">
        <f t="shared" si="115"/>
        <v>4</v>
      </c>
      <c r="W480" s="14" t="str">
        <f t="shared" si="116"/>
        <v>张郃魂火-8</v>
      </c>
      <c r="X480" s="14">
        <f t="shared" si="117"/>
        <v>8</v>
      </c>
      <c r="Y480" s="14" t="str">
        <f>INDEX(挂机升级突破!$BJ$4:$BT$4,INDEX(挂机升级突破!$BG$6:$BG$57,卡牌消耗!X480))</f>
        <v>金币</v>
      </c>
      <c r="Z480" s="14">
        <f>ROUND(INDEX(挂机升级突破!$AZ$6:$AZ$57,卡牌消耗!X480)*INDEX(卡牌消耗!$B$8:$F$8,V480),0)</f>
        <v>4320</v>
      </c>
      <c r="AA480" s="14" t="str">
        <f>IF(S480&gt;0,INDEX(挂机升级突破!$BJ$4:$BT$4,S480),"")</f>
        <v>蓝色基础材料</v>
      </c>
      <c r="AB480" s="14">
        <f>ROUND(INDEX(挂机升级突破!$BJ$6:$BT$57,卡牌消耗!X480,S480)*INDEX(卡牌消耗!$B$5:$F$5,V480),0)</f>
        <v>42</v>
      </c>
      <c r="AC480" s="14" t="str">
        <f>IF(T480&gt;0,INDEX(挂机升级突破!$BJ$4:$BT$4,T480),"")</f>
        <v/>
      </c>
      <c r="AD480" s="14" t="str">
        <f>IF(T480&gt;0,ROUND(INDEX(挂机升级突破!$BJ$6:$BT$57,卡牌消耗!X480,T480)*INDEX(卡牌消耗!$B$7:$F$7,V480),0),"")</f>
        <v/>
      </c>
      <c r="AE480" s="122"/>
      <c r="AF480" s="15"/>
      <c r="AG480" s="120">
        <v>476</v>
      </c>
      <c r="AH480" s="14">
        <f t="shared" si="118"/>
        <v>24</v>
      </c>
      <c r="AI480" s="14">
        <f>INDEX(挂机升级突破!$BY$7:$BY$26,AM480)</f>
        <v>5</v>
      </c>
      <c r="AJ480" s="14">
        <f>INDEX(挂机升级突破!$BZ$7:$BZ$26,AM480)</f>
        <v>3</v>
      </c>
      <c r="AK480" s="14">
        <f t="shared" si="119"/>
        <v>3</v>
      </c>
      <c r="AL480" s="14" t="str">
        <f t="shared" si="120"/>
        <v>朱仙</v>
      </c>
      <c r="AM480" s="14">
        <f t="shared" si="121"/>
        <v>16</v>
      </c>
      <c r="AN480" s="14" t="str">
        <f t="shared" si="122"/>
        <v>朱仙16突</v>
      </c>
      <c r="AO480" s="14" t="str">
        <f>IF(AI480&gt;0,INDEX(挂机升级突破!$CF$5:$CJ$5,卡牌消耗!AI480),"")</f>
        <v>金币</v>
      </c>
      <c r="AP480" s="14">
        <f>IF(AI480&gt;0,ROUND(INDEX(挂机升级突破!$CJ$7:$CJ$26,卡牌消耗!AM480)*INDEX(卡牌消耗!$B$8:$F$8,AK480),0),"")</f>
        <v>32400</v>
      </c>
      <c r="AQ480" s="14" t="str">
        <f>IF(AJ480&gt;0,INDEX(挂机升级突破!$CF$5:$CJ$5,卡牌消耗!AJ480),"")</f>
        <v>银母</v>
      </c>
      <c r="AR480" s="14">
        <f>IF(AJ480&gt;0,ROUND(INDEX(挂机升级突破!$CF$7:$CI$26,卡牌消耗!AM480,卡牌消耗!AJ480)*INDEX($B$6:$F$6,AK480),0),"")</f>
        <v>45</v>
      </c>
      <c r="AS480" s="120"/>
      <c r="AT480" s="120"/>
      <c r="AU480" s="122"/>
      <c r="AV480" s="15"/>
    </row>
    <row r="481" spans="8:48" ht="16.5" x14ac:dyDescent="0.2">
      <c r="H481" s="15"/>
      <c r="I481" s="15"/>
      <c r="J481" s="15"/>
      <c r="K481" s="15"/>
      <c r="L481" s="15"/>
      <c r="M481" s="15"/>
      <c r="N481" s="15"/>
      <c r="O481" s="15"/>
      <c r="P481" s="120">
        <v>477</v>
      </c>
      <c r="Q481" s="14">
        <f t="shared" si="113"/>
        <v>10</v>
      </c>
      <c r="R481" s="14">
        <f>INDEX(挂机升级突破!$BG$6:$BG$57,卡牌消耗!X481)</f>
        <v>11</v>
      </c>
      <c r="S481" s="14">
        <f>INDEX(挂机升级突破!BH$6:BH$57,卡牌消耗!$X481)</f>
        <v>2</v>
      </c>
      <c r="T481" s="14">
        <f>INDEX(挂机升级突破!BI$6:BI$57,卡牌消耗!$X481)</f>
        <v>0</v>
      </c>
      <c r="U481" s="14" t="str">
        <f t="shared" si="114"/>
        <v>张郃</v>
      </c>
      <c r="V481" s="14">
        <f t="shared" si="115"/>
        <v>4</v>
      </c>
      <c r="W481" s="14" t="str">
        <f t="shared" si="116"/>
        <v>张郃魂火-9</v>
      </c>
      <c r="X481" s="14">
        <f t="shared" si="117"/>
        <v>9</v>
      </c>
      <c r="Y481" s="14" t="str">
        <f>INDEX(挂机升级突破!$BJ$4:$BT$4,INDEX(挂机升级突破!$BG$6:$BG$57,卡牌消耗!X481))</f>
        <v>金币</v>
      </c>
      <c r="Z481" s="14">
        <f>ROUND(INDEX(挂机升级突破!$AZ$6:$AZ$57,卡牌消耗!X481)*INDEX(卡牌消耗!$B$8:$F$8,V481),0)</f>
        <v>4680</v>
      </c>
      <c r="AA481" s="14" t="str">
        <f>IF(S481&gt;0,INDEX(挂机升级突破!$BJ$4:$BT$4,S481),"")</f>
        <v>蓝色基础材料</v>
      </c>
      <c r="AB481" s="14">
        <f>ROUND(INDEX(挂机升级突破!$BJ$6:$BT$57,卡牌消耗!X481,S481)*INDEX(卡牌消耗!$B$5:$F$5,V481),0)</f>
        <v>42</v>
      </c>
      <c r="AC481" s="14" t="str">
        <f>IF(T481&gt;0,INDEX(挂机升级突破!$BJ$4:$BT$4,T481),"")</f>
        <v/>
      </c>
      <c r="AD481" s="14" t="str">
        <f>IF(T481&gt;0,ROUND(INDEX(挂机升级突破!$BJ$6:$BT$57,卡牌消耗!X481,T481)*INDEX(卡牌消耗!$B$7:$F$7,V481),0),"")</f>
        <v/>
      </c>
      <c r="AE481" s="122"/>
      <c r="AF481" s="15"/>
      <c r="AG481" s="120">
        <v>477</v>
      </c>
      <c r="AH481" s="14">
        <f t="shared" si="118"/>
        <v>24</v>
      </c>
      <c r="AI481" s="14">
        <f>INDEX(挂机升级突破!$BY$7:$BY$26,AM481)</f>
        <v>5</v>
      </c>
      <c r="AJ481" s="14">
        <f>INDEX(挂机升级突破!$BZ$7:$BZ$26,AM481)</f>
        <v>4</v>
      </c>
      <c r="AK481" s="14">
        <f t="shared" si="119"/>
        <v>3</v>
      </c>
      <c r="AL481" s="14" t="str">
        <f t="shared" si="120"/>
        <v>朱仙</v>
      </c>
      <c r="AM481" s="14">
        <f t="shared" si="121"/>
        <v>17</v>
      </c>
      <c r="AN481" s="14" t="str">
        <f t="shared" si="122"/>
        <v>朱仙17突</v>
      </c>
      <c r="AO481" s="14" t="str">
        <f>IF(AI481&gt;0,INDEX(挂机升级突破!$CF$5:$CJ$5,卡牌消耗!AI481),"")</f>
        <v>金币</v>
      </c>
      <c r="AP481" s="14">
        <f>IF(AI481&gt;0,ROUND(INDEX(挂机升级突破!$CJ$7:$CJ$26,卡牌消耗!AM481)*INDEX(卡牌消耗!$B$8:$F$8,AK481),0),"")</f>
        <v>36266</v>
      </c>
      <c r="AQ481" s="14" t="str">
        <f>IF(AJ481&gt;0,INDEX(挂机升级突破!$CF$5:$CJ$5,卡牌消耗!AJ481),"")</f>
        <v>铀金</v>
      </c>
      <c r="AR481" s="14">
        <f>IF(AJ481&gt;0,ROUND(INDEX(挂机升级突破!$CF$7:$CI$26,卡牌消耗!AM481,卡牌消耗!AJ481)*INDEX($B$6:$F$6,AK481),0),"")</f>
        <v>9</v>
      </c>
      <c r="AS481" s="120"/>
      <c r="AT481" s="120"/>
      <c r="AU481" s="122"/>
      <c r="AV481" s="15"/>
    </row>
    <row r="482" spans="8:48" ht="16.5" x14ac:dyDescent="0.2">
      <c r="H482" s="15"/>
      <c r="I482" s="15"/>
      <c r="J482" s="15"/>
      <c r="K482" s="15"/>
      <c r="L482" s="15"/>
      <c r="M482" s="15"/>
      <c r="N482" s="15"/>
      <c r="O482" s="15"/>
      <c r="P482" s="120">
        <v>478</v>
      </c>
      <c r="Q482" s="14">
        <f t="shared" si="113"/>
        <v>10</v>
      </c>
      <c r="R482" s="14">
        <f>INDEX(挂机升级突破!$BG$6:$BG$57,卡牌消耗!X482)</f>
        <v>11</v>
      </c>
      <c r="S482" s="14">
        <f>INDEX(挂机升级突破!BH$6:BH$57,卡牌消耗!$X482)</f>
        <v>2</v>
      </c>
      <c r="T482" s="14">
        <f>INDEX(挂机升级突破!BI$6:BI$57,卡牌消耗!$X482)</f>
        <v>0</v>
      </c>
      <c r="U482" s="14" t="str">
        <f t="shared" si="114"/>
        <v>张郃</v>
      </c>
      <c r="V482" s="14">
        <f t="shared" si="115"/>
        <v>4</v>
      </c>
      <c r="W482" s="14" t="str">
        <f t="shared" si="116"/>
        <v>张郃魂火-10</v>
      </c>
      <c r="X482" s="14">
        <f t="shared" si="117"/>
        <v>10</v>
      </c>
      <c r="Y482" s="14" t="str">
        <f>INDEX(挂机升级突破!$BJ$4:$BT$4,INDEX(挂机升级突破!$BG$6:$BG$57,卡牌消耗!X482))</f>
        <v>金币</v>
      </c>
      <c r="Z482" s="14">
        <f>ROUND(INDEX(挂机升级突破!$AZ$6:$AZ$57,卡牌消耗!X482)*INDEX(卡牌消耗!$B$8:$F$8,V482),0)</f>
        <v>5220</v>
      </c>
      <c r="AA482" s="14" t="str">
        <f>IF(S482&gt;0,INDEX(挂机升级突破!$BJ$4:$BT$4,S482),"")</f>
        <v>蓝色基础材料</v>
      </c>
      <c r="AB482" s="14">
        <f>ROUND(INDEX(挂机升级突破!$BJ$6:$BT$57,卡牌消耗!X482,S482)*INDEX(卡牌消耗!$B$5:$F$5,V482),0)</f>
        <v>66</v>
      </c>
      <c r="AC482" s="14" t="str">
        <f>IF(T482&gt;0,INDEX(挂机升级突破!$BJ$4:$BT$4,T482),"")</f>
        <v/>
      </c>
      <c r="AD482" s="14" t="str">
        <f>IF(T482&gt;0,ROUND(INDEX(挂机升级突破!$BJ$6:$BT$57,卡牌消耗!X482,T482)*INDEX(卡牌消耗!$B$7:$F$7,V482),0),"")</f>
        <v/>
      </c>
      <c r="AE482" s="122"/>
      <c r="AF482" s="15"/>
      <c r="AG482" s="120">
        <v>478</v>
      </c>
      <c r="AH482" s="14">
        <f t="shared" si="118"/>
        <v>24</v>
      </c>
      <c r="AI482" s="14">
        <f>INDEX(挂机升级突破!$BY$7:$BY$26,AM482)</f>
        <v>5</v>
      </c>
      <c r="AJ482" s="14">
        <f>INDEX(挂机升级突破!$BZ$7:$BZ$26,AM482)</f>
        <v>4</v>
      </c>
      <c r="AK482" s="14">
        <f t="shared" si="119"/>
        <v>3</v>
      </c>
      <c r="AL482" s="14" t="str">
        <f t="shared" si="120"/>
        <v>朱仙</v>
      </c>
      <c r="AM482" s="14">
        <f t="shared" si="121"/>
        <v>18</v>
      </c>
      <c r="AN482" s="14" t="str">
        <f t="shared" si="122"/>
        <v>朱仙18突</v>
      </c>
      <c r="AO482" s="14" t="str">
        <f>IF(AI482&gt;0,INDEX(挂机升级突破!$CF$5:$CJ$5,卡牌消耗!AI482),"")</f>
        <v>金币</v>
      </c>
      <c r="AP482" s="14">
        <f>IF(AI482&gt;0,ROUND(INDEX(挂机升级突破!$CJ$7:$CJ$26,卡牌消耗!AM482)*INDEX(卡牌消耗!$B$8:$F$8,AK482),0),"")</f>
        <v>54000</v>
      </c>
      <c r="AQ482" s="14" t="str">
        <f>IF(AJ482&gt;0,INDEX(挂机升级突破!$CF$5:$CJ$5,卡牌消耗!AJ482),"")</f>
        <v>铀金</v>
      </c>
      <c r="AR482" s="14">
        <f>IF(AJ482&gt;0,ROUND(INDEX(挂机升级突破!$CF$7:$CI$26,卡牌消耗!AM482,卡牌消耗!AJ482)*INDEX($B$6:$F$6,AK482),0),"")</f>
        <v>12</v>
      </c>
      <c r="AS482" s="120"/>
      <c r="AT482" s="120"/>
      <c r="AU482" s="122"/>
      <c r="AV482" s="15"/>
    </row>
    <row r="483" spans="8:48" ht="16.5" x14ac:dyDescent="0.2">
      <c r="H483" s="15"/>
      <c r="I483" s="15"/>
      <c r="J483" s="15"/>
      <c r="K483" s="15"/>
      <c r="L483" s="15"/>
      <c r="M483" s="15"/>
      <c r="N483" s="15"/>
      <c r="O483" s="15"/>
      <c r="P483" s="120">
        <v>479</v>
      </c>
      <c r="Q483" s="14">
        <f t="shared" si="113"/>
        <v>10</v>
      </c>
      <c r="R483" s="14">
        <f>INDEX(挂机升级突破!$BG$6:$BG$57,卡牌消耗!X483)</f>
        <v>11</v>
      </c>
      <c r="S483" s="14">
        <f>INDEX(挂机升级突破!BH$6:BH$57,卡牌消耗!$X483)</f>
        <v>2</v>
      </c>
      <c r="T483" s="14">
        <f>INDEX(挂机升级突破!BI$6:BI$57,卡牌消耗!$X483)</f>
        <v>0</v>
      </c>
      <c r="U483" s="14" t="str">
        <f t="shared" si="114"/>
        <v>张郃</v>
      </c>
      <c r="V483" s="14">
        <f t="shared" si="115"/>
        <v>4</v>
      </c>
      <c r="W483" s="14" t="str">
        <f t="shared" si="116"/>
        <v>张郃魂火-11</v>
      </c>
      <c r="X483" s="14">
        <f t="shared" si="117"/>
        <v>11</v>
      </c>
      <c r="Y483" s="14" t="str">
        <f>INDEX(挂机升级突破!$BJ$4:$BT$4,INDEX(挂机升级突破!$BG$6:$BG$57,卡牌消耗!X483))</f>
        <v>金币</v>
      </c>
      <c r="Z483" s="14">
        <f>ROUND(INDEX(挂机升级突破!$AZ$6:$AZ$57,卡牌消耗!X483)*INDEX(卡牌消耗!$B$8:$F$8,V483),0)</f>
        <v>5460</v>
      </c>
      <c r="AA483" s="14" t="str">
        <f>IF(S483&gt;0,INDEX(挂机升级突破!$BJ$4:$BT$4,S483),"")</f>
        <v>蓝色基础材料</v>
      </c>
      <c r="AB483" s="14">
        <f>ROUND(INDEX(挂机升级突破!$BJ$6:$BT$57,卡牌消耗!X483,S483)*INDEX(卡牌消耗!$B$5:$F$5,V483),0)</f>
        <v>66</v>
      </c>
      <c r="AC483" s="14" t="str">
        <f>IF(T483&gt;0,INDEX(挂机升级突破!$BJ$4:$BT$4,T483),"")</f>
        <v/>
      </c>
      <c r="AD483" s="14" t="str">
        <f>IF(T483&gt;0,ROUND(INDEX(挂机升级突破!$BJ$6:$BT$57,卡牌消耗!X483,T483)*INDEX(卡牌消耗!$B$7:$F$7,V483),0),"")</f>
        <v/>
      </c>
      <c r="AE483" s="122"/>
      <c r="AF483" s="15"/>
      <c r="AG483" s="120">
        <v>479</v>
      </c>
      <c r="AH483" s="14">
        <f t="shared" si="118"/>
        <v>24</v>
      </c>
      <c r="AI483" s="14">
        <f>INDEX(挂机升级突破!$BY$7:$BY$26,AM483)</f>
        <v>5</v>
      </c>
      <c r="AJ483" s="14">
        <f>INDEX(挂机升级突破!$BZ$7:$BZ$26,AM483)</f>
        <v>4</v>
      </c>
      <c r="AK483" s="14">
        <f t="shared" si="119"/>
        <v>3</v>
      </c>
      <c r="AL483" s="14" t="str">
        <f t="shared" si="120"/>
        <v>朱仙</v>
      </c>
      <c r="AM483" s="14">
        <f t="shared" si="121"/>
        <v>19</v>
      </c>
      <c r="AN483" s="14" t="str">
        <f t="shared" si="122"/>
        <v>朱仙19突</v>
      </c>
      <c r="AO483" s="14" t="str">
        <f>IF(AI483&gt;0,INDEX(挂机升级突破!$CF$5:$CJ$5,卡牌消耗!AI483),"")</f>
        <v>金币</v>
      </c>
      <c r="AP483" s="14">
        <f>IF(AI483&gt;0,ROUND(INDEX(挂机升级突破!$CJ$7:$CJ$26,卡牌消耗!AM483)*INDEX(卡牌消耗!$B$8:$F$8,AK483),0),"")</f>
        <v>65106</v>
      </c>
      <c r="AQ483" s="14" t="str">
        <f>IF(AJ483&gt;0,INDEX(挂机升级突破!$CF$5:$CJ$5,卡牌消耗!AJ483),"")</f>
        <v>铀金</v>
      </c>
      <c r="AR483" s="14">
        <f>IF(AJ483&gt;0,ROUND(INDEX(挂机升级突破!$CF$7:$CI$26,卡牌消耗!AM483,卡牌消耗!AJ483)*INDEX($B$6:$F$6,AK483),0),"")</f>
        <v>16</v>
      </c>
      <c r="AS483" s="120"/>
      <c r="AT483" s="120"/>
      <c r="AU483" s="122"/>
      <c r="AV483" s="15"/>
    </row>
    <row r="484" spans="8:48" ht="16.5" x14ac:dyDescent="0.2">
      <c r="H484" s="15"/>
      <c r="I484" s="15"/>
      <c r="J484" s="15"/>
      <c r="K484" s="15"/>
      <c r="L484" s="15"/>
      <c r="M484" s="15"/>
      <c r="N484" s="15"/>
      <c r="O484" s="15"/>
      <c r="P484" s="120">
        <v>480</v>
      </c>
      <c r="Q484" s="14">
        <f t="shared" si="113"/>
        <v>10</v>
      </c>
      <c r="R484" s="14">
        <f>INDEX(挂机升级突破!$BG$6:$BG$57,卡牌消耗!X484)</f>
        <v>11</v>
      </c>
      <c r="S484" s="14">
        <f>INDEX(挂机升级突破!BH$6:BH$57,卡牌消耗!$X484)</f>
        <v>2</v>
      </c>
      <c r="T484" s="14">
        <f>INDEX(挂机升级突破!BI$6:BI$57,卡牌消耗!$X484)</f>
        <v>0</v>
      </c>
      <c r="U484" s="14" t="str">
        <f t="shared" si="114"/>
        <v>张郃</v>
      </c>
      <c r="V484" s="14">
        <f t="shared" si="115"/>
        <v>4</v>
      </c>
      <c r="W484" s="14" t="str">
        <f t="shared" si="116"/>
        <v>张郃魂火-12</v>
      </c>
      <c r="X484" s="14">
        <f t="shared" si="117"/>
        <v>12</v>
      </c>
      <c r="Y484" s="14" t="str">
        <f>INDEX(挂机升级突破!$BJ$4:$BT$4,INDEX(挂机升级突破!$BG$6:$BG$57,卡牌消耗!X484))</f>
        <v>金币</v>
      </c>
      <c r="Z484" s="14">
        <f>ROUND(INDEX(挂机升级突破!$AZ$6:$AZ$57,卡牌消耗!X484)*INDEX(卡牌消耗!$B$8:$F$8,V484),0)</f>
        <v>6090</v>
      </c>
      <c r="AA484" s="14" t="str">
        <f>IF(S484&gt;0,INDEX(挂机升级突破!$BJ$4:$BT$4,S484),"")</f>
        <v>蓝色基础材料</v>
      </c>
      <c r="AB484" s="14">
        <f>ROUND(INDEX(挂机升级突破!$BJ$6:$BT$57,卡牌消耗!X484,S484)*INDEX(卡牌消耗!$B$5:$F$5,V484),0)</f>
        <v>90</v>
      </c>
      <c r="AC484" s="14" t="str">
        <f>IF(T484&gt;0,INDEX(挂机升级突破!$BJ$4:$BT$4,T484),"")</f>
        <v/>
      </c>
      <c r="AD484" s="14" t="str">
        <f>IF(T484&gt;0,ROUND(INDEX(挂机升级突破!$BJ$6:$BT$57,卡牌消耗!X484,T484)*INDEX(卡牌消耗!$B$7:$F$7,V484),0),"")</f>
        <v/>
      </c>
      <c r="AE484" s="122"/>
      <c r="AF484" s="15"/>
      <c r="AG484" s="120">
        <v>480</v>
      </c>
      <c r="AH484" s="14">
        <f t="shared" si="118"/>
        <v>24</v>
      </c>
      <c r="AI484" s="14">
        <f>INDEX(挂机升级突破!$BY$7:$BY$26,AM484)</f>
        <v>5</v>
      </c>
      <c r="AJ484" s="14">
        <f>INDEX(挂机升级突破!$BZ$7:$BZ$26,AM484)</f>
        <v>4</v>
      </c>
      <c r="AK484" s="14">
        <f t="shared" si="119"/>
        <v>3</v>
      </c>
      <c r="AL484" s="14" t="str">
        <f t="shared" si="120"/>
        <v>朱仙</v>
      </c>
      <c r="AM484" s="14">
        <f t="shared" si="121"/>
        <v>20</v>
      </c>
      <c r="AN484" s="14" t="str">
        <f t="shared" si="122"/>
        <v>朱仙20突</v>
      </c>
      <c r="AO484" s="14" t="str">
        <f>IF(AI484&gt;0,INDEX(挂机升级突破!$CF$5:$CJ$5,卡牌消耗!AI484),"")</f>
        <v>金币</v>
      </c>
      <c r="AP484" s="14">
        <f>IF(AI484&gt;0,ROUND(INDEX(挂机升级突破!$CJ$7:$CJ$26,卡牌消耗!AM484)*INDEX(卡牌消耗!$B$8:$F$8,AK484),0),"")</f>
        <v>90720</v>
      </c>
      <c r="AQ484" s="14" t="str">
        <f>IF(AJ484&gt;0,INDEX(挂机升级突破!$CF$5:$CJ$5,卡牌消耗!AJ484),"")</f>
        <v>铀金</v>
      </c>
      <c r="AR484" s="14">
        <f>IF(AJ484&gt;0,ROUND(INDEX(挂机升级突破!$CF$7:$CI$26,卡牌消耗!AM484,卡牌消耗!AJ484)*INDEX($B$6:$F$6,AK484),0),"")</f>
        <v>21</v>
      </c>
      <c r="AS484" s="120"/>
      <c r="AT484" s="120"/>
      <c r="AU484" s="122"/>
      <c r="AV484" s="15"/>
    </row>
    <row r="485" spans="8:48" ht="16.5" x14ac:dyDescent="0.2">
      <c r="H485" s="15"/>
      <c r="I485" s="15"/>
      <c r="J485" s="15"/>
      <c r="K485" s="15"/>
      <c r="L485" s="15"/>
      <c r="M485" s="15"/>
      <c r="N485" s="15"/>
      <c r="O485" s="15"/>
      <c r="P485" s="120">
        <v>481</v>
      </c>
      <c r="Q485" s="14">
        <f t="shared" si="113"/>
        <v>10</v>
      </c>
      <c r="R485" s="14">
        <f>INDEX(挂机升级突破!$BG$6:$BG$57,卡牌消耗!X485)</f>
        <v>11</v>
      </c>
      <c r="S485" s="14">
        <f>INDEX(挂机升级突破!BH$6:BH$57,卡牌消耗!$X485)</f>
        <v>2</v>
      </c>
      <c r="T485" s="14">
        <f>INDEX(挂机升级突破!BI$6:BI$57,卡牌消耗!$X485)</f>
        <v>0</v>
      </c>
      <c r="U485" s="14" t="str">
        <f t="shared" si="114"/>
        <v>张郃</v>
      </c>
      <c r="V485" s="14">
        <f t="shared" si="115"/>
        <v>4</v>
      </c>
      <c r="W485" s="14" t="str">
        <f t="shared" si="116"/>
        <v>张郃魂火-13</v>
      </c>
      <c r="X485" s="14">
        <f t="shared" si="117"/>
        <v>13</v>
      </c>
      <c r="Y485" s="14" t="str">
        <f>INDEX(挂机升级突破!$BJ$4:$BT$4,INDEX(挂机升级突破!$BG$6:$BG$57,卡牌消耗!X485))</f>
        <v>金币</v>
      </c>
      <c r="Z485" s="14">
        <f>ROUND(INDEX(挂机升级突破!$AZ$6:$AZ$57,卡牌消耗!X485)*INDEX(卡牌消耗!$B$8:$F$8,V485),0)</f>
        <v>6285</v>
      </c>
      <c r="AA485" s="14" t="str">
        <f>IF(S485&gt;0,INDEX(挂机升级突破!$BJ$4:$BT$4,S485),"")</f>
        <v>蓝色基础材料</v>
      </c>
      <c r="AB485" s="14">
        <f>ROUND(INDEX(挂机升级突破!$BJ$6:$BT$57,卡牌消耗!X485,S485)*INDEX(卡牌消耗!$B$5:$F$5,V485),0)</f>
        <v>90</v>
      </c>
      <c r="AC485" s="14" t="str">
        <f>IF(T485&gt;0,INDEX(挂机升级突破!$BJ$4:$BT$4,T485),"")</f>
        <v/>
      </c>
      <c r="AD485" s="14" t="str">
        <f>IF(T485&gt;0,ROUND(INDEX(挂机升级突破!$BJ$6:$BT$57,卡牌消耗!X485,T485)*INDEX(卡牌消耗!$B$7:$F$7,V485),0),"")</f>
        <v/>
      </c>
      <c r="AE485" s="122"/>
      <c r="AF485" s="15"/>
      <c r="AG485" s="120">
        <v>481</v>
      </c>
      <c r="AH485" s="14">
        <f t="shared" si="118"/>
        <v>25</v>
      </c>
      <c r="AI485" s="14">
        <f>INDEX(挂机升级突破!$BY$7:$BY$26,AM485)</f>
        <v>0</v>
      </c>
      <c r="AJ485" s="14">
        <f>INDEX(挂机升级突破!$BZ$7:$BZ$26,AM485)</f>
        <v>0</v>
      </c>
      <c r="AK485" s="14">
        <f t="shared" si="119"/>
        <v>3</v>
      </c>
      <c r="AL485" s="14" t="str">
        <f t="shared" si="120"/>
        <v>雷震子</v>
      </c>
      <c r="AM485" s="14">
        <f t="shared" si="121"/>
        <v>1</v>
      </c>
      <c r="AN485" s="14" t="str">
        <f t="shared" si="122"/>
        <v>雷震子1突</v>
      </c>
      <c r="AO485" s="14" t="str">
        <f>IF(AI485&gt;0,INDEX(挂机升级突破!$CF$5:$CJ$5,卡牌消耗!AI485),"")</f>
        <v/>
      </c>
      <c r="AP485" s="14" t="str">
        <f>IF(AI485&gt;0,ROUND(INDEX(挂机升级突破!$CJ$7:$CJ$26,卡牌消耗!AM485)*INDEX(卡牌消耗!$B$8:$F$8,AK485),0),"")</f>
        <v/>
      </c>
      <c r="AQ485" s="14" t="str">
        <f>IF(AJ485&gt;0,INDEX(挂机升级突破!$CF$5:$CJ$5,卡牌消耗!AJ485),"")</f>
        <v/>
      </c>
      <c r="AR485" s="14" t="str">
        <f>IF(AJ485&gt;0,ROUND(INDEX(挂机升级突破!$CF$7:$CI$26,卡牌消耗!AM485,卡牌消耗!AJ485)*INDEX($B$6:$F$6,AK485),0),"")</f>
        <v/>
      </c>
      <c r="AS485" s="120"/>
      <c r="AT485" s="120"/>
      <c r="AU485" s="122"/>
      <c r="AV485" s="15"/>
    </row>
    <row r="486" spans="8:48" ht="16.5" x14ac:dyDescent="0.2">
      <c r="H486" s="15"/>
      <c r="I486" s="15"/>
      <c r="J486" s="15"/>
      <c r="K486" s="15"/>
      <c r="L486" s="15"/>
      <c r="M486" s="15"/>
      <c r="N486" s="15"/>
      <c r="O486" s="15"/>
      <c r="P486" s="120">
        <v>482</v>
      </c>
      <c r="Q486" s="14">
        <f t="shared" si="113"/>
        <v>10</v>
      </c>
      <c r="R486" s="14">
        <f>INDEX(挂机升级突破!$BG$6:$BG$57,卡牌消耗!X486)</f>
        <v>11</v>
      </c>
      <c r="S486" s="14">
        <f>INDEX(挂机升级突破!BH$6:BH$57,卡牌消耗!$X486)</f>
        <v>3</v>
      </c>
      <c r="T486" s="14">
        <f>INDEX(挂机升级突破!BI$6:BI$57,卡牌消耗!$X486)</f>
        <v>0</v>
      </c>
      <c r="U486" s="14" t="str">
        <f t="shared" si="114"/>
        <v>张郃</v>
      </c>
      <c r="V486" s="14">
        <f t="shared" si="115"/>
        <v>4</v>
      </c>
      <c r="W486" s="14" t="str">
        <f t="shared" si="116"/>
        <v>张郃魂火-14</v>
      </c>
      <c r="X486" s="14">
        <f t="shared" si="117"/>
        <v>14</v>
      </c>
      <c r="Y486" s="14" t="str">
        <f>INDEX(挂机升级突破!$BJ$4:$BT$4,INDEX(挂机升级突破!$BG$6:$BG$57,卡牌消耗!X486))</f>
        <v>金币</v>
      </c>
      <c r="Z486" s="14">
        <f>ROUND(INDEX(挂机升级突破!$AZ$6:$AZ$57,卡牌消耗!X486)*INDEX(卡牌消耗!$B$8:$F$8,V486),0)</f>
        <v>7013</v>
      </c>
      <c r="AA486" s="14" t="str">
        <f>IF(S486&gt;0,INDEX(挂机升级突破!$BJ$4:$BT$4,S486),"")</f>
        <v>紫色基础材料</v>
      </c>
      <c r="AB486" s="14">
        <f>ROUND(INDEX(挂机升级突破!$BJ$6:$BT$57,卡牌消耗!X486,S486)*INDEX(卡牌消耗!$B$5:$F$5,V486),0)</f>
        <v>18</v>
      </c>
      <c r="AC486" s="14" t="str">
        <f>IF(T486&gt;0,INDEX(挂机升级突破!$BJ$4:$BT$4,T486),"")</f>
        <v/>
      </c>
      <c r="AD486" s="14" t="str">
        <f>IF(T486&gt;0,ROUND(INDEX(挂机升级突破!$BJ$6:$BT$57,卡牌消耗!X486,T486)*INDEX(卡牌消耗!$B$7:$F$7,V486),0),"")</f>
        <v/>
      </c>
      <c r="AE486" s="122"/>
      <c r="AF486" s="15"/>
      <c r="AG486" s="120">
        <v>482</v>
      </c>
      <c r="AH486" s="14">
        <f t="shared" si="118"/>
        <v>25</v>
      </c>
      <c r="AI486" s="14">
        <f>INDEX(挂机升级突破!$BY$7:$BY$26,AM486)</f>
        <v>5</v>
      </c>
      <c r="AJ486" s="14">
        <f>INDEX(挂机升级突破!$BZ$7:$BZ$26,AM486)</f>
        <v>0</v>
      </c>
      <c r="AK486" s="14">
        <f t="shared" si="119"/>
        <v>3</v>
      </c>
      <c r="AL486" s="14" t="str">
        <f t="shared" si="120"/>
        <v>雷震子</v>
      </c>
      <c r="AM486" s="14">
        <f t="shared" si="121"/>
        <v>2</v>
      </c>
      <c r="AN486" s="14" t="str">
        <f t="shared" si="122"/>
        <v>雷震子2突</v>
      </c>
      <c r="AO486" s="14" t="str">
        <f>IF(AI486&gt;0,INDEX(挂机升级突破!$CF$5:$CJ$5,卡牌消耗!AI486),"")</f>
        <v>金币</v>
      </c>
      <c r="AP486" s="14">
        <f>IF(AI486&gt;0,ROUND(INDEX(挂机升级突破!$CJ$7:$CJ$26,卡牌消耗!AM486)*INDEX(卡牌消耗!$B$8:$F$8,AK486),0),"")</f>
        <v>80</v>
      </c>
      <c r="AQ486" s="14" t="str">
        <f>IF(AJ486&gt;0,INDEX(挂机升级突破!$CF$5:$CJ$5,卡牌消耗!AJ486),"")</f>
        <v/>
      </c>
      <c r="AR486" s="14" t="str">
        <f>IF(AJ486&gt;0,ROUND(INDEX(挂机升级突破!$CF$7:$CI$26,卡牌消耗!AM486,卡牌消耗!AJ486)*INDEX($B$6:$F$6,AK486),0),"")</f>
        <v/>
      </c>
      <c r="AS486" s="120"/>
      <c r="AT486" s="120"/>
      <c r="AU486" s="122"/>
      <c r="AV486" s="15"/>
    </row>
    <row r="487" spans="8:48" ht="16.5" x14ac:dyDescent="0.2">
      <c r="H487" s="15"/>
      <c r="I487" s="15"/>
      <c r="J487" s="15"/>
      <c r="K487" s="15"/>
      <c r="L487" s="15"/>
      <c r="M487" s="15"/>
      <c r="N487" s="15"/>
      <c r="O487" s="15"/>
      <c r="P487" s="120">
        <v>483</v>
      </c>
      <c r="Q487" s="14">
        <f t="shared" si="113"/>
        <v>10</v>
      </c>
      <c r="R487" s="14">
        <f>INDEX(挂机升级突破!$BG$6:$BG$57,卡牌消耗!X487)</f>
        <v>11</v>
      </c>
      <c r="S487" s="14">
        <f>INDEX(挂机升级突破!BH$6:BH$57,卡牌消耗!$X487)</f>
        <v>3</v>
      </c>
      <c r="T487" s="14">
        <f>INDEX(挂机升级突破!BI$6:BI$57,卡牌消耗!$X487)</f>
        <v>0</v>
      </c>
      <c r="U487" s="14" t="str">
        <f t="shared" si="114"/>
        <v>张郃</v>
      </c>
      <c r="V487" s="14">
        <f t="shared" si="115"/>
        <v>4</v>
      </c>
      <c r="W487" s="14" t="str">
        <f t="shared" si="116"/>
        <v>张郃魂火-15</v>
      </c>
      <c r="X487" s="14">
        <f t="shared" si="117"/>
        <v>15</v>
      </c>
      <c r="Y487" s="14" t="str">
        <f>INDEX(挂机升级突破!$BJ$4:$BT$4,INDEX(挂机升级突破!$BG$6:$BG$57,卡牌消耗!X487))</f>
        <v>金币</v>
      </c>
      <c r="Z487" s="14">
        <f>ROUND(INDEX(挂机升级突破!$AZ$6:$AZ$57,卡牌消耗!X487)*INDEX(卡牌消耗!$B$8:$F$8,V487),0)</f>
        <v>8108</v>
      </c>
      <c r="AA487" s="14" t="str">
        <f>IF(S487&gt;0,INDEX(挂机升级突破!$BJ$4:$BT$4,S487),"")</f>
        <v>紫色基础材料</v>
      </c>
      <c r="AB487" s="14">
        <f>ROUND(INDEX(挂机升级突破!$BJ$6:$BT$57,卡牌消耗!X487,S487)*INDEX(卡牌消耗!$B$5:$F$5,V487),0)</f>
        <v>18</v>
      </c>
      <c r="AC487" s="14" t="str">
        <f>IF(T487&gt;0,INDEX(挂机升级突破!$BJ$4:$BT$4,T487),"")</f>
        <v/>
      </c>
      <c r="AD487" s="14" t="str">
        <f>IF(T487&gt;0,ROUND(INDEX(挂机升级突破!$BJ$6:$BT$57,卡牌消耗!X487,T487)*INDEX(卡牌消耗!$B$7:$F$7,V487),0),"")</f>
        <v/>
      </c>
      <c r="AE487" s="122"/>
      <c r="AF487" s="15"/>
      <c r="AG487" s="120">
        <v>483</v>
      </c>
      <c r="AH487" s="14">
        <f t="shared" si="118"/>
        <v>25</v>
      </c>
      <c r="AI487" s="14">
        <f>INDEX(挂机升级突破!$BY$7:$BY$26,AM487)</f>
        <v>5</v>
      </c>
      <c r="AJ487" s="14">
        <f>INDEX(挂机升级突破!$BZ$7:$BZ$26,AM487)</f>
        <v>0</v>
      </c>
      <c r="AK487" s="14">
        <f t="shared" si="119"/>
        <v>3</v>
      </c>
      <c r="AL487" s="14" t="str">
        <f t="shared" si="120"/>
        <v>雷震子</v>
      </c>
      <c r="AM487" s="14">
        <f t="shared" si="121"/>
        <v>3</v>
      </c>
      <c r="AN487" s="14" t="str">
        <f t="shared" si="122"/>
        <v>雷震子3突</v>
      </c>
      <c r="AO487" s="14" t="str">
        <f>IF(AI487&gt;0,INDEX(挂机升级突破!$CF$5:$CJ$5,卡牌消耗!AI487),"")</f>
        <v>金币</v>
      </c>
      <c r="AP487" s="14">
        <f>IF(AI487&gt;0,ROUND(INDEX(挂机升级突破!$CJ$7:$CJ$26,卡牌消耗!AM487)*INDEX(卡牌消耗!$B$8:$F$8,AK487),0),"")</f>
        <v>320</v>
      </c>
      <c r="AQ487" s="14" t="str">
        <f>IF(AJ487&gt;0,INDEX(挂机升级突破!$CF$5:$CJ$5,卡牌消耗!AJ487),"")</f>
        <v/>
      </c>
      <c r="AR487" s="14" t="str">
        <f>IF(AJ487&gt;0,ROUND(INDEX(挂机升级突破!$CF$7:$CI$26,卡牌消耗!AM487,卡牌消耗!AJ487)*INDEX($B$6:$F$6,AK487),0),"")</f>
        <v/>
      </c>
      <c r="AS487" s="120"/>
      <c r="AT487" s="120"/>
      <c r="AU487" s="122"/>
      <c r="AV487" s="15"/>
    </row>
    <row r="488" spans="8:48" ht="16.5" x14ac:dyDescent="0.2">
      <c r="H488" s="15"/>
      <c r="I488" s="15"/>
      <c r="J488" s="15"/>
      <c r="K488" s="15"/>
      <c r="L488" s="15"/>
      <c r="M488" s="15"/>
      <c r="N488" s="15"/>
      <c r="O488" s="15"/>
      <c r="P488" s="120">
        <v>484</v>
      </c>
      <c r="Q488" s="14">
        <f t="shared" si="113"/>
        <v>10</v>
      </c>
      <c r="R488" s="14">
        <f>INDEX(挂机升级突破!$BG$6:$BG$57,卡牌消耗!X488)</f>
        <v>11</v>
      </c>
      <c r="S488" s="14">
        <f>INDEX(挂机升级突破!BH$6:BH$57,卡牌消耗!$X488)</f>
        <v>3</v>
      </c>
      <c r="T488" s="14">
        <f>INDEX(挂机升级突破!BI$6:BI$57,卡牌消耗!$X488)</f>
        <v>0</v>
      </c>
      <c r="U488" s="14" t="str">
        <f t="shared" si="114"/>
        <v>张郃</v>
      </c>
      <c r="V488" s="14">
        <f t="shared" si="115"/>
        <v>4</v>
      </c>
      <c r="W488" s="14" t="str">
        <f t="shared" si="116"/>
        <v>张郃魂火-16</v>
      </c>
      <c r="X488" s="14">
        <f t="shared" si="117"/>
        <v>16</v>
      </c>
      <c r="Y488" s="14" t="str">
        <f>INDEX(挂机升级突破!$BJ$4:$BT$4,INDEX(挂机升级突破!$BG$6:$BG$57,卡牌消耗!X488))</f>
        <v>金币</v>
      </c>
      <c r="Z488" s="14">
        <f>ROUND(INDEX(挂机升级突破!$AZ$6:$AZ$57,卡牌消耗!X488)*INDEX(卡牌消耗!$B$8:$F$8,V488),0)</f>
        <v>9045</v>
      </c>
      <c r="AA488" s="14" t="str">
        <f>IF(S488&gt;0,INDEX(挂机升级突破!$BJ$4:$BT$4,S488),"")</f>
        <v>紫色基础材料</v>
      </c>
      <c r="AB488" s="14">
        <f>ROUND(INDEX(挂机升级突破!$BJ$6:$BT$57,卡牌消耗!X488,S488)*INDEX(卡牌消耗!$B$5:$F$5,V488),0)</f>
        <v>18</v>
      </c>
      <c r="AC488" s="14" t="str">
        <f>IF(T488&gt;0,INDEX(挂机升级突破!$BJ$4:$BT$4,T488),"")</f>
        <v/>
      </c>
      <c r="AD488" s="14" t="str">
        <f>IF(T488&gt;0,ROUND(INDEX(挂机升级突破!$BJ$6:$BT$57,卡牌消耗!X488,T488)*INDEX(卡牌消耗!$B$7:$F$7,V488),0),"")</f>
        <v/>
      </c>
      <c r="AE488" s="122"/>
      <c r="AF488" s="15"/>
      <c r="AG488" s="120">
        <v>484</v>
      </c>
      <c r="AH488" s="14">
        <f t="shared" si="118"/>
        <v>25</v>
      </c>
      <c r="AI488" s="14">
        <f>INDEX(挂机升级突破!$BY$7:$BY$26,AM488)</f>
        <v>5</v>
      </c>
      <c r="AJ488" s="14">
        <f>INDEX(挂机升级突破!$BZ$7:$BZ$26,AM488)</f>
        <v>1</v>
      </c>
      <c r="AK488" s="14">
        <f t="shared" si="119"/>
        <v>3</v>
      </c>
      <c r="AL488" s="14" t="str">
        <f t="shared" si="120"/>
        <v>雷震子</v>
      </c>
      <c r="AM488" s="14">
        <f t="shared" si="121"/>
        <v>4</v>
      </c>
      <c r="AN488" s="14" t="str">
        <f t="shared" si="122"/>
        <v>雷震子4突</v>
      </c>
      <c r="AO488" s="14" t="str">
        <f>IF(AI488&gt;0,INDEX(挂机升级突破!$CF$5:$CJ$5,卡牌消耗!AI488),"")</f>
        <v>金币</v>
      </c>
      <c r="AP488" s="14">
        <f>IF(AI488&gt;0,ROUND(INDEX(挂机升级突破!$CJ$7:$CJ$26,卡牌消耗!AM488)*INDEX(卡牌消耗!$B$8:$F$8,AK488),0),"")</f>
        <v>960</v>
      </c>
      <c r="AQ488" s="14" t="str">
        <f>IF(AJ488&gt;0,INDEX(挂机升级突破!$CF$5:$CJ$5,卡牌消耗!AJ488),"")</f>
        <v>玄铁</v>
      </c>
      <c r="AR488" s="14">
        <f>IF(AJ488&gt;0,ROUND(INDEX(挂机升级突破!$CF$7:$CI$26,卡牌消耗!AM488,卡牌消耗!AJ488)*INDEX($B$6:$F$6,AK488),0),"")</f>
        <v>7</v>
      </c>
      <c r="AS488" s="120"/>
      <c r="AT488" s="120"/>
      <c r="AU488" s="122"/>
      <c r="AV488" s="15"/>
    </row>
    <row r="489" spans="8:48" ht="16.5" x14ac:dyDescent="0.2">
      <c r="H489" s="15"/>
      <c r="I489" s="15"/>
      <c r="J489" s="15"/>
      <c r="K489" s="15"/>
      <c r="L489" s="15"/>
      <c r="M489" s="15"/>
      <c r="N489" s="15"/>
      <c r="O489" s="15"/>
      <c r="P489" s="120">
        <v>485</v>
      </c>
      <c r="Q489" s="14">
        <f t="shared" si="113"/>
        <v>10</v>
      </c>
      <c r="R489" s="14">
        <f>INDEX(挂机升级突破!$BG$6:$BG$57,卡牌消耗!X489)</f>
        <v>11</v>
      </c>
      <c r="S489" s="14">
        <f>INDEX(挂机升级突破!BH$6:BH$57,卡牌消耗!$X489)</f>
        <v>3</v>
      </c>
      <c r="T489" s="14">
        <f>INDEX(挂机升级突破!BI$6:BI$57,卡牌消耗!$X489)</f>
        <v>0</v>
      </c>
      <c r="U489" s="14" t="str">
        <f t="shared" si="114"/>
        <v>张郃</v>
      </c>
      <c r="V489" s="14">
        <f t="shared" si="115"/>
        <v>4</v>
      </c>
      <c r="W489" s="14" t="str">
        <f t="shared" si="116"/>
        <v>张郃魂火-17</v>
      </c>
      <c r="X489" s="14">
        <f t="shared" si="117"/>
        <v>17</v>
      </c>
      <c r="Y489" s="14" t="str">
        <f>INDEX(挂机升级突破!$BJ$4:$BT$4,INDEX(挂机升级突破!$BG$6:$BG$57,卡牌消耗!X489))</f>
        <v>金币</v>
      </c>
      <c r="Z489" s="14">
        <f>ROUND(INDEX(挂机升级突破!$AZ$6:$AZ$57,卡牌消耗!X489)*INDEX(卡牌消耗!$B$8:$F$8,V489),0)</f>
        <v>10140</v>
      </c>
      <c r="AA489" s="14" t="str">
        <f>IF(S489&gt;0,INDEX(挂机升级突破!$BJ$4:$BT$4,S489),"")</f>
        <v>紫色基础材料</v>
      </c>
      <c r="AB489" s="14">
        <f>ROUND(INDEX(挂机升级突破!$BJ$6:$BT$57,卡牌消耗!X489,S489)*INDEX(卡牌消耗!$B$5:$F$5,V489),0)</f>
        <v>36</v>
      </c>
      <c r="AC489" s="14" t="str">
        <f>IF(T489&gt;0,INDEX(挂机升级突破!$BJ$4:$BT$4,T489),"")</f>
        <v/>
      </c>
      <c r="AD489" s="14" t="str">
        <f>IF(T489&gt;0,ROUND(INDEX(挂机升级突破!$BJ$6:$BT$57,卡牌消耗!X489,T489)*INDEX(卡牌消耗!$B$7:$F$7,V489),0),"")</f>
        <v/>
      </c>
      <c r="AE489" s="122"/>
      <c r="AF489" s="15"/>
      <c r="AG489" s="120">
        <v>485</v>
      </c>
      <c r="AH489" s="14">
        <f t="shared" si="118"/>
        <v>25</v>
      </c>
      <c r="AI489" s="14">
        <f>INDEX(挂机升级突破!$BY$7:$BY$26,AM489)</f>
        <v>5</v>
      </c>
      <c r="AJ489" s="14">
        <f>INDEX(挂机升级突破!$BZ$7:$BZ$26,AM489)</f>
        <v>1</v>
      </c>
      <c r="AK489" s="14">
        <f t="shared" si="119"/>
        <v>3</v>
      </c>
      <c r="AL489" s="14" t="str">
        <f t="shared" si="120"/>
        <v>雷震子</v>
      </c>
      <c r="AM489" s="14">
        <f t="shared" si="121"/>
        <v>5</v>
      </c>
      <c r="AN489" s="14" t="str">
        <f t="shared" si="122"/>
        <v>雷震子5突</v>
      </c>
      <c r="AO489" s="14" t="str">
        <f>IF(AI489&gt;0,INDEX(挂机升级突破!$CF$5:$CJ$5,卡牌消耗!AI489),"")</f>
        <v>金币</v>
      </c>
      <c r="AP489" s="14">
        <f>IF(AI489&gt;0,ROUND(INDEX(挂机升级突破!$CJ$7:$CJ$26,卡牌消耗!AM489)*INDEX(卡牌消耗!$B$8:$F$8,AK489),0),"")</f>
        <v>1920</v>
      </c>
      <c r="AQ489" s="14" t="str">
        <f>IF(AJ489&gt;0,INDEX(挂机升级突破!$CF$5:$CJ$5,卡牌消耗!AJ489),"")</f>
        <v>玄铁</v>
      </c>
      <c r="AR489" s="14">
        <f>IF(AJ489&gt;0,ROUND(INDEX(挂机升级突破!$CF$7:$CI$26,卡牌消耗!AM489,卡牌消耗!AJ489)*INDEX($B$6:$F$6,AK489),0),"")</f>
        <v>14</v>
      </c>
      <c r="AS489" s="120"/>
      <c r="AT489" s="120"/>
      <c r="AU489" s="122"/>
      <c r="AV489" s="15"/>
    </row>
    <row r="490" spans="8:48" ht="16.5" x14ac:dyDescent="0.2">
      <c r="H490" s="15"/>
      <c r="I490" s="15"/>
      <c r="J490" s="15"/>
      <c r="K490" s="15"/>
      <c r="L490" s="15"/>
      <c r="M490" s="15"/>
      <c r="N490" s="15"/>
      <c r="O490" s="15"/>
      <c r="P490" s="120">
        <v>486</v>
      </c>
      <c r="Q490" s="14">
        <f t="shared" si="113"/>
        <v>10</v>
      </c>
      <c r="R490" s="14">
        <f>INDEX(挂机升级突破!$BG$6:$BG$57,卡牌消耗!X490)</f>
        <v>11</v>
      </c>
      <c r="S490" s="14">
        <f>INDEX(挂机升级突破!BH$6:BH$57,卡牌消耗!$X490)</f>
        <v>3</v>
      </c>
      <c r="T490" s="14">
        <f>INDEX(挂机升级突破!BI$6:BI$57,卡牌消耗!$X490)</f>
        <v>0</v>
      </c>
      <c r="U490" s="14" t="str">
        <f t="shared" si="114"/>
        <v>张郃</v>
      </c>
      <c r="V490" s="14">
        <f t="shared" si="115"/>
        <v>4</v>
      </c>
      <c r="W490" s="14" t="str">
        <f t="shared" si="116"/>
        <v>张郃魂火-18</v>
      </c>
      <c r="X490" s="14">
        <f t="shared" si="117"/>
        <v>18</v>
      </c>
      <c r="Y490" s="14" t="str">
        <f>INDEX(挂机升级突破!$BJ$4:$BT$4,INDEX(挂机升级突破!$BG$6:$BG$57,卡牌消耗!X490))</f>
        <v>金币</v>
      </c>
      <c r="Z490" s="14">
        <f>ROUND(INDEX(挂机升级突破!$AZ$6:$AZ$57,卡牌消耗!X490)*INDEX(卡牌消耗!$B$8:$F$8,V490),0)</f>
        <v>11310</v>
      </c>
      <c r="AA490" s="14" t="str">
        <f>IF(S490&gt;0,INDEX(挂机升级突破!$BJ$4:$BT$4,S490),"")</f>
        <v>紫色基础材料</v>
      </c>
      <c r="AB490" s="14">
        <f>ROUND(INDEX(挂机升级突破!$BJ$6:$BT$57,卡牌消耗!X490,S490)*INDEX(卡牌消耗!$B$5:$F$5,V490),0)</f>
        <v>36</v>
      </c>
      <c r="AC490" s="14" t="str">
        <f>IF(T490&gt;0,INDEX(挂机升级突破!$BJ$4:$BT$4,T490),"")</f>
        <v/>
      </c>
      <c r="AD490" s="14" t="str">
        <f>IF(T490&gt;0,ROUND(INDEX(挂机升级突破!$BJ$6:$BT$57,卡牌消耗!X490,T490)*INDEX(卡牌消耗!$B$7:$F$7,V490),0),"")</f>
        <v/>
      </c>
      <c r="AE490" s="122"/>
      <c r="AF490" s="15"/>
      <c r="AG490" s="120">
        <v>486</v>
      </c>
      <c r="AH490" s="14">
        <f t="shared" si="118"/>
        <v>25</v>
      </c>
      <c r="AI490" s="14">
        <f>INDEX(挂机升级突破!$BY$7:$BY$26,AM490)</f>
        <v>5</v>
      </c>
      <c r="AJ490" s="14">
        <f>INDEX(挂机升级突破!$BZ$7:$BZ$26,AM490)</f>
        <v>1</v>
      </c>
      <c r="AK490" s="14">
        <f t="shared" si="119"/>
        <v>3</v>
      </c>
      <c r="AL490" s="14" t="str">
        <f t="shared" si="120"/>
        <v>雷震子</v>
      </c>
      <c r="AM490" s="14">
        <f t="shared" si="121"/>
        <v>6</v>
      </c>
      <c r="AN490" s="14" t="str">
        <f t="shared" si="122"/>
        <v>雷震子6突</v>
      </c>
      <c r="AO490" s="14" t="str">
        <f>IF(AI490&gt;0,INDEX(挂机升级突破!$CF$5:$CJ$5,卡牌消耗!AI490),"")</f>
        <v>金币</v>
      </c>
      <c r="AP490" s="14">
        <f>IF(AI490&gt;0,ROUND(INDEX(挂机升级突破!$CJ$7:$CJ$26,卡牌消耗!AM490)*INDEX(卡牌消耗!$B$8:$F$8,AK490),0),"")</f>
        <v>2400</v>
      </c>
      <c r="AQ490" s="14" t="str">
        <f>IF(AJ490&gt;0,INDEX(挂机升级突破!$CF$5:$CJ$5,卡牌消耗!AJ490),"")</f>
        <v>玄铁</v>
      </c>
      <c r="AR490" s="14">
        <f>IF(AJ490&gt;0,ROUND(INDEX(挂机升级突破!$CF$7:$CI$26,卡牌消耗!AM490,卡牌消耗!AJ490)*INDEX($B$6:$F$6,AK490),0),"")</f>
        <v>21</v>
      </c>
      <c r="AS490" s="120"/>
      <c r="AT490" s="120"/>
      <c r="AU490" s="122"/>
      <c r="AV490" s="15"/>
    </row>
    <row r="491" spans="8:48" ht="16.5" x14ac:dyDescent="0.2">
      <c r="H491" s="15"/>
      <c r="I491" s="15"/>
      <c r="J491" s="15"/>
      <c r="K491" s="15"/>
      <c r="L491" s="15"/>
      <c r="M491" s="15"/>
      <c r="N491" s="15"/>
      <c r="O491" s="15"/>
      <c r="P491" s="120">
        <v>487</v>
      </c>
      <c r="Q491" s="14">
        <f t="shared" si="113"/>
        <v>10</v>
      </c>
      <c r="R491" s="14">
        <f>INDEX(挂机升级突破!$BG$6:$BG$57,卡牌消耗!X491)</f>
        <v>11</v>
      </c>
      <c r="S491" s="14">
        <f>INDEX(挂机升级突破!BH$6:BH$57,卡牌消耗!$X491)</f>
        <v>3</v>
      </c>
      <c r="T491" s="14">
        <f>INDEX(挂机升级突破!BI$6:BI$57,卡牌消耗!$X491)</f>
        <v>0</v>
      </c>
      <c r="U491" s="14" t="str">
        <f t="shared" si="114"/>
        <v>张郃</v>
      </c>
      <c r="V491" s="14">
        <f t="shared" si="115"/>
        <v>4</v>
      </c>
      <c r="W491" s="14" t="str">
        <f t="shared" si="116"/>
        <v>张郃魂火-19</v>
      </c>
      <c r="X491" s="14">
        <f t="shared" si="117"/>
        <v>19</v>
      </c>
      <c r="Y491" s="14" t="str">
        <f>INDEX(挂机升级突破!$BJ$4:$BT$4,INDEX(挂机升级突破!$BG$6:$BG$57,卡牌消耗!X491))</f>
        <v>金币</v>
      </c>
      <c r="Z491" s="14">
        <f>ROUND(INDEX(挂机升级突破!$AZ$6:$AZ$57,卡牌消耗!X491)*INDEX(卡牌消耗!$B$8:$F$8,V491),0)</f>
        <v>12375</v>
      </c>
      <c r="AA491" s="14" t="str">
        <f>IF(S491&gt;0,INDEX(挂机升级突破!$BJ$4:$BT$4,S491),"")</f>
        <v>紫色基础材料</v>
      </c>
      <c r="AB491" s="14">
        <f>ROUND(INDEX(挂机升级突破!$BJ$6:$BT$57,卡牌消耗!X491,S491)*INDEX(卡牌消耗!$B$5:$F$5,V491),0)</f>
        <v>36</v>
      </c>
      <c r="AC491" s="14" t="str">
        <f>IF(T491&gt;0,INDEX(挂机升级突破!$BJ$4:$BT$4,T491),"")</f>
        <v/>
      </c>
      <c r="AD491" s="14" t="str">
        <f>IF(T491&gt;0,ROUND(INDEX(挂机升级突破!$BJ$6:$BT$57,卡牌消耗!X491,T491)*INDEX(卡牌消耗!$B$7:$F$7,V491),0),"")</f>
        <v/>
      </c>
      <c r="AE491" s="122"/>
      <c r="AF491" s="15"/>
      <c r="AG491" s="120">
        <v>487</v>
      </c>
      <c r="AH491" s="14">
        <f t="shared" si="118"/>
        <v>25</v>
      </c>
      <c r="AI491" s="14">
        <f>INDEX(挂机升级突破!$BY$7:$BY$26,AM491)</f>
        <v>5</v>
      </c>
      <c r="AJ491" s="14">
        <f>INDEX(挂机升级突破!$BZ$7:$BZ$26,AM491)</f>
        <v>1</v>
      </c>
      <c r="AK491" s="14">
        <f t="shared" si="119"/>
        <v>3</v>
      </c>
      <c r="AL491" s="14" t="str">
        <f t="shared" si="120"/>
        <v>雷震子</v>
      </c>
      <c r="AM491" s="14">
        <f t="shared" si="121"/>
        <v>7</v>
      </c>
      <c r="AN491" s="14" t="str">
        <f t="shared" si="122"/>
        <v>雷震子7突</v>
      </c>
      <c r="AO491" s="14" t="str">
        <f>IF(AI491&gt;0,INDEX(挂机升级突破!$CF$5:$CJ$5,卡牌消耗!AI491),"")</f>
        <v>金币</v>
      </c>
      <c r="AP491" s="14">
        <f>IF(AI491&gt;0,ROUND(INDEX(挂机升级突破!$CJ$7:$CJ$26,卡牌消耗!AM491)*INDEX(卡牌消耗!$B$8:$F$8,AK491),0),"")</f>
        <v>2800</v>
      </c>
      <c r="AQ491" s="14" t="str">
        <f>IF(AJ491&gt;0,INDEX(挂机升级突破!$CF$5:$CJ$5,卡牌消耗!AJ491),"")</f>
        <v>玄铁</v>
      </c>
      <c r="AR491" s="14">
        <f>IF(AJ491&gt;0,ROUND(INDEX(挂机升级突破!$CF$7:$CI$26,卡牌消耗!AM491,卡牌消耗!AJ491)*INDEX($B$6:$F$6,AK491),0),"")</f>
        <v>35</v>
      </c>
      <c r="AS491" s="120"/>
      <c r="AT491" s="120"/>
      <c r="AU491" s="122"/>
      <c r="AV491" s="15"/>
    </row>
    <row r="492" spans="8:48" ht="16.5" x14ac:dyDescent="0.2">
      <c r="H492" s="15"/>
      <c r="I492" s="15"/>
      <c r="J492" s="15"/>
      <c r="K492" s="15"/>
      <c r="L492" s="15"/>
      <c r="M492" s="15"/>
      <c r="N492" s="15"/>
      <c r="O492" s="15"/>
      <c r="P492" s="120">
        <v>488</v>
      </c>
      <c r="Q492" s="14">
        <f t="shared" si="113"/>
        <v>10</v>
      </c>
      <c r="R492" s="14">
        <f>INDEX(挂机升级突破!$BG$6:$BG$57,卡牌消耗!X492)</f>
        <v>11</v>
      </c>
      <c r="S492" s="14">
        <f>INDEX(挂机升级突破!BH$6:BH$57,卡牌消耗!$X492)</f>
        <v>3</v>
      </c>
      <c r="T492" s="14">
        <f>INDEX(挂机升级突破!BI$6:BI$57,卡牌消耗!$X492)</f>
        <v>0</v>
      </c>
      <c r="U492" s="14" t="str">
        <f t="shared" si="114"/>
        <v>张郃</v>
      </c>
      <c r="V492" s="14">
        <f t="shared" si="115"/>
        <v>4</v>
      </c>
      <c r="W492" s="14" t="str">
        <f t="shared" si="116"/>
        <v>张郃魂火-20</v>
      </c>
      <c r="X492" s="14">
        <f t="shared" si="117"/>
        <v>20</v>
      </c>
      <c r="Y492" s="14" t="str">
        <f>INDEX(挂机升级突破!$BJ$4:$BT$4,INDEX(挂机升级突破!$BG$6:$BG$57,卡牌消耗!X492))</f>
        <v>金币</v>
      </c>
      <c r="Z492" s="14">
        <f>ROUND(INDEX(挂机升级突破!$AZ$6:$AZ$57,卡牌消耗!X492)*INDEX(卡牌消耗!$B$8:$F$8,V492),0)</f>
        <v>13800</v>
      </c>
      <c r="AA492" s="14" t="str">
        <f>IF(S492&gt;0,INDEX(挂机升级突破!$BJ$4:$BT$4,S492),"")</f>
        <v>紫色基础材料</v>
      </c>
      <c r="AB492" s="14">
        <f>ROUND(INDEX(挂机升级突破!$BJ$6:$BT$57,卡牌消耗!X492,S492)*INDEX(卡牌消耗!$B$5:$F$5,V492),0)</f>
        <v>60</v>
      </c>
      <c r="AC492" s="14" t="str">
        <f>IF(T492&gt;0,INDEX(挂机升级突破!$BJ$4:$BT$4,T492),"")</f>
        <v/>
      </c>
      <c r="AD492" s="14" t="str">
        <f>IF(T492&gt;0,ROUND(INDEX(挂机升级突破!$BJ$6:$BT$57,卡牌消耗!X492,T492)*INDEX(卡牌消耗!$B$7:$F$7,V492),0),"")</f>
        <v/>
      </c>
      <c r="AE492" s="122"/>
      <c r="AF492" s="15"/>
      <c r="AG492" s="120">
        <v>488</v>
      </c>
      <c r="AH492" s="14">
        <f t="shared" si="118"/>
        <v>25</v>
      </c>
      <c r="AI492" s="14">
        <f>INDEX(挂机升级突破!$BY$7:$BY$26,AM492)</f>
        <v>5</v>
      </c>
      <c r="AJ492" s="14">
        <f>INDEX(挂机升级突破!$BZ$7:$BZ$26,AM492)</f>
        <v>1</v>
      </c>
      <c r="AK492" s="14">
        <f t="shared" si="119"/>
        <v>3</v>
      </c>
      <c r="AL492" s="14" t="str">
        <f t="shared" si="120"/>
        <v>雷震子</v>
      </c>
      <c r="AM492" s="14">
        <f t="shared" si="121"/>
        <v>8</v>
      </c>
      <c r="AN492" s="14" t="str">
        <f t="shared" si="122"/>
        <v>雷震子8突</v>
      </c>
      <c r="AO492" s="14" t="str">
        <f>IF(AI492&gt;0,INDEX(挂机升级突破!$CF$5:$CJ$5,卡牌消耗!AI492),"")</f>
        <v>金币</v>
      </c>
      <c r="AP492" s="14">
        <f>IF(AI492&gt;0,ROUND(INDEX(挂机升级突破!$CJ$7:$CJ$26,卡牌消耗!AM492)*INDEX(卡牌消耗!$B$8:$F$8,AK492),0),"")</f>
        <v>3226</v>
      </c>
      <c r="AQ492" s="14" t="str">
        <f>IF(AJ492&gt;0,INDEX(挂机升级突破!$CF$5:$CJ$5,卡牌消耗!AJ492),"")</f>
        <v>玄铁</v>
      </c>
      <c r="AR492" s="14">
        <f>IF(AJ492&gt;0,ROUND(INDEX(挂机升级突破!$CF$7:$CI$26,卡牌消耗!AM492,卡牌消耗!AJ492)*INDEX($B$6:$F$6,AK492),0),"")</f>
        <v>63</v>
      </c>
      <c r="AS492" s="120"/>
      <c r="AT492" s="120"/>
      <c r="AU492" s="122"/>
      <c r="AV492" s="15"/>
    </row>
    <row r="493" spans="8:48" ht="16.5" x14ac:dyDescent="0.2">
      <c r="H493" s="15"/>
      <c r="I493" s="15"/>
      <c r="J493" s="15"/>
      <c r="K493" s="15"/>
      <c r="L493" s="15"/>
      <c r="M493" s="15"/>
      <c r="N493" s="15"/>
      <c r="O493" s="15"/>
      <c r="P493" s="120">
        <v>489</v>
      </c>
      <c r="Q493" s="14">
        <f t="shared" si="113"/>
        <v>10</v>
      </c>
      <c r="R493" s="14">
        <f>INDEX(挂机升级突破!$BG$6:$BG$57,卡牌消耗!X493)</f>
        <v>11</v>
      </c>
      <c r="S493" s="14">
        <f>INDEX(挂机升级突破!BH$6:BH$57,卡牌消耗!$X493)</f>
        <v>3</v>
      </c>
      <c r="T493" s="14">
        <f>INDEX(挂机升级突破!BI$6:BI$57,卡牌消耗!$X493)</f>
        <v>0</v>
      </c>
      <c r="U493" s="14" t="str">
        <f t="shared" si="114"/>
        <v>张郃</v>
      </c>
      <c r="V493" s="14">
        <f t="shared" si="115"/>
        <v>4</v>
      </c>
      <c r="W493" s="14" t="str">
        <f t="shared" si="116"/>
        <v>张郃魂火-21</v>
      </c>
      <c r="X493" s="14">
        <f t="shared" si="117"/>
        <v>21</v>
      </c>
      <c r="Y493" s="14" t="str">
        <f>INDEX(挂机升级突破!$BJ$4:$BT$4,INDEX(挂机升级突破!$BG$6:$BG$57,卡牌消耗!X493))</f>
        <v>金币</v>
      </c>
      <c r="Z493" s="14">
        <f>ROUND(INDEX(挂机升级突破!$AZ$6:$AZ$57,卡牌消耗!X493)*INDEX(卡牌消耗!$B$8:$F$8,V493),0)</f>
        <v>15210</v>
      </c>
      <c r="AA493" s="14" t="str">
        <f>IF(S493&gt;0,INDEX(挂机升级突破!$BJ$4:$BT$4,S493),"")</f>
        <v>紫色基础材料</v>
      </c>
      <c r="AB493" s="14">
        <f>ROUND(INDEX(挂机升级突破!$BJ$6:$BT$57,卡牌消耗!X493,S493)*INDEX(卡牌消耗!$B$5:$F$5,V493),0)</f>
        <v>60</v>
      </c>
      <c r="AC493" s="14" t="str">
        <f>IF(T493&gt;0,INDEX(挂机升级突破!$BJ$4:$BT$4,T493),"")</f>
        <v/>
      </c>
      <c r="AD493" s="14" t="str">
        <f>IF(T493&gt;0,ROUND(INDEX(挂机升级突破!$BJ$6:$BT$57,卡牌消耗!X493,T493)*INDEX(卡牌消耗!$B$7:$F$7,V493),0),"")</f>
        <v/>
      </c>
      <c r="AE493" s="122"/>
      <c r="AF493" s="15"/>
      <c r="AG493" s="120">
        <v>489</v>
      </c>
      <c r="AH493" s="14">
        <f t="shared" si="118"/>
        <v>25</v>
      </c>
      <c r="AI493" s="14">
        <f>INDEX(挂机升级突破!$BY$7:$BY$26,AM493)</f>
        <v>5</v>
      </c>
      <c r="AJ493" s="14">
        <f>INDEX(挂机升级突破!$BZ$7:$BZ$26,AM493)</f>
        <v>2</v>
      </c>
      <c r="AK493" s="14">
        <f t="shared" si="119"/>
        <v>3</v>
      </c>
      <c r="AL493" s="14" t="str">
        <f t="shared" si="120"/>
        <v>雷震子</v>
      </c>
      <c r="AM493" s="14">
        <f t="shared" si="121"/>
        <v>9</v>
      </c>
      <c r="AN493" s="14" t="str">
        <f t="shared" si="122"/>
        <v>雷震子9突</v>
      </c>
      <c r="AO493" s="14" t="str">
        <f>IF(AI493&gt;0,INDEX(挂机升级突破!$CF$5:$CJ$5,卡牌消耗!AI493),"")</f>
        <v>金币</v>
      </c>
      <c r="AP493" s="14">
        <f>IF(AI493&gt;0,ROUND(INDEX(挂机升级突破!$CJ$7:$CJ$26,卡牌消耗!AM493)*INDEX(卡牌消耗!$B$8:$F$8,AK493),0),"")</f>
        <v>4160</v>
      </c>
      <c r="AQ493" s="14" t="str">
        <f>IF(AJ493&gt;0,INDEX(挂机升级突破!$CF$5:$CJ$5,卡牌消耗!AJ493),"")</f>
        <v>乌金</v>
      </c>
      <c r="AR493" s="14">
        <f>IF(AJ493&gt;0,ROUND(INDEX(挂机升级突破!$CF$7:$CI$26,卡牌消耗!AM493,卡牌消耗!AJ493)*INDEX($B$6:$F$6,AK493),0),"")</f>
        <v>20</v>
      </c>
      <c r="AS493" s="120"/>
      <c r="AT493" s="120"/>
      <c r="AU493" s="122"/>
      <c r="AV493" s="15"/>
    </row>
    <row r="494" spans="8:48" ht="16.5" x14ac:dyDescent="0.2">
      <c r="H494" s="15"/>
      <c r="I494" s="15"/>
      <c r="J494" s="15"/>
      <c r="K494" s="15"/>
      <c r="L494" s="15"/>
      <c r="M494" s="15"/>
      <c r="N494" s="15"/>
      <c r="O494" s="15"/>
      <c r="P494" s="120">
        <v>490</v>
      </c>
      <c r="Q494" s="14">
        <f t="shared" si="113"/>
        <v>10</v>
      </c>
      <c r="R494" s="14">
        <f>INDEX(挂机升级突破!$BG$6:$BG$57,卡牌消耗!X494)</f>
        <v>11</v>
      </c>
      <c r="S494" s="14">
        <f>INDEX(挂机升级突破!BH$6:BH$57,卡牌消耗!$X494)</f>
        <v>3</v>
      </c>
      <c r="T494" s="14">
        <f>INDEX(挂机升级突破!BI$6:BI$57,卡牌消耗!$X494)</f>
        <v>0</v>
      </c>
      <c r="U494" s="14" t="str">
        <f t="shared" si="114"/>
        <v>张郃</v>
      </c>
      <c r="V494" s="14">
        <f t="shared" si="115"/>
        <v>4</v>
      </c>
      <c r="W494" s="14" t="str">
        <f t="shared" si="116"/>
        <v>张郃魂火-22</v>
      </c>
      <c r="X494" s="14">
        <f t="shared" si="117"/>
        <v>22</v>
      </c>
      <c r="Y494" s="14" t="str">
        <f>INDEX(挂机升级突破!$BJ$4:$BT$4,INDEX(挂机升级突破!$BG$6:$BG$57,卡牌消耗!X494))</f>
        <v>金币</v>
      </c>
      <c r="Z494" s="14">
        <f>ROUND(INDEX(挂机升级突破!$AZ$6:$AZ$57,卡牌消耗!X494)*INDEX(卡牌消耗!$B$8:$F$8,V494),0)</f>
        <v>16965</v>
      </c>
      <c r="AA494" s="14" t="str">
        <f>IF(S494&gt;0,INDEX(挂机升级突破!$BJ$4:$BT$4,S494),"")</f>
        <v>紫色基础材料</v>
      </c>
      <c r="AB494" s="14">
        <f>ROUND(INDEX(挂机升级突破!$BJ$6:$BT$57,卡牌消耗!X494,S494)*INDEX(卡牌消耗!$B$5:$F$5,V494),0)</f>
        <v>60</v>
      </c>
      <c r="AC494" s="14" t="str">
        <f>IF(T494&gt;0,INDEX(挂机升级突破!$BJ$4:$BT$4,T494),"")</f>
        <v/>
      </c>
      <c r="AD494" s="14" t="str">
        <f>IF(T494&gt;0,ROUND(INDEX(挂机升级突破!$BJ$6:$BT$57,卡牌消耗!X494,T494)*INDEX(卡牌消耗!$B$7:$F$7,V494),0),"")</f>
        <v/>
      </c>
      <c r="AE494" s="122"/>
      <c r="AF494" s="15"/>
      <c r="AG494" s="120">
        <v>490</v>
      </c>
      <c r="AH494" s="14">
        <f t="shared" si="118"/>
        <v>25</v>
      </c>
      <c r="AI494" s="14">
        <f>INDEX(挂机升级突破!$BY$7:$BY$26,AM494)</f>
        <v>5</v>
      </c>
      <c r="AJ494" s="14">
        <f>INDEX(挂机升级突破!$BZ$7:$BZ$26,AM494)</f>
        <v>2</v>
      </c>
      <c r="AK494" s="14">
        <f t="shared" si="119"/>
        <v>3</v>
      </c>
      <c r="AL494" s="14" t="str">
        <f t="shared" si="120"/>
        <v>雷震子</v>
      </c>
      <c r="AM494" s="14">
        <f t="shared" si="121"/>
        <v>10</v>
      </c>
      <c r="AN494" s="14" t="str">
        <f t="shared" si="122"/>
        <v>雷震子10突</v>
      </c>
      <c r="AO494" s="14" t="str">
        <f>IF(AI494&gt;0,INDEX(挂机升级突破!$CF$5:$CJ$5,卡牌消耗!AI494),"")</f>
        <v>金币</v>
      </c>
      <c r="AP494" s="14">
        <f>IF(AI494&gt;0,ROUND(INDEX(挂机升级突破!$CJ$7:$CJ$26,卡牌消耗!AM494)*INDEX(卡牌消耗!$B$8:$F$8,AK494),0),"")</f>
        <v>6346</v>
      </c>
      <c r="AQ494" s="14" t="str">
        <f>IF(AJ494&gt;0,INDEX(挂机升级突破!$CF$5:$CJ$5,卡牌消耗!AJ494),"")</f>
        <v>乌金</v>
      </c>
      <c r="AR494" s="14">
        <f>IF(AJ494&gt;0,ROUND(INDEX(挂机升级突破!$CF$7:$CI$26,卡牌消耗!AM494,卡牌消耗!AJ494)*INDEX($B$6:$F$6,AK494),0),"")</f>
        <v>29</v>
      </c>
      <c r="AS494" s="120"/>
      <c r="AT494" s="120"/>
      <c r="AU494" s="122"/>
      <c r="AV494" s="15"/>
    </row>
    <row r="495" spans="8:48" ht="16.5" x14ac:dyDescent="0.2">
      <c r="H495" s="15"/>
      <c r="I495" s="15"/>
      <c r="J495" s="15"/>
      <c r="K495" s="15"/>
      <c r="L495" s="15"/>
      <c r="M495" s="15"/>
      <c r="N495" s="15"/>
      <c r="O495" s="15"/>
      <c r="P495" s="120">
        <v>491</v>
      </c>
      <c r="Q495" s="14">
        <f t="shared" si="113"/>
        <v>10</v>
      </c>
      <c r="R495" s="14">
        <f>INDEX(挂机升级突破!$BG$6:$BG$57,卡牌消耗!X495)</f>
        <v>11</v>
      </c>
      <c r="S495" s="14">
        <f>INDEX(挂机升级突破!BH$6:BH$57,卡牌消耗!$X495)</f>
        <v>4</v>
      </c>
      <c r="T495" s="14">
        <f>INDEX(挂机升级突破!BI$6:BI$57,卡牌消耗!$X495)</f>
        <v>0</v>
      </c>
      <c r="U495" s="14" t="str">
        <f t="shared" si="114"/>
        <v>张郃</v>
      </c>
      <c r="V495" s="14">
        <f t="shared" si="115"/>
        <v>4</v>
      </c>
      <c r="W495" s="14" t="str">
        <f t="shared" si="116"/>
        <v>张郃魂火-23</v>
      </c>
      <c r="X495" s="14">
        <f t="shared" si="117"/>
        <v>23</v>
      </c>
      <c r="Y495" s="14" t="str">
        <f>INDEX(挂机升级突破!$BJ$4:$BT$4,INDEX(挂机升级突破!$BG$6:$BG$57,卡牌消耗!X495))</f>
        <v>金币</v>
      </c>
      <c r="Z495" s="14">
        <f>ROUND(INDEX(挂机升级突破!$AZ$6:$AZ$57,卡牌消耗!X495)*INDEX(卡牌消耗!$B$8:$F$8,V495),0)</f>
        <v>18720</v>
      </c>
      <c r="AA495" s="14" t="str">
        <f>IF(S495&gt;0,INDEX(挂机升级突破!$BJ$4:$BT$4,S495),"")</f>
        <v>橙色基础材料</v>
      </c>
      <c r="AB495" s="14">
        <f>ROUND(INDEX(挂机升级突破!$BJ$6:$BT$57,卡牌消耗!X495,S495)*INDEX(卡牌消耗!$B$5:$F$5,V495),0)</f>
        <v>16</v>
      </c>
      <c r="AC495" s="14" t="str">
        <f>IF(T495&gt;0,INDEX(挂机升级突破!$BJ$4:$BT$4,T495),"")</f>
        <v/>
      </c>
      <c r="AD495" s="14" t="str">
        <f>IF(T495&gt;0,ROUND(INDEX(挂机升级突破!$BJ$6:$BT$57,卡牌消耗!X495,T495)*INDEX(卡牌消耗!$B$7:$F$7,V495),0),"")</f>
        <v/>
      </c>
      <c r="AE495" s="122"/>
      <c r="AF495" s="15"/>
      <c r="AG495" s="120">
        <v>491</v>
      </c>
      <c r="AH495" s="14">
        <f t="shared" si="118"/>
        <v>25</v>
      </c>
      <c r="AI495" s="14">
        <f>INDEX(挂机升级突破!$BY$7:$BY$26,AM495)</f>
        <v>5</v>
      </c>
      <c r="AJ495" s="14">
        <f>INDEX(挂机升级突破!$BZ$7:$BZ$26,AM495)</f>
        <v>2</v>
      </c>
      <c r="AK495" s="14">
        <f t="shared" si="119"/>
        <v>3</v>
      </c>
      <c r="AL495" s="14" t="str">
        <f t="shared" si="120"/>
        <v>雷震子</v>
      </c>
      <c r="AM495" s="14">
        <f t="shared" si="121"/>
        <v>11</v>
      </c>
      <c r="AN495" s="14" t="str">
        <f t="shared" si="122"/>
        <v>雷震子11突</v>
      </c>
      <c r="AO495" s="14" t="str">
        <f>IF(AI495&gt;0,INDEX(挂机升级突破!$CF$5:$CJ$5,卡牌消耗!AI495),"")</f>
        <v>金币</v>
      </c>
      <c r="AP495" s="14">
        <f>IF(AI495&gt;0,ROUND(INDEX(挂机升级突破!$CJ$7:$CJ$26,卡牌消耗!AM495)*INDEX(卡牌消耗!$B$8:$F$8,AK495),0),"")</f>
        <v>7800</v>
      </c>
      <c r="AQ495" s="14" t="str">
        <f>IF(AJ495&gt;0,INDEX(挂机升级突破!$CF$5:$CJ$5,卡牌消耗!AJ495),"")</f>
        <v>乌金</v>
      </c>
      <c r="AR495" s="14">
        <f>IF(AJ495&gt;0,ROUND(INDEX(挂机升级突破!$CF$7:$CI$26,卡牌消耗!AM495,卡牌消耗!AJ495)*INDEX($B$6:$F$6,AK495),0),"")</f>
        <v>38</v>
      </c>
      <c r="AS495" s="120"/>
      <c r="AT495" s="120"/>
      <c r="AU495" s="122"/>
      <c r="AV495" s="15"/>
    </row>
    <row r="496" spans="8:48" ht="16.5" x14ac:dyDescent="0.2">
      <c r="H496" s="15"/>
      <c r="I496" s="15"/>
      <c r="J496" s="15"/>
      <c r="K496" s="15"/>
      <c r="L496" s="15"/>
      <c r="M496" s="15"/>
      <c r="N496" s="15"/>
      <c r="O496" s="15"/>
      <c r="P496" s="120">
        <v>492</v>
      </c>
      <c r="Q496" s="14">
        <f t="shared" si="113"/>
        <v>10</v>
      </c>
      <c r="R496" s="14">
        <f>INDEX(挂机升级突破!$BG$6:$BG$57,卡牌消耗!X496)</f>
        <v>11</v>
      </c>
      <c r="S496" s="14">
        <f>INDEX(挂机升级突破!BH$6:BH$57,卡牌消耗!$X496)</f>
        <v>4</v>
      </c>
      <c r="T496" s="14">
        <f>INDEX(挂机升级突破!BI$6:BI$57,卡牌消耗!$X496)</f>
        <v>0</v>
      </c>
      <c r="U496" s="14" t="str">
        <f t="shared" si="114"/>
        <v>张郃</v>
      </c>
      <c r="V496" s="14">
        <f t="shared" si="115"/>
        <v>4</v>
      </c>
      <c r="W496" s="14" t="str">
        <f t="shared" si="116"/>
        <v>张郃魂火-24</v>
      </c>
      <c r="X496" s="14">
        <f t="shared" si="117"/>
        <v>24</v>
      </c>
      <c r="Y496" s="14" t="str">
        <f>INDEX(挂机升级突破!$BJ$4:$BT$4,INDEX(挂机升级突破!$BG$6:$BG$57,卡牌消耗!X496))</f>
        <v>金币</v>
      </c>
      <c r="Z496" s="14">
        <f>ROUND(INDEX(挂机升级突破!$AZ$6:$AZ$57,卡牌消耗!X496)*INDEX(卡牌消耗!$B$8:$F$8,V496),0)</f>
        <v>20880</v>
      </c>
      <c r="AA496" s="14" t="str">
        <f>IF(S496&gt;0,INDEX(挂机升级突破!$BJ$4:$BT$4,S496),"")</f>
        <v>橙色基础材料</v>
      </c>
      <c r="AB496" s="14">
        <f>ROUND(INDEX(挂机升级突破!$BJ$6:$BT$57,卡牌消耗!X496,S496)*INDEX(卡牌消耗!$B$5:$F$5,V496),0)</f>
        <v>16</v>
      </c>
      <c r="AC496" s="14" t="str">
        <f>IF(T496&gt;0,INDEX(挂机升级突破!$BJ$4:$BT$4,T496),"")</f>
        <v/>
      </c>
      <c r="AD496" s="14" t="str">
        <f>IF(T496&gt;0,ROUND(INDEX(挂机升级突破!$BJ$6:$BT$57,卡牌消耗!X496,T496)*INDEX(卡牌消耗!$B$7:$F$7,V496),0),"")</f>
        <v/>
      </c>
      <c r="AE496" s="122"/>
      <c r="AF496" s="15"/>
      <c r="AG496" s="120">
        <v>492</v>
      </c>
      <c r="AH496" s="14">
        <f t="shared" si="118"/>
        <v>25</v>
      </c>
      <c r="AI496" s="14">
        <f>INDEX(挂机升级突破!$BY$7:$BY$26,AM496)</f>
        <v>5</v>
      </c>
      <c r="AJ496" s="14">
        <f>INDEX(挂机升级突破!$BZ$7:$BZ$26,AM496)</f>
        <v>2</v>
      </c>
      <c r="AK496" s="14">
        <f t="shared" si="119"/>
        <v>3</v>
      </c>
      <c r="AL496" s="14" t="str">
        <f t="shared" si="120"/>
        <v>雷震子</v>
      </c>
      <c r="AM496" s="14">
        <f t="shared" si="121"/>
        <v>12</v>
      </c>
      <c r="AN496" s="14" t="str">
        <f t="shared" si="122"/>
        <v>雷震子12突</v>
      </c>
      <c r="AO496" s="14" t="str">
        <f>IF(AI496&gt;0,INDEX(挂机升级突破!$CF$5:$CJ$5,卡牌消耗!AI496),"")</f>
        <v>金币</v>
      </c>
      <c r="AP496" s="14">
        <f>IF(AI496&gt;0,ROUND(INDEX(挂机升级突破!$CJ$7:$CJ$26,卡牌消耗!AM496)*INDEX(卡牌消耗!$B$8:$F$8,AK496),0),"")</f>
        <v>13200</v>
      </c>
      <c r="AQ496" s="14" t="str">
        <f>IF(AJ496&gt;0,INDEX(挂机升级突破!$CF$5:$CJ$5,卡牌消耗!AJ496),"")</f>
        <v>乌金</v>
      </c>
      <c r="AR496" s="14">
        <f>IF(AJ496&gt;0,ROUND(INDEX(挂机升级突破!$CF$7:$CI$26,卡牌消耗!AM496,卡牌消耗!AJ496)*INDEX($B$6:$F$6,AK496),0),"")</f>
        <v>49</v>
      </c>
      <c r="AS496" s="120"/>
      <c r="AT496" s="120"/>
      <c r="AU496" s="122"/>
      <c r="AV496" s="15"/>
    </row>
    <row r="497" spans="8:48" ht="16.5" x14ac:dyDescent="0.2">
      <c r="H497" s="15"/>
      <c r="I497" s="15"/>
      <c r="J497" s="15"/>
      <c r="K497" s="15"/>
      <c r="L497" s="15"/>
      <c r="M497" s="15"/>
      <c r="N497" s="15"/>
      <c r="O497" s="15"/>
      <c r="P497" s="120">
        <v>493</v>
      </c>
      <c r="Q497" s="14">
        <f t="shared" si="113"/>
        <v>10</v>
      </c>
      <c r="R497" s="14">
        <f>INDEX(挂机升级突破!$BG$6:$BG$57,卡牌消耗!X497)</f>
        <v>11</v>
      </c>
      <c r="S497" s="14">
        <f>INDEX(挂机升级突破!BH$6:BH$57,卡牌消耗!$X497)</f>
        <v>4</v>
      </c>
      <c r="T497" s="14">
        <f>INDEX(挂机升级突破!BI$6:BI$57,卡牌消耗!$X497)</f>
        <v>0</v>
      </c>
      <c r="U497" s="14" t="str">
        <f t="shared" si="114"/>
        <v>张郃</v>
      </c>
      <c r="V497" s="14">
        <f t="shared" si="115"/>
        <v>4</v>
      </c>
      <c r="W497" s="14" t="str">
        <f t="shared" si="116"/>
        <v>张郃魂火-25</v>
      </c>
      <c r="X497" s="14">
        <f t="shared" si="117"/>
        <v>25</v>
      </c>
      <c r="Y497" s="14" t="str">
        <f>INDEX(挂机升级突破!$BJ$4:$BT$4,INDEX(挂机升级突破!$BG$6:$BG$57,卡牌消耗!X497))</f>
        <v>金币</v>
      </c>
      <c r="Z497" s="14">
        <f>ROUND(INDEX(挂机升级突破!$AZ$6:$AZ$57,卡牌消耗!X497)*INDEX(卡牌消耗!$B$8:$F$8,V497),0)</f>
        <v>25740</v>
      </c>
      <c r="AA497" s="14" t="str">
        <f>IF(S497&gt;0,INDEX(挂机升级突破!$BJ$4:$BT$4,S497),"")</f>
        <v>橙色基础材料</v>
      </c>
      <c r="AB497" s="14">
        <f>ROUND(INDEX(挂机升级突破!$BJ$6:$BT$57,卡牌消耗!X497,S497)*INDEX(卡牌消耗!$B$5:$F$5,V497),0)</f>
        <v>16</v>
      </c>
      <c r="AC497" s="14" t="str">
        <f>IF(T497&gt;0,INDEX(挂机升级突破!$BJ$4:$BT$4,T497),"")</f>
        <v/>
      </c>
      <c r="AD497" s="14" t="str">
        <f>IF(T497&gt;0,ROUND(INDEX(挂机升级突破!$BJ$6:$BT$57,卡牌消耗!X497,T497)*INDEX(卡牌消耗!$B$7:$F$7,V497),0),"")</f>
        <v/>
      </c>
      <c r="AE497" s="122"/>
      <c r="AF497" s="15"/>
      <c r="AG497" s="120">
        <v>493</v>
      </c>
      <c r="AH497" s="14">
        <f t="shared" si="118"/>
        <v>25</v>
      </c>
      <c r="AI497" s="14">
        <f>INDEX(挂机升级突破!$BY$7:$BY$26,AM497)</f>
        <v>5</v>
      </c>
      <c r="AJ497" s="14">
        <f>INDEX(挂机升级突破!$BZ$7:$BZ$26,AM497)</f>
        <v>3</v>
      </c>
      <c r="AK497" s="14">
        <f t="shared" si="119"/>
        <v>3</v>
      </c>
      <c r="AL497" s="14" t="str">
        <f t="shared" si="120"/>
        <v>雷震子</v>
      </c>
      <c r="AM497" s="14">
        <f t="shared" si="121"/>
        <v>13</v>
      </c>
      <c r="AN497" s="14" t="str">
        <f t="shared" si="122"/>
        <v>雷震子13突</v>
      </c>
      <c r="AO497" s="14" t="str">
        <f>IF(AI497&gt;0,INDEX(挂机升级突破!$CF$5:$CJ$5,卡牌消耗!AI497),"")</f>
        <v>金币</v>
      </c>
      <c r="AP497" s="14">
        <f>IF(AI497&gt;0,ROUND(INDEX(挂机升级突破!$CJ$7:$CJ$26,卡牌消耗!AM497)*INDEX(卡牌消耗!$B$8:$F$8,AK497),0),"")</f>
        <v>16533</v>
      </c>
      <c r="AQ497" s="14" t="str">
        <f>IF(AJ497&gt;0,INDEX(挂机升级突破!$CF$5:$CJ$5,卡牌消耗!AJ497),"")</f>
        <v>银母</v>
      </c>
      <c r="AR497" s="14">
        <f>IF(AJ497&gt;0,ROUND(INDEX(挂机升级突破!$CF$7:$CI$26,卡牌消耗!AM497,卡牌消耗!AJ497)*INDEX($B$6:$F$6,AK497),0),"")</f>
        <v>19</v>
      </c>
      <c r="AS497" s="120"/>
      <c r="AT497" s="120"/>
      <c r="AU497" s="122"/>
      <c r="AV497" s="15"/>
    </row>
    <row r="498" spans="8:48" ht="16.5" x14ac:dyDescent="0.2">
      <c r="H498" s="15"/>
      <c r="I498" s="15"/>
      <c r="J498" s="15"/>
      <c r="K498" s="15"/>
      <c r="L498" s="15"/>
      <c r="M498" s="15"/>
      <c r="N498" s="15"/>
      <c r="O498" s="15"/>
      <c r="P498" s="120">
        <v>494</v>
      </c>
      <c r="Q498" s="14">
        <f t="shared" si="113"/>
        <v>10</v>
      </c>
      <c r="R498" s="14">
        <f>INDEX(挂机升级突破!$BG$6:$BG$57,卡牌消耗!X498)</f>
        <v>11</v>
      </c>
      <c r="S498" s="14">
        <f>INDEX(挂机升级突破!BH$6:BH$57,卡牌消耗!$X498)</f>
        <v>4</v>
      </c>
      <c r="T498" s="14">
        <f>INDEX(挂机升级突破!BI$6:BI$57,卡牌消耗!$X498)</f>
        <v>0</v>
      </c>
      <c r="U498" s="14" t="str">
        <f t="shared" si="114"/>
        <v>张郃</v>
      </c>
      <c r="V498" s="14">
        <f t="shared" si="115"/>
        <v>4</v>
      </c>
      <c r="W498" s="14" t="str">
        <f t="shared" si="116"/>
        <v>张郃魂火-26</v>
      </c>
      <c r="X498" s="14">
        <f t="shared" si="117"/>
        <v>26</v>
      </c>
      <c r="Y498" s="14" t="str">
        <f>INDEX(挂机升级突破!$BJ$4:$BT$4,INDEX(挂机升级突破!$BG$6:$BG$57,卡牌消耗!X498))</f>
        <v>金币</v>
      </c>
      <c r="Z498" s="14">
        <f>ROUND(INDEX(挂机升级突破!$AZ$6:$AZ$57,卡牌消耗!X498)*INDEX(卡牌消耗!$B$8:$F$8,V498),0)</f>
        <v>28710</v>
      </c>
      <c r="AA498" s="14" t="str">
        <f>IF(S498&gt;0,INDEX(挂机升级突破!$BJ$4:$BT$4,S498),"")</f>
        <v>橙色基础材料</v>
      </c>
      <c r="AB498" s="14">
        <f>ROUND(INDEX(挂机升级突破!$BJ$6:$BT$57,卡牌消耗!X498,S498)*INDEX(卡牌消耗!$B$5:$F$5,V498),0)</f>
        <v>19</v>
      </c>
      <c r="AC498" s="14" t="str">
        <f>IF(T498&gt;0,INDEX(挂机升级突破!$BJ$4:$BT$4,T498),"")</f>
        <v/>
      </c>
      <c r="AD498" s="14" t="str">
        <f>IF(T498&gt;0,ROUND(INDEX(挂机升级突破!$BJ$6:$BT$57,卡牌消耗!X498,T498)*INDEX(卡牌消耗!$B$7:$F$7,V498),0),"")</f>
        <v/>
      </c>
      <c r="AE498" s="122"/>
      <c r="AF498" s="15"/>
      <c r="AG498" s="120">
        <v>494</v>
      </c>
      <c r="AH498" s="14">
        <f t="shared" si="118"/>
        <v>25</v>
      </c>
      <c r="AI498" s="14">
        <f>INDEX(挂机升级突破!$BY$7:$BY$26,AM498)</f>
        <v>5</v>
      </c>
      <c r="AJ498" s="14">
        <f>INDEX(挂机升级突破!$BZ$7:$BZ$26,AM498)</f>
        <v>3</v>
      </c>
      <c r="AK498" s="14">
        <f t="shared" si="119"/>
        <v>3</v>
      </c>
      <c r="AL498" s="14" t="str">
        <f t="shared" si="120"/>
        <v>雷震子</v>
      </c>
      <c r="AM498" s="14">
        <f t="shared" si="121"/>
        <v>14</v>
      </c>
      <c r="AN498" s="14" t="str">
        <f t="shared" si="122"/>
        <v>雷震子14突</v>
      </c>
      <c r="AO498" s="14" t="str">
        <f>IF(AI498&gt;0,INDEX(挂机升级突破!$CF$5:$CJ$5,卡牌消耗!AI498),"")</f>
        <v>金币</v>
      </c>
      <c r="AP498" s="14">
        <f>IF(AI498&gt;0,ROUND(INDEX(挂机升级突破!$CJ$7:$CJ$26,卡牌消耗!AM498)*INDEX(卡牌消耗!$B$8:$F$8,AK498),0),"")</f>
        <v>22080</v>
      </c>
      <c r="AQ498" s="14" t="str">
        <f>IF(AJ498&gt;0,INDEX(挂机升级突破!$CF$5:$CJ$5,卡牌消耗!AJ498),"")</f>
        <v>银母</v>
      </c>
      <c r="AR498" s="14">
        <f>IF(AJ498&gt;0,ROUND(INDEX(挂机升级突破!$CF$7:$CI$26,卡牌消耗!AM498,卡牌消耗!AJ498)*INDEX($B$6:$F$6,AK498),0),"")</f>
        <v>26</v>
      </c>
      <c r="AS498" s="120"/>
      <c r="AT498" s="120"/>
      <c r="AU498" s="122"/>
      <c r="AV498" s="15"/>
    </row>
    <row r="499" spans="8:48" ht="16.5" x14ac:dyDescent="0.2">
      <c r="H499" s="15"/>
      <c r="I499" s="15"/>
      <c r="J499" s="15"/>
      <c r="K499" s="15"/>
      <c r="L499" s="15"/>
      <c r="M499" s="15"/>
      <c r="N499" s="15"/>
      <c r="O499" s="15"/>
      <c r="P499" s="120">
        <v>495</v>
      </c>
      <c r="Q499" s="14">
        <f t="shared" si="113"/>
        <v>10</v>
      </c>
      <c r="R499" s="14">
        <f>INDEX(挂机升级突破!$BG$6:$BG$57,卡牌消耗!X499)</f>
        <v>11</v>
      </c>
      <c r="S499" s="14">
        <f>INDEX(挂机升级突破!BH$6:BH$57,卡牌消耗!$X499)</f>
        <v>4</v>
      </c>
      <c r="T499" s="14">
        <f>INDEX(挂机升级突破!BI$6:BI$57,卡牌消耗!$X499)</f>
        <v>0</v>
      </c>
      <c r="U499" s="14" t="str">
        <f t="shared" si="114"/>
        <v>张郃</v>
      </c>
      <c r="V499" s="14">
        <f t="shared" si="115"/>
        <v>4</v>
      </c>
      <c r="W499" s="14" t="str">
        <f t="shared" si="116"/>
        <v>张郃魂火-27</v>
      </c>
      <c r="X499" s="14">
        <f t="shared" si="117"/>
        <v>27</v>
      </c>
      <c r="Y499" s="14" t="str">
        <f>INDEX(挂机升级突破!$BJ$4:$BT$4,INDEX(挂机升级突破!$BG$6:$BG$57,卡牌消耗!X499))</f>
        <v>金币</v>
      </c>
      <c r="Z499" s="14">
        <f>ROUND(INDEX(挂机升级突破!$AZ$6:$AZ$57,卡牌消耗!X499)*INDEX(卡牌消耗!$B$8:$F$8,V499),0)</f>
        <v>32235</v>
      </c>
      <c r="AA499" s="14" t="str">
        <f>IF(S499&gt;0,INDEX(挂机升级突破!$BJ$4:$BT$4,S499),"")</f>
        <v>橙色基础材料</v>
      </c>
      <c r="AB499" s="14">
        <f>ROUND(INDEX(挂机升级突破!$BJ$6:$BT$57,卡牌消耗!X499,S499)*INDEX(卡牌消耗!$B$5:$F$5,V499),0)</f>
        <v>19</v>
      </c>
      <c r="AC499" s="14" t="str">
        <f>IF(T499&gt;0,INDEX(挂机升级突破!$BJ$4:$BT$4,T499),"")</f>
        <v/>
      </c>
      <c r="AD499" s="14" t="str">
        <f>IF(T499&gt;0,ROUND(INDEX(挂机升级突破!$BJ$6:$BT$57,卡牌消耗!X499,T499)*INDEX(卡牌消耗!$B$7:$F$7,V499),0),"")</f>
        <v/>
      </c>
      <c r="AE499" s="122"/>
      <c r="AF499" s="15"/>
      <c r="AG499" s="120">
        <v>495</v>
      </c>
      <c r="AH499" s="14">
        <f t="shared" si="118"/>
        <v>25</v>
      </c>
      <c r="AI499" s="14">
        <f>INDEX(挂机升级突破!$BY$7:$BY$26,AM499)</f>
        <v>5</v>
      </c>
      <c r="AJ499" s="14">
        <f>INDEX(挂机升级突破!$BZ$7:$BZ$26,AM499)</f>
        <v>3</v>
      </c>
      <c r="AK499" s="14">
        <f t="shared" si="119"/>
        <v>3</v>
      </c>
      <c r="AL499" s="14" t="str">
        <f t="shared" si="120"/>
        <v>雷震子</v>
      </c>
      <c r="AM499" s="14">
        <f t="shared" si="121"/>
        <v>15</v>
      </c>
      <c r="AN499" s="14" t="str">
        <f t="shared" si="122"/>
        <v>雷震子15突</v>
      </c>
      <c r="AO499" s="14" t="str">
        <f>IF(AI499&gt;0,INDEX(挂机升级突破!$CF$5:$CJ$5,卡牌消耗!AI499),"")</f>
        <v>金币</v>
      </c>
      <c r="AP499" s="14">
        <f>IF(AI499&gt;0,ROUND(INDEX(挂机升级突破!$CJ$7:$CJ$26,卡牌消耗!AM499)*INDEX(卡牌消耗!$B$8:$F$8,AK499),0),"")</f>
        <v>25306</v>
      </c>
      <c r="AQ499" s="14" t="str">
        <f>IF(AJ499&gt;0,INDEX(挂机升级突破!$CF$5:$CJ$5,卡牌消耗!AJ499),"")</f>
        <v>银母</v>
      </c>
      <c r="AR499" s="14">
        <f>IF(AJ499&gt;0,ROUND(INDEX(挂机升级突破!$CF$7:$CI$26,卡牌消耗!AM499,卡牌消耗!AJ499)*INDEX($B$6:$F$6,AK499),0),"")</f>
        <v>35</v>
      </c>
      <c r="AS499" s="120"/>
      <c r="AT499" s="120"/>
      <c r="AU499" s="122"/>
      <c r="AV499" s="15"/>
    </row>
    <row r="500" spans="8:48" ht="16.5" x14ac:dyDescent="0.2">
      <c r="H500" s="15"/>
      <c r="I500" s="15"/>
      <c r="J500" s="15"/>
      <c r="K500" s="15"/>
      <c r="L500" s="15"/>
      <c r="M500" s="15"/>
      <c r="N500" s="15"/>
      <c r="O500" s="15"/>
      <c r="P500" s="120">
        <v>496</v>
      </c>
      <c r="Q500" s="14">
        <f t="shared" si="113"/>
        <v>10</v>
      </c>
      <c r="R500" s="14">
        <f>INDEX(挂机升级突破!$BG$6:$BG$57,卡牌消耗!X500)</f>
        <v>11</v>
      </c>
      <c r="S500" s="14">
        <f>INDEX(挂机升级突破!BH$6:BH$57,卡牌消耗!$X500)</f>
        <v>4</v>
      </c>
      <c r="T500" s="14">
        <f>INDEX(挂机升级突破!BI$6:BI$57,卡牌消耗!$X500)</f>
        <v>0</v>
      </c>
      <c r="U500" s="14" t="str">
        <f t="shared" si="114"/>
        <v>张郃</v>
      </c>
      <c r="V500" s="14">
        <f t="shared" si="115"/>
        <v>4</v>
      </c>
      <c r="W500" s="14" t="str">
        <f t="shared" si="116"/>
        <v>张郃魂火-28</v>
      </c>
      <c r="X500" s="14">
        <f t="shared" si="117"/>
        <v>28</v>
      </c>
      <c r="Y500" s="14" t="str">
        <f>INDEX(挂机升级突破!$BJ$4:$BT$4,INDEX(挂机升级突破!$BG$6:$BG$57,卡牌消耗!X500))</f>
        <v>金币</v>
      </c>
      <c r="Z500" s="14">
        <f>ROUND(INDEX(挂机升级突破!$AZ$6:$AZ$57,卡牌消耗!X500)*INDEX(卡牌消耗!$B$8:$F$8,V500),0)</f>
        <v>35955</v>
      </c>
      <c r="AA500" s="14" t="str">
        <f>IF(S500&gt;0,INDEX(挂机升级突破!$BJ$4:$BT$4,S500),"")</f>
        <v>橙色基础材料</v>
      </c>
      <c r="AB500" s="14">
        <f>ROUND(INDEX(挂机升级突破!$BJ$6:$BT$57,卡牌消耗!X500,S500)*INDEX(卡牌消耗!$B$5:$F$5,V500),0)</f>
        <v>19</v>
      </c>
      <c r="AC500" s="14" t="str">
        <f>IF(T500&gt;0,INDEX(挂机升级突破!$BJ$4:$BT$4,T500),"")</f>
        <v/>
      </c>
      <c r="AD500" s="14" t="str">
        <f>IF(T500&gt;0,ROUND(INDEX(挂机升级突破!$BJ$6:$BT$57,卡牌消耗!X500,T500)*INDEX(卡牌消耗!$B$7:$F$7,V500),0),"")</f>
        <v/>
      </c>
      <c r="AE500" s="122"/>
      <c r="AF500" s="15"/>
      <c r="AG500" s="120">
        <v>496</v>
      </c>
      <c r="AH500" s="14">
        <f t="shared" si="118"/>
        <v>25</v>
      </c>
      <c r="AI500" s="14">
        <f>INDEX(挂机升级突破!$BY$7:$BY$26,AM500)</f>
        <v>5</v>
      </c>
      <c r="AJ500" s="14">
        <f>INDEX(挂机升级突破!$BZ$7:$BZ$26,AM500)</f>
        <v>3</v>
      </c>
      <c r="AK500" s="14">
        <f t="shared" si="119"/>
        <v>3</v>
      </c>
      <c r="AL500" s="14" t="str">
        <f t="shared" si="120"/>
        <v>雷震子</v>
      </c>
      <c r="AM500" s="14">
        <f t="shared" si="121"/>
        <v>16</v>
      </c>
      <c r="AN500" s="14" t="str">
        <f t="shared" si="122"/>
        <v>雷震子16突</v>
      </c>
      <c r="AO500" s="14" t="str">
        <f>IF(AI500&gt;0,INDEX(挂机升级突破!$CF$5:$CJ$5,卡牌消耗!AI500),"")</f>
        <v>金币</v>
      </c>
      <c r="AP500" s="14">
        <f>IF(AI500&gt;0,ROUND(INDEX(挂机升级突破!$CJ$7:$CJ$26,卡牌消耗!AM500)*INDEX(卡牌消耗!$B$8:$F$8,AK500),0),"")</f>
        <v>32400</v>
      </c>
      <c r="AQ500" s="14" t="str">
        <f>IF(AJ500&gt;0,INDEX(挂机升级突破!$CF$5:$CJ$5,卡牌消耗!AJ500),"")</f>
        <v>银母</v>
      </c>
      <c r="AR500" s="14">
        <f>IF(AJ500&gt;0,ROUND(INDEX(挂机升级突破!$CF$7:$CI$26,卡牌消耗!AM500,卡牌消耗!AJ500)*INDEX($B$6:$F$6,AK500),0),"")</f>
        <v>45</v>
      </c>
      <c r="AS500" s="120"/>
      <c r="AT500" s="120"/>
      <c r="AU500" s="122"/>
      <c r="AV500" s="15"/>
    </row>
    <row r="501" spans="8:48" ht="16.5" x14ac:dyDescent="0.2">
      <c r="H501" s="15"/>
      <c r="I501" s="15"/>
      <c r="J501" s="15"/>
      <c r="K501" s="15"/>
      <c r="L501" s="15"/>
      <c r="M501" s="15"/>
      <c r="N501" s="15"/>
      <c r="O501" s="15"/>
      <c r="P501" s="120">
        <v>497</v>
      </c>
      <c r="Q501" s="14">
        <f t="shared" si="113"/>
        <v>10</v>
      </c>
      <c r="R501" s="14">
        <f>INDEX(挂机升级突破!$BG$6:$BG$57,卡牌消耗!X501)</f>
        <v>11</v>
      </c>
      <c r="S501" s="14">
        <f>INDEX(挂机升级突破!BH$6:BH$57,卡牌消耗!$X501)</f>
        <v>4</v>
      </c>
      <c r="T501" s="14">
        <f>INDEX(挂机升级突破!BI$6:BI$57,卡牌消耗!$X501)</f>
        <v>0</v>
      </c>
      <c r="U501" s="14" t="str">
        <f t="shared" si="114"/>
        <v>张郃</v>
      </c>
      <c r="V501" s="14">
        <f t="shared" si="115"/>
        <v>4</v>
      </c>
      <c r="W501" s="14" t="str">
        <f t="shared" si="116"/>
        <v>张郃魂火-29</v>
      </c>
      <c r="X501" s="14">
        <f t="shared" si="117"/>
        <v>29</v>
      </c>
      <c r="Y501" s="14" t="str">
        <f>INDEX(挂机升级突破!$BJ$4:$BT$4,INDEX(挂机升级突破!$BG$6:$BG$57,卡牌消耗!X501))</f>
        <v>金币</v>
      </c>
      <c r="Z501" s="14">
        <f>ROUND(INDEX(挂机升级突破!$AZ$6:$AZ$57,卡牌消耗!X501)*INDEX(卡牌消耗!$B$8:$F$8,V501),0)</f>
        <v>37178</v>
      </c>
      <c r="AA501" s="14" t="str">
        <f>IF(S501&gt;0,INDEX(挂机升级突破!$BJ$4:$BT$4,S501),"")</f>
        <v>橙色基础材料</v>
      </c>
      <c r="AB501" s="14">
        <f>ROUND(INDEX(挂机升级突破!$BJ$6:$BT$57,卡牌消耗!X501,S501)*INDEX(卡牌消耗!$B$5:$F$5,V501),0)</f>
        <v>23</v>
      </c>
      <c r="AC501" s="14" t="str">
        <f>IF(T501&gt;0,INDEX(挂机升级突破!$BJ$4:$BT$4,T501),"")</f>
        <v/>
      </c>
      <c r="AD501" s="14" t="str">
        <f>IF(T501&gt;0,ROUND(INDEX(挂机升级突破!$BJ$6:$BT$57,卡牌消耗!X501,T501)*INDEX(卡牌消耗!$B$7:$F$7,V501),0),"")</f>
        <v/>
      </c>
      <c r="AE501" s="122"/>
      <c r="AF501" s="15"/>
      <c r="AG501" s="120">
        <v>497</v>
      </c>
      <c r="AH501" s="14">
        <f t="shared" si="118"/>
        <v>25</v>
      </c>
      <c r="AI501" s="14">
        <f>INDEX(挂机升级突破!$BY$7:$BY$26,AM501)</f>
        <v>5</v>
      </c>
      <c r="AJ501" s="14">
        <f>INDEX(挂机升级突破!$BZ$7:$BZ$26,AM501)</f>
        <v>4</v>
      </c>
      <c r="AK501" s="14">
        <f t="shared" si="119"/>
        <v>3</v>
      </c>
      <c r="AL501" s="14" t="str">
        <f t="shared" si="120"/>
        <v>雷震子</v>
      </c>
      <c r="AM501" s="14">
        <f t="shared" si="121"/>
        <v>17</v>
      </c>
      <c r="AN501" s="14" t="str">
        <f t="shared" si="122"/>
        <v>雷震子17突</v>
      </c>
      <c r="AO501" s="14" t="str">
        <f>IF(AI501&gt;0,INDEX(挂机升级突破!$CF$5:$CJ$5,卡牌消耗!AI501),"")</f>
        <v>金币</v>
      </c>
      <c r="AP501" s="14">
        <f>IF(AI501&gt;0,ROUND(INDEX(挂机升级突破!$CJ$7:$CJ$26,卡牌消耗!AM501)*INDEX(卡牌消耗!$B$8:$F$8,AK501),0),"")</f>
        <v>36266</v>
      </c>
      <c r="AQ501" s="14" t="str">
        <f>IF(AJ501&gt;0,INDEX(挂机升级突破!$CF$5:$CJ$5,卡牌消耗!AJ501),"")</f>
        <v>铀金</v>
      </c>
      <c r="AR501" s="14">
        <f>IF(AJ501&gt;0,ROUND(INDEX(挂机升级突破!$CF$7:$CI$26,卡牌消耗!AM501,卡牌消耗!AJ501)*INDEX($B$6:$F$6,AK501),0),"")</f>
        <v>9</v>
      </c>
      <c r="AS501" s="120"/>
      <c r="AT501" s="120"/>
      <c r="AU501" s="122"/>
      <c r="AV501" s="15"/>
    </row>
    <row r="502" spans="8:48" ht="16.5" x14ac:dyDescent="0.2">
      <c r="H502" s="15"/>
      <c r="I502" s="15"/>
      <c r="J502" s="15"/>
      <c r="K502" s="15"/>
      <c r="L502" s="15"/>
      <c r="M502" s="15"/>
      <c r="N502" s="15"/>
      <c r="O502" s="15"/>
      <c r="P502" s="120">
        <v>498</v>
      </c>
      <c r="Q502" s="14">
        <f t="shared" si="113"/>
        <v>10</v>
      </c>
      <c r="R502" s="14">
        <f>INDEX(挂机升级突破!$BG$6:$BG$57,卡牌消耗!X502)</f>
        <v>11</v>
      </c>
      <c r="S502" s="14">
        <f>INDEX(挂机升级突破!BH$6:BH$57,卡牌消耗!$X502)</f>
        <v>4</v>
      </c>
      <c r="T502" s="14">
        <f>INDEX(挂机升级突破!BI$6:BI$57,卡牌消耗!$X502)</f>
        <v>0</v>
      </c>
      <c r="U502" s="14" t="str">
        <f t="shared" si="114"/>
        <v>张郃</v>
      </c>
      <c r="V502" s="14">
        <f t="shared" si="115"/>
        <v>4</v>
      </c>
      <c r="W502" s="14" t="str">
        <f t="shared" si="116"/>
        <v>张郃魂火-30</v>
      </c>
      <c r="X502" s="14">
        <f t="shared" si="117"/>
        <v>30</v>
      </c>
      <c r="Y502" s="14" t="str">
        <f>INDEX(挂机升级突破!$BJ$4:$BT$4,INDEX(挂机升级突破!$BG$6:$BG$57,卡牌消耗!X502))</f>
        <v>金币</v>
      </c>
      <c r="Z502" s="14">
        <f>ROUND(INDEX(挂机升级突破!$AZ$6:$AZ$57,卡牌消耗!X502)*INDEX(卡牌消耗!$B$8:$F$8,V502),0)</f>
        <v>41468</v>
      </c>
      <c r="AA502" s="14" t="str">
        <f>IF(S502&gt;0,INDEX(挂机升级突破!$BJ$4:$BT$4,S502),"")</f>
        <v>橙色基础材料</v>
      </c>
      <c r="AB502" s="14">
        <f>ROUND(INDEX(挂机升级突破!$BJ$6:$BT$57,卡牌消耗!X502,S502)*INDEX(卡牌消耗!$B$5:$F$5,V502),0)</f>
        <v>23</v>
      </c>
      <c r="AC502" s="14" t="str">
        <f>IF(T502&gt;0,INDEX(挂机升级突破!$BJ$4:$BT$4,T502),"")</f>
        <v/>
      </c>
      <c r="AD502" s="14" t="str">
        <f>IF(T502&gt;0,ROUND(INDEX(挂机升级突破!$BJ$6:$BT$57,卡牌消耗!X502,T502)*INDEX(卡牌消耗!$B$7:$F$7,V502),0),"")</f>
        <v/>
      </c>
      <c r="AE502" s="122"/>
      <c r="AF502" s="15"/>
      <c r="AG502" s="120">
        <v>498</v>
      </c>
      <c r="AH502" s="14">
        <f t="shared" si="118"/>
        <v>25</v>
      </c>
      <c r="AI502" s="14">
        <f>INDEX(挂机升级突破!$BY$7:$BY$26,AM502)</f>
        <v>5</v>
      </c>
      <c r="AJ502" s="14">
        <f>INDEX(挂机升级突破!$BZ$7:$BZ$26,AM502)</f>
        <v>4</v>
      </c>
      <c r="AK502" s="14">
        <f t="shared" si="119"/>
        <v>3</v>
      </c>
      <c r="AL502" s="14" t="str">
        <f t="shared" si="120"/>
        <v>雷震子</v>
      </c>
      <c r="AM502" s="14">
        <f t="shared" si="121"/>
        <v>18</v>
      </c>
      <c r="AN502" s="14" t="str">
        <f t="shared" si="122"/>
        <v>雷震子18突</v>
      </c>
      <c r="AO502" s="14" t="str">
        <f>IF(AI502&gt;0,INDEX(挂机升级突破!$CF$5:$CJ$5,卡牌消耗!AI502),"")</f>
        <v>金币</v>
      </c>
      <c r="AP502" s="14">
        <f>IF(AI502&gt;0,ROUND(INDEX(挂机升级突破!$CJ$7:$CJ$26,卡牌消耗!AM502)*INDEX(卡牌消耗!$B$8:$F$8,AK502),0),"")</f>
        <v>54000</v>
      </c>
      <c r="AQ502" s="14" t="str">
        <f>IF(AJ502&gt;0,INDEX(挂机升级突破!$CF$5:$CJ$5,卡牌消耗!AJ502),"")</f>
        <v>铀金</v>
      </c>
      <c r="AR502" s="14">
        <f>IF(AJ502&gt;0,ROUND(INDEX(挂机升级突破!$CF$7:$CI$26,卡牌消耗!AM502,卡牌消耗!AJ502)*INDEX($B$6:$F$6,AK502),0),"")</f>
        <v>12</v>
      </c>
      <c r="AS502" s="120"/>
      <c r="AT502" s="120"/>
      <c r="AU502" s="122"/>
      <c r="AV502" s="15"/>
    </row>
    <row r="503" spans="8:48" ht="16.5" x14ac:dyDescent="0.2">
      <c r="H503" s="15"/>
      <c r="I503" s="15"/>
      <c r="J503" s="15"/>
      <c r="K503" s="15"/>
      <c r="L503" s="15"/>
      <c r="M503" s="15"/>
      <c r="N503" s="15"/>
      <c r="O503" s="15"/>
      <c r="P503" s="120">
        <v>499</v>
      </c>
      <c r="Q503" s="14">
        <f t="shared" si="113"/>
        <v>10</v>
      </c>
      <c r="R503" s="14">
        <f>INDEX(挂机升级突破!$BG$6:$BG$57,卡牌消耗!X503)</f>
        <v>11</v>
      </c>
      <c r="S503" s="14">
        <f>INDEX(挂机升级突破!BH$6:BH$57,卡牌消耗!$X503)</f>
        <v>4</v>
      </c>
      <c r="T503" s="14">
        <f>INDEX(挂机升级突破!BI$6:BI$57,卡牌消耗!$X503)</f>
        <v>0</v>
      </c>
      <c r="U503" s="14" t="str">
        <f t="shared" si="114"/>
        <v>张郃</v>
      </c>
      <c r="V503" s="14">
        <f t="shared" si="115"/>
        <v>4</v>
      </c>
      <c r="W503" s="14" t="str">
        <f t="shared" si="116"/>
        <v>张郃魂火-31</v>
      </c>
      <c r="X503" s="14">
        <f t="shared" si="117"/>
        <v>31</v>
      </c>
      <c r="Y503" s="14" t="str">
        <f>INDEX(挂机升级突破!$BJ$4:$BT$4,INDEX(挂机升级突破!$BG$6:$BG$57,卡牌消耗!X503))</f>
        <v>金币</v>
      </c>
      <c r="Z503" s="14">
        <f>ROUND(INDEX(挂机升级突破!$AZ$6:$AZ$57,卡牌消耗!X503)*INDEX(卡牌消耗!$B$8:$F$8,V503),0)</f>
        <v>43050</v>
      </c>
      <c r="AA503" s="14" t="str">
        <f>IF(S503&gt;0,INDEX(挂机升级突破!$BJ$4:$BT$4,S503),"")</f>
        <v>橙色基础材料</v>
      </c>
      <c r="AB503" s="14">
        <f>ROUND(INDEX(挂机升级突破!$BJ$6:$BT$57,卡牌消耗!X503,S503)*INDEX(卡牌消耗!$B$5:$F$5,V503),0)</f>
        <v>23</v>
      </c>
      <c r="AC503" s="14" t="str">
        <f>IF(T503&gt;0,INDEX(挂机升级突破!$BJ$4:$BT$4,T503),"")</f>
        <v/>
      </c>
      <c r="AD503" s="14" t="str">
        <f>IF(T503&gt;0,ROUND(INDEX(挂机升级突破!$BJ$6:$BT$57,卡牌消耗!X503,T503)*INDEX(卡牌消耗!$B$7:$F$7,V503),0),"")</f>
        <v/>
      </c>
      <c r="AE503" s="122"/>
      <c r="AF503" s="15"/>
      <c r="AG503" s="120">
        <v>499</v>
      </c>
      <c r="AH503" s="14">
        <f t="shared" si="118"/>
        <v>25</v>
      </c>
      <c r="AI503" s="14">
        <f>INDEX(挂机升级突破!$BY$7:$BY$26,AM503)</f>
        <v>5</v>
      </c>
      <c r="AJ503" s="14">
        <f>INDEX(挂机升级突破!$BZ$7:$BZ$26,AM503)</f>
        <v>4</v>
      </c>
      <c r="AK503" s="14">
        <f t="shared" si="119"/>
        <v>3</v>
      </c>
      <c r="AL503" s="14" t="str">
        <f t="shared" si="120"/>
        <v>雷震子</v>
      </c>
      <c r="AM503" s="14">
        <f t="shared" si="121"/>
        <v>19</v>
      </c>
      <c r="AN503" s="14" t="str">
        <f t="shared" si="122"/>
        <v>雷震子19突</v>
      </c>
      <c r="AO503" s="14" t="str">
        <f>IF(AI503&gt;0,INDEX(挂机升级突破!$CF$5:$CJ$5,卡牌消耗!AI503),"")</f>
        <v>金币</v>
      </c>
      <c r="AP503" s="14">
        <f>IF(AI503&gt;0,ROUND(INDEX(挂机升级突破!$CJ$7:$CJ$26,卡牌消耗!AM503)*INDEX(卡牌消耗!$B$8:$F$8,AK503),0),"")</f>
        <v>65106</v>
      </c>
      <c r="AQ503" s="14" t="str">
        <f>IF(AJ503&gt;0,INDEX(挂机升级突破!$CF$5:$CJ$5,卡牌消耗!AJ503),"")</f>
        <v>铀金</v>
      </c>
      <c r="AR503" s="14">
        <f>IF(AJ503&gt;0,ROUND(INDEX(挂机升级突破!$CF$7:$CI$26,卡牌消耗!AM503,卡牌消耗!AJ503)*INDEX($B$6:$F$6,AK503),0),"")</f>
        <v>16</v>
      </c>
      <c r="AS503" s="120"/>
      <c r="AT503" s="120"/>
      <c r="AU503" s="122"/>
      <c r="AV503" s="15"/>
    </row>
    <row r="504" spans="8:48" ht="16.5" x14ac:dyDescent="0.2">
      <c r="H504" s="15"/>
      <c r="I504" s="15"/>
      <c r="J504" s="15"/>
      <c r="K504" s="15"/>
      <c r="L504" s="15"/>
      <c r="M504" s="15"/>
      <c r="N504" s="15"/>
      <c r="O504" s="15"/>
      <c r="P504" s="120">
        <v>500</v>
      </c>
      <c r="Q504" s="14">
        <f t="shared" si="113"/>
        <v>10</v>
      </c>
      <c r="R504" s="14">
        <f>INDEX(挂机升级突破!$BG$6:$BG$57,卡牌消耗!X504)</f>
        <v>11</v>
      </c>
      <c r="S504" s="14">
        <f>INDEX(挂机升级突破!BH$6:BH$57,卡牌消耗!$X504)</f>
        <v>4</v>
      </c>
      <c r="T504" s="14">
        <f>INDEX(挂机升级突破!BI$6:BI$57,卡牌消耗!$X504)</f>
        <v>0</v>
      </c>
      <c r="U504" s="14" t="str">
        <f t="shared" si="114"/>
        <v>张郃</v>
      </c>
      <c r="V504" s="14">
        <f t="shared" si="115"/>
        <v>4</v>
      </c>
      <c r="W504" s="14" t="str">
        <f t="shared" si="116"/>
        <v>张郃魂火-32</v>
      </c>
      <c r="X504" s="14">
        <f t="shared" si="117"/>
        <v>32</v>
      </c>
      <c r="Y504" s="14" t="str">
        <f>INDEX(挂机升级突破!$BJ$4:$BT$4,INDEX(挂机升级突破!$BG$6:$BG$57,卡牌消耗!X504))</f>
        <v>金币</v>
      </c>
      <c r="Z504" s="14">
        <f>ROUND(INDEX(挂机升级突破!$AZ$6:$AZ$57,卡牌消耗!X504)*INDEX(卡牌消耗!$B$8:$F$8,V504),0)</f>
        <v>48023</v>
      </c>
      <c r="AA504" s="14" t="str">
        <f>IF(S504&gt;0,INDEX(挂机升级突破!$BJ$4:$BT$4,S504),"")</f>
        <v>橙色基础材料</v>
      </c>
      <c r="AB504" s="14">
        <f>ROUND(INDEX(挂机升级突破!$BJ$6:$BT$57,卡牌消耗!X504,S504)*INDEX(卡牌消耗!$B$5:$F$5,V504),0)</f>
        <v>23</v>
      </c>
      <c r="AC504" s="14" t="str">
        <f>IF(T504&gt;0,INDEX(挂机升级突破!$BJ$4:$BT$4,T504),"")</f>
        <v/>
      </c>
      <c r="AD504" s="14" t="str">
        <f>IF(T504&gt;0,ROUND(INDEX(挂机升级突破!$BJ$6:$BT$57,卡牌消耗!X504,T504)*INDEX(卡牌消耗!$B$7:$F$7,V504),0),"")</f>
        <v/>
      </c>
      <c r="AE504" s="122"/>
      <c r="AF504" s="15"/>
      <c r="AG504" s="120">
        <v>500</v>
      </c>
      <c r="AH504" s="14">
        <f t="shared" si="118"/>
        <v>25</v>
      </c>
      <c r="AI504" s="14">
        <f>INDEX(挂机升级突破!$BY$7:$BY$26,AM504)</f>
        <v>5</v>
      </c>
      <c r="AJ504" s="14">
        <f>INDEX(挂机升级突破!$BZ$7:$BZ$26,AM504)</f>
        <v>4</v>
      </c>
      <c r="AK504" s="14">
        <f t="shared" si="119"/>
        <v>3</v>
      </c>
      <c r="AL504" s="14" t="str">
        <f t="shared" si="120"/>
        <v>雷震子</v>
      </c>
      <c r="AM504" s="14">
        <f t="shared" si="121"/>
        <v>20</v>
      </c>
      <c r="AN504" s="14" t="str">
        <f t="shared" si="122"/>
        <v>雷震子20突</v>
      </c>
      <c r="AO504" s="14" t="str">
        <f>IF(AI504&gt;0,INDEX(挂机升级突破!$CF$5:$CJ$5,卡牌消耗!AI504),"")</f>
        <v>金币</v>
      </c>
      <c r="AP504" s="14">
        <f>IF(AI504&gt;0,ROUND(INDEX(挂机升级突破!$CJ$7:$CJ$26,卡牌消耗!AM504)*INDEX(卡牌消耗!$B$8:$F$8,AK504),0),"")</f>
        <v>90720</v>
      </c>
      <c r="AQ504" s="14" t="str">
        <f>IF(AJ504&gt;0,INDEX(挂机升级突破!$CF$5:$CJ$5,卡牌消耗!AJ504),"")</f>
        <v>铀金</v>
      </c>
      <c r="AR504" s="14">
        <f>IF(AJ504&gt;0,ROUND(INDEX(挂机升级突破!$CF$7:$CI$26,卡牌消耗!AM504,卡牌消耗!AJ504)*INDEX($B$6:$F$6,AK504),0),"")</f>
        <v>21</v>
      </c>
      <c r="AS504" s="120"/>
      <c r="AT504" s="120"/>
      <c r="AU504" s="122"/>
      <c r="AV504" s="15"/>
    </row>
    <row r="505" spans="8:48" ht="16.5" x14ac:dyDescent="0.2">
      <c r="H505" s="15"/>
      <c r="I505" s="15"/>
      <c r="J505" s="15"/>
      <c r="K505" s="15"/>
      <c r="L505" s="15"/>
      <c r="M505" s="15"/>
      <c r="N505" s="15"/>
      <c r="O505" s="15"/>
      <c r="P505" s="120">
        <v>501</v>
      </c>
      <c r="Q505" s="14">
        <f t="shared" si="113"/>
        <v>10</v>
      </c>
      <c r="R505" s="14">
        <f>INDEX(挂机升级突破!$BG$6:$BG$57,卡牌消耗!X505)</f>
        <v>11</v>
      </c>
      <c r="S505" s="14">
        <f>INDEX(挂机升级突破!BH$6:BH$57,卡牌消耗!$X505)</f>
        <v>4</v>
      </c>
      <c r="T505" s="14">
        <f>INDEX(挂机升级突破!BI$6:BI$57,卡牌消耗!$X505)</f>
        <v>0</v>
      </c>
      <c r="U505" s="14" t="str">
        <f t="shared" si="114"/>
        <v>张郃</v>
      </c>
      <c r="V505" s="14">
        <f t="shared" si="115"/>
        <v>4</v>
      </c>
      <c r="W505" s="14" t="str">
        <f t="shared" si="116"/>
        <v>张郃魂火-33</v>
      </c>
      <c r="X505" s="14">
        <f t="shared" si="117"/>
        <v>33</v>
      </c>
      <c r="Y505" s="14" t="str">
        <f>INDEX(挂机升级突破!$BJ$4:$BT$4,INDEX(挂机升级突破!$BG$6:$BG$57,卡牌消耗!X505))</f>
        <v>金币</v>
      </c>
      <c r="Z505" s="14">
        <f>ROUND(INDEX(挂机升级突破!$AZ$6:$AZ$57,卡牌消耗!X505)*INDEX(卡牌消耗!$B$8:$F$8,V505),0)</f>
        <v>49343</v>
      </c>
      <c r="AA505" s="14" t="str">
        <f>IF(S505&gt;0,INDEX(挂机升级突破!$BJ$4:$BT$4,S505),"")</f>
        <v>橙色基础材料</v>
      </c>
      <c r="AB505" s="14">
        <f>ROUND(INDEX(挂机升级突破!$BJ$6:$BT$57,卡牌消耗!X505,S505)*INDEX(卡牌消耗!$B$5:$F$5,V505),0)</f>
        <v>23</v>
      </c>
      <c r="AC505" s="14" t="str">
        <f>IF(T505&gt;0,INDEX(挂机升级突破!$BJ$4:$BT$4,T505),"")</f>
        <v/>
      </c>
      <c r="AD505" s="14" t="str">
        <f>IF(T505&gt;0,ROUND(INDEX(挂机升级突破!$BJ$6:$BT$57,卡牌消耗!X505,T505)*INDEX(卡牌消耗!$B$7:$F$7,V505),0),"")</f>
        <v/>
      </c>
      <c r="AE505" s="122"/>
      <c r="AF505" s="15"/>
      <c r="AG505" s="120">
        <v>501</v>
      </c>
      <c r="AH505" s="14">
        <f t="shared" si="118"/>
        <v>26</v>
      </c>
      <c r="AI505" s="14">
        <f>INDEX(挂机升级突破!$BY$7:$BY$26,AM505)</f>
        <v>0</v>
      </c>
      <c r="AJ505" s="14">
        <f>INDEX(挂机升级突破!$BZ$7:$BZ$26,AM505)</f>
        <v>0</v>
      </c>
      <c r="AK505" s="14">
        <f t="shared" si="119"/>
        <v>5</v>
      </c>
      <c r="AL505" s="14" t="str">
        <f t="shared" si="120"/>
        <v>吕布</v>
      </c>
      <c r="AM505" s="14">
        <f t="shared" si="121"/>
        <v>1</v>
      </c>
      <c r="AN505" s="14" t="str">
        <f t="shared" si="122"/>
        <v>吕布1突</v>
      </c>
      <c r="AO505" s="14" t="str">
        <f>IF(AI505&gt;0,INDEX(挂机升级突破!$CF$5:$CJ$5,卡牌消耗!AI505),"")</f>
        <v/>
      </c>
      <c r="AP505" s="14" t="str">
        <f>IF(AI505&gt;0,ROUND(INDEX(挂机升级突破!$CJ$7:$CJ$26,卡牌消耗!AM505)*INDEX(卡牌消耗!$B$8:$F$8,AK505),0),"")</f>
        <v/>
      </c>
      <c r="AQ505" s="14" t="str">
        <f>IF(AJ505&gt;0,INDEX(挂机升级突破!$CF$5:$CJ$5,卡牌消耗!AJ505),"")</f>
        <v/>
      </c>
      <c r="AR505" s="14" t="str">
        <f>IF(AJ505&gt;0,ROUND(INDEX(挂机升级突破!$CF$7:$CI$26,卡牌消耗!AM505,卡牌消耗!AJ505)*INDEX($B$6:$F$6,AK505),0),"")</f>
        <v/>
      </c>
      <c r="AS505" s="120"/>
      <c r="AT505" s="120"/>
      <c r="AU505" s="122"/>
      <c r="AV505" s="15"/>
    </row>
    <row r="506" spans="8:48" ht="16.5" x14ac:dyDescent="0.2">
      <c r="H506" s="15"/>
      <c r="I506" s="15"/>
      <c r="J506" s="15"/>
      <c r="K506" s="15"/>
      <c r="L506" s="15"/>
      <c r="M506" s="15"/>
      <c r="N506" s="15"/>
      <c r="O506" s="15"/>
      <c r="P506" s="120">
        <v>502</v>
      </c>
      <c r="Q506" s="14">
        <f t="shared" si="113"/>
        <v>10</v>
      </c>
      <c r="R506" s="14">
        <f>INDEX(挂机升级突破!$BG$6:$BG$57,卡牌消耗!X506)</f>
        <v>11</v>
      </c>
      <c r="S506" s="14">
        <f>INDEX(挂机升级突破!BH$6:BH$57,卡牌消耗!$X506)</f>
        <v>4</v>
      </c>
      <c r="T506" s="14">
        <f>INDEX(挂机升级突破!BI$6:BI$57,卡牌消耗!$X506)</f>
        <v>0</v>
      </c>
      <c r="U506" s="14" t="str">
        <f t="shared" si="114"/>
        <v>张郃</v>
      </c>
      <c r="V506" s="14">
        <f t="shared" si="115"/>
        <v>4</v>
      </c>
      <c r="W506" s="14" t="str">
        <f t="shared" si="116"/>
        <v>张郃魂火-34</v>
      </c>
      <c r="X506" s="14">
        <f t="shared" si="117"/>
        <v>34</v>
      </c>
      <c r="Y506" s="14" t="str">
        <f>INDEX(挂机升级突破!$BJ$4:$BT$4,INDEX(挂机升级突破!$BG$6:$BG$57,卡牌消耗!X506))</f>
        <v>金币</v>
      </c>
      <c r="Z506" s="14">
        <f>ROUND(INDEX(挂机升级突破!$AZ$6:$AZ$57,卡牌消耗!X506)*INDEX(卡牌消耗!$B$8:$F$8,V506),0)</f>
        <v>55035</v>
      </c>
      <c r="AA506" s="14" t="str">
        <f>IF(S506&gt;0,INDEX(挂机升级突破!$BJ$4:$BT$4,S506),"")</f>
        <v>橙色基础材料</v>
      </c>
      <c r="AB506" s="14">
        <f>ROUND(INDEX(挂机升级突破!$BJ$6:$BT$57,卡牌消耗!X506,S506)*INDEX(卡牌消耗!$B$5:$F$5,V506),0)</f>
        <v>25</v>
      </c>
      <c r="AC506" s="14" t="str">
        <f>IF(T506&gt;0,INDEX(挂机升级突破!$BJ$4:$BT$4,T506),"")</f>
        <v/>
      </c>
      <c r="AD506" s="14" t="str">
        <f>IF(T506&gt;0,ROUND(INDEX(挂机升级突破!$BJ$6:$BT$57,卡牌消耗!X506,T506)*INDEX(卡牌消耗!$B$7:$F$7,V506),0),"")</f>
        <v/>
      </c>
      <c r="AE506" s="122"/>
      <c r="AF506" s="15"/>
      <c r="AG506" s="120">
        <v>502</v>
      </c>
      <c r="AH506" s="14">
        <f t="shared" si="118"/>
        <v>26</v>
      </c>
      <c r="AI506" s="14">
        <f>INDEX(挂机升级突破!$BY$7:$BY$26,AM506)</f>
        <v>5</v>
      </c>
      <c r="AJ506" s="14">
        <f>INDEX(挂机升级突破!$BZ$7:$BZ$26,AM506)</f>
        <v>0</v>
      </c>
      <c r="AK506" s="14">
        <f t="shared" si="119"/>
        <v>5</v>
      </c>
      <c r="AL506" s="14" t="str">
        <f t="shared" si="120"/>
        <v>吕布</v>
      </c>
      <c r="AM506" s="14">
        <f t="shared" si="121"/>
        <v>2</v>
      </c>
      <c r="AN506" s="14" t="str">
        <f t="shared" si="122"/>
        <v>吕布2突</v>
      </c>
      <c r="AO506" s="14" t="str">
        <f>IF(AI506&gt;0,INDEX(挂机升级突破!$CF$5:$CJ$5,卡牌消耗!AI506),"")</f>
        <v>金币</v>
      </c>
      <c r="AP506" s="14">
        <f>IF(AI506&gt;0,ROUND(INDEX(挂机升级突破!$CJ$7:$CJ$26,卡牌消耗!AM506)*INDEX(卡牌消耗!$B$8:$F$8,AK506),0),"")</f>
        <v>160</v>
      </c>
      <c r="AQ506" s="14" t="str">
        <f>IF(AJ506&gt;0,INDEX(挂机升级突破!$CF$5:$CJ$5,卡牌消耗!AJ506),"")</f>
        <v/>
      </c>
      <c r="AR506" s="14" t="str">
        <f>IF(AJ506&gt;0,ROUND(INDEX(挂机升级突破!$CF$7:$CI$26,卡牌消耗!AM506,卡牌消耗!AJ506)*INDEX($B$6:$F$6,AK506),0),"")</f>
        <v/>
      </c>
      <c r="AS506" s="120"/>
      <c r="AT506" s="120"/>
      <c r="AU506" s="122"/>
      <c r="AV506" s="15"/>
    </row>
    <row r="507" spans="8:48" ht="16.5" x14ac:dyDescent="0.2">
      <c r="H507" s="15"/>
      <c r="I507" s="15"/>
      <c r="J507" s="15"/>
      <c r="K507" s="15"/>
      <c r="L507" s="15"/>
      <c r="M507" s="15"/>
      <c r="N507" s="15"/>
      <c r="O507" s="15"/>
      <c r="P507" s="120">
        <v>503</v>
      </c>
      <c r="Q507" s="14">
        <f t="shared" si="113"/>
        <v>10</v>
      </c>
      <c r="R507" s="14">
        <f>INDEX(挂机升级突破!$BG$6:$BG$57,卡牌消耗!X507)</f>
        <v>11</v>
      </c>
      <c r="S507" s="14">
        <f>INDEX(挂机升级突破!BH$6:BH$57,卡牌消耗!$X507)</f>
        <v>4</v>
      </c>
      <c r="T507" s="14">
        <f>INDEX(挂机升级突破!BI$6:BI$57,卡牌消耗!$X507)</f>
        <v>0</v>
      </c>
      <c r="U507" s="14" t="str">
        <f t="shared" si="114"/>
        <v>张郃</v>
      </c>
      <c r="V507" s="14">
        <f t="shared" si="115"/>
        <v>4</v>
      </c>
      <c r="W507" s="14" t="str">
        <f t="shared" si="116"/>
        <v>张郃魂火-35</v>
      </c>
      <c r="X507" s="14">
        <f t="shared" si="117"/>
        <v>35</v>
      </c>
      <c r="Y507" s="14" t="str">
        <f>INDEX(挂机升级突破!$BJ$4:$BT$4,INDEX(挂机升级突破!$BG$6:$BG$57,卡牌消耗!X507))</f>
        <v>金币</v>
      </c>
      <c r="Z507" s="14">
        <f>ROUND(INDEX(挂机升级突破!$AZ$6:$AZ$57,卡牌消耗!X507)*INDEX(卡牌消耗!$B$8:$F$8,V507),0)</f>
        <v>56055</v>
      </c>
      <c r="AA507" s="14" t="str">
        <f>IF(S507&gt;0,INDEX(挂机升级突破!$BJ$4:$BT$4,S507),"")</f>
        <v>橙色基础材料</v>
      </c>
      <c r="AB507" s="14">
        <f>ROUND(INDEX(挂机升级突破!$BJ$6:$BT$57,卡牌消耗!X507,S507)*INDEX(卡牌消耗!$B$5:$F$5,V507),0)</f>
        <v>25</v>
      </c>
      <c r="AC507" s="14" t="str">
        <f>IF(T507&gt;0,INDEX(挂机升级突破!$BJ$4:$BT$4,T507),"")</f>
        <v/>
      </c>
      <c r="AD507" s="14" t="str">
        <f>IF(T507&gt;0,ROUND(INDEX(挂机升级突破!$BJ$6:$BT$57,卡牌消耗!X507,T507)*INDEX(卡牌消耗!$B$7:$F$7,V507),0),"")</f>
        <v/>
      </c>
      <c r="AE507" s="122"/>
      <c r="AF507" s="15"/>
      <c r="AG507" s="120">
        <v>503</v>
      </c>
      <c r="AH507" s="14">
        <f t="shared" si="118"/>
        <v>26</v>
      </c>
      <c r="AI507" s="14">
        <f>INDEX(挂机升级突破!$BY$7:$BY$26,AM507)</f>
        <v>5</v>
      </c>
      <c r="AJ507" s="14">
        <f>INDEX(挂机升级突破!$BZ$7:$BZ$26,AM507)</f>
        <v>0</v>
      </c>
      <c r="AK507" s="14">
        <f t="shared" si="119"/>
        <v>5</v>
      </c>
      <c r="AL507" s="14" t="str">
        <f t="shared" si="120"/>
        <v>吕布</v>
      </c>
      <c r="AM507" s="14">
        <f t="shared" si="121"/>
        <v>3</v>
      </c>
      <c r="AN507" s="14" t="str">
        <f t="shared" si="122"/>
        <v>吕布3突</v>
      </c>
      <c r="AO507" s="14" t="str">
        <f>IF(AI507&gt;0,INDEX(挂机升级突破!$CF$5:$CJ$5,卡牌消耗!AI507),"")</f>
        <v>金币</v>
      </c>
      <c r="AP507" s="14">
        <f>IF(AI507&gt;0,ROUND(INDEX(挂机升级突破!$CJ$7:$CJ$26,卡牌消耗!AM507)*INDEX(卡牌消耗!$B$8:$F$8,AK507),0),"")</f>
        <v>640</v>
      </c>
      <c r="AQ507" s="14" t="str">
        <f>IF(AJ507&gt;0,INDEX(挂机升级突破!$CF$5:$CJ$5,卡牌消耗!AJ507),"")</f>
        <v/>
      </c>
      <c r="AR507" s="14" t="str">
        <f>IF(AJ507&gt;0,ROUND(INDEX(挂机升级突破!$CF$7:$CI$26,卡牌消耗!AM507,卡牌消耗!AJ507)*INDEX($B$6:$F$6,AK507),0),"")</f>
        <v/>
      </c>
      <c r="AS507" s="120"/>
      <c r="AT507" s="120"/>
      <c r="AU507" s="122"/>
      <c r="AV507" s="15"/>
    </row>
    <row r="508" spans="8:48" ht="16.5" x14ac:dyDescent="0.2">
      <c r="H508" s="15"/>
      <c r="I508" s="15"/>
      <c r="J508" s="15"/>
      <c r="P508" s="120">
        <v>504</v>
      </c>
      <c r="Q508" s="14">
        <f t="shared" si="113"/>
        <v>10</v>
      </c>
      <c r="R508" s="14">
        <f>INDEX(挂机升级突破!$BG$6:$BG$57,卡牌消耗!X508)</f>
        <v>11</v>
      </c>
      <c r="S508" s="14">
        <f>INDEX(挂机升级突破!BH$6:BH$57,卡牌消耗!$X508)</f>
        <v>4</v>
      </c>
      <c r="T508" s="14">
        <f>INDEX(挂机升级突破!BI$6:BI$57,卡牌消耗!$X508)</f>
        <v>0</v>
      </c>
      <c r="U508" s="14" t="str">
        <f t="shared" si="114"/>
        <v>张郃</v>
      </c>
      <c r="V508" s="14">
        <f t="shared" si="115"/>
        <v>4</v>
      </c>
      <c r="W508" s="14" t="str">
        <f t="shared" si="116"/>
        <v>张郃魂火-36</v>
      </c>
      <c r="X508" s="14">
        <f t="shared" si="117"/>
        <v>36</v>
      </c>
      <c r="Y508" s="14" t="str">
        <f>INDEX(挂机升级突破!$BJ$4:$BT$4,INDEX(挂机升级突破!$BG$6:$BG$57,卡牌消耗!X508))</f>
        <v>金币</v>
      </c>
      <c r="Z508" s="14">
        <f>ROUND(INDEX(挂机升级突破!$AZ$6:$AZ$57,卡牌消耗!X508)*INDEX(卡牌消耗!$B$8:$F$8,V508),0)</f>
        <v>62520</v>
      </c>
      <c r="AA508" s="14" t="str">
        <f>IF(S508&gt;0,INDEX(挂机升级突破!$BJ$4:$BT$4,S508),"")</f>
        <v>橙色基础材料</v>
      </c>
      <c r="AB508" s="14">
        <f>ROUND(INDEX(挂机升级突破!$BJ$6:$BT$57,卡牌消耗!X508,S508)*INDEX(卡牌消耗!$B$5:$F$5,V508),0)</f>
        <v>25</v>
      </c>
      <c r="AC508" s="14" t="str">
        <f>IF(T508&gt;0,INDEX(挂机升级突破!$BJ$4:$BT$4,T508),"")</f>
        <v/>
      </c>
      <c r="AD508" s="14" t="str">
        <f>IF(T508&gt;0,ROUND(INDEX(挂机升级突破!$BJ$6:$BT$57,卡牌消耗!X508,T508)*INDEX(卡牌消耗!$B$7:$F$7,V508),0),"")</f>
        <v/>
      </c>
      <c r="AG508" s="120">
        <v>504</v>
      </c>
      <c r="AH508" s="14">
        <f t="shared" si="118"/>
        <v>26</v>
      </c>
      <c r="AI508" s="14">
        <f>INDEX(挂机升级突破!$BY$7:$BY$26,AM508)</f>
        <v>5</v>
      </c>
      <c r="AJ508" s="14">
        <f>INDEX(挂机升级突破!$BZ$7:$BZ$26,AM508)</f>
        <v>1</v>
      </c>
      <c r="AK508" s="14">
        <f t="shared" si="119"/>
        <v>5</v>
      </c>
      <c r="AL508" s="14" t="str">
        <f t="shared" si="120"/>
        <v>吕布</v>
      </c>
      <c r="AM508" s="14">
        <f t="shared" si="121"/>
        <v>4</v>
      </c>
      <c r="AN508" s="14" t="str">
        <f t="shared" si="122"/>
        <v>吕布4突</v>
      </c>
      <c r="AO508" s="14" t="str">
        <f>IF(AI508&gt;0,INDEX(挂机升级突破!$CF$5:$CJ$5,卡牌消耗!AI508),"")</f>
        <v>金币</v>
      </c>
      <c r="AP508" s="14">
        <f>IF(AI508&gt;0,ROUND(INDEX(挂机升级突破!$CJ$7:$CJ$26,卡牌消耗!AM508)*INDEX(卡牌消耗!$B$8:$F$8,AK508),0),"")</f>
        <v>1920</v>
      </c>
      <c r="AQ508" s="14" t="str">
        <f>IF(AJ508&gt;0,INDEX(挂机升级突破!$CF$5:$CJ$5,卡牌消耗!AJ508),"")</f>
        <v>玄铁</v>
      </c>
      <c r="AR508" s="14">
        <f>IF(AJ508&gt;0,ROUND(INDEX(挂机升级突破!$CF$7:$CI$26,卡牌消耗!AM508,卡牌消耗!AJ508)*INDEX($B$6:$F$6,AK508),0),"")</f>
        <v>11</v>
      </c>
      <c r="AS508" s="120"/>
      <c r="AT508" s="120"/>
    </row>
    <row r="509" spans="8:48" ht="16.5" x14ac:dyDescent="0.2">
      <c r="H509" s="15"/>
      <c r="I509" s="15"/>
      <c r="J509" s="15"/>
      <c r="P509" s="120">
        <v>505</v>
      </c>
      <c r="Q509" s="14">
        <f t="shared" si="113"/>
        <v>10</v>
      </c>
      <c r="R509" s="14">
        <f>INDEX(挂机升级突破!$BG$6:$BG$57,卡牌消耗!X509)</f>
        <v>11</v>
      </c>
      <c r="S509" s="14">
        <f>INDEX(挂机升级突破!BH$6:BH$57,卡牌消耗!$X509)</f>
        <v>4</v>
      </c>
      <c r="T509" s="14">
        <f>INDEX(挂机升级突破!BI$6:BI$57,卡牌消耗!$X509)</f>
        <v>0</v>
      </c>
      <c r="U509" s="14" t="str">
        <f t="shared" si="114"/>
        <v>张郃</v>
      </c>
      <c r="V509" s="14">
        <f t="shared" si="115"/>
        <v>4</v>
      </c>
      <c r="W509" s="14" t="str">
        <f t="shared" si="116"/>
        <v>张郃魂火-37</v>
      </c>
      <c r="X509" s="14">
        <f t="shared" si="117"/>
        <v>37</v>
      </c>
      <c r="Y509" s="14" t="str">
        <f>INDEX(挂机升级突破!$BJ$4:$BT$4,INDEX(挂机升级突破!$BG$6:$BG$57,卡牌消耗!X509))</f>
        <v>金币</v>
      </c>
      <c r="Z509" s="14">
        <f>ROUND(INDEX(挂机升级突破!$AZ$6:$AZ$57,卡牌消耗!X509)*INDEX(卡牌消耗!$B$8:$F$8,V509),0)</f>
        <v>63180</v>
      </c>
      <c r="AA509" s="14" t="str">
        <f>IF(S509&gt;0,INDEX(挂机升级突破!$BJ$4:$BT$4,S509),"")</f>
        <v>橙色基础材料</v>
      </c>
      <c r="AB509" s="14">
        <f>ROUND(INDEX(挂机升级突破!$BJ$6:$BT$57,卡牌消耗!X509,S509)*INDEX(卡牌消耗!$B$5:$F$5,V509),0)</f>
        <v>25</v>
      </c>
      <c r="AC509" s="14" t="str">
        <f>IF(T509&gt;0,INDEX(挂机升级突破!$BJ$4:$BT$4,T509),"")</f>
        <v/>
      </c>
      <c r="AD509" s="14" t="str">
        <f>IF(T509&gt;0,ROUND(INDEX(挂机升级突破!$BJ$6:$BT$57,卡牌消耗!X509,T509)*INDEX(卡牌消耗!$B$7:$F$7,V509),0),"")</f>
        <v/>
      </c>
      <c r="AG509" s="120">
        <v>505</v>
      </c>
      <c r="AH509" s="14">
        <f t="shared" si="118"/>
        <v>26</v>
      </c>
      <c r="AI509" s="14">
        <f>INDEX(挂机升级突破!$BY$7:$BY$26,AM509)</f>
        <v>5</v>
      </c>
      <c r="AJ509" s="14">
        <f>INDEX(挂机升级突破!$BZ$7:$BZ$26,AM509)</f>
        <v>1</v>
      </c>
      <c r="AK509" s="14">
        <f t="shared" si="119"/>
        <v>5</v>
      </c>
      <c r="AL509" s="14" t="str">
        <f t="shared" si="120"/>
        <v>吕布</v>
      </c>
      <c r="AM509" s="14">
        <f t="shared" si="121"/>
        <v>5</v>
      </c>
      <c r="AN509" s="14" t="str">
        <f t="shared" si="122"/>
        <v>吕布5突</v>
      </c>
      <c r="AO509" s="14" t="str">
        <f>IF(AI509&gt;0,INDEX(挂机升级突破!$CF$5:$CJ$5,卡牌消耗!AI509),"")</f>
        <v>金币</v>
      </c>
      <c r="AP509" s="14">
        <f>IF(AI509&gt;0,ROUND(INDEX(挂机升级突破!$CJ$7:$CJ$26,卡牌消耗!AM509)*INDEX(卡牌消耗!$B$8:$F$8,AK509),0),"")</f>
        <v>3840</v>
      </c>
      <c r="AQ509" s="14" t="str">
        <f>IF(AJ509&gt;0,INDEX(挂机升级突破!$CF$5:$CJ$5,卡牌消耗!AJ509),"")</f>
        <v>玄铁</v>
      </c>
      <c r="AR509" s="14">
        <f>IF(AJ509&gt;0,ROUND(INDEX(挂机升级突破!$CF$7:$CI$26,卡牌消耗!AM509,卡牌消耗!AJ509)*INDEX($B$6:$F$6,AK509),0),"")</f>
        <v>21</v>
      </c>
      <c r="AS509" s="120"/>
      <c r="AT509" s="120"/>
    </row>
    <row r="510" spans="8:48" ht="16.5" x14ac:dyDescent="0.2">
      <c r="H510" s="15"/>
      <c r="I510" s="15"/>
      <c r="J510" s="15"/>
      <c r="P510" s="120">
        <v>506</v>
      </c>
      <c r="Q510" s="14">
        <f t="shared" si="113"/>
        <v>10</v>
      </c>
      <c r="R510" s="14">
        <f>INDEX(挂机升级突破!$BG$6:$BG$57,卡牌消耗!X510)</f>
        <v>11</v>
      </c>
      <c r="S510" s="14">
        <f>INDEX(挂机升级突破!BH$6:BH$57,卡牌消耗!$X510)</f>
        <v>5</v>
      </c>
      <c r="T510" s="14">
        <f>INDEX(挂机升级突破!BI$6:BI$57,卡牌消耗!$X510)</f>
        <v>0</v>
      </c>
      <c r="U510" s="14" t="str">
        <f t="shared" si="114"/>
        <v>张郃</v>
      </c>
      <c r="V510" s="14">
        <f t="shared" si="115"/>
        <v>4</v>
      </c>
      <c r="W510" s="14" t="str">
        <f t="shared" si="116"/>
        <v>张郃魂火-38</v>
      </c>
      <c r="X510" s="14">
        <f t="shared" si="117"/>
        <v>38</v>
      </c>
      <c r="Y510" s="14" t="str">
        <f>INDEX(挂机升级突破!$BJ$4:$BT$4,INDEX(挂机升级突破!$BG$6:$BG$57,卡牌消耗!X510))</f>
        <v>金币</v>
      </c>
      <c r="Z510" s="14">
        <f>ROUND(INDEX(挂机升级突破!$AZ$6:$AZ$57,卡牌消耗!X510)*INDEX(卡牌消耗!$B$8:$F$8,V510),0)</f>
        <v>70470</v>
      </c>
      <c r="AA510" s="14" t="str">
        <f>IF(S510&gt;0,INDEX(挂机升级突破!$BJ$4:$BT$4,S510),"")</f>
        <v>红色基础材料</v>
      </c>
      <c r="AB510" s="14">
        <f>ROUND(INDEX(挂机升级突破!$BJ$6:$BT$57,卡牌消耗!X510,S510)*INDEX(卡牌消耗!$B$5:$F$5,V510),0)</f>
        <v>10</v>
      </c>
      <c r="AC510" s="14" t="str">
        <f>IF(T510&gt;0,INDEX(挂机升级突破!$BJ$4:$BT$4,T510),"")</f>
        <v/>
      </c>
      <c r="AD510" s="14" t="str">
        <f>IF(T510&gt;0,ROUND(INDEX(挂机升级突破!$BJ$6:$BT$57,卡牌消耗!X510,T510)*INDEX(卡牌消耗!$B$7:$F$7,V510),0),"")</f>
        <v/>
      </c>
      <c r="AG510" s="120">
        <v>506</v>
      </c>
      <c r="AH510" s="14">
        <f t="shared" si="118"/>
        <v>26</v>
      </c>
      <c r="AI510" s="14">
        <f>INDEX(挂机升级突破!$BY$7:$BY$26,AM510)</f>
        <v>5</v>
      </c>
      <c r="AJ510" s="14">
        <f>INDEX(挂机升级突破!$BZ$7:$BZ$26,AM510)</f>
        <v>1</v>
      </c>
      <c r="AK510" s="14">
        <f t="shared" si="119"/>
        <v>5</v>
      </c>
      <c r="AL510" s="14" t="str">
        <f t="shared" si="120"/>
        <v>吕布</v>
      </c>
      <c r="AM510" s="14">
        <f t="shared" si="121"/>
        <v>6</v>
      </c>
      <c r="AN510" s="14" t="str">
        <f t="shared" si="122"/>
        <v>吕布6突</v>
      </c>
      <c r="AO510" s="14" t="str">
        <f>IF(AI510&gt;0,INDEX(挂机升级突破!$CF$5:$CJ$5,卡牌消耗!AI510),"")</f>
        <v>金币</v>
      </c>
      <c r="AP510" s="14">
        <f>IF(AI510&gt;0,ROUND(INDEX(挂机升级突破!$CJ$7:$CJ$26,卡牌消耗!AM510)*INDEX(卡牌消耗!$B$8:$F$8,AK510),0),"")</f>
        <v>4800</v>
      </c>
      <c r="AQ510" s="14" t="str">
        <f>IF(AJ510&gt;0,INDEX(挂机升级突破!$CF$5:$CJ$5,卡牌消耗!AJ510),"")</f>
        <v>玄铁</v>
      </c>
      <c r="AR510" s="14">
        <f>IF(AJ510&gt;0,ROUND(INDEX(挂机升级突破!$CF$7:$CI$26,卡牌消耗!AM510,卡牌消耗!AJ510)*INDEX($B$6:$F$6,AK510),0),"")</f>
        <v>32</v>
      </c>
      <c r="AS510" s="120"/>
      <c r="AT510" s="120"/>
    </row>
    <row r="511" spans="8:48" ht="16.5" x14ac:dyDescent="0.2">
      <c r="H511" s="15"/>
      <c r="I511" s="15"/>
      <c r="J511" s="15"/>
      <c r="P511" s="120">
        <v>507</v>
      </c>
      <c r="Q511" s="14">
        <f t="shared" si="113"/>
        <v>10</v>
      </c>
      <c r="R511" s="14">
        <f>INDEX(挂机升级突破!$BG$6:$BG$57,卡牌消耗!X511)</f>
        <v>11</v>
      </c>
      <c r="S511" s="14">
        <f>INDEX(挂机升级突破!BH$6:BH$57,卡牌消耗!$X511)</f>
        <v>5</v>
      </c>
      <c r="T511" s="14">
        <f>INDEX(挂机升级突破!BI$6:BI$57,卡牌消耗!$X511)</f>
        <v>0</v>
      </c>
      <c r="U511" s="14" t="str">
        <f t="shared" si="114"/>
        <v>张郃</v>
      </c>
      <c r="V511" s="14">
        <f t="shared" si="115"/>
        <v>4</v>
      </c>
      <c r="W511" s="14" t="str">
        <f t="shared" si="116"/>
        <v>张郃魂火-39</v>
      </c>
      <c r="X511" s="14">
        <f t="shared" si="117"/>
        <v>39</v>
      </c>
      <c r="Y511" s="14" t="str">
        <f>INDEX(挂机升级突破!$BJ$4:$BT$4,INDEX(挂机升级突破!$BG$6:$BG$57,卡牌消耗!X511))</f>
        <v>金币</v>
      </c>
      <c r="Z511" s="14">
        <f>ROUND(INDEX(挂机升级突破!$AZ$6:$AZ$57,卡牌消耗!X511)*INDEX(卡牌消耗!$B$8:$F$8,V511),0)</f>
        <v>70718</v>
      </c>
      <c r="AA511" s="14" t="str">
        <f>IF(S511&gt;0,INDEX(挂机升级突破!$BJ$4:$BT$4,S511),"")</f>
        <v>红色基础材料</v>
      </c>
      <c r="AB511" s="14">
        <f>ROUND(INDEX(挂机升级突破!$BJ$6:$BT$57,卡牌消耗!X511,S511)*INDEX(卡牌消耗!$B$5:$F$5,V511),0)</f>
        <v>10</v>
      </c>
      <c r="AC511" s="14" t="str">
        <f>IF(T511&gt;0,INDEX(挂机升级突破!$BJ$4:$BT$4,T511),"")</f>
        <v/>
      </c>
      <c r="AD511" s="14" t="str">
        <f>IF(T511&gt;0,ROUND(INDEX(挂机升级突破!$BJ$6:$BT$57,卡牌消耗!X511,T511)*INDEX(卡牌消耗!$B$7:$F$7,V511),0),"")</f>
        <v/>
      </c>
      <c r="AG511" s="120">
        <v>507</v>
      </c>
      <c r="AH511" s="14">
        <f t="shared" si="118"/>
        <v>26</v>
      </c>
      <c r="AI511" s="14">
        <f>INDEX(挂机升级突破!$BY$7:$BY$26,AM511)</f>
        <v>5</v>
      </c>
      <c r="AJ511" s="14">
        <f>INDEX(挂机升级突破!$BZ$7:$BZ$26,AM511)</f>
        <v>1</v>
      </c>
      <c r="AK511" s="14">
        <f t="shared" si="119"/>
        <v>5</v>
      </c>
      <c r="AL511" s="14" t="str">
        <f t="shared" si="120"/>
        <v>吕布</v>
      </c>
      <c r="AM511" s="14">
        <f t="shared" si="121"/>
        <v>7</v>
      </c>
      <c r="AN511" s="14" t="str">
        <f t="shared" si="122"/>
        <v>吕布7突</v>
      </c>
      <c r="AO511" s="14" t="str">
        <f>IF(AI511&gt;0,INDEX(挂机升级突破!$CF$5:$CJ$5,卡牌消耗!AI511),"")</f>
        <v>金币</v>
      </c>
      <c r="AP511" s="14">
        <f>IF(AI511&gt;0,ROUND(INDEX(挂机升级突破!$CJ$7:$CJ$26,卡牌消耗!AM511)*INDEX(卡牌消耗!$B$8:$F$8,AK511),0),"")</f>
        <v>5600</v>
      </c>
      <c r="AQ511" s="14" t="str">
        <f>IF(AJ511&gt;0,INDEX(挂机升级突破!$CF$5:$CJ$5,卡牌消耗!AJ511),"")</f>
        <v>玄铁</v>
      </c>
      <c r="AR511" s="14">
        <f>IF(AJ511&gt;0,ROUND(INDEX(挂机升级突破!$CF$7:$CI$26,卡牌消耗!AM511,卡牌消耗!AJ511)*INDEX($B$6:$F$6,AK511),0),"")</f>
        <v>53</v>
      </c>
      <c r="AS511" s="120"/>
      <c r="AT511" s="120"/>
    </row>
    <row r="512" spans="8:48" ht="16.5" x14ac:dyDescent="0.2">
      <c r="H512" s="15"/>
      <c r="I512" s="15"/>
      <c r="J512" s="15"/>
      <c r="P512" s="120">
        <v>508</v>
      </c>
      <c r="Q512" s="14">
        <f t="shared" si="113"/>
        <v>10</v>
      </c>
      <c r="R512" s="14">
        <f>INDEX(挂机升级突破!$BG$6:$BG$57,卡牌消耗!X512)</f>
        <v>11</v>
      </c>
      <c r="S512" s="14">
        <f>INDEX(挂机升级突破!BH$6:BH$57,卡牌消耗!$X512)</f>
        <v>5</v>
      </c>
      <c r="T512" s="14">
        <f>INDEX(挂机升级突破!BI$6:BI$57,卡牌消耗!$X512)</f>
        <v>0</v>
      </c>
      <c r="U512" s="14" t="str">
        <f t="shared" si="114"/>
        <v>张郃</v>
      </c>
      <c r="V512" s="14">
        <f t="shared" si="115"/>
        <v>4</v>
      </c>
      <c r="W512" s="14" t="str">
        <f t="shared" si="116"/>
        <v>张郃魂火-40</v>
      </c>
      <c r="X512" s="14">
        <f t="shared" si="117"/>
        <v>40</v>
      </c>
      <c r="Y512" s="14" t="str">
        <f>INDEX(挂机升级突破!$BJ$4:$BT$4,INDEX(挂机升级突破!$BG$6:$BG$57,卡牌消耗!X512))</f>
        <v>金币</v>
      </c>
      <c r="Z512" s="14">
        <f>ROUND(INDEX(挂机升级突破!$AZ$6:$AZ$57,卡牌消耗!X512)*INDEX(卡牌消耗!$B$8:$F$8,V512),0)</f>
        <v>78878</v>
      </c>
      <c r="AA512" s="14" t="str">
        <f>IF(S512&gt;0,INDEX(挂机升级突破!$BJ$4:$BT$4,S512),"")</f>
        <v>红色基础材料</v>
      </c>
      <c r="AB512" s="14">
        <f>ROUND(INDEX(挂机升级突破!$BJ$6:$BT$57,卡牌消耗!X512,S512)*INDEX(卡牌消耗!$B$5:$F$5,V512),0)</f>
        <v>10</v>
      </c>
      <c r="AC512" s="14" t="str">
        <f>IF(T512&gt;0,INDEX(挂机升级突破!$BJ$4:$BT$4,T512),"")</f>
        <v/>
      </c>
      <c r="AD512" s="14" t="str">
        <f>IF(T512&gt;0,ROUND(INDEX(挂机升级突破!$BJ$6:$BT$57,卡牌消耗!X512,T512)*INDEX(卡牌消耗!$B$7:$F$7,V512),0),"")</f>
        <v/>
      </c>
      <c r="AG512" s="120">
        <v>508</v>
      </c>
      <c r="AH512" s="14">
        <f t="shared" si="118"/>
        <v>26</v>
      </c>
      <c r="AI512" s="14">
        <f>INDEX(挂机升级突破!$BY$7:$BY$26,AM512)</f>
        <v>5</v>
      </c>
      <c r="AJ512" s="14">
        <f>INDEX(挂机升级突破!$BZ$7:$BZ$26,AM512)</f>
        <v>1</v>
      </c>
      <c r="AK512" s="14">
        <f t="shared" si="119"/>
        <v>5</v>
      </c>
      <c r="AL512" s="14" t="str">
        <f t="shared" si="120"/>
        <v>吕布</v>
      </c>
      <c r="AM512" s="14">
        <f t="shared" si="121"/>
        <v>8</v>
      </c>
      <c r="AN512" s="14" t="str">
        <f t="shared" si="122"/>
        <v>吕布8突</v>
      </c>
      <c r="AO512" s="14" t="str">
        <f>IF(AI512&gt;0,INDEX(挂机升级突破!$CF$5:$CJ$5,卡牌消耗!AI512),"")</f>
        <v>金币</v>
      </c>
      <c r="AP512" s="14">
        <f>IF(AI512&gt;0,ROUND(INDEX(挂机升级突破!$CJ$7:$CJ$26,卡牌消耗!AM512)*INDEX(卡牌消耗!$B$8:$F$8,AK512),0),"")</f>
        <v>6452</v>
      </c>
      <c r="AQ512" s="14" t="str">
        <f>IF(AJ512&gt;0,INDEX(挂机升级突破!$CF$5:$CJ$5,卡牌消耗!AJ512),"")</f>
        <v>玄铁</v>
      </c>
      <c r="AR512" s="14">
        <f>IF(AJ512&gt;0,ROUND(INDEX(挂机升级突破!$CF$7:$CI$26,卡牌消耗!AM512,卡牌消耗!AJ512)*INDEX($B$6:$F$6,AK512),0),"")</f>
        <v>95</v>
      </c>
      <c r="AS512" s="120"/>
      <c r="AT512" s="120"/>
    </row>
    <row r="513" spans="8:46" ht="16.5" x14ac:dyDescent="0.2">
      <c r="H513" s="15"/>
      <c r="I513" s="15"/>
      <c r="J513" s="15"/>
      <c r="P513" s="120">
        <v>509</v>
      </c>
      <c r="Q513" s="14">
        <f t="shared" si="113"/>
        <v>10</v>
      </c>
      <c r="R513" s="14">
        <f>INDEX(挂机升级突破!$BG$6:$BG$57,卡牌消耗!X513)</f>
        <v>11</v>
      </c>
      <c r="S513" s="14">
        <f>INDEX(挂机升级突破!BH$6:BH$57,卡牌消耗!$X513)</f>
        <v>5</v>
      </c>
      <c r="T513" s="14">
        <f>INDEX(挂机升级突破!BI$6:BI$57,卡牌消耗!$X513)</f>
        <v>10</v>
      </c>
      <c r="U513" s="14" t="str">
        <f t="shared" si="114"/>
        <v>张郃</v>
      </c>
      <c r="V513" s="14">
        <f t="shared" si="115"/>
        <v>4</v>
      </c>
      <c r="W513" s="14" t="str">
        <f t="shared" si="116"/>
        <v>张郃魂火-41</v>
      </c>
      <c r="X513" s="14">
        <f t="shared" si="117"/>
        <v>41</v>
      </c>
      <c r="Y513" s="14" t="str">
        <f>INDEX(挂机升级突破!$BJ$4:$BT$4,INDEX(挂机升级突破!$BG$6:$BG$57,卡牌消耗!X513))</f>
        <v>金币</v>
      </c>
      <c r="Z513" s="14">
        <f>ROUND(INDEX(挂机升级突破!$AZ$6:$AZ$57,卡牌消耗!X513)*INDEX(卡牌消耗!$B$8:$F$8,V513),0)</f>
        <v>88395</v>
      </c>
      <c r="AA513" s="14" t="str">
        <f>IF(S513&gt;0,INDEX(挂机升级突破!$BJ$4:$BT$4,S513),"")</f>
        <v>红色基础材料</v>
      </c>
      <c r="AB513" s="14">
        <f>ROUND(INDEX(挂机升级突破!$BJ$6:$BT$57,卡牌消耗!X513,S513)*INDEX(卡牌消耗!$B$5:$F$5,V513),0)</f>
        <v>11</v>
      </c>
      <c r="AC513" s="14" t="str">
        <f>IF(T513&gt;0,INDEX(挂机升级突破!$BJ$4:$BT$4,T513),"")</f>
        <v>灵玉</v>
      </c>
      <c r="AD513" s="14">
        <f>IF(T513&gt;0,ROUND(INDEX(挂机升级突破!$BJ$6:$BT$57,卡牌消耗!X513,T513)*INDEX(卡牌消耗!$B$7:$F$7,V513),0),"")</f>
        <v>2</v>
      </c>
      <c r="AG513" s="120">
        <v>509</v>
      </c>
      <c r="AH513" s="14">
        <f t="shared" si="118"/>
        <v>26</v>
      </c>
      <c r="AI513" s="14">
        <f>INDEX(挂机升级突破!$BY$7:$BY$26,AM513)</f>
        <v>5</v>
      </c>
      <c r="AJ513" s="14">
        <f>INDEX(挂机升级突破!$BZ$7:$BZ$26,AM513)</f>
        <v>2</v>
      </c>
      <c r="AK513" s="14">
        <f t="shared" si="119"/>
        <v>5</v>
      </c>
      <c r="AL513" s="14" t="str">
        <f t="shared" si="120"/>
        <v>吕布</v>
      </c>
      <c r="AM513" s="14">
        <f t="shared" si="121"/>
        <v>9</v>
      </c>
      <c r="AN513" s="14" t="str">
        <f t="shared" si="122"/>
        <v>吕布9突</v>
      </c>
      <c r="AO513" s="14" t="str">
        <f>IF(AI513&gt;0,INDEX(挂机升级突破!$CF$5:$CJ$5,卡牌消耗!AI513),"")</f>
        <v>金币</v>
      </c>
      <c r="AP513" s="14">
        <f>IF(AI513&gt;0,ROUND(INDEX(挂机升级突破!$CJ$7:$CJ$26,卡牌消耗!AM513)*INDEX(卡牌消耗!$B$8:$F$8,AK513),0),"")</f>
        <v>8320</v>
      </c>
      <c r="AQ513" s="14" t="str">
        <f>IF(AJ513&gt;0,INDEX(挂机升级突破!$CF$5:$CJ$5,卡牌消耗!AJ513),"")</f>
        <v>乌金</v>
      </c>
      <c r="AR513" s="14">
        <f>IF(AJ513&gt;0,ROUND(INDEX(挂机升级突破!$CF$7:$CI$26,卡牌消耗!AM513,卡牌消耗!AJ513)*INDEX($B$6:$F$6,AK513),0),"")</f>
        <v>30</v>
      </c>
      <c r="AS513" s="120"/>
      <c r="AT513" s="120"/>
    </row>
    <row r="514" spans="8:46" ht="16.5" x14ac:dyDescent="0.2">
      <c r="H514" s="15"/>
      <c r="I514" s="15"/>
      <c r="J514" s="15"/>
      <c r="P514" s="120">
        <v>510</v>
      </c>
      <c r="Q514" s="14">
        <f t="shared" si="113"/>
        <v>10</v>
      </c>
      <c r="R514" s="14">
        <f>INDEX(挂机升级突破!$BG$6:$BG$57,卡牌消耗!X514)</f>
        <v>11</v>
      </c>
      <c r="S514" s="14">
        <f>INDEX(挂机升级突破!BH$6:BH$57,卡牌消耗!$X514)</f>
        <v>5</v>
      </c>
      <c r="T514" s="14">
        <f>INDEX(挂机升级突破!BI$6:BI$57,卡牌消耗!$X514)</f>
        <v>10</v>
      </c>
      <c r="U514" s="14" t="str">
        <f t="shared" si="114"/>
        <v>张郃</v>
      </c>
      <c r="V514" s="14">
        <f t="shared" si="115"/>
        <v>4</v>
      </c>
      <c r="W514" s="14" t="str">
        <f t="shared" si="116"/>
        <v>张郃魂火-42</v>
      </c>
      <c r="X514" s="14">
        <f t="shared" si="117"/>
        <v>42</v>
      </c>
      <c r="Y514" s="14" t="str">
        <f>INDEX(挂机升级突破!$BJ$4:$BT$4,INDEX(挂机升级突破!$BG$6:$BG$57,卡牌消耗!X514))</f>
        <v>金币</v>
      </c>
      <c r="Z514" s="14">
        <f>ROUND(INDEX(挂机升级突破!$AZ$6:$AZ$57,卡牌消耗!X514)*INDEX(卡牌消耗!$B$8:$F$8,V514),0)</f>
        <v>98595</v>
      </c>
      <c r="AA514" s="14" t="str">
        <f>IF(S514&gt;0,INDEX(挂机升级突破!$BJ$4:$BT$4,S514),"")</f>
        <v>红色基础材料</v>
      </c>
      <c r="AB514" s="14">
        <f>ROUND(INDEX(挂机升级突破!$BJ$6:$BT$57,卡牌消耗!X514,S514)*INDEX(卡牌消耗!$B$5:$F$5,V514),0)</f>
        <v>11</v>
      </c>
      <c r="AC514" s="14" t="str">
        <f>IF(T514&gt;0,INDEX(挂机升级突破!$BJ$4:$BT$4,T514),"")</f>
        <v>灵玉</v>
      </c>
      <c r="AD514" s="14">
        <f>IF(T514&gt;0,ROUND(INDEX(挂机升级突破!$BJ$6:$BT$57,卡牌消耗!X514,T514)*INDEX(卡牌消耗!$B$7:$F$7,V514),0),"")</f>
        <v>2</v>
      </c>
      <c r="AG514" s="120">
        <v>510</v>
      </c>
      <c r="AH514" s="14">
        <f t="shared" si="118"/>
        <v>26</v>
      </c>
      <c r="AI514" s="14">
        <f>INDEX(挂机升级突破!$BY$7:$BY$26,AM514)</f>
        <v>5</v>
      </c>
      <c r="AJ514" s="14">
        <f>INDEX(挂机升级突破!$BZ$7:$BZ$26,AM514)</f>
        <v>2</v>
      </c>
      <c r="AK514" s="14">
        <f t="shared" si="119"/>
        <v>5</v>
      </c>
      <c r="AL514" s="14" t="str">
        <f t="shared" si="120"/>
        <v>吕布</v>
      </c>
      <c r="AM514" s="14">
        <f t="shared" si="121"/>
        <v>10</v>
      </c>
      <c r="AN514" s="14" t="str">
        <f t="shared" si="122"/>
        <v>吕布10突</v>
      </c>
      <c r="AO514" s="14" t="str">
        <f>IF(AI514&gt;0,INDEX(挂机升级突破!$CF$5:$CJ$5,卡牌消耗!AI514),"")</f>
        <v>金币</v>
      </c>
      <c r="AP514" s="14">
        <f>IF(AI514&gt;0,ROUND(INDEX(挂机升级突破!$CJ$7:$CJ$26,卡牌消耗!AM514)*INDEX(卡牌消耗!$B$8:$F$8,AK514),0),"")</f>
        <v>12692</v>
      </c>
      <c r="AQ514" s="14" t="str">
        <f>IF(AJ514&gt;0,INDEX(挂机升级突破!$CF$5:$CJ$5,卡牌消耗!AJ514),"")</f>
        <v>乌金</v>
      </c>
      <c r="AR514" s="14">
        <f>IF(AJ514&gt;0,ROUND(INDEX(挂机升级突破!$CF$7:$CI$26,卡牌消耗!AM514,卡牌消耗!AJ514)*INDEX($B$6:$F$6,AK514),0),"")</f>
        <v>44</v>
      </c>
      <c r="AS514" s="120"/>
      <c r="AT514" s="120"/>
    </row>
    <row r="515" spans="8:46" ht="16.5" x14ac:dyDescent="0.2">
      <c r="H515" s="15"/>
      <c r="I515" s="15"/>
      <c r="J515" s="15"/>
      <c r="P515" s="120">
        <v>511</v>
      </c>
      <c r="Q515" s="14">
        <f t="shared" si="113"/>
        <v>10</v>
      </c>
      <c r="R515" s="14">
        <f>INDEX(挂机升级突破!$BG$6:$BG$57,卡牌消耗!X515)</f>
        <v>11</v>
      </c>
      <c r="S515" s="14">
        <f>INDEX(挂机升级突破!BH$6:BH$57,卡牌消耗!$X515)</f>
        <v>5</v>
      </c>
      <c r="T515" s="14">
        <f>INDEX(挂机升级突破!BI$6:BI$57,卡牌消耗!$X515)</f>
        <v>10</v>
      </c>
      <c r="U515" s="14" t="str">
        <f t="shared" si="114"/>
        <v>张郃</v>
      </c>
      <c r="V515" s="14">
        <f t="shared" si="115"/>
        <v>4</v>
      </c>
      <c r="W515" s="14" t="str">
        <f t="shared" si="116"/>
        <v>张郃魂火-43</v>
      </c>
      <c r="X515" s="14">
        <f t="shared" si="117"/>
        <v>43</v>
      </c>
      <c r="Y515" s="14" t="str">
        <f>INDEX(挂机升级突破!$BJ$4:$BT$4,INDEX(挂机升级突破!$BG$6:$BG$57,卡牌消耗!X515))</f>
        <v>金币</v>
      </c>
      <c r="Z515" s="14">
        <f>ROUND(INDEX(挂机升级突破!$AZ$6:$AZ$57,卡牌消耗!X515)*INDEX(卡牌消耗!$B$8:$F$8,V515),0)</f>
        <v>105300</v>
      </c>
      <c r="AA515" s="14" t="str">
        <f>IF(S515&gt;0,INDEX(挂机升级突破!$BJ$4:$BT$4,S515),"")</f>
        <v>红色基础材料</v>
      </c>
      <c r="AB515" s="14">
        <f>ROUND(INDEX(挂机升级突破!$BJ$6:$BT$57,卡牌消耗!X515,S515)*INDEX(卡牌消耗!$B$5:$F$5,V515),0)</f>
        <v>11</v>
      </c>
      <c r="AC515" s="14" t="str">
        <f>IF(T515&gt;0,INDEX(挂机升级突破!$BJ$4:$BT$4,T515),"")</f>
        <v>灵玉</v>
      </c>
      <c r="AD515" s="14">
        <f>IF(T515&gt;0,ROUND(INDEX(挂机升级突破!$BJ$6:$BT$57,卡牌消耗!X515,T515)*INDEX(卡牌消耗!$B$7:$F$7,V515),0),"")</f>
        <v>2</v>
      </c>
      <c r="AG515" s="120">
        <v>511</v>
      </c>
      <c r="AH515" s="14">
        <f t="shared" si="118"/>
        <v>26</v>
      </c>
      <c r="AI515" s="14">
        <f>INDEX(挂机升级突破!$BY$7:$BY$26,AM515)</f>
        <v>5</v>
      </c>
      <c r="AJ515" s="14">
        <f>INDEX(挂机升级突破!$BZ$7:$BZ$26,AM515)</f>
        <v>2</v>
      </c>
      <c r="AK515" s="14">
        <f t="shared" si="119"/>
        <v>5</v>
      </c>
      <c r="AL515" s="14" t="str">
        <f t="shared" si="120"/>
        <v>吕布</v>
      </c>
      <c r="AM515" s="14">
        <f t="shared" si="121"/>
        <v>11</v>
      </c>
      <c r="AN515" s="14" t="str">
        <f t="shared" si="122"/>
        <v>吕布11突</v>
      </c>
      <c r="AO515" s="14" t="str">
        <f>IF(AI515&gt;0,INDEX(挂机升级突破!$CF$5:$CJ$5,卡牌消耗!AI515),"")</f>
        <v>金币</v>
      </c>
      <c r="AP515" s="14">
        <f>IF(AI515&gt;0,ROUND(INDEX(挂机升级突破!$CJ$7:$CJ$26,卡牌消耗!AM515)*INDEX(卡牌消耗!$B$8:$F$8,AK515),0),"")</f>
        <v>15600</v>
      </c>
      <c r="AQ515" s="14" t="str">
        <f>IF(AJ515&gt;0,INDEX(挂机升级突破!$CF$5:$CJ$5,卡牌消耗!AJ515),"")</f>
        <v>乌金</v>
      </c>
      <c r="AR515" s="14">
        <f>IF(AJ515&gt;0,ROUND(INDEX(挂机升级突破!$CF$7:$CI$26,卡牌消耗!AM515,卡牌消耗!AJ515)*INDEX($B$6:$F$6,AK515),0),"")</f>
        <v>57</v>
      </c>
      <c r="AS515" s="120"/>
      <c r="AT515" s="120"/>
    </row>
    <row r="516" spans="8:46" ht="16.5" x14ac:dyDescent="0.2">
      <c r="P516" s="120">
        <v>512</v>
      </c>
      <c r="Q516" s="14">
        <f t="shared" si="113"/>
        <v>10</v>
      </c>
      <c r="R516" s="14">
        <f>INDEX(挂机升级突破!$BG$6:$BG$57,卡牌消耗!X516)</f>
        <v>11</v>
      </c>
      <c r="S516" s="14">
        <f>INDEX(挂机升级突破!BH$6:BH$57,卡牌消耗!$X516)</f>
        <v>5</v>
      </c>
      <c r="T516" s="14">
        <f>INDEX(挂机升级突破!BI$6:BI$57,卡牌消耗!$X516)</f>
        <v>10</v>
      </c>
      <c r="U516" s="14" t="str">
        <f t="shared" si="114"/>
        <v>张郃</v>
      </c>
      <c r="V516" s="14">
        <f t="shared" si="115"/>
        <v>4</v>
      </c>
      <c r="W516" s="14" t="str">
        <f t="shared" si="116"/>
        <v>张郃魂火-44</v>
      </c>
      <c r="X516" s="14">
        <f t="shared" si="117"/>
        <v>44</v>
      </c>
      <c r="Y516" s="14" t="str">
        <f>INDEX(挂机升级突破!$BJ$4:$BT$4,INDEX(挂机升级突破!$BG$6:$BG$57,卡牌消耗!X516))</f>
        <v>金币</v>
      </c>
      <c r="Z516" s="14">
        <f>ROUND(INDEX(挂机升级突破!$AZ$6:$AZ$57,卡牌消耗!X516)*INDEX(卡牌消耗!$B$8:$F$8,V516),0)</f>
        <v>117450</v>
      </c>
      <c r="AA516" s="14" t="str">
        <f>IF(S516&gt;0,INDEX(挂机升级突破!$BJ$4:$BT$4,S516),"")</f>
        <v>红色基础材料</v>
      </c>
      <c r="AB516" s="14">
        <f>ROUND(INDEX(挂机升级突破!$BJ$6:$BT$57,卡牌消耗!X516,S516)*INDEX(卡牌消耗!$B$5:$F$5,V516),0)</f>
        <v>13</v>
      </c>
      <c r="AC516" s="14" t="str">
        <f>IF(T516&gt;0,INDEX(挂机升级突破!$BJ$4:$BT$4,T516),"")</f>
        <v>灵玉</v>
      </c>
      <c r="AD516" s="14">
        <f>IF(T516&gt;0,ROUND(INDEX(挂机升级突破!$BJ$6:$BT$57,卡牌消耗!X516,T516)*INDEX(卡牌消耗!$B$7:$F$7,V516),0),"")</f>
        <v>2</v>
      </c>
      <c r="AG516" s="120">
        <v>512</v>
      </c>
      <c r="AH516" s="14">
        <f t="shared" si="118"/>
        <v>26</v>
      </c>
      <c r="AI516" s="14">
        <f>INDEX(挂机升级突破!$BY$7:$BY$26,AM516)</f>
        <v>5</v>
      </c>
      <c r="AJ516" s="14">
        <f>INDEX(挂机升级突破!$BZ$7:$BZ$26,AM516)</f>
        <v>2</v>
      </c>
      <c r="AK516" s="14">
        <f t="shared" si="119"/>
        <v>5</v>
      </c>
      <c r="AL516" s="14" t="str">
        <f t="shared" si="120"/>
        <v>吕布</v>
      </c>
      <c r="AM516" s="14">
        <f t="shared" si="121"/>
        <v>12</v>
      </c>
      <c r="AN516" s="14" t="str">
        <f t="shared" si="122"/>
        <v>吕布12突</v>
      </c>
      <c r="AO516" s="14" t="str">
        <f>IF(AI516&gt;0,INDEX(挂机升级突破!$CF$5:$CJ$5,卡牌消耗!AI516),"")</f>
        <v>金币</v>
      </c>
      <c r="AP516" s="14">
        <f>IF(AI516&gt;0,ROUND(INDEX(挂机升级突破!$CJ$7:$CJ$26,卡牌消耗!AM516)*INDEX(卡牌消耗!$B$8:$F$8,AK516),0),"")</f>
        <v>26400</v>
      </c>
      <c r="AQ516" s="14" t="str">
        <f>IF(AJ516&gt;0,INDEX(挂机升级突破!$CF$5:$CJ$5,卡牌消耗!AJ516),"")</f>
        <v>乌金</v>
      </c>
      <c r="AR516" s="14">
        <f>IF(AJ516&gt;0,ROUND(INDEX(挂机升级突破!$CF$7:$CI$26,卡牌消耗!AM516,卡牌消耗!AJ516)*INDEX($B$6:$F$6,AK516),0),"")</f>
        <v>74</v>
      </c>
      <c r="AS516" s="120"/>
      <c r="AT516" s="120"/>
    </row>
    <row r="517" spans="8:46" ht="16.5" x14ac:dyDescent="0.2">
      <c r="P517" s="120">
        <v>513</v>
      </c>
      <c r="Q517" s="14">
        <f t="shared" si="113"/>
        <v>10</v>
      </c>
      <c r="R517" s="14">
        <f>INDEX(挂机升级突破!$BG$6:$BG$57,卡牌消耗!X517)</f>
        <v>11</v>
      </c>
      <c r="S517" s="14">
        <f>INDEX(挂机升级突破!BH$6:BH$57,卡牌消耗!$X517)</f>
        <v>5</v>
      </c>
      <c r="T517" s="14">
        <f>INDEX(挂机升级突破!BI$6:BI$57,卡牌消耗!$X517)</f>
        <v>10</v>
      </c>
      <c r="U517" s="14" t="str">
        <f t="shared" si="114"/>
        <v>张郃</v>
      </c>
      <c r="V517" s="14">
        <f t="shared" si="115"/>
        <v>4</v>
      </c>
      <c r="W517" s="14" t="str">
        <f t="shared" si="116"/>
        <v>张郃魂火-45</v>
      </c>
      <c r="X517" s="14">
        <f t="shared" si="117"/>
        <v>45</v>
      </c>
      <c r="Y517" s="14" t="str">
        <f>INDEX(挂机升级突破!$BJ$4:$BT$4,INDEX(挂机升级突破!$BG$6:$BG$57,卡牌消耗!X517))</f>
        <v>金币</v>
      </c>
      <c r="Z517" s="14">
        <f>ROUND(INDEX(挂机升级突破!$AZ$6:$AZ$57,卡牌消耗!X517)*INDEX(卡牌消耗!$B$8:$F$8,V517),0)</f>
        <v>126953</v>
      </c>
      <c r="AA517" s="14" t="str">
        <f>IF(S517&gt;0,INDEX(挂机升级突破!$BJ$4:$BT$4,S517),"")</f>
        <v>红色基础材料</v>
      </c>
      <c r="AB517" s="14">
        <f>ROUND(INDEX(挂机升级突破!$BJ$6:$BT$57,卡牌消耗!X517,S517)*INDEX(卡牌消耗!$B$5:$F$5,V517),0)</f>
        <v>13</v>
      </c>
      <c r="AC517" s="14" t="str">
        <f>IF(T517&gt;0,INDEX(挂机升级突破!$BJ$4:$BT$4,T517),"")</f>
        <v>灵玉</v>
      </c>
      <c r="AD517" s="14">
        <f>IF(T517&gt;0,ROUND(INDEX(挂机升级突破!$BJ$6:$BT$57,卡牌消耗!X517,T517)*INDEX(卡牌消耗!$B$7:$F$7,V517),0),"")</f>
        <v>2</v>
      </c>
      <c r="AG517" s="120">
        <v>513</v>
      </c>
      <c r="AH517" s="14">
        <f t="shared" si="118"/>
        <v>26</v>
      </c>
      <c r="AI517" s="14">
        <f>INDEX(挂机升级突破!$BY$7:$BY$26,AM517)</f>
        <v>5</v>
      </c>
      <c r="AJ517" s="14">
        <f>INDEX(挂机升级突破!$BZ$7:$BZ$26,AM517)</f>
        <v>3</v>
      </c>
      <c r="AK517" s="14">
        <f t="shared" si="119"/>
        <v>5</v>
      </c>
      <c r="AL517" s="14" t="str">
        <f t="shared" si="120"/>
        <v>吕布</v>
      </c>
      <c r="AM517" s="14">
        <f t="shared" si="121"/>
        <v>13</v>
      </c>
      <c r="AN517" s="14" t="str">
        <f t="shared" si="122"/>
        <v>吕布13突</v>
      </c>
      <c r="AO517" s="14" t="str">
        <f>IF(AI517&gt;0,INDEX(挂机升级突破!$CF$5:$CJ$5,卡牌消耗!AI517),"")</f>
        <v>金币</v>
      </c>
      <c r="AP517" s="14">
        <f>IF(AI517&gt;0,ROUND(INDEX(挂机升级突破!$CJ$7:$CJ$26,卡牌消耗!AM517)*INDEX(卡牌消耗!$B$8:$F$8,AK517),0),"")</f>
        <v>33066</v>
      </c>
      <c r="AQ517" s="14" t="str">
        <f>IF(AJ517&gt;0,INDEX(挂机升级突破!$CF$5:$CJ$5,卡牌消耗!AJ517),"")</f>
        <v>银母</v>
      </c>
      <c r="AR517" s="14">
        <f>IF(AJ517&gt;0,ROUND(INDEX(挂机升级突破!$CF$7:$CI$26,卡牌消耗!AM517,卡牌消耗!AJ517)*INDEX($B$6:$F$6,AK517),0),"")</f>
        <v>29</v>
      </c>
      <c r="AS517" s="120"/>
      <c r="AT517" s="120"/>
    </row>
    <row r="518" spans="8:46" ht="16.5" x14ac:dyDescent="0.2">
      <c r="P518" s="120">
        <v>514</v>
      </c>
      <c r="Q518" s="14">
        <f t="shared" ref="Q518:Q581" si="123">INT((P518-1)/52)+1</f>
        <v>10</v>
      </c>
      <c r="R518" s="14">
        <f>INDEX(挂机升级突破!$BG$6:$BG$57,卡牌消耗!X518)</f>
        <v>11</v>
      </c>
      <c r="S518" s="14">
        <f>INDEX(挂机升级突破!BH$6:BH$57,卡牌消耗!$X518)</f>
        <v>5</v>
      </c>
      <c r="T518" s="14">
        <f>INDEX(挂机升级突破!BI$6:BI$57,卡牌消耗!$X518)</f>
        <v>10</v>
      </c>
      <c r="U518" s="14" t="str">
        <f t="shared" ref="U518:U581" si="124">INDEX($B$13:$B$40,Q518)</f>
        <v>张郃</v>
      </c>
      <c r="V518" s="14">
        <f t="shared" ref="V518:V581" si="125">INDEX($C$13:$C$40,Q518)</f>
        <v>4</v>
      </c>
      <c r="W518" s="14" t="str">
        <f t="shared" ref="W518:W581" si="126">U518&amp;"魂火-"&amp;X518</f>
        <v>张郃魂火-46</v>
      </c>
      <c r="X518" s="14">
        <f t="shared" ref="X518:X581" si="127">P518-(Q518-1)*52</f>
        <v>46</v>
      </c>
      <c r="Y518" s="14" t="str">
        <f>INDEX(挂机升级突破!$BJ$4:$BT$4,INDEX(挂机升级突破!$BG$6:$BG$57,卡牌消耗!X518))</f>
        <v>金币</v>
      </c>
      <c r="Z518" s="14">
        <f>ROUND(INDEX(挂机升级突破!$AZ$6:$AZ$57,卡牌消耗!X518)*INDEX(卡牌消耗!$B$8:$F$8,V518),0)</f>
        <v>141600</v>
      </c>
      <c r="AA518" s="14" t="str">
        <f>IF(S518&gt;0,INDEX(挂机升级突破!$BJ$4:$BT$4,S518),"")</f>
        <v>红色基础材料</v>
      </c>
      <c r="AB518" s="14">
        <f>ROUND(INDEX(挂机升级突破!$BJ$6:$BT$57,卡牌消耗!X518,S518)*INDEX(卡牌消耗!$B$5:$F$5,V518),0)</f>
        <v>13</v>
      </c>
      <c r="AC518" s="14" t="str">
        <f>IF(T518&gt;0,INDEX(挂机升级突破!$BJ$4:$BT$4,T518),"")</f>
        <v>灵玉</v>
      </c>
      <c r="AD518" s="14">
        <f>IF(T518&gt;0,ROUND(INDEX(挂机升级突破!$BJ$6:$BT$57,卡牌消耗!X518,T518)*INDEX(卡牌消耗!$B$7:$F$7,V518),0),"")</f>
        <v>2</v>
      </c>
      <c r="AG518" s="120">
        <v>514</v>
      </c>
      <c r="AH518" s="14">
        <f t="shared" ref="AH518:AH564" si="128">INT((AG518-1)/20)+1</f>
        <v>26</v>
      </c>
      <c r="AI518" s="14">
        <f>INDEX(挂机升级突破!$BY$7:$BY$26,AM518)</f>
        <v>5</v>
      </c>
      <c r="AJ518" s="14">
        <f>INDEX(挂机升级突破!$BZ$7:$BZ$26,AM518)</f>
        <v>3</v>
      </c>
      <c r="AK518" s="14">
        <f t="shared" ref="AK518:AK564" si="129">INDEX($C$13:$C$40,AH518)</f>
        <v>5</v>
      </c>
      <c r="AL518" s="14" t="str">
        <f t="shared" ref="AL518:AL564" si="130">INDEX($B$13:$B$40,AH518)</f>
        <v>吕布</v>
      </c>
      <c r="AM518" s="14">
        <f t="shared" ref="AM518:AM564" si="131">AG518-(AH518-1)*20</f>
        <v>14</v>
      </c>
      <c r="AN518" s="14" t="str">
        <f t="shared" ref="AN518:AN564" si="132">AL518&amp;AM518&amp;"突"</f>
        <v>吕布14突</v>
      </c>
      <c r="AO518" s="14" t="str">
        <f>IF(AI518&gt;0,INDEX(挂机升级突破!$CF$5:$CJ$5,卡牌消耗!AI518),"")</f>
        <v>金币</v>
      </c>
      <c r="AP518" s="14">
        <f>IF(AI518&gt;0,ROUND(INDEX(挂机升级突破!$CJ$7:$CJ$26,卡牌消耗!AM518)*INDEX(卡牌消耗!$B$8:$F$8,AK518),0),"")</f>
        <v>44160</v>
      </c>
      <c r="AQ518" s="14" t="str">
        <f>IF(AJ518&gt;0,INDEX(挂机升级突破!$CF$5:$CJ$5,卡牌消耗!AJ518),"")</f>
        <v>银母</v>
      </c>
      <c r="AR518" s="14">
        <f>IF(AJ518&gt;0,ROUND(INDEX(挂机升级突破!$CF$7:$CI$26,卡牌消耗!AM518,卡牌消耗!AJ518)*INDEX($B$6:$F$6,AK518),0),"")</f>
        <v>39</v>
      </c>
      <c r="AS518" s="120"/>
      <c r="AT518" s="120"/>
    </row>
    <row r="519" spans="8:46" ht="16.5" x14ac:dyDescent="0.2">
      <c r="P519" s="120">
        <v>515</v>
      </c>
      <c r="Q519" s="14">
        <f t="shared" si="123"/>
        <v>10</v>
      </c>
      <c r="R519" s="14">
        <f>INDEX(挂机升级突破!$BG$6:$BG$57,卡牌消耗!X519)</f>
        <v>11</v>
      </c>
      <c r="S519" s="14">
        <f>INDEX(挂机升级突破!BH$6:BH$57,卡牌消耗!$X519)</f>
        <v>5</v>
      </c>
      <c r="T519" s="14">
        <f>INDEX(挂机升级突破!BI$6:BI$57,卡牌消耗!$X519)</f>
        <v>10</v>
      </c>
      <c r="U519" s="14" t="str">
        <f t="shared" si="124"/>
        <v>张郃</v>
      </c>
      <c r="V519" s="14">
        <f t="shared" si="125"/>
        <v>4</v>
      </c>
      <c r="W519" s="14" t="str">
        <f t="shared" si="126"/>
        <v>张郃魂火-47</v>
      </c>
      <c r="X519" s="14">
        <f t="shared" si="127"/>
        <v>47</v>
      </c>
      <c r="Y519" s="14" t="str">
        <f>INDEX(挂机升级突破!$BJ$4:$BT$4,INDEX(挂机升级突破!$BG$6:$BG$57,卡牌消耗!X519))</f>
        <v>金币</v>
      </c>
      <c r="Z519" s="14">
        <f>ROUND(INDEX(挂机升级突破!$AZ$6:$AZ$57,卡牌消耗!X519)*INDEX(卡牌消耗!$B$8:$F$8,V519),0)</f>
        <v>150795</v>
      </c>
      <c r="AA519" s="14" t="str">
        <f>IF(S519&gt;0,INDEX(挂机升级突破!$BJ$4:$BT$4,S519),"")</f>
        <v>红色基础材料</v>
      </c>
      <c r="AB519" s="14">
        <f>ROUND(INDEX(挂机升级突破!$BJ$6:$BT$57,卡牌消耗!X519,S519)*INDEX(卡牌消耗!$B$5:$F$5,V519),0)</f>
        <v>13</v>
      </c>
      <c r="AC519" s="14" t="str">
        <f>IF(T519&gt;0,INDEX(挂机升级突破!$BJ$4:$BT$4,T519),"")</f>
        <v>灵玉</v>
      </c>
      <c r="AD519" s="14">
        <f>IF(T519&gt;0,ROUND(INDEX(挂机升级突破!$BJ$6:$BT$57,卡牌消耗!X519,T519)*INDEX(卡牌消耗!$B$7:$F$7,V519),0),"")</f>
        <v>2</v>
      </c>
      <c r="AG519" s="120">
        <v>515</v>
      </c>
      <c r="AH519" s="14">
        <f t="shared" si="128"/>
        <v>26</v>
      </c>
      <c r="AI519" s="14">
        <f>INDEX(挂机升级突破!$BY$7:$BY$26,AM519)</f>
        <v>5</v>
      </c>
      <c r="AJ519" s="14">
        <f>INDEX(挂机升级突破!$BZ$7:$BZ$26,AM519)</f>
        <v>3</v>
      </c>
      <c r="AK519" s="14">
        <f t="shared" si="129"/>
        <v>5</v>
      </c>
      <c r="AL519" s="14" t="str">
        <f t="shared" si="130"/>
        <v>吕布</v>
      </c>
      <c r="AM519" s="14">
        <f t="shared" si="131"/>
        <v>15</v>
      </c>
      <c r="AN519" s="14" t="str">
        <f t="shared" si="132"/>
        <v>吕布15突</v>
      </c>
      <c r="AO519" s="14" t="str">
        <f>IF(AI519&gt;0,INDEX(挂机升级突破!$CF$5:$CJ$5,卡牌消耗!AI519),"")</f>
        <v>金币</v>
      </c>
      <c r="AP519" s="14">
        <f>IF(AI519&gt;0,ROUND(INDEX(挂机升级突破!$CJ$7:$CJ$26,卡牌消耗!AM519)*INDEX(卡牌消耗!$B$8:$F$8,AK519),0),"")</f>
        <v>50612</v>
      </c>
      <c r="AQ519" s="14" t="str">
        <f>IF(AJ519&gt;0,INDEX(挂机升级突破!$CF$5:$CJ$5,卡牌消耗!AJ519),"")</f>
        <v>银母</v>
      </c>
      <c r="AR519" s="14">
        <f>IF(AJ519&gt;0,ROUND(INDEX(挂机升级突破!$CF$7:$CI$26,卡牌消耗!AM519,卡牌消耗!AJ519)*INDEX($B$6:$F$6,AK519),0),"")</f>
        <v>53</v>
      </c>
      <c r="AS519" s="120"/>
      <c r="AT519" s="120"/>
    </row>
    <row r="520" spans="8:46" ht="16.5" x14ac:dyDescent="0.2">
      <c r="P520" s="120">
        <v>516</v>
      </c>
      <c r="Q520" s="14">
        <f t="shared" si="123"/>
        <v>10</v>
      </c>
      <c r="R520" s="14">
        <f>INDEX(挂机升级突破!$BG$6:$BG$57,卡牌消耗!X520)</f>
        <v>11</v>
      </c>
      <c r="S520" s="14">
        <f>INDEX(挂机升级突破!BH$6:BH$57,卡牌消耗!$X520)</f>
        <v>5</v>
      </c>
      <c r="T520" s="14">
        <f>INDEX(挂机升级突破!BI$6:BI$57,卡牌消耗!$X520)</f>
        <v>10</v>
      </c>
      <c r="U520" s="14" t="str">
        <f t="shared" si="124"/>
        <v>张郃</v>
      </c>
      <c r="V520" s="14">
        <f t="shared" si="125"/>
        <v>4</v>
      </c>
      <c r="W520" s="14" t="str">
        <f t="shared" si="126"/>
        <v>张郃魂火-48</v>
      </c>
      <c r="X520" s="14">
        <f t="shared" si="127"/>
        <v>48</v>
      </c>
      <c r="Y520" s="14" t="str">
        <f>INDEX(挂机升级突破!$BJ$4:$BT$4,INDEX(挂机升级突破!$BG$6:$BG$57,卡牌消耗!X520))</f>
        <v>金币</v>
      </c>
      <c r="Z520" s="14">
        <f>ROUND(INDEX(挂机升级突破!$AZ$6:$AZ$57,卡牌消耗!X520)*INDEX(卡牌消耗!$B$8:$F$8,V520),0)</f>
        <v>168195</v>
      </c>
      <c r="AA520" s="14" t="str">
        <f>IF(S520&gt;0,INDEX(挂机升级突破!$BJ$4:$BT$4,S520),"")</f>
        <v>红色基础材料</v>
      </c>
      <c r="AB520" s="14">
        <f>ROUND(INDEX(挂机升级突破!$BJ$6:$BT$57,卡牌消耗!X520,S520)*INDEX(卡牌消耗!$B$5:$F$5,V520),0)</f>
        <v>13</v>
      </c>
      <c r="AC520" s="14" t="str">
        <f>IF(T520&gt;0,INDEX(挂机升级突破!$BJ$4:$BT$4,T520),"")</f>
        <v>灵玉</v>
      </c>
      <c r="AD520" s="14">
        <f>IF(T520&gt;0,ROUND(INDEX(挂机升级突破!$BJ$6:$BT$57,卡牌消耗!X520,T520)*INDEX(卡牌消耗!$B$7:$F$7,V520),0),"")</f>
        <v>2</v>
      </c>
      <c r="AG520" s="120">
        <v>516</v>
      </c>
      <c r="AH520" s="14">
        <f t="shared" si="128"/>
        <v>26</v>
      </c>
      <c r="AI520" s="14">
        <f>INDEX(挂机升级突破!$BY$7:$BY$26,AM520)</f>
        <v>5</v>
      </c>
      <c r="AJ520" s="14">
        <f>INDEX(挂机升级突破!$BZ$7:$BZ$26,AM520)</f>
        <v>3</v>
      </c>
      <c r="AK520" s="14">
        <f t="shared" si="129"/>
        <v>5</v>
      </c>
      <c r="AL520" s="14" t="str">
        <f t="shared" si="130"/>
        <v>吕布</v>
      </c>
      <c r="AM520" s="14">
        <f t="shared" si="131"/>
        <v>16</v>
      </c>
      <c r="AN520" s="14" t="str">
        <f t="shared" si="132"/>
        <v>吕布16突</v>
      </c>
      <c r="AO520" s="14" t="str">
        <f>IF(AI520&gt;0,INDEX(挂机升级突破!$CF$5:$CJ$5,卡牌消耗!AI520),"")</f>
        <v>金币</v>
      </c>
      <c r="AP520" s="14">
        <f>IF(AI520&gt;0,ROUND(INDEX(挂机升级突破!$CJ$7:$CJ$26,卡牌消耗!AM520)*INDEX(卡牌消耗!$B$8:$F$8,AK520),0),"")</f>
        <v>64800</v>
      </c>
      <c r="AQ520" s="14" t="str">
        <f>IF(AJ520&gt;0,INDEX(挂机升级突破!$CF$5:$CJ$5,卡牌消耗!AJ520),"")</f>
        <v>银母</v>
      </c>
      <c r="AR520" s="14">
        <f>IF(AJ520&gt;0,ROUND(INDEX(挂机升级突破!$CF$7:$CI$26,卡牌消耗!AM520,卡牌消耗!AJ520)*INDEX($B$6:$F$6,AK520),0),"")</f>
        <v>68</v>
      </c>
      <c r="AS520" s="120"/>
      <c r="AT520" s="120"/>
    </row>
    <row r="521" spans="8:46" ht="16.5" x14ac:dyDescent="0.2">
      <c r="P521" s="120">
        <v>517</v>
      </c>
      <c r="Q521" s="14">
        <f t="shared" si="123"/>
        <v>10</v>
      </c>
      <c r="R521" s="14">
        <f>INDEX(挂机升级突破!$BG$6:$BG$57,卡牌消耗!X521)</f>
        <v>11</v>
      </c>
      <c r="S521" s="14">
        <f>INDEX(挂机升级突破!BH$6:BH$57,卡牌消耗!$X521)</f>
        <v>5</v>
      </c>
      <c r="T521" s="14">
        <f>INDEX(挂机升级突破!BI$6:BI$57,卡牌消耗!$X521)</f>
        <v>10</v>
      </c>
      <c r="U521" s="14" t="str">
        <f t="shared" si="124"/>
        <v>张郃</v>
      </c>
      <c r="V521" s="14">
        <f t="shared" si="125"/>
        <v>4</v>
      </c>
      <c r="W521" s="14" t="str">
        <f t="shared" si="126"/>
        <v>张郃魂火-49</v>
      </c>
      <c r="X521" s="14">
        <f t="shared" si="127"/>
        <v>49</v>
      </c>
      <c r="Y521" s="14" t="str">
        <f>INDEX(挂机升级突破!$BJ$4:$BT$4,INDEX(挂机升级突破!$BG$6:$BG$57,卡牌消耗!X521))</f>
        <v>金币</v>
      </c>
      <c r="Z521" s="14">
        <f>ROUND(INDEX(挂机升级突破!$AZ$6:$AZ$57,卡牌消耗!X521)*INDEX(卡牌消耗!$B$8:$F$8,V521),0)</f>
        <v>176903</v>
      </c>
      <c r="AA521" s="14" t="str">
        <f>IF(S521&gt;0,INDEX(挂机升级突破!$BJ$4:$BT$4,S521),"")</f>
        <v>红色基础材料</v>
      </c>
      <c r="AB521" s="14">
        <f>ROUND(INDEX(挂机升级突破!$BJ$6:$BT$57,卡牌消耗!X521,S521)*INDEX(卡牌消耗!$B$5:$F$5,V521),0)</f>
        <v>14</v>
      </c>
      <c r="AC521" s="14" t="str">
        <f>IF(T521&gt;0,INDEX(挂机升级突破!$BJ$4:$BT$4,T521),"")</f>
        <v>灵玉</v>
      </c>
      <c r="AD521" s="14">
        <f>IF(T521&gt;0,ROUND(INDEX(挂机升级突破!$BJ$6:$BT$57,卡牌消耗!X521,T521)*INDEX(卡牌消耗!$B$7:$F$7,V521),0),"")</f>
        <v>2</v>
      </c>
      <c r="AG521" s="120">
        <v>517</v>
      </c>
      <c r="AH521" s="14">
        <f t="shared" si="128"/>
        <v>26</v>
      </c>
      <c r="AI521" s="14">
        <f>INDEX(挂机升级突破!$BY$7:$BY$26,AM521)</f>
        <v>5</v>
      </c>
      <c r="AJ521" s="14">
        <f>INDEX(挂机升级突破!$BZ$7:$BZ$26,AM521)</f>
        <v>4</v>
      </c>
      <c r="AK521" s="14">
        <f t="shared" si="129"/>
        <v>5</v>
      </c>
      <c r="AL521" s="14" t="str">
        <f t="shared" si="130"/>
        <v>吕布</v>
      </c>
      <c r="AM521" s="14">
        <f t="shared" si="131"/>
        <v>17</v>
      </c>
      <c r="AN521" s="14" t="str">
        <f t="shared" si="132"/>
        <v>吕布17突</v>
      </c>
      <c r="AO521" s="14" t="str">
        <f>IF(AI521&gt;0,INDEX(挂机升级突破!$CF$5:$CJ$5,卡牌消耗!AI521),"")</f>
        <v>金币</v>
      </c>
      <c r="AP521" s="14">
        <f>IF(AI521&gt;0,ROUND(INDEX(挂机升级突破!$CJ$7:$CJ$26,卡牌消耗!AM521)*INDEX(卡牌消耗!$B$8:$F$8,AK521),0),"")</f>
        <v>72532</v>
      </c>
      <c r="AQ521" s="14" t="str">
        <f>IF(AJ521&gt;0,INDEX(挂机升级突破!$CF$5:$CJ$5,卡牌消耗!AJ521),"")</f>
        <v>铀金</v>
      </c>
      <c r="AR521" s="14">
        <f>IF(AJ521&gt;0,ROUND(INDEX(挂机升级突破!$CF$7:$CI$26,卡牌消耗!AM521,卡牌消耗!AJ521)*INDEX($B$6:$F$6,AK521),0),"")</f>
        <v>14</v>
      </c>
      <c r="AS521" s="120"/>
      <c r="AT521" s="120"/>
    </row>
    <row r="522" spans="8:46" ht="16.5" x14ac:dyDescent="0.2">
      <c r="P522" s="120">
        <v>518</v>
      </c>
      <c r="Q522" s="14">
        <f t="shared" si="123"/>
        <v>10</v>
      </c>
      <c r="R522" s="14">
        <f>INDEX(挂机升级突破!$BG$6:$BG$57,卡牌消耗!X522)</f>
        <v>11</v>
      </c>
      <c r="S522" s="14">
        <f>INDEX(挂机升级突破!BH$6:BH$57,卡牌消耗!$X522)</f>
        <v>5</v>
      </c>
      <c r="T522" s="14">
        <f>INDEX(挂机升级突破!BI$6:BI$57,卡牌消耗!$X522)</f>
        <v>10</v>
      </c>
      <c r="U522" s="14" t="str">
        <f t="shared" si="124"/>
        <v>张郃</v>
      </c>
      <c r="V522" s="14">
        <f t="shared" si="125"/>
        <v>4</v>
      </c>
      <c r="W522" s="14" t="str">
        <f t="shared" si="126"/>
        <v>张郃魂火-50</v>
      </c>
      <c r="X522" s="14">
        <f t="shared" si="127"/>
        <v>50</v>
      </c>
      <c r="Y522" s="14" t="str">
        <f>INDEX(挂机升级突破!$BJ$4:$BT$4,INDEX(挂机升级突破!$BG$6:$BG$57,卡牌消耗!X522))</f>
        <v>金币</v>
      </c>
      <c r="Z522" s="14">
        <f>ROUND(INDEX(挂机升级突破!$AZ$6:$AZ$57,卡牌消耗!X522)*INDEX(卡牌消耗!$B$8:$F$8,V522),0)</f>
        <v>197310</v>
      </c>
      <c r="AA522" s="14" t="str">
        <f>IF(S522&gt;0,INDEX(挂机升级突破!$BJ$4:$BT$4,S522),"")</f>
        <v>红色基础材料</v>
      </c>
      <c r="AB522" s="14">
        <f>ROUND(INDEX(挂机升级突破!$BJ$6:$BT$57,卡牌消耗!X522,S522)*INDEX(卡牌消耗!$B$5:$F$5,V522),0)</f>
        <v>14</v>
      </c>
      <c r="AC522" s="14" t="str">
        <f>IF(T522&gt;0,INDEX(挂机升级突破!$BJ$4:$BT$4,T522),"")</f>
        <v>灵玉</v>
      </c>
      <c r="AD522" s="14">
        <f>IF(T522&gt;0,ROUND(INDEX(挂机升级突破!$BJ$6:$BT$57,卡牌消耗!X522,T522)*INDEX(卡牌消耗!$B$7:$F$7,V522),0),"")</f>
        <v>2</v>
      </c>
      <c r="AG522" s="120">
        <v>518</v>
      </c>
      <c r="AH522" s="14">
        <f t="shared" si="128"/>
        <v>26</v>
      </c>
      <c r="AI522" s="14">
        <f>INDEX(挂机升级突破!$BY$7:$BY$26,AM522)</f>
        <v>5</v>
      </c>
      <c r="AJ522" s="14">
        <f>INDEX(挂机升级突破!$BZ$7:$BZ$26,AM522)</f>
        <v>4</v>
      </c>
      <c r="AK522" s="14">
        <f t="shared" si="129"/>
        <v>5</v>
      </c>
      <c r="AL522" s="14" t="str">
        <f t="shared" si="130"/>
        <v>吕布</v>
      </c>
      <c r="AM522" s="14">
        <f t="shared" si="131"/>
        <v>18</v>
      </c>
      <c r="AN522" s="14" t="str">
        <f t="shared" si="132"/>
        <v>吕布18突</v>
      </c>
      <c r="AO522" s="14" t="str">
        <f>IF(AI522&gt;0,INDEX(挂机升级突破!$CF$5:$CJ$5,卡牌消耗!AI522),"")</f>
        <v>金币</v>
      </c>
      <c r="AP522" s="14">
        <f>IF(AI522&gt;0,ROUND(INDEX(挂机升级突破!$CJ$7:$CJ$26,卡牌消耗!AM522)*INDEX(卡牌消耗!$B$8:$F$8,AK522),0),"")</f>
        <v>108000</v>
      </c>
      <c r="AQ522" s="14" t="str">
        <f>IF(AJ522&gt;0,INDEX(挂机升级突破!$CF$5:$CJ$5,卡牌消耗!AJ522),"")</f>
        <v>铀金</v>
      </c>
      <c r="AR522" s="14">
        <f>IF(AJ522&gt;0,ROUND(INDEX(挂机升级突破!$CF$7:$CI$26,卡牌消耗!AM522,卡牌消耗!AJ522)*INDEX($B$6:$F$6,AK522),0),"")</f>
        <v>18</v>
      </c>
      <c r="AS522" s="120"/>
      <c r="AT522" s="120"/>
    </row>
    <row r="523" spans="8:46" ht="16.5" x14ac:dyDescent="0.2">
      <c r="P523" s="120">
        <v>519</v>
      </c>
      <c r="Q523" s="14">
        <f t="shared" si="123"/>
        <v>10</v>
      </c>
      <c r="R523" s="14">
        <f>INDEX(挂机升级突破!$BG$6:$BG$57,卡牌消耗!X523)</f>
        <v>11</v>
      </c>
      <c r="S523" s="14">
        <f>INDEX(挂机升级突破!BH$6:BH$57,卡牌消耗!$X523)</f>
        <v>5</v>
      </c>
      <c r="T523" s="14">
        <f>INDEX(挂机升级突破!BI$6:BI$57,卡牌消耗!$X523)</f>
        <v>10</v>
      </c>
      <c r="U523" s="14" t="str">
        <f t="shared" si="124"/>
        <v>张郃</v>
      </c>
      <c r="V523" s="14">
        <f t="shared" si="125"/>
        <v>4</v>
      </c>
      <c r="W523" s="14" t="str">
        <f t="shared" si="126"/>
        <v>张郃魂火-51</v>
      </c>
      <c r="X523" s="14">
        <f t="shared" si="127"/>
        <v>51</v>
      </c>
      <c r="Y523" s="14" t="str">
        <f>INDEX(挂机升级突破!$BJ$4:$BT$4,INDEX(挂机升级突破!$BG$6:$BG$57,卡牌消耗!X523))</f>
        <v>金币</v>
      </c>
      <c r="Z523" s="14">
        <f>ROUND(INDEX(挂机升级突破!$AZ$6:$AZ$57,卡牌消耗!X523)*INDEX(卡牌消耗!$B$8:$F$8,V523),0)</f>
        <v>205920</v>
      </c>
      <c r="AA523" s="14" t="str">
        <f>IF(S523&gt;0,INDEX(挂机升级突破!$BJ$4:$BT$4,S523),"")</f>
        <v>红色基础材料</v>
      </c>
      <c r="AB523" s="14">
        <f>ROUND(INDEX(挂机升级突破!$BJ$6:$BT$57,卡牌消耗!X523,S523)*INDEX(卡牌消耗!$B$5:$F$5,V523),0)</f>
        <v>14</v>
      </c>
      <c r="AC523" s="14" t="str">
        <f>IF(T523&gt;0,INDEX(挂机升级突破!$BJ$4:$BT$4,T523),"")</f>
        <v>灵玉</v>
      </c>
      <c r="AD523" s="14">
        <f>IF(T523&gt;0,ROUND(INDEX(挂机升级突破!$BJ$6:$BT$57,卡牌消耗!X523,T523)*INDEX(卡牌消耗!$B$7:$F$7,V523),0),"")</f>
        <v>2</v>
      </c>
      <c r="AG523" s="120">
        <v>519</v>
      </c>
      <c r="AH523" s="14">
        <f t="shared" si="128"/>
        <v>26</v>
      </c>
      <c r="AI523" s="14">
        <f>INDEX(挂机升级突破!$BY$7:$BY$26,AM523)</f>
        <v>5</v>
      </c>
      <c r="AJ523" s="14">
        <f>INDEX(挂机升级突破!$BZ$7:$BZ$26,AM523)</f>
        <v>4</v>
      </c>
      <c r="AK523" s="14">
        <f t="shared" si="129"/>
        <v>5</v>
      </c>
      <c r="AL523" s="14" t="str">
        <f t="shared" si="130"/>
        <v>吕布</v>
      </c>
      <c r="AM523" s="14">
        <f t="shared" si="131"/>
        <v>19</v>
      </c>
      <c r="AN523" s="14" t="str">
        <f t="shared" si="132"/>
        <v>吕布19突</v>
      </c>
      <c r="AO523" s="14" t="str">
        <f>IF(AI523&gt;0,INDEX(挂机升级突破!$CF$5:$CJ$5,卡牌消耗!AI523),"")</f>
        <v>金币</v>
      </c>
      <c r="AP523" s="14">
        <f>IF(AI523&gt;0,ROUND(INDEX(挂机升级突破!$CJ$7:$CJ$26,卡牌消耗!AM523)*INDEX(卡牌消耗!$B$8:$F$8,AK523),0),"")</f>
        <v>130212</v>
      </c>
      <c r="AQ523" s="14" t="str">
        <f>IF(AJ523&gt;0,INDEX(挂机升级突破!$CF$5:$CJ$5,卡牌消耗!AJ523),"")</f>
        <v>铀金</v>
      </c>
      <c r="AR523" s="14">
        <f>IF(AJ523&gt;0,ROUND(INDEX(挂机升级突破!$CF$7:$CI$26,卡牌消耗!AM523,卡牌消耗!AJ523)*INDEX($B$6:$F$6,AK523),0),"")</f>
        <v>24</v>
      </c>
      <c r="AS523" s="120"/>
      <c r="AT523" s="120"/>
    </row>
    <row r="524" spans="8:46" ht="16.5" x14ac:dyDescent="0.2">
      <c r="P524" s="120">
        <v>520</v>
      </c>
      <c r="Q524" s="14">
        <f t="shared" si="123"/>
        <v>10</v>
      </c>
      <c r="R524" s="14">
        <f>INDEX(挂机升级突破!$BG$6:$BG$57,卡牌消耗!X524)</f>
        <v>11</v>
      </c>
      <c r="S524" s="14">
        <f>INDEX(挂机升级突破!BH$6:BH$57,卡牌消耗!$X524)</f>
        <v>5</v>
      </c>
      <c r="T524" s="14">
        <f>INDEX(挂机升级突破!BI$6:BI$57,卡牌消耗!$X524)</f>
        <v>10</v>
      </c>
      <c r="U524" s="14" t="str">
        <f t="shared" si="124"/>
        <v>张郃</v>
      </c>
      <c r="V524" s="14">
        <f t="shared" si="125"/>
        <v>4</v>
      </c>
      <c r="W524" s="14" t="str">
        <f t="shared" si="126"/>
        <v>张郃魂火-52</v>
      </c>
      <c r="X524" s="14">
        <f t="shared" si="127"/>
        <v>52</v>
      </c>
      <c r="Y524" s="14" t="str">
        <f>INDEX(挂机升级突破!$BJ$4:$BT$4,INDEX(挂机升级突破!$BG$6:$BG$57,卡牌消耗!X524))</f>
        <v>金币</v>
      </c>
      <c r="Z524" s="14">
        <f>ROUND(INDEX(挂机升级突破!$AZ$6:$AZ$57,卡牌消耗!X524)*INDEX(卡牌消耗!$B$8:$F$8,V524),0)</f>
        <v>229680</v>
      </c>
      <c r="AA524" s="14" t="str">
        <f>IF(S524&gt;0,INDEX(挂机升级突破!$BJ$4:$BT$4,S524),"")</f>
        <v>红色基础材料</v>
      </c>
      <c r="AB524" s="14">
        <f>ROUND(INDEX(挂机升级突破!$BJ$6:$BT$57,卡牌消耗!X524,S524)*INDEX(卡牌消耗!$B$5:$F$5,V524),0)</f>
        <v>14</v>
      </c>
      <c r="AC524" s="14" t="str">
        <f>IF(T524&gt;0,INDEX(挂机升级突破!$BJ$4:$BT$4,T524),"")</f>
        <v>灵玉</v>
      </c>
      <c r="AD524" s="14">
        <f>IF(T524&gt;0,ROUND(INDEX(挂机升级突破!$BJ$6:$BT$57,卡牌消耗!X524,T524)*INDEX(卡牌消耗!$B$7:$F$7,V524),0),"")</f>
        <v>2</v>
      </c>
      <c r="AG524" s="120">
        <v>520</v>
      </c>
      <c r="AH524" s="14">
        <f t="shared" si="128"/>
        <v>26</v>
      </c>
      <c r="AI524" s="14">
        <f>INDEX(挂机升级突破!$BY$7:$BY$26,AM524)</f>
        <v>5</v>
      </c>
      <c r="AJ524" s="14">
        <f>INDEX(挂机升级突破!$BZ$7:$BZ$26,AM524)</f>
        <v>4</v>
      </c>
      <c r="AK524" s="14">
        <f t="shared" si="129"/>
        <v>5</v>
      </c>
      <c r="AL524" s="14" t="str">
        <f t="shared" si="130"/>
        <v>吕布</v>
      </c>
      <c r="AM524" s="14">
        <f t="shared" si="131"/>
        <v>20</v>
      </c>
      <c r="AN524" s="14" t="str">
        <f t="shared" si="132"/>
        <v>吕布20突</v>
      </c>
      <c r="AO524" s="14" t="str">
        <f>IF(AI524&gt;0,INDEX(挂机升级突破!$CF$5:$CJ$5,卡牌消耗!AI524),"")</f>
        <v>金币</v>
      </c>
      <c r="AP524" s="14">
        <f>IF(AI524&gt;0,ROUND(INDEX(挂机升级突破!$CJ$7:$CJ$26,卡牌消耗!AM524)*INDEX(卡牌消耗!$B$8:$F$8,AK524),0),"")</f>
        <v>181440</v>
      </c>
      <c r="AQ524" s="14" t="str">
        <f>IF(AJ524&gt;0,INDEX(挂机升级突破!$CF$5:$CJ$5,卡牌消耗!AJ524),"")</f>
        <v>铀金</v>
      </c>
      <c r="AR524" s="14">
        <f>IF(AJ524&gt;0,ROUND(INDEX(挂机升级突破!$CF$7:$CI$26,卡牌消耗!AM524,卡牌消耗!AJ524)*INDEX($B$6:$F$6,AK524),0),"")</f>
        <v>32</v>
      </c>
      <c r="AS524" s="120"/>
      <c r="AT524" s="120"/>
    </row>
    <row r="525" spans="8:46" ht="16.5" x14ac:dyDescent="0.2">
      <c r="P525" s="120">
        <v>521</v>
      </c>
      <c r="Q525" s="14">
        <f t="shared" si="123"/>
        <v>11</v>
      </c>
      <c r="R525" s="14">
        <f>INDEX(挂机升级突破!$BG$6:$BG$57,卡牌消耗!X525)</f>
        <v>11</v>
      </c>
      <c r="S525" s="14">
        <f>INDEX(挂机升级突破!BH$6:BH$57,卡牌消耗!$X525)</f>
        <v>1</v>
      </c>
      <c r="T525" s="14">
        <f>INDEX(挂机升级突破!BI$6:BI$57,卡牌消耗!$X525)</f>
        <v>0</v>
      </c>
      <c r="U525" s="14" t="str">
        <f t="shared" si="124"/>
        <v>张飞</v>
      </c>
      <c r="V525" s="14">
        <f t="shared" si="125"/>
        <v>4</v>
      </c>
      <c r="W525" s="14" t="str">
        <f t="shared" si="126"/>
        <v>张飞魂火-1</v>
      </c>
      <c r="X525" s="14">
        <f t="shared" si="127"/>
        <v>1</v>
      </c>
      <c r="Y525" s="14" t="str">
        <f>INDEX(挂机升级突破!$BJ$4:$BT$4,INDEX(挂机升级突破!$BG$6:$BG$57,卡牌消耗!X525))</f>
        <v>金币</v>
      </c>
      <c r="Z525" s="14">
        <f>ROUND(INDEX(挂机升级突破!$AZ$6:$AZ$57,卡牌消耗!X525)*INDEX(卡牌消耗!$B$8:$F$8,V525),0)</f>
        <v>120</v>
      </c>
      <c r="AA525" s="14" t="str">
        <f>IF(S525&gt;0,INDEX(挂机升级突破!$BJ$4:$BT$4,S525),"")</f>
        <v>绿色基础材料</v>
      </c>
      <c r="AB525" s="14">
        <f>ROUND(INDEX(挂机升级突破!$BJ$6:$BT$57,卡牌消耗!X525,S525)*INDEX(卡牌消耗!$B$5:$F$5,V525),0)</f>
        <v>18</v>
      </c>
      <c r="AC525" s="14" t="str">
        <f>IF(T525&gt;0,INDEX(挂机升级突破!$BJ$4:$BT$4,T525),"")</f>
        <v/>
      </c>
      <c r="AD525" s="14" t="str">
        <f>IF(T525&gt;0,ROUND(INDEX(挂机升级突破!$BJ$6:$BT$57,卡牌消耗!X525,T525)*INDEX(卡牌消耗!$B$7:$F$7,V525),0),"")</f>
        <v/>
      </c>
      <c r="AG525" s="120">
        <v>521</v>
      </c>
      <c r="AH525" s="14">
        <f t="shared" si="128"/>
        <v>27</v>
      </c>
      <c r="AI525" s="14">
        <f>INDEX(挂机升级突破!$BY$7:$BY$26,AM525)</f>
        <v>0</v>
      </c>
      <c r="AJ525" s="14">
        <f>INDEX(挂机升级突破!$BZ$7:$BZ$26,AM525)</f>
        <v>0</v>
      </c>
      <c r="AK525" s="14">
        <f t="shared" si="129"/>
        <v>3</v>
      </c>
      <c r="AL525" s="14" t="str">
        <f t="shared" si="130"/>
        <v>燕青</v>
      </c>
      <c r="AM525" s="14">
        <f t="shared" si="131"/>
        <v>1</v>
      </c>
      <c r="AN525" s="14" t="str">
        <f t="shared" si="132"/>
        <v>燕青1突</v>
      </c>
      <c r="AO525" s="14" t="str">
        <f>IF(AI525&gt;0,INDEX(挂机升级突破!$CF$5:$CJ$5,卡牌消耗!AI525),"")</f>
        <v/>
      </c>
      <c r="AP525" s="14" t="str">
        <f>IF(AI525&gt;0,ROUND(INDEX(挂机升级突破!$CJ$7:$CJ$26,卡牌消耗!AM525)*INDEX(卡牌消耗!$B$8:$F$8,AK525),0),"")</f>
        <v/>
      </c>
      <c r="AQ525" s="14" t="str">
        <f>IF(AJ525&gt;0,INDEX(挂机升级突破!$CF$5:$CJ$5,卡牌消耗!AJ525),"")</f>
        <v/>
      </c>
      <c r="AR525" s="14" t="str">
        <f>IF(AJ525&gt;0,ROUND(INDEX(挂机升级突破!$CF$7:$CI$26,卡牌消耗!AM525,卡牌消耗!AJ525)*INDEX($B$6:$F$6,AK525),0),"")</f>
        <v/>
      </c>
      <c r="AS525" s="120"/>
      <c r="AT525" s="120"/>
    </row>
    <row r="526" spans="8:46" ht="16.5" x14ac:dyDescent="0.2">
      <c r="P526" s="120">
        <v>522</v>
      </c>
      <c r="Q526" s="14">
        <f t="shared" si="123"/>
        <v>11</v>
      </c>
      <c r="R526" s="14">
        <f>INDEX(挂机升级突破!$BG$6:$BG$57,卡牌消耗!X526)</f>
        <v>11</v>
      </c>
      <c r="S526" s="14">
        <f>INDEX(挂机升级突破!BH$6:BH$57,卡牌消耗!$X526)</f>
        <v>1</v>
      </c>
      <c r="T526" s="14">
        <f>INDEX(挂机升级突破!BI$6:BI$57,卡牌消耗!$X526)</f>
        <v>0</v>
      </c>
      <c r="U526" s="14" t="str">
        <f t="shared" si="124"/>
        <v>张飞</v>
      </c>
      <c r="V526" s="14">
        <f t="shared" si="125"/>
        <v>4</v>
      </c>
      <c r="W526" s="14" t="str">
        <f t="shared" si="126"/>
        <v>张飞魂火-2</v>
      </c>
      <c r="X526" s="14">
        <f t="shared" si="127"/>
        <v>2</v>
      </c>
      <c r="Y526" s="14" t="str">
        <f>INDEX(挂机升级突破!$BJ$4:$BT$4,INDEX(挂机升级突破!$BG$6:$BG$57,卡牌消耗!X526))</f>
        <v>金币</v>
      </c>
      <c r="Z526" s="14">
        <f>ROUND(INDEX(挂机升级突破!$AZ$6:$AZ$57,卡牌消耗!X526)*INDEX(卡牌消耗!$B$8:$F$8,V526),0)</f>
        <v>180</v>
      </c>
      <c r="AA526" s="14" t="str">
        <f>IF(S526&gt;0,INDEX(挂机升级突破!$BJ$4:$BT$4,S526),"")</f>
        <v>绿色基础材料</v>
      </c>
      <c r="AB526" s="14">
        <f>ROUND(INDEX(挂机升级突破!$BJ$6:$BT$57,卡牌消耗!X526,S526)*INDEX(卡牌消耗!$B$5:$F$5,V526),0)</f>
        <v>48</v>
      </c>
      <c r="AC526" s="14" t="str">
        <f>IF(T526&gt;0,INDEX(挂机升级突破!$BJ$4:$BT$4,T526),"")</f>
        <v/>
      </c>
      <c r="AD526" s="14" t="str">
        <f>IF(T526&gt;0,ROUND(INDEX(挂机升级突破!$BJ$6:$BT$57,卡牌消耗!X526,T526)*INDEX(卡牌消耗!$B$7:$F$7,V526),0),"")</f>
        <v/>
      </c>
      <c r="AG526" s="120">
        <v>522</v>
      </c>
      <c r="AH526" s="14">
        <f t="shared" si="128"/>
        <v>27</v>
      </c>
      <c r="AI526" s="14">
        <f>INDEX(挂机升级突破!$BY$7:$BY$26,AM526)</f>
        <v>5</v>
      </c>
      <c r="AJ526" s="14">
        <f>INDEX(挂机升级突破!$BZ$7:$BZ$26,AM526)</f>
        <v>0</v>
      </c>
      <c r="AK526" s="14">
        <f t="shared" si="129"/>
        <v>3</v>
      </c>
      <c r="AL526" s="14" t="str">
        <f t="shared" si="130"/>
        <v>燕青</v>
      </c>
      <c r="AM526" s="14">
        <f t="shared" si="131"/>
        <v>2</v>
      </c>
      <c r="AN526" s="14" t="str">
        <f t="shared" si="132"/>
        <v>燕青2突</v>
      </c>
      <c r="AO526" s="14" t="str">
        <f>IF(AI526&gt;0,INDEX(挂机升级突破!$CF$5:$CJ$5,卡牌消耗!AI526),"")</f>
        <v>金币</v>
      </c>
      <c r="AP526" s="14">
        <f>IF(AI526&gt;0,ROUND(INDEX(挂机升级突破!$CJ$7:$CJ$26,卡牌消耗!AM526)*INDEX(卡牌消耗!$B$8:$F$8,AK526),0),"")</f>
        <v>80</v>
      </c>
      <c r="AQ526" s="14" t="str">
        <f>IF(AJ526&gt;0,INDEX(挂机升级突破!$CF$5:$CJ$5,卡牌消耗!AJ526),"")</f>
        <v/>
      </c>
      <c r="AR526" s="14" t="str">
        <f>IF(AJ526&gt;0,ROUND(INDEX(挂机升级突破!$CF$7:$CI$26,卡牌消耗!AM526,卡牌消耗!AJ526)*INDEX($B$6:$F$6,AK526),0),"")</f>
        <v/>
      </c>
      <c r="AS526" s="120"/>
      <c r="AT526" s="120"/>
    </row>
    <row r="527" spans="8:46" ht="16.5" x14ac:dyDescent="0.2">
      <c r="P527" s="120">
        <v>523</v>
      </c>
      <c r="Q527" s="14">
        <f t="shared" si="123"/>
        <v>11</v>
      </c>
      <c r="R527" s="14">
        <f>INDEX(挂机升级突破!$BG$6:$BG$57,卡牌消耗!X527)</f>
        <v>11</v>
      </c>
      <c r="S527" s="14">
        <f>INDEX(挂机升级突破!BH$6:BH$57,卡牌消耗!$X527)</f>
        <v>1</v>
      </c>
      <c r="T527" s="14">
        <f>INDEX(挂机升级突破!BI$6:BI$57,卡牌消耗!$X527)</f>
        <v>0</v>
      </c>
      <c r="U527" s="14" t="str">
        <f t="shared" si="124"/>
        <v>张飞</v>
      </c>
      <c r="V527" s="14">
        <f t="shared" si="125"/>
        <v>4</v>
      </c>
      <c r="W527" s="14" t="str">
        <f t="shared" si="126"/>
        <v>张飞魂火-3</v>
      </c>
      <c r="X527" s="14">
        <f t="shared" si="127"/>
        <v>3</v>
      </c>
      <c r="Y527" s="14" t="str">
        <f>INDEX(挂机升级突破!$BJ$4:$BT$4,INDEX(挂机升级突破!$BG$6:$BG$57,卡牌消耗!X527))</f>
        <v>金币</v>
      </c>
      <c r="Z527" s="14">
        <f>ROUND(INDEX(挂机升级突破!$AZ$6:$AZ$57,卡牌消耗!X527)*INDEX(卡牌消耗!$B$8:$F$8,V527),0)</f>
        <v>270</v>
      </c>
      <c r="AA527" s="14" t="str">
        <f>IF(S527&gt;0,INDEX(挂机升级突破!$BJ$4:$BT$4,S527),"")</f>
        <v>绿色基础材料</v>
      </c>
      <c r="AB527" s="14">
        <f>ROUND(INDEX(挂机升级突破!$BJ$6:$BT$57,卡牌消耗!X527,S527)*INDEX(卡牌消耗!$B$5:$F$5,V527),0)</f>
        <v>60</v>
      </c>
      <c r="AC527" s="14" t="str">
        <f>IF(T527&gt;0,INDEX(挂机升级突破!$BJ$4:$BT$4,T527),"")</f>
        <v/>
      </c>
      <c r="AD527" s="14" t="str">
        <f>IF(T527&gt;0,ROUND(INDEX(挂机升级突破!$BJ$6:$BT$57,卡牌消耗!X527,T527)*INDEX(卡牌消耗!$B$7:$F$7,V527),0),"")</f>
        <v/>
      </c>
      <c r="AG527" s="120">
        <v>523</v>
      </c>
      <c r="AH527" s="14">
        <f t="shared" si="128"/>
        <v>27</v>
      </c>
      <c r="AI527" s="14">
        <f>INDEX(挂机升级突破!$BY$7:$BY$26,AM527)</f>
        <v>5</v>
      </c>
      <c r="AJ527" s="14">
        <f>INDEX(挂机升级突破!$BZ$7:$BZ$26,AM527)</f>
        <v>0</v>
      </c>
      <c r="AK527" s="14">
        <f t="shared" si="129"/>
        <v>3</v>
      </c>
      <c r="AL527" s="14" t="str">
        <f t="shared" si="130"/>
        <v>燕青</v>
      </c>
      <c r="AM527" s="14">
        <f t="shared" si="131"/>
        <v>3</v>
      </c>
      <c r="AN527" s="14" t="str">
        <f t="shared" si="132"/>
        <v>燕青3突</v>
      </c>
      <c r="AO527" s="14" t="str">
        <f>IF(AI527&gt;0,INDEX(挂机升级突破!$CF$5:$CJ$5,卡牌消耗!AI527),"")</f>
        <v>金币</v>
      </c>
      <c r="AP527" s="14">
        <f>IF(AI527&gt;0,ROUND(INDEX(挂机升级突破!$CJ$7:$CJ$26,卡牌消耗!AM527)*INDEX(卡牌消耗!$B$8:$F$8,AK527),0),"")</f>
        <v>320</v>
      </c>
      <c r="AQ527" s="14" t="str">
        <f>IF(AJ527&gt;0,INDEX(挂机升级突破!$CF$5:$CJ$5,卡牌消耗!AJ527),"")</f>
        <v/>
      </c>
      <c r="AR527" s="14" t="str">
        <f>IF(AJ527&gt;0,ROUND(INDEX(挂机升级突破!$CF$7:$CI$26,卡牌消耗!AM527,卡牌消耗!AJ527)*INDEX($B$6:$F$6,AK527),0),"")</f>
        <v/>
      </c>
      <c r="AS527" s="120"/>
      <c r="AT527" s="120"/>
    </row>
    <row r="528" spans="8:46" ht="16.5" x14ac:dyDescent="0.2">
      <c r="P528" s="120">
        <v>524</v>
      </c>
      <c r="Q528" s="14">
        <f t="shared" si="123"/>
        <v>11</v>
      </c>
      <c r="R528" s="14">
        <f>INDEX(挂机升级突破!$BG$6:$BG$57,卡牌消耗!X528)</f>
        <v>11</v>
      </c>
      <c r="S528" s="14">
        <f>INDEX(挂机升级突破!BH$6:BH$57,卡牌消耗!$X528)</f>
        <v>1</v>
      </c>
      <c r="T528" s="14">
        <f>INDEX(挂机升级突破!BI$6:BI$57,卡牌消耗!$X528)</f>
        <v>0</v>
      </c>
      <c r="U528" s="14" t="str">
        <f t="shared" si="124"/>
        <v>张飞</v>
      </c>
      <c r="V528" s="14">
        <f t="shared" si="125"/>
        <v>4</v>
      </c>
      <c r="W528" s="14" t="str">
        <f t="shared" si="126"/>
        <v>张飞魂火-4</v>
      </c>
      <c r="X528" s="14">
        <f t="shared" si="127"/>
        <v>4</v>
      </c>
      <c r="Y528" s="14" t="str">
        <f>INDEX(挂机升级突破!$BJ$4:$BT$4,INDEX(挂机升级突破!$BG$6:$BG$57,卡牌消耗!X528))</f>
        <v>金币</v>
      </c>
      <c r="Z528" s="14">
        <f>ROUND(INDEX(挂机升级突破!$AZ$6:$AZ$57,卡牌消耗!X528)*INDEX(卡牌消耗!$B$8:$F$8,V528),0)</f>
        <v>720</v>
      </c>
      <c r="AA528" s="14" t="str">
        <f>IF(S528&gt;0,INDEX(挂机升级突破!$BJ$4:$BT$4,S528),"")</f>
        <v>绿色基础材料</v>
      </c>
      <c r="AB528" s="14">
        <f>ROUND(INDEX(挂机升级突破!$BJ$6:$BT$57,卡牌消耗!X528,S528)*INDEX(卡牌消耗!$B$5:$F$5,V528),0)</f>
        <v>96</v>
      </c>
      <c r="AC528" s="14" t="str">
        <f>IF(T528&gt;0,INDEX(挂机升级突破!$BJ$4:$BT$4,T528),"")</f>
        <v/>
      </c>
      <c r="AD528" s="14" t="str">
        <f>IF(T528&gt;0,ROUND(INDEX(挂机升级突破!$BJ$6:$BT$57,卡牌消耗!X528,T528)*INDEX(卡牌消耗!$B$7:$F$7,V528),0),"")</f>
        <v/>
      </c>
      <c r="AG528" s="120">
        <v>524</v>
      </c>
      <c r="AH528" s="14">
        <f t="shared" si="128"/>
        <v>27</v>
      </c>
      <c r="AI528" s="14">
        <f>INDEX(挂机升级突破!$BY$7:$BY$26,AM528)</f>
        <v>5</v>
      </c>
      <c r="AJ528" s="14">
        <f>INDEX(挂机升级突破!$BZ$7:$BZ$26,AM528)</f>
        <v>1</v>
      </c>
      <c r="AK528" s="14">
        <f t="shared" si="129"/>
        <v>3</v>
      </c>
      <c r="AL528" s="14" t="str">
        <f t="shared" si="130"/>
        <v>燕青</v>
      </c>
      <c r="AM528" s="14">
        <f t="shared" si="131"/>
        <v>4</v>
      </c>
      <c r="AN528" s="14" t="str">
        <f t="shared" si="132"/>
        <v>燕青4突</v>
      </c>
      <c r="AO528" s="14" t="str">
        <f>IF(AI528&gt;0,INDEX(挂机升级突破!$CF$5:$CJ$5,卡牌消耗!AI528),"")</f>
        <v>金币</v>
      </c>
      <c r="AP528" s="14">
        <f>IF(AI528&gt;0,ROUND(INDEX(挂机升级突破!$CJ$7:$CJ$26,卡牌消耗!AM528)*INDEX(卡牌消耗!$B$8:$F$8,AK528),0),"")</f>
        <v>960</v>
      </c>
      <c r="AQ528" s="14" t="str">
        <f>IF(AJ528&gt;0,INDEX(挂机升级突破!$CF$5:$CJ$5,卡牌消耗!AJ528),"")</f>
        <v>玄铁</v>
      </c>
      <c r="AR528" s="14">
        <f>IF(AJ528&gt;0,ROUND(INDEX(挂机升级突破!$CF$7:$CI$26,卡牌消耗!AM528,卡牌消耗!AJ528)*INDEX($B$6:$F$6,AK528),0),"")</f>
        <v>7</v>
      </c>
      <c r="AS528" s="120"/>
      <c r="AT528" s="120"/>
    </row>
    <row r="529" spans="16:46" ht="16.5" x14ac:dyDescent="0.2">
      <c r="P529" s="120">
        <v>525</v>
      </c>
      <c r="Q529" s="14">
        <f t="shared" si="123"/>
        <v>11</v>
      </c>
      <c r="R529" s="14">
        <f>INDEX(挂机升级突破!$BG$6:$BG$57,卡牌消耗!X529)</f>
        <v>11</v>
      </c>
      <c r="S529" s="14">
        <f>INDEX(挂机升级突破!BH$6:BH$57,卡牌消耗!$X529)</f>
        <v>1</v>
      </c>
      <c r="T529" s="14">
        <f>INDEX(挂机升级突破!BI$6:BI$57,卡牌消耗!$X529)</f>
        <v>0</v>
      </c>
      <c r="U529" s="14" t="str">
        <f t="shared" si="124"/>
        <v>张飞</v>
      </c>
      <c r="V529" s="14">
        <f t="shared" si="125"/>
        <v>4</v>
      </c>
      <c r="W529" s="14" t="str">
        <f t="shared" si="126"/>
        <v>张飞魂火-5</v>
      </c>
      <c r="X529" s="14">
        <f t="shared" si="127"/>
        <v>5</v>
      </c>
      <c r="Y529" s="14" t="str">
        <f>INDEX(挂机升级突破!$BJ$4:$BT$4,INDEX(挂机升级突破!$BG$6:$BG$57,卡牌消耗!X529))</f>
        <v>金币</v>
      </c>
      <c r="Z529" s="14">
        <f>ROUND(INDEX(挂机升级突破!$AZ$6:$AZ$57,卡牌消耗!X529)*INDEX(卡牌消耗!$B$8:$F$8,V529),0)</f>
        <v>1500</v>
      </c>
      <c r="AA529" s="14" t="str">
        <f>IF(S529&gt;0,INDEX(挂机升级突破!$BJ$4:$BT$4,S529),"")</f>
        <v>绿色基础材料</v>
      </c>
      <c r="AB529" s="14">
        <f>ROUND(INDEX(挂机升级突破!$BJ$6:$BT$57,卡牌消耗!X529,S529)*INDEX(卡牌消耗!$B$5:$F$5,V529),0)</f>
        <v>96</v>
      </c>
      <c r="AC529" s="14" t="str">
        <f>IF(T529&gt;0,INDEX(挂机升级突破!$BJ$4:$BT$4,T529),"")</f>
        <v/>
      </c>
      <c r="AD529" s="14" t="str">
        <f>IF(T529&gt;0,ROUND(INDEX(挂机升级突破!$BJ$6:$BT$57,卡牌消耗!X529,T529)*INDEX(卡牌消耗!$B$7:$F$7,V529),0),"")</f>
        <v/>
      </c>
      <c r="AG529" s="120">
        <v>525</v>
      </c>
      <c r="AH529" s="14">
        <f t="shared" si="128"/>
        <v>27</v>
      </c>
      <c r="AI529" s="14">
        <f>INDEX(挂机升级突破!$BY$7:$BY$26,AM529)</f>
        <v>5</v>
      </c>
      <c r="AJ529" s="14">
        <f>INDEX(挂机升级突破!$BZ$7:$BZ$26,AM529)</f>
        <v>1</v>
      </c>
      <c r="AK529" s="14">
        <f t="shared" si="129"/>
        <v>3</v>
      </c>
      <c r="AL529" s="14" t="str">
        <f t="shared" si="130"/>
        <v>燕青</v>
      </c>
      <c r="AM529" s="14">
        <f t="shared" si="131"/>
        <v>5</v>
      </c>
      <c r="AN529" s="14" t="str">
        <f t="shared" si="132"/>
        <v>燕青5突</v>
      </c>
      <c r="AO529" s="14" t="str">
        <f>IF(AI529&gt;0,INDEX(挂机升级突破!$CF$5:$CJ$5,卡牌消耗!AI529),"")</f>
        <v>金币</v>
      </c>
      <c r="AP529" s="14">
        <f>IF(AI529&gt;0,ROUND(INDEX(挂机升级突破!$CJ$7:$CJ$26,卡牌消耗!AM529)*INDEX(卡牌消耗!$B$8:$F$8,AK529),0),"")</f>
        <v>1920</v>
      </c>
      <c r="AQ529" s="14" t="str">
        <f>IF(AJ529&gt;0,INDEX(挂机升级突破!$CF$5:$CJ$5,卡牌消耗!AJ529),"")</f>
        <v>玄铁</v>
      </c>
      <c r="AR529" s="14">
        <f>IF(AJ529&gt;0,ROUND(INDEX(挂机升级突破!$CF$7:$CI$26,卡牌消耗!AM529,卡牌消耗!AJ529)*INDEX($B$6:$F$6,AK529),0),"")</f>
        <v>14</v>
      </c>
      <c r="AS529" s="120"/>
      <c r="AT529" s="120"/>
    </row>
    <row r="530" spans="16:46" ht="16.5" x14ac:dyDescent="0.2">
      <c r="P530" s="120">
        <v>526</v>
      </c>
      <c r="Q530" s="14">
        <f t="shared" si="123"/>
        <v>11</v>
      </c>
      <c r="R530" s="14">
        <f>INDEX(挂机升级突破!$BG$6:$BG$57,卡牌消耗!X530)</f>
        <v>11</v>
      </c>
      <c r="S530" s="14">
        <f>INDEX(挂机升级突破!BH$6:BH$57,卡牌消耗!$X530)</f>
        <v>2</v>
      </c>
      <c r="T530" s="14">
        <f>INDEX(挂机升级突破!BI$6:BI$57,卡牌消耗!$X530)</f>
        <v>0</v>
      </c>
      <c r="U530" s="14" t="str">
        <f t="shared" si="124"/>
        <v>张飞</v>
      </c>
      <c r="V530" s="14">
        <f t="shared" si="125"/>
        <v>4</v>
      </c>
      <c r="W530" s="14" t="str">
        <f t="shared" si="126"/>
        <v>张飞魂火-6</v>
      </c>
      <c r="X530" s="14">
        <f t="shared" si="127"/>
        <v>6</v>
      </c>
      <c r="Y530" s="14" t="str">
        <f>INDEX(挂机升级突破!$BJ$4:$BT$4,INDEX(挂机升级突破!$BG$6:$BG$57,卡牌消耗!X530))</f>
        <v>金币</v>
      </c>
      <c r="Z530" s="14">
        <f>ROUND(INDEX(挂机升级突破!$AZ$6:$AZ$57,卡牌消耗!X530)*INDEX(卡牌消耗!$B$8:$F$8,V530),0)</f>
        <v>2160</v>
      </c>
      <c r="AA530" s="14" t="str">
        <f>IF(S530&gt;0,INDEX(挂机升级突破!$BJ$4:$BT$4,S530),"")</f>
        <v>蓝色基础材料</v>
      </c>
      <c r="AB530" s="14">
        <f>ROUND(INDEX(挂机升级突破!$BJ$6:$BT$57,卡牌消耗!X530,S530)*INDEX(卡牌消耗!$B$5:$F$5,V530),0)</f>
        <v>24</v>
      </c>
      <c r="AC530" s="14" t="str">
        <f>IF(T530&gt;0,INDEX(挂机升级突破!$BJ$4:$BT$4,T530),"")</f>
        <v/>
      </c>
      <c r="AD530" s="14" t="str">
        <f>IF(T530&gt;0,ROUND(INDEX(挂机升级突破!$BJ$6:$BT$57,卡牌消耗!X530,T530)*INDEX(卡牌消耗!$B$7:$F$7,V530),0),"")</f>
        <v/>
      </c>
      <c r="AG530" s="120">
        <v>526</v>
      </c>
      <c r="AH530" s="14">
        <f t="shared" si="128"/>
        <v>27</v>
      </c>
      <c r="AI530" s="14">
        <f>INDEX(挂机升级突破!$BY$7:$BY$26,AM530)</f>
        <v>5</v>
      </c>
      <c r="AJ530" s="14">
        <f>INDEX(挂机升级突破!$BZ$7:$BZ$26,AM530)</f>
        <v>1</v>
      </c>
      <c r="AK530" s="14">
        <f t="shared" si="129"/>
        <v>3</v>
      </c>
      <c r="AL530" s="14" t="str">
        <f t="shared" si="130"/>
        <v>燕青</v>
      </c>
      <c r="AM530" s="14">
        <f t="shared" si="131"/>
        <v>6</v>
      </c>
      <c r="AN530" s="14" t="str">
        <f t="shared" si="132"/>
        <v>燕青6突</v>
      </c>
      <c r="AO530" s="14" t="str">
        <f>IF(AI530&gt;0,INDEX(挂机升级突破!$CF$5:$CJ$5,卡牌消耗!AI530),"")</f>
        <v>金币</v>
      </c>
      <c r="AP530" s="14">
        <f>IF(AI530&gt;0,ROUND(INDEX(挂机升级突破!$CJ$7:$CJ$26,卡牌消耗!AM530)*INDEX(卡牌消耗!$B$8:$F$8,AK530),0),"")</f>
        <v>2400</v>
      </c>
      <c r="AQ530" s="14" t="str">
        <f>IF(AJ530&gt;0,INDEX(挂机升级突破!$CF$5:$CJ$5,卡牌消耗!AJ530),"")</f>
        <v>玄铁</v>
      </c>
      <c r="AR530" s="14">
        <f>IF(AJ530&gt;0,ROUND(INDEX(挂机升级突破!$CF$7:$CI$26,卡牌消耗!AM530,卡牌消耗!AJ530)*INDEX($B$6:$F$6,AK530),0),"")</f>
        <v>21</v>
      </c>
      <c r="AS530" s="120"/>
      <c r="AT530" s="120"/>
    </row>
    <row r="531" spans="16:46" ht="16.5" x14ac:dyDescent="0.2">
      <c r="P531" s="120">
        <v>527</v>
      </c>
      <c r="Q531" s="14">
        <f t="shared" si="123"/>
        <v>11</v>
      </c>
      <c r="R531" s="14">
        <f>INDEX(挂机升级突破!$BG$6:$BG$57,卡牌消耗!X531)</f>
        <v>11</v>
      </c>
      <c r="S531" s="14">
        <f>INDEX(挂机升级突破!BH$6:BH$57,卡牌消耗!$X531)</f>
        <v>2</v>
      </c>
      <c r="T531" s="14">
        <f>INDEX(挂机升级突破!BI$6:BI$57,卡牌消耗!$X531)</f>
        <v>0</v>
      </c>
      <c r="U531" s="14" t="str">
        <f t="shared" si="124"/>
        <v>张飞</v>
      </c>
      <c r="V531" s="14">
        <f t="shared" si="125"/>
        <v>4</v>
      </c>
      <c r="W531" s="14" t="str">
        <f t="shared" si="126"/>
        <v>张飞魂火-7</v>
      </c>
      <c r="X531" s="14">
        <f t="shared" si="127"/>
        <v>7</v>
      </c>
      <c r="Y531" s="14" t="str">
        <f>INDEX(挂机升级突破!$BJ$4:$BT$4,INDEX(挂机升级突破!$BG$6:$BG$57,卡牌消耗!X531))</f>
        <v>金币</v>
      </c>
      <c r="Z531" s="14">
        <f>ROUND(INDEX(挂机升级突破!$AZ$6:$AZ$57,卡牌消耗!X531)*INDEX(卡牌消耗!$B$8:$F$8,V531),0)</f>
        <v>3150</v>
      </c>
      <c r="AA531" s="14" t="str">
        <f>IF(S531&gt;0,INDEX(挂机升级突破!$BJ$4:$BT$4,S531),"")</f>
        <v>蓝色基础材料</v>
      </c>
      <c r="AB531" s="14">
        <f>ROUND(INDEX(挂机升级突破!$BJ$6:$BT$57,卡牌消耗!X531,S531)*INDEX(卡牌消耗!$B$5:$F$5,V531),0)</f>
        <v>24</v>
      </c>
      <c r="AC531" s="14" t="str">
        <f>IF(T531&gt;0,INDEX(挂机升级突破!$BJ$4:$BT$4,T531),"")</f>
        <v/>
      </c>
      <c r="AD531" s="14" t="str">
        <f>IF(T531&gt;0,ROUND(INDEX(挂机升级突破!$BJ$6:$BT$57,卡牌消耗!X531,T531)*INDEX(卡牌消耗!$B$7:$F$7,V531),0),"")</f>
        <v/>
      </c>
      <c r="AG531" s="120">
        <v>527</v>
      </c>
      <c r="AH531" s="14">
        <f t="shared" si="128"/>
        <v>27</v>
      </c>
      <c r="AI531" s="14">
        <f>INDEX(挂机升级突破!$BY$7:$BY$26,AM531)</f>
        <v>5</v>
      </c>
      <c r="AJ531" s="14">
        <f>INDEX(挂机升级突破!$BZ$7:$BZ$26,AM531)</f>
        <v>1</v>
      </c>
      <c r="AK531" s="14">
        <f t="shared" si="129"/>
        <v>3</v>
      </c>
      <c r="AL531" s="14" t="str">
        <f t="shared" si="130"/>
        <v>燕青</v>
      </c>
      <c r="AM531" s="14">
        <f t="shared" si="131"/>
        <v>7</v>
      </c>
      <c r="AN531" s="14" t="str">
        <f t="shared" si="132"/>
        <v>燕青7突</v>
      </c>
      <c r="AO531" s="14" t="str">
        <f>IF(AI531&gt;0,INDEX(挂机升级突破!$CF$5:$CJ$5,卡牌消耗!AI531),"")</f>
        <v>金币</v>
      </c>
      <c r="AP531" s="14">
        <f>IF(AI531&gt;0,ROUND(INDEX(挂机升级突破!$CJ$7:$CJ$26,卡牌消耗!AM531)*INDEX(卡牌消耗!$B$8:$F$8,AK531),0),"")</f>
        <v>2800</v>
      </c>
      <c r="AQ531" s="14" t="str">
        <f>IF(AJ531&gt;0,INDEX(挂机升级突破!$CF$5:$CJ$5,卡牌消耗!AJ531),"")</f>
        <v>玄铁</v>
      </c>
      <c r="AR531" s="14">
        <f>IF(AJ531&gt;0,ROUND(INDEX(挂机升级突破!$CF$7:$CI$26,卡牌消耗!AM531,卡牌消耗!AJ531)*INDEX($B$6:$F$6,AK531),0),"")</f>
        <v>35</v>
      </c>
      <c r="AS531" s="120"/>
      <c r="AT531" s="120"/>
    </row>
    <row r="532" spans="16:46" ht="16.5" x14ac:dyDescent="0.2">
      <c r="P532" s="120">
        <v>528</v>
      </c>
      <c r="Q532" s="14">
        <f t="shared" si="123"/>
        <v>11</v>
      </c>
      <c r="R532" s="14">
        <f>INDEX(挂机升级突破!$BG$6:$BG$57,卡牌消耗!X532)</f>
        <v>11</v>
      </c>
      <c r="S532" s="14">
        <f>INDEX(挂机升级突破!BH$6:BH$57,卡牌消耗!$X532)</f>
        <v>2</v>
      </c>
      <c r="T532" s="14">
        <f>INDEX(挂机升级突破!BI$6:BI$57,卡牌消耗!$X532)</f>
        <v>0</v>
      </c>
      <c r="U532" s="14" t="str">
        <f t="shared" si="124"/>
        <v>张飞</v>
      </c>
      <c r="V532" s="14">
        <f t="shared" si="125"/>
        <v>4</v>
      </c>
      <c r="W532" s="14" t="str">
        <f t="shared" si="126"/>
        <v>张飞魂火-8</v>
      </c>
      <c r="X532" s="14">
        <f t="shared" si="127"/>
        <v>8</v>
      </c>
      <c r="Y532" s="14" t="str">
        <f>INDEX(挂机升级突破!$BJ$4:$BT$4,INDEX(挂机升级突破!$BG$6:$BG$57,卡牌消耗!X532))</f>
        <v>金币</v>
      </c>
      <c r="Z532" s="14">
        <f>ROUND(INDEX(挂机升级突破!$AZ$6:$AZ$57,卡牌消耗!X532)*INDEX(卡牌消耗!$B$8:$F$8,V532),0)</f>
        <v>4320</v>
      </c>
      <c r="AA532" s="14" t="str">
        <f>IF(S532&gt;0,INDEX(挂机升级突破!$BJ$4:$BT$4,S532),"")</f>
        <v>蓝色基础材料</v>
      </c>
      <c r="AB532" s="14">
        <f>ROUND(INDEX(挂机升级突破!$BJ$6:$BT$57,卡牌消耗!X532,S532)*INDEX(卡牌消耗!$B$5:$F$5,V532),0)</f>
        <v>42</v>
      </c>
      <c r="AC532" s="14" t="str">
        <f>IF(T532&gt;0,INDEX(挂机升级突破!$BJ$4:$BT$4,T532),"")</f>
        <v/>
      </c>
      <c r="AD532" s="14" t="str">
        <f>IF(T532&gt;0,ROUND(INDEX(挂机升级突破!$BJ$6:$BT$57,卡牌消耗!X532,T532)*INDEX(卡牌消耗!$B$7:$F$7,V532),0),"")</f>
        <v/>
      </c>
      <c r="AG532" s="120">
        <v>528</v>
      </c>
      <c r="AH532" s="14">
        <f t="shared" si="128"/>
        <v>27</v>
      </c>
      <c r="AI532" s="14">
        <f>INDEX(挂机升级突破!$BY$7:$BY$26,AM532)</f>
        <v>5</v>
      </c>
      <c r="AJ532" s="14">
        <f>INDEX(挂机升级突破!$BZ$7:$BZ$26,AM532)</f>
        <v>1</v>
      </c>
      <c r="AK532" s="14">
        <f t="shared" si="129"/>
        <v>3</v>
      </c>
      <c r="AL532" s="14" t="str">
        <f t="shared" si="130"/>
        <v>燕青</v>
      </c>
      <c r="AM532" s="14">
        <f t="shared" si="131"/>
        <v>8</v>
      </c>
      <c r="AN532" s="14" t="str">
        <f t="shared" si="132"/>
        <v>燕青8突</v>
      </c>
      <c r="AO532" s="14" t="str">
        <f>IF(AI532&gt;0,INDEX(挂机升级突破!$CF$5:$CJ$5,卡牌消耗!AI532),"")</f>
        <v>金币</v>
      </c>
      <c r="AP532" s="14">
        <f>IF(AI532&gt;0,ROUND(INDEX(挂机升级突破!$CJ$7:$CJ$26,卡牌消耗!AM532)*INDEX(卡牌消耗!$B$8:$F$8,AK532),0),"")</f>
        <v>3226</v>
      </c>
      <c r="AQ532" s="14" t="str">
        <f>IF(AJ532&gt;0,INDEX(挂机升级突破!$CF$5:$CJ$5,卡牌消耗!AJ532),"")</f>
        <v>玄铁</v>
      </c>
      <c r="AR532" s="14">
        <f>IF(AJ532&gt;0,ROUND(INDEX(挂机升级突破!$CF$7:$CI$26,卡牌消耗!AM532,卡牌消耗!AJ532)*INDEX($B$6:$F$6,AK532),0),"")</f>
        <v>63</v>
      </c>
      <c r="AS532" s="120"/>
      <c r="AT532" s="120"/>
    </row>
    <row r="533" spans="16:46" ht="16.5" x14ac:dyDescent="0.2">
      <c r="P533" s="120">
        <v>529</v>
      </c>
      <c r="Q533" s="14">
        <f t="shared" si="123"/>
        <v>11</v>
      </c>
      <c r="R533" s="14">
        <f>INDEX(挂机升级突破!$BG$6:$BG$57,卡牌消耗!X533)</f>
        <v>11</v>
      </c>
      <c r="S533" s="14">
        <f>INDEX(挂机升级突破!BH$6:BH$57,卡牌消耗!$X533)</f>
        <v>2</v>
      </c>
      <c r="T533" s="14">
        <f>INDEX(挂机升级突破!BI$6:BI$57,卡牌消耗!$X533)</f>
        <v>0</v>
      </c>
      <c r="U533" s="14" t="str">
        <f t="shared" si="124"/>
        <v>张飞</v>
      </c>
      <c r="V533" s="14">
        <f t="shared" si="125"/>
        <v>4</v>
      </c>
      <c r="W533" s="14" t="str">
        <f t="shared" si="126"/>
        <v>张飞魂火-9</v>
      </c>
      <c r="X533" s="14">
        <f t="shared" si="127"/>
        <v>9</v>
      </c>
      <c r="Y533" s="14" t="str">
        <f>INDEX(挂机升级突破!$BJ$4:$BT$4,INDEX(挂机升级突破!$BG$6:$BG$57,卡牌消耗!X533))</f>
        <v>金币</v>
      </c>
      <c r="Z533" s="14">
        <f>ROUND(INDEX(挂机升级突破!$AZ$6:$AZ$57,卡牌消耗!X533)*INDEX(卡牌消耗!$B$8:$F$8,V533),0)</f>
        <v>4680</v>
      </c>
      <c r="AA533" s="14" t="str">
        <f>IF(S533&gt;0,INDEX(挂机升级突破!$BJ$4:$BT$4,S533),"")</f>
        <v>蓝色基础材料</v>
      </c>
      <c r="AB533" s="14">
        <f>ROUND(INDEX(挂机升级突破!$BJ$6:$BT$57,卡牌消耗!X533,S533)*INDEX(卡牌消耗!$B$5:$F$5,V533),0)</f>
        <v>42</v>
      </c>
      <c r="AC533" s="14" t="str">
        <f>IF(T533&gt;0,INDEX(挂机升级突破!$BJ$4:$BT$4,T533),"")</f>
        <v/>
      </c>
      <c r="AD533" s="14" t="str">
        <f>IF(T533&gt;0,ROUND(INDEX(挂机升级突破!$BJ$6:$BT$57,卡牌消耗!X533,T533)*INDEX(卡牌消耗!$B$7:$F$7,V533),0),"")</f>
        <v/>
      </c>
      <c r="AG533" s="120">
        <v>529</v>
      </c>
      <c r="AH533" s="14">
        <f t="shared" si="128"/>
        <v>27</v>
      </c>
      <c r="AI533" s="14">
        <f>INDEX(挂机升级突破!$BY$7:$BY$26,AM533)</f>
        <v>5</v>
      </c>
      <c r="AJ533" s="14">
        <f>INDEX(挂机升级突破!$BZ$7:$BZ$26,AM533)</f>
        <v>2</v>
      </c>
      <c r="AK533" s="14">
        <f t="shared" si="129"/>
        <v>3</v>
      </c>
      <c r="AL533" s="14" t="str">
        <f t="shared" si="130"/>
        <v>燕青</v>
      </c>
      <c r="AM533" s="14">
        <f t="shared" si="131"/>
        <v>9</v>
      </c>
      <c r="AN533" s="14" t="str">
        <f t="shared" si="132"/>
        <v>燕青9突</v>
      </c>
      <c r="AO533" s="14" t="str">
        <f>IF(AI533&gt;0,INDEX(挂机升级突破!$CF$5:$CJ$5,卡牌消耗!AI533),"")</f>
        <v>金币</v>
      </c>
      <c r="AP533" s="14">
        <f>IF(AI533&gt;0,ROUND(INDEX(挂机升级突破!$CJ$7:$CJ$26,卡牌消耗!AM533)*INDEX(卡牌消耗!$B$8:$F$8,AK533),0),"")</f>
        <v>4160</v>
      </c>
      <c r="AQ533" s="14" t="str">
        <f>IF(AJ533&gt;0,INDEX(挂机升级突破!$CF$5:$CJ$5,卡牌消耗!AJ533),"")</f>
        <v>乌金</v>
      </c>
      <c r="AR533" s="14">
        <f>IF(AJ533&gt;0,ROUND(INDEX(挂机升级突破!$CF$7:$CI$26,卡牌消耗!AM533,卡牌消耗!AJ533)*INDEX($B$6:$F$6,AK533),0),"")</f>
        <v>20</v>
      </c>
      <c r="AS533" s="120"/>
      <c r="AT533" s="120"/>
    </row>
    <row r="534" spans="16:46" ht="16.5" x14ac:dyDescent="0.2">
      <c r="P534" s="120">
        <v>530</v>
      </c>
      <c r="Q534" s="14">
        <f t="shared" si="123"/>
        <v>11</v>
      </c>
      <c r="R534" s="14">
        <f>INDEX(挂机升级突破!$BG$6:$BG$57,卡牌消耗!X534)</f>
        <v>11</v>
      </c>
      <c r="S534" s="14">
        <f>INDEX(挂机升级突破!BH$6:BH$57,卡牌消耗!$X534)</f>
        <v>2</v>
      </c>
      <c r="T534" s="14">
        <f>INDEX(挂机升级突破!BI$6:BI$57,卡牌消耗!$X534)</f>
        <v>0</v>
      </c>
      <c r="U534" s="14" t="str">
        <f t="shared" si="124"/>
        <v>张飞</v>
      </c>
      <c r="V534" s="14">
        <f t="shared" si="125"/>
        <v>4</v>
      </c>
      <c r="W534" s="14" t="str">
        <f t="shared" si="126"/>
        <v>张飞魂火-10</v>
      </c>
      <c r="X534" s="14">
        <f t="shared" si="127"/>
        <v>10</v>
      </c>
      <c r="Y534" s="14" t="str">
        <f>INDEX(挂机升级突破!$BJ$4:$BT$4,INDEX(挂机升级突破!$BG$6:$BG$57,卡牌消耗!X534))</f>
        <v>金币</v>
      </c>
      <c r="Z534" s="14">
        <f>ROUND(INDEX(挂机升级突破!$AZ$6:$AZ$57,卡牌消耗!X534)*INDEX(卡牌消耗!$B$8:$F$8,V534),0)</f>
        <v>5220</v>
      </c>
      <c r="AA534" s="14" t="str">
        <f>IF(S534&gt;0,INDEX(挂机升级突破!$BJ$4:$BT$4,S534),"")</f>
        <v>蓝色基础材料</v>
      </c>
      <c r="AB534" s="14">
        <f>ROUND(INDEX(挂机升级突破!$BJ$6:$BT$57,卡牌消耗!X534,S534)*INDEX(卡牌消耗!$B$5:$F$5,V534),0)</f>
        <v>66</v>
      </c>
      <c r="AC534" s="14" t="str">
        <f>IF(T534&gt;0,INDEX(挂机升级突破!$BJ$4:$BT$4,T534),"")</f>
        <v/>
      </c>
      <c r="AD534" s="14" t="str">
        <f>IF(T534&gt;0,ROUND(INDEX(挂机升级突破!$BJ$6:$BT$57,卡牌消耗!X534,T534)*INDEX(卡牌消耗!$B$7:$F$7,V534),0),"")</f>
        <v/>
      </c>
      <c r="AG534" s="120">
        <v>530</v>
      </c>
      <c r="AH534" s="14">
        <f t="shared" si="128"/>
        <v>27</v>
      </c>
      <c r="AI534" s="14">
        <f>INDEX(挂机升级突破!$BY$7:$BY$26,AM534)</f>
        <v>5</v>
      </c>
      <c r="AJ534" s="14">
        <f>INDEX(挂机升级突破!$BZ$7:$BZ$26,AM534)</f>
        <v>2</v>
      </c>
      <c r="AK534" s="14">
        <f t="shared" si="129"/>
        <v>3</v>
      </c>
      <c r="AL534" s="14" t="str">
        <f t="shared" si="130"/>
        <v>燕青</v>
      </c>
      <c r="AM534" s="14">
        <f t="shared" si="131"/>
        <v>10</v>
      </c>
      <c r="AN534" s="14" t="str">
        <f t="shared" si="132"/>
        <v>燕青10突</v>
      </c>
      <c r="AO534" s="14" t="str">
        <f>IF(AI534&gt;0,INDEX(挂机升级突破!$CF$5:$CJ$5,卡牌消耗!AI534),"")</f>
        <v>金币</v>
      </c>
      <c r="AP534" s="14">
        <f>IF(AI534&gt;0,ROUND(INDEX(挂机升级突破!$CJ$7:$CJ$26,卡牌消耗!AM534)*INDEX(卡牌消耗!$B$8:$F$8,AK534),0),"")</f>
        <v>6346</v>
      </c>
      <c r="AQ534" s="14" t="str">
        <f>IF(AJ534&gt;0,INDEX(挂机升级突破!$CF$5:$CJ$5,卡牌消耗!AJ534),"")</f>
        <v>乌金</v>
      </c>
      <c r="AR534" s="14">
        <f>IF(AJ534&gt;0,ROUND(INDEX(挂机升级突破!$CF$7:$CI$26,卡牌消耗!AM534,卡牌消耗!AJ534)*INDEX($B$6:$F$6,AK534),0),"")</f>
        <v>29</v>
      </c>
      <c r="AS534" s="120"/>
      <c r="AT534" s="120"/>
    </row>
    <row r="535" spans="16:46" ht="16.5" x14ac:dyDescent="0.2">
      <c r="P535" s="120">
        <v>531</v>
      </c>
      <c r="Q535" s="14">
        <f t="shared" si="123"/>
        <v>11</v>
      </c>
      <c r="R535" s="14">
        <f>INDEX(挂机升级突破!$BG$6:$BG$57,卡牌消耗!X535)</f>
        <v>11</v>
      </c>
      <c r="S535" s="14">
        <f>INDEX(挂机升级突破!BH$6:BH$57,卡牌消耗!$X535)</f>
        <v>2</v>
      </c>
      <c r="T535" s="14">
        <f>INDEX(挂机升级突破!BI$6:BI$57,卡牌消耗!$X535)</f>
        <v>0</v>
      </c>
      <c r="U535" s="14" t="str">
        <f t="shared" si="124"/>
        <v>张飞</v>
      </c>
      <c r="V535" s="14">
        <f t="shared" si="125"/>
        <v>4</v>
      </c>
      <c r="W535" s="14" t="str">
        <f t="shared" si="126"/>
        <v>张飞魂火-11</v>
      </c>
      <c r="X535" s="14">
        <f t="shared" si="127"/>
        <v>11</v>
      </c>
      <c r="Y535" s="14" t="str">
        <f>INDEX(挂机升级突破!$BJ$4:$BT$4,INDEX(挂机升级突破!$BG$6:$BG$57,卡牌消耗!X535))</f>
        <v>金币</v>
      </c>
      <c r="Z535" s="14">
        <f>ROUND(INDEX(挂机升级突破!$AZ$6:$AZ$57,卡牌消耗!X535)*INDEX(卡牌消耗!$B$8:$F$8,V535),0)</f>
        <v>5460</v>
      </c>
      <c r="AA535" s="14" t="str">
        <f>IF(S535&gt;0,INDEX(挂机升级突破!$BJ$4:$BT$4,S535),"")</f>
        <v>蓝色基础材料</v>
      </c>
      <c r="AB535" s="14">
        <f>ROUND(INDEX(挂机升级突破!$BJ$6:$BT$57,卡牌消耗!X535,S535)*INDEX(卡牌消耗!$B$5:$F$5,V535),0)</f>
        <v>66</v>
      </c>
      <c r="AC535" s="14" t="str">
        <f>IF(T535&gt;0,INDEX(挂机升级突破!$BJ$4:$BT$4,T535),"")</f>
        <v/>
      </c>
      <c r="AD535" s="14" t="str">
        <f>IF(T535&gt;0,ROUND(INDEX(挂机升级突破!$BJ$6:$BT$57,卡牌消耗!X535,T535)*INDEX(卡牌消耗!$B$7:$F$7,V535),0),"")</f>
        <v/>
      </c>
      <c r="AG535" s="120">
        <v>531</v>
      </c>
      <c r="AH535" s="14">
        <f t="shared" si="128"/>
        <v>27</v>
      </c>
      <c r="AI535" s="14">
        <f>INDEX(挂机升级突破!$BY$7:$BY$26,AM535)</f>
        <v>5</v>
      </c>
      <c r="AJ535" s="14">
        <f>INDEX(挂机升级突破!$BZ$7:$BZ$26,AM535)</f>
        <v>2</v>
      </c>
      <c r="AK535" s="14">
        <f t="shared" si="129"/>
        <v>3</v>
      </c>
      <c r="AL535" s="14" t="str">
        <f t="shared" si="130"/>
        <v>燕青</v>
      </c>
      <c r="AM535" s="14">
        <f t="shared" si="131"/>
        <v>11</v>
      </c>
      <c r="AN535" s="14" t="str">
        <f t="shared" si="132"/>
        <v>燕青11突</v>
      </c>
      <c r="AO535" s="14" t="str">
        <f>IF(AI535&gt;0,INDEX(挂机升级突破!$CF$5:$CJ$5,卡牌消耗!AI535),"")</f>
        <v>金币</v>
      </c>
      <c r="AP535" s="14">
        <f>IF(AI535&gt;0,ROUND(INDEX(挂机升级突破!$CJ$7:$CJ$26,卡牌消耗!AM535)*INDEX(卡牌消耗!$B$8:$F$8,AK535),0),"")</f>
        <v>7800</v>
      </c>
      <c r="AQ535" s="14" t="str">
        <f>IF(AJ535&gt;0,INDEX(挂机升级突破!$CF$5:$CJ$5,卡牌消耗!AJ535),"")</f>
        <v>乌金</v>
      </c>
      <c r="AR535" s="14">
        <f>IF(AJ535&gt;0,ROUND(INDEX(挂机升级突破!$CF$7:$CI$26,卡牌消耗!AM535,卡牌消耗!AJ535)*INDEX($B$6:$F$6,AK535),0),"")</f>
        <v>38</v>
      </c>
      <c r="AS535" s="120"/>
      <c r="AT535" s="120"/>
    </row>
    <row r="536" spans="16:46" ht="16.5" x14ac:dyDescent="0.2">
      <c r="P536" s="120">
        <v>532</v>
      </c>
      <c r="Q536" s="14">
        <f t="shared" si="123"/>
        <v>11</v>
      </c>
      <c r="R536" s="14">
        <f>INDEX(挂机升级突破!$BG$6:$BG$57,卡牌消耗!X536)</f>
        <v>11</v>
      </c>
      <c r="S536" s="14">
        <f>INDEX(挂机升级突破!BH$6:BH$57,卡牌消耗!$X536)</f>
        <v>2</v>
      </c>
      <c r="T536" s="14">
        <f>INDEX(挂机升级突破!BI$6:BI$57,卡牌消耗!$X536)</f>
        <v>0</v>
      </c>
      <c r="U536" s="14" t="str">
        <f t="shared" si="124"/>
        <v>张飞</v>
      </c>
      <c r="V536" s="14">
        <f t="shared" si="125"/>
        <v>4</v>
      </c>
      <c r="W536" s="14" t="str">
        <f t="shared" si="126"/>
        <v>张飞魂火-12</v>
      </c>
      <c r="X536" s="14">
        <f t="shared" si="127"/>
        <v>12</v>
      </c>
      <c r="Y536" s="14" t="str">
        <f>INDEX(挂机升级突破!$BJ$4:$BT$4,INDEX(挂机升级突破!$BG$6:$BG$57,卡牌消耗!X536))</f>
        <v>金币</v>
      </c>
      <c r="Z536" s="14">
        <f>ROUND(INDEX(挂机升级突破!$AZ$6:$AZ$57,卡牌消耗!X536)*INDEX(卡牌消耗!$B$8:$F$8,V536),0)</f>
        <v>6090</v>
      </c>
      <c r="AA536" s="14" t="str">
        <f>IF(S536&gt;0,INDEX(挂机升级突破!$BJ$4:$BT$4,S536),"")</f>
        <v>蓝色基础材料</v>
      </c>
      <c r="AB536" s="14">
        <f>ROUND(INDEX(挂机升级突破!$BJ$6:$BT$57,卡牌消耗!X536,S536)*INDEX(卡牌消耗!$B$5:$F$5,V536),0)</f>
        <v>90</v>
      </c>
      <c r="AC536" s="14" t="str">
        <f>IF(T536&gt;0,INDEX(挂机升级突破!$BJ$4:$BT$4,T536),"")</f>
        <v/>
      </c>
      <c r="AD536" s="14" t="str">
        <f>IF(T536&gt;0,ROUND(INDEX(挂机升级突破!$BJ$6:$BT$57,卡牌消耗!X536,T536)*INDEX(卡牌消耗!$B$7:$F$7,V536),0),"")</f>
        <v/>
      </c>
      <c r="AG536" s="120">
        <v>532</v>
      </c>
      <c r="AH536" s="14">
        <f t="shared" si="128"/>
        <v>27</v>
      </c>
      <c r="AI536" s="14">
        <f>INDEX(挂机升级突破!$BY$7:$BY$26,AM536)</f>
        <v>5</v>
      </c>
      <c r="AJ536" s="14">
        <f>INDEX(挂机升级突破!$BZ$7:$BZ$26,AM536)</f>
        <v>2</v>
      </c>
      <c r="AK536" s="14">
        <f t="shared" si="129"/>
        <v>3</v>
      </c>
      <c r="AL536" s="14" t="str">
        <f t="shared" si="130"/>
        <v>燕青</v>
      </c>
      <c r="AM536" s="14">
        <f t="shared" si="131"/>
        <v>12</v>
      </c>
      <c r="AN536" s="14" t="str">
        <f t="shared" si="132"/>
        <v>燕青12突</v>
      </c>
      <c r="AO536" s="14" t="str">
        <f>IF(AI536&gt;0,INDEX(挂机升级突破!$CF$5:$CJ$5,卡牌消耗!AI536),"")</f>
        <v>金币</v>
      </c>
      <c r="AP536" s="14">
        <f>IF(AI536&gt;0,ROUND(INDEX(挂机升级突破!$CJ$7:$CJ$26,卡牌消耗!AM536)*INDEX(卡牌消耗!$B$8:$F$8,AK536),0),"")</f>
        <v>13200</v>
      </c>
      <c r="AQ536" s="14" t="str">
        <f>IF(AJ536&gt;0,INDEX(挂机升级突破!$CF$5:$CJ$5,卡牌消耗!AJ536),"")</f>
        <v>乌金</v>
      </c>
      <c r="AR536" s="14">
        <f>IF(AJ536&gt;0,ROUND(INDEX(挂机升级突破!$CF$7:$CI$26,卡牌消耗!AM536,卡牌消耗!AJ536)*INDEX($B$6:$F$6,AK536),0),"")</f>
        <v>49</v>
      </c>
      <c r="AS536" s="120"/>
      <c r="AT536" s="120"/>
    </row>
    <row r="537" spans="16:46" ht="16.5" x14ac:dyDescent="0.2">
      <c r="P537" s="120">
        <v>533</v>
      </c>
      <c r="Q537" s="14">
        <f t="shared" si="123"/>
        <v>11</v>
      </c>
      <c r="R537" s="14">
        <f>INDEX(挂机升级突破!$BG$6:$BG$57,卡牌消耗!X537)</f>
        <v>11</v>
      </c>
      <c r="S537" s="14">
        <f>INDEX(挂机升级突破!BH$6:BH$57,卡牌消耗!$X537)</f>
        <v>2</v>
      </c>
      <c r="T537" s="14">
        <f>INDEX(挂机升级突破!BI$6:BI$57,卡牌消耗!$X537)</f>
        <v>0</v>
      </c>
      <c r="U537" s="14" t="str">
        <f t="shared" si="124"/>
        <v>张飞</v>
      </c>
      <c r="V537" s="14">
        <f t="shared" si="125"/>
        <v>4</v>
      </c>
      <c r="W537" s="14" t="str">
        <f t="shared" si="126"/>
        <v>张飞魂火-13</v>
      </c>
      <c r="X537" s="14">
        <f t="shared" si="127"/>
        <v>13</v>
      </c>
      <c r="Y537" s="14" t="str">
        <f>INDEX(挂机升级突破!$BJ$4:$BT$4,INDEX(挂机升级突破!$BG$6:$BG$57,卡牌消耗!X537))</f>
        <v>金币</v>
      </c>
      <c r="Z537" s="14">
        <f>ROUND(INDEX(挂机升级突破!$AZ$6:$AZ$57,卡牌消耗!X537)*INDEX(卡牌消耗!$B$8:$F$8,V537),0)</f>
        <v>6285</v>
      </c>
      <c r="AA537" s="14" t="str">
        <f>IF(S537&gt;0,INDEX(挂机升级突破!$BJ$4:$BT$4,S537),"")</f>
        <v>蓝色基础材料</v>
      </c>
      <c r="AB537" s="14">
        <f>ROUND(INDEX(挂机升级突破!$BJ$6:$BT$57,卡牌消耗!X537,S537)*INDEX(卡牌消耗!$B$5:$F$5,V537),0)</f>
        <v>90</v>
      </c>
      <c r="AC537" s="14" t="str">
        <f>IF(T537&gt;0,INDEX(挂机升级突破!$BJ$4:$BT$4,T537),"")</f>
        <v/>
      </c>
      <c r="AD537" s="14" t="str">
        <f>IF(T537&gt;0,ROUND(INDEX(挂机升级突破!$BJ$6:$BT$57,卡牌消耗!X537,T537)*INDEX(卡牌消耗!$B$7:$F$7,V537),0),"")</f>
        <v/>
      </c>
      <c r="AG537" s="120">
        <v>533</v>
      </c>
      <c r="AH537" s="14">
        <f t="shared" si="128"/>
        <v>27</v>
      </c>
      <c r="AI537" s="14">
        <f>INDEX(挂机升级突破!$BY$7:$BY$26,AM537)</f>
        <v>5</v>
      </c>
      <c r="AJ537" s="14">
        <f>INDEX(挂机升级突破!$BZ$7:$BZ$26,AM537)</f>
        <v>3</v>
      </c>
      <c r="AK537" s="14">
        <f t="shared" si="129"/>
        <v>3</v>
      </c>
      <c r="AL537" s="14" t="str">
        <f t="shared" si="130"/>
        <v>燕青</v>
      </c>
      <c r="AM537" s="14">
        <f t="shared" si="131"/>
        <v>13</v>
      </c>
      <c r="AN537" s="14" t="str">
        <f t="shared" si="132"/>
        <v>燕青13突</v>
      </c>
      <c r="AO537" s="14" t="str">
        <f>IF(AI537&gt;0,INDEX(挂机升级突破!$CF$5:$CJ$5,卡牌消耗!AI537),"")</f>
        <v>金币</v>
      </c>
      <c r="AP537" s="14">
        <f>IF(AI537&gt;0,ROUND(INDEX(挂机升级突破!$CJ$7:$CJ$26,卡牌消耗!AM537)*INDEX(卡牌消耗!$B$8:$F$8,AK537),0),"")</f>
        <v>16533</v>
      </c>
      <c r="AQ537" s="14" t="str">
        <f>IF(AJ537&gt;0,INDEX(挂机升级突破!$CF$5:$CJ$5,卡牌消耗!AJ537),"")</f>
        <v>银母</v>
      </c>
      <c r="AR537" s="14">
        <f>IF(AJ537&gt;0,ROUND(INDEX(挂机升级突破!$CF$7:$CI$26,卡牌消耗!AM537,卡牌消耗!AJ537)*INDEX($B$6:$F$6,AK537),0),"")</f>
        <v>19</v>
      </c>
      <c r="AS537" s="120"/>
      <c r="AT537" s="120"/>
    </row>
    <row r="538" spans="16:46" ht="16.5" x14ac:dyDescent="0.2">
      <c r="P538" s="120">
        <v>534</v>
      </c>
      <c r="Q538" s="14">
        <f t="shared" si="123"/>
        <v>11</v>
      </c>
      <c r="R538" s="14">
        <f>INDEX(挂机升级突破!$BG$6:$BG$57,卡牌消耗!X538)</f>
        <v>11</v>
      </c>
      <c r="S538" s="14">
        <f>INDEX(挂机升级突破!BH$6:BH$57,卡牌消耗!$X538)</f>
        <v>3</v>
      </c>
      <c r="T538" s="14">
        <f>INDEX(挂机升级突破!BI$6:BI$57,卡牌消耗!$X538)</f>
        <v>0</v>
      </c>
      <c r="U538" s="14" t="str">
        <f t="shared" si="124"/>
        <v>张飞</v>
      </c>
      <c r="V538" s="14">
        <f t="shared" si="125"/>
        <v>4</v>
      </c>
      <c r="W538" s="14" t="str">
        <f t="shared" si="126"/>
        <v>张飞魂火-14</v>
      </c>
      <c r="X538" s="14">
        <f t="shared" si="127"/>
        <v>14</v>
      </c>
      <c r="Y538" s="14" t="str">
        <f>INDEX(挂机升级突破!$BJ$4:$BT$4,INDEX(挂机升级突破!$BG$6:$BG$57,卡牌消耗!X538))</f>
        <v>金币</v>
      </c>
      <c r="Z538" s="14">
        <f>ROUND(INDEX(挂机升级突破!$AZ$6:$AZ$57,卡牌消耗!X538)*INDEX(卡牌消耗!$B$8:$F$8,V538),0)</f>
        <v>7013</v>
      </c>
      <c r="AA538" s="14" t="str">
        <f>IF(S538&gt;0,INDEX(挂机升级突破!$BJ$4:$BT$4,S538),"")</f>
        <v>紫色基础材料</v>
      </c>
      <c r="AB538" s="14">
        <f>ROUND(INDEX(挂机升级突破!$BJ$6:$BT$57,卡牌消耗!X538,S538)*INDEX(卡牌消耗!$B$5:$F$5,V538),0)</f>
        <v>18</v>
      </c>
      <c r="AC538" s="14" t="str">
        <f>IF(T538&gt;0,INDEX(挂机升级突破!$BJ$4:$BT$4,T538),"")</f>
        <v/>
      </c>
      <c r="AD538" s="14" t="str">
        <f>IF(T538&gt;0,ROUND(INDEX(挂机升级突破!$BJ$6:$BT$57,卡牌消耗!X538,T538)*INDEX(卡牌消耗!$B$7:$F$7,V538),0),"")</f>
        <v/>
      </c>
      <c r="AG538" s="120">
        <v>534</v>
      </c>
      <c r="AH538" s="14">
        <f t="shared" si="128"/>
        <v>27</v>
      </c>
      <c r="AI538" s="14">
        <f>INDEX(挂机升级突破!$BY$7:$BY$26,AM538)</f>
        <v>5</v>
      </c>
      <c r="AJ538" s="14">
        <f>INDEX(挂机升级突破!$BZ$7:$BZ$26,AM538)</f>
        <v>3</v>
      </c>
      <c r="AK538" s="14">
        <f t="shared" si="129"/>
        <v>3</v>
      </c>
      <c r="AL538" s="14" t="str">
        <f t="shared" si="130"/>
        <v>燕青</v>
      </c>
      <c r="AM538" s="14">
        <f t="shared" si="131"/>
        <v>14</v>
      </c>
      <c r="AN538" s="14" t="str">
        <f t="shared" si="132"/>
        <v>燕青14突</v>
      </c>
      <c r="AO538" s="14" t="str">
        <f>IF(AI538&gt;0,INDEX(挂机升级突破!$CF$5:$CJ$5,卡牌消耗!AI538),"")</f>
        <v>金币</v>
      </c>
      <c r="AP538" s="14">
        <f>IF(AI538&gt;0,ROUND(INDEX(挂机升级突破!$CJ$7:$CJ$26,卡牌消耗!AM538)*INDEX(卡牌消耗!$B$8:$F$8,AK538),0),"")</f>
        <v>22080</v>
      </c>
      <c r="AQ538" s="14" t="str">
        <f>IF(AJ538&gt;0,INDEX(挂机升级突破!$CF$5:$CJ$5,卡牌消耗!AJ538),"")</f>
        <v>银母</v>
      </c>
      <c r="AR538" s="14">
        <f>IF(AJ538&gt;0,ROUND(INDEX(挂机升级突破!$CF$7:$CI$26,卡牌消耗!AM538,卡牌消耗!AJ538)*INDEX($B$6:$F$6,AK538),0),"")</f>
        <v>26</v>
      </c>
      <c r="AS538" s="120"/>
      <c r="AT538" s="120"/>
    </row>
    <row r="539" spans="16:46" ht="16.5" x14ac:dyDescent="0.2">
      <c r="P539" s="120">
        <v>535</v>
      </c>
      <c r="Q539" s="14">
        <f t="shared" si="123"/>
        <v>11</v>
      </c>
      <c r="R539" s="14">
        <f>INDEX(挂机升级突破!$BG$6:$BG$57,卡牌消耗!X539)</f>
        <v>11</v>
      </c>
      <c r="S539" s="14">
        <f>INDEX(挂机升级突破!BH$6:BH$57,卡牌消耗!$X539)</f>
        <v>3</v>
      </c>
      <c r="T539" s="14">
        <f>INDEX(挂机升级突破!BI$6:BI$57,卡牌消耗!$X539)</f>
        <v>0</v>
      </c>
      <c r="U539" s="14" t="str">
        <f t="shared" si="124"/>
        <v>张飞</v>
      </c>
      <c r="V539" s="14">
        <f t="shared" si="125"/>
        <v>4</v>
      </c>
      <c r="W539" s="14" t="str">
        <f t="shared" si="126"/>
        <v>张飞魂火-15</v>
      </c>
      <c r="X539" s="14">
        <f t="shared" si="127"/>
        <v>15</v>
      </c>
      <c r="Y539" s="14" t="str">
        <f>INDEX(挂机升级突破!$BJ$4:$BT$4,INDEX(挂机升级突破!$BG$6:$BG$57,卡牌消耗!X539))</f>
        <v>金币</v>
      </c>
      <c r="Z539" s="14">
        <f>ROUND(INDEX(挂机升级突破!$AZ$6:$AZ$57,卡牌消耗!X539)*INDEX(卡牌消耗!$B$8:$F$8,V539),0)</f>
        <v>8108</v>
      </c>
      <c r="AA539" s="14" t="str">
        <f>IF(S539&gt;0,INDEX(挂机升级突破!$BJ$4:$BT$4,S539),"")</f>
        <v>紫色基础材料</v>
      </c>
      <c r="AB539" s="14">
        <f>ROUND(INDEX(挂机升级突破!$BJ$6:$BT$57,卡牌消耗!X539,S539)*INDEX(卡牌消耗!$B$5:$F$5,V539),0)</f>
        <v>18</v>
      </c>
      <c r="AC539" s="14" t="str">
        <f>IF(T539&gt;0,INDEX(挂机升级突破!$BJ$4:$BT$4,T539),"")</f>
        <v/>
      </c>
      <c r="AD539" s="14" t="str">
        <f>IF(T539&gt;0,ROUND(INDEX(挂机升级突破!$BJ$6:$BT$57,卡牌消耗!X539,T539)*INDEX(卡牌消耗!$B$7:$F$7,V539),0),"")</f>
        <v/>
      </c>
      <c r="AG539" s="120">
        <v>535</v>
      </c>
      <c r="AH539" s="14">
        <f t="shared" si="128"/>
        <v>27</v>
      </c>
      <c r="AI539" s="14">
        <f>INDEX(挂机升级突破!$BY$7:$BY$26,AM539)</f>
        <v>5</v>
      </c>
      <c r="AJ539" s="14">
        <f>INDEX(挂机升级突破!$BZ$7:$BZ$26,AM539)</f>
        <v>3</v>
      </c>
      <c r="AK539" s="14">
        <f t="shared" si="129"/>
        <v>3</v>
      </c>
      <c r="AL539" s="14" t="str">
        <f t="shared" si="130"/>
        <v>燕青</v>
      </c>
      <c r="AM539" s="14">
        <f t="shared" si="131"/>
        <v>15</v>
      </c>
      <c r="AN539" s="14" t="str">
        <f t="shared" si="132"/>
        <v>燕青15突</v>
      </c>
      <c r="AO539" s="14" t="str">
        <f>IF(AI539&gt;0,INDEX(挂机升级突破!$CF$5:$CJ$5,卡牌消耗!AI539),"")</f>
        <v>金币</v>
      </c>
      <c r="AP539" s="14">
        <f>IF(AI539&gt;0,ROUND(INDEX(挂机升级突破!$CJ$7:$CJ$26,卡牌消耗!AM539)*INDEX(卡牌消耗!$B$8:$F$8,AK539),0),"")</f>
        <v>25306</v>
      </c>
      <c r="AQ539" s="14" t="str">
        <f>IF(AJ539&gt;0,INDEX(挂机升级突破!$CF$5:$CJ$5,卡牌消耗!AJ539),"")</f>
        <v>银母</v>
      </c>
      <c r="AR539" s="14">
        <f>IF(AJ539&gt;0,ROUND(INDEX(挂机升级突破!$CF$7:$CI$26,卡牌消耗!AM539,卡牌消耗!AJ539)*INDEX($B$6:$F$6,AK539),0),"")</f>
        <v>35</v>
      </c>
      <c r="AS539" s="120"/>
      <c r="AT539" s="120"/>
    </row>
    <row r="540" spans="16:46" ht="16.5" x14ac:dyDescent="0.2">
      <c r="P540" s="120">
        <v>536</v>
      </c>
      <c r="Q540" s="14">
        <f t="shared" si="123"/>
        <v>11</v>
      </c>
      <c r="R540" s="14">
        <f>INDEX(挂机升级突破!$BG$6:$BG$57,卡牌消耗!X540)</f>
        <v>11</v>
      </c>
      <c r="S540" s="14">
        <f>INDEX(挂机升级突破!BH$6:BH$57,卡牌消耗!$X540)</f>
        <v>3</v>
      </c>
      <c r="T540" s="14">
        <f>INDEX(挂机升级突破!BI$6:BI$57,卡牌消耗!$X540)</f>
        <v>0</v>
      </c>
      <c r="U540" s="14" t="str">
        <f t="shared" si="124"/>
        <v>张飞</v>
      </c>
      <c r="V540" s="14">
        <f t="shared" si="125"/>
        <v>4</v>
      </c>
      <c r="W540" s="14" t="str">
        <f t="shared" si="126"/>
        <v>张飞魂火-16</v>
      </c>
      <c r="X540" s="14">
        <f t="shared" si="127"/>
        <v>16</v>
      </c>
      <c r="Y540" s="14" t="str">
        <f>INDEX(挂机升级突破!$BJ$4:$BT$4,INDEX(挂机升级突破!$BG$6:$BG$57,卡牌消耗!X540))</f>
        <v>金币</v>
      </c>
      <c r="Z540" s="14">
        <f>ROUND(INDEX(挂机升级突破!$AZ$6:$AZ$57,卡牌消耗!X540)*INDEX(卡牌消耗!$B$8:$F$8,V540),0)</f>
        <v>9045</v>
      </c>
      <c r="AA540" s="14" t="str">
        <f>IF(S540&gt;0,INDEX(挂机升级突破!$BJ$4:$BT$4,S540),"")</f>
        <v>紫色基础材料</v>
      </c>
      <c r="AB540" s="14">
        <f>ROUND(INDEX(挂机升级突破!$BJ$6:$BT$57,卡牌消耗!X540,S540)*INDEX(卡牌消耗!$B$5:$F$5,V540),0)</f>
        <v>18</v>
      </c>
      <c r="AC540" s="14" t="str">
        <f>IF(T540&gt;0,INDEX(挂机升级突破!$BJ$4:$BT$4,T540),"")</f>
        <v/>
      </c>
      <c r="AD540" s="14" t="str">
        <f>IF(T540&gt;0,ROUND(INDEX(挂机升级突破!$BJ$6:$BT$57,卡牌消耗!X540,T540)*INDEX(卡牌消耗!$B$7:$F$7,V540),0),"")</f>
        <v/>
      </c>
      <c r="AG540" s="120">
        <v>536</v>
      </c>
      <c r="AH540" s="14">
        <f t="shared" si="128"/>
        <v>27</v>
      </c>
      <c r="AI540" s="14">
        <f>INDEX(挂机升级突破!$BY$7:$BY$26,AM540)</f>
        <v>5</v>
      </c>
      <c r="AJ540" s="14">
        <f>INDEX(挂机升级突破!$BZ$7:$BZ$26,AM540)</f>
        <v>3</v>
      </c>
      <c r="AK540" s="14">
        <f t="shared" si="129"/>
        <v>3</v>
      </c>
      <c r="AL540" s="14" t="str">
        <f t="shared" si="130"/>
        <v>燕青</v>
      </c>
      <c r="AM540" s="14">
        <f t="shared" si="131"/>
        <v>16</v>
      </c>
      <c r="AN540" s="14" t="str">
        <f t="shared" si="132"/>
        <v>燕青16突</v>
      </c>
      <c r="AO540" s="14" t="str">
        <f>IF(AI540&gt;0,INDEX(挂机升级突破!$CF$5:$CJ$5,卡牌消耗!AI540),"")</f>
        <v>金币</v>
      </c>
      <c r="AP540" s="14">
        <f>IF(AI540&gt;0,ROUND(INDEX(挂机升级突破!$CJ$7:$CJ$26,卡牌消耗!AM540)*INDEX(卡牌消耗!$B$8:$F$8,AK540),0),"")</f>
        <v>32400</v>
      </c>
      <c r="AQ540" s="14" t="str">
        <f>IF(AJ540&gt;0,INDEX(挂机升级突破!$CF$5:$CJ$5,卡牌消耗!AJ540),"")</f>
        <v>银母</v>
      </c>
      <c r="AR540" s="14">
        <f>IF(AJ540&gt;0,ROUND(INDEX(挂机升级突破!$CF$7:$CI$26,卡牌消耗!AM540,卡牌消耗!AJ540)*INDEX($B$6:$F$6,AK540),0),"")</f>
        <v>45</v>
      </c>
      <c r="AS540" s="120"/>
      <c r="AT540" s="120"/>
    </row>
    <row r="541" spans="16:46" ht="16.5" x14ac:dyDescent="0.2">
      <c r="P541" s="120">
        <v>537</v>
      </c>
      <c r="Q541" s="14">
        <f t="shared" si="123"/>
        <v>11</v>
      </c>
      <c r="R541" s="14">
        <f>INDEX(挂机升级突破!$BG$6:$BG$57,卡牌消耗!X541)</f>
        <v>11</v>
      </c>
      <c r="S541" s="14">
        <f>INDEX(挂机升级突破!BH$6:BH$57,卡牌消耗!$X541)</f>
        <v>3</v>
      </c>
      <c r="T541" s="14">
        <f>INDEX(挂机升级突破!BI$6:BI$57,卡牌消耗!$X541)</f>
        <v>0</v>
      </c>
      <c r="U541" s="14" t="str">
        <f t="shared" si="124"/>
        <v>张飞</v>
      </c>
      <c r="V541" s="14">
        <f t="shared" si="125"/>
        <v>4</v>
      </c>
      <c r="W541" s="14" t="str">
        <f t="shared" si="126"/>
        <v>张飞魂火-17</v>
      </c>
      <c r="X541" s="14">
        <f t="shared" si="127"/>
        <v>17</v>
      </c>
      <c r="Y541" s="14" t="str">
        <f>INDEX(挂机升级突破!$BJ$4:$BT$4,INDEX(挂机升级突破!$BG$6:$BG$57,卡牌消耗!X541))</f>
        <v>金币</v>
      </c>
      <c r="Z541" s="14">
        <f>ROUND(INDEX(挂机升级突破!$AZ$6:$AZ$57,卡牌消耗!X541)*INDEX(卡牌消耗!$B$8:$F$8,V541),0)</f>
        <v>10140</v>
      </c>
      <c r="AA541" s="14" t="str">
        <f>IF(S541&gt;0,INDEX(挂机升级突破!$BJ$4:$BT$4,S541),"")</f>
        <v>紫色基础材料</v>
      </c>
      <c r="AB541" s="14">
        <f>ROUND(INDEX(挂机升级突破!$BJ$6:$BT$57,卡牌消耗!X541,S541)*INDEX(卡牌消耗!$B$5:$F$5,V541),0)</f>
        <v>36</v>
      </c>
      <c r="AC541" s="14" t="str">
        <f>IF(T541&gt;0,INDEX(挂机升级突破!$BJ$4:$BT$4,T541),"")</f>
        <v/>
      </c>
      <c r="AD541" s="14" t="str">
        <f>IF(T541&gt;0,ROUND(INDEX(挂机升级突破!$BJ$6:$BT$57,卡牌消耗!X541,T541)*INDEX(卡牌消耗!$B$7:$F$7,V541),0),"")</f>
        <v/>
      </c>
      <c r="AG541" s="120">
        <v>537</v>
      </c>
      <c r="AH541" s="14">
        <f t="shared" si="128"/>
        <v>27</v>
      </c>
      <c r="AI541" s="14">
        <f>INDEX(挂机升级突破!$BY$7:$BY$26,AM541)</f>
        <v>5</v>
      </c>
      <c r="AJ541" s="14">
        <f>INDEX(挂机升级突破!$BZ$7:$BZ$26,AM541)</f>
        <v>4</v>
      </c>
      <c r="AK541" s="14">
        <f t="shared" si="129"/>
        <v>3</v>
      </c>
      <c r="AL541" s="14" t="str">
        <f t="shared" si="130"/>
        <v>燕青</v>
      </c>
      <c r="AM541" s="14">
        <f t="shared" si="131"/>
        <v>17</v>
      </c>
      <c r="AN541" s="14" t="str">
        <f t="shared" si="132"/>
        <v>燕青17突</v>
      </c>
      <c r="AO541" s="14" t="str">
        <f>IF(AI541&gt;0,INDEX(挂机升级突破!$CF$5:$CJ$5,卡牌消耗!AI541),"")</f>
        <v>金币</v>
      </c>
      <c r="AP541" s="14">
        <f>IF(AI541&gt;0,ROUND(INDEX(挂机升级突破!$CJ$7:$CJ$26,卡牌消耗!AM541)*INDEX(卡牌消耗!$B$8:$F$8,AK541),0),"")</f>
        <v>36266</v>
      </c>
      <c r="AQ541" s="14" t="str">
        <f>IF(AJ541&gt;0,INDEX(挂机升级突破!$CF$5:$CJ$5,卡牌消耗!AJ541),"")</f>
        <v>铀金</v>
      </c>
      <c r="AR541" s="14">
        <f>IF(AJ541&gt;0,ROUND(INDEX(挂机升级突破!$CF$7:$CI$26,卡牌消耗!AM541,卡牌消耗!AJ541)*INDEX($B$6:$F$6,AK541),0),"")</f>
        <v>9</v>
      </c>
      <c r="AS541" s="120"/>
      <c r="AT541" s="120"/>
    </row>
    <row r="542" spans="16:46" ht="16.5" x14ac:dyDescent="0.2">
      <c r="P542" s="120">
        <v>538</v>
      </c>
      <c r="Q542" s="14">
        <f t="shared" si="123"/>
        <v>11</v>
      </c>
      <c r="R542" s="14">
        <f>INDEX(挂机升级突破!$BG$6:$BG$57,卡牌消耗!X542)</f>
        <v>11</v>
      </c>
      <c r="S542" s="14">
        <f>INDEX(挂机升级突破!BH$6:BH$57,卡牌消耗!$X542)</f>
        <v>3</v>
      </c>
      <c r="T542" s="14">
        <f>INDEX(挂机升级突破!BI$6:BI$57,卡牌消耗!$X542)</f>
        <v>0</v>
      </c>
      <c r="U542" s="14" t="str">
        <f t="shared" si="124"/>
        <v>张飞</v>
      </c>
      <c r="V542" s="14">
        <f t="shared" si="125"/>
        <v>4</v>
      </c>
      <c r="W542" s="14" t="str">
        <f t="shared" si="126"/>
        <v>张飞魂火-18</v>
      </c>
      <c r="X542" s="14">
        <f t="shared" si="127"/>
        <v>18</v>
      </c>
      <c r="Y542" s="14" t="str">
        <f>INDEX(挂机升级突破!$BJ$4:$BT$4,INDEX(挂机升级突破!$BG$6:$BG$57,卡牌消耗!X542))</f>
        <v>金币</v>
      </c>
      <c r="Z542" s="14">
        <f>ROUND(INDEX(挂机升级突破!$AZ$6:$AZ$57,卡牌消耗!X542)*INDEX(卡牌消耗!$B$8:$F$8,V542),0)</f>
        <v>11310</v>
      </c>
      <c r="AA542" s="14" t="str">
        <f>IF(S542&gt;0,INDEX(挂机升级突破!$BJ$4:$BT$4,S542),"")</f>
        <v>紫色基础材料</v>
      </c>
      <c r="AB542" s="14">
        <f>ROUND(INDEX(挂机升级突破!$BJ$6:$BT$57,卡牌消耗!X542,S542)*INDEX(卡牌消耗!$B$5:$F$5,V542),0)</f>
        <v>36</v>
      </c>
      <c r="AC542" s="14" t="str">
        <f>IF(T542&gt;0,INDEX(挂机升级突破!$BJ$4:$BT$4,T542),"")</f>
        <v/>
      </c>
      <c r="AD542" s="14" t="str">
        <f>IF(T542&gt;0,ROUND(INDEX(挂机升级突破!$BJ$6:$BT$57,卡牌消耗!X542,T542)*INDEX(卡牌消耗!$B$7:$F$7,V542),0),"")</f>
        <v/>
      </c>
      <c r="AG542" s="120">
        <v>538</v>
      </c>
      <c r="AH542" s="14">
        <f t="shared" si="128"/>
        <v>27</v>
      </c>
      <c r="AI542" s="14">
        <f>INDEX(挂机升级突破!$BY$7:$BY$26,AM542)</f>
        <v>5</v>
      </c>
      <c r="AJ542" s="14">
        <f>INDEX(挂机升级突破!$BZ$7:$BZ$26,AM542)</f>
        <v>4</v>
      </c>
      <c r="AK542" s="14">
        <f t="shared" si="129"/>
        <v>3</v>
      </c>
      <c r="AL542" s="14" t="str">
        <f t="shared" si="130"/>
        <v>燕青</v>
      </c>
      <c r="AM542" s="14">
        <f t="shared" si="131"/>
        <v>18</v>
      </c>
      <c r="AN542" s="14" t="str">
        <f t="shared" si="132"/>
        <v>燕青18突</v>
      </c>
      <c r="AO542" s="14" t="str">
        <f>IF(AI542&gt;0,INDEX(挂机升级突破!$CF$5:$CJ$5,卡牌消耗!AI542),"")</f>
        <v>金币</v>
      </c>
      <c r="AP542" s="14">
        <f>IF(AI542&gt;0,ROUND(INDEX(挂机升级突破!$CJ$7:$CJ$26,卡牌消耗!AM542)*INDEX(卡牌消耗!$B$8:$F$8,AK542),0),"")</f>
        <v>54000</v>
      </c>
      <c r="AQ542" s="14" t="str">
        <f>IF(AJ542&gt;0,INDEX(挂机升级突破!$CF$5:$CJ$5,卡牌消耗!AJ542),"")</f>
        <v>铀金</v>
      </c>
      <c r="AR542" s="14">
        <f>IF(AJ542&gt;0,ROUND(INDEX(挂机升级突破!$CF$7:$CI$26,卡牌消耗!AM542,卡牌消耗!AJ542)*INDEX($B$6:$F$6,AK542),0),"")</f>
        <v>12</v>
      </c>
      <c r="AS542" s="120"/>
      <c r="AT542" s="120"/>
    </row>
    <row r="543" spans="16:46" ht="16.5" x14ac:dyDescent="0.2">
      <c r="P543" s="120">
        <v>539</v>
      </c>
      <c r="Q543" s="14">
        <f t="shared" si="123"/>
        <v>11</v>
      </c>
      <c r="R543" s="14">
        <f>INDEX(挂机升级突破!$BG$6:$BG$57,卡牌消耗!X543)</f>
        <v>11</v>
      </c>
      <c r="S543" s="14">
        <f>INDEX(挂机升级突破!BH$6:BH$57,卡牌消耗!$X543)</f>
        <v>3</v>
      </c>
      <c r="T543" s="14">
        <f>INDEX(挂机升级突破!BI$6:BI$57,卡牌消耗!$X543)</f>
        <v>0</v>
      </c>
      <c r="U543" s="14" t="str">
        <f t="shared" si="124"/>
        <v>张飞</v>
      </c>
      <c r="V543" s="14">
        <f t="shared" si="125"/>
        <v>4</v>
      </c>
      <c r="W543" s="14" t="str">
        <f t="shared" si="126"/>
        <v>张飞魂火-19</v>
      </c>
      <c r="X543" s="14">
        <f t="shared" si="127"/>
        <v>19</v>
      </c>
      <c r="Y543" s="14" t="str">
        <f>INDEX(挂机升级突破!$BJ$4:$BT$4,INDEX(挂机升级突破!$BG$6:$BG$57,卡牌消耗!X543))</f>
        <v>金币</v>
      </c>
      <c r="Z543" s="14">
        <f>ROUND(INDEX(挂机升级突破!$AZ$6:$AZ$57,卡牌消耗!X543)*INDEX(卡牌消耗!$B$8:$F$8,V543),0)</f>
        <v>12375</v>
      </c>
      <c r="AA543" s="14" t="str">
        <f>IF(S543&gt;0,INDEX(挂机升级突破!$BJ$4:$BT$4,S543),"")</f>
        <v>紫色基础材料</v>
      </c>
      <c r="AB543" s="14">
        <f>ROUND(INDEX(挂机升级突破!$BJ$6:$BT$57,卡牌消耗!X543,S543)*INDEX(卡牌消耗!$B$5:$F$5,V543),0)</f>
        <v>36</v>
      </c>
      <c r="AC543" s="14" t="str">
        <f>IF(T543&gt;0,INDEX(挂机升级突破!$BJ$4:$BT$4,T543),"")</f>
        <v/>
      </c>
      <c r="AD543" s="14" t="str">
        <f>IF(T543&gt;0,ROUND(INDEX(挂机升级突破!$BJ$6:$BT$57,卡牌消耗!X543,T543)*INDEX(卡牌消耗!$B$7:$F$7,V543),0),"")</f>
        <v/>
      </c>
      <c r="AG543" s="120">
        <v>539</v>
      </c>
      <c r="AH543" s="14">
        <f t="shared" si="128"/>
        <v>27</v>
      </c>
      <c r="AI543" s="14">
        <f>INDEX(挂机升级突破!$BY$7:$BY$26,AM543)</f>
        <v>5</v>
      </c>
      <c r="AJ543" s="14">
        <f>INDEX(挂机升级突破!$BZ$7:$BZ$26,AM543)</f>
        <v>4</v>
      </c>
      <c r="AK543" s="14">
        <f t="shared" si="129"/>
        <v>3</v>
      </c>
      <c r="AL543" s="14" t="str">
        <f t="shared" si="130"/>
        <v>燕青</v>
      </c>
      <c r="AM543" s="14">
        <f t="shared" si="131"/>
        <v>19</v>
      </c>
      <c r="AN543" s="14" t="str">
        <f t="shared" si="132"/>
        <v>燕青19突</v>
      </c>
      <c r="AO543" s="14" t="str">
        <f>IF(AI543&gt;0,INDEX(挂机升级突破!$CF$5:$CJ$5,卡牌消耗!AI543),"")</f>
        <v>金币</v>
      </c>
      <c r="AP543" s="14">
        <f>IF(AI543&gt;0,ROUND(INDEX(挂机升级突破!$CJ$7:$CJ$26,卡牌消耗!AM543)*INDEX(卡牌消耗!$B$8:$F$8,AK543),0),"")</f>
        <v>65106</v>
      </c>
      <c r="AQ543" s="14" t="str">
        <f>IF(AJ543&gt;0,INDEX(挂机升级突破!$CF$5:$CJ$5,卡牌消耗!AJ543),"")</f>
        <v>铀金</v>
      </c>
      <c r="AR543" s="14">
        <f>IF(AJ543&gt;0,ROUND(INDEX(挂机升级突破!$CF$7:$CI$26,卡牌消耗!AM543,卡牌消耗!AJ543)*INDEX($B$6:$F$6,AK543),0),"")</f>
        <v>16</v>
      </c>
      <c r="AS543" s="120"/>
      <c r="AT543" s="120"/>
    </row>
    <row r="544" spans="16:46" ht="16.5" x14ac:dyDescent="0.2">
      <c r="P544" s="120">
        <v>540</v>
      </c>
      <c r="Q544" s="14">
        <f t="shared" si="123"/>
        <v>11</v>
      </c>
      <c r="R544" s="14">
        <f>INDEX(挂机升级突破!$BG$6:$BG$57,卡牌消耗!X544)</f>
        <v>11</v>
      </c>
      <c r="S544" s="14">
        <f>INDEX(挂机升级突破!BH$6:BH$57,卡牌消耗!$X544)</f>
        <v>3</v>
      </c>
      <c r="T544" s="14">
        <f>INDEX(挂机升级突破!BI$6:BI$57,卡牌消耗!$X544)</f>
        <v>0</v>
      </c>
      <c r="U544" s="14" t="str">
        <f t="shared" si="124"/>
        <v>张飞</v>
      </c>
      <c r="V544" s="14">
        <f t="shared" si="125"/>
        <v>4</v>
      </c>
      <c r="W544" s="14" t="str">
        <f t="shared" si="126"/>
        <v>张飞魂火-20</v>
      </c>
      <c r="X544" s="14">
        <f t="shared" si="127"/>
        <v>20</v>
      </c>
      <c r="Y544" s="14" t="str">
        <f>INDEX(挂机升级突破!$BJ$4:$BT$4,INDEX(挂机升级突破!$BG$6:$BG$57,卡牌消耗!X544))</f>
        <v>金币</v>
      </c>
      <c r="Z544" s="14">
        <f>ROUND(INDEX(挂机升级突破!$AZ$6:$AZ$57,卡牌消耗!X544)*INDEX(卡牌消耗!$B$8:$F$8,V544),0)</f>
        <v>13800</v>
      </c>
      <c r="AA544" s="14" t="str">
        <f>IF(S544&gt;0,INDEX(挂机升级突破!$BJ$4:$BT$4,S544),"")</f>
        <v>紫色基础材料</v>
      </c>
      <c r="AB544" s="14">
        <f>ROUND(INDEX(挂机升级突破!$BJ$6:$BT$57,卡牌消耗!X544,S544)*INDEX(卡牌消耗!$B$5:$F$5,V544),0)</f>
        <v>60</v>
      </c>
      <c r="AC544" s="14" t="str">
        <f>IF(T544&gt;0,INDEX(挂机升级突破!$BJ$4:$BT$4,T544),"")</f>
        <v/>
      </c>
      <c r="AD544" s="14" t="str">
        <f>IF(T544&gt;0,ROUND(INDEX(挂机升级突破!$BJ$6:$BT$57,卡牌消耗!X544,T544)*INDEX(卡牌消耗!$B$7:$F$7,V544),0),"")</f>
        <v/>
      </c>
      <c r="AG544" s="120">
        <v>540</v>
      </c>
      <c r="AH544" s="14">
        <f t="shared" si="128"/>
        <v>27</v>
      </c>
      <c r="AI544" s="14">
        <f>INDEX(挂机升级突破!$BY$7:$BY$26,AM544)</f>
        <v>5</v>
      </c>
      <c r="AJ544" s="14">
        <f>INDEX(挂机升级突破!$BZ$7:$BZ$26,AM544)</f>
        <v>4</v>
      </c>
      <c r="AK544" s="14">
        <f t="shared" si="129"/>
        <v>3</v>
      </c>
      <c r="AL544" s="14" t="str">
        <f t="shared" si="130"/>
        <v>燕青</v>
      </c>
      <c r="AM544" s="14">
        <f t="shared" si="131"/>
        <v>20</v>
      </c>
      <c r="AN544" s="14" t="str">
        <f t="shared" si="132"/>
        <v>燕青20突</v>
      </c>
      <c r="AO544" s="14" t="str">
        <f>IF(AI544&gt;0,INDEX(挂机升级突破!$CF$5:$CJ$5,卡牌消耗!AI544),"")</f>
        <v>金币</v>
      </c>
      <c r="AP544" s="14">
        <f>IF(AI544&gt;0,ROUND(INDEX(挂机升级突破!$CJ$7:$CJ$26,卡牌消耗!AM544)*INDEX(卡牌消耗!$B$8:$F$8,AK544),0),"")</f>
        <v>90720</v>
      </c>
      <c r="AQ544" s="14" t="str">
        <f>IF(AJ544&gt;0,INDEX(挂机升级突破!$CF$5:$CJ$5,卡牌消耗!AJ544),"")</f>
        <v>铀金</v>
      </c>
      <c r="AR544" s="14">
        <f>IF(AJ544&gt;0,ROUND(INDEX(挂机升级突破!$CF$7:$CI$26,卡牌消耗!AM544,卡牌消耗!AJ544)*INDEX($B$6:$F$6,AK544),0),"")</f>
        <v>21</v>
      </c>
      <c r="AS544" s="120"/>
      <c r="AT544" s="120"/>
    </row>
    <row r="545" spans="16:46" ht="16.5" x14ac:dyDescent="0.2">
      <c r="P545" s="120">
        <v>541</v>
      </c>
      <c r="Q545" s="14">
        <f t="shared" si="123"/>
        <v>11</v>
      </c>
      <c r="R545" s="14">
        <f>INDEX(挂机升级突破!$BG$6:$BG$57,卡牌消耗!X545)</f>
        <v>11</v>
      </c>
      <c r="S545" s="14">
        <f>INDEX(挂机升级突破!BH$6:BH$57,卡牌消耗!$X545)</f>
        <v>3</v>
      </c>
      <c r="T545" s="14">
        <f>INDEX(挂机升级突破!BI$6:BI$57,卡牌消耗!$X545)</f>
        <v>0</v>
      </c>
      <c r="U545" s="14" t="str">
        <f t="shared" si="124"/>
        <v>张飞</v>
      </c>
      <c r="V545" s="14">
        <f t="shared" si="125"/>
        <v>4</v>
      </c>
      <c r="W545" s="14" t="str">
        <f t="shared" si="126"/>
        <v>张飞魂火-21</v>
      </c>
      <c r="X545" s="14">
        <f t="shared" si="127"/>
        <v>21</v>
      </c>
      <c r="Y545" s="14" t="str">
        <f>INDEX(挂机升级突破!$BJ$4:$BT$4,INDEX(挂机升级突破!$BG$6:$BG$57,卡牌消耗!X545))</f>
        <v>金币</v>
      </c>
      <c r="Z545" s="14">
        <f>ROUND(INDEX(挂机升级突破!$AZ$6:$AZ$57,卡牌消耗!X545)*INDEX(卡牌消耗!$B$8:$F$8,V545),0)</f>
        <v>15210</v>
      </c>
      <c r="AA545" s="14" t="str">
        <f>IF(S545&gt;0,INDEX(挂机升级突破!$BJ$4:$BT$4,S545),"")</f>
        <v>紫色基础材料</v>
      </c>
      <c r="AB545" s="14">
        <f>ROUND(INDEX(挂机升级突破!$BJ$6:$BT$57,卡牌消耗!X545,S545)*INDEX(卡牌消耗!$B$5:$F$5,V545),0)</f>
        <v>60</v>
      </c>
      <c r="AC545" s="14" t="str">
        <f>IF(T545&gt;0,INDEX(挂机升级突破!$BJ$4:$BT$4,T545),"")</f>
        <v/>
      </c>
      <c r="AD545" s="14" t="str">
        <f>IF(T545&gt;0,ROUND(INDEX(挂机升级突破!$BJ$6:$BT$57,卡牌消耗!X545,T545)*INDEX(卡牌消耗!$B$7:$F$7,V545),0),"")</f>
        <v/>
      </c>
      <c r="AG545" s="120">
        <v>541</v>
      </c>
      <c r="AH545" s="14">
        <f t="shared" si="128"/>
        <v>28</v>
      </c>
      <c r="AI545" s="14">
        <f>INDEX(挂机升级突破!$BY$7:$BY$26,AM545)</f>
        <v>0</v>
      </c>
      <c r="AJ545" s="14">
        <f>INDEX(挂机升级突破!$BZ$7:$BZ$26,AM545)</f>
        <v>0</v>
      </c>
      <c r="AK545" s="14">
        <f t="shared" si="129"/>
        <v>4</v>
      </c>
      <c r="AL545" s="14" t="str">
        <f t="shared" si="130"/>
        <v>秦琼</v>
      </c>
      <c r="AM545" s="14">
        <f t="shared" si="131"/>
        <v>1</v>
      </c>
      <c r="AN545" s="14" t="str">
        <f t="shared" si="132"/>
        <v>秦琼1突</v>
      </c>
      <c r="AO545" s="14" t="str">
        <f>IF(AI545&gt;0,INDEX(挂机升级突破!$CF$5:$CJ$5,卡牌消耗!AI545),"")</f>
        <v/>
      </c>
      <c r="AP545" s="14" t="str">
        <f>IF(AI545&gt;0,ROUND(INDEX(挂机升级突破!$CJ$7:$CJ$26,卡牌消耗!AM545)*INDEX(卡牌消耗!$B$8:$F$8,AK545),0),"")</f>
        <v/>
      </c>
      <c r="AQ545" s="14" t="str">
        <f>IF(AJ545&gt;0,INDEX(挂机升级突破!$CF$5:$CJ$5,卡牌消耗!AJ545),"")</f>
        <v/>
      </c>
      <c r="AR545" s="14" t="str">
        <f>IF(AJ545&gt;0,ROUND(INDEX(挂机升级突破!$CF$7:$CI$26,卡牌消耗!AM545,卡牌消耗!AJ545)*INDEX($B$6:$F$6,AK545),0),"")</f>
        <v/>
      </c>
      <c r="AS545" s="120"/>
      <c r="AT545" s="120"/>
    </row>
    <row r="546" spans="16:46" ht="16.5" x14ac:dyDescent="0.2">
      <c r="P546" s="120">
        <v>542</v>
      </c>
      <c r="Q546" s="14">
        <f t="shared" si="123"/>
        <v>11</v>
      </c>
      <c r="R546" s="14">
        <f>INDEX(挂机升级突破!$BG$6:$BG$57,卡牌消耗!X546)</f>
        <v>11</v>
      </c>
      <c r="S546" s="14">
        <f>INDEX(挂机升级突破!BH$6:BH$57,卡牌消耗!$X546)</f>
        <v>3</v>
      </c>
      <c r="T546" s="14">
        <f>INDEX(挂机升级突破!BI$6:BI$57,卡牌消耗!$X546)</f>
        <v>0</v>
      </c>
      <c r="U546" s="14" t="str">
        <f t="shared" si="124"/>
        <v>张飞</v>
      </c>
      <c r="V546" s="14">
        <f t="shared" si="125"/>
        <v>4</v>
      </c>
      <c r="W546" s="14" t="str">
        <f t="shared" si="126"/>
        <v>张飞魂火-22</v>
      </c>
      <c r="X546" s="14">
        <f t="shared" si="127"/>
        <v>22</v>
      </c>
      <c r="Y546" s="14" t="str">
        <f>INDEX(挂机升级突破!$BJ$4:$BT$4,INDEX(挂机升级突破!$BG$6:$BG$57,卡牌消耗!X546))</f>
        <v>金币</v>
      </c>
      <c r="Z546" s="14">
        <f>ROUND(INDEX(挂机升级突破!$AZ$6:$AZ$57,卡牌消耗!X546)*INDEX(卡牌消耗!$B$8:$F$8,V546),0)</f>
        <v>16965</v>
      </c>
      <c r="AA546" s="14" t="str">
        <f>IF(S546&gt;0,INDEX(挂机升级突破!$BJ$4:$BT$4,S546),"")</f>
        <v>紫色基础材料</v>
      </c>
      <c r="AB546" s="14">
        <f>ROUND(INDEX(挂机升级突破!$BJ$6:$BT$57,卡牌消耗!X546,S546)*INDEX(卡牌消耗!$B$5:$F$5,V546),0)</f>
        <v>60</v>
      </c>
      <c r="AC546" s="14" t="str">
        <f>IF(T546&gt;0,INDEX(挂机升级突破!$BJ$4:$BT$4,T546),"")</f>
        <v/>
      </c>
      <c r="AD546" s="14" t="str">
        <f>IF(T546&gt;0,ROUND(INDEX(挂机升级突破!$BJ$6:$BT$57,卡牌消耗!X546,T546)*INDEX(卡牌消耗!$B$7:$F$7,V546),0),"")</f>
        <v/>
      </c>
      <c r="AG546" s="120">
        <v>542</v>
      </c>
      <c r="AH546" s="14">
        <f t="shared" si="128"/>
        <v>28</v>
      </c>
      <c r="AI546" s="14">
        <f>INDEX(挂机升级突破!$BY$7:$BY$26,AM546)</f>
        <v>5</v>
      </c>
      <c r="AJ546" s="14">
        <f>INDEX(挂机升级突破!$BZ$7:$BZ$26,AM546)</f>
        <v>0</v>
      </c>
      <c r="AK546" s="14">
        <f t="shared" si="129"/>
        <v>4</v>
      </c>
      <c r="AL546" s="14" t="str">
        <f t="shared" si="130"/>
        <v>秦琼</v>
      </c>
      <c r="AM546" s="14">
        <f t="shared" si="131"/>
        <v>2</v>
      </c>
      <c r="AN546" s="14" t="str">
        <f t="shared" si="132"/>
        <v>秦琼2突</v>
      </c>
      <c r="AO546" s="14" t="str">
        <f>IF(AI546&gt;0,INDEX(挂机升级突破!$CF$5:$CJ$5,卡牌消耗!AI546),"")</f>
        <v>金币</v>
      </c>
      <c r="AP546" s="14">
        <f>IF(AI546&gt;0,ROUND(INDEX(挂机升级突破!$CJ$7:$CJ$26,卡牌消耗!AM546)*INDEX(卡牌消耗!$B$8:$F$8,AK546),0),"")</f>
        <v>120</v>
      </c>
      <c r="AQ546" s="14" t="str">
        <f>IF(AJ546&gt;0,INDEX(挂机升级突破!$CF$5:$CJ$5,卡牌消耗!AJ546),"")</f>
        <v/>
      </c>
      <c r="AR546" s="14" t="str">
        <f>IF(AJ546&gt;0,ROUND(INDEX(挂机升级突破!$CF$7:$CI$26,卡牌消耗!AM546,卡牌消耗!AJ546)*INDEX($B$6:$F$6,AK546),0),"")</f>
        <v/>
      </c>
      <c r="AS546" s="120"/>
      <c r="AT546" s="120"/>
    </row>
    <row r="547" spans="16:46" ht="16.5" x14ac:dyDescent="0.2">
      <c r="P547" s="120">
        <v>543</v>
      </c>
      <c r="Q547" s="14">
        <f t="shared" si="123"/>
        <v>11</v>
      </c>
      <c r="R547" s="14">
        <f>INDEX(挂机升级突破!$BG$6:$BG$57,卡牌消耗!X547)</f>
        <v>11</v>
      </c>
      <c r="S547" s="14">
        <f>INDEX(挂机升级突破!BH$6:BH$57,卡牌消耗!$X547)</f>
        <v>4</v>
      </c>
      <c r="T547" s="14">
        <f>INDEX(挂机升级突破!BI$6:BI$57,卡牌消耗!$X547)</f>
        <v>0</v>
      </c>
      <c r="U547" s="14" t="str">
        <f t="shared" si="124"/>
        <v>张飞</v>
      </c>
      <c r="V547" s="14">
        <f t="shared" si="125"/>
        <v>4</v>
      </c>
      <c r="W547" s="14" t="str">
        <f t="shared" si="126"/>
        <v>张飞魂火-23</v>
      </c>
      <c r="X547" s="14">
        <f t="shared" si="127"/>
        <v>23</v>
      </c>
      <c r="Y547" s="14" t="str">
        <f>INDEX(挂机升级突破!$BJ$4:$BT$4,INDEX(挂机升级突破!$BG$6:$BG$57,卡牌消耗!X547))</f>
        <v>金币</v>
      </c>
      <c r="Z547" s="14">
        <f>ROUND(INDEX(挂机升级突破!$AZ$6:$AZ$57,卡牌消耗!X547)*INDEX(卡牌消耗!$B$8:$F$8,V547),0)</f>
        <v>18720</v>
      </c>
      <c r="AA547" s="14" t="str">
        <f>IF(S547&gt;0,INDEX(挂机升级突破!$BJ$4:$BT$4,S547),"")</f>
        <v>橙色基础材料</v>
      </c>
      <c r="AB547" s="14">
        <f>ROUND(INDEX(挂机升级突破!$BJ$6:$BT$57,卡牌消耗!X547,S547)*INDEX(卡牌消耗!$B$5:$F$5,V547),0)</f>
        <v>16</v>
      </c>
      <c r="AC547" s="14" t="str">
        <f>IF(T547&gt;0,INDEX(挂机升级突破!$BJ$4:$BT$4,T547),"")</f>
        <v/>
      </c>
      <c r="AD547" s="14" t="str">
        <f>IF(T547&gt;0,ROUND(INDEX(挂机升级突破!$BJ$6:$BT$57,卡牌消耗!X547,T547)*INDEX(卡牌消耗!$B$7:$F$7,V547),0),"")</f>
        <v/>
      </c>
      <c r="AG547" s="120">
        <v>543</v>
      </c>
      <c r="AH547" s="14">
        <f t="shared" si="128"/>
        <v>28</v>
      </c>
      <c r="AI547" s="14">
        <f>INDEX(挂机升级突破!$BY$7:$BY$26,AM547)</f>
        <v>5</v>
      </c>
      <c r="AJ547" s="14">
        <f>INDEX(挂机升级突破!$BZ$7:$BZ$26,AM547)</f>
        <v>0</v>
      </c>
      <c r="AK547" s="14">
        <f t="shared" si="129"/>
        <v>4</v>
      </c>
      <c r="AL547" s="14" t="str">
        <f t="shared" si="130"/>
        <v>秦琼</v>
      </c>
      <c r="AM547" s="14">
        <f t="shared" si="131"/>
        <v>3</v>
      </c>
      <c r="AN547" s="14" t="str">
        <f t="shared" si="132"/>
        <v>秦琼3突</v>
      </c>
      <c r="AO547" s="14" t="str">
        <f>IF(AI547&gt;0,INDEX(挂机升级突破!$CF$5:$CJ$5,卡牌消耗!AI547),"")</f>
        <v>金币</v>
      </c>
      <c r="AP547" s="14">
        <f>IF(AI547&gt;0,ROUND(INDEX(挂机升级突破!$CJ$7:$CJ$26,卡牌消耗!AM547)*INDEX(卡牌消耗!$B$8:$F$8,AK547),0),"")</f>
        <v>480</v>
      </c>
      <c r="AQ547" s="14" t="str">
        <f>IF(AJ547&gt;0,INDEX(挂机升级突破!$CF$5:$CJ$5,卡牌消耗!AJ547),"")</f>
        <v/>
      </c>
      <c r="AR547" s="14" t="str">
        <f>IF(AJ547&gt;0,ROUND(INDEX(挂机升级突破!$CF$7:$CI$26,卡牌消耗!AM547,卡牌消耗!AJ547)*INDEX($B$6:$F$6,AK547),0),"")</f>
        <v/>
      </c>
      <c r="AS547" s="120"/>
      <c r="AT547" s="120"/>
    </row>
    <row r="548" spans="16:46" ht="16.5" x14ac:dyDescent="0.2">
      <c r="P548" s="120">
        <v>544</v>
      </c>
      <c r="Q548" s="14">
        <f t="shared" si="123"/>
        <v>11</v>
      </c>
      <c r="R548" s="14">
        <f>INDEX(挂机升级突破!$BG$6:$BG$57,卡牌消耗!X548)</f>
        <v>11</v>
      </c>
      <c r="S548" s="14">
        <f>INDEX(挂机升级突破!BH$6:BH$57,卡牌消耗!$X548)</f>
        <v>4</v>
      </c>
      <c r="T548" s="14">
        <f>INDEX(挂机升级突破!BI$6:BI$57,卡牌消耗!$X548)</f>
        <v>0</v>
      </c>
      <c r="U548" s="14" t="str">
        <f t="shared" si="124"/>
        <v>张飞</v>
      </c>
      <c r="V548" s="14">
        <f t="shared" si="125"/>
        <v>4</v>
      </c>
      <c r="W548" s="14" t="str">
        <f t="shared" si="126"/>
        <v>张飞魂火-24</v>
      </c>
      <c r="X548" s="14">
        <f t="shared" si="127"/>
        <v>24</v>
      </c>
      <c r="Y548" s="14" t="str">
        <f>INDEX(挂机升级突破!$BJ$4:$BT$4,INDEX(挂机升级突破!$BG$6:$BG$57,卡牌消耗!X548))</f>
        <v>金币</v>
      </c>
      <c r="Z548" s="14">
        <f>ROUND(INDEX(挂机升级突破!$AZ$6:$AZ$57,卡牌消耗!X548)*INDEX(卡牌消耗!$B$8:$F$8,V548),0)</f>
        <v>20880</v>
      </c>
      <c r="AA548" s="14" t="str">
        <f>IF(S548&gt;0,INDEX(挂机升级突破!$BJ$4:$BT$4,S548),"")</f>
        <v>橙色基础材料</v>
      </c>
      <c r="AB548" s="14">
        <f>ROUND(INDEX(挂机升级突破!$BJ$6:$BT$57,卡牌消耗!X548,S548)*INDEX(卡牌消耗!$B$5:$F$5,V548),0)</f>
        <v>16</v>
      </c>
      <c r="AC548" s="14" t="str">
        <f>IF(T548&gt;0,INDEX(挂机升级突破!$BJ$4:$BT$4,T548),"")</f>
        <v/>
      </c>
      <c r="AD548" s="14" t="str">
        <f>IF(T548&gt;0,ROUND(INDEX(挂机升级突破!$BJ$6:$BT$57,卡牌消耗!X548,T548)*INDEX(卡牌消耗!$B$7:$F$7,V548),0),"")</f>
        <v/>
      </c>
      <c r="AG548" s="120">
        <v>544</v>
      </c>
      <c r="AH548" s="14">
        <f t="shared" si="128"/>
        <v>28</v>
      </c>
      <c r="AI548" s="14">
        <f>INDEX(挂机升级突破!$BY$7:$BY$26,AM548)</f>
        <v>5</v>
      </c>
      <c r="AJ548" s="14">
        <f>INDEX(挂机升级突破!$BZ$7:$BZ$26,AM548)</f>
        <v>1</v>
      </c>
      <c r="AK548" s="14">
        <f t="shared" si="129"/>
        <v>4</v>
      </c>
      <c r="AL548" s="14" t="str">
        <f t="shared" si="130"/>
        <v>秦琼</v>
      </c>
      <c r="AM548" s="14">
        <f t="shared" si="131"/>
        <v>4</v>
      </c>
      <c r="AN548" s="14" t="str">
        <f t="shared" si="132"/>
        <v>秦琼4突</v>
      </c>
      <c r="AO548" s="14" t="str">
        <f>IF(AI548&gt;0,INDEX(挂机升级突破!$CF$5:$CJ$5,卡牌消耗!AI548),"")</f>
        <v>金币</v>
      </c>
      <c r="AP548" s="14">
        <f>IF(AI548&gt;0,ROUND(INDEX(挂机升级突破!$CJ$7:$CJ$26,卡牌消耗!AM548)*INDEX(卡牌消耗!$B$8:$F$8,AK548),0),"")</f>
        <v>1440</v>
      </c>
      <c r="AQ548" s="14" t="str">
        <f>IF(AJ548&gt;0,INDEX(挂机升级突破!$CF$5:$CJ$5,卡牌消耗!AJ548),"")</f>
        <v>玄铁</v>
      </c>
      <c r="AR548" s="14">
        <f>IF(AJ548&gt;0,ROUND(INDEX(挂机升级突破!$CF$7:$CI$26,卡牌消耗!AM548,卡牌消耗!AJ548)*INDEX($B$6:$F$6,AK548),0),"")</f>
        <v>8</v>
      </c>
      <c r="AS548" s="120"/>
      <c r="AT548" s="120"/>
    </row>
    <row r="549" spans="16:46" ht="16.5" x14ac:dyDescent="0.2">
      <c r="P549" s="120">
        <v>545</v>
      </c>
      <c r="Q549" s="14">
        <f t="shared" si="123"/>
        <v>11</v>
      </c>
      <c r="R549" s="14">
        <f>INDEX(挂机升级突破!$BG$6:$BG$57,卡牌消耗!X549)</f>
        <v>11</v>
      </c>
      <c r="S549" s="14">
        <f>INDEX(挂机升级突破!BH$6:BH$57,卡牌消耗!$X549)</f>
        <v>4</v>
      </c>
      <c r="T549" s="14">
        <f>INDEX(挂机升级突破!BI$6:BI$57,卡牌消耗!$X549)</f>
        <v>0</v>
      </c>
      <c r="U549" s="14" t="str">
        <f t="shared" si="124"/>
        <v>张飞</v>
      </c>
      <c r="V549" s="14">
        <f t="shared" si="125"/>
        <v>4</v>
      </c>
      <c r="W549" s="14" t="str">
        <f t="shared" si="126"/>
        <v>张飞魂火-25</v>
      </c>
      <c r="X549" s="14">
        <f t="shared" si="127"/>
        <v>25</v>
      </c>
      <c r="Y549" s="14" t="str">
        <f>INDEX(挂机升级突破!$BJ$4:$BT$4,INDEX(挂机升级突破!$BG$6:$BG$57,卡牌消耗!X549))</f>
        <v>金币</v>
      </c>
      <c r="Z549" s="14">
        <f>ROUND(INDEX(挂机升级突破!$AZ$6:$AZ$57,卡牌消耗!X549)*INDEX(卡牌消耗!$B$8:$F$8,V549),0)</f>
        <v>25740</v>
      </c>
      <c r="AA549" s="14" t="str">
        <f>IF(S549&gt;0,INDEX(挂机升级突破!$BJ$4:$BT$4,S549),"")</f>
        <v>橙色基础材料</v>
      </c>
      <c r="AB549" s="14">
        <f>ROUND(INDEX(挂机升级突破!$BJ$6:$BT$57,卡牌消耗!X549,S549)*INDEX(卡牌消耗!$B$5:$F$5,V549),0)</f>
        <v>16</v>
      </c>
      <c r="AC549" s="14" t="str">
        <f>IF(T549&gt;0,INDEX(挂机升级突破!$BJ$4:$BT$4,T549),"")</f>
        <v/>
      </c>
      <c r="AD549" s="14" t="str">
        <f>IF(T549&gt;0,ROUND(INDEX(挂机升级突破!$BJ$6:$BT$57,卡牌消耗!X549,T549)*INDEX(卡牌消耗!$B$7:$F$7,V549),0),"")</f>
        <v/>
      </c>
      <c r="AG549" s="120">
        <v>545</v>
      </c>
      <c r="AH549" s="14">
        <f t="shared" si="128"/>
        <v>28</v>
      </c>
      <c r="AI549" s="14">
        <f>INDEX(挂机升级突破!$BY$7:$BY$26,AM549)</f>
        <v>5</v>
      </c>
      <c r="AJ549" s="14">
        <f>INDEX(挂机升级突破!$BZ$7:$BZ$26,AM549)</f>
        <v>1</v>
      </c>
      <c r="AK549" s="14">
        <f t="shared" si="129"/>
        <v>4</v>
      </c>
      <c r="AL549" s="14" t="str">
        <f t="shared" si="130"/>
        <v>秦琼</v>
      </c>
      <c r="AM549" s="14">
        <f t="shared" si="131"/>
        <v>5</v>
      </c>
      <c r="AN549" s="14" t="str">
        <f t="shared" si="132"/>
        <v>秦琼5突</v>
      </c>
      <c r="AO549" s="14" t="str">
        <f>IF(AI549&gt;0,INDEX(挂机升级突破!$CF$5:$CJ$5,卡牌消耗!AI549),"")</f>
        <v>金币</v>
      </c>
      <c r="AP549" s="14">
        <f>IF(AI549&gt;0,ROUND(INDEX(挂机升级突破!$CJ$7:$CJ$26,卡牌消耗!AM549)*INDEX(卡牌消耗!$B$8:$F$8,AK549),0),"")</f>
        <v>2880</v>
      </c>
      <c r="AQ549" s="14" t="str">
        <f>IF(AJ549&gt;0,INDEX(挂机升级突破!$CF$5:$CJ$5,卡牌消耗!AJ549),"")</f>
        <v>玄铁</v>
      </c>
      <c r="AR549" s="14">
        <f>IF(AJ549&gt;0,ROUND(INDEX(挂机升级突破!$CF$7:$CI$26,卡牌消耗!AM549,卡牌消耗!AJ549)*INDEX($B$6:$F$6,AK549),0),"")</f>
        <v>17</v>
      </c>
      <c r="AS549" s="120"/>
      <c r="AT549" s="120"/>
    </row>
    <row r="550" spans="16:46" ht="16.5" x14ac:dyDescent="0.2">
      <c r="P550" s="120">
        <v>546</v>
      </c>
      <c r="Q550" s="14">
        <f t="shared" si="123"/>
        <v>11</v>
      </c>
      <c r="R550" s="14">
        <f>INDEX(挂机升级突破!$BG$6:$BG$57,卡牌消耗!X550)</f>
        <v>11</v>
      </c>
      <c r="S550" s="14">
        <f>INDEX(挂机升级突破!BH$6:BH$57,卡牌消耗!$X550)</f>
        <v>4</v>
      </c>
      <c r="T550" s="14">
        <f>INDEX(挂机升级突破!BI$6:BI$57,卡牌消耗!$X550)</f>
        <v>0</v>
      </c>
      <c r="U550" s="14" t="str">
        <f t="shared" si="124"/>
        <v>张飞</v>
      </c>
      <c r="V550" s="14">
        <f t="shared" si="125"/>
        <v>4</v>
      </c>
      <c r="W550" s="14" t="str">
        <f t="shared" si="126"/>
        <v>张飞魂火-26</v>
      </c>
      <c r="X550" s="14">
        <f t="shared" si="127"/>
        <v>26</v>
      </c>
      <c r="Y550" s="14" t="str">
        <f>INDEX(挂机升级突破!$BJ$4:$BT$4,INDEX(挂机升级突破!$BG$6:$BG$57,卡牌消耗!X550))</f>
        <v>金币</v>
      </c>
      <c r="Z550" s="14">
        <f>ROUND(INDEX(挂机升级突破!$AZ$6:$AZ$57,卡牌消耗!X550)*INDEX(卡牌消耗!$B$8:$F$8,V550),0)</f>
        <v>28710</v>
      </c>
      <c r="AA550" s="14" t="str">
        <f>IF(S550&gt;0,INDEX(挂机升级突破!$BJ$4:$BT$4,S550),"")</f>
        <v>橙色基础材料</v>
      </c>
      <c r="AB550" s="14">
        <f>ROUND(INDEX(挂机升级突破!$BJ$6:$BT$57,卡牌消耗!X550,S550)*INDEX(卡牌消耗!$B$5:$F$5,V550),0)</f>
        <v>19</v>
      </c>
      <c r="AC550" s="14" t="str">
        <f>IF(T550&gt;0,INDEX(挂机升级突破!$BJ$4:$BT$4,T550),"")</f>
        <v/>
      </c>
      <c r="AD550" s="14" t="str">
        <f>IF(T550&gt;0,ROUND(INDEX(挂机升级突破!$BJ$6:$BT$57,卡牌消耗!X550,T550)*INDEX(卡牌消耗!$B$7:$F$7,V550),0),"")</f>
        <v/>
      </c>
      <c r="AG550" s="120">
        <v>546</v>
      </c>
      <c r="AH550" s="14">
        <f t="shared" si="128"/>
        <v>28</v>
      </c>
      <c r="AI550" s="14">
        <f>INDEX(挂机升级突破!$BY$7:$BY$26,AM550)</f>
        <v>5</v>
      </c>
      <c r="AJ550" s="14">
        <f>INDEX(挂机升级突破!$BZ$7:$BZ$26,AM550)</f>
        <v>1</v>
      </c>
      <c r="AK550" s="14">
        <f t="shared" si="129"/>
        <v>4</v>
      </c>
      <c r="AL550" s="14" t="str">
        <f t="shared" si="130"/>
        <v>秦琼</v>
      </c>
      <c r="AM550" s="14">
        <f t="shared" si="131"/>
        <v>6</v>
      </c>
      <c r="AN550" s="14" t="str">
        <f t="shared" si="132"/>
        <v>秦琼6突</v>
      </c>
      <c r="AO550" s="14" t="str">
        <f>IF(AI550&gt;0,INDEX(挂机升级突破!$CF$5:$CJ$5,卡牌消耗!AI550),"")</f>
        <v>金币</v>
      </c>
      <c r="AP550" s="14">
        <f>IF(AI550&gt;0,ROUND(INDEX(挂机升级突破!$CJ$7:$CJ$26,卡牌消耗!AM550)*INDEX(卡牌消耗!$B$8:$F$8,AK550),0),"")</f>
        <v>3600</v>
      </c>
      <c r="AQ550" s="14" t="str">
        <f>IF(AJ550&gt;0,INDEX(挂机升级突破!$CF$5:$CJ$5,卡牌消耗!AJ550),"")</f>
        <v>玄铁</v>
      </c>
      <c r="AR550" s="14">
        <f>IF(AJ550&gt;0,ROUND(INDEX(挂机升级突破!$CF$7:$CI$26,卡牌消耗!AM550,卡牌消耗!AJ550)*INDEX($B$6:$F$6,AK550),0),"")</f>
        <v>25</v>
      </c>
      <c r="AS550" s="120"/>
      <c r="AT550" s="120"/>
    </row>
    <row r="551" spans="16:46" ht="16.5" x14ac:dyDescent="0.2">
      <c r="P551" s="120">
        <v>547</v>
      </c>
      <c r="Q551" s="14">
        <f t="shared" si="123"/>
        <v>11</v>
      </c>
      <c r="R551" s="14">
        <f>INDEX(挂机升级突破!$BG$6:$BG$57,卡牌消耗!X551)</f>
        <v>11</v>
      </c>
      <c r="S551" s="14">
        <f>INDEX(挂机升级突破!BH$6:BH$57,卡牌消耗!$X551)</f>
        <v>4</v>
      </c>
      <c r="T551" s="14">
        <f>INDEX(挂机升级突破!BI$6:BI$57,卡牌消耗!$X551)</f>
        <v>0</v>
      </c>
      <c r="U551" s="14" t="str">
        <f t="shared" si="124"/>
        <v>张飞</v>
      </c>
      <c r="V551" s="14">
        <f t="shared" si="125"/>
        <v>4</v>
      </c>
      <c r="W551" s="14" t="str">
        <f t="shared" si="126"/>
        <v>张飞魂火-27</v>
      </c>
      <c r="X551" s="14">
        <f t="shared" si="127"/>
        <v>27</v>
      </c>
      <c r="Y551" s="14" t="str">
        <f>INDEX(挂机升级突破!$BJ$4:$BT$4,INDEX(挂机升级突破!$BG$6:$BG$57,卡牌消耗!X551))</f>
        <v>金币</v>
      </c>
      <c r="Z551" s="14">
        <f>ROUND(INDEX(挂机升级突破!$AZ$6:$AZ$57,卡牌消耗!X551)*INDEX(卡牌消耗!$B$8:$F$8,V551),0)</f>
        <v>32235</v>
      </c>
      <c r="AA551" s="14" t="str">
        <f>IF(S551&gt;0,INDEX(挂机升级突破!$BJ$4:$BT$4,S551),"")</f>
        <v>橙色基础材料</v>
      </c>
      <c r="AB551" s="14">
        <f>ROUND(INDEX(挂机升级突破!$BJ$6:$BT$57,卡牌消耗!X551,S551)*INDEX(卡牌消耗!$B$5:$F$5,V551),0)</f>
        <v>19</v>
      </c>
      <c r="AC551" s="14" t="str">
        <f>IF(T551&gt;0,INDEX(挂机升级突破!$BJ$4:$BT$4,T551),"")</f>
        <v/>
      </c>
      <c r="AD551" s="14" t="str">
        <f>IF(T551&gt;0,ROUND(INDEX(挂机升级突破!$BJ$6:$BT$57,卡牌消耗!X551,T551)*INDEX(卡牌消耗!$B$7:$F$7,V551),0),"")</f>
        <v/>
      </c>
      <c r="AG551" s="120">
        <v>547</v>
      </c>
      <c r="AH551" s="14">
        <f t="shared" si="128"/>
        <v>28</v>
      </c>
      <c r="AI551" s="14">
        <f>INDEX(挂机升级突破!$BY$7:$BY$26,AM551)</f>
        <v>5</v>
      </c>
      <c r="AJ551" s="14">
        <f>INDEX(挂机升级突破!$BZ$7:$BZ$26,AM551)</f>
        <v>1</v>
      </c>
      <c r="AK551" s="14">
        <f t="shared" si="129"/>
        <v>4</v>
      </c>
      <c r="AL551" s="14" t="str">
        <f t="shared" si="130"/>
        <v>秦琼</v>
      </c>
      <c r="AM551" s="14">
        <f t="shared" si="131"/>
        <v>7</v>
      </c>
      <c r="AN551" s="14" t="str">
        <f t="shared" si="132"/>
        <v>秦琼7突</v>
      </c>
      <c r="AO551" s="14" t="str">
        <f>IF(AI551&gt;0,INDEX(挂机升级突破!$CF$5:$CJ$5,卡牌消耗!AI551),"")</f>
        <v>金币</v>
      </c>
      <c r="AP551" s="14">
        <f>IF(AI551&gt;0,ROUND(INDEX(挂机升级突破!$CJ$7:$CJ$26,卡牌消耗!AM551)*INDEX(卡牌消耗!$B$8:$F$8,AK551),0),"")</f>
        <v>4200</v>
      </c>
      <c r="AQ551" s="14" t="str">
        <f>IF(AJ551&gt;0,INDEX(挂机升级突破!$CF$5:$CJ$5,卡牌消耗!AJ551),"")</f>
        <v>玄铁</v>
      </c>
      <c r="AR551" s="14">
        <f>IF(AJ551&gt;0,ROUND(INDEX(挂机升级突破!$CF$7:$CI$26,卡牌消耗!AM551,卡牌消耗!AJ551)*INDEX($B$6:$F$6,AK551),0),"")</f>
        <v>42</v>
      </c>
      <c r="AS551" s="120"/>
      <c r="AT551" s="120"/>
    </row>
    <row r="552" spans="16:46" ht="16.5" x14ac:dyDescent="0.2">
      <c r="P552" s="120">
        <v>548</v>
      </c>
      <c r="Q552" s="14">
        <f t="shared" si="123"/>
        <v>11</v>
      </c>
      <c r="R552" s="14">
        <f>INDEX(挂机升级突破!$BG$6:$BG$57,卡牌消耗!X552)</f>
        <v>11</v>
      </c>
      <c r="S552" s="14">
        <f>INDEX(挂机升级突破!BH$6:BH$57,卡牌消耗!$X552)</f>
        <v>4</v>
      </c>
      <c r="T552" s="14">
        <f>INDEX(挂机升级突破!BI$6:BI$57,卡牌消耗!$X552)</f>
        <v>0</v>
      </c>
      <c r="U552" s="14" t="str">
        <f t="shared" si="124"/>
        <v>张飞</v>
      </c>
      <c r="V552" s="14">
        <f t="shared" si="125"/>
        <v>4</v>
      </c>
      <c r="W552" s="14" t="str">
        <f t="shared" si="126"/>
        <v>张飞魂火-28</v>
      </c>
      <c r="X552" s="14">
        <f t="shared" si="127"/>
        <v>28</v>
      </c>
      <c r="Y552" s="14" t="str">
        <f>INDEX(挂机升级突破!$BJ$4:$BT$4,INDEX(挂机升级突破!$BG$6:$BG$57,卡牌消耗!X552))</f>
        <v>金币</v>
      </c>
      <c r="Z552" s="14">
        <f>ROUND(INDEX(挂机升级突破!$AZ$6:$AZ$57,卡牌消耗!X552)*INDEX(卡牌消耗!$B$8:$F$8,V552),0)</f>
        <v>35955</v>
      </c>
      <c r="AA552" s="14" t="str">
        <f>IF(S552&gt;0,INDEX(挂机升级突破!$BJ$4:$BT$4,S552),"")</f>
        <v>橙色基础材料</v>
      </c>
      <c r="AB552" s="14">
        <f>ROUND(INDEX(挂机升级突破!$BJ$6:$BT$57,卡牌消耗!X552,S552)*INDEX(卡牌消耗!$B$5:$F$5,V552),0)</f>
        <v>19</v>
      </c>
      <c r="AC552" s="14" t="str">
        <f>IF(T552&gt;0,INDEX(挂机升级突破!$BJ$4:$BT$4,T552),"")</f>
        <v/>
      </c>
      <c r="AD552" s="14" t="str">
        <f>IF(T552&gt;0,ROUND(INDEX(挂机升级突破!$BJ$6:$BT$57,卡牌消耗!X552,T552)*INDEX(卡牌消耗!$B$7:$F$7,V552),0),"")</f>
        <v/>
      </c>
      <c r="AG552" s="120">
        <v>548</v>
      </c>
      <c r="AH552" s="14">
        <f t="shared" si="128"/>
        <v>28</v>
      </c>
      <c r="AI552" s="14">
        <f>INDEX(挂机升级突破!$BY$7:$BY$26,AM552)</f>
        <v>5</v>
      </c>
      <c r="AJ552" s="14">
        <f>INDEX(挂机升级突破!$BZ$7:$BZ$26,AM552)</f>
        <v>1</v>
      </c>
      <c r="AK552" s="14">
        <f t="shared" si="129"/>
        <v>4</v>
      </c>
      <c r="AL552" s="14" t="str">
        <f t="shared" si="130"/>
        <v>秦琼</v>
      </c>
      <c r="AM552" s="14">
        <f t="shared" si="131"/>
        <v>8</v>
      </c>
      <c r="AN552" s="14" t="str">
        <f t="shared" si="132"/>
        <v>秦琼8突</v>
      </c>
      <c r="AO552" s="14" t="str">
        <f>IF(AI552&gt;0,INDEX(挂机升级突破!$CF$5:$CJ$5,卡牌消耗!AI552),"")</f>
        <v>金币</v>
      </c>
      <c r="AP552" s="14">
        <f>IF(AI552&gt;0,ROUND(INDEX(挂机升级突破!$CJ$7:$CJ$26,卡牌消耗!AM552)*INDEX(卡牌消耗!$B$8:$F$8,AK552),0),"")</f>
        <v>4839</v>
      </c>
      <c r="AQ552" s="14" t="str">
        <f>IF(AJ552&gt;0,INDEX(挂机升级突破!$CF$5:$CJ$5,卡牌消耗!AJ552),"")</f>
        <v>玄铁</v>
      </c>
      <c r="AR552" s="14">
        <f>IF(AJ552&gt;0,ROUND(INDEX(挂机升级突破!$CF$7:$CI$26,卡牌消耗!AM552,卡牌消耗!AJ552)*INDEX($B$6:$F$6,AK552),0),"")</f>
        <v>76</v>
      </c>
      <c r="AS552" s="120"/>
      <c r="AT552" s="120"/>
    </row>
    <row r="553" spans="16:46" ht="16.5" x14ac:dyDescent="0.2">
      <c r="P553" s="120">
        <v>549</v>
      </c>
      <c r="Q553" s="14">
        <f t="shared" si="123"/>
        <v>11</v>
      </c>
      <c r="R553" s="14">
        <f>INDEX(挂机升级突破!$BG$6:$BG$57,卡牌消耗!X553)</f>
        <v>11</v>
      </c>
      <c r="S553" s="14">
        <f>INDEX(挂机升级突破!BH$6:BH$57,卡牌消耗!$X553)</f>
        <v>4</v>
      </c>
      <c r="T553" s="14">
        <f>INDEX(挂机升级突破!BI$6:BI$57,卡牌消耗!$X553)</f>
        <v>0</v>
      </c>
      <c r="U553" s="14" t="str">
        <f t="shared" si="124"/>
        <v>张飞</v>
      </c>
      <c r="V553" s="14">
        <f t="shared" si="125"/>
        <v>4</v>
      </c>
      <c r="W553" s="14" t="str">
        <f t="shared" si="126"/>
        <v>张飞魂火-29</v>
      </c>
      <c r="X553" s="14">
        <f t="shared" si="127"/>
        <v>29</v>
      </c>
      <c r="Y553" s="14" t="str">
        <f>INDEX(挂机升级突破!$BJ$4:$BT$4,INDEX(挂机升级突破!$BG$6:$BG$57,卡牌消耗!X553))</f>
        <v>金币</v>
      </c>
      <c r="Z553" s="14">
        <f>ROUND(INDEX(挂机升级突破!$AZ$6:$AZ$57,卡牌消耗!X553)*INDEX(卡牌消耗!$B$8:$F$8,V553),0)</f>
        <v>37178</v>
      </c>
      <c r="AA553" s="14" t="str">
        <f>IF(S553&gt;0,INDEX(挂机升级突破!$BJ$4:$BT$4,S553),"")</f>
        <v>橙色基础材料</v>
      </c>
      <c r="AB553" s="14">
        <f>ROUND(INDEX(挂机升级突破!$BJ$6:$BT$57,卡牌消耗!X553,S553)*INDEX(卡牌消耗!$B$5:$F$5,V553),0)</f>
        <v>23</v>
      </c>
      <c r="AC553" s="14" t="str">
        <f>IF(T553&gt;0,INDEX(挂机升级突破!$BJ$4:$BT$4,T553),"")</f>
        <v/>
      </c>
      <c r="AD553" s="14" t="str">
        <f>IF(T553&gt;0,ROUND(INDEX(挂机升级突破!$BJ$6:$BT$57,卡牌消耗!X553,T553)*INDEX(卡牌消耗!$B$7:$F$7,V553),0),"")</f>
        <v/>
      </c>
      <c r="AG553" s="120">
        <v>549</v>
      </c>
      <c r="AH553" s="14">
        <f t="shared" si="128"/>
        <v>28</v>
      </c>
      <c r="AI553" s="14">
        <f>INDEX(挂机升级突破!$BY$7:$BY$26,AM553)</f>
        <v>5</v>
      </c>
      <c r="AJ553" s="14">
        <f>INDEX(挂机升级突破!$BZ$7:$BZ$26,AM553)</f>
        <v>2</v>
      </c>
      <c r="AK553" s="14">
        <f t="shared" si="129"/>
        <v>4</v>
      </c>
      <c r="AL553" s="14" t="str">
        <f t="shared" si="130"/>
        <v>秦琼</v>
      </c>
      <c r="AM553" s="14">
        <f t="shared" si="131"/>
        <v>9</v>
      </c>
      <c r="AN553" s="14" t="str">
        <f t="shared" si="132"/>
        <v>秦琼9突</v>
      </c>
      <c r="AO553" s="14" t="str">
        <f>IF(AI553&gt;0,INDEX(挂机升级突破!$CF$5:$CJ$5,卡牌消耗!AI553),"")</f>
        <v>金币</v>
      </c>
      <c r="AP553" s="14">
        <f>IF(AI553&gt;0,ROUND(INDEX(挂机升级突破!$CJ$7:$CJ$26,卡牌消耗!AM553)*INDEX(卡牌消耗!$B$8:$F$8,AK553),0),"")</f>
        <v>6240</v>
      </c>
      <c r="AQ553" s="14" t="str">
        <f>IF(AJ553&gt;0,INDEX(挂机升级突破!$CF$5:$CJ$5,卡牌消耗!AJ553),"")</f>
        <v>乌金</v>
      </c>
      <c r="AR553" s="14">
        <f>IF(AJ553&gt;0,ROUND(INDEX(挂机升级突破!$CF$7:$CI$26,卡牌消耗!AM553,卡牌消耗!AJ553)*INDEX($B$6:$F$6,AK553),0),"")</f>
        <v>24</v>
      </c>
      <c r="AS553" s="120"/>
      <c r="AT553" s="120"/>
    </row>
    <row r="554" spans="16:46" ht="16.5" x14ac:dyDescent="0.2">
      <c r="P554" s="120">
        <v>550</v>
      </c>
      <c r="Q554" s="14">
        <f t="shared" si="123"/>
        <v>11</v>
      </c>
      <c r="R554" s="14">
        <f>INDEX(挂机升级突破!$BG$6:$BG$57,卡牌消耗!X554)</f>
        <v>11</v>
      </c>
      <c r="S554" s="14">
        <f>INDEX(挂机升级突破!BH$6:BH$57,卡牌消耗!$X554)</f>
        <v>4</v>
      </c>
      <c r="T554" s="14">
        <f>INDEX(挂机升级突破!BI$6:BI$57,卡牌消耗!$X554)</f>
        <v>0</v>
      </c>
      <c r="U554" s="14" t="str">
        <f t="shared" si="124"/>
        <v>张飞</v>
      </c>
      <c r="V554" s="14">
        <f t="shared" si="125"/>
        <v>4</v>
      </c>
      <c r="W554" s="14" t="str">
        <f t="shared" si="126"/>
        <v>张飞魂火-30</v>
      </c>
      <c r="X554" s="14">
        <f t="shared" si="127"/>
        <v>30</v>
      </c>
      <c r="Y554" s="14" t="str">
        <f>INDEX(挂机升级突破!$BJ$4:$BT$4,INDEX(挂机升级突破!$BG$6:$BG$57,卡牌消耗!X554))</f>
        <v>金币</v>
      </c>
      <c r="Z554" s="14">
        <f>ROUND(INDEX(挂机升级突破!$AZ$6:$AZ$57,卡牌消耗!X554)*INDEX(卡牌消耗!$B$8:$F$8,V554),0)</f>
        <v>41468</v>
      </c>
      <c r="AA554" s="14" t="str">
        <f>IF(S554&gt;0,INDEX(挂机升级突破!$BJ$4:$BT$4,S554),"")</f>
        <v>橙色基础材料</v>
      </c>
      <c r="AB554" s="14">
        <f>ROUND(INDEX(挂机升级突破!$BJ$6:$BT$57,卡牌消耗!X554,S554)*INDEX(卡牌消耗!$B$5:$F$5,V554),0)</f>
        <v>23</v>
      </c>
      <c r="AC554" s="14" t="str">
        <f>IF(T554&gt;0,INDEX(挂机升级突破!$BJ$4:$BT$4,T554),"")</f>
        <v/>
      </c>
      <c r="AD554" s="14" t="str">
        <f>IF(T554&gt;0,ROUND(INDEX(挂机升级突破!$BJ$6:$BT$57,卡牌消耗!X554,T554)*INDEX(卡牌消耗!$B$7:$F$7,V554),0),"")</f>
        <v/>
      </c>
      <c r="AG554" s="120">
        <v>550</v>
      </c>
      <c r="AH554" s="14">
        <f t="shared" si="128"/>
        <v>28</v>
      </c>
      <c r="AI554" s="14">
        <f>INDEX(挂机升级突破!$BY$7:$BY$26,AM554)</f>
        <v>5</v>
      </c>
      <c r="AJ554" s="14">
        <f>INDEX(挂机升级突破!$BZ$7:$BZ$26,AM554)</f>
        <v>2</v>
      </c>
      <c r="AK554" s="14">
        <f t="shared" si="129"/>
        <v>4</v>
      </c>
      <c r="AL554" s="14" t="str">
        <f t="shared" si="130"/>
        <v>秦琼</v>
      </c>
      <c r="AM554" s="14">
        <f t="shared" si="131"/>
        <v>10</v>
      </c>
      <c r="AN554" s="14" t="str">
        <f t="shared" si="132"/>
        <v>秦琼10突</v>
      </c>
      <c r="AO554" s="14" t="str">
        <f>IF(AI554&gt;0,INDEX(挂机升级突破!$CF$5:$CJ$5,卡牌消耗!AI554),"")</f>
        <v>金币</v>
      </c>
      <c r="AP554" s="14">
        <f>IF(AI554&gt;0,ROUND(INDEX(挂机升级突破!$CJ$7:$CJ$26,卡牌消耗!AM554)*INDEX(卡牌消耗!$B$8:$F$8,AK554),0),"")</f>
        <v>9519</v>
      </c>
      <c r="AQ554" s="14" t="str">
        <f>IF(AJ554&gt;0,INDEX(挂机升级突破!$CF$5:$CJ$5,卡牌消耗!AJ554),"")</f>
        <v>乌金</v>
      </c>
      <c r="AR554" s="14">
        <f>IF(AJ554&gt;0,ROUND(INDEX(挂机升级突破!$CF$7:$CI$26,卡牌消耗!AM554,卡牌消耗!AJ554)*INDEX($B$6:$F$6,AK554),0),"")</f>
        <v>35</v>
      </c>
      <c r="AS554" s="120"/>
      <c r="AT554" s="120"/>
    </row>
    <row r="555" spans="16:46" ht="16.5" x14ac:dyDescent="0.2">
      <c r="P555" s="120">
        <v>551</v>
      </c>
      <c r="Q555" s="14">
        <f t="shared" si="123"/>
        <v>11</v>
      </c>
      <c r="R555" s="14">
        <f>INDEX(挂机升级突破!$BG$6:$BG$57,卡牌消耗!X555)</f>
        <v>11</v>
      </c>
      <c r="S555" s="14">
        <f>INDEX(挂机升级突破!BH$6:BH$57,卡牌消耗!$X555)</f>
        <v>4</v>
      </c>
      <c r="T555" s="14">
        <f>INDEX(挂机升级突破!BI$6:BI$57,卡牌消耗!$X555)</f>
        <v>0</v>
      </c>
      <c r="U555" s="14" t="str">
        <f t="shared" si="124"/>
        <v>张飞</v>
      </c>
      <c r="V555" s="14">
        <f t="shared" si="125"/>
        <v>4</v>
      </c>
      <c r="W555" s="14" t="str">
        <f t="shared" si="126"/>
        <v>张飞魂火-31</v>
      </c>
      <c r="X555" s="14">
        <f t="shared" si="127"/>
        <v>31</v>
      </c>
      <c r="Y555" s="14" t="str">
        <f>INDEX(挂机升级突破!$BJ$4:$BT$4,INDEX(挂机升级突破!$BG$6:$BG$57,卡牌消耗!X555))</f>
        <v>金币</v>
      </c>
      <c r="Z555" s="14">
        <f>ROUND(INDEX(挂机升级突破!$AZ$6:$AZ$57,卡牌消耗!X555)*INDEX(卡牌消耗!$B$8:$F$8,V555),0)</f>
        <v>43050</v>
      </c>
      <c r="AA555" s="14" t="str">
        <f>IF(S555&gt;0,INDEX(挂机升级突破!$BJ$4:$BT$4,S555),"")</f>
        <v>橙色基础材料</v>
      </c>
      <c r="AB555" s="14">
        <f>ROUND(INDEX(挂机升级突破!$BJ$6:$BT$57,卡牌消耗!X555,S555)*INDEX(卡牌消耗!$B$5:$F$5,V555),0)</f>
        <v>23</v>
      </c>
      <c r="AC555" s="14" t="str">
        <f>IF(T555&gt;0,INDEX(挂机升级突破!$BJ$4:$BT$4,T555),"")</f>
        <v/>
      </c>
      <c r="AD555" s="14" t="str">
        <f>IF(T555&gt;0,ROUND(INDEX(挂机升级突破!$BJ$6:$BT$57,卡牌消耗!X555,T555)*INDEX(卡牌消耗!$B$7:$F$7,V555),0),"")</f>
        <v/>
      </c>
      <c r="AG555" s="120">
        <v>551</v>
      </c>
      <c r="AH555" s="14">
        <f t="shared" si="128"/>
        <v>28</v>
      </c>
      <c r="AI555" s="14">
        <f>INDEX(挂机升级突破!$BY$7:$BY$26,AM555)</f>
        <v>5</v>
      </c>
      <c r="AJ555" s="14">
        <f>INDEX(挂机升级突破!$BZ$7:$BZ$26,AM555)</f>
        <v>2</v>
      </c>
      <c r="AK555" s="14">
        <f t="shared" si="129"/>
        <v>4</v>
      </c>
      <c r="AL555" s="14" t="str">
        <f t="shared" si="130"/>
        <v>秦琼</v>
      </c>
      <c r="AM555" s="14">
        <f t="shared" si="131"/>
        <v>11</v>
      </c>
      <c r="AN555" s="14" t="str">
        <f t="shared" si="132"/>
        <v>秦琼11突</v>
      </c>
      <c r="AO555" s="14" t="str">
        <f>IF(AI555&gt;0,INDEX(挂机升级突破!$CF$5:$CJ$5,卡牌消耗!AI555),"")</f>
        <v>金币</v>
      </c>
      <c r="AP555" s="14">
        <f>IF(AI555&gt;0,ROUND(INDEX(挂机升级突破!$CJ$7:$CJ$26,卡牌消耗!AM555)*INDEX(卡牌消耗!$B$8:$F$8,AK555),0),"")</f>
        <v>11700</v>
      </c>
      <c r="AQ555" s="14" t="str">
        <f>IF(AJ555&gt;0,INDEX(挂机升级突破!$CF$5:$CJ$5,卡牌消耗!AJ555),"")</f>
        <v>乌金</v>
      </c>
      <c r="AR555" s="14">
        <f>IF(AJ555&gt;0,ROUND(INDEX(挂机升级突破!$CF$7:$CI$26,卡牌消耗!AM555,卡牌消耗!AJ555)*INDEX($B$6:$F$6,AK555),0),"")</f>
        <v>46</v>
      </c>
      <c r="AS555" s="120"/>
      <c r="AT555" s="120"/>
    </row>
    <row r="556" spans="16:46" ht="16.5" x14ac:dyDescent="0.2">
      <c r="P556" s="120">
        <v>552</v>
      </c>
      <c r="Q556" s="14">
        <f t="shared" si="123"/>
        <v>11</v>
      </c>
      <c r="R556" s="14">
        <f>INDEX(挂机升级突破!$BG$6:$BG$57,卡牌消耗!X556)</f>
        <v>11</v>
      </c>
      <c r="S556" s="14">
        <f>INDEX(挂机升级突破!BH$6:BH$57,卡牌消耗!$X556)</f>
        <v>4</v>
      </c>
      <c r="T556" s="14">
        <f>INDEX(挂机升级突破!BI$6:BI$57,卡牌消耗!$X556)</f>
        <v>0</v>
      </c>
      <c r="U556" s="14" t="str">
        <f t="shared" si="124"/>
        <v>张飞</v>
      </c>
      <c r="V556" s="14">
        <f t="shared" si="125"/>
        <v>4</v>
      </c>
      <c r="W556" s="14" t="str">
        <f t="shared" si="126"/>
        <v>张飞魂火-32</v>
      </c>
      <c r="X556" s="14">
        <f t="shared" si="127"/>
        <v>32</v>
      </c>
      <c r="Y556" s="14" t="str">
        <f>INDEX(挂机升级突破!$BJ$4:$BT$4,INDEX(挂机升级突破!$BG$6:$BG$57,卡牌消耗!X556))</f>
        <v>金币</v>
      </c>
      <c r="Z556" s="14">
        <f>ROUND(INDEX(挂机升级突破!$AZ$6:$AZ$57,卡牌消耗!X556)*INDEX(卡牌消耗!$B$8:$F$8,V556),0)</f>
        <v>48023</v>
      </c>
      <c r="AA556" s="14" t="str">
        <f>IF(S556&gt;0,INDEX(挂机升级突破!$BJ$4:$BT$4,S556),"")</f>
        <v>橙色基础材料</v>
      </c>
      <c r="AB556" s="14">
        <f>ROUND(INDEX(挂机升级突破!$BJ$6:$BT$57,卡牌消耗!X556,S556)*INDEX(卡牌消耗!$B$5:$F$5,V556),0)</f>
        <v>23</v>
      </c>
      <c r="AC556" s="14" t="str">
        <f>IF(T556&gt;0,INDEX(挂机升级突破!$BJ$4:$BT$4,T556),"")</f>
        <v/>
      </c>
      <c r="AD556" s="14" t="str">
        <f>IF(T556&gt;0,ROUND(INDEX(挂机升级突破!$BJ$6:$BT$57,卡牌消耗!X556,T556)*INDEX(卡牌消耗!$B$7:$F$7,V556),0),"")</f>
        <v/>
      </c>
      <c r="AG556" s="120">
        <v>552</v>
      </c>
      <c r="AH556" s="14">
        <f t="shared" si="128"/>
        <v>28</v>
      </c>
      <c r="AI556" s="14">
        <f>INDEX(挂机升级突破!$BY$7:$BY$26,AM556)</f>
        <v>5</v>
      </c>
      <c r="AJ556" s="14">
        <f>INDEX(挂机升级突破!$BZ$7:$BZ$26,AM556)</f>
        <v>2</v>
      </c>
      <c r="AK556" s="14">
        <f t="shared" si="129"/>
        <v>4</v>
      </c>
      <c r="AL556" s="14" t="str">
        <f t="shared" si="130"/>
        <v>秦琼</v>
      </c>
      <c r="AM556" s="14">
        <f t="shared" si="131"/>
        <v>12</v>
      </c>
      <c r="AN556" s="14" t="str">
        <f t="shared" si="132"/>
        <v>秦琼12突</v>
      </c>
      <c r="AO556" s="14" t="str">
        <f>IF(AI556&gt;0,INDEX(挂机升级突破!$CF$5:$CJ$5,卡牌消耗!AI556),"")</f>
        <v>金币</v>
      </c>
      <c r="AP556" s="14">
        <f>IF(AI556&gt;0,ROUND(INDEX(挂机升级突破!$CJ$7:$CJ$26,卡牌消耗!AM556)*INDEX(卡牌消耗!$B$8:$F$8,AK556),0),"")</f>
        <v>19800</v>
      </c>
      <c r="AQ556" s="14" t="str">
        <f>IF(AJ556&gt;0,INDEX(挂机升级突破!$CF$5:$CJ$5,卡牌消耗!AJ556),"")</f>
        <v>乌金</v>
      </c>
      <c r="AR556" s="14">
        <f>IF(AJ556&gt;0,ROUND(INDEX(挂机升级突破!$CF$7:$CI$26,卡牌消耗!AM556,卡牌消耗!AJ556)*INDEX($B$6:$F$6,AK556),0),"")</f>
        <v>59</v>
      </c>
      <c r="AS556" s="120"/>
      <c r="AT556" s="120"/>
    </row>
    <row r="557" spans="16:46" ht="16.5" x14ac:dyDescent="0.2">
      <c r="P557" s="120">
        <v>553</v>
      </c>
      <c r="Q557" s="14">
        <f t="shared" si="123"/>
        <v>11</v>
      </c>
      <c r="R557" s="14">
        <f>INDEX(挂机升级突破!$BG$6:$BG$57,卡牌消耗!X557)</f>
        <v>11</v>
      </c>
      <c r="S557" s="14">
        <f>INDEX(挂机升级突破!BH$6:BH$57,卡牌消耗!$X557)</f>
        <v>4</v>
      </c>
      <c r="T557" s="14">
        <f>INDEX(挂机升级突破!BI$6:BI$57,卡牌消耗!$X557)</f>
        <v>0</v>
      </c>
      <c r="U557" s="14" t="str">
        <f t="shared" si="124"/>
        <v>张飞</v>
      </c>
      <c r="V557" s="14">
        <f t="shared" si="125"/>
        <v>4</v>
      </c>
      <c r="W557" s="14" t="str">
        <f t="shared" si="126"/>
        <v>张飞魂火-33</v>
      </c>
      <c r="X557" s="14">
        <f t="shared" si="127"/>
        <v>33</v>
      </c>
      <c r="Y557" s="14" t="str">
        <f>INDEX(挂机升级突破!$BJ$4:$BT$4,INDEX(挂机升级突破!$BG$6:$BG$57,卡牌消耗!X557))</f>
        <v>金币</v>
      </c>
      <c r="Z557" s="14">
        <f>ROUND(INDEX(挂机升级突破!$AZ$6:$AZ$57,卡牌消耗!X557)*INDEX(卡牌消耗!$B$8:$F$8,V557),0)</f>
        <v>49343</v>
      </c>
      <c r="AA557" s="14" t="str">
        <f>IF(S557&gt;0,INDEX(挂机升级突破!$BJ$4:$BT$4,S557),"")</f>
        <v>橙色基础材料</v>
      </c>
      <c r="AB557" s="14">
        <f>ROUND(INDEX(挂机升级突破!$BJ$6:$BT$57,卡牌消耗!X557,S557)*INDEX(卡牌消耗!$B$5:$F$5,V557),0)</f>
        <v>23</v>
      </c>
      <c r="AC557" s="14" t="str">
        <f>IF(T557&gt;0,INDEX(挂机升级突破!$BJ$4:$BT$4,T557),"")</f>
        <v/>
      </c>
      <c r="AD557" s="14" t="str">
        <f>IF(T557&gt;0,ROUND(INDEX(挂机升级突破!$BJ$6:$BT$57,卡牌消耗!X557,T557)*INDEX(卡牌消耗!$B$7:$F$7,V557),0),"")</f>
        <v/>
      </c>
      <c r="AG557" s="120">
        <v>553</v>
      </c>
      <c r="AH557" s="14">
        <f t="shared" si="128"/>
        <v>28</v>
      </c>
      <c r="AI557" s="14">
        <f>INDEX(挂机升级突破!$BY$7:$BY$26,AM557)</f>
        <v>5</v>
      </c>
      <c r="AJ557" s="14">
        <f>INDEX(挂机升级突破!$BZ$7:$BZ$26,AM557)</f>
        <v>3</v>
      </c>
      <c r="AK557" s="14">
        <f t="shared" si="129"/>
        <v>4</v>
      </c>
      <c r="AL557" s="14" t="str">
        <f t="shared" si="130"/>
        <v>秦琼</v>
      </c>
      <c r="AM557" s="14">
        <f t="shared" si="131"/>
        <v>13</v>
      </c>
      <c r="AN557" s="14" t="str">
        <f t="shared" si="132"/>
        <v>秦琼13突</v>
      </c>
      <c r="AO557" s="14" t="str">
        <f>IF(AI557&gt;0,INDEX(挂机升级突破!$CF$5:$CJ$5,卡牌消耗!AI557),"")</f>
        <v>金币</v>
      </c>
      <c r="AP557" s="14">
        <f>IF(AI557&gt;0,ROUND(INDEX(挂机升级突破!$CJ$7:$CJ$26,卡牌消耗!AM557)*INDEX(卡牌消耗!$B$8:$F$8,AK557),0),"")</f>
        <v>24800</v>
      </c>
      <c r="AQ557" s="14" t="str">
        <f>IF(AJ557&gt;0,INDEX(挂机升级突破!$CF$5:$CJ$5,卡牌消耗!AJ557),"")</f>
        <v>银母</v>
      </c>
      <c r="AR557" s="14">
        <f>IF(AJ557&gt;0,ROUND(INDEX(挂机升级突破!$CF$7:$CI$26,卡牌消耗!AM557,卡牌消耗!AJ557)*INDEX($B$6:$F$6,AK557),0),"")</f>
        <v>23</v>
      </c>
      <c r="AS557" s="120"/>
      <c r="AT557" s="120"/>
    </row>
    <row r="558" spans="16:46" ht="16.5" x14ac:dyDescent="0.2">
      <c r="P558" s="120">
        <v>554</v>
      </c>
      <c r="Q558" s="14">
        <f t="shared" si="123"/>
        <v>11</v>
      </c>
      <c r="R558" s="14">
        <f>INDEX(挂机升级突破!$BG$6:$BG$57,卡牌消耗!X558)</f>
        <v>11</v>
      </c>
      <c r="S558" s="14">
        <f>INDEX(挂机升级突破!BH$6:BH$57,卡牌消耗!$X558)</f>
        <v>4</v>
      </c>
      <c r="T558" s="14">
        <f>INDEX(挂机升级突破!BI$6:BI$57,卡牌消耗!$X558)</f>
        <v>0</v>
      </c>
      <c r="U558" s="14" t="str">
        <f t="shared" si="124"/>
        <v>张飞</v>
      </c>
      <c r="V558" s="14">
        <f t="shared" si="125"/>
        <v>4</v>
      </c>
      <c r="W558" s="14" t="str">
        <f t="shared" si="126"/>
        <v>张飞魂火-34</v>
      </c>
      <c r="X558" s="14">
        <f t="shared" si="127"/>
        <v>34</v>
      </c>
      <c r="Y558" s="14" t="str">
        <f>INDEX(挂机升级突破!$BJ$4:$BT$4,INDEX(挂机升级突破!$BG$6:$BG$57,卡牌消耗!X558))</f>
        <v>金币</v>
      </c>
      <c r="Z558" s="14">
        <f>ROUND(INDEX(挂机升级突破!$AZ$6:$AZ$57,卡牌消耗!X558)*INDEX(卡牌消耗!$B$8:$F$8,V558),0)</f>
        <v>55035</v>
      </c>
      <c r="AA558" s="14" t="str">
        <f>IF(S558&gt;0,INDEX(挂机升级突破!$BJ$4:$BT$4,S558),"")</f>
        <v>橙色基础材料</v>
      </c>
      <c r="AB558" s="14">
        <f>ROUND(INDEX(挂机升级突破!$BJ$6:$BT$57,卡牌消耗!X558,S558)*INDEX(卡牌消耗!$B$5:$F$5,V558),0)</f>
        <v>25</v>
      </c>
      <c r="AC558" s="14" t="str">
        <f>IF(T558&gt;0,INDEX(挂机升级突破!$BJ$4:$BT$4,T558),"")</f>
        <v/>
      </c>
      <c r="AD558" s="14" t="str">
        <f>IF(T558&gt;0,ROUND(INDEX(挂机升级突破!$BJ$6:$BT$57,卡牌消耗!X558,T558)*INDEX(卡牌消耗!$B$7:$F$7,V558),0),"")</f>
        <v/>
      </c>
      <c r="AG558" s="120">
        <v>554</v>
      </c>
      <c r="AH558" s="14">
        <f t="shared" si="128"/>
        <v>28</v>
      </c>
      <c r="AI558" s="14">
        <f>INDEX(挂机升级突破!$BY$7:$BY$26,AM558)</f>
        <v>5</v>
      </c>
      <c r="AJ558" s="14">
        <f>INDEX(挂机升级突破!$BZ$7:$BZ$26,AM558)</f>
        <v>3</v>
      </c>
      <c r="AK558" s="14">
        <f t="shared" si="129"/>
        <v>4</v>
      </c>
      <c r="AL558" s="14" t="str">
        <f t="shared" si="130"/>
        <v>秦琼</v>
      </c>
      <c r="AM558" s="14">
        <f t="shared" si="131"/>
        <v>14</v>
      </c>
      <c r="AN558" s="14" t="str">
        <f t="shared" si="132"/>
        <v>秦琼14突</v>
      </c>
      <c r="AO558" s="14" t="str">
        <f>IF(AI558&gt;0,INDEX(挂机升级突破!$CF$5:$CJ$5,卡牌消耗!AI558),"")</f>
        <v>金币</v>
      </c>
      <c r="AP558" s="14">
        <f>IF(AI558&gt;0,ROUND(INDEX(挂机升级突破!$CJ$7:$CJ$26,卡牌消耗!AM558)*INDEX(卡牌消耗!$B$8:$F$8,AK558),0),"")</f>
        <v>33120</v>
      </c>
      <c r="AQ558" s="14" t="str">
        <f>IF(AJ558&gt;0,INDEX(挂机升级突破!$CF$5:$CJ$5,卡牌消耗!AJ558),"")</f>
        <v>银母</v>
      </c>
      <c r="AR558" s="14">
        <f>IF(AJ558&gt;0,ROUND(INDEX(挂机升级突破!$CF$7:$CI$26,卡牌消耗!AM558,卡牌消耗!AJ558)*INDEX($B$6:$F$6,AK558),0),"")</f>
        <v>31</v>
      </c>
      <c r="AS558" s="120"/>
      <c r="AT558" s="120"/>
    </row>
    <row r="559" spans="16:46" ht="16.5" x14ac:dyDescent="0.2">
      <c r="P559" s="120">
        <v>555</v>
      </c>
      <c r="Q559" s="14">
        <f t="shared" si="123"/>
        <v>11</v>
      </c>
      <c r="R559" s="14">
        <f>INDEX(挂机升级突破!$BG$6:$BG$57,卡牌消耗!X559)</f>
        <v>11</v>
      </c>
      <c r="S559" s="14">
        <f>INDEX(挂机升级突破!BH$6:BH$57,卡牌消耗!$X559)</f>
        <v>4</v>
      </c>
      <c r="T559" s="14">
        <f>INDEX(挂机升级突破!BI$6:BI$57,卡牌消耗!$X559)</f>
        <v>0</v>
      </c>
      <c r="U559" s="14" t="str">
        <f t="shared" si="124"/>
        <v>张飞</v>
      </c>
      <c r="V559" s="14">
        <f t="shared" si="125"/>
        <v>4</v>
      </c>
      <c r="W559" s="14" t="str">
        <f t="shared" si="126"/>
        <v>张飞魂火-35</v>
      </c>
      <c r="X559" s="14">
        <f t="shared" si="127"/>
        <v>35</v>
      </c>
      <c r="Y559" s="14" t="str">
        <f>INDEX(挂机升级突破!$BJ$4:$BT$4,INDEX(挂机升级突破!$BG$6:$BG$57,卡牌消耗!X559))</f>
        <v>金币</v>
      </c>
      <c r="Z559" s="14">
        <f>ROUND(INDEX(挂机升级突破!$AZ$6:$AZ$57,卡牌消耗!X559)*INDEX(卡牌消耗!$B$8:$F$8,V559),0)</f>
        <v>56055</v>
      </c>
      <c r="AA559" s="14" t="str">
        <f>IF(S559&gt;0,INDEX(挂机升级突破!$BJ$4:$BT$4,S559),"")</f>
        <v>橙色基础材料</v>
      </c>
      <c r="AB559" s="14">
        <f>ROUND(INDEX(挂机升级突破!$BJ$6:$BT$57,卡牌消耗!X559,S559)*INDEX(卡牌消耗!$B$5:$F$5,V559),0)</f>
        <v>25</v>
      </c>
      <c r="AC559" s="14" t="str">
        <f>IF(T559&gt;0,INDEX(挂机升级突破!$BJ$4:$BT$4,T559),"")</f>
        <v/>
      </c>
      <c r="AD559" s="14" t="str">
        <f>IF(T559&gt;0,ROUND(INDEX(挂机升级突破!$BJ$6:$BT$57,卡牌消耗!X559,T559)*INDEX(卡牌消耗!$B$7:$F$7,V559),0),"")</f>
        <v/>
      </c>
      <c r="AG559" s="120">
        <v>555</v>
      </c>
      <c r="AH559" s="14">
        <f t="shared" si="128"/>
        <v>28</v>
      </c>
      <c r="AI559" s="14">
        <f>INDEX(挂机升级突破!$BY$7:$BY$26,AM559)</f>
        <v>5</v>
      </c>
      <c r="AJ559" s="14">
        <f>INDEX(挂机升级突破!$BZ$7:$BZ$26,AM559)</f>
        <v>3</v>
      </c>
      <c r="AK559" s="14">
        <f t="shared" si="129"/>
        <v>4</v>
      </c>
      <c r="AL559" s="14" t="str">
        <f t="shared" si="130"/>
        <v>秦琼</v>
      </c>
      <c r="AM559" s="14">
        <f t="shared" si="131"/>
        <v>15</v>
      </c>
      <c r="AN559" s="14" t="str">
        <f t="shared" si="132"/>
        <v>秦琼15突</v>
      </c>
      <c r="AO559" s="14" t="str">
        <f>IF(AI559&gt;0,INDEX(挂机升级突破!$CF$5:$CJ$5,卡牌消耗!AI559),"")</f>
        <v>金币</v>
      </c>
      <c r="AP559" s="14">
        <f>IF(AI559&gt;0,ROUND(INDEX(挂机升级突破!$CJ$7:$CJ$26,卡牌消耗!AM559)*INDEX(卡牌消耗!$B$8:$F$8,AK559),0),"")</f>
        <v>37959</v>
      </c>
      <c r="AQ559" s="14" t="str">
        <f>IF(AJ559&gt;0,INDEX(挂机升级突破!$CF$5:$CJ$5,卡牌消耗!AJ559),"")</f>
        <v>银母</v>
      </c>
      <c r="AR559" s="14">
        <f>IF(AJ559&gt;0,ROUND(INDEX(挂机升级突破!$CF$7:$CI$26,卡牌消耗!AM559,卡牌消耗!AJ559)*INDEX($B$6:$F$6,AK559),0),"")</f>
        <v>42</v>
      </c>
      <c r="AS559" s="120"/>
      <c r="AT559" s="120"/>
    </row>
    <row r="560" spans="16:46" ht="16.5" x14ac:dyDescent="0.2">
      <c r="P560" s="120">
        <v>556</v>
      </c>
      <c r="Q560" s="14">
        <f t="shared" si="123"/>
        <v>11</v>
      </c>
      <c r="R560" s="14">
        <f>INDEX(挂机升级突破!$BG$6:$BG$57,卡牌消耗!X560)</f>
        <v>11</v>
      </c>
      <c r="S560" s="14">
        <f>INDEX(挂机升级突破!BH$6:BH$57,卡牌消耗!$X560)</f>
        <v>4</v>
      </c>
      <c r="T560" s="14">
        <f>INDEX(挂机升级突破!BI$6:BI$57,卡牌消耗!$X560)</f>
        <v>0</v>
      </c>
      <c r="U560" s="14" t="str">
        <f t="shared" si="124"/>
        <v>张飞</v>
      </c>
      <c r="V560" s="14">
        <f t="shared" si="125"/>
        <v>4</v>
      </c>
      <c r="W560" s="14" t="str">
        <f t="shared" si="126"/>
        <v>张飞魂火-36</v>
      </c>
      <c r="X560" s="14">
        <f t="shared" si="127"/>
        <v>36</v>
      </c>
      <c r="Y560" s="14" t="str">
        <f>INDEX(挂机升级突破!$BJ$4:$BT$4,INDEX(挂机升级突破!$BG$6:$BG$57,卡牌消耗!X560))</f>
        <v>金币</v>
      </c>
      <c r="Z560" s="14">
        <f>ROUND(INDEX(挂机升级突破!$AZ$6:$AZ$57,卡牌消耗!X560)*INDEX(卡牌消耗!$B$8:$F$8,V560),0)</f>
        <v>62520</v>
      </c>
      <c r="AA560" s="14" t="str">
        <f>IF(S560&gt;0,INDEX(挂机升级突破!$BJ$4:$BT$4,S560),"")</f>
        <v>橙色基础材料</v>
      </c>
      <c r="AB560" s="14">
        <f>ROUND(INDEX(挂机升级突破!$BJ$6:$BT$57,卡牌消耗!X560,S560)*INDEX(卡牌消耗!$B$5:$F$5,V560),0)</f>
        <v>25</v>
      </c>
      <c r="AC560" s="14" t="str">
        <f>IF(T560&gt;0,INDEX(挂机升级突破!$BJ$4:$BT$4,T560),"")</f>
        <v/>
      </c>
      <c r="AD560" s="14" t="str">
        <f>IF(T560&gt;0,ROUND(INDEX(挂机升级突破!$BJ$6:$BT$57,卡牌消耗!X560,T560)*INDEX(卡牌消耗!$B$7:$F$7,V560),0),"")</f>
        <v/>
      </c>
      <c r="AG560" s="120">
        <v>556</v>
      </c>
      <c r="AH560" s="14">
        <f t="shared" si="128"/>
        <v>28</v>
      </c>
      <c r="AI560" s="14">
        <f>INDEX(挂机升级突破!$BY$7:$BY$26,AM560)</f>
        <v>5</v>
      </c>
      <c r="AJ560" s="14">
        <f>INDEX(挂机升级突破!$BZ$7:$BZ$26,AM560)</f>
        <v>3</v>
      </c>
      <c r="AK560" s="14">
        <f t="shared" si="129"/>
        <v>4</v>
      </c>
      <c r="AL560" s="14" t="str">
        <f t="shared" si="130"/>
        <v>秦琼</v>
      </c>
      <c r="AM560" s="14">
        <f t="shared" si="131"/>
        <v>16</v>
      </c>
      <c r="AN560" s="14" t="str">
        <f t="shared" si="132"/>
        <v>秦琼16突</v>
      </c>
      <c r="AO560" s="14" t="str">
        <f>IF(AI560&gt;0,INDEX(挂机升级突破!$CF$5:$CJ$5,卡牌消耗!AI560),"")</f>
        <v>金币</v>
      </c>
      <c r="AP560" s="14">
        <f>IF(AI560&gt;0,ROUND(INDEX(挂机升级突破!$CJ$7:$CJ$26,卡牌消耗!AM560)*INDEX(卡牌消耗!$B$8:$F$8,AK560),0),"")</f>
        <v>48600</v>
      </c>
      <c r="AQ560" s="14" t="str">
        <f>IF(AJ560&gt;0,INDEX(挂机升级突破!$CF$5:$CJ$5,卡牌消耗!AJ560),"")</f>
        <v>银母</v>
      </c>
      <c r="AR560" s="14">
        <f>IF(AJ560&gt;0,ROUND(INDEX(挂机升级突破!$CF$7:$CI$26,卡牌消耗!AM560,卡牌消耗!AJ560)*INDEX($B$6:$F$6,AK560),0),"")</f>
        <v>54</v>
      </c>
      <c r="AS560" s="120"/>
      <c r="AT560" s="120"/>
    </row>
    <row r="561" spans="16:46" ht="16.5" x14ac:dyDescent="0.2">
      <c r="P561" s="120">
        <v>557</v>
      </c>
      <c r="Q561" s="14">
        <f t="shared" si="123"/>
        <v>11</v>
      </c>
      <c r="R561" s="14">
        <f>INDEX(挂机升级突破!$BG$6:$BG$57,卡牌消耗!X561)</f>
        <v>11</v>
      </c>
      <c r="S561" s="14">
        <f>INDEX(挂机升级突破!BH$6:BH$57,卡牌消耗!$X561)</f>
        <v>4</v>
      </c>
      <c r="T561" s="14">
        <f>INDEX(挂机升级突破!BI$6:BI$57,卡牌消耗!$X561)</f>
        <v>0</v>
      </c>
      <c r="U561" s="14" t="str">
        <f t="shared" si="124"/>
        <v>张飞</v>
      </c>
      <c r="V561" s="14">
        <f t="shared" si="125"/>
        <v>4</v>
      </c>
      <c r="W561" s="14" t="str">
        <f t="shared" si="126"/>
        <v>张飞魂火-37</v>
      </c>
      <c r="X561" s="14">
        <f t="shared" si="127"/>
        <v>37</v>
      </c>
      <c r="Y561" s="14" t="str">
        <f>INDEX(挂机升级突破!$BJ$4:$BT$4,INDEX(挂机升级突破!$BG$6:$BG$57,卡牌消耗!X561))</f>
        <v>金币</v>
      </c>
      <c r="Z561" s="14">
        <f>ROUND(INDEX(挂机升级突破!$AZ$6:$AZ$57,卡牌消耗!X561)*INDEX(卡牌消耗!$B$8:$F$8,V561),0)</f>
        <v>63180</v>
      </c>
      <c r="AA561" s="14" t="str">
        <f>IF(S561&gt;0,INDEX(挂机升级突破!$BJ$4:$BT$4,S561),"")</f>
        <v>橙色基础材料</v>
      </c>
      <c r="AB561" s="14">
        <f>ROUND(INDEX(挂机升级突破!$BJ$6:$BT$57,卡牌消耗!X561,S561)*INDEX(卡牌消耗!$B$5:$F$5,V561),0)</f>
        <v>25</v>
      </c>
      <c r="AC561" s="14" t="str">
        <f>IF(T561&gt;0,INDEX(挂机升级突破!$BJ$4:$BT$4,T561),"")</f>
        <v/>
      </c>
      <c r="AD561" s="14" t="str">
        <f>IF(T561&gt;0,ROUND(INDEX(挂机升级突破!$BJ$6:$BT$57,卡牌消耗!X561,T561)*INDEX(卡牌消耗!$B$7:$F$7,V561),0),"")</f>
        <v/>
      </c>
      <c r="AG561" s="120">
        <v>557</v>
      </c>
      <c r="AH561" s="14">
        <f t="shared" si="128"/>
        <v>28</v>
      </c>
      <c r="AI561" s="14">
        <f>INDEX(挂机升级突破!$BY$7:$BY$26,AM561)</f>
        <v>5</v>
      </c>
      <c r="AJ561" s="14">
        <f>INDEX(挂机升级突破!$BZ$7:$BZ$26,AM561)</f>
        <v>4</v>
      </c>
      <c r="AK561" s="14">
        <f t="shared" si="129"/>
        <v>4</v>
      </c>
      <c r="AL561" s="14" t="str">
        <f t="shared" si="130"/>
        <v>秦琼</v>
      </c>
      <c r="AM561" s="14">
        <f t="shared" si="131"/>
        <v>17</v>
      </c>
      <c r="AN561" s="14" t="str">
        <f t="shared" si="132"/>
        <v>秦琼17突</v>
      </c>
      <c r="AO561" s="14" t="str">
        <f>IF(AI561&gt;0,INDEX(挂机升级突破!$CF$5:$CJ$5,卡牌消耗!AI561),"")</f>
        <v>金币</v>
      </c>
      <c r="AP561" s="14">
        <f>IF(AI561&gt;0,ROUND(INDEX(挂机升级突破!$CJ$7:$CJ$26,卡牌消耗!AM561)*INDEX(卡牌消耗!$B$8:$F$8,AK561),0),"")</f>
        <v>54399</v>
      </c>
      <c r="AQ561" s="14" t="str">
        <f>IF(AJ561&gt;0,INDEX(挂机升级突破!$CF$5:$CJ$5,卡牌消耗!AJ561),"")</f>
        <v>铀金</v>
      </c>
      <c r="AR561" s="14">
        <f>IF(AJ561&gt;0,ROUND(INDEX(挂机升级突破!$CF$7:$CI$26,卡牌消耗!AM561,卡牌消耗!AJ561)*INDEX($B$6:$F$6,AK561),0),"")</f>
        <v>11</v>
      </c>
      <c r="AS561" s="120"/>
      <c r="AT561" s="120"/>
    </row>
    <row r="562" spans="16:46" ht="16.5" x14ac:dyDescent="0.2">
      <c r="P562" s="120">
        <v>558</v>
      </c>
      <c r="Q562" s="14">
        <f t="shared" si="123"/>
        <v>11</v>
      </c>
      <c r="R562" s="14">
        <f>INDEX(挂机升级突破!$BG$6:$BG$57,卡牌消耗!X562)</f>
        <v>11</v>
      </c>
      <c r="S562" s="14">
        <f>INDEX(挂机升级突破!BH$6:BH$57,卡牌消耗!$X562)</f>
        <v>5</v>
      </c>
      <c r="T562" s="14">
        <f>INDEX(挂机升级突破!BI$6:BI$57,卡牌消耗!$X562)</f>
        <v>0</v>
      </c>
      <c r="U562" s="14" t="str">
        <f t="shared" si="124"/>
        <v>张飞</v>
      </c>
      <c r="V562" s="14">
        <f t="shared" si="125"/>
        <v>4</v>
      </c>
      <c r="W562" s="14" t="str">
        <f t="shared" si="126"/>
        <v>张飞魂火-38</v>
      </c>
      <c r="X562" s="14">
        <f t="shared" si="127"/>
        <v>38</v>
      </c>
      <c r="Y562" s="14" t="str">
        <f>INDEX(挂机升级突破!$BJ$4:$BT$4,INDEX(挂机升级突破!$BG$6:$BG$57,卡牌消耗!X562))</f>
        <v>金币</v>
      </c>
      <c r="Z562" s="14">
        <f>ROUND(INDEX(挂机升级突破!$AZ$6:$AZ$57,卡牌消耗!X562)*INDEX(卡牌消耗!$B$8:$F$8,V562),0)</f>
        <v>70470</v>
      </c>
      <c r="AA562" s="14" t="str">
        <f>IF(S562&gt;0,INDEX(挂机升级突破!$BJ$4:$BT$4,S562),"")</f>
        <v>红色基础材料</v>
      </c>
      <c r="AB562" s="14">
        <f>ROUND(INDEX(挂机升级突破!$BJ$6:$BT$57,卡牌消耗!X562,S562)*INDEX(卡牌消耗!$B$5:$F$5,V562),0)</f>
        <v>10</v>
      </c>
      <c r="AC562" s="14" t="str">
        <f>IF(T562&gt;0,INDEX(挂机升级突破!$BJ$4:$BT$4,T562),"")</f>
        <v/>
      </c>
      <c r="AD562" s="14" t="str">
        <f>IF(T562&gt;0,ROUND(INDEX(挂机升级突破!$BJ$6:$BT$57,卡牌消耗!X562,T562)*INDEX(卡牌消耗!$B$7:$F$7,V562),0),"")</f>
        <v/>
      </c>
      <c r="AG562" s="120">
        <v>558</v>
      </c>
      <c r="AH562" s="14">
        <f t="shared" si="128"/>
        <v>28</v>
      </c>
      <c r="AI562" s="14">
        <f>INDEX(挂机升级突破!$BY$7:$BY$26,AM562)</f>
        <v>5</v>
      </c>
      <c r="AJ562" s="14">
        <f>INDEX(挂机升级突破!$BZ$7:$BZ$26,AM562)</f>
        <v>4</v>
      </c>
      <c r="AK562" s="14">
        <f t="shared" si="129"/>
        <v>4</v>
      </c>
      <c r="AL562" s="14" t="str">
        <f t="shared" si="130"/>
        <v>秦琼</v>
      </c>
      <c r="AM562" s="14">
        <f t="shared" si="131"/>
        <v>18</v>
      </c>
      <c r="AN562" s="14" t="str">
        <f t="shared" si="132"/>
        <v>秦琼18突</v>
      </c>
      <c r="AO562" s="14" t="str">
        <f>IF(AI562&gt;0,INDEX(挂机升级突破!$CF$5:$CJ$5,卡牌消耗!AI562),"")</f>
        <v>金币</v>
      </c>
      <c r="AP562" s="14">
        <f>IF(AI562&gt;0,ROUND(INDEX(挂机升级突破!$CJ$7:$CJ$26,卡牌消耗!AM562)*INDEX(卡牌消耗!$B$8:$F$8,AK562),0),"")</f>
        <v>81000</v>
      </c>
      <c r="AQ562" s="14" t="str">
        <f>IF(AJ562&gt;0,INDEX(挂机升级突破!$CF$5:$CJ$5,卡牌消耗!AJ562),"")</f>
        <v>铀金</v>
      </c>
      <c r="AR562" s="14">
        <f>IF(AJ562&gt;0,ROUND(INDEX(挂机升级突破!$CF$7:$CI$26,卡牌消耗!AM562,卡牌消耗!AJ562)*INDEX($B$6:$F$6,AK562),0),"")</f>
        <v>14</v>
      </c>
      <c r="AS562" s="120"/>
      <c r="AT562" s="120"/>
    </row>
    <row r="563" spans="16:46" ht="16.5" x14ac:dyDescent="0.2">
      <c r="P563" s="120">
        <v>559</v>
      </c>
      <c r="Q563" s="14">
        <f t="shared" si="123"/>
        <v>11</v>
      </c>
      <c r="R563" s="14">
        <f>INDEX(挂机升级突破!$BG$6:$BG$57,卡牌消耗!X563)</f>
        <v>11</v>
      </c>
      <c r="S563" s="14">
        <f>INDEX(挂机升级突破!BH$6:BH$57,卡牌消耗!$X563)</f>
        <v>5</v>
      </c>
      <c r="T563" s="14">
        <f>INDEX(挂机升级突破!BI$6:BI$57,卡牌消耗!$X563)</f>
        <v>0</v>
      </c>
      <c r="U563" s="14" t="str">
        <f t="shared" si="124"/>
        <v>张飞</v>
      </c>
      <c r="V563" s="14">
        <f t="shared" si="125"/>
        <v>4</v>
      </c>
      <c r="W563" s="14" t="str">
        <f t="shared" si="126"/>
        <v>张飞魂火-39</v>
      </c>
      <c r="X563" s="14">
        <f t="shared" si="127"/>
        <v>39</v>
      </c>
      <c r="Y563" s="14" t="str">
        <f>INDEX(挂机升级突破!$BJ$4:$BT$4,INDEX(挂机升级突破!$BG$6:$BG$57,卡牌消耗!X563))</f>
        <v>金币</v>
      </c>
      <c r="Z563" s="14">
        <f>ROUND(INDEX(挂机升级突破!$AZ$6:$AZ$57,卡牌消耗!X563)*INDEX(卡牌消耗!$B$8:$F$8,V563),0)</f>
        <v>70718</v>
      </c>
      <c r="AA563" s="14" t="str">
        <f>IF(S563&gt;0,INDEX(挂机升级突破!$BJ$4:$BT$4,S563),"")</f>
        <v>红色基础材料</v>
      </c>
      <c r="AB563" s="14">
        <f>ROUND(INDEX(挂机升级突破!$BJ$6:$BT$57,卡牌消耗!X563,S563)*INDEX(卡牌消耗!$B$5:$F$5,V563),0)</f>
        <v>10</v>
      </c>
      <c r="AC563" s="14" t="str">
        <f>IF(T563&gt;0,INDEX(挂机升级突破!$BJ$4:$BT$4,T563),"")</f>
        <v/>
      </c>
      <c r="AD563" s="14" t="str">
        <f>IF(T563&gt;0,ROUND(INDEX(挂机升级突破!$BJ$6:$BT$57,卡牌消耗!X563,T563)*INDEX(卡牌消耗!$B$7:$F$7,V563),0),"")</f>
        <v/>
      </c>
      <c r="AG563" s="120">
        <v>559</v>
      </c>
      <c r="AH563" s="14">
        <f t="shared" si="128"/>
        <v>28</v>
      </c>
      <c r="AI563" s="14">
        <f>INDEX(挂机升级突破!$BY$7:$BY$26,AM563)</f>
        <v>5</v>
      </c>
      <c r="AJ563" s="14">
        <f>INDEX(挂机升级突破!$BZ$7:$BZ$26,AM563)</f>
        <v>4</v>
      </c>
      <c r="AK563" s="14">
        <f t="shared" si="129"/>
        <v>4</v>
      </c>
      <c r="AL563" s="14" t="str">
        <f t="shared" si="130"/>
        <v>秦琼</v>
      </c>
      <c r="AM563" s="14">
        <f t="shared" si="131"/>
        <v>19</v>
      </c>
      <c r="AN563" s="14" t="str">
        <f t="shared" si="132"/>
        <v>秦琼19突</v>
      </c>
      <c r="AO563" s="14" t="str">
        <f>IF(AI563&gt;0,INDEX(挂机升级突破!$CF$5:$CJ$5,卡牌消耗!AI563),"")</f>
        <v>金币</v>
      </c>
      <c r="AP563" s="14">
        <f>IF(AI563&gt;0,ROUND(INDEX(挂机升级突破!$CJ$7:$CJ$26,卡牌消耗!AM563)*INDEX(卡牌消耗!$B$8:$F$8,AK563),0),"")</f>
        <v>97659</v>
      </c>
      <c r="AQ563" s="14" t="str">
        <f>IF(AJ563&gt;0,INDEX(挂机升级突破!$CF$5:$CJ$5,卡牌消耗!AJ563),"")</f>
        <v>铀金</v>
      </c>
      <c r="AR563" s="14">
        <f>IF(AJ563&gt;0,ROUND(INDEX(挂机升级突破!$CF$7:$CI$26,卡牌消耗!AM563,卡牌消耗!AJ563)*INDEX($B$6:$F$6,AK563),0),"")</f>
        <v>19</v>
      </c>
      <c r="AS563" s="120"/>
      <c r="AT563" s="120"/>
    </row>
    <row r="564" spans="16:46" ht="16.5" x14ac:dyDescent="0.2">
      <c r="P564" s="120">
        <v>560</v>
      </c>
      <c r="Q564" s="14">
        <f t="shared" si="123"/>
        <v>11</v>
      </c>
      <c r="R564" s="14">
        <f>INDEX(挂机升级突破!$BG$6:$BG$57,卡牌消耗!X564)</f>
        <v>11</v>
      </c>
      <c r="S564" s="14">
        <f>INDEX(挂机升级突破!BH$6:BH$57,卡牌消耗!$X564)</f>
        <v>5</v>
      </c>
      <c r="T564" s="14">
        <f>INDEX(挂机升级突破!BI$6:BI$57,卡牌消耗!$X564)</f>
        <v>0</v>
      </c>
      <c r="U564" s="14" t="str">
        <f t="shared" si="124"/>
        <v>张飞</v>
      </c>
      <c r="V564" s="14">
        <f t="shared" si="125"/>
        <v>4</v>
      </c>
      <c r="W564" s="14" t="str">
        <f t="shared" si="126"/>
        <v>张飞魂火-40</v>
      </c>
      <c r="X564" s="14">
        <f t="shared" si="127"/>
        <v>40</v>
      </c>
      <c r="Y564" s="14" t="str">
        <f>INDEX(挂机升级突破!$BJ$4:$BT$4,INDEX(挂机升级突破!$BG$6:$BG$57,卡牌消耗!X564))</f>
        <v>金币</v>
      </c>
      <c r="Z564" s="14">
        <f>ROUND(INDEX(挂机升级突破!$AZ$6:$AZ$57,卡牌消耗!X564)*INDEX(卡牌消耗!$B$8:$F$8,V564),0)</f>
        <v>78878</v>
      </c>
      <c r="AA564" s="14" t="str">
        <f>IF(S564&gt;0,INDEX(挂机升级突破!$BJ$4:$BT$4,S564),"")</f>
        <v>红色基础材料</v>
      </c>
      <c r="AB564" s="14">
        <f>ROUND(INDEX(挂机升级突破!$BJ$6:$BT$57,卡牌消耗!X564,S564)*INDEX(卡牌消耗!$B$5:$F$5,V564),0)</f>
        <v>10</v>
      </c>
      <c r="AC564" s="14" t="str">
        <f>IF(T564&gt;0,INDEX(挂机升级突破!$BJ$4:$BT$4,T564),"")</f>
        <v/>
      </c>
      <c r="AD564" s="14" t="str">
        <f>IF(T564&gt;0,ROUND(INDEX(挂机升级突破!$BJ$6:$BT$57,卡牌消耗!X564,T564)*INDEX(卡牌消耗!$B$7:$F$7,V564),0),"")</f>
        <v/>
      </c>
      <c r="AG564" s="120">
        <v>560</v>
      </c>
      <c r="AH564" s="14">
        <f t="shared" si="128"/>
        <v>28</v>
      </c>
      <c r="AI564" s="14">
        <f>INDEX(挂机升级突破!$BY$7:$BY$26,AM564)</f>
        <v>5</v>
      </c>
      <c r="AJ564" s="14">
        <f>INDEX(挂机升级突破!$BZ$7:$BZ$26,AM564)</f>
        <v>4</v>
      </c>
      <c r="AK564" s="14">
        <f t="shared" si="129"/>
        <v>4</v>
      </c>
      <c r="AL564" s="14" t="str">
        <f t="shared" si="130"/>
        <v>秦琼</v>
      </c>
      <c r="AM564" s="14">
        <f t="shared" si="131"/>
        <v>20</v>
      </c>
      <c r="AN564" s="14" t="str">
        <f t="shared" si="132"/>
        <v>秦琼20突</v>
      </c>
      <c r="AO564" s="14" t="str">
        <f>IF(AI564&gt;0,INDEX(挂机升级突破!$CF$5:$CJ$5,卡牌消耗!AI564),"")</f>
        <v>金币</v>
      </c>
      <c r="AP564" s="14">
        <f>IF(AI564&gt;0,ROUND(INDEX(挂机升级突破!$CJ$7:$CJ$26,卡牌消耗!AM564)*INDEX(卡牌消耗!$B$8:$F$8,AK564),0),"")</f>
        <v>136080</v>
      </c>
      <c r="AQ564" s="14" t="str">
        <f>IF(AJ564&gt;0,INDEX(挂机升级突破!$CF$5:$CJ$5,卡牌消耗!AJ564),"")</f>
        <v>铀金</v>
      </c>
      <c r="AR564" s="14">
        <f>IF(AJ564&gt;0,ROUND(INDEX(挂机升级突破!$CF$7:$CI$26,卡牌消耗!AM564,卡牌消耗!AJ564)*INDEX($B$6:$F$6,AK564),0),"")</f>
        <v>25</v>
      </c>
      <c r="AS564" s="120"/>
      <c r="AT564" s="120"/>
    </row>
    <row r="565" spans="16:46" ht="16.5" x14ac:dyDescent="0.2">
      <c r="P565" s="120">
        <v>561</v>
      </c>
      <c r="Q565" s="14">
        <f t="shared" si="123"/>
        <v>11</v>
      </c>
      <c r="R565" s="14">
        <f>INDEX(挂机升级突破!$BG$6:$BG$57,卡牌消耗!X565)</f>
        <v>11</v>
      </c>
      <c r="S565" s="14">
        <f>INDEX(挂机升级突破!BH$6:BH$57,卡牌消耗!$X565)</f>
        <v>5</v>
      </c>
      <c r="T565" s="14">
        <f>INDEX(挂机升级突破!BI$6:BI$57,卡牌消耗!$X565)</f>
        <v>10</v>
      </c>
      <c r="U565" s="14" t="str">
        <f t="shared" si="124"/>
        <v>张飞</v>
      </c>
      <c r="V565" s="14">
        <f t="shared" si="125"/>
        <v>4</v>
      </c>
      <c r="W565" s="14" t="str">
        <f t="shared" si="126"/>
        <v>张飞魂火-41</v>
      </c>
      <c r="X565" s="14">
        <f t="shared" si="127"/>
        <v>41</v>
      </c>
      <c r="Y565" s="14" t="str">
        <f>INDEX(挂机升级突破!$BJ$4:$BT$4,INDEX(挂机升级突破!$BG$6:$BG$57,卡牌消耗!X565))</f>
        <v>金币</v>
      </c>
      <c r="Z565" s="14">
        <f>ROUND(INDEX(挂机升级突破!$AZ$6:$AZ$57,卡牌消耗!X565)*INDEX(卡牌消耗!$B$8:$F$8,V565),0)</f>
        <v>88395</v>
      </c>
      <c r="AA565" s="14" t="str">
        <f>IF(S565&gt;0,INDEX(挂机升级突破!$BJ$4:$BT$4,S565),"")</f>
        <v>红色基础材料</v>
      </c>
      <c r="AB565" s="14">
        <f>ROUND(INDEX(挂机升级突破!$BJ$6:$BT$57,卡牌消耗!X565,S565)*INDEX(卡牌消耗!$B$5:$F$5,V565),0)</f>
        <v>11</v>
      </c>
      <c r="AC565" s="14" t="str">
        <f>IF(T565&gt;0,INDEX(挂机升级突破!$BJ$4:$BT$4,T565),"")</f>
        <v>灵玉</v>
      </c>
      <c r="AD565" s="14">
        <f>IF(T565&gt;0,ROUND(INDEX(挂机升级突破!$BJ$6:$BT$57,卡牌消耗!X565,T565)*INDEX(卡牌消耗!$B$7:$F$7,V565),0),"")</f>
        <v>2</v>
      </c>
    </row>
    <row r="566" spans="16:46" ht="16.5" x14ac:dyDescent="0.2">
      <c r="P566" s="120">
        <v>562</v>
      </c>
      <c r="Q566" s="14">
        <f t="shared" si="123"/>
        <v>11</v>
      </c>
      <c r="R566" s="14">
        <f>INDEX(挂机升级突破!$BG$6:$BG$57,卡牌消耗!X566)</f>
        <v>11</v>
      </c>
      <c r="S566" s="14">
        <f>INDEX(挂机升级突破!BH$6:BH$57,卡牌消耗!$X566)</f>
        <v>5</v>
      </c>
      <c r="T566" s="14">
        <f>INDEX(挂机升级突破!BI$6:BI$57,卡牌消耗!$X566)</f>
        <v>10</v>
      </c>
      <c r="U566" s="14" t="str">
        <f t="shared" si="124"/>
        <v>张飞</v>
      </c>
      <c r="V566" s="14">
        <f t="shared" si="125"/>
        <v>4</v>
      </c>
      <c r="W566" s="14" t="str">
        <f t="shared" si="126"/>
        <v>张飞魂火-42</v>
      </c>
      <c r="X566" s="14">
        <f t="shared" si="127"/>
        <v>42</v>
      </c>
      <c r="Y566" s="14" t="str">
        <f>INDEX(挂机升级突破!$BJ$4:$BT$4,INDEX(挂机升级突破!$BG$6:$BG$57,卡牌消耗!X566))</f>
        <v>金币</v>
      </c>
      <c r="Z566" s="14">
        <f>ROUND(INDEX(挂机升级突破!$AZ$6:$AZ$57,卡牌消耗!X566)*INDEX(卡牌消耗!$B$8:$F$8,V566),0)</f>
        <v>98595</v>
      </c>
      <c r="AA566" s="14" t="str">
        <f>IF(S566&gt;0,INDEX(挂机升级突破!$BJ$4:$BT$4,S566),"")</f>
        <v>红色基础材料</v>
      </c>
      <c r="AB566" s="14">
        <f>ROUND(INDEX(挂机升级突破!$BJ$6:$BT$57,卡牌消耗!X566,S566)*INDEX(卡牌消耗!$B$5:$F$5,V566),0)</f>
        <v>11</v>
      </c>
      <c r="AC566" s="14" t="str">
        <f>IF(T566&gt;0,INDEX(挂机升级突破!$BJ$4:$BT$4,T566),"")</f>
        <v>灵玉</v>
      </c>
      <c r="AD566" s="14">
        <f>IF(T566&gt;0,ROUND(INDEX(挂机升级突破!$BJ$6:$BT$57,卡牌消耗!X566,T566)*INDEX(卡牌消耗!$B$7:$F$7,V566),0),"")</f>
        <v>2</v>
      </c>
    </row>
    <row r="567" spans="16:46" ht="16.5" x14ac:dyDescent="0.2">
      <c r="P567" s="120">
        <v>563</v>
      </c>
      <c r="Q567" s="14">
        <f t="shared" si="123"/>
        <v>11</v>
      </c>
      <c r="R567" s="14">
        <f>INDEX(挂机升级突破!$BG$6:$BG$57,卡牌消耗!X567)</f>
        <v>11</v>
      </c>
      <c r="S567" s="14">
        <f>INDEX(挂机升级突破!BH$6:BH$57,卡牌消耗!$X567)</f>
        <v>5</v>
      </c>
      <c r="T567" s="14">
        <f>INDEX(挂机升级突破!BI$6:BI$57,卡牌消耗!$X567)</f>
        <v>10</v>
      </c>
      <c r="U567" s="14" t="str">
        <f t="shared" si="124"/>
        <v>张飞</v>
      </c>
      <c r="V567" s="14">
        <f t="shared" si="125"/>
        <v>4</v>
      </c>
      <c r="W567" s="14" t="str">
        <f t="shared" si="126"/>
        <v>张飞魂火-43</v>
      </c>
      <c r="X567" s="14">
        <f t="shared" si="127"/>
        <v>43</v>
      </c>
      <c r="Y567" s="14" t="str">
        <f>INDEX(挂机升级突破!$BJ$4:$BT$4,INDEX(挂机升级突破!$BG$6:$BG$57,卡牌消耗!X567))</f>
        <v>金币</v>
      </c>
      <c r="Z567" s="14">
        <f>ROUND(INDEX(挂机升级突破!$AZ$6:$AZ$57,卡牌消耗!X567)*INDEX(卡牌消耗!$B$8:$F$8,V567),0)</f>
        <v>105300</v>
      </c>
      <c r="AA567" s="14" t="str">
        <f>IF(S567&gt;0,INDEX(挂机升级突破!$BJ$4:$BT$4,S567),"")</f>
        <v>红色基础材料</v>
      </c>
      <c r="AB567" s="14">
        <f>ROUND(INDEX(挂机升级突破!$BJ$6:$BT$57,卡牌消耗!X567,S567)*INDEX(卡牌消耗!$B$5:$F$5,V567),0)</f>
        <v>11</v>
      </c>
      <c r="AC567" s="14" t="str">
        <f>IF(T567&gt;0,INDEX(挂机升级突破!$BJ$4:$BT$4,T567),"")</f>
        <v>灵玉</v>
      </c>
      <c r="AD567" s="14">
        <f>IF(T567&gt;0,ROUND(INDEX(挂机升级突破!$BJ$6:$BT$57,卡牌消耗!X567,T567)*INDEX(卡牌消耗!$B$7:$F$7,V567),0),"")</f>
        <v>2</v>
      </c>
    </row>
    <row r="568" spans="16:46" ht="16.5" x14ac:dyDescent="0.2">
      <c r="P568" s="120">
        <v>564</v>
      </c>
      <c r="Q568" s="14">
        <f t="shared" si="123"/>
        <v>11</v>
      </c>
      <c r="R568" s="14">
        <f>INDEX(挂机升级突破!$BG$6:$BG$57,卡牌消耗!X568)</f>
        <v>11</v>
      </c>
      <c r="S568" s="14">
        <f>INDEX(挂机升级突破!BH$6:BH$57,卡牌消耗!$X568)</f>
        <v>5</v>
      </c>
      <c r="T568" s="14">
        <f>INDEX(挂机升级突破!BI$6:BI$57,卡牌消耗!$X568)</f>
        <v>10</v>
      </c>
      <c r="U568" s="14" t="str">
        <f t="shared" si="124"/>
        <v>张飞</v>
      </c>
      <c r="V568" s="14">
        <f t="shared" si="125"/>
        <v>4</v>
      </c>
      <c r="W568" s="14" t="str">
        <f t="shared" si="126"/>
        <v>张飞魂火-44</v>
      </c>
      <c r="X568" s="14">
        <f t="shared" si="127"/>
        <v>44</v>
      </c>
      <c r="Y568" s="14" t="str">
        <f>INDEX(挂机升级突破!$BJ$4:$BT$4,INDEX(挂机升级突破!$BG$6:$BG$57,卡牌消耗!X568))</f>
        <v>金币</v>
      </c>
      <c r="Z568" s="14">
        <f>ROUND(INDEX(挂机升级突破!$AZ$6:$AZ$57,卡牌消耗!X568)*INDEX(卡牌消耗!$B$8:$F$8,V568),0)</f>
        <v>117450</v>
      </c>
      <c r="AA568" s="14" t="str">
        <f>IF(S568&gt;0,INDEX(挂机升级突破!$BJ$4:$BT$4,S568),"")</f>
        <v>红色基础材料</v>
      </c>
      <c r="AB568" s="14">
        <f>ROUND(INDEX(挂机升级突破!$BJ$6:$BT$57,卡牌消耗!X568,S568)*INDEX(卡牌消耗!$B$5:$F$5,V568),0)</f>
        <v>13</v>
      </c>
      <c r="AC568" s="14" t="str">
        <f>IF(T568&gt;0,INDEX(挂机升级突破!$BJ$4:$BT$4,T568),"")</f>
        <v>灵玉</v>
      </c>
      <c r="AD568" s="14">
        <f>IF(T568&gt;0,ROUND(INDEX(挂机升级突破!$BJ$6:$BT$57,卡牌消耗!X568,T568)*INDEX(卡牌消耗!$B$7:$F$7,V568),0),"")</f>
        <v>2</v>
      </c>
    </row>
    <row r="569" spans="16:46" ht="16.5" x14ac:dyDescent="0.2">
      <c r="P569" s="120">
        <v>565</v>
      </c>
      <c r="Q569" s="14">
        <f t="shared" si="123"/>
        <v>11</v>
      </c>
      <c r="R569" s="14">
        <f>INDEX(挂机升级突破!$BG$6:$BG$57,卡牌消耗!X569)</f>
        <v>11</v>
      </c>
      <c r="S569" s="14">
        <f>INDEX(挂机升级突破!BH$6:BH$57,卡牌消耗!$X569)</f>
        <v>5</v>
      </c>
      <c r="T569" s="14">
        <f>INDEX(挂机升级突破!BI$6:BI$57,卡牌消耗!$X569)</f>
        <v>10</v>
      </c>
      <c r="U569" s="14" t="str">
        <f t="shared" si="124"/>
        <v>张飞</v>
      </c>
      <c r="V569" s="14">
        <f t="shared" si="125"/>
        <v>4</v>
      </c>
      <c r="W569" s="14" t="str">
        <f t="shared" si="126"/>
        <v>张飞魂火-45</v>
      </c>
      <c r="X569" s="14">
        <f t="shared" si="127"/>
        <v>45</v>
      </c>
      <c r="Y569" s="14" t="str">
        <f>INDEX(挂机升级突破!$BJ$4:$BT$4,INDEX(挂机升级突破!$BG$6:$BG$57,卡牌消耗!X569))</f>
        <v>金币</v>
      </c>
      <c r="Z569" s="14">
        <f>ROUND(INDEX(挂机升级突破!$AZ$6:$AZ$57,卡牌消耗!X569)*INDEX(卡牌消耗!$B$8:$F$8,V569),0)</f>
        <v>126953</v>
      </c>
      <c r="AA569" s="14" t="str">
        <f>IF(S569&gt;0,INDEX(挂机升级突破!$BJ$4:$BT$4,S569),"")</f>
        <v>红色基础材料</v>
      </c>
      <c r="AB569" s="14">
        <f>ROUND(INDEX(挂机升级突破!$BJ$6:$BT$57,卡牌消耗!X569,S569)*INDEX(卡牌消耗!$B$5:$F$5,V569),0)</f>
        <v>13</v>
      </c>
      <c r="AC569" s="14" t="str">
        <f>IF(T569&gt;0,INDEX(挂机升级突破!$BJ$4:$BT$4,T569),"")</f>
        <v>灵玉</v>
      </c>
      <c r="AD569" s="14">
        <f>IF(T569&gt;0,ROUND(INDEX(挂机升级突破!$BJ$6:$BT$57,卡牌消耗!X569,T569)*INDEX(卡牌消耗!$B$7:$F$7,V569),0),"")</f>
        <v>2</v>
      </c>
    </row>
    <row r="570" spans="16:46" ht="16.5" x14ac:dyDescent="0.2">
      <c r="P570" s="120">
        <v>566</v>
      </c>
      <c r="Q570" s="14">
        <f t="shared" si="123"/>
        <v>11</v>
      </c>
      <c r="R570" s="14">
        <f>INDEX(挂机升级突破!$BG$6:$BG$57,卡牌消耗!X570)</f>
        <v>11</v>
      </c>
      <c r="S570" s="14">
        <f>INDEX(挂机升级突破!BH$6:BH$57,卡牌消耗!$X570)</f>
        <v>5</v>
      </c>
      <c r="T570" s="14">
        <f>INDEX(挂机升级突破!BI$6:BI$57,卡牌消耗!$X570)</f>
        <v>10</v>
      </c>
      <c r="U570" s="14" t="str">
        <f t="shared" si="124"/>
        <v>张飞</v>
      </c>
      <c r="V570" s="14">
        <f t="shared" si="125"/>
        <v>4</v>
      </c>
      <c r="W570" s="14" t="str">
        <f t="shared" si="126"/>
        <v>张飞魂火-46</v>
      </c>
      <c r="X570" s="14">
        <f t="shared" si="127"/>
        <v>46</v>
      </c>
      <c r="Y570" s="14" t="str">
        <f>INDEX(挂机升级突破!$BJ$4:$BT$4,INDEX(挂机升级突破!$BG$6:$BG$57,卡牌消耗!X570))</f>
        <v>金币</v>
      </c>
      <c r="Z570" s="14">
        <f>ROUND(INDEX(挂机升级突破!$AZ$6:$AZ$57,卡牌消耗!X570)*INDEX(卡牌消耗!$B$8:$F$8,V570),0)</f>
        <v>141600</v>
      </c>
      <c r="AA570" s="14" t="str">
        <f>IF(S570&gt;0,INDEX(挂机升级突破!$BJ$4:$BT$4,S570),"")</f>
        <v>红色基础材料</v>
      </c>
      <c r="AB570" s="14">
        <f>ROUND(INDEX(挂机升级突破!$BJ$6:$BT$57,卡牌消耗!X570,S570)*INDEX(卡牌消耗!$B$5:$F$5,V570),0)</f>
        <v>13</v>
      </c>
      <c r="AC570" s="14" t="str">
        <f>IF(T570&gt;0,INDEX(挂机升级突破!$BJ$4:$BT$4,T570),"")</f>
        <v>灵玉</v>
      </c>
      <c r="AD570" s="14">
        <f>IF(T570&gt;0,ROUND(INDEX(挂机升级突破!$BJ$6:$BT$57,卡牌消耗!X570,T570)*INDEX(卡牌消耗!$B$7:$F$7,V570),0),"")</f>
        <v>2</v>
      </c>
    </row>
    <row r="571" spans="16:46" ht="16.5" x14ac:dyDescent="0.2">
      <c r="P571" s="120">
        <v>567</v>
      </c>
      <c r="Q571" s="14">
        <f t="shared" si="123"/>
        <v>11</v>
      </c>
      <c r="R571" s="14">
        <f>INDEX(挂机升级突破!$BG$6:$BG$57,卡牌消耗!X571)</f>
        <v>11</v>
      </c>
      <c r="S571" s="14">
        <f>INDEX(挂机升级突破!BH$6:BH$57,卡牌消耗!$X571)</f>
        <v>5</v>
      </c>
      <c r="T571" s="14">
        <f>INDEX(挂机升级突破!BI$6:BI$57,卡牌消耗!$X571)</f>
        <v>10</v>
      </c>
      <c r="U571" s="14" t="str">
        <f t="shared" si="124"/>
        <v>张飞</v>
      </c>
      <c r="V571" s="14">
        <f t="shared" si="125"/>
        <v>4</v>
      </c>
      <c r="W571" s="14" t="str">
        <f t="shared" si="126"/>
        <v>张飞魂火-47</v>
      </c>
      <c r="X571" s="14">
        <f t="shared" si="127"/>
        <v>47</v>
      </c>
      <c r="Y571" s="14" t="str">
        <f>INDEX(挂机升级突破!$BJ$4:$BT$4,INDEX(挂机升级突破!$BG$6:$BG$57,卡牌消耗!X571))</f>
        <v>金币</v>
      </c>
      <c r="Z571" s="14">
        <f>ROUND(INDEX(挂机升级突破!$AZ$6:$AZ$57,卡牌消耗!X571)*INDEX(卡牌消耗!$B$8:$F$8,V571),0)</f>
        <v>150795</v>
      </c>
      <c r="AA571" s="14" t="str">
        <f>IF(S571&gt;0,INDEX(挂机升级突破!$BJ$4:$BT$4,S571),"")</f>
        <v>红色基础材料</v>
      </c>
      <c r="AB571" s="14">
        <f>ROUND(INDEX(挂机升级突破!$BJ$6:$BT$57,卡牌消耗!X571,S571)*INDEX(卡牌消耗!$B$5:$F$5,V571),0)</f>
        <v>13</v>
      </c>
      <c r="AC571" s="14" t="str">
        <f>IF(T571&gt;0,INDEX(挂机升级突破!$BJ$4:$BT$4,T571),"")</f>
        <v>灵玉</v>
      </c>
      <c r="AD571" s="14">
        <f>IF(T571&gt;0,ROUND(INDEX(挂机升级突破!$BJ$6:$BT$57,卡牌消耗!X571,T571)*INDEX(卡牌消耗!$B$7:$F$7,V571),0),"")</f>
        <v>2</v>
      </c>
    </row>
    <row r="572" spans="16:46" ht="16.5" x14ac:dyDescent="0.2">
      <c r="P572" s="120">
        <v>568</v>
      </c>
      <c r="Q572" s="14">
        <f t="shared" si="123"/>
        <v>11</v>
      </c>
      <c r="R572" s="14">
        <f>INDEX(挂机升级突破!$BG$6:$BG$57,卡牌消耗!X572)</f>
        <v>11</v>
      </c>
      <c r="S572" s="14">
        <f>INDEX(挂机升级突破!BH$6:BH$57,卡牌消耗!$X572)</f>
        <v>5</v>
      </c>
      <c r="T572" s="14">
        <f>INDEX(挂机升级突破!BI$6:BI$57,卡牌消耗!$X572)</f>
        <v>10</v>
      </c>
      <c r="U572" s="14" t="str">
        <f t="shared" si="124"/>
        <v>张飞</v>
      </c>
      <c r="V572" s="14">
        <f t="shared" si="125"/>
        <v>4</v>
      </c>
      <c r="W572" s="14" t="str">
        <f t="shared" si="126"/>
        <v>张飞魂火-48</v>
      </c>
      <c r="X572" s="14">
        <f t="shared" si="127"/>
        <v>48</v>
      </c>
      <c r="Y572" s="14" t="str">
        <f>INDEX(挂机升级突破!$BJ$4:$BT$4,INDEX(挂机升级突破!$BG$6:$BG$57,卡牌消耗!X572))</f>
        <v>金币</v>
      </c>
      <c r="Z572" s="14">
        <f>ROUND(INDEX(挂机升级突破!$AZ$6:$AZ$57,卡牌消耗!X572)*INDEX(卡牌消耗!$B$8:$F$8,V572),0)</f>
        <v>168195</v>
      </c>
      <c r="AA572" s="14" t="str">
        <f>IF(S572&gt;0,INDEX(挂机升级突破!$BJ$4:$BT$4,S572),"")</f>
        <v>红色基础材料</v>
      </c>
      <c r="AB572" s="14">
        <f>ROUND(INDEX(挂机升级突破!$BJ$6:$BT$57,卡牌消耗!X572,S572)*INDEX(卡牌消耗!$B$5:$F$5,V572),0)</f>
        <v>13</v>
      </c>
      <c r="AC572" s="14" t="str">
        <f>IF(T572&gt;0,INDEX(挂机升级突破!$BJ$4:$BT$4,T572),"")</f>
        <v>灵玉</v>
      </c>
      <c r="AD572" s="14">
        <f>IF(T572&gt;0,ROUND(INDEX(挂机升级突破!$BJ$6:$BT$57,卡牌消耗!X572,T572)*INDEX(卡牌消耗!$B$7:$F$7,V572),0),"")</f>
        <v>2</v>
      </c>
    </row>
    <row r="573" spans="16:46" ht="16.5" x14ac:dyDescent="0.2">
      <c r="P573" s="120">
        <v>569</v>
      </c>
      <c r="Q573" s="14">
        <f t="shared" si="123"/>
        <v>11</v>
      </c>
      <c r="R573" s="14">
        <f>INDEX(挂机升级突破!$BG$6:$BG$57,卡牌消耗!X573)</f>
        <v>11</v>
      </c>
      <c r="S573" s="14">
        <f>INDEX(挂机升级突破!BH$6:BH$57,卡牌消耗!$X573)</f>
        <v>5</v>
      </c>
      <c r="T573" s="14">
        <f>INDEX(挂机升级突破!BI$6:BI$57,卡牌消耗!$X573)</f>
        <v>10</v>
      </c>
      <c r="U573" s="14" t="str">
        <f t="shared" si="124"/>
        <v>张飞</v>
      </c>
      <c r="V573" s="14">
        <f t="shared" si="125"/>
        <v>4</v>
      </c>
      <c r="W573" s="14" t="str">
        <f t="shared" si="126"/>
        <v>张飞魂火-49</v>
      </c>
      <c r="X573" s="14">
        <f t="shared" si="127"/>
        <v>49</v>
      </c>
      <c r="Y573" s="14" t="str">
        <f>INDEX(挂机升级突破!$BJ$4:$BT$4,INDEX(挂机升级突破!$BG$6:$BG$57,卡牌消耗!X573))</f>
        <v>金币</v>
      </c>
      <c r="Z573" s="14">
        <f>ROUND(INDEX(挂机升级突破!$AZ$6:$AZ$57,卡牌消耗!X573)*INDEX(卡牌消耗!$B$8:$F$8,V573),0)</f>
        <v>176903</v>
      </c>
      <c r="AA573" s="14" t="str">
        <f>IF(S573&gt;0,INDEX(挂机升级突破!$BJ$4:$BT$4,S573),"")</f>
        <v>红色基础材料</v>
      </c>
      <c r="AB573" s="14">
        <f>ROUND(INDEX(挂机升级突破!$BJ$6:$BT$57,卡牌消耗!X573,S573)*INDEX(卡牌消耗!$B$5:$F$5,V573),0)</f>
        <v>14</v>
      </c>
      <c r="AC573" s="14" t="str">
        <f>IF(T573&gt;0,INDEX(挂机升级突破!$BJ$4:$BT$4,T573),"")</f>
        <v>灵玉</v>
      </c>
      <c r="AD573" s="14">
        <f>IF(T573&gt;0,ROUND(INDEX(挂机升级突破!$BJ$6:$BT$57,卡牌消耗!X573,T573)*INDEX(卡牌消耗!$B$7:$F$7,V573),0),"")</f>
        <v>2</v>
      </c>
    </row>
    <row r="574" spans="16:46" ht="16.5" x14ac:dyDescent="0.2">
      <c r="P574" s="120">
        <v>570</v>
      </c>
      <c r="Q574" s="14">
        <f t="shared" si="123"/>
        <v>11</v>
      </c>
      <c r="R574" s="14">
        <f>INDEX(挂机升级突破!$BG$6:$BG$57,卡牌消耗!X574)</f>
        <v>11</v>
      </c>
      <c r="S574" s="14">
        <f>INDEX(挂机升级突破!BH$6:BH$57,卡牌消耗!$X574)</f>
        <v>5</v>
      </c>
      <c r="T574" s="14">
        <f>INDEX(挂机升级突破!BI$6:BI$57,卡牌消耗!$X574)</f>
        <v>10</v>
      </c>
      <c r="U574" s="14" t="str">
        <f t="shared" si="124"/>
        <v>张飞</v>
      </c>
      <c r="V574" s="14">
        <f t="shared" si="125"/>
        <v>4</v>
      </c>
      <c r="W574" s="14" t="str">
        <f t="shared" si="126"/>
        <v>张飞魂火-50</v>
      </c>
      <c r="X574" s="14">
        <f t="shared" si="127"/>
        <v>50</v>
      </c>
      <c r="Y574" s="14" t="str">
        <f>INDEX(挂机升级突破!$BJ$4:$BT$4,INDEX(挂机升级突破!$BG$6:$BG$57,卡牌消耗!X574))</f>
        <v>金币</v>
      </c>
      <c r="Z574" s="14">
        <f>ROUND(INDEX(挂机升级突破!$AZ$6:$AZ$57,卡牌消耗!X574)*INDEX(卡牌消耗!$B$8:$F$8,V574),0)</f>
        <v>197310</v>
      </c>
      <c r="AA574" s="14" t="str">
        <f>IF(S574&gt;0,INDEX(挂机升级突破!$BJ$4:$BT$4,S574),"")</f>
        <v>红色基础材料</v>
      </c>
      <c r="AB574" s="14">
        <f>ROUND(INDEX(挂机升级突破!$BJ$6:$BT$57,卡牌消耗!X574,S574)*INDEX(卡牌消耗!$B$5:$F$5,V574),0)</f>
        <v>14</v>
      </c>
      <c r="AC574" s="14" t="str">
        <f>IF(T574&gt;0,INDEX(挂机升级突破!$BJ$4:$BT$4,T574),"")</f>
        <v>灵玉</v>
      </c>
      <c r="AD574" s="14">
        <f>IF(T574&gt;0,ROUND(INDEX(挂机升级突破!$BJ$6:$BT$57,卡牌消耗!X574,T574)*INDEX(卡牌消耗!$B$7:$F$7,V574),0),"")</f>
        <v>2</v>
      </c>
    </row>
    <row r="575" spans="16:46" ht="16.5" x14ac:dyDescent="0.2">
      <c r="P575" s="120">
        <v>571</v>
      </c>
      <c r="Q575" s="14">
        <f t="shared" si="123"/>
        <v>11</v>
      </c>
      <c r="R575" s="14">
        <f>INDEX(挂机升级突破!$BG$6:$BG$57,卡牌消耗!X575)</f>
        <v>11</v>
      </c>
      <c r="S575" s="14">
        <f>INDEX(挂机升级突破!BH$6:BH$57,卡牌消耗!$X575)</f>
        <v>5</v>
      </c>
      <c r="T575" s="14">
        <f>INDEX(挂机升级突破!BI$6:BI$57,卡牌消耗!$X575)</f>
        <v>10</v>
      </c>
      <c r="U575" s="14" t="str">
        <f t="shared" si="124"/>
        <v>张飞</v>
      </c>
      <c r="V575" s="14">
        <f t="shared" si="125"/>
        <v>4</v>
      </c>
      <c r="W575" s="14" t="str">
        <f t="shared" si="126"/>
        <v>张飞魂火-51</v>
      </c>
      <c r="X575" s="14">
        <f t="shared" si="127"/>
        <v>51</v>
      </c>
      <c r="Y575" s="14" t="str">
        <f>INDEX(挂机升级突破!$BJ$4:$BT$4,INDEX(挂机升级突破!$BG$6:$BG$57,卡牌消耗!X575))</f>
        <v>金币</v>
      </c>
      <c r="Z575" s="14">
        <f>ROUND(INDEX(挂机升级突破!$AZ$6:$AZ$57,卡牌消耗!X575)*INDEX(卡牌消耗!$B$8:$F$8,V575),0)</f>
        <v>205920</v>
      </c>
      <c r="AA575" s="14" t="str">
        <f>IF(S575&gt;0,INDEX(挂机升级突破!$BJ$4:$BT$4,S575),"")</f>
        <v>红色基础材料</v>
      </c>
      <c r="AB575" s="14">
        <f>ROUND(INDEX(挂机升级突破!$BJ$6:$BT$57,卡牌消耗!X575,S575)*INDEX(卡牌消耗!$B$5:$F$5,V575),0)</f>
        <v>14</v>
      </c>
      <c r="AC575" s="14" t="str">
        <f>IF(T575&gt;0,INDEX(挂机升级突破!$BJ$4:$BT$4,T575),"")</f>
        <v>灵玉</v>
      </c>
      <c r="AD575" s="14">
        <f>IF(T575&gt;0,ROUND(INDEX(挂机升级突破!$BJ$6:$BT$57,卡牌消耗!X575,T575)*INDEX(卡牌消耗!$B$7:$F$7,V575),0),"")</f>
        <v>2</v>
      </c>
    </row>
    <row r="576" spans="16:46" ht="16.5" x14ac:dyDescent="0.2">
      <c r="P576" s="120">
        <v>572</v>
      </c>
      <c r="Q576" s="14">
        <f t="shared" si="123"/>
        <v>11</v>
      </c>
      <c r="R576" s="14">
        <f>INDEX(挂机升级突破!$BG$6:$BG$57,卡牌消耗!X576)</f>
        <v>11</v>
      </c>
      <c r="S576" s="14">
        <f>INDEX(挂机升级突破!BH$6:BH$57,卡牌消耗!$X576)</f>
        <v>5</v>
      </c>
      <c r="T576" s="14">
        <f>INDEX(挂机升级突破!BI$6:BI$57,卡牌消耗!$X576)</f>
        <v>10</v>
      </c>
      <c r="U576" s="14" t="str">
        <f t="shared" si="124"/>
        <v>张飞</v>
      </c>
      <c r="V576" s="14">
        <f t="shared" si="125"/>
        <v>4</v>
      </c>
      <c r="W576" s="14" t="str">
        <f t="shared" si="126"/>
        <v>张飞魂火-52</v>
      </c>
      <c r="X576" s="14">
        <f t="shared" si="127"/>
        <v>52</v>
      </c>
      <c r="Y576" s="14" t="str">
        <f>INDEX(挂机升级突破!$BJ$4:$BT$4,INDEX(挂机升级突破!$BG$6:$BG$57,卡牌消耗!X576))</f>
        <v>金币</v>
      </c>
      <c r="Z576" s="14">
        <f>ROUND(INDEX(挂机升级突破!$AZ$6:$AZ$57,卡牌消耗!X576)*INDEX(卡牌消耗!$B$8:$F$8,V576),0)</f>
        <v>229680</v>
      </c>
      <c r="AA576" s="14" t="str">
        <f>IF(S576&gt;0,INDEX(挂机升级突破!$BJ$4:$BT$4,S576),"")</f>
        <v>红色基础材料</v>
      </c>
      <c r="AB576" s="14">
        <f>ROUND(INDEX(挂机升级突破!$BJ$6:$BT$57,卡牌消耗!X576,S576)*INDEX(卡牌消耗!$B$5:$F$5,V576),0)</f>
        <v>14</v>
      </c>
      <c r="AC576" s="14" t="str">
        <f>IF(T576&gt;0,INDEX(挂机升级突破!$BJ$4:$BT$4,T576),"")</f>
        <v>灵玉</v>
      </c>
      <c r="AD576" s="14">
        <f>IF(T576&gt;0,ROUND(INDEX(挂机升级突破!$BJ$6:$BT$57,卡牌消耗!X576,T576)*INDEX(卡牌消耗!$B$7:$F$7,V576),0),"")</f>
        <v>2</v>
      </c>
    </row>
    <row r="577" spans="16:30" ht="16.5" x14ac:dyDescent="0.2">
      <c r="P577" s="120">
        <v>573</v>
      </c>
      <c r="Q577" s="14">
        <f t="shared" si="123"/>
        <v>12</v>
      </c>
      <c r="R577" s="14">
        <f>INDEX(挂机升级突破!$BG$6:$BG$57,卡牌消耗!X577)</f>
        <v>11</v>
      </c>
      <c r="S577" s="14">
        <f>INDEX(挂机升级突破!BH$6:BH$57,卡牌消耗!$X577)</f>
        <v>1</v>
      </c>
      <c r="T577" s="14">
        <f>INDEX(挂机升级突破!BI$6:BI$57,卡牌消耗!$X577)</f>
        <v>0</v>
      </c>
      <c r="U577" s="14" t="str">
        <f t="shared" si="124"/>
        <v>夏侯惇</v>
      </c>
      <c r="V577" s="14">
        <f t="shared" si="125"/>
        <v>5</v>
      </c>
      <c r="W577" s="14" t="str">
        <f t="shared" si="126"/>
        <v>夏侯惇魂火-1</v>
      </c>
      <c r="X577" s="14">
        <f t="shared" si="127"/>
        <v>1</v>
      </c>
      <c r="Y577" s="14" t="str">
        <f>INDEX(挂机升级突破!$BJ$4:$BT$4,INDEX(挂机升级突破!$BG$6:$BG$57,卡牌消耗!X577))</f>
        <v>金币</v>
      </c>
      <c r="Z577" s="14">
        <f>ROUND(INDEX(挂机升级突破!$AZ$6:$AZ$57,卡牌消耗!X577)*INDEX(卡牌消耗!$B$8:$F$8,V577),0)</f>
        <v>160</v>
      </c>
      <c r="AA577" s="14" t="str">
        <f>IF(S577&gt;0,INDEX(挂机升级突破!$BJ$4:$BT$4,S577),"")</f>
        <v>绿色基础材料</v>
      </c>
      <c r="AB577" s="14">
        <f>ROUND(INDEX(挂机升级突破!$BJ$6:$BT$57,卡牌消耗!X577,S577)*INDEX(卡牌消耗!$B$5:$F$5,V577),0)</f>
        <v>23</v>
      </c>
      <c r="AC577" s="14" t="str">
        <f>IF(T577&gt;0,INDEX(挂机升级突破!$BJ$4:$BT$4,T577),"")</f>
        <v/>
      </c>
      <c r="AD577" s="14" t="str">
        <f>IF(T577&gt;0,ROUND(INDEX(挂机升级突破!$BJ$6:$BT$57,卡牌消耗!X577,T577)*INDEX(卡牌消耗!$B$7:$F$7,V577),0),"")</f>
        <v/>
      </c>
    </row>
    <row r="578" spans="16:30" ht="16.5" x14ac:dyDescent="0.2">
      <c r="P578" s="120">
        <v>574</v>
      </c>
      <c r="Q578" s="14">
        <f t="shared" si="123"/>
        <v>12</v>
      </c>
      <c r="R578" s="14">
        <f>INDEX(挂机升级突破!$BG$6:$BG$57,卡牌消耗!X578)</f>
        <v>11</v>
      </c>
      <c r="S578" s="14">
        <f>INDEX(挂机升级突破!BH$6:BH$57,卡牌消耗!$X578)</f>
        <v>1</v>
      </c>
      <c r="T578" s="14">
        <f>INDEX(挂机升级突破!BI$6:BI$57,卡牌消耗!$X578)</f>
        <v>0</v>
      </c>
      <c r="U578" s="14" t="str">
        <f t="shared" si="124"/>
        <v>夏侯惇</v>
      </c>
      <c r="V578" s="14">
        <f t="shared" si="125"/>
        <v>5</v>
      </c>
      <c r="W578" s="14" t="str">
        <f t="shared" si="126"/>
        <v>夏侯惇魂火-2</v>
      </c>
      <c r="X578" s="14">
        <f t="shared" si="127"/>
        <v>2</v>
      </c>
      <c r="Y578" s="14" t="str">
        <f>INDEX(挂机升级突破!$BJ$4:$BT$4,INDEX(挂机升级突破!$BG$6:$BG$57,卡牌消耗!X578))</f>
        <v>金币</v>
      </c>
      <c r="Z578" s="14">
        <f>ROUND(INDEX(挂机升级突破!$AZ$6:$AZ$57,卡牌消耗!X578)*INDEX(卡牌消耗!$B$8:$F$8,V578),0)</f>
        <v>240</v>
      </c>
      <c r="AA578" s="14" t="str">
        <f>IF(S578&gt;0,INDEX(挂机升级突破!$BJ$4:$BT$4,S578),"")</f>
        <v>绿色基础材料</v>
      </c>
      <c r="AB578" s="14">
        <f>ROUND(INDEX(挂机升级突破!$BJ$6:$BT$57,卡牌消耗!X578,S578)*INDEX(卡牌消耗!$B$5:$F$5,V578),0)</f>
        <v>60</v>
      </c>
      <c r="AC578" s="14" t="str">
        <f>IF(T578&gt;0,INDEX(挂机升级突破!$BJ$4:$BT$4,T578),"")</f>
        <v/>
      </c>
      <c r="AD578" s="14" t="str">
        <f>IF(T578&gt;0,ROUND(INDEX(挂机升级突破!$BJ$6:$BT$57,卡牌消耗!X578,T578)*INDEX(卡牌消耗!$B$7:$F$7,V578),0),"")</f>
        <v/>
      </c>
    </row>
    <row r="579" spans="16:30" ht="16.5" x14ac:dyDescent="0.2">
      <c r="P579" s="120">
        <v>575</v>
      </c>
      <c r="Q579" s="14">
        <f t="shared" si="123"/>
        <v>12</v>
      </c>
      <c r="R579" s="14">
        <f>INDEX(挂机升级突破!$BG$6:$BG$57,卡牌消耗!X579)</f>
        <v>11</v>
      </c>
      <c r="S579" s="14">
        <f>INDEX(挂机升级突破!BH$6:BH$57,卡牌消耗!$X579)</f>
        <v>1</v>
      </c>
      <c r="T579" s="14">
        <f>INDEX(挂机升级突破!BI$6:BI$57,卡牌消耗!$X579)</f>
        <v>0</v>
      </c>
      <c r="U579" s="14" t="str">
        <f t="shared" si="124"/>
        <v>夏侯惇</v>
      </c>
      <c r="V579" s="14">
        <f t="shared" si="125"/>
        <v>5</v>
      </c>
      <c r="W579" s="14" t="str">
        <f t="shared" si="126"/>
        <v>夏侯惇魂火-3</v>
      </c>
      <c r="X579" s="14">
        <f t="shared" si="127"/>
        <v>3</v>
      </c>
      <c r="Y579" s="14" t="str">
        <f>INDEX(挂机升级突破!$BJ$4:$BT$4,INDEX(挂机升级突破!$BG$6:$BG$57,卡牌消耗!X579))</f>
        <v>金币</v>
      </c>
      <c r="Z579" s="14">
        <f>ROUND(INDEX(挂机升级突破!$AZ$6:$AZ$57,卡牌消耗!X579)*INDEX(卡牌消耗!$B$8:$F$8,V579),0)</f>
        <v>360</v>
      </c>
      <c r="AA579" s="14" t="str">
        <f>IF(S579&gt;0,INDEX(挂机升级突破!$BJ$4:$BT$4,S579),"")</f>
        <v>绿色基础材料</v>
      </c>
      <c r="AB579" s="14">
        <f>ROUND(INDEX(挂机升级突破!$BJ$6:$BT$57,卡牌消耗!X579,S579)*INDEX(卡牌消耗!$B$5:$F$5,V579),0)</f>
        <v>75</v>
      </c>
      <c r="AC579" s="14" t="str">
        <f>IF(T579&gt;0,INDEX(挂机升级突破!$BJ$4:$BT$4,T579),"")</f>
        <v/>
      </c>
      <c r="AD579" s="14" t="str">
        <f>IF(T579&gt;0,ROUND(INDEX(挂机升级突破!$BJ$6:$BT$57,卡牌消耗!X579,T579)*INDEX(卡牌消耗!$B$7:$F$7,V579),0),"")</f>
        <v/>
      </c>
    </row>
    <row r="580" spans="16:30" ht="16.5" x14ac:dyDescent="0.2">
      <c r="P580" s="120">
        <v>576</v>
      </c>
      <c r="Q580" s="14">
        <f t="shared" si="123"/>
        <v>12</v>
      </c>
      <c r="R580" s="14">
        <f>INDEX(挂机升级突破!$BG$6:$BG$57,卡牌消耗!X580)</f>
        <v>11</v>
      </c>
      <c r="S580" s="14">
        <f>INDEX(挂机升级突破!BH$6:BH$57,卡牌消耗!$X580)</f>
        <v>1</v>
      </c>
      <c r="T580" s="14">
        <f>INDEX(挂机升级突破!BI$6:BI$57,卡牌消耗!$X580)</f>
        <v>0</v>
      </c>
      <c r="U580" s="14" t="str">
        <f t="shared" si="124"/>
        <v>夏侯惇</v>
      </c>
      <c r="V580" s="14">
        <f t="shared" si="125"/>
        <v>5</v>
      </c>
      <c r="W580" s="14" t="str">
        <f t="shared" si="126"/>
        <v>夏侯惇魂火-4</v>
      </c>
      <c r="X580" s="14">
        <f t="shared" si="127"/>
        <v>4</v>
      </c>
      <c r="Y580" s="14" t="str">
        <f>INDEX(挂机升级突破!$BJ$4:$BT$4,INDEX(挂机升级突破!$BG$6:$BG$57,卡牌消耗!X580))</f>
        <v>金币</v>
      </c>
      <c r="Z580" s="14">
        <f>ROUND(INDEX(挂机升级突破!$AZ$6:$AZ$57,卡牌消耗!X580)*INDEX(卡牌消耗!$B$8:$F$8,V580),0)</f>
        <v>960</v>
      </c>
      <c r="AA580" s="14" t="str">
        <f>IF(S580&gt;0,INDEX(挂机升级突破!$BJ$4:$BT$4,S580),"")</f>
        <v>绿色基础材料</v>
      </c>
      <c r="AB580" s="14">
        <f>ROUND(INDEX(挂机升级突破!$BJ$6:$BT$57,卡牌消耗!X580,S580)*INDEX(卡牌消耗!$B$5:$F$5,V580),0)</f>
        <v>120</v>
      </c>
      <c r="AC580" s="14" t="str">
        <f>IF(T580&gt;0,INDEX(挂机升级突破!$BJ$4:$BT$4,T580),"")</f>
        <v/>
      </c>
      <c r="AD580" s="14" t="str">
        <f>IF(T580&gt;0,ROUND(INDEX(挂机升级突破!$BJ$6:$BT$57,卡牌消耗!X580,T580)*INDEX(卡牌消耗!$B$7:$F$7,V580),0),"")</f>
        <v/>
      </c>
    </row>
    <row r="581" spans="16:30" ht="16.5" x14ac:dyDescent="0.2">
      <c r="P581" s="120">
        <v>577</v>
      </c>
      <c r="Q581" s="14">
        <f t="shared" si="123"/>
        <v>12</v>
      </c>
      <c r="R581" s="14">
        <f>INDEX(挂机升级突破!$BG$6:$BG$57,卡牌消耗!X581)</f>
        <v>11</v>
      </c>
      <c r="S581" s="14">
        <f>INDEX(挂机升级突破!BH$6:BH$57,卡牌消耗!$X581)</f>
        <v>1</v>
      </c>
      <c r="T581" s="14">
        <f>INDEX(挂机升级突破!BI$6:BI$57,卡牌消耗!$X581)</f>
        <v>0</v>
      </c>
      <c r="U581" s="14" t="str">
        <f t="shared" si="124"/>
        <v>夏侯惇</v>
      </c>
      <c r="V581" s="14">
        <f t="shared" si="125"/>
        <v>5</v>
      </c>
      <c r="W581" s="14" t="str">
        <f t="shared" si="126"/>
        <v>夏侯惇魂火-5</v>
      </c>
      <c r="X581" s="14">
        <f t="shared" si="127"/>
        <v>5</v>
      </c>
      <c r="Y581" s="14" t="str">
        <f>INDEX(挂机升级突破!$BJ$4:$BT$4,INDEX(挂机升级突破!$BG$6:$BG$57,卡牌消耗!X581))</f>
        <v>金币</v>
      </c>
      <c r="Z581" s="14">
        <f>ROUND(INDEX(挂机升级突破!$AZ$6:$AZ$57,卡牌消耗!X581)*INDEX(卡牌消耗!$B$8:$F$8,V581),0)</f>
        <v>2000</v>
      </c>
      <c r="AA581" s="14" t="str">
        <f>IF(S581&gt;0,INDEX(挂机升级突破!$BJ$4:$BT$4,S581),"")</f>
        <v>绿色基础材料</v>
      </c>
      <c r="AB581" s="14">
        <f>ROUND(INDEX(挂机升级突破!$BJ$6:$BT$57,卡牌消耗!X581,S581)*INDEX(卡牌消耗!$B$5:$F$5,V581),0)</f>
        <v>120</v>
      </c>
      <c r="AC581" s="14" t="str">
        <f>IF(T581&gt;0,INDEX(挂机升级突破!$BJ$4:$BT$4,T581),"")</f>
        <v/>
      </c>
      <c r="AD581" s="14" t="str">
        <f>IF(T581&gt;0,ROUND(INDEX(挂机升级突破!$BJ$6:$BT$57,卡牌消耗!X581,T581)*INDEX(卡牌消耗!$B$7:$F$7,V581),0),"")</f>
        <v/>
      </c>
    </row>
    <row r="582" spans="16:30" ht="16.5" x14ac:dyDescent="0.2">
      <c r="P582" s="120">
        <v>578</v>
      </c>
      <c r="Q582" s="14">
        <f t="shared" ref="Q582:Q645" si="133">INT((P582-1)/52)+1</f>
        <v>12</v>
      </c>
      <c r="R582" s="14">
        <f>INDEX(挂机升级突破!$BG$6:$BG$57,卡牌消耗!X582)</f>
        <v>11</v>
      </c>
      <c r="S582" s="14">
        <f>INDEX(挂机升级突破!BH$6:BH$57,卡牌消耗!$X582)</f>
        <v>2</v>
      </c>
      <c r="T582" s="14">
        <f>INDEX(挂机升级突破!BI$6:BI$57,卡牌消耗!$X582)</f>
        <v>0</v>
      </c>
      <c r="U582" s="14" t="str">
        <f t="shared" ref="U582:U645" si="134">INDEX($B$13:$B$40,Q582)</f>
        <v>夏侯惇</v>
      </c>
      <c r="V582" s="14">
        <f t="shared" ref="V582:V645" si="135">INDEX($C$13:$C$40,Q582)</f>
        <v>5</v>
      </c>
      <c r="W582" s="14" t="str">
        <f t="shared" ref="W582:W645" si="136">U582&amp;"魂火-"&amp;X582</f>
        <v>夏侯惇魂火-6</v>
      </c>
      <c r="X582" s="14">
        <f t="shared" ref="X582:X645" si="137">P582-(Q582-1)*52</f>
        <v>6</v>
      </c>
      <c r="Y582" s="14" t="str">
        <f>INDEX(挂机升级突破!$BJ$4:$BT$4,INDEX(挂机升级突破!$BG$6:$BG$57,卡牌消耗!X582))</f>
        <v>金币</v>
      </c>
      <c r="Z582" s="14">
        <f>ROUND(INDEX(挂机升级突破!$AZ$6:$AZ$57,卡牌消耗!X582)*INDEX(卡牌消耗!$B$8:$F$8,V582),0)</f>
        <v>2880</v>
      </c>
      <c r="AA582" s="14" t="str">
        <f>IF(S582&gt;0,INDEX(挂机升级突破!$BJ$4:$BT$4,S582),"")</f>
        <v>蓝色基础材料</v>
      </c>
      <c r="AB582" s="14">
        <f>ROUND(INDEX(挂机升级突破!$BJ$6:$BT$57,卡牌消耗!X582,S582)*INDEX(卡牌消耗!$B$5:$F$5,V582),0)</f>
        <v>30</v>
      </c>
      <c r="AC582" s="14" t="str">
        <f>IF(T582&gt;0,INDEX(挂机升级突破!$BJ$4:$BT$4,T582),"")</f>
        <v/>
      </c>
      <c r="AD582" s="14" t="str">
        <f>IF(T582&gt;0,ROUND(INDEX(挂机升级突破!$BJ$6:$BT$57,卡牌消耗!X582,T582)*INDEX(卡牌消耗!$B$7:$F$7,V582),0),"")</f>
        <v/>
      </c>
    </row>
    <row r="583" spans="16:30" ht="16.5" x14ac:dyDescent="0.2">
      <c r="P583" s="120">
        <v>579</v>
      </c>
      <c r="Q583" s="14">
        <f t="shared" si="133"/>
        <v>12</v>
      </c>
      <c r="R583" s="14">
        <f>INDEX(挂机升级突破!$BG$6:$BG$57,卡牌消耗!X583)</f>
        <v>11</v>
      </c>
      <c r="S583" s="14">
        <f>INDEX(挂机升级突破!BH$6:BH$57,卡牌消耗!$X583)</f>
        <v>2</v>
      </c>
      <c r="T583" s="14">
        <f>INDEX(挂机升级突破!BI$6:BI$57,卡牌消耗!$X583)</f>
        <v>0</v>
      </c>
      <c r="U583" s="14" t="str">
        <f t="shared" si="134"/>
        <v>夏侯惇</v>
      </c>
      <c r="V583" s="14">
        <f t="shared" si="135"/>
        <v>5</v>
      </c>
      <c r="W583" s="14" t="str">
        <f t="shared" si="136"/>
        <v>夏侯惇魂火-7</v>
      </c>
      <c r="X583" s="14">
        <f t="shared" si="137"/>
        <v>7</v>
      </c>
      <c r="Y583" s="14" t="str">
        <f>INDEX(挂机升级突破!$BJ$4:$BT$4,INDEX(挂机升级突破!$BG$6:$BG$57,卡牌消耗!X583))</f>
        <v>金币</v>
      </c>
      <c r="Z583" s="14">
        <f>ROUND(INDEX(挂机升级突破!$AZ$6:$AZ$57,卡牌消耗!X583)*INDEX(卡牌消耗!$B$8:$F$8,V583),0)</f>
        <v>4200</v>
      </c>
      <c r="AA583" s="14" t="str">
        <f>IF(S583&gt;0,INDEX(挂机升级突破!$BJ$4:$BT$4,S583),"")</f>
        <v>蓝色基础材料</v>
      </c>
      <c r="AB583" s="14">
        <f>ROUND(INDEX(挂机升级突破!$BJ$6:$BT$57,卡牌消耗!X583,S583)*INDEX(卡牌消耗!$B$5:$F$5,V583),0)</f>
        <v>30</v>
      </c>
      <c r="AC583" s="14" t="str">
        <f>IF(T583&gt;0,INDEX(挂机升级突破!$BJ$4:$BT$4,T583),"")</f>
        <v/>
      </c>
      <c r="AD583" s="14" t="str">
        <f>IF(T583&gt;0,ROUND(INDEX(挂机升级突破!$BJ$6:$BT$57,卡牌消耗!X583,T583)*INDEX(卡牌消耗!$B$7:$F$7,V583),0),"")</f>
        <v/>
      </c>
    </row>
    <row r="584" spans="16:30" ht="16.5" x14ac:dyDescent="0.2">
      <c r="P584" s="120">
        <v>580</v>
      </c>
      <c r="Q584" s="14">
        <f t="shared" si="133"/>
        <v>12</v>
      </c>
      <c r="R584" s="14">
        <f>INDEX(挂机升级突破!$BG$6:$BG$57,卡牌消耗!X584)</f>
        <v>11</v>
      </c>
      <c r="S584" s="14">
        <f>INDEX(挂机升级突破!BH$6:BH$57,卡牌消耗!$X584)</f>
        <v>2</v>
      </c>
      <c r="T584" s="14">
        <f>INDEX(挂机升级突破!BI$6:BI$57,卡牌消耗!$X584)</f>
        <v>0</v>
      </c>
      <c r="U584" s="14" t="str">
        <f t="shared" si="134"/>
        <v>夏侯惇</v>
      </c>
      <c r="V584" s="14">
        <f t="shared" si="135"/>
        <v>5</v>
      </c>
      <c r="W584" s="14" t="str">
        <f t="shared" si="136"/>
        <v>夏侯惇魂火-8</v>
      </c>
      <c r="X584" s="14">
        <f t="shared" si="137"/>
        <v>8</v>
      </c>
      <c r="Y584" s="14" t="str">
        <f>INDEX(挂机升级突破!$BJ$4:$BT$4,INDEX(挂机升级突破!$BG$6:$BG$57,卡牌消耗!X584))</f>
        <v>金币</v>
      </c>
      <c r="Z584" s="14">
        <f>ROUND(INDEX(挂机升级突破!$AZ$6:$AZ$57,卡牌消耗!X584)*INDEX(卡牌消耗!$B$8:$F$8,V584),0)</f>
        <v>5760</v>
      </c>
      <c r="AA584" s="14" t="str">
        <f>IF(S584&gt;0,INDEX(挂机升级突破!$BJ$4:$BT$4,S584),"")</f>
        <v>蓝色基础材料</v>
      </c>
      <c r="AB584" s="14">
        <f>ROUND(INDEX(挂机升级突破!$BJ$6:$BT$57,卡牌消耗!X584,S584)*INDEX(卡牌消耗!$B$5:$F$5,V584),0)</f>
        <v>53</v>
      </c>
      <c r="AC584" s="14" t="str">
        <f>IF(T584&gt;0,INDEX(挂机升级突破!$BJ$4:$BT$4,T584),"")</f>
        <v/>
      </c>
      <c r="AD584" s="14" t="str">
        <f>IF(T584&gt;0,ROUND(INDEX(挂机升级突破!$BJ$6:$BT$57,卡牌消耗!X584,T584)*INDEX(卡牌消耗!$B$7:$F$7,V584),0),"")</f>
        <v/>
      </c>
    </row>
    <row r="585" spans="16:30" ht="16.5" x14ac:dyDescent="0.2">
      <c r="P585" s="120">
        <v>581</v>
      </c>
      <c r="Q585" s="14">
        <f t="shared" si="133"/>
        <v>12</v>
      </c>
      <c r="R585" s="14">
        <f>INDEX(挂机升级突破!$BG$6:$BG$57,卡牌消耗!X585)</f>
        <v>11</v>
      </c>
      <c r="S585" s="14">
        <f>INDEX(挂机升级突破!BH$6:BH$57,卡牌消耗!$X585)</f>
        <v>2</v>
      </c>
      <c r="T585" s="14">
        <f>INDEX(挂机升级突破!BI$6:BI$57,卡牌消耗!$X585)</f>
        <v>0</v>
      </c>
      <c r="U585" s="14" t="str">
        <f t="shared" si="134"/>
        <v>夏侯惇</v>
      </c>
      <c r="V585" s="14">
        <f t="shared" si="135"/>
        <v>5</v>
      </c>
      <c r="W585" s="14" t="str">
        <f t="shared" si="136"/>
        <v>夏侯惇魂火-9</v>
      </c>
      <c r="X585" s="14">
        <f t="shared" si="137"/>
        <v>9</v>
      </c>
      <c r="Y585" s="14" t="str">
        <f>INDEX(挂机升级突破!$BJ$4:$BT$4,INDEX(挂机升级突破!$BG$6:$BG$57,卡牌消耗!X585))</f>
        <v>金币</v>
      </c>
      <c r="Z585" s="14">
        <f>ROUND(INDEX(挂机升级突破!$AZ$6:$AZ$57,卡牌消耗!X585)*INDEX(卡牌消耗!$B$8:$F$8,V585),0)</f>
        <v>6240</v>
      </c>
      <c r="AA585" s="14" t="str">
        <f>IF(S585&gt;0,INDEX(挂机升级突破!$BJ$4:$BT$4,S585),"")</f>
        <v>蓝色基础材料</v>
      </c>
      <c r="AB585" s="14">
        <f>ROUND(INDEX(挂机升级突破!$BJ$6:$BT$57,卡牌消耗!X585,S585)*INDEX(卡牌消耗!$B$5:$F$5,V585),0)</f>
        <v>53</v>
      </c>
      <c r="AC585" s="14" t="str">
        <f>IF(T585&gt;0,INDEX(挂机升级突破!$BJ$4:$BT$4,T585),"")</f>
        <v/>
      </c>
      <c r="AD585" s="14" t="str">
        <f>IF(T585&gt;0,ROUND(INDEX(挂机升级突破!$BJ$6:$BT$57,卡牌消耗!X585,T585)*INDEX(卡牌消耗!$B$7:$F$7,V585),0),"")</f>
        <v/>
      </c>
    </row>
    <row r="586" spans="16:30" ht="16.5" x14ac:dyDescent="0.2">
      <c r="P586" s="120">
        <v>582</v>
      </c>
      <c r="Q586" s="14">
        <f t="shared" si="133"/>
        <v>12</v>
      </c>
      <c r="R586" s="14">
        <f>INDEX(挂机升级突破!$BG$6:$BG$57,卡牌消耗!X586)</f>
        <v>11</v>
      </c>
      <c r="S586" s="14">
        <f>INDEX(挂机升级突破!BH$6:BH$57,卡牌消耗!$X586)</f>
        <v>2</v>
      </c>
      <c r="T586" s="14">
        <f>INDEX(挂机升级突破!BI$6:BI$57,卡牌消耗!$X586)</f>
        <v>0</v>
      </c>
      <c r="U586" s="14" t="str">
        <f t="shared" si="134"/>
        <v>夏侯惇</v>
      </c>
      <c r="V586" s="14">
        <f t="shared" si="135"/>
        <v>5</v>
      </c>
      <c r="W586" s="14" t="str">
        <f t="shared" si="136"/>
        <v>夏侯惇魂火-10</v>
      </c>
      <c r="X586" s="14">
        <f t="shared" si="137"/>
        <v>10</v>
      </c>
      <c r="Y586" s="14" t="str">
        <f>INDEX(挂机升级突破!$BJ$4:$BT$4,INDEX(挂机升级突破!$BG$6:$BG$57,卡牌消耗!X586))</f>
        <v>金币</v>
      </c>
      <c r="Z586" s="14">
        <f>ROUND(INDEX(挂机升级突破!$AZ$6:$AZ$57,卡牌消耗!X586)*INDEX(卡牌消耗!$B$8:$F$8,V586),0)</f>
        <v>6960</v>
      </c>
      <c r="AA586" s="14" t="str">
        <f>IF(S586&gt;0,INDEX(挂机升级突破!$BJ$4:$BT$4,S586),"")</f>
        <v>蓝色基础材料</v>
      </c>
      <c r="AB586" s="14">
        <f>ROUND(INDEX(挂机升级突破!$BJ$6:$BT$57,卡牌消耗!X586,S586)*INDEX(卡牌消耗!$B$5:$F$5,V586),0)</f>
        <v>83</v>
      </c>
      <c r="AC586" s="14" t="str">
        <f>IF(T586&gt;0,INDEX(挂机升级突破!$BJ$4:$BT$4,T586),"")</f>
        <v/>
      </c>
      <c r="AD586" s="14" t="str">
        <f>IF(T586&gt;0,ROUND(INDEX(挂机升级突破!$BJ$6:$BT$57,卡牌消耗!X586,T586)*INDEX(卡牌消耗!$B$7:$F$7,V586),0),"")</f>
        <v/>
      </c>
    </row>
    <row r="587" spans="16:30" ht="16.5" x14ac:dyDescent="0.2">
      <c r="P587" s="120">
        <v>583</v>
      </c>
      <c r="Q587" s="14">
        <f t="shared" si="133"/>
        <v>12</v>
      </c>
      <c r="R587" s="14">
        <f>INDEX(挂机升级突破!$BG$6:$BG$57,卡牌消耗!X587)</f>
        <v>11</v>
      </c>
      <c r="S587" s="14">
        <f>INDEX(挂机升级突破!BH$6:BH$57,卡牌消耗!$X587)</f>
        <v>2</v>
      </c>
      <c r="T587" s="14">
        <f>INDEX(挂机升级突破!BI$6:BI$57,卡牌消耗!$X587)</f>
        <v>0</v>
      </c>
      <c r="U587" s="14" t="str">
        <f t="shared" si="134"/>
        <v>夏侯惇</v>
      </c>
      <c r="V587" s="14">
        <f t="shared" si="135"/>
        <v>5</v>
      </c>
      <c r="W587" s="14" t="str">
        <f t="shared" si="136"/>
        <v>夏侯惇魂火-11</v>
      </c>
      <c r="X587" s="14">
        <f t="shared" si="137"/>
        <v>11</v>
      </c>
      <c r="Y587" s="14" t="str">
        <f>INDEX(挂机升级突破!$BJ$4:$BT$4,INDEX(挂机升级突破!$BG$6:$BG$57,卡牌消耗!X587))</f>
        <v>金币</v>
      </c>
      <c r="Z587" s="14">
        <f>ROUND(INDEX(挂机升级突破!$AZ$6:$AZ$57,卡牌消耗!X587)*INDEX(卡牌消耗!$B$8:$F$8,V587),0)</f>
        <v>7280</v>
      </c>
      <c r="AA587" s="14" t="str">
        <f>IF(S587&gt;0,INDEX(挂机升级突破!$BJ$4:$BT$4,S587),"")</f>
        <v>蓝色基础材料</v>
      </c>
      <c r="AB587" s="14">
        <f>ROUND(INDEX(挂机升级突破!$BJ$6:$BT$57,卡牌消耗!X587,S587)*INDEX(卡牌消耗!$B$5:$F$5,V587),0)</f>
        <v>83</v>
      </c>
      <c r="AC587" s="14" t="str">
        <f>IF(T587&gt;0,INDEX(挂机升级突破!$BJ$4:$BT$4,T587),"")</f>
        <v/>
      </c>
      <c r="AD587" s="14" t="str">
        <f>IF(T587&gt;0,ROUND(INDEX(挂机升级突破!$BJ$6:$BT$57,卡牌消耗!X587,T587)*INDEX(卡牌消耗!$B$7:$F$7,V587),0),"")</f>
        <v/>
      </c>
    </row>
    <row r="588" spans="16:30" ht="16.5" x14ac:dyDescent="0.2">
      <c r="P588" s="120">
        <v>584</v>
      </c>
      <c r="Q588" s="14">
        <f t="shared" si="133"/>
        <v>12</v>
      </c>
      <c r="R588" s="14">
        <f>INDEX(挂机升级突破!$BG$6:$BG$57,卡牌消耗!X588)</f>
        <v>11</v>
      </c>
      <c r="S588" s="14">
        <f>INDEX(挂机升级突破!BH$6:BH$57,卡牌消耗!$X588)</f>
        <v>2</v>
      </c>
      <c r="T588" s="14">
        <f>INDEX(挂机升级突破!BI$6:BI$57,卡牌消耗!$X588)</f>
        <v>0</v>
      </c>
      <c r="U588" s="14" t="str">
        <f t="shared" si="134"/>
        <v>夏侯惇</v>
      </c>
      <c r="V588" s="14">
        <f t="shared" si="135"/>
        <v>5</v>
      </c>
      <c r="W588" s="14" t="str">
        <f t="shared" si="136"/>
        <v>夏侯惇魂火-12</v>
      </c>
      <c r="X588" s="14">
        <f t="shared" si="137"/>
        <v>12</v>
      </c>
      <c r="Y588" s="14" t="str">
        <f>INDEX(挂机升级突破!$BJ$4:$BT$4,INDEX(挂机升级突破!$BG$6:$BG$57,卡牌消耗!X588))</f>
        <v>金币</v>
      </c>
      <c r="Z588" s="14">
        <f>ROUND(INDEX(挂机升级突破!$AZ$6:$AZ$57,卡牌消耗!X588)*INDEX(卡牌消耗!$B$8:$F$8,V588),0)</f>
        <v>8120</v>
      </c>
      <c r="AA588" s="14" t="str">
        <f>IF(S588&gt;0,INDEX(挂机升级突破!$BJ$4:$BT$4,S588),"")</f>
        <v>蓝色基础材料</v>
      </c>
      <c r="AB588" s="14">
        <f>ROUND(INDEX(挂机升级突破!$BJ$6:$BT$57,卡牌消耗!X588,S588)*INDEX(卡牌消耗!$B$5:$F$5,V588),0)</f>
        <v>113</v>
      </c>
      <c r="AC588" s="14" t="str">
        <f>IF(T588&gt;0,INDEX(挂机升级突破!$BJ$4:$BT$4,T588),"")</f>
        <v/>
      </c>
      <c r="AD588" s="14" t="str">
        <f>IF(T588&gt;0,ROUND(INDEX(挂机升级突破!$BJ$6:$BT$57,卡牌消耗!X588,T588)*INDEX(卡牌消耗!$B$7:$F$7,V588),0),"")</f>
        <v/>
      </c>
    </row>
    <row r="589" spans="16:30" ht="16.5" x14ac:dyDescent="0.2">
      <c r="P589" s="120">
        <v>585</v>
      </c>
      <c r="Q589" s="14">
        <f t="shared" si="133"/>
        <v>12</v>
      </c>
      <c r="R589" s="14">
        <f>INDEX(挂机升级突破!$BG$6:$BG$57,卡牌消耗!X589)</f>
        <v>11</v>
      </c>
      <c r="S589" s="14">
        <f>INDEX(挂机升级突破!BH$6:BH$57,卡牌消耗!$X589)</f>
        <v>2</v>
      </c>
      <c r="T589" s="14">
        <f>INDEX(挂机升级突破!BI$6:BI$57,卡牌消耗!$X589)</f>
        <v>0</v>
      </c>
      <c r="U589" s="14" t="str">
        <f t="shared" si="134"/>
        <v>夏侯惇</v>
      </c>
      <c r="V589" s="14">
        <f t="shared" si="135"/>
        <v>5</v>
      </c>
      <c r="W589" s="14" t="str">
        <f t="shared" si="136"/>
        <v>夏侯惇魂火-13</v>
      </c>
      <c r="X589" s="14">
        <f t="shared" si="137"/>
        <v>13</v>
      </c>
      <c r="Y589" s="14" t="str">
        <f>INDEX(挂机升级突破!$BJ$4:$BT$4,INDEX(挂机升级突破!$BG$6:$BG$57,卡牌消耗!X589))</f>
        <v>金币</v>
      </c>
      <c r="Z589" s="14">
        <f>ROUND(INDEX(挂机升级突破!$AZ$6:$AZ$57,卡牌消耗!X589)*INDEX(卡牌消耗!$B$8:$F$8,V589),0)</f>
        <v>8380</v>
      </c>
      <c r="AA589" s="14" t="str">
        <f>IF(S589&gt;0,INDEX(挂机升级突破!$BJ$4:$BT$4,S589),"")</f>
        <v>蓝色基础材料</v>
      </c>
      <c r="AB589" s="14">
        <f>ROUND(INDEX(挂机升级突破!$BJ$6:$BT$57,卡牌消耗!X589,S589)*INDEX(卡牌消耗!$B$5:$F$5,V589),0)</f>
        <v>113</v>
      </c>
      <c r="AC589" s="14" t="str">
        <f>IF(T589&gt;0,INDEX(挂机升级突破!$BJ$4:$BT$4,T589),"")</f>
        <v/>
      </c>
      <c r="AD589" s="14" t="str">
        <f>IF(T589&gt;0,ROUND(INDEX(挂机升级突破!$BJ$6:$BT$57,卡牌消耗!X589,T589)*INDEX(卡牌消耗!$B$7:$F$7,V589),0),"")</f>
        <v/>
      </c>
    </row>
    <row r="590" spans="16:30" ht="16.5" x14ac:dyDescent="0.2">
      <c r="P590" s="120">
        <v>586</v>
      </c>
      <c r="Q590" s="14">
        <f t="shared" si="133"/>
        <v>12</v>
      </c>
      <c r="R590" s="14">
        <f>INDEX(挂机升级突破!$BG$6:$BG$57,卡牌消耗!X590)</f>
        <v>11</v>
      </c>
      <c r="S590" s="14">
        <f>INDEX(挂机升级突破!BH$6:BH$57,卡牌消耗!$X590)</f>
        <v>3</v>
      </c>
      <c r="T590" s="14">
        <f>INDEX(挂机升级突破!BI$6:BI$57,卡牌消耗!$X590)</f>
        <v>0</v>
      </c>
      <c r="U590" s="14" t="str">
        <f t="shared" si="134"/>
        <v>夏侯惇</v>
      </c>
      <c r="V590" s="14">
        <f t="shared" si="135"/>
        <v>5</v>
      </c>
      <c r="W590" s="14" t="str">
        <f t="shared" si="136"/>
        <v>夏侯惇魂火-14</v>
      </c>
      <c r="X590" s="14">
        <f t="shared" si="137"/>
        <v>14</v>
      </c>
      <c r="Y590" s="14" t="str">
        <f>INDEX(挂机升级突破!$BJ$4:$BT$4,INDEX(挂机升级突破!$BG$6:$BG$57,卡牌消耗!X590))</f>
        <v>金币</v>
      </c>
      <c r="Z590" s="14">
        <f>ROUND(INDEX(挂机升级突破!$AZ$6:$AZ$57,卡牌消耗!X590)*INDEX(卡牌消耗!$B$8:$F$8,V590),0)</f>
        <v>9350</v>
      </c>
      <c r="AA590" s="14" t="str">
        <f>IF(S590&gt;0,INDEX(挂机升级突破!$BJ$4:$BT$4,S590),"")</f>
        <v>紫色基础材料</v>
      </c>
      <c r="AB590" s="14">
        <f>ROUND(INDEX(挂机升级突破!$BJ$6:$BT$57,卡牌消耗!X590,S590)*INDEX(卡牌消耗!$B$5:$F$5,V590),0)</f>
        <v>23</v>
      </c>
      <c r="AC590" s="14" t="str">
        <f>IF(T590&gt;0,INDEX(挂机升级突破!$BJ$4:$BT$4,T590),"")</f>
        <v/>
      </c>
      <c r="AD590" s="14" t="str">
        <f>IF(T590&gt;0,ROUND(INDEX(挂机升级突破!$BJ$6:$BT$57,卡牌消耗!X590,T590)*INDEX(卡牌消耗!$B$7:$F$7,V590),0),"")</f>
        <v/>
      </c>
    </row>
    <row r="591" spans="16:30" ht="16.5" x14ac:dyDescent="0.2">
      <c r="P591" s="120">
        <v>587</v>
      </c>
      <c r="Q591" s="14">
        <f t="shared" si="133"/>
        <v>12</v>
      </c>
      <c r="R591" s="14">
        <f>INDEX(挂机升级突破!$BG$6:$BG$57,卡牌消耗!X591)</f>
        <v>11</v>
      </c>
      <c r="S591" s="14">
        <f>INDEX(挂机升级突破!BH$6:BH$57,卡牌消耗!$X591)</f>
        <v>3</v>
      </c>
      <c r="T591" s="14">
        <f>INDEX(挂机升级突破!BI$6:BI$57,卡牌消耗!$X591)</f>
        <v>0</v>
      </c>
      <c r="U591" s="14" t="str">
        <f t="shared" si="134"/>
        <v>夏侯惇</v>
      </c>
      <c r="V591" s="14">
        <f t="shared" si="135"/>
        <v>5</v>
      </c>
      <c r="W591" s="14" t="str">
        <f t="shared" si="136"/>
        <v>夏侯惇魂火-15</v>
      </c>
      <c r="X591" s="14">
        <f t="shared" si="137"/>
        <v>15</v>
      </c>
      <c r="Y591" s="14" t="str">
        <f>INDEX(挂机升级突破!$BJ$4:$BT$4,INDEX(挂机升级突破!$BG$6:$BG$57,卡牌消耗!X591))</f>
        <v>金币</v>
      </c>
      <c r="Z591" s="14">
        <f>ROUND(INDEX(挂机升级突破!$AZ$6:$AZ$57,卡牌消耗!X591)*INDEX(卡牌消耗!$B$8:$F$8,V591),0)</f>
        <v>10810</v>
      </c>
      <c r="AA591" s="14" t="str">
        <f>IF(S591&gt;0,INDEX(挂机升级突破!$BJ$4:$BT$4,S591),"")</f>
        <v>紫色基础材料</v>
      </c>
      <c r="AB591" s="14">
        <f>ROUND(INDEX(挂机升级突破!$BJ$6:$BT$57,卡牌消耗!X591,S591)*INDEX(卡牌消耗!$B$5:$F$5,V591),0)</f>
        <v>23</v>
      </c>
      <c r="AC591" s="14" t="str">
        <f>IF(T591&gt;0,INDEX(挂机升级突破!$BJ$4:$BT$4,T591),"")</f>
        <v/>
      </c>
      <c r="AD591" s="14" t="str">
        <f>IF(T591&gt;0,ROUND(INDEX(挂机升级突破!$BJ$6:$BT$57,卡牌消耗!X591,T591)*INDEX(卡牌消耗!$B$7:$F$7,V591),0),"")</f>
        <v/>
      </c>
    </row>
    <row r="592" spans="16:30" ht="16.5" x14ac:dyDescent="0.2">
      <c r="P592" s="120">
        <v>588</v>
      </c>
      <c r="Q592" s="14">
        <f t="shared" si="133"/>
        <v>12</v>
      </c>
      <c r="R592" s="14">
        <f>INDEX(挂机升级突破!$BG$6:$BG$57,卡牌消耗!X592)</f>
        <v>11</v>
      </c>
      <c r="S592" s="14">
        <f>INDEX(挂机升级突破!BH$6:BH$57,卡牌消耗!$X592)</f>
        <v>3</v>
      </c>
      <c r="T592" s="14">
        <f>INDEX(挂机升级突破!BI$6:BI$57,卡牌消耗!$X592)</f>
        <v>0</v>
      </c>
      <c r="U592" s="14" t="str">
        <f t="shared" si="134"/>
        <v>夏侯惇</v>
      </c>
      <c r="V592" s="14">
        <f t="shared" si="135"/>
        <v>5</v>
      </c>
      <c r="W592" s="14" t="str">
        <f t="shared" si="136"/>
        <v>夏侯惇魂火-16</v>
      </c>
      <c r="X592" s="14">
        <f t="shared" si="137"/>
        <v>16</v>
      </c>
      <c r="Y592" s="14" t="str">
        <f>INDEX(挂机升级突破!$BJ$4:$BT$4,INDEX(挂机升级突破!$BG$6:$BG$57,卡牌消耗!X592))</f>
        <v>金币</v>
      </c>
      <c r="Z592" s="14">
        <f>ROUND(INDEX(挂机升级突破!$AZ$6:$AZ$57,卡牌消耗!X592)*INDEX(卡牌消耗!$B$8:$F$8,V592),0)</f>
        <v>12060</v>
      </c>
      <c r="AA592" s="14" t="str">
        <f>IF(S592&gt;0,INDEX(挂机升级突破!$BJ$4:$BT$4,S592),"")</f>
        <v>紫色基础材料</v>
      </c>
      <c r="AB592" s="14">
        <f>ROUND(INDEX(挂机升级突破!$BJ$6:$BT$57,卡牌消耗!X592,S592)*INDEX(卡牌消耗!$B$5:$F$5,V592),0)</f>
        <v>23</v>
      </c>
      <c r="AC592" s="14" t="str">
        <f>IF(T592&gt;0,INDEX(挂机升级突破!$BJ$4:$BT$4,T592),"")</f>
        <v/>
      </c>
      <c r="AD592" s="14" t="str">
        <f>IF(T592&gt;0,ROUND(INDEX(挂机升级突破!$BJ$6:$BT$57,卡牌消耗!X592,T592)*INDEX(卡牌消耗!$B$7:$F$7,V592),0),"")</f>
        <v/>
      </c>
    </row>
    <row r="593" spans="16:30" ht="16.5" x14ac:dyDescent="0.2">
      <c r="P593" s="120">
        <v>589</v>
      </c>
      <c r="Q593" s="14">
        <f t="shared" si="133"/>
        <v>12</v>
      </c>
      <c r="R593" s="14">
        <f>INDEX(挂机升级突破!$BG$6:$BG$57,卡牌消耗!X593)</f>
        <v>11</v>
      </c>
      <c r="S593" s="14">
        <f>INDEX(挂机升级突破!BH$6:BH$57,卡牌消耗!$X593)</f>
        <v>3</v>
      </c>
      <c r="T593" s="14">
        <f>INDEX(挂机升级突破!BI$6:BI$57,卡牌消耗!$X593)</f>
        <v>0</v>
      </c>
      <c r="U593" s="14" t="str">
        <f t="shared" si="134"/>
        <v>夏侯惇</v>
      </c>
      <c r="V593" s="14">
        <f t="shared" si="135"/>
        <v>5</v>
      </c>
      <c r="W593" s="14" t="str">
        <f t="shared" si="136"/>
        <v>夏侯惇魂火-17</v>
      </c>
      <c r="X593" s="14">
        <f t="shared" si="137"/>
        <v>17</v>
      </c>
      <c r="Y593" s="14" t="str">
        <f>INDEX(挂机升级突破!$BJ$4:$BT$4,INDEX(挂机升级突破!$BG$6:$BG$57,卡牌消耗!X593))</f>
        <v>金币</v>
      </c>
      <c r="Z593" s="14">
        <f>ROUND(INDEX(挂机升级突破!$AZ$6:$AZ$57,卡牌消耗!X593)*INDEX(卡牌消耗!$B$8:$F$8,V593),0)</f>
        <v>13520</v>
      </c>
      <c r="AA593" s="14" t="str">
        <f>IF(S593&gt;0,INDEX(挂机升级突破!$BJ$4:$BT$4,S593),"")</f>
        <v>紫色基础材料</v>
      </c>
      <c r="AB593" s="14">
        <f>ROUND(INDEX(挂机升级突破!$BJ$6:$BT$57,卡牌消耗!X593,S593)*INDEX(卡牌消耗!$B$5:$F$5,V593),0)</f>
        <v>45</v>
      </c>
      <c r="AC593" s="14" t="str">
        <f>IF(T593&gt;0,INDEX(挂机升级突破!$BJ$4:$BT$4,T593),"")</f>
        <v/>
      </c>
      <c r="AD593" s="14" t="str">
        <f>IF(T593&gt;0,ROUND(INDEX(挂机升级突破!$BJ$6:$BT$57,卡牌消耗!X593,T593)*INDEX(卡牌消耗!$B$7:$F$7,V593),0),"")</f>
        <v/>
      </c>
    </row>
    <row r="594" spans="16:30" ht="16.5" x14ac:dyDescent="0.2">
      <c r="P594" s="120">
        <v>590</v>
      </c>
      <c r="Q594" s="14">
        <f t="shared" si="133"/>
        <v>12</v>
      </c>
      <c r="R594" s="14">
        <f>INDEX(挂机升级突破!$BG$6:$BG$57,卡牌消耗!X594)</f>
        <v>11</v>
      </c>
      <c r="S594" s="14">
        <f>INDEX(挂机升级突破!BH$6:BH$57,卡牌消耗!$X594)</f>
        <v>3</v>
      </c>
      <c r="T594" s="14">
        <f>INDEX(挂机升级突破!BI$6:BI$57,卡牌消耗!$X594)</f>
        <v>0</v>
      </c>
      <c r="U594" s="14" t="str">
        <f t="shared" si="134"/>
        <v>夏侯惇</v>
      </c>
      <c r="V594" s="14">
        <f t="shared" si="135"/>
        <v>5</v>
      </c>
      <c r="W594" s="14" t="str">
        <f t="shared" si="136"/>
        <v>夏侯惇魂火-18</v>
      </c>
      <c r="X594" s="14">
        <f t="shared" si="137"/>
        <v>18</v>
      </c>
      <c r="Y594" s="14" t="str">
        <f>INDEX(挂机升级突破!$BJ$4:$BT$4,INDEX(挂机升级突破!$BG$6:$BG$57,卡牌消耗!X594))</f>
        <v>金币</v>
      </c>
      <c r="Z594" s="14">
        <f>ROUND(INDEX(挂机升级突破!$AZ$6:$AZ$57,卡牌消耗!X594)*INDEX(卡牌消耗!$B$8:$F$8,V594),0)</f>
        <v>15080</v>
      </c>
      <c r="AA594" s="14" t="str">
        <f>IF(S594&gt;0,INDEX(挂机升级突破!$BJ$4:$BT$4,S594),"")</f>
        <v>紫色基础材料</v>
      </c>
      <c r="AB594" s="14">
        <f>ROUND(INDEX(挂机升级突破!$BJ$6:$BT$57,卡牌消耗!X594,S594)*INDEX(卡牌消耗!$B$5:$F$5,V594),0)</f>
        <v>45</v>
      </c>
      <c r="AC594" s="14" t="str">
        <f>IF(T594&gt;0,INDEX(挂机升级突破!$BJ$4:$BT$4,T594),"")</f>
        <v/>
      </c>
      <c r="AD594" s="14" t="str">
        <f>IF(T594&gt;0,ROUND(INDEX(挂机升级突破!$BJ$6:$BT$57,卡牌消耗!X594,T594)*INDEX(卡牌消耗!$B$7:$F$7,V594),0),"")</f>
        <v/>
      </c>
    </row>
    <row r="595" spans="16:30" ht="16.5" x14ac:dyDescent="0.2">
      <c r="P595" s="120">
        <v>591</v>
      </c>
      <c r="Q595" s="14">
        <f t="shared" si="133"/>
        <v>12</v>
      </c>
      <c r="R595" s="14">
        <f>INDEX(挂机升级突破!$BG$6:$BG$57,卡牌消耗!X595)</f>
        <v>11</v>
      </c>
      <c r="S595" s="14">
        <f>INDEX(挂机升级突破!BH$6:BH$57,卡牌消耗!$X595)</f>
        <v>3</v>
      </c>
      <c r="T595" s="14">
        <f>INDEX(挂机升级突破!BI$6:BI$57,卡牌消耗!$X595)</f>
        <v>0</v>
      </c>
      <c r="U595" s="14" t="str">
        <f t="shared" si="134"/>
        <v>夏侯惇</v>
      </c>
      <c r="V595" s="14">
        <f t="shared" si="135"/>
        <v>5</v>
      </c>
      <c r="W595" s="14" t="str">
        <f t="shared" si="136"/>
        <v>夏侯惇魂火-19</v>
      </c>
      <c r="X595" s="14">
        <f t="shared" si="137"/>
        <v>19</v>
      </c>
      <c r="Y595" s="14" t="str">
        <f>INDEX(挂机升级突破!$BJ$4:$BT$4,INDEX(挂机升级突破!$BG$6:$BG$57,卡牌消耗!X595))</f>
        <v>金币</v>
      </c>
      <c r="Z595" s="14">
        <f>ROUND(INDEX(挂机升级突破!$AZ$6:$AZ$57,卡牌消耗!X595)*INDEX(卡牌消耗!$B$8:$F$8,V595),0)</f>
        <v>16500</v>
      </c>
      <c r="AA595" s="14" t="str">
        <f>IF(S595&gt;0,INDEX(挂机升级突破!$BJ$4:$BT$4,S595),"")</f>
        <v>紫色基础材料</v>
      </c>
      <c r="AB595" s="14">
        <f>ROUND(INDEX(挂机升级突破!$BJ$6:$BT$57,卡牌消耗!X595,S595)*INDEX(卡牌消耗!$B$5:$F$5,V595),0)</f>
        <v>45</v>
      </c>
      <c r="AC595" s="14" t="str">
        <f>IF(T595&gt;0,INDEX(挂机升级突破!$BJ$4:$BT$4,T595),"")</f>
        <v/>
      </c>
      <c r="AD595" s="14" t="str">
        <f>IF(T595&gt;0,ROUND(INDEX(挂机升级突破!$BJ$6:$BT$57,卡牌消耗!X595,T595)*INDEX(卡牌消耗!$B$7:$F$7,V595),0),"")</f>
        <v/>
      </c>
    </row>
    <row r="596" spans="16:30" ht="16.5" x14ac:dyDescent="0.2">
      <c r="P596" s="120">
        <v>592</v>
      </c>
      <c r="Q596" s="14">
        <f t="shared" si="133"/>
        <v>12</v>
      </c>
      <c r="R596" s="14">
        <f>INDEX(挂机升级突破!$BG$6:$BG$57,卡牌消耗!X596)</f>
        <v>11</v>
      </c>
      <c r="S596" s="14">
        <f>INDEX(挂机升级突破!BH$6:BH$57,卡牌消耗!$X596)</f>
        <v>3</v>
      </c>
      <c r="T596" s="14">
        <f>INDEX(挂机升级突破!BI$6:BI$57,卡牌消耗!$X596)</f>
        <v>0</v>
      </c>
      <c r="U596" s="14" t="str">
        <f t="shared" si="134"/>
        <v>夏侯惇</v>
      </c>
      <c r="V596" s="14">
        <f t="shared" si="135"/>
        <v>5</v>
      </c>
      <c r="W596" s="14" t="str">
        <f t="shared" si="136"/>
        <v>夏侯惇魂火-20</v>
      </c>
      <c r="X596" s="14">
        <f t="shared" si="137"/>
        <v>20</v>
      </c>
      <c r="Y596" s="14" t="str">
        <f>INDEX(挂机升级突破!$BJ$4:$BT$4,INDEX(挂机升级突破!$BG$6:$BG$57,卡牌消耗!X596))</f>
        <v>金币</v>
      </c>
      <c r="Z596" s="14">
        <f>ROUND(INDEX(挂机升级突破!$AZ$6:$AZ$57,卡牌消耗!X596)*INDEX(卡牌消耗!$B$8:$F$8,V596),0)</f>
        <v>18400</v>
      </c>
      <c r="AA596" s="14" t="str">
        <f>IF(S596&gt;0,INDEX(挂机升级突破!$BJ$4:$BT$4,S596),"")</f>
        <v>紫色基础材料</v>
      </c>
      <c r="AB596" s="14">
        <f>ROUND(INDEX(挂机升级突破!$BJ$6:$BT$57,卡牌消耗!X596,S596)*INDEX(卡牌消耗!$B$5:$F$5,V596),0)</f>
        <v>75</v>
      </c>
      <c r="AC596" s="14" t="str">
        <f>IF(T596&gt;0,INDEX(挂机升级突破!$BJ$4:$BT$4,T596),"")</f>
        <v/>
      </c>
      <c r="AD596" s="14" t="str">
        <f>IF(T596&gt;0,ROUND(INDEX(挂机升级突破!$BJ$6:$BT$57,卡牌消耗!X596,T596)*INDEX(卡牌消耗!$B$7:$F$7,V596),0),"")</f>
        <v/>
      </c>
    </row>
    <row r="597" spans="16:30" ht="16.5" x14ac:dyDescent="0.2">
      <c r="P597" s="120">
        <v>593</v>
      </c>
      <c r="Q597" s="14">
        <f t="shared" si="133"/>
        <v>12</v>
      </c>
      <c r="R597" s="14">
        <f>INDEX(挂机升级突破!$BG$6:$BG$57,卡牌消耗!X597)</f>
        <v>11</v>
      </c>
      <c r="S597" s="14">
        <f>INDEX(挂机升级突破!BH$6:BH$57,卡牌消耗!$X597)</f>
        <v>3</v>
      </c>
      <c r="T597" s="14">
        <f>INDEX(挂机升级突破!BI$6:BI$57,卡牌消耗!$X597)</f>
        <v>0</v>
      </c>
      <c r="U597" s="14" t="str">
        <f t="shared" si="134"/>
        <v>夏侯惇</v>
      </c>
      <c r="V597" s="14">
        <f t="shared" si="135"/>
        <v>5</v>
      </c>
      <c r="W597" s="14" t="str">
        <f t="shared" si="136"/>
        <v>夏侯惇魂火-21</v>
      </c>
      <c r="X597" s="14">
        <f t="shared" si="137"/>
        <v>21</v>
      </c>
      <c r="Y597" s="14" t="str">
        <f>INDEX(挂机升级突破!$BJ$4:$BT$4,INDEX(挂机升级突破!$BG$6:$BG$57,卡牌消耗!X597))</f>
        <v>金币</v>
      </c>
      <c r="Z597" s="14">
        <f>ROUND(INDEX(挂机升级突破!$AZ$6:$AZ$57,卡牌消耗!X597)*INDEX(卡牌消耗!$B$8:$F$8,V597),0)</f>
        <v>20280</v>
      </c>
      <c r="AA597" s="14" t="str">
        <f>IF(S597&gt;0,INDEX(挂机升级突破!$BJ$4:$BT$4,S597),"")</f>
        <v>紫色基础材料</v>
      </c>
      <c r="AB597" s="14">
        <f>ROUND(INDEX(挂机升级突破!$BJ$6:$BT$57,卡牌消耗!X597,S597)*INDEX(卡牌消耗!$B$5:$F$5,V597),0)</f>
        <v>75</v>
      </c>
      <c r="AC597" s="14" t="str">
        <f>IF(T597&gt;0,INDEX(挂机升级突破!$BJ$4:$BT$4,T597),"")</f>
        <v/>
      </c>
      <c r="AD597" s="14" t="str">
        <f>IF(T597&gt;0,ROUND(INDEX(挂机升级突破!$BJ$6:$BT$57,卡牌消耗!X597,T597)*INDEX(卡牌消耗!$B$7:$F$7,V597),0),"")</f>
        <v/>
      </c>
    </row>
    <row r="598" spans="16:30" ht="16.5" x14ac:dyDescent="0.2">
      <c r="P598" s="120">
        <v>594</v>
      </c>
      <c r="Q598" s="14">
        <f t="shared" si="133"/>
        <v>12</v>
      </c>
      <c r="R598" s="14">
        <f>INDEX(挂机升级突破!$BG$6:$BG$57,卡牌消耗!X598)</f>
        <v>11</v>
      </c>
      <c r="S598" s="14">
        <f>INDEX(挂机升级突破!BH$6:BH$57,卡牌消耗!$X598)</f>
        <v>3</v>
      </c>
      <c r="T598" s="14">
        <f>INDEX(挂机升级突破!BI$6:BI$57,卡牌消耗!$X598)</f>
        <v>0</v>
      </c>
      <c r="U598" s="14" t="str">
        <f t="shared" si="134"/>
        <v>夏侯惇</v>
      </c>
      <c r="V598" s="14">
        <f t="shared" si="135"/>
        <v>5</v>
      </c>
      <c r="W598" s="14" t="str">
        <f t="shared" si="136"/>
        <v>夏侯惇魂火-22</v>
      </c>
      <c r="X598" s="14">
        <f t="shared" si="137"/>
        <v>22</v>
      </c>
      <c r="Y598" s="14" t="str">
        <f>INDEX(挂机升级突破!$BJ$4:$BT$4,INDEX(挂机升级突破!$BG$6:$BG$57,卡牌消耗!X598))</f>
        <v>金币</v>
      </c>
      <c r="Z598" s="14">
        <f>ROUND(INDEX(挂机升级突破!$AZ$6:$AZ$57,卡牌消耗!X598)*INDEX(卡牌消耗!$B$8:$F$8,V598),0)</f>
        <v>22620</v>
      </c>
      <c r="AA598" s="14" t="str">
        <f>IF(S598&gt;0,INDEX(挂机升级突破!$BJ$4:$BT$4,S598),"")</f>
        <v>紫色基础材料</v>
      </c>
      <c r="AB598" s="14">
        <f>ROUND(INDEX(挂机升级突破!$BJ$6:$BT$57,卡牌消耗!X598,S598)*INDEX(卡牌消耗!$B$5:$F$5,V598),0)</f>
        <v>75</v>
      </c>
      <c r="AC598" s="14" t="str">
        <f>IF(T598&gt;0,INDEX(挂机升级突破!$BJ$4:$BT$4,T598),"")</f>
        <v/>
      </c>
      <c r="AD598" s="14" t="str">
        <f>IF(T598&gt;0,ROUND(INDEX(挂机升级突破!$BJ$6:$BT$57,卡牌消耗!X598,T598)*INDEX(卡牌消耗!$B$7:$F$7,V598),0),"")</f>
        <v/>
      </c>
    </row>
    <row r="599" spans="16:30" ht="16.5" x14ac:dyDescent="0.2">
      <c r="P599" s="120">
        <v>595</v>
      </c>
      <c r="Q599" s="14">
        <f t="shared" si="133"/>
        <v>12</v>
      </c>
      <c r="R599" s="14">
        <f>INDEX(挂机升级突破!$BG$6:$BG$57,卡牌消耗!X599)</f>
        <v>11</v>
      </c>
      <c r="S599" s="14">
        <f>INDEX(挂机升级突破!BH$6:BH$57,卡牌消耗!$X599)</f>
        <v>4</v>
      </c>
      <c r="T599" s="14">
        <f>INDEX(挂机升级突破!BI$6:BI$57,卡牌消耗!$X599)</f>
        <v>0</v>
      </c>
      <c r="U599" s="14" t="str">
        <f t="shared" si="134"/>
        <v>夏侯惇</v>
      </c>
      <c r="V599" s="14">
        <f t="shared" si="135"/>
        <v>5</v>
      </c>
      <c r="W599" s="14" t="str">
        <f t="shared" si="136"/>
        <v>夏侯惇魂火-23</v>
      </c>
      <c r="X599" s="14">
        <f t="shared" si="137"/>
        <v>23</v>
      </c>
      <c r="Y599" s="14" t="str">
        <f>INDEX(挂机升级突破!$BJ$4:$BT$4,INDEX(挂机升级突破!$BG$6:$BG$57,卡牌消耗!X599))</f>
        <v>金币</v>
      </c>
      <c r="Z599" s="14">
        <f>ROUND(INDEX(挂机升级突破!$AZ$6:$AZ$57,卡牌消耗!X599)*INDEX(卡牌消耗!$B$8:$F$8,V599),0)</f>
        <v>24960</v>
      </c>
      <c r="AA599" s="14" t="str">
        <f>IF(S599&gt;0,INDEX(挂机升级突破!$BJ$4:$BT$4,S599),"")</f>
        <v>橙色基础材料</v>
      </c>
      <c r="AB599" s="14">
        <f>ROUND(INDEX(挂机升级突破!$BJ$6:$BT$57,卡牌消耗!X599,S599)*INDEX(卡牌消耗!$B$5:$F$5,V599),0)</f>
        <v>20</v>
      </c>
      <c r="AC599" s="14" t="str">
        <f>IF(T599&gt;0,INDEX(挂机升级突破!$BJ$4:$BT$4,T599),"")</f>
        <v/>
      </c>
      <c r="AD599" s="14" t="str">
        <f>IF(T599&gt;0,ROUND(INDEX(挂机升级突破!$BJ$6:$BT$57,卡牌消耗!X599,T599)*INDEX(卡牌消耗!$B$7:$F$7,V599),0),"")</f>
        <v/>
      </c>
    </row>
    <row r="600" spans="16:30" ht="16.5" x14ac:dyDescent="0.2">
      <c r="P600" s="120">
        <v>596</v>
      </c>
      <c r="Q600" s="14">
        <f t="shared" si="133"/>
        <v>12</v>
      </c>
      <c r="R600" s="14">
        <f>INDEX(挂机升级突破!$BG$6:$BG$57,卡牌消耗!X600)</f>
        <v>11</v>
      </c>
      <c r="S600" s="14">
        <f>INDEX(挂机升级突破!BH$6:BH$57,卡牌消耗!$X600)</f>
        <v>4</v>
      </c>
      <c r="T600" s="14">
        <f>INDEX(挂机升级突破!BI$6:BI$57,卡牌消耗!$X600)</f>
        <v>0</v>
      </c>
      <c r="U600" s="14" t="str">
        <f t="shared" si="134"/>
        <v>夏侯惇</v>
      </c>
      <c r="V600" s="14">
        <f t="shared" si="135"/>
        <v>5</v>
      </c>
      <c r="W600" s="14" t="str">
        <f t="shared" si="136"/>
        <v>夏侯惇魂火-24</v>
      </c>
      <c r="X600" s="14">
        <f t="shared" si="137"/>
        <v>24</v>
      </c>
      <c r="Y600" s="14" t="str">
        <f>INDEX(挂机升级突破!$BJ$4:$BT$4,INDEX(挂机升级突破!$BG$6:$BG$57,卡牌消耗!X600))</f>
        <v>金币</v>
      </c>
      <c r="Z600" s="14">
        <f>ROUND(INDEX(挂机升级突破!$AZ$6:$AZ$57,卡牌消耗!X600)*INDEX(卡牌消耗!$B$8:$F$8,V600),0)</f>
        <v>27840</v>
      </c>
      <c r="AA600" s="14" t="str">
        <f>IF(S600&gt;0,INDEX(挂机升级突破!$BJ$4:$BT$4,S600),"")</f>
        <v>橙色基础材料</v>
      </c>
      <c r="AB600" s="14">
        <f>ROUND(INDEX(挂机升级突破!$BJ$6:$BT$57,卡牌消耗!X600,S600)*INDEX(卡牌消耗!$B$5:$F$5,V600),0)</f>
        <v>20</v>
      </c>
      <c r="AC600" s="14" t="str">
        <f>IF(T600&gt;0,INDEX(挂机升级突破!$BJ$4:$BT$4,T600),"")</f>
        <v/>
      </c>
      <c r="AD600" s="14" t="str">
        <f>IF(T600&gt;0,ROUND(INDEX(挂机升级突破!$BJ$6:$BT$57,卡牌消耗!X600,T600)*INDEX(卡牌消耗!$B$7:$F$7,V600),0),"")</f>
        <v/>
      </c>
    </row>
    <row r="601" spans="16:30" ht="16.5" x14ac:dyDescent="0.2">
      <c r="P601" s="120">
        <v>597</v>
      </c>
      <c r="Q601" s="14">
        <f t="shared" si="133"/>
        <v>12</v>
      </c>
      <c r="R601" s="14">
        <f>INDEX(挂机升级突破!$BG$6:$BG$57,卡牌消耗!X601)</f>
        <v>11</v>
      </c>
      <c r="S601" s="14">
        <f>INDEX(挂机升级突破!BH$6:BH$57,卡牌消耗!$X601)</f>
        <v>4</v>
      </c>
      <c r="T601" s="14">
        <f>INDEX(挂机升级突破!BI$6:BI$57,卡牌消耗!$X601)</f>
        <v>0</v>
      </c>
      <c r="U601" s="14" t="str">
        <f t="shared" si="134"/>
        <v>夏侯惇</v>
      </c>
      <c r="V601" s="14">
        <f t="shared" si="135"/>
        <v>5</v>
      </c>
      <c r="W601" s="14" t="str">
        <f t="shared" si="136"/>
        <v>夏侯惇魂火-25</v>
      </c>
      <c r="X601" s="14">
        <f t="shared" si="137"/>
        <v>25</v>
      </c>
      <c r="Y601" s="14" t="str">
        <f>INDEX(挂机升级突破!$BJ$4:$BT$4,INDEX(挂机升级突破!$BG$6:$BG$57,卡牌消耗!X601))</f>
        <v>金币</v>
      </c>
      <c r="Z601" s="14">
        <f>ROUND(INDEX(挂机升级突破!$AZ$6:$AZ$57,卡牌消耗!X601)*INDEX(卡牌消耗!$B$8:$F$8,V601),0)</f>
        <v>34320</v>
      </c>
      <c r="AA601" s="14" t="str">
        <f>IF(S601&gt;0,INDEX(挂机升级突破!$BJ$4:$BT$4,S601),"")</f>
        <v>橙色基础材料</v>
      </c>
      <c r="AB601" s="14">
        <f>ROUND(INDEX(挂机升级突破!$BJ$6:$BT$57,卡牌消耗!X601,S601)*INDEX(卡牌消耗!$B$5:$F$5,V601),0)</f>
        <v>20</v>
      </c>
      <c r="AC601" s="14" t="str">
        <f>IF(T601&gt;0,INDEX(挂机升级突破!$BJ$4:$BT$4,T601),"")</f>
        <v/>
      </c>
      <c r="AD601" s="14" t="str">
        <f>IF(T601&gt;0,ROUND(INDEX(挂机升级突破!$BJ$6:$BT$57,卡牌消耗!X601,T601)*INDEX(卡牌消耗!$B$7:$F$7,V601),0),"")</f>
        <v/>
      </c>
    </row>
    <row r="602" spans="16:30" ht="16.5" x14ac:dyDescent="0.2">
      <c r="P602" s="120">
        <v>598</v>
      </c>
      <c r="Q602" s="14">
        <f t="shared" si="133"/>
        <v>12</v>
      </c>
      <c r="R602" s="14">
        <f>INDEX(挂机升级突破!$BG$6:$BG$57,卡牌消耗!X602)</f>
        <v>11</v>
      </c>
      <c r="S602" s="14">
        <f>INDEX(挂机升级突破!BH$6:BH$57,卡牌消耗!$X602)</f>
        <v>4</v>
      </c>
      <c r="T602" s="14">
        <f>INDEX(挂机升级突破!BI$6:BI$57,卡牌消耗!$X602)</f>
        <v>0</v>
      </c>
      <c r="U602" s="14" t="str">
        <f t="shared" si="134"/>
        <v>夏侯惇</v>
      </c>
      <c r="V602" s="14">
        <f t="shared" si="135"/>
        <v>5</v>
      </c>
      <c r="W602" s="14" t="str">
        <f t="shared" si="136"/>
        <v>夏侯惇魂火-26</v>
      </c>
      <c r="X602" s="14">
        <f t="shared" si="137"/>
        <v>26</v>
      </c>
      <c r="Y602" s="14" t="str">
        <f>INDEX(挂机升级突破!$BJ$4:$BT$4,INDEX(挂机升级突破!$BG$6:$BG$57,卡牌消耗!X602))</f>
        <v>金币</v>
      </c>
      <c r="Z602" s="14">
        <f>ROUND(INDEX(挂机升级突破!$AZ$6:$AZ$57,卡牌消耗!X602)*INDEX(卡牌消耗!$B$8:$F$8,V602),0)</f>
        <v>38280</v>
      </c>
      <c r="AA602" s="14" t="str">
        <f>IF(S602&gt;0,INDEX(挂机升级突破!$BJ$4:$BT$4,S602),"")</f>
        <v>橙色基础材料</v>
      </c>
      <c r="AB602" s="14">
        <f>ROUND(INDEX(挂机升级突破!$BJ$6:$BT$57,卡牌消耗!X602,S602)*INDEX(卡牌消耗!$B$5:$F$5,V602),0)</f>
        <v>24</v>
      </c>
      <c r="AC602" s="14" t="str">
        <f>IF(T602&gt;0,INDEX(挂机升级突破!$BJ$4:$BT$4,T602),"")</f>
        <v/>
      </c>
      <c r="AD602" s="14" t="str">
        <f>IF(T602&gt;0,ROUND(INDEX(挂机升级突破!$BJ$6:$BT$57,卡牌消耗!X602,T602)*INDEX(卡牌消耗!$B$7:$F$7,V602),0),"")</f>
        <v/>
      </c>
    </row>
    <row r="603" spans="16:30" ht="16.5" x14ac:dyDescent="0.2">
      <c r="P603" s="120">
        <v>599</v>
      </c>
      <c r="Q603" s="14">
        <f t="shared" si="133"/>
        <v>12</v>
      </c>
      <c r="R603" s="14">
        <f>INDEX(挂机升级突破!$BG$6:$BG$57,卡牌消耗!X603)</f>
        <v>11</v>
      </c>
      <c r="S603" s="14">
        <f>INDEX(挂机升级突破!BH$6:BH$57,卡牌消耗!$X603)</f>
        <v>4</v>
      </c>
      <c r="T603" s="14">
        <f>INDEX(挂机升级突破!BI$6:BI$57,卡牌消耗!$X603)</f>
        <v>0</v>
      </c>
      <c r="U603" s="14" t="str">
        <f t="shared" si="134"/>
        <v>夏侯惇</v>
      </c>
      <c r="V603" s="14">
        <f t="shared" si="135"/>
        <v>5</v>
      </c>
      <c r="W603" s="14" t="str">
        <f t="shared" si="136"/>
        <v>夏侯惇魂火-27</v>
      </c>
      <c r="X603" s="14">
        <f t="shared" si="137"/>
        <v>27</v>
      </c>
      <c r="Y603" s="14" t="str">
        <f>INDEX(挂机升级突破!$BJ$4:$BT$4,INDEX(挂机升级突破!$BG$6:$BG$57,卡牌消耗!X603))</f>
        <v>金币</v>
      </c>
      <c r="Z603" s="14">
        <f>ROUND(INDEX(挂机升级突破!$AZ$6:$AZ$57,卡牌消耗!X603)*INDEX(卡牌消耗!$B$8:$F$8,V603),0)</f>
        <v>42980</v>
      </c>
      <c r="AA603" s="14" t="str">
        <f>IF(S603&gt;0,INDEX(挂机升级突破!$BJ$4:$BT$4,S603),"")</f>
        <v>橙色基础材料</v>
      </c>
      <c r="AB603" s="14">
        <f>ROUND(INDEX(挂机升级突破!$BJ$6:$BT$57,卡牌消耗!X603,S603)*INDEX(卡牌消耗!$B$5:$F$5,V603),0)</f>
        <v>24</v>
      </c>
      <c r="AC603" s="14" t="str">
        <f>IF(T603&gt;0,INDEX(挂机升级突破!$BJ$4:$BT$4,T603),"")</f>
        <v/>
      </c>
      <c r="AD603" s="14" t="str">
        <f>IF(T603&gt;0,ROUND(INDEX(挂机升级突破!$BJ$6:$BT$57,卡牌消耗!X603,T603)*INDEX(卡牌消耗!$B$7:$F$7,V603),0),"")</f>
        <v/>
      </c>
    </row>
    <row r="604" spans="16:30" ht="16.5" x14ac:dyDescent="0.2">
      <c r="P604" s="120">
        <v>600</v>
      </c>
      <c r="Q604" s="14">
        <f t="shared" si="133"/>
        <v>12</v>
      </c>
      <c r="R604" s="14">
        <f>INDEX(挂机升级突破!$BG$6:$BG$57,卡牌消耗!X604)</f>
        <v>11</v>
      </c>
      <c r="S604" s="14">
        <f>INDEX(挂机升级突破!BH$6:BH$57,卡牌消耗!$X604)</f>
        <v>4</v>
      </c>
      <c r="T604" s="14">
        <f>INDEX(挂机升级突破!BI$6:BI$57,卡牌消耗!$X604)</f>
        <v>0</v>
      </c>
      <c r="U604" s="14" t="str">
        <f t="shared" si="134"/>
        <v>夏侯惇</v>
      </c>
      <c r="V604" s="14">
        <f t="shared" si="135"/>
        <v>5</v>
      </c>
      <c r="W604" s="14" t="str">
        <f t="shared" si="136"/>
        <v>夏侯惇魂火-28</v>
      </c>
      <c r="X604" s="14">
        <f t="shared" si="137"/>
        <v>28</v>
      </c>
      <c r="Y604" s="14" t="str">
        <f>INDEX(挂机升级突破!$BJ$4:$BT$4,INDEX(挂机升级突破!$BG$6:$BG$57,卡牌消耗!X604))</f>
        <v>金币</v>
      </c>
      <c r="Z604" s="14">
        <f>ROUND(INDEX(挂机升级突破!$AZ$6:$AZ$57,卡牌消耗!X604)*INDEX(卡牌消耗!$B$8:$F$8,V604),0)</f>
        <v>47940</v>
      </c>
      <c r="AA604" s="14" t="str">
        <f>IF(S604&gt;0,INDEX(挂机升级突破!$BJ$4:$BT$4,S604),"")</f>
        <v>橙色基础材料</v>
      </c>
      <c r="AB604" s="14">
        <f>ROUND(INDEX(挂机升级突破!$BJ$6:$BT$57,卡牌消耗!X604,S604)*INDEX(卡牌消耗!$B$5:$F$5,V604),0)</f>
        <v>24</v>
      </c>
      <c r="AC604" s="14" t="str">
        <f>IF(T604&gt;0,INDEX(挂机升级突破!$BJ$4:$BT$4,T604),"")</f>
        <v/>
      </c>
      <c r="AD604" s="14" t="str">
        <f>IF(T604&gt;0,ROUND(INDEX(挂机升级突破!$BJ$6:$BT$57,卡牌消耗!X604,T604)*INDEX(卡牌消耗!$B$7:$F$7,V604),0),"")</f>
        <v/>
      </c>
    </row>
    <row r="605" spans="16:30" ht="16.5" x14ac:dyDescent="0.2">
      <c r="P605" s="120">
        <v>601</v>
      </c>
      <c r="Q605" s="14">
        <f t="shared" si="133"/>
        <v>12</v>
      </c>
      <c r="R605" s="14">
        <f>INDEX(挂机升级突破!$BG$6:$BG$57,卡牌消耗!X605)</f>
        <v>11</v>
      </c>
      <c r="S605" s="14">
        <f>INDEX(挂机升级突破!BH$6:BH$57,卡牌消耗!$X605)</f>
        <v>4</v>
      </c>
      <c r="T605" s="14">
        <f>INDEX(挂机升级突破!BI$6:BI$57,卡牌消耗!$X605)</f>
        <v>0</v>
      </c>
      <c r="U605" s="14" t="str">
        <f t="shared" si="134"/>
        <v>夏侯惇</v>
      </c>
      <c r="V605" s="14">
        <f t="shared" si="135"/>
        <v>5</v>
      </c>
      <c r="W605" s="14" t="str">
        <f t="shared" si="136"/>
        <v>夏侯惇魂火-29</v>
      </c>
      <c r="X605" s="14">
        <f t="shared" si="137"/>
        <v>29</v>
      </c>
      <c r="Y605" s="14" t="str">
        <f>INDEX(挂机升级突破!$BJ$4:$BT$4,INDEX(挂机升级突破!$BG$6:$BG$57,卡牌消耗!X605))</f>
        <v>金币</v>
      </c>
      <c r="Z605" s="14">
        <f>ROUND(INDEX(挂机升级突破!$AZ$6:$AZ$57,卡牌消耗!X605)*INDEX(卡牌消耗!$B$8:$F$8,V605),0)</f>
        <v>49570</v>
      </c>
      <c r="AA605" s="14" t="str">
        <f>IF(S605&gt;0,INDEX(挂机升级突破!$BJ$4:$BT$4,S605),"")</f>
        <v>橙色基础材料</v>
      </c>
      <c r="AB605" s="14">
        <f>ROUND(INDEX(挂机升级突破!$BJ$6:$BT$57,卡牌消耗!X605,S605)*INDEX(卡牌消耗!$B$5:$F$5,V605),0)</f>
        <v>29</v>
      </c>
      <c r="AC605" s="14" t="str">
        <f>IF(T605&gt;0,INDEX(挂机升级突破!$BJ$4:$BT$4,T605),"")</f>
        <v/>
      </c>
      <c r="AD605" s="14" t="str">
        <f>IF(T605&gt;0,ROUND(INDEX(挂机升级突破!$BJ$6:$BT$57,卡牌消耗!X605,T605)*INDEX(卡牌消耗!$B$7:$F$7,V605),0),"")</f>
        <v/>
      </c>
    </row>
    <row r="606" spans="16:30" ht="16.5" x14ac:dyDescent="0.2">
      <c r="P606" s="120">
        <v>602</v>
      </c>
      <c r="Q606" s="14">
        <f t="shared" si="133"/>
        <v>12</v>
      </c>
      <c r="R606" s="14">
        <f>INDEX(挂机升级突破!$BG$6:$BG$57,卡牌消耗!X606)</f>
        <v>11</v>
      </c>
      <c r="S606" s="14">
        <f>INDEX(挂机升级突破!BH$6:BH$57,卡牌消耗!$X606)</f>
        <v>4</v>
      </c>
      <c r="T606" s="14">
        <f>INDEX(挂机升级突破!BI$6:BI$57,卡牌消耗!$X606)</f>
        <v>0</v>
      </c>
      <c r="U606" s="14" t="str">
        <f t="shared" si="134"/>
        <v>夏侯惇</v>
      </c>
      <c r="V606" s="14">
        <f t="shared" si="135"/>
        <v>5</v>
      </c>
      <c r="W606" s="14" t="str">
        <f t="shared" si="136"/>
        <v>夏侯惇魂火-30</v>
      </c>
      <c r="X606" s="14">
        <f t="shared" si="137"/>
        <v>30</v>
      </c>
      <c r="Y606" s="14" t="str">
        <f>INDEX(挂机升级突破!$BJ$4:$BT$4,INDEX(挂机升级突破!$BG$6:$BG$57,卡牌消耗!X606))</f>
        <v>金币</v>
      </c>
      <c r="Z606" s="14">
        <f>ROUND(INDEX(挂机升级突破!$AZ$6:$AZ$57,卡牌消耗!X606)*INDEX(卡牌消耗!$B$8:$F$8,V606),0)</f>
        <v>55290</v>
      </c>
      <c r="AA606" s="14" t="str">
        <f>IF(S606&gt;0,INDEX(挂机升级突破!$BJ$4:$BT$4,S606),"")</f>
        <v>橙色基础材料</v>
      </c>
      <c r="AB606" s="14">
        <f>ROUND(INDEX(挂机升级突破!$BJ$6:$BT$57,卡牌消耗!X606,S606)*INDEX(卡牌消耗!$B$5:$F$5,V606),0)</f>
        <v>29</v>
      </c>
      <c r="AC606" s="14" t="str">
        <f>IF(T606&gt;0,INDEX(挂机升级突破!$BJ$4:$BT$4,T606),"")</f>
        <v/>
      </c>
      <c r="AD606" s="14" t="str">
        <f>IF(T606&gt;0,ROUND(INDEX(挂机升级突破!$BJ$6:$BT$57,卡牌消耗!X606,T606)*INDEX(卡牌消耗!$B$7:$F$7,V606),0),"")</f>
        <v/>
      </c>
    </row>
    <row r="607" spans="16:30" ht="16.5" x14ac:dyDescent="0.2">
      <c r="P607" s="120">
        <v>603</v>
      </c>
      <c r="Q607" s="14">
        <f t="shared" si="133"/>
        <v>12</v>
      </c>
      <c r="R607" s="14">
        <f>INDEX(挂机升级突破!$BG$6:$BG$57,卡牌消耗!X607)</f>
        <v>11</v>
      </c>
      <c r="S607" s="14">
        <f>INDEX(挂机升级突破!BH$6:BH$57,卡牌消耗!$X607)</f>
        <v>4</v>
      </c>
      <c r="T607" s="14">
        <f>INDEX(挂机升级突破!BI$6:BI$57,卡牌消耗!$X607)</f>
        <v>0</v>
      </c>
      <c r="U607" s="14" t="str">
        <f t="shared" si="134"/>
        <v>夏侯惇</v>
      </c>
      <c r="V607" s="14">
        <f t="shared" si="135"/>
        <v>5</v>
      </c>
      <c r="W607" s="14" t="str">
        <f t="shared" si="136"/>
        <v>夏侯惇魂火-31</v>
      </c>
      <c r="X607" s="14">
        <f t="shared" si="137"/>
        <v>31</v>
      </c>
      <c r="Y607" s="14" t="str">
        <f>INDEX(挂机升级突破!$BJ$4:$BT$4,INDEX(挂机升级突破!$BG$6:$BG$57,卡牌消耗!X607))</f>
        <v>金币</v>
      </c>
      <c r="Z607" s="14">
        <f>ROUND(INDEX(挂机升级突破!$AZ$6:$AZ$57,卡牌消耗!X607)*INDEX(卡牌消耗!$B$8:$F$8,V607),0)</f>
        <v>57400</v>
      </c>
      <c r="AA607" s="14" t="str">
        <f>IF(S607&gt;0,INDEX(挂机升级突破!$BJ$4:$BT$4,S607),"")</f>
        <v>橙色基础材料</v>
      </c>
      <c r="AB607" s="14">
        <f>ROUND(INDEX(挂机升级突破!$BJ$6:$BT$57,卡牌消耗!X607,S607)*INDEX(卡牌消耗!$B$5:$F$5,V607),0)</f>
        <v>29</v>
      </c>
      <c r="AC607" s="14" t="str">
        <f>IF(T607&gt;0,INDEX(挂机升级突破!$BJ$4:$BT$4,T607),"")</f>
        <v/>
      </c>
      <c r="AD607" s="14" t="str">
        <f>IF(T607&gt;0,ROUND(INDEX(挂机升级突破!$BJ$6:$BT$57,卡牌消耗!X607,T607)*INDEX(卡牌消耗!$B$7:$F$7,V607),0),"")</f>
        <v/>
      </c>
    </row>
    <row r="608" spans="16:30" ht="16.5" x14ac:dyDescent="0.2">
      <c r="P608" s="120">
        <v>604</v>
      </c>
      <c r="Q608" s="14">
        <f t="shared" si="133"/>
        <v>12</v>
      </c>
      <c r="R608" s="14">
        <f>INDEX(挂机升级突破!$BG$6:$BG$57,卡牌消耗!X608)</f>
        <v>11</v>
      </c>
      <c r="S608" s="14">
        <f>INDEX(挂机升级突破!BH$6:BH$57,卡牌消耗!$X608)</f>
        <v>4</v>
      </c>
      <c r="T608" s="14">
        <f>INDEX(挂机升级突破!BI$6:BI$57,卡牌消耗!$X608)</f>
        <v>0</v>
      </c>
      <c r="U608" s="14" t="str">
        <f t="shared" si="134"/>
        <v>夏侯惇</v>
      </c>
      <c r="V608" s="14">
        <f t="shared" si="135"/>
        <v>5</v>
      </c>
      <c r="W608" s="14" t="str">
        <f t="shared" si="136"/>
        <v>夏侯惇魂火-32</v>
      </c>
      <c r="X608" s="14">
        <f t="shared" si="137"/>
        <v>32</v>
      </c>
      <c r="Y608" s="14" t="str">
        <f>INDEX(挂机升级突破!$BJ$4:$BT$4,INDEX(挂机升级突破!$BG$6:$BG$57,卡牌消耗!X608))</f>
        <v>金币</v>
      </c>
      <c r="Z608" s="14">
        <f>ROUND(INDEX(挂机升级突破!$AZ$6:$AZ$57,卡牌消耗!X608)*INDEX(卡牌消耗!$B$8:$F$8,V608),0)</f>
        <v>64030</v>
      </c>
      <c r="AA608" s="14" t="str">
        <f>IF(S608&gt;0,INDEX(挂机升级突破!$BJ$4:$BT$4,S608),"")</f>
        <v>橙色基础材料</v>
      </c>
      <c r="AB608" s="14">
        <f>ROUND(INDEX(挂机升级突破!$BJ$6:$BT$57,卡牌消耗!X608,S608)*INDEX(卡牌消耗!$B$5:$F$5,V608),0)</f>
        <v>29</v>
      </c>
      <c r="AC608" s="14" t="str">
        <f>IF(T608&gt;0,INDEX(挂机升级突破!$BJ$4:$BT$4,T608),"")</f>
        <v/>
      </c>
      <c r="AD608" s="14" t="str">
        <f>IF(T608&gt;0,ROUND(INDEX(挂机升级突破!$BJ$6:$BT$57,卡牌消耗!X608,T608)*INDEX(卡牌消耗!$B$7:$F$7,V608),0),"")</f>
        <v/>
      </c>
    </row>
    <row r="609" spans="16:30" ht="16.5" x14ac:dyDescent="0.2">
      <c r="P609" s="120">
        <v>605</v>
      </c>
      <c r="Q609" s="14">
        <f t="shared" si="133"/>
        <v>12</v>
      </c>
      <c r="R609" s="14">
        <f>INDEX(挂机升级突破!$BG$6:$BG$57,卡牌消耗!X609)</f>
        <v>11</v>
      </c>
      <c r="S609" s="14">
        <f>INDEX(挂机升级突破!BH$6:BH$57,卡牌消耗!$X609)</f>
        <v>4</v>
      </c>
      <c r="T609" s="14">
        <f>INDEX(挂机升级突破!BI$6:BI$57,卡牌消耗!$X609)</f>
        <v>0</v>
      </c>
      <c r="U609" s="14" t="str">
        <f t="shared" si="134"/>
        <v>夏侯惇</v>
      </c>
      <c r="V609" s="14">
        <f t="shared" si="135"/>
        <v>5</v>
      </c>
      <c r="W609" s="14" t="str">
        <f t="shared" si="136"/>
        <v>夏侯惇魂火-33</v>
      </c>
      <c r="X609" s="14">
        <f t="shared" si="137"/>
        <v>33</v>
      </c>
      <c r="Y609" s="14" t="str">
        <f>INDEX(挂机升级突破!$BJ$4:$BT$4,INDEX(挂机升级突破!$BG$6:$BG$57,卡牌消耗!X609))</f>
        <v>金币</v>
      </c>
      <c r="Z609" s="14">
        <f>ROUND(INDEX(挂机升级突破!$AZ$6:$AZ$57,卡牌消耗!X609)*INDEX(卡牌消耗!$B$8:$F$8,V609),0)</f>
        <v>65790</v>
      </c>
      <c r="AA609" s="14" t="str">
        <f>IF(S609&gt;0,INDEX(挂机升级突破!$BJ$4:$BT$4,S609),"")</f>
        <v>橙色基础材料</v>
      </c>
      <c r="AB609" s="14">
        <f>ROUND(INDEX(挂机升级突破!$BJ$6:$BT$57,卡牌消耗!X609,S609)*INDEX(卡牌消耗!$B$5:$F$5,V609),0)</f>
        <v>29</v>
      </c>
      <c r="AC609" s="14" t="str">
        <f>IF(T609&gt;0,INDEX(挂机升级突破!$BJ$4:$BT$4,T609),"")</f>
        <v/>
      </c>
      <c r="AD609" s="14" t="str">
        <f>IF(T609&gt;0,ROUND(INDEX(挂机升级突破!$BJ$6:$BT$57,卡牌消耗!X609,T609)*INDEX(卡牌消耗!$B$7:$F$7,V609),0),"")</f>
        <v/>
      </c>
    </row>
    <row r="610" spans="16:30" ht="16.5" x14ac:dyDescent="0.2">
      <c r="P610" s="120">
        <v>606</v>
      </c>
      <c r="Q610" s="14">
        <f t="shared" si="133"/>
        <v>12</v>
      </c>
      <c r="R610" s="14">
        <f>INDEX(挂机升级突破!$BG$6:$BG$57,卡牌消耗!X610)</f>
        <v>11</v>
      </c>
      <c r="S610" s="14">
        <f>INDEX(挂机升级突破!BH$6:BH$57,卡牌消耗!$X610)</f>
        <v>4</v>
      </c>
      <c r="T610" s="14">
        <f>INDEX(挂机升级突破!BI$6:BI$57,卡牌消耗!$X610)</f>
        <v>0</v>
      </c>
      <c r="U610" s="14" t="str">
        <f t="shared" si="134"/>
        <v>夏侯惇</v>
      </c>
      <c r="V610" s="14">
        <f t="shared" si="135"/>
        <v>5</v>
      </c>
      <c r="W610" s="14" t="str">
        <f t="shared" si="136"/>
        <v>夏侯惇魂火-34</v>
      </c>
      <c r="X610" s="14">
        <f t="shared" si="137"/>
        <v>34</v>
      </c>
      <c r="Y610" s="14" t="str">
        <f>INDEX(挂机升级突破!$BJ$4:$BT$4,INDEX(挂机升级突破!$BG$6:$BG$57,卡牌消耗!X610))</f>
        <v>金币</v>
      </c>
      <c r="Z610" s="14">
        <f>ROUND(INDEX(挂机升级突破!$AZ$6:$AZ$57,卡牌消耗!X610)*INDEX(卡牌消耗!$B$8:$F$8,V610),0)</f>
        <v>73380</v>
      </c>
      <c r="AA610" s="14" t="str">
        <f>IF(S610&gt;0,INDEX(挂机升级突破!$BJ$4:$BT$4,S610),"")</f>
        <v>橙色基础材料</v>
      </c>
      <c r="AB610" s="14">
        <f>ROUND(INDEX(挂机升级突破!$BJ$6:$BT$57,卡牌消耗!X610,S610)*INDEX(卡牌消耗!$B$5:$F$5,V610),0)</f>
        <v>32</v>
      </c>
      <c r="AC610" s="14" t="str">
        <f>IF(T610&gt;0,INDEX(挂机升级突破!$BJ$4:$BT$4,T610),"")</f>
        <v/>
      </c>
      <c r="AD610" s="14" t="str">
        <f>IF(T610&gt;0,ROUND(INDEX(挂机升级突破!$BJ$6:$BT$57,卡牌消耗!X610,T610)*INDEX(卡牌消耗!$B$7:$F$7,V610),0),"")</f>
        <v/>
      </c>
    </row>
    <row r="611" spans="16:30" ht="16.5" x14ac:dyDescent="0.2">
      <c r="P611" s="120">
        <v>607</v>
      </c>
      <c r="Q611" s="14">
        <f t="shared" si="133"/>
        <v>12</v>
      </c>
      <c r="R611" s="14">
        <f>INDEX(挂机升级突破!$BG$6:$BG$57,卡牌消耗!X611)</f>
        <v>11</v>
      </c>
      <c r="S611" s="14">
        <f>INDEX(挂机升级突破!BH$6:BH$57,卡牌消耗!$X611)</f>
        <v>4</v>
      </c>
      <c r="T611" s="14">
        <f>INDEX(挂机升级突破!BI$6:BI$57,卡牌消耗!$X611)</f>
        <v>0</v>
      </c>
      <c r="U611" s="14" t="str">
        <f t="shared" si="134"/>
        <v>夏侯惇</v>
      </c>
      <c r="V611" s="14">
        <f t="shared" si="135"/>
        <v>5</v>
      </c>
      <c r="W611" s="14" t="str">
        <f t="shared" si="136"/>
        <v>夏侯惇魂火-35</v>
      </c>
      <c r="X611" s="14">
        <f t="shared" si="137"/>
        <v>35</v>
      </c>
      <c r="Y611" s="14" t="str">
        <f>INDEX(挂机升级突破!$BJ$4:$BT$4,INDEX(挂机升级突破!$BG$6:$BG$57,卡牌消耗!X611))</f>
        <v>金币</v>
      </c>
      <c r="Z611" s="14">
        <f>ROUND(INDEX(挂机升级突破!$AZ$6:$AZ$57,卡牌消耗!X611)*INDEX(卡牌消耗!$B$8:$F$8,V611),0)</f>
        <v>74740</v>
      </c>
      <c r="AA611" s="14" t="str">
        <f>IF(S611&gt;0,INDEX(挂机升级突破!$BJ$4:$BT$4,S611),"")</f>
        <v>橙色基础材料</v>
      </c>
      <c r="AB611" s="14">
        <f>ROUND(INDEX(挂机升级突破!$BJ$6:$BT$57,卡牌消耗!X611,S611)*INDEX(卡牌消耗!$B$5:$F$5,V611),0)</f>
        <v>32</v>
      </c>
      <c r="AC611" s="14" t="str">
        <f>IF(T611&gt;0,INDEX(挂机升级突破!$BJ$4:$BT$4,T611),"")</f>
        <v/>
      </c>
      <c r="AD611" s="14" t="str">
        <f>IF(T611&gt;0,ROUND(INDEX(挂机升级突破!$BJ$6:$BT$57,卡牌消耗!X611,T611)*INDEX(卡牌消耗!$B$7:$F$7,V611),0),"")</f>
        <v/>
      </c>
    </row>
    <row r="612" spans="16:30" ht="16.5" x14ac:dyDescent="0.2">
      <c r="P612" s="120">
        <v>608</v>
      </c>
      <c r="Q612" s="14">
        <f t="shared" si="133"/>
        <v>12</v>
      </c>
      <c r="R612" s="14">
        <f>INDEX(挂机升级突破!$BG$6:$BG$57,卡牌消耗!X612)</f>
        <v>11</v>
      </c>
      <c r="S612" s="14">
        <f>INDEX(挂机升级突破!BH$6:BH$57,卡牌消耗!$X612)</f>
        <v>4</v>
      </c>
      <c r="T612" s="14">
        <f>INDEX(挂机升级突破!BI$6:BI$57,卡牌消耗!$X612)</f>
        <v>0</v>
      </c>
      <c r="U612" s="14" t="str">
        <f t="shared" si="134"/>
        <v>夏侯惇</v>
      </c>
      <c r="V612" s="14">
        <f t="shared" si="135"/>
        <v>5</v>
      </c>
      <c r="W612" s="14" t="str">
        <f t="shared" si="136"/>
        <v>夏侯惇魂火-36</v>
      </c>
      <c r="X612" s="14">
        <f t="shared" si="137"/>
        <v>36</v>
      </c>
      <c r="Y612" s="14" t="str">
        <f>INDEX(挂机升级突破!$BJ$4:$BT$4,INDEX(挂机升级突破!$BG$6:$BG$57,卡牌消耗!X612))</f>
        <v>金币</v>
      </c>
      <c r="Z612" s="14">
        <f>ROUND(INDEX(挂机升级突破!$AZ$6:$AZ$57,卡牌消耗!X612)*INDEX(卡牌消耗!$B$8:$F$8,V612),0)</f>
        <v>83360</v>
      </c>
      <c r="AA612" s="14" t="str">
        <f>IF(S612&gt;0,INDEX(挂机升级突破!$BJ$4:$BT$4,S612),"")</f>
        <v>橙色基础材料</v>
      </c>
      <c r="AB612" s="14">
        <f>ROUND(INDEX(挂机升级突破!$BJ$6:$BT$57,卡牌消耗!X612,S612)*INDEX(卡牌消耗!$B$5:$F$5,V612),0)</f>
        <v>32</v>
      </c>
      <c r="AC612" s="14" t="str">
        <f>IF(T612&gt;0,INDEX(挂机升级突破!$BJ$4:$BT$4,T612),"")</f>
        <v/>
      </c>
      <c r="AD612" s="14" t="str">
        <f>IF(T612&gt;0,ROUND(INDEX(挂机升级突破!$BJ$6:$BT$57,卡牌消耗!X612,T612)*INDEX(卡牌消耗!$B$7:$F$7,V612),0),"")</f>
        <v/>
      </c>
    </row>
    <row r="613" spans="16:30" ht="16.5" x14ac:dyDescent="0.2">
      <c r="P613" s="120">
        <v>609</v>
      </c>
      <c r="Q613" s="14">
        <f t="shared" si="133"/>
        <v>12</v>
      </c>
      <c r="R613" s="14">
        <f>INDEX(挂机升级突破!$BG$6:$BG$57,卡牌消耗!X613)</f>
        <v>11</v>
      </c>
      <c r="S613" s="14">
        <f>INDEX(挂机升级突破!BH$6:BH$57,卡牌消耗!$X613)</f>
        <v>4</v>
      </c>
      <c r="T613" s="14">
        <f>INDEX(挂机升级突破!BI$6:BI$57,卡牌消耗!$X613)</f>
        <v>0</v>
      </c>
      <c r="U613" s="14" t="str">
        <f t="shared" si="134"/>
        <v>夏侯惇</v>
      </c>
      <c r="V613" s="14">
        <f t="shared" si="135"/>
        <v>5</v>
      </c>
      <c r="W613" s="14" t="str">
        <f t="shared" si="136"/>
        <v>夏侯惇魂火-37</v>
      </c>
      <c r="X613" s="14">
        <f t="shared" si="137"/>
        <v>37</v>
      </c>
      <c r="Y613" s="14" t="str">
        <f>INDEX(挂机升级突破!$BJ$4:$BT$4,INDEX(挂机升级突破!$BG$6:$BG$57,卡牌消耗!X613))</f>
        <v>金币</v>
      </c>
      <c r="Z613" s="14">
        <f>ROUND(INDEX(挂机升级突破!$AZ$6:$AZ$57,卡牌消耗!X613)*INDEX(卡牌消耗!$B$8:$F$8,V613),0)</f>
        <v>84240</v>
      </c>
      <c r="AA613" s="14" t="str">
        <f>IF(S613&gt;0,INDEX(挂机升级突破!$BJ$4:$BT$4,S613),"")</f>
        <v>橙色基础材料</v>
      </c>
      <c r="AB613" s="14">
        <f>ROUND(INDEX(挂机升级突破!$BJ$6:$BT$57,卡牌消耗!X613,S613)*INDEX(卡牌消耗!$B$5:$F$5,V613),0)</f>
        <v>32</v>
      </c>
      <c r="AC613" s="14" t="str">
        <f>IF(T613&gt;0,INDEX(挂机升级突破!$BJ$4:$BT$4,T613),"")</f>
        <v/>
      </c>
      <c r="AD613" s="14" t="str">
        <f>IF(T613&gt;0,ROUND(INDEX(挂机升级突破!$BJ$6:$BT$57,卡牌消耗!X613,T613)*INDEX(卡牌消耗!$B$7:$F$7,V613),0),"")</f>
        <v/>
      </c>
    </row>
    <row r="614" spans="16:30" ht="16.5" x14ac:dyDescent="0.2">
      <c r="P614" s="120">
        <v>610</v>
      </c>
      <c r="Q614" s="14">
        <f t="shared" si="133"/>
        <v>12</v>
      </c>
      <c r="R614" s="14">
        <f>INDEX(挂机升级突破!$BG$6:$BG$57,卡牌消耗!X614)</f>
        <v>11</v>
      </c>
      <c r="S614" s="14">
        <f>INDEX(挂机升级突破!BH$6:BH$57,卡牌消耗!$X614)</f>
        <v>5</v>
      </c>
      <c r="T614" s="14">
        <f>INDEX(挂机升级突破!BI$6:BI$57,卡牌消耗!$X614)</f>
        <v>0</v>
      </c>
      <c r="U614" s="14" t="str">
        <f t="shared" si="134"/>
        <v>夏侯惇</v>
      </c>
      <c r="V614" s="14">
        <f t="shared" si="135"/>
        <v>5</v>
      </c>
      <c r="W614" s="14" t="str">
        <f t="shared" si="136"/>
        <v>夏侯惇魂火-38</v>
      </c>
      <c r="X614" s="14">
        <f t="shared" si="137"/>
        <v>38</v>
      </c>
      <c r="Y614" s="14" t="str">
        <f>INDEX(挂机升级突破!$BJ$4:$BT$4,INDEX(挂机升级突破!$BG$6:$BG$57,卡牌消耗!X614))</f>
        <v>金币</v>
      </c>
      <c r="Z614" s="14">
        <f>ROUND(INDEX(挂机升级突破!$AZ$6:$AZ$57,卡牌消耗!X614)*INDEX(卡牌消耗!$B$8:$F$8,V614),0)</f>
        <v>93960</v>
      </c>
      <c r="AA614" s="14" t="str">
        <f>IF(S614&gt;0,INDEX(挂机升级突破!$BJ$4:$BT$4,S614),"")</f>
        <v>红色基础材料</v>
      </c>
      <c r="AB614" s="14">
        <f>ROUND(INDEX(挂机升级突破!$BJ$6:$BT$57,卡牌消耗!X614,S614)*INDEX(卡牌消耗!$B$5:$F$5,V614),0)</f>
        <v>12</v>
      </c>
      <c r="AC614" s="14" t="str">
        <f>IF(T614&gt;0,INDEX(挂机升级突破!$BJ$4:$BT$4,T614),"")</f>
        <v/>
      </c>
      <c r="AD614" s="14" t="str">
        <f>IF(T614&gt;0,ROUND(INDEX(挂机升级突破!$BJ$6:$BT$57,卡牌消耗!X614,T614)*INDEX(卡牌消耗!$B$7:$F$7,V614),0),"")</f>
        <v/>
      </c>
    </row>
    <row r="615" spans="16:30" ht="16.5" x14ac:dyDescent="0.2">
      <c r="P615" s="120">
        <v>611</v>
      </c>
      <c r="Q615" s="14">
        <f t="shared" si="133"/>
        <v>12</v>
      </c>
      <c r="R615" s="14">
        <f>INDEX(挂机升级突破!$BG$6:$BG$57,卡牌消耗!X615)</f>
        <v>11</v>
      </c>
      <c r="S615" s="14">
        <f>INDEX(挂机升级突破!BH$6:BH$57,卡牌消耗!$X615)</f>
        <v>5</v>
      </c>
      <c r="T615" s="14">
        <f>INDEX(挂机升级突破!BI$6:BI$57,卡牌消耗!$X615)</f>
        <v>0</v>
      </c>
      <c r="U615" s="14" t="str">
        <f t="shared" si="134"/>
        <v>夏侯惇</v>
      </c>
      <c r="V615" s="14">
        <f t="shared" si="135"/>
        <v>5</v>
      </c>
      <c r="W615" s="14" t="str">
        <f t="shared" si="136"/>
        <v>夏侯惇魂火-39</v>
      </c>
      <c r="X615" s="14">
        <f t="shared" si="137"/>
        <v>39</v>
      </c>
      <c r="Y615" s="14" t="str">
        <f>INDEX(挂机升级突破!$BJ$4:$BT$4,INDEX(挂机升级突破!$BG$6:$BG$57,卡牌消耗!X615))</f>
        <v>金币</v>
      </c>
      <c r="Z615" s="14">
        <f>ROUND(INDEX(挂机升级突破!$AZ$6:$AZ$57,卡牌消耗!X615)*INDEX(卡牌消耗!$B$8:$F$8,V615),0)</f>
        <v>94290</v>
      </c>
      <c r="AA615" s="14" t="str">
        <f>IF(S615&gt;0,INDEX(挂机升级突破!$BJ$4:$BT$4,S615),"")</f>
        <v>红色基础材料</v>
      </c>
      <c r="AB615" s="14">
        <f>ROUND(INDEX(挂机升级突破!$BJ$6:$BT$57,卡牌消耗!X615,S615)*INDEX(卡牌消耗!$B$5:$F$5,V615),0)</f>
        <v>12</v>
      </c>
      <c r="AC615" s="14" t="str">
        <f>IF(T615&gt;0,INDEX(挂机升级突破!$BJ$4:$BT$4,T615),"")</f>
        <v/>
      </c>
      <c r="AD615" s="14" t="str">
        <f>IF(T615&gt;0,ROUND(INDEX(挂机升级突破!$BJ$6:$BT$57,卡牌消耗!X615,T615)*INDEX(卡牌消耗!$B$7:$F$7,V615),0),"")</f>
        <v/>
      </c>
    </row>
    <row r="616" spans="16:30" ht="16.5" x14ac:dyDescent="0.2">
      <c r="P616" s="120">
        <v>612</v>
      </c>
      <c r="Q616" s="14">
        <f t="shared" si="133"/>
        <v>12</v>
      </c>
      <c r="R616" s="14">
        <f>INDEX(挂机升级突破!$BG$6:$BG$57,卡牌消耗!X616)</f>
        <v>11</v>
      </c>
      <c r="S616" s="14">
        <f>INDEX(挂机升级突破!BH$6:BH$57,卡牌消耗!$X616)</f>
        <v>5</v>
      </c>
      <c r="T616" s="14">
        <f>INDEX(挂机升级突破!BI$6:BI$57,卡牌消耗!$X616)</f>
        <v>0</v>
      </c>
      <c r="U616" s="14" t="str">
        <f t="shared" si="134"/>
        <v>夏侯惇</v>
      </c>
      <c r="V616" s="14">
        <f t="shared" si="135"/>
        <v>5</v>
      </c>
      <c r="W616" s="14" t="str">
        <f t="shared" si="136"/>
        <v>夏侯惇魂火-40</v>
      </c>
      <c r="X616" s="14">
        <f t="shared" si="137"/>
        <v>40</v>
      </c>
      <c r="Y616" s="14" t="str">
        <f>INDEX(挂机升级突破!$BJ$4:$BT$4,INDEX(挂机升级突破!$BG$6:$BG$57,卡牌消耗!X616))</f>
        <v>金币</v>
      </c>
      <c r="Z616" s="14">
        <f>ROUND(INDEX(挂机升级突破!$AZ$6:$AZ$57,卡牌消耗!X616)*INDEX(卡牌消耗!$B$8:$F$8,V616),0)</f>
        <v>105170</v>
      </c>
      <c r="AA616" s="14" t="str">
        <f>IF(S616&gt;0,INDEX(挂机升级突破!$BJ$4:$BT$4,S616),"")</f>
        <v>红色基础材料</v>
      </c>
      <c r="AB616" s="14">
        <f>ROUND(INDEX(挂机升级突破!$BJ$6:$BT$57,卡牌消耗!X616,S616)*INDEX(卡牌消耗!$B$5:$F$5,V616),0)</f>
        <v>12</v>
      </c>
      <c r="AC616" s="14" t="str">
        <f>IF(T616&gt;0,INDEX(挂机升级突破!$BJ$4:$BT$4,T616),"")</f>
        <v/>
      </c>
      <c r="AD616" s="14" t="str">
        <f>IF(T616&gt;0,ROUND(INDEX(挂机升级突破!$BJ$6:$BT$57,卡牌消耗!X616,T616)*INDEX(卡牌消耗!$B$7:$F$7,V616),0),"")</f>
        <v/>
      </c>
    </row>
    <row r="617" spans="16:30" ht="16.5" x14ac:dyDescent="0.2">
      <c r="P617" s="120">
        <v>613</v>
      </c>
      <c r="Q617" s="14">
        <f t="shared" si="133"/>
        <v>12</v>
      </c>
      <c r="R617" s="14">
        <f>INDEX(挂机升级突破!$BG$6:$BG$57,卡牌消耗!X617)</f>
        <v>11</v>
      </c>
      <c r="S617" s="14">
        <f>INDEX(挂机升级突破!BH$6:BH$57,卡牌消耗!$X617)</f>
        <v>5</v>
      </c>
      <c r="T617" s="14">
        <f>INDEX(挂机升级突破!BI$6:BI$57,卡牌消耗!$X617)</f>
        <v>10</v>
      </c>
      <c r="U617" s="14" t="str">
        <f t="shared" si="134"/>
        <v>夏侯惇</v>
      </c>
      <c r="V617" s="14">
        <f t="shared" si="135"/>
        <v>5</v>
      </c>
      <c r="W617" s="14" t="str">
        <f t="shared" si="136"/>
        <v>夏侯惇魂火-41</v>
      </c>
      <c r="X617" s="14">
        <f t="shared" si="137"/>
        <v>41</v>
      </c>
      <c r="Y617" s="14" t="str">
        <f>INDEX(挂机升级突破!$BJ$4:$BT$4,INDEX(挂机升级突破!$BG$6:$BG$57,卡牌消耗!X617))</f>
        <v>金币</v>
      </c>
      <c r="Z617" s="14">
        <f>ROUND(INDEX(挂机升级突破!$AZ$6:$AZ$57,卡牌消耗!X617)*INDEX(卡牌消耗!$B$8:$F$8,V617),0)</f>
        <v>117860</v>
      </c>
      <c r="AA617" s="14" t="str">
        <f>IF(S617&gt;0,INDEX(挂机升级突破!$BJ$4:$BT$4,S617),"")</f>
        <v>红色基础材料</v>
      </c>
      <c r="AB617" s="14">
        <f>ROUND(INDEX(挂机升级突破!$BJ$6:$BT$57,卡牌消耗!X617,S617)*INDEX(卡牌消耗!$B$5:$F$5,V617),0)</f>
        <v>14</v>
      </c>
      <c r="AC617" s="14" t="str">
        <f>IF(T617&gt;0,INDEX(挂机升级突破!$BJ$4:$BT$4,T617),"")</f>
        <v>灵玉</v>
      </c>
      <c r="AD617" s="14">
        <f>IF(T617&gt;0,ROUND(INDEX(挂机升级突破!$BJ$6:$BT$57,卡牌消耗!X617,T617)*INDEX(卡牌消耗!$B$7:$F$7,V617),0),"")</f>
        <v>2</v>
      </c>
    </row>
    <row r="618" spans="16:30" ht="16.5" x14ac:dyDescent="0.2">
      <c r="P618" s="120">
        <v>614</v>
      </c>
      <c r="Q618" s="14">
        <f t="shared" si="133"/>
        <v>12</v>
      </c>
      <c r="R618" s="14">
        <f>INDEX(挂机升级突破!$BG$6:$BG$57,卡牌消耗!X618)</f>
        <v>11</v>
      </c>
      <c r="S618" s="14">
        <f>INDEX(挂机升级突破!BH$6:BH$57,卡牌消耗!$X618)</f>
        <v>5</v>
      </c>
      <c r="T618" s="14">
        <f>INDEX(挂机升级突破!BI$6:BI$57,卡牌消耗!$X618)</f>
        <v>10</v>
      </c>
      <c r="U618" s="14" t="str">
        <f t="shared" si="134"/>
        <v>夏侯惇</v>
      </c>
      <c r="V618" s="14">
        <f t="shared" si="135"/>
        <v>5</v>
      </c>
      <c r="W618" s="14" t="str">
        <f t="shared" si="136"/>
        <v>夏侯惇魂火-42</v>
      </c>
      <c r="X618" s="14">
        <f t="shared" si="137"/>
        <v>42</v>
      </c>
      <c r="Y618" s="14" t="str">
        <f>INDEX(挂机升级突破!$BJ$4:$BT$4,INDEX(挂机升级突破!$BG$6:$BG$57,卡牌消耗!X618))</f>
        <v>金币</v>
      </c>
      <c r="Z618" s="14">
        <f>ROUND(INDEX(挂机升级突破!$AZ$6:$AZ$57,卡牌消耗!X618)*INDEX(卡牌消耗!$B$8:$F$8,V618),0)</f>
        <v>131460</v>
      </c>
      <c r="AA618" s="14" t="str">
        <f>IF(S618&gt;0,INDEX(挂机升级突破!$BJ$4:$BT$4,S618),"")</f>
        <v>红色基础材料</v>
      </c>
      <c r="AB618" s="14">
        <f>ROUND(INDEX(挂机升级突破!$BJ$6:$BT$57,卡牌消耗!X618,S618)*INDEX(卡牌消耗!$B$5:$F$5,V618),0)</f>
        <v>14</v>
      </c>
      <c r="AC618" s="14" t="str">
        <f>IF(T618&gt;0,INDEX(挂机升级突破!$BJ$4:$BT$4,T618),"")</f>
        <v>灵玉</v>
      </c>
      <c r="AD618" s="14">
        <f>IF(T618&gt;0,ROUND(INDEX(挂机升级突破!$BJ$6:$BT$57,卡牌消耗!X618,T618)*INDEX(卡牌消耗!$B$7:$F$7,V618),0),"")</f>
        <v>2</v>
      </c>
    </row>
    <row r="619" spans="16:30" ht="16.5" x14ac:dyDescent="0.2">
      <c r="P619" s="120">
        <v>615</v>
      </c>
      <c r="Q619" s="14">
        <f t="shared" si="133"/>
        <v>12</v>
      </c>
      <c r="R619" s="14">
        <f>INDEX(挂机升级突破!$BG$6:$BG$57,卡牌消耗!X619)</f>
        <v>11</v>
      </c>
      <c r="S619" s="14">
        <f>INDEX(挂机升级突破!BH$6:BH$57,卡牌消耗!$X619)</f>
        <v>5</v>
      </c>
      <c r="T619" s="14">
        <f>INDEX(挂机升级突破!BI$6:BI$57,卡牌消耗!$X619)</f>
        <v>10</v>
      </c>
      <c r="U619" s="14" t="str">
        <f t="shared" si="134"/>
        <v>夏侯惇</v>
      </c>
      <c r="V619" s="14">
        <f t="shared" si="135"/>
        <v>5</v>
      </c>
      <c r="W619" s="14" t="str">
        <f t="shared" si="136"/>
        <v>夏侯惇魂火-43</v>
      </c>
      <c r="X619" s="14">
        <f t="shared" si="137"/>
        <v>43</v>
      </c>
      <c r="Y619" s="14" t="str">
        <f>INDEX(挂机升级突破!$BJ$4:$BT$4,INDEX(挂机升级突破!$BG$6:$BG$57,卡牌消耗!X619))</f>
        <v>金币</v>
      </c>
      <c r="Z619" s="14">
        <f>ROUND(INDEX(挂机升级突破!$AZ$6:$AZ$57,卡牌消耗!X619)*INDEX(卡牌消耗!$B$8:$F$8,V619),0)</f>
        <v>140400</v>
      </c>
      <c r="AA619" s="14" t="str">
        <f>IF(S619&gt;0,INDEX(挂机升级突破!$BJ$4:$BT$4,S619),"")</f>
        <v>红色基础材料</v>
      </c>
      <c r="AB619" s="14">
        <f>ROUND(INDEX(挂机升级突破!$BJ$6:$BT$57,卡牌消耗!X619,S619)*INDEX(卡牌消耗!$B$5:$F$5,V619),0)</f>
        <v>14</v>
      </c>
      <c r="AC619" s="14" t="str">
        <f>IF(T619&gt;0,INDEX(挂机升级突破!$BJ$4:$BT$4,T619),"")</f>
        <v>灵玉</v>
      </c>
      <c r="AD619" s="14">
        <f>IF(T619&gt;0,ROUND(INDEX(挂机升级突破!$BJ$6:$BT$57,卡牌消耗!X619,T619)*INDEX(卡牌消耗!$B$7:$F$7,V619),0),"")</f>
        <v>2</v>
      </c>
    </row>
    <row r="620" spans="16:30" ht="16.5" x14ac:dyDescent="0.2">
      <c r="P620" s="120">
        <v>616</v>
      </c>
      <c r="Q620" s="14">
        <f t="shared" si="133"/>
        <v>12</v>
      </c>
      <c r="R620" s="14">
        <f>INDEX(挂机升级突破!$BG$6:$BG$57,卡牌消耗!X620)</f>
        <v>11</v>
      </c>
      <c r="S620" s="14">
        <f>INDEX(挂机升级突破!BH$6:BH$57,卡牌消耗!$X620)</f>
        <v>5</v>
      </c>
      <c r="T620" s="14">
        <f>INDEX(挂机升级突破!BI$6:BI$57,卡牌消耗!$X620)</f>
        <v>10</v>
      </c>
      <c r="U620" s="14" t="str">
        <f t="shared" si="134"/>
        <v>夏侯惇</v>
      </c>
      <c r="V620" s="14">
        <f t="shared" si="135"/>
        <v>5</v>
      </c>
      <c r="W620" s="14" t="str">
        <f t="shared" si="136"/>
        <v>夏侯惇魂火-44</v>
      </c>
      <c r="X620" s="14">
        <f t="shared" si="137"/>
        <v>44</v>
      </c>
      <c r="Y620" s="14" t="str">
        <f>INDEX(挂机升级突破!$BJ$4:$BT$4,INDEX(挂机升级突破!$BG$6:$BG$57,卡牌消耗!X620))</f>
        <v>金币</v>
      </c>
      <c r="Z620" s="14">
        <f>ROUND(INDEX(挂机升级突破!$AZ$6:$AZ$57,卡牌消耗!X620)*INDEX(卡牌消耗!$B$8:$F$8,V620),0)</f>
        <v>156600</v>
      </c>
      <c r="AA620" s="14" t="str">
        <f>IF(S620&gt;0,INDEX(挂机升级突破!$BJ$4:$BT$4,S620),"")</f>
        <v>红色基础材料</v>
      </c>
      <c r="AB620" s="14">
        <f>ROUND(INDEX(挂机升级突破!$BJ$6:$BT$57,卡牌消耗!X620,S620)*INDEX(卡牌消耗!$B$5:$F$5,V620),0)</f>
        <v>17</v>
      </c>
      <c r="AC620" s="14" t="str">
        <f>IF(T620&gt;0,INDEX(挂机升级突破!$BJ$4:$BT$4,T620),"")</f>
        <v>灵玉</v>
      </c>
      <c r="AD620" s="14">
        <f>IF(T620&gt;0,ROUND(INDEX(挂机升级突破!$BJ$6:$BT$57,卡牌消耗!X620,T620)*INDEX(卡牌消耗!$B$7:$F$7,V620),0),"")</f>
        <v>2</v>
      </c>
    </row>
    <row r="621" spans="16:30" ht="16.5" x14ac:dyDescent="0.2">
      <c r="P621" s="120">
        <v>617</v>
      </c>
      <c r="Q621" s="14">
        <f t="shared" si="133"/>
        <v>12</v>
      </c>
      <c r="R621" s="14">
        <f>INDEX(挂机升级突破!$BG$6:$BG$57,卡牌消耗!X621)</f>
        <v>11</v>
      </c>
      <c r="S621" s="14">
        <f>INDEX(挂机升级突破!BH$6:BH$57,卡牌消耗!$X621)</f>
        <v>5</v>
      </c>
      <c r="T621" s="14">
        <f>INDEX(挂机升级突破!BI$6:BI$57,卡牌消耗!$X621)</f>
        <v>10</v>
      </c>
      <c r="U621" s="14" t="str">
        <f t="shared" si="134"/>
        <v>夏侯惇</v>
      </c>
      <c r="V621" s="14">
        <f t="shared" si="135"/>
        <v>5</v>
      </c>
      <c r="W621" s="14" t="str">
        <f t="shared" si="136"/>
        <v>夏侯惇魂火-45</v>
      </c>
      <c r="X621" s="14">
        <f t="shared" si="137"/>
        <v>45</v>
      </c>
      <c r="Y621" s="14" t="str">
        <f>INDEX(挂机升级突破!$BJ$4:$BT$4,INDEX(挂机升级突破!$BG$6:$BG$57,卡牌消耗!X621))</f>
        <v>金币</v>
      </c>
      <c r="Z621" s="14">
        <f>ROUND(INDEX(挂机升级突破!$AZ$6:$AZ$57,卡牌消耗!X621)*INDEX(卡牌消耗!$B$8:$F$8,V621),0)</f>
        <v>169270</v>
      </c>
      <c r="AA621" s="14" t="str">
        <f>IF(S621&gt;0,INDEX(挂机升级突破!$BJ$4:$BT$4,S621),"")</f>
        <v>红色基础材料</v>
      </c>
      <c r="AB621" s="14">
        <f>ROUND(INDEX(挂机升级突破!$BJ$6:$BT$57,卡牌消耗!X621,S621)*INDEX(卡牌消耗!$B$5:$F$5,V621),0)</f>
        <v>17</v>
      </c>
      <c r="AC621" s="14" t="str">
        <f>IF(T621&gt;0,INDEX(挂机升级突破!$BJ$4:$BT$4,T621),"")</f>
        <v>灵玉</v>
      </c>
      <c r="AD621" s="14">
        <f>IF(T621&gt;0,ROUND(INDEX(挂机升级突破!$BJ$6:$BT$57,卡牌消耗!X621,T621)*INDEX(卡牌消耗!$B$7:$F$7,V621),0),"")</f>
        <v>2</v>
      </c>
    </row>
    <row r="622" spans="16:30" ht="16.5" x14ac:dyDescent="0.2">
      <c r="P622" s="120">
        <v>618</v>
      </c>
      <c r="Q622" s="14">
        <f t="shared" si="133"/>
        <v>12</v>
      </c>
      <c r="R622" s="14">
        <f>INDEX(挂机升级突破!$BG$6:$BG$57,卡牌消耗!X622)</f>
        <v>11</v>
      </c>
      <c r="S622" s="14">
        <f>INDEX(挂机升级突破!BH$6:BH$57,卡牌消耗!$X622)</f>
        <v>5</v>
      </c>
      <c r="T622" s="14">
        <f>INDEX(挂机升级突破!BI$6:BI$57,卡牌消耗!$X622)</f>
        <v>10</v>
      </c>
      <c r="U622" s="14" t="str">
        <f t="shared" si="134"/>
        <v>夏侯惇</v>
      </c>
      <c r="V622" s="14">
        <f t="shared" si="135"/>
        <v>5</v>
      </c>
      <c r="W622" s="14" t="str">
        <f t="shared" si="136"/>
        <v>夏侯惇魂火-46</v>
      </c>
      <c r="X622" s="14">
        <f t="shared" si="137"/>
        <v>46</v>
      </c>
      <c r="Y622" s="14" t="str">
        <f>INDEX(挂机升级突破!$BJ$4:$BT$4,INDEX(挂机升级突破!$BG$6:$BG$57,卡牌消耗!X622))</f>
        <v>金币</v>
      </c>
      <c r="Z622" s="14">
        <f>ROUND(INDEX(挂机升级突破!$AZ$6:$AZ$57,卡牌消耗!X622)*INDEX(卡牌消耗!$B$8:$F$8,V622),0)</f>
        <v>188800</v>
      </c>
      <c r="AA622" s="14" t="str">
        <f>IF(S622&gt;0,INDEX(挂机升级突破!$BJ$4:$BT$4,S622),"")</f>
        <v>红色基础材料</v>
      </c>
      <c r="AB622" s="14">
        <f>ROUND(INDEX(挂机升级突破!$BJ$6:$BT$57,卡牌消耗!X622,S622)*INDEX(卡牌消耗!$B$5:$F$5,V622),0)</f>
        <v>17</v>
      </c>
      <c r="AC622" s="14" t="str">
        <f>IF(T622&gt;0,INDEX(挂机升级突破!$BJ$4:$BT$4,T622),"")</f>
        <v>灵玉</v>
      </c>
      <c r="AD622" s="14">
        <f>IF(T622&gt;0,ROUND(INDEX(挂机升级突破!$BJ$6:$BT$57,卡牌消耗!X622,T622)*INDEX(卡牌消耗!$B$7:$F$7,V622),0),"")</f>
        <v>2</v>
      </c>
    </row>
    <row r="623" spans="16:30" ht="16.5" x14ac:dyDescent="0.2">
      <c r="P623" s="120">
        <v>619</v>
      </c>
      <c r="Q623" s="14">
        <f t="shared" si="133"/>
        <v>12</v>
      </c>
      <c r="R623" s="14">
        <f>INDEX(挂机升级突破!$BG$6:$BG$57,卡牌消耗!X623)</f>
        <v>11</v>
      </c>
      <c r="S623" s="14">
        <f>INDEX(挂机升级突破!BH$6:BH$57,卡牌消耗!$X623)</f>
        <v>5</v>
      </c>
      <c r="T623" s="14">
        <f>INDEX(挂机升级突破!BI$6:BI$57,卡牌消耗!$X623)</f>
        <v>10</v>
      </c>
      <c r="U623" s="14" t="str">
        <f t="shared" si="134"/>
        <v>夏侯惇</v>
      </c>
      <c r="V623" s="14">
        <f t="shared" si="135"/>
        <v>5</v>
      </c>
      <c r="W623" s="14" t="str">
        <f t="shared" si="136"/>
        <v>夏侯惇魂火-47</v>
      </c>
      <c r="X623" s="14">
        <f t="shared" si="137"/>
        <v>47</v>
      </c>
      <c r="Y623" s="14" t="str">
        <f>INDEX(挂机升级突破!$BJ$4:$BT$4,INDEX(挂机升级突破!$BG$6:$BG$57,卡牌消耗!X623))</f>
        <v>金币</v>
      </c>
      <c r="Z623" s="14">
        <f>ROUND(INDEX(挂机升级突破!$AZ$6:$AZ$57,卡牌消耗!X623)*INDEX(卡牌消耗!$B$8:$F$8,V623),0)</f>
        <v>201060</v>
      </c>
      <c r="AA623" s="14" t="str">
        <f>IF(S623&gt;0,INDEX(挂机升级突破!$BJ$4:$BT$4,S623),"")</f>
        <v>红色基础材料</v>
      </c>
      <c r="AB623" s="14">
        <f>ROUND(INDEX(挂机升级突破!$BJ$6:$BT$57,卡牌消耗!X623,S623)*INDEX(卡牌消耗!$B$5:$F$5,V623),0)</f>
        <v>17</v>
      </c>
      <c r="AC623" s="14" t="str">
        <f>IF(T623&gt;0,INDEX(挂机升级突破!$BJ$4:$BT$4,T623),"")</f>
        <v>灵玉</v>
      </c>
      <c r="AD623" s="14">
        <f>IF(T623&gt;0,ROUND(INDEX(挂机升级突破!$BJ$6:$BT$57,卡牌消耗!X623,T623)*INDEX(卡牌消耗!$B$7:$F$7,V623),0),"")</f>
        <v>2</v>
      </c>
    </row>
    <row r="624" spans="16:30" ht="16.5" x14ac:dyDescent="0.2">
      <c r="P624" s="120">
        <v>620</v>
      </c>
      <c r="Q624" s="14">
        <f t="shared" si="133"/>
        <v>12</v>
      </c>
      <c r="R624" s="14">
        <f>INDEX(挂机升级突破!$BG$6:$BG$57,卡牌消耗!X624)</f>
        <v>11</v>
      </c>
      <c r="S624" s="14">
        <f>INDEX(挂机升级突破!BH$6:BH$57,卡牌消耗!$X624)</f>
        <v>5</v>
      </c>
      <c r="T624" s="14">
        <f>INDEX(挂机升级突破!BI$6:BI$57,卡牌消耗!$X624)</f>
        <v>10</v>
      </c>
      <c r="U624" s="14" t="str">
        <f t="shared" si="134"/>
        <v>夏侯惇</v>
      </c>
      <c r="V624" s="14">
        <f t="shared" si="135"/>
        <v>5</v>
      </c>
      <c r="W624" s="14" t="str">
        <f t="shared" si="136"/>
        <v>夏侯惇魂火-48</v>
      </c>
      <c r="X624" s="14">
        <f t="shared" si="137"/>
        <v>48</v>
      </c>
      <c r="Y624" s="14" t="str">
        <f>INDEX(挂机升级突破!$BJ$4:$BT$4,INDEX(挂机升级突破!$BG$6:$BG$57,卡牌消耗!X624))</f>
        <v>金币</v>
      </c>
      <c r="Z624" s="14">
        <f>ROUND(INDEX(挂机升级突破!$AZ$6:$AZ$57,卡牌消耗!X624)*INDEX(卡牌消耗!$B$8:$F$8,V624),0)</f>
        <v>224260</v>
      </c>
      <c r="AA624" s="14" t="str">
        <f>IF(S624&gt;0,INDEX(挂机升级突破!$BJ$4:$BT$4,S624),"")</f>
        <v>红色基础材料</v>
      </c>
      <c r="AB624" s="14">
        <f>ROUND(INDEX(挂机升级突破!$BJ$6:$BT$57,卡牌消耗!X624,S624)*INDEX(卡牌消耗!$B$5:$F$5,V624),0)</f>
        <v>17</v>
      </c>
      <c r="AC624" s="14" t="str">
        <f>IF(T624&gt;0,INDEX(挂机升级突破!$BJ$4:$BT$4,T624),"")</f>
        <v>灵玉</v>
      </c>
      <c r="AD624" s="14">
        <f>IF(T624&gt;0,ROUND(INDEX(挂机升级突破!$BJ$6:$BT$57,卡牌消耗!X624,T624)*INDEX(卡牌消耗!$B$7:$F$7,V624),0),"")</f>
        <v>2</v>
      </c>
    </row>
    <row r="625" spans="16:30" ht="16.5" x14ac:dyDescent="0.2">
      <c r="P625" s="120">
        <v>621</v>
      </c>
      <c r="Q625" s="14">
        <f t="shared" si="133"/>
        <v>12</v>
      </c>
      <c r="R625" s="14">
        <f>INDEX(挂机升级突破!$BG$6:$BG$57,卡牌消耗!X625)</f>
        <v>11</v>
      </c>
      <c r="S625" s="14">
        <f>INDEX(挂机升级突破!BH$6:BH$57,卡牌消耗!$X625)</f>
        <v>5</v>
      </c>
      <c r="T625" s="14">
        <f>INDEX(挂机升级突破!BI$6:BI$57,卡牌消耗!$X625)</f>
        <v>10</v>
      </c>
      <c r="U625" s="14" t="str">
        <f t="shared" si="134"/>
        <v>夏侯惇</v>
      </c>
      <c r="V625" s="14">
        <f t="shared" si="135"/>
        <v>5</v>
      </c>
      <c r="W625" s="14" t="str">
        <f t="shared" si="136"/>
        <v>夏侯惇魂火-49</v>
      </c>
      <c r="X625" s="14">
        <f t="shared" si="137"/>
        <v>49</v>
      </c>
      <c r="Y625" s="14" t="str">
        <f>INDEX(挂机升级突破!$BJ$4:$BT$4,INDEX(挂机升级突破!$BG$6:$BG$57,卡牌消耗!X625))</f>
        <v>金币</v>
      </c>
      <c r="Z625" s="14">
        <f>ROUND(INDEX(挂机升级突破!$AZ$6:$AZ$57,卡牌消耗!X625)*INDEX(卡牌消耗!$B$8:$F$8,V625),0)</f>
        <v>235870</v>
      </c>
      <c r="AA625" s="14" t="str">
        <f>IF(S625&gt;0,INDEX(挂机升级突破!$BJ$4:$BT$4,S625),"")</f>
        <v>红色基础材料</v>
      </c>
      <c r="AB625" s="14">
        <f>ROUND(INDEX(挂机升级突破!$BJ$6:$BT$57,卡牌消耗!X625,S625)*INDEX(卡牌消耗!$B$5:$F$5,V625),0)</f>
        <v>18</v>
      </c>
      <c r="AC625" s="14" t="str">
        <f>IF(T625&gt;0,INDEX(挂机升级突破!$BJ$4:$BT$4,T625),"")</f>
        <v>灵玉</v>
      </c>
      <c r="AD625" s="14">
        <f>IF(T625&gt;0,ROUND(INDEX(挂机升级突破!$BJ$6:$BT$57,卡牌消耗!X625,T625)*INDEX(卡牌消耗!$B$7:$F$7,V625),0),"")</f>
        <v>2</v>
      </c>
    </row>
    <row r="626" spans="16:30" ht="16.5" x14ac:dyDescent="0.2">
      <c r="P626" s="120">
        <v>622</v>
      </c>
      <c r="Q626" s="14">
        <f t="shared" si="133"/>
        <v>12</v>
      </c>
      <c r="R626" s="14">
        <f>INDEX(挂机升级突破!$BG$6:$BG$57,卡牌消耗!X626)</f>
        <v>11</v>
      </c>
      <c r="S626" s="14">
        <f>INDEX(挂机升级突破!BH$6:BH$57,卡牌消耗!$X626)</f>
        <v>5</v>
      </c>
      <c r="T626" s="14">
        <f>INDEX(挂机升级突破!BI$6:BI$57,卡牌消耗!$X626)</f>
        <v>10</v>
      </c>
      <c r="U626" s="14" t="str">
        <f t="shared" si="134"/>
        <v>夏侯惇</v>
      </c>
      <c r="V626" s="14">
        <f t="shared" si="135"/>
        <v>5</v>
      </c>
      <c r="W626" s="14" t="str">
        <f t="shared" si="136"/>
        <v>夏侯惇魂火-50</v>
      </c>
      <c r="X626" s="14">
        <f t="shared" si="137"/>
        <v>50</v>
      </c>
      <c r="Y626" s="14" t="str">
        <f>INDEX(挂机升级突破!$BJ$4:$BT$4,INDEX(挂机升级突破!$BG$6:$BG$57,卡牌消耗!X626))</f>
        <v>金币</v>
      </c>
      <c r="Z626" s="14">
        <f>ROUND(INDEX(挂机升级突破!$AZ$6:$AZ$57,卡牌消耗!X626)*INDEX(卡牌消耗!$B$8:$F$8,V626),0)</f>
        <v>263080</v>
      </c>
      <c r="AA626" s="14" t="str">
        <f>IF(S626&gt;0,INDEX(挂机升级突破!$BJ$4:$BT$4,S626),"")</f>
        <v>红色基础材料</v>
      </c>
      <c r="AB626" s="14">
        <f>ROUND(INDEX(挂机升级突破!$BJ$6:$BT$57,卡牌消耗!X626,S626)*INDEX(卡牌消耗!$B$5:$F$5,V626),0)</f>
        <v>18</v>
      </c>
      <c r="AC626" s="14" t="str">
        <f>IF(T626&gt;0,INDEX(挂机升级突破!$BJ$4:$BT$4,T626),"")</f>
        <v>灵玉</v>
      </c>
      <c r="AD626" s="14">
        <f>IF(T626&gt;0,ROUND(INDEX(挂机升级突破!$BJ$6:$BT$57,卡牌消耗!X626,T626)*INDEX(卡牌消耗!$B$7:$F$7,V626),0),"")</f>
        <v>2</v>
      </c>
    </row>
    <row r="627" spans="16:30" ht="16.5" x14ac:dyDescent="0.2">
      <c r="P627" s="120">
        <v>623</v>
      </c>
      <c r="Q627" s="14">
        <f t="shared" si="133"/>
        <v>12</v>
      </c>
      <c r="R627" s="14">
        <f>INDEX(挂机升级突破!$BG$6:$BG$57,卡牌消耗!X627)</f>
        <v>11</v>
      </c>
      <c r="S627" s="14">
        <f>INDEX(挂机升级突破!BH$6:BH$57,卡牌消耗!$X627)</f>
        <v>5</v>
      </c>
      <c r="T627" s="14">
        <f>INDEX(挂机升级突破!BI$6:BI$57,卡牌消耗!$X627)</f>
        <v>10</v>
      </c>
      <c r="U627" s="14" t="str">
        <f t="shared" si="134"/>
        <v>夏侯惇</v>
      </c>
      <c r="V627" s="14">
        <f t="shared" si="135"/>
        <v>5</v>
      </c>
      <c r="W627" s="14" t="str">
        <f t="shared" si="136"/>
        <v>夏侯惇魂火-51</v>
      </c>
      <c r="X627" s="14">
        <f t="shared" si="137"/>
        <v>51</v>
      </c>
      <c r="Y627" s="14" t="str">
        <f>INDEX(挂机升级突破!$BJ$4:$BT$4,INDEX(挂机升级突破!$BG$6:$BG$57,卡牌消耗!X627))</f>
        <v>金币</v>
      </c>
      <c r="Z627" s="14">
        <f>ROUND(INDEX(挂机升级突破!$AZ$6:$AZ$57,卡牌消耗!X627)*INDEX(卡牌消耗!$B$8:$F$8,V627),0)</f>
        <v>274560</v>
      </c>
      <c r="AA627" s="14" t="str">
        <f>IF(S627&gt;0,INDEX(挂机升级突破!$BJ$4:$BT$4,S627),"")</f>
        <v>红色基础材料</v>
      </c>
      <c r="AB627" s="14">
        <f>ROUND(INDEX(挂机升级突破!$BJ$6:$BT$57,卡牌消耗!X627,S627)*INDEX(卡牌消耗!$B$5:$F$5,V627),0)</f>
        <v>18</v>
      </c>
      <c r="AC627" s="14" t="str">
        <f>IF(T627&gt;0,INDEX(挂机升级突破!$BJ$4:$BT$4,T627),"")</f>
        <v>灵玉</v>
      </c>
      <c r="AD627" s="14">
        <f>IF(T627&gt;0,ROUND(INDEX(挂机升级突破!$BJ$6:$BT$57,卡牌消耗!X627,T627)*INDEX(卡牌消耗!$B$7:$F$7,V627),0),"")</f>
        <v>2</v>
      </c>
    </row>
    <row r="628" spans="16:30" ht="16.5" x14ac:dyDescent="0.2">
      <c r="P628" s="120">
        <v>624</v>
      </c>
      <c r="Q628" s="14">
        <f t="shared" si="133"/>
        <v>12</v>
      </c>
      <c r="R628" s="14">
        <f>INDEX(挂机升级突破!$BG$6:$BG$57,卡牌消耗!X628)</f>
        <v>11</v>
      </c>
      <c r="S628" s="14">
        <f>INDEX(挂机升级突破!BH$6:BH$57,卡牌消耗!$X628)</f>
        <v>5</v>
      </c>
      <c r="T628" s="14">
        <f>INDEX(挂机升级突破!BI$6:BI$57,卡牌消耗!$X628)</f>
        <v>10</v>
      </c>
      <c r="U628" s="14" t="str">
        <f t="shared" si="134"/>
        <v>夏侯惇</v>
      </c>
      <c r="V628" s="14">
        <f t="shared" si="135"/>
        <v>5</v>
      </c>
      <c r="W628" s="14" t="str">
        <f t="shared" si="136"/>
        <v>夏侯惇魂火-52</v>
      </c>
      <c r="X628" s="14">
        <f t="shared" si="137"/>
        <v>52</v>
      </c>
      <c r="Y628" s="14" t="str">
        <f>INDEX(挂机升级突破!$BJ$4:$BT$4,INDEX(挂机升级突破!$BG$6:$BG$57,卡牌消耗!X628))</f>
        <v>金币</v>
      </c>
      <c r="Z628" s="14">
        <f>ROUND(INDEX(挂机升级突破!$AZ$6:$AZ$57,卡牌消耗!X628)*INDEX(卡牌消耗!$B$8:$F$8,V628),0)</f>
        <v>306240</v>
      </c>
      <c r="AA628" s="14" t="str">
        <f>IF(S628&gt;0,INDEX(挂机升级突破!$BJ$4:$BT$4,S628),"")</f>
        <v>红色基础材料</v>
      </c>
      <c r="AB628" s="14">
        <f>ROUND(INDEX(挂机升级突破!$BJ$6:$BT$57,卡牌消耗!X628,S628)*INDEX(卡牌消耗!$B$5:$F$5,V628),0)</f>
        <v>18</v>
      </c>
      <c r="AC628" s="14" t="str">
        <f>IF(T628&gt;0,INDEX(挂机升级突破!$BJ$4:$BT$4,T628),"")</f>
        <v>灵玉</v>
      </c>
      <c r="AD628" s="14">
        <f>IF(T628&gt;0,ROUND(INDEX(挂机升级突破!$BJ$6:$BT$57,卡牌消耗!X628,T628)*INDEX(卡牌消耗!$B$7:$F$7,V628),0),"")</f>
        <v>2</v>
      </c>
    </row>
    <row r="629" spans="16:30" ht="16.5" x14ac:dyDescent="0.2">
      <c r="P629" s="120">
        <v>625</v>
      </c>
      <c r="Q629" s="14">
        <f t="shared" si="133"/>
        <v>13</v>
      </c>
      <c r="R629" s="14">
        <f>INDEX(挂机升级突破!$BG$6:$BG$57,卡牌消耗!X629)</f>
        <v>11</v>
      </c>
      <c r="S629" s="14">
        <f>INDEX(挂机升级突破!BH$6:BH$57,卡牌消耗!$X629)</f>
        <v>1</v>
      </c>
      <c r="T629" s="14">
        <f>INDEX(挂机升级突破!BI$6:BI$57,卡牌消耗!$X629)</f>
        <v>0</v>
      </c>
      <c r="U629" s="14" t="str">
        <f t="shared" si="134"/>
        <v>塞伯罗斯</v>
      </c>
      <c r="V629" s="14">
        <f t="shared" si="135"/>
        <v>2</v>
      </c>
      <c r="W629" s="14" t="str">
        <f t="shared" si="136"/>
        <v>塞伯罗斯魂火-1</v>
      </c>
      <c r="X629" s="14">
        <f t="shared" si="137"/>
        <v>1</v>
      </c>
      <c r="Y629" s="14" t="str">
        <f>INDEX(挂机升级突破!$BJ$4:$BT$4,INDEX(挂机升级突破!$BG$6:$BG$57,卡牌消耗!X629))</f>
        <v>金币</v>
      </c>
      <c r="Z629" s="14">
        <f>ROUND(INDEX(挂机升级突破!$AZ$6:$AZ$57,卡牌消耗!X629)*INDEX(卡牌消耗!$B$8:$F$8,V629),0)</f>
        <v>56</v>
      </c>
      <c r="AA629" s="14" t="str">
        <f>IF(S629&gt;0,INDEX(挂机升级突破!$BJ$4:$BT$4,S629),"")</f>
        <v>绿色基础材料</v>
      </c>
      <c r="AB629" s="14">
        <f>ROUND(INDEX(挂机升级突破!$BJ$6:$BT$57,卡牌消耗!X629,S629)*INDEX(卡牌消耗!$B$5:$F$5,V629),0)</f>
        <v>12</v>
      </c>
      <c r="AC629" s="14" t="str">
        <f>IF(T629&gt;0,INDEX(挂机升级突破!$BJ$4:$BT$4,T629),"")</f>
        <v/>
      </c>
      <c r="AD629" s="14" t="str">
        <f>IF(T629&gt;0,ROUND(INDEX(挂机升级突破!$BJ$6:$BT$57,卡牌消耗!X629,T629)*INDEX(卡牌消耗!$B$7:$F$7,V629),0),"")</f>
        <v/>
      </c>
    </row>
    <row r="630" spans="16:30" ht="16.5" x14ac:dyDescent="0.2">
      <c r="P630" s="120">
        <v>626</v>
      </c>
      <c r="Q630" s="14">
        <f t="shared" si="133"/>
        <v>13</v>
      </c>
      <c r="R630" s="14">
        <f>INDEX(挂机升级突破!$BG$6:$BG$57,卡牌消耗!X630)</f>
        <v>11</v>
      </c>
      <c r="S630" s="14">
        <f>INDEX(挂机升级突破!BH$6:BH$57,卡牌消耗!$X630)</f>
        <v>1</v>
      </c>
      <c r="T630" s="14">
        <f>INDEX(挂机升级突破!BI$6:BI$57,卡牌消耗!$X630)</f>
        <v>0</v>
      </c>
      <c r="U630" s="14" t="str">
        <f t="shared" si="134"/>
        <v>塞伯罗斯</v>
      </c>
      <c r="V630" s="14">
        <f t="shared" si="135"/>
        <v>2</v>
      </c>
      <c r="W630" s="14" t="str">
        <f t="shared" si="136"/>
        <v>塞伯罗斯魂火-2</v>
      </c>
      <c r="X630" s="14">
        <f t="shared" si="137"/>
        <v>2</v>
      </c>
      <c r="Y630" s="14" t="str">
        <f>INDEX(挂机升级突破!$BJ$4:$BT$4,INDEX(挂机升级突破!$BG$6:$BG$57,卡牌消耗!X630))</f>
        <v>金币</v>
      </c>
      <c r="Z630" s="14">
        <f>ROUND(INDEX(挂机升级突破!$AZ$6:$AZ$57,卡牌消耗!X630)*INDEX(卡牌消耗!$B$8:$F$8,V630),0)</f>
        <v>84</v>
      </c>
      <c r="AA630" s="14" t="str">
        <f>IF(S630&gt;0,INDEX(挂机升级突破!$BJ$4:$BT$4,S630),"")</f>
        <v>绿色基础材料</v>
      </c>
      <c r="AB630" s="14">
        <f>ROUND(INDEX(挂机升级突破!$BJ$6:$BT$57,卡牌消耗!X630,S630)*INDEX(卡牌消耗!$B$5:$F$5,V630),0)</f>
        <v>32</v>
      </c>
      <c r="AC630" s="14" t="str">
        <f>IF(T630&gt;0,INDEX(挂机升级突破!$BJ$4:$BT$4,T630),"")</f>
        <v/>
      </c>
      <c r="AD630" s="14" t="str">
        <f>IF(T630&gt;0,ROUND(INDEX(挂机升级突破!$BJ$6:$BT$57,卡牌消耗!X630,T630)*INDEX(卡牌消耗!$B$7:$F$7,V630),0),"")</f>
        <v/>
      </c>
    </row>
    <row r="631" spans="16:30" ht="16.5" x14ac:dyDescent="0.2">
      <c r="P631" s="120">
        <v>627</v>
      </c>
      <c r="Q631" s="14">
        <f t="shared" si="133"/>
        <v>13</v>
      </c>
      <c r="R631" s="14">
        <f>INDEX(挂机升级突破!$BG$6:$BG$57,卡牌消耗!X631)</f>
        <v>11</v>
      </c>
      <c r="S631" s="14">
        <f>INDEX(挂机升级突破!BH$6:BH$57,卡牌消耗!$X631)</f>
        <v>1</v>
      </c>
      <c r="T631" s="14">
        <f>INDEX(挂机升级突破!BI$6:BI$57,卡牌消耗!$X631)</f>
        <v>0</v>
      </c>
      <c r="U631" s="14" t="str">
        <f t="shared" si="134"/>
        <v>塞伯罗斯</v>
      </c>
      <c r="V631" s="14">
        <f t="shared" si="135"/>
        <v>2</v>
      </c>
      <c r="W631" s="14" t="str">
        <f t="shared" si="136"/>
        <v>塞伯罗斯魂火-3</v>
      </c>
      <c r="X631" s="14">
        <f t="shared" si="137"/>
        <v>3</v>
      </c>
      <c r="Y631" s="14" t="str">
        <f>INDEX(挂机升级突破!$BJ$4:$BT$4,INDEX(挂机升级突破!$BG$6:$BG$57,卡牌消耗!X631))</f>
        <v>金币</v>
      </c>
      <c r="Z631" s="14">
        <f>ROUND(INDEX(挂机升级突破!$AZ$6:$AZ$57,卡牌消耗!X631)*INDEX(卡牌消耗!$B$8:$F$8,V631),0)</f>
        <v>126</v>
      </c>
      <c r="AA631" s="14" t="str">
        <f>IF(S631&gt;0,INDEX(挂机升级突破!$BJ$4:$BT$4,S631),"")</f>
        <v>绿色基础材料</v>
      </c>
      <c r="AB631" s="14">
        <f>ROUND(INDEX(挂机升级突破!$BJ$6:$BT$57,卡牌消耗!X631,S631)*INDEX(卡牌消耗!$B$5:$F$5,V631),0)</f>
        <v>40</v>
      </c>
      <c r="AC631" s="14" t="str">
        <f>IF(T631&gt;0,INDEX(挂机升级突破!$BJ$4:$BT$4,T631),"")</f>
        <v/>
      </c>
      <c r="AD631" s="14" t="str">
        <f>IF(T631&gt;0,ROUND(INDEX(挂机升级突破!$BJ$6:$BT$57,卡牌消耗!X631,T631)*INDEX(卡牌消耗!$B$7:$F$7,V631),0),"")</f>
        <v/>
      </c>
    </row>
    <row r="632" spans="16:30" ht="16.5" x14ac:dyDescent="0.2">
      <c r="P632" s="120">
        <v>628</v>
      </c>
      <c r="Q632" s="14">
        <f t="shared" si="133"/>
        <v>13</v>
      </c>
      <c r="R632" s="14">
        <f>INDEX(挂机升级突破!$BG$6:$BG$57,卡牌消耗!X632)</f>
        <v>11</v>
      </c>
      <c r="S632" s="14">
        <f>INDEX(挂机升级突破!BH$6:BH$57,卡牌消耗!$X632)</f>
        <v>1</v>
      </c>
      <c r="T632" s="14">
        <f>INDEX(挂机升级突破!BI$6:BI$57,卡牌消耗!$X632)</f>
        <v>0</v>
      </c>
      <c r="U632" s="14" t="str">
        <f t="shared" si="134"/>
        <v>塞伯罗斯</v>
      </c>
      <c r="V632" s="14">
        <f t="shared" si="135"/>
        <v>2</v>
      </c>
      <c r="W632" s="14" t="str">
        <f t="shared" si="136"/>
        <v>塞伯罗斯魂火-4</v>
      </c>
      <c r="X632" s="14">
        <f t="shared" si="137"/>
        <v>4</v>
      </c>
      <c r="Y632" s="14" t="str">
        <f>INDEX(挂机升级突破!$BJ$4:$BT$4,INDEX(挂机升级突破!$BG$6:$BG$57,卡牌消耗!X632))</f>
        <v>金币</v>
      </c>
      <c r="Z632" s="14">
        <f>ROUND(INDEX(挂机升级突破!$AZ$6:$AZ$57,卡牌消耗!X632)*INDEX(卡牌消耗!$B$8:$F$8,V632),0)</f>
        <v>336</v>
      </c>
      <c r="AA632" s="14" t="str">
        <f>IF(S632&gt;0,INDEX(挂机升级突破!$BJ$4:$BT$4,S632),"")</f>
        <v>绿色基础材料</v>
      </c>
      <c r="AB632" s="14">
        <f>ROUND(INDEX(挂机升级突破!$BJ$6:$BT$57,卡牌消耗!X632,S632)*INDEX(卡牌消耗!$B$5:$F$5,V632),0)</f>
        <v>64</v>
      </c>
      <c r="AC632" s="14" t="str">
        <f>IF(T632&gt;0,INDEX(挂机升级突破!$BJ$4:$BT$4,T632),"")</f>
        <v/>
      </c>
      <c r="AD632" s="14" t="str">
        <f>IF(T632&gt;0,ROUND(INDEX(挂机升级突破!$BJ$6:$BT$57,卡牌消耗!X632,T632)*INDEX(卡牌消耗!$B$7:$F$7,V632),0),"")</f>
        <v/>
      </c>
    </row>
    <row r="633" spans="16:30" ht="16.5" x14ac:dyDescent="0.2">
      <c r="P633" s="120">
        <v>629</v>
      </c>
      <c r="Q633" s="14">
        <f t="shared" si="133"/>
        <v>13</v>
      </c>
      <c r="R633" s="14">
        <f>INDEX(挂机升级突破!$BG$6:$BG$57,卡牌消耗!X633)</f>
        <v>11</v>
      </c>
      <c r="S633" s="14">
        <f>INDEX(挂机升级突破!BH$6:BH$57,卡牌消耗!$X633)</f>
        <v>1</v>
      </c>
      <c r="T633" s="14">
        <f>INDEX(挂机升级突破!BI$6:BI$57,卡牌消耗!$X633)</f>
        <v>0</v>
      </c>
      <c r="U633" s="14" t="str">
        <f t="shared" si="134"/>
        <v>塞伯罗斯</v>
      </c>
      <c r="V633" s="14">
        <f t="shared" si="135"/>
        <v>2</v>
      </c>
      <c r="W633" s="14" t="str">
        <f t="shared" si="136"/>
        <v>塞伯罗斯魂火-5</v>
      </c>
      <c r="X633" s="14">
        <f t="shared" si="137"/>
        <v>5</v>
      </c>
      <c r="Y633" s="14" t="str">
        <f>INDEX(挂机升级突破!$BJ$4:$BT$4,INDEX(挂机升级突破!$BG$6:$BG$57,卡牌消耗!X633))</f>
        <v>金币</v>
      </c>
      <c r="Z633" s="14">
        <f>ROUND(INDEX(挂机升级突破!$AZ$6:$AZ$57,卡牌消耗!X633)*INDEX(卡牌消耗!$B$8:$F$8,V633),0)</f>
        <v>700</v>
      </c>
      <c r="AA633" s="14" t="str">
        <f>IF(S633&gt;0,INDEX(挂机升级突破!$BJ$4:$BT$4,S633),"")</f>
        <v>绿色基础材料</v>
      </c>
      <c r="AB633" s="14">
        <f>ROUND(INDEX(挂机升级突破!$BJ$6:$BT$57,卡牌消耗!X633,S633)*INDEX(卡牌消耗!$B$5:$F$5,V633),0)</f>
        <v>64</v>
      </c>
      <c r="AC633" s="14" t="str">
        <f>IF(T633&gt;0,INDEX(挂机升级突破!$BJ$4:$BT$4,T633),"")</f>
        <v/>
      </c>
      <c r="AD633" s="14" t="str">
        <f>IF(T633&gt;0,ROUND(INDEX(挂机升级突破!$BJ$6:$BT$57,卡牌消耗!X633,T633)*INDEX(卡牌消耗!$B$7:$F$7,V633),0),"")</f>
        <v/>
      </c>
    </row>
    <row r="634" spans="16:30" ht="16.5" x14ac:dyDescent="0.2">
      <c r="P634" s="120">
        <v>630</v>
      </c>
      <c r="Q634" s="14">
        <f t="shared" si="133"/>
        <v>13</v>
      </c>
      <c r="R634" s="14">
        <f>INDEX(挂机升级突破!$BG$6:$BG$57,卡牌消耗!X634)</f>
        <v>11</v>
      </c>
      <c r="S634" s="14">
        <f>INDEX(挂机升级突破!BH$6:BH$57,卡牌消耗!$X634)</f>
        <v>2</v>
      </c>
      <c r="T634" s="14">
        <f>INDEX(挂机升级突破!BI$6:BI$57,卡牌消耗!$X634)</f>
        <v>0</v>
      </c>
      <c r="U634" s="14" t="str">
        <f t="shared" si="134"/>
        <v>塞伯罗斯</v>
      </c>
      <c r="V634" s="14">
        <f t="shared" si="135"/>
        <v>2</v>
      </c>
      <c r="W634" s="14" t="str">
        <f t="shared" si="136"/>
        <v>塞伯罗斯魂火-6</v>
      </c>
      <c r="X634" s="14">
        <f t="shared" si="137"/>
        <v>6</v>
      </c>
      <c r="Y634" s="14" t="str">
        <f>INDEX(挂机升级突破!$BJ$4:$BT$4,INDEX(挂机升级突破!$BG$6:$BG$57,卡牌消耗!X634))</f>
        <v>金币</v>
      </c>
      <c r="Z634" s="14">
        <f>ROUND(INDEX(挂机升级突破!$AZ$6:$AZ$57,卡牌消耗!X634)*INDEX(卡牌消耗!$B$8:$F$8,V634),0)</f>
        <v>1008</v>
      </c>
      <c r="AA634" s="14" t="str">
        <f>IF(S634&gt;0,INDEX(挂机升级突破!$BJ$4:$BT$4,S634),"")</f>
        <v>蓝色基础材料</v>
      </c>
      <c r="AB634" s="14">
        <f>ROUND(INDEX(挂机升级突破!$BJ$6:$BT$57,卡牌消耗!X634,S634)*INDEX(卡牌消耗!$B$5:$F$5,V634),0)</f>
        <v>16</v>
      </c>
      <c r="AC634" s="14" t="str">
        <f>IF(T634&gt;0,INDEX(挂机升级突破!$BJ$4:$BT$4,T634),"")</f>
        <v/>
      </c>
      <c r="AD634" s="14" t="str">
        <f>IF(T634&gt;0,ROUND(INDEX(挂机升级突破!$BJ$6:$BT$57,卡牌消耗!X634,T634)*INDEX(卡牌消耗!$B$7:$F$7,V634),0),"")</f>
        <v/>
      </c>
    </row>
    <row r="635" spans="16:30" ht="16.5" x14ac:dyDescent="0.2">
      <c r="P635" s="120">
        <v>631</v>
      </c>
      <c r="Q635" s="14">
        <f t="shared" si="133"/>
        <v>13</v>
      </c>
      <c r="R635" s="14">
        <f>INDEX(挂机升级突破!$BG$6:$BG$57,卡牌消耗!X635)</f>
        <v>11</v>
      </c>
      <c r="S635" s="14">
        <f>INDEX(挂机升级突破!BH$6:BH$57,卡牌消耗!$X635)</f>
        <v>2</v>
      </c>
      <c r="T635" s="14">
        <f>INDEX(挂机升级突破!BI$6:BI$57,卡牌消耗!$X635)</f>
        <v>0</v>
      </c>
      <c r="U635" s="14" t="str">
        <f t="shared" si="134"/>
        <v>塞伯罗斯</v>
      </c>
      <c r="V635" s="14">
        <f t="shared" si="135"/>
        <v>2</v>
      </c>
      <c r="W635" s="14" t="str">
        <f t="shared" si="136"/>
        <v>塞伯罗斯魂火-7</v>
      </c>
      <c r="X635" s="14">
        <f t="shared" si="137"/>
        <v>7</v>
      </c>
      <c r="Y635" s="14" t="str">
        <f>INDEX(挂机升级突破!$BJ$4:$BT$4,INDEX(挂机升级突破!$BG$6:$BG$57,卡牌消耗!X635))</f>
        <v>金币</v>
      </c>
      <c r="Z635" s="14">
        <f>ROUND(INDEX(挂机升级突破!$AZ$6:$AZ$57,卡牌消耗!X635)*INDEX(卡牌消耗!$B$8:$F$8,V635),0)</f>
        <v>1470</v>
      </c>
      <c r="AA635" s="14" t="str">
        <f>IF(S635&gt;0,INDEX(挂机升级突破!$BJ$4:$BT$4,S635),"")</f>
        <v>蓝色基础材料</v>
      </c>
      <c r="AB635" s="14">
        <f>ROUND(INDEX(挂机升级突破!$BJ$6:$BT$57,卡牌消耗!X635,S635)*INDEX(卡牌消耗!$B$5:$F$5,V635),0)</f>
        <v>16</v>
      </c>
      <c r="AC635" s="14" t="str">
        <f>IF(T635&gt;0,INDEX(挂机升级突破!$BJ$4:$BT$4,T635),"")</f>
        <v/>
      </c>
      <c r="AD635" s="14" t="str">
        <f>IF(T635&gt;0,ROUND(INDEX(挂机升级突破!$BJ$6:$BT$57,卡牌消耗!X635,T635)*INDEX(卡牌消耗!$B$7:$F$7,V635),0),"")</f>
        <v/>
      </c>
    </row>
    <row r="636" spans="16:30" ht="16.5" x14ac:dyDescent="0.2">
      <c r="P636" s="120">
        <v>632</v>
      </c>
      <c r="Q636" s="14">
        <f t="shared" si="133"/>
        <v>13</v>
      </c>
      <c r="R636" s="14">
        <f>INDEX(挂机升级突破!$BG$6:$BG$57,卡牌消耗!X636)</f>
        <v>11</v>
      </c>
      <c r="S636" s="14">
        <f>INDEX(挂机升级突破!BH$6:BH$57,卡牌消耗!$X636)</f>
        <v>2</v>
      </c>
      <c r="T636" s="14">
        <f>INDEX(挂机升级突破!BI$6:BI$57,卡牌消耗!$X636)</f>
        <v>0</v>
      </c>
      <c r="U636" s="14" t="str">
        <f t="shared" si="134"/>
        <v>塞伯罗斯</v>
      </c>
      <c r="V636" s="14">
        <f t="shared" si="135"/>
        <v>2</v>
      </c>
      <c r="W636" s="14" t="str">
        <f t="shared" si="136"/>
        <v>塞伯罗斯魂火-8</v>
      </c>
      <c r="X636" s="14">
        <f t="shared" si="137"/>
        <v>8</v>
      </c>
      <c r="Y636" s="14" t="str">
        <f>INDEX(挂机升级突破!$BJ$4:$BT$4,INDEX(挂机升级突破!$BG$6:$BG$57,卡牌消耗!X636))</f>
        <v>金币</v>
      </c>
      <c r="Z636" s="14">
        <f>ROUND(INDEX(挂机升级突破!$AZ$6:$AZ$57,卡牌消耗!X636)*INDEX(卡牌消耗!$B$8:$F$8,V636),0)</f>
        <v>2016</v>
      </c>
      <c r="AA636" s="14" t="str">
        <f>IF(S636&gt;0,INDEX(挂机升级突破!$BJ$4:$BT$4,S636),"")</f>
        <v>蓝色基础材料</v>
      </c>
      <c r="AB636" s="14">
        <f>ROUND(INDEX(挂机升级突破!$BJ$6:$BT$57,卡牌消耗!X636,S636)*INDEX(卡牌消耗!$B$5:$F$5,V636),0)</f>
        <v>28</v>
      </c>
      <c r="AC636" s="14" t="str">
        <f>IF(T636&gt;0,INDEX(挂机升级突破!$BJ$4:$BT$4,T636),"")</f>
        <v/>
      </c>
      <c r="AD636" s="14" t="str">
        <f>IF(T636&gt;0,ROUND(INDEX(挂机升级突破!$BJ$6:$BT$57,卡牌消耗!X636,T636)*INDEX(卡牌消耗!$B$7:$F$7,V636),0),"")</f>
        <v/>
      </c>
    </row>
    <row r="637" spans="16:30" ht="16.5" x14ac:dyDescent="0.2">
      <c r="P637" s="120">
        <v>633</v>
      </c>
      <c r="Q637" s="14">
        <f t="shared" si="133"/>
        <v>13</v>
      </c>
      <c r="R637" s="14">
        <f>INDEX(挂机升级突破!$BG$6:$BG$57,卡牌消耗!X637)</f>
        <v>11</v>
      </c>
      <c r="S637" s="14">
        <f>INDEX(挂机升级突破!BH$6:BH$57,卡牌消耗!$X637)</f>
        <v>2</v>
      </c>
      <c r="T637" s="14">
        <f>INDEX(挂机升级突破!BI$6:BI$57,卡牌消耗!$X637)</f>
        <v>0</v>
      </c>
      <c r="U637" s="14" t="str">
        <f t="shared" si="134"/>
        <v>塞伯罗斯</v>
      </c>
      <c r="V637" s="14">
        <f t="shared" si="135"/>
        <v>2</v>
      </c>
      <c r="W637" s="14" t="str">
        <f t="shared" si="136"/>
        <v>塞伯罗斯魂火-9</v>
      </c>
      <c r="X637" s="14">
        <f t="shared" si="137"/>
        <v>9</v>
      </c>
      <c r="Y637" s="14" t="str">
        <f>INDEX(挂机升级突破!$BJ$4:$BT$4,INDEX(挂机升级突破!$BG$6:$BG$57,卡牌消耗!X637))</f>
        <v>金币</v>
      </c>
      <c r="Z637" s="14">
        <f>ROUND(INDEX(挂机升级突破!$AZ$6:$AZ$57,卡牌消耗!X637)*INDEX(卡牌消耗!$B$8:$F$8,V637),0)</f>
        <v>2184</v>
      </c>
      <c r="AA637" s="14" t="str">
        <f>IF(S637&gt;0,INDEX(挂机升级突破!$BJ$4:$BT$4,S637),"")</f>
        <v>蓝色基础材料</v>
      </c>
      <c r="AB637" s="14">
        <f>ROUND(INDEX(挂机升级突破!$BJ$6:$BT$57,卡牌消耗!X637,S637)*INDEX(卡牌消耗!$B$5:$F$5,V637),0)</f>
        <v>28</v>
      </c>
      <c r="AC637" s="14" t="str">
        <f>IF(T637&gt;0,INDEX(挂机升级突破!$BJ$4:$BT$4,T637),"")</f>
        <v/>
      </c>
      <c r="AD637" s="14" t="str">
        <f>IF(T637&gt;0,ROUND(INDEX(挂机升级突破!$BJ$6:$BT$57,卡牌消耗!X637,T637)*INDEX(卡牌消耗!$B$7:$F$7,V637),0),"")</f>
        <v/>
      </c>
    </row>
    <row r="638" spans="16:30" ht="16.5" x14ac:dyDescent="0.2">
      <c r="P638" s="120">
        <v>634</v>
      </c>
      <c r="Q638" s="14">
        <f t="shared" si="133"/>
        <v>13</v>
      </c>
      <c r="R638" s="14">
        <f>INDEX(挂机升级突破!$BG$6:$BG$57,卡牌消耗!X638)</f>
        <v>11</v>
      </c>
      <c r="S638" s="14">
        <f>INDEX(挂机升级突破!BH$6:BH$57,卡牌消耗!$X638)</f>
        <v>2</v>
      </c>
      <c r="T638" s="14">
        <f>INDEX(挂机升级突破!BI$6:BI$57,卡牌消耗!$X638)</f>
        <v>0</v>
      </c>
      <c r="U638" s="14" t="str">
        <f t="shared" si="134"/>
        <v>塞伯罗斯</v>
      </c>
      <c r="V638" s="14">
        <f t="shared" si="135"/>
        <v>2</v>
      </c>
      <c r="W638" s="14" t="str">
        <f t="shared" si="136"/>
        <v>塞伯罗斯魂火-10</v>
      </c>
      <c r="X638" s="14">
        <f t="shared" si="137"/>
        <v>10</v>
      </c>
      <c r="Y638" s="14" t="str">
        <f>INDEX(挂机升级突破!$BJ$4:$BT$4,INDEX(挂机升级突破!$BG$6:$BG$57,卡牌消耗!X638))</f>
        <v>金币</v>
      </c>
      <c r="Z638" s="14">
        <f>ROUND(INDEX(挂机升级突破!$AZ$6:$AZ$57,卡牌消耗!X638)*INDEX(卡牌消耗!$B$8:$F$8,V638),0)</f>
        <v>2436</v>
      </c>
      <c r="AA638" s="14" t="str">
        <f>IF(S638&gt;0,INDEX(挂机升级突破!$BJ$4:$BT$4,S638),"")</f>
        <v>蓝色基础材料</v>
      </c>
      <c r="AB638" s="14">
        <f>ROUND(INDEX(挂机升级突破!$BJ$6:$BT$57,卡牌消耗!X638,S638)*INDEX(卡牌消耗!$B$5:$F$5,V638),0)</f>
        <v>44</v>
      </c>
      <c r="AC638" s="14" t="str">
        <f>IF(T638&gt;0,INDEX(挂机升级突破!$BJ$4:$BT$4,T638),"")</f>
        <v/>
      </c>
      <c r="AD638" s="14" t="str">
        <f>IF(T638&gt;0,ROUND(INDEX(挂机升级突破!$BJ$6:$BT$57,卡牌消耗!X638,T638)*INDEX(卡牌消耗!$B$7:$F$7,V638),0),"")</f>
        <v/>
      </c>
    </row>
    <row r="639" spans="16:30" ht="16.5" x14ac:dyDescent="0.2">
      <c r="P639" s="120">
        <v>635</v>
      </c>
      <c r="Q639" s="14">
        <f t="shared" si="133"/>
        <v>13</v>
      </c>
      <c r="R639" s="14">
        <f>INDEX(挂机升级突破!$BG$6:$BG$57,卡牌消耗!X639)</f>
        <v>11</v>
      </c>
      <c r="S639" s="14">
        <f>INDEX(挂机升级突破!BH$6:BH$57,卡牌消耗!$X639)</f>
        <v>2</v>
      </c>
      <c r="T639" s="14">
        <f>INDEX(挂机升级突破!BI$6:BI$57,卡牌消耗!$X639)</f>
        <v>0</v>
      </c>
      <c r="U639" s="14" t="str">
        <f t="shared" si="134"/>
        <v>塞伯罗斯</v>
      </c>
      <c r="V639" s="14">
        <f t="shared" si="135"/>
        <v>2</v>
      </c>
      <c r="W639" s="14" t="str">
        <f t="shared" si="136"/>
        <v>塞伯罗斯魂火-11</v>
      </c>
      <c r="X639" s="14">
        <f t="shared" si="137"/>
        <v>11</v>
      </c>
      <c r="Y639" s="14" t="str">
        <f>INDEX(挂机升级突破!$BJ$4:$BT$4,INDEX(挂机升级突破!$BG$6:$BG$57,卡牌消耗!X639))</f>
        <v>金币</v>
      </c>
      <c r="Z639" s="14">
        <f>ROUND(INDEX(挂机升级突破!$AZ$6:$AZ$57,卡牌消耗!X639)*INDEX(卡牌消耗!$B$8:$F$8,V639),0)</f>
        <v>2548</v>
      </c>
      <c r="AA639" s="14" t="str">
        <f>IF(S639&gt;0,INDEX(挂机升级突破!$BJ$4:$BT$4,S639),"")</f>
        <v>蓝色基础材料</v>
      </c>
      <c r="AB639" s="14">
        <f>ROUND(INDEX(挂机升级突破!$BJ$6:$BT$57,卡牌消耗!X639,S639)*INDEX(卡牌消耗!$B$5:$F$5,V639),0)</f>
        <v>44</v>
      </c>
      <c r="AC639" s="14" t="str">
        <f>IF(T639&gt;0,INDEX(挂机升级突破!$BJ$4:$BT$4,T639),"")</f>
        <v/>
      </c>
      <c r="AD639" s="14" t="str">
        <f>IF(T639&gt;0,ROUND(INDEX(挂机升级突破!$BJ$6:$BT$57,卡牌消耗!X639,T639)*INDEX(卡牌消耗!$B$7:$F$7,V639),0),"")</f>
        <v/>
      </c>
    </row>
    <row r="640" spans="16:30" ht="16.5" x14ac:dyDescent="0.2">
      <c r="P640" s="120">
        <v>636</v>
      </c>
      <c r="Q640" s="14">
        <f t="shared" si="133"/>
        <v>13</v>
      </c>
      <c r="R640" s="14">
        <f>INDEX(挂机升级突破!$BG$6:$BG$57,卡牌消耗!X640)</f>
        <v>11</v>
      </c>
      <c r="S640" s="14">
        <f>INDEX(挂机升级突破!BH$6:BH$57,卡牌消耗!$X640)</f>
        <v>2</v>
      </c>
      <c r="T640" s="14">
        <f>INDEX(挂机升级突破!BI$6:BI$57,卡牌消耗!$X640)</f>
        <v>0</v>
      </c>
      <c r="U640" s="14" t="str">
        <f t="shared" si="134"/>
        <v>塞伯罗斯</v>
      </c>
      <c r="V640" s="14">
        <f t="shared" si="135"/>
        <v>2</v>
      </c>
      <c r="W640" s="14" t="str">
        <f t="shared" si="136"/>
        <v>塞伯罗斯魂火-12</v>
      </c>
      <c r="X640" s="14">
        <f t="shared" si="137"/>
        <v>12</v>
      </c>
      <c r="Y640" s="14" t="str">
        <f>INDEX(挂机升级突破!$BJ$4:$BT$4,INDEX(挂机升级突破!$BG$6:$BG$57,卡牌消耗!X640))</f>
        <v>金币</v>
      </c>
      <c r="Z640" s="14">
        <f>ROUND(INDEX(挂机升级突破!$AZ$6:$AZ$57,卡牌消耗!X640)*INDEX(卡牌消耗!$B$8:$F$8,V640),0)</f>
        <v>2842</v>
      </c>
      <c r="AA640" s="14" t="str">
        <f>IF(S640&gt;0,INDEX(挂机升级突破!$BJ$4:$BT$4,S640),"")</f>
        <v>蓝色基础材料</v>
      </c>
      <c r="AB640" s="14">
        <f>ROUND(INDEX(挂机升级突破!$BJ$6:$BT$57,卡牌消耗!X640,S640)*INDEX(卡牌消耗!$B$5:$F$5,V640),0)</f>
        <v>60</v>
      </c>
      <c r="AC640" s="14" t="str">
        <f>IF(T640&gt;0,INDEX(挂机升级突破!$BJ$4:$BT$4,T640),"")</f>
        <v/>
      </c>
      <c r="AD640" s="14" t="str">
        <f>IF(T640&gt;0,ROUND(INDEX(挂机升级突破!$BJ$6:$BT$57,卡牌消耗!X640,T640)*INDEX(卡牌消耗!$B$7:$F$7,V640),0),"")</f>
        <v/>
      </c>
    </row>
    <row r="641" spans="16:30" ht="16.5" x14ac:dyDescent="0.2">
      <c r="P641" s="120">
        <v>637</v>
      </c>
      <c r="Q641" s="14">
        <f t="shared" si="133"/>
        <v>13</v>
      </c>
      <c r="R641" s="14">
        <f>INDEX(挂机升级突破!$BG$6:$BG$57,卡牌消耗!X641)</f>
        <v>11</v>
      </c>
      <c r="S641" s="14">
        <f>INDEX(挂机升级突破!BH$6:BH$57,卡牌消耗!$X641)</f>
        <v>2</v>
      </c>
      <c r="T641" s="14">
        <f>INDEX(挂机升级突破!BI$6:BI$57,卡牌消耗!$X641)</f>
        <v>0</v>
      </c>
      <c r="U641" s="14" t="str">
        <f t="shared" si="134"/>
        <v>塞伯罗斯</v>
      </c>
      <c r="V641" s="14">
        <f t="shared" si="135"/>
        <v>2</v>
      </c>
      <c r="W641" s="14" t="str">
        <f t="shared" si="136"/>
        <v>塞伯罗斯魂火-13</v>
      </c>
      <c r="X641" s="14">
        <f t="shared" si="137"/>
        <v>13</v>
      </c>
      <c r="Y641" s="14" t="str">
        <f>INDEX(挂机升级突破!$BJ$4:$BT$4,INDEX(挂机升级突破!$BG$6:$BG$57,卡牌消耗!X641))</f>
        <v>金币</v>
      </c>
      <c r="Z641" s="14">
        <f>ROUND(INDEX(挂机升级突破!$AZ$6:$AZ$57,卡牌消耗!X641)*INDEX(卡牌消耗!$B$8:$F$8,V641),0)</f>
        <v>2933</v>
      </c>
      <c r="AA641" s="14" t="str">
        <f>IF(S641&gt;0,INDEX(挂机升级突破!$BJ$4:$BT$4,S641),"")</f>
        <v>蓝色基础材料</v>
      </c>
      <c r="AB641" s="14">
        <f>ROUND(INDEX(挂机升级突破!$BJ$6:$BT$57,卡牌消耗!X641,S641)*INDEX(卡牌消耗!$B$5:$F$5,V641),0)</f>
        <v>60</v>
      </c>
      <c r="AC641" s="14" t="str">
        <f>IF(T641&gt;0,INDEX(挂机升级突破!$BJ$4:$BT$4,T641),"")</f>
        <v/>
      </c>
      <c r="AD641" s="14" t="str">
        <f>IF(T641&gt;0,ROUND(INDEX(挂机升级突破!$BJ$6:$BT$57,卡牌消耗!X641,T641)*INDEX(卡牌消耗!$B$7:$F$7,V641),0),"")</f>
        <v/>
      </c>
    </row>
    <row r="642" spans="16:30" ht="16.5" x14ac:dyDescent="0.2">
      <c r="P642" s="120">
        <v>638</v>
      </c>
      <c r="Q642" s="14">
        <f t="shared" si="133"/>
        <v>13</v>
      </c>
      <c r="R642" s="14">
        <f>INDEX(挂机升级突破!$BG$6:$BG$57,卡牌消耗!X642)</f>
        <v>11</v>
      </c>
      <c r="S642" s="14">
        <f>INDEX(挂机升级突破!BH$6:BH$57,卡牌消耗!$X642)</f>
        <v>3</v>
      </c>
      <c r="T642" s="14">
        <f>INDEX(挂机升级突破!BI$6:BI$57,卡牌消耗!$X642)</f>
        <v>0</v>
      </c>
      <c r="U642" s="14" t="str">
        <f t="shared" si="134"/>
        <v>塞伯罗斯</v>
      </c>
      <c r="V642" s="14">
        <f t="shared" si="135"/>
        <v>2</v>
      </c>
      <c r="W642" s="14" t="str">
        <f t="shared" si="136"/>
        <v>塞伯罗斯魂火-14</v>
      </c>
      <c r="X642" s="14">
        <f t="shared" si="137"/>
        <v>14</v>
      </c>
      <c r="Y642" s="14" t="str">
        <f>INDEX(挂机升级突破!$BJ$4:$BT$4,INDEX(挂机升级突破!$BG$6:$BG$57,卡牌消耗!X642))</f>
        <v>金币</v>
      </c>
      <c r="Z642" s="14">
        <f>ROUND(INDEX(挂机升级突破!$AZ$6:$AZ$57,卡牌消耗!X642)*INDEX(卡牌消耗!$B$8:$F$8,V642),0)</f>
        <v>3273</v>
      </c>
      <c r="AA642" s="14" t="str">
        <f>IF(S642&gt;0,INDEX(挂机升级突破!$BJ$4:$BT$4,S642),"")</f>
        <v>紫色基础材料</v>
      </c>
      <c r="AB642" s="14">
        <f>ROUND(INDEX(挂机升级突破!$BJ$6:$BT$57,卡牌消耗!X642,S642)*INDEX(卡牌消耗!$B$5:$F$5,V642),0)</f>
        <v>12</v>
      </c>
      <c r="AC642" s="14" t="str">
        <f>IF(T642&gt;0,INDEX(挂机升级突破!$BJ$4:$BT$4,T642),"")</f>
        <v/>
      </c>
      <c r="AD642" s="14" t="str">
        <f>IF(T642&gt;0,ROUND(INDEX(挂机升级突破!$BJ$6:$BT$57,卡牌消耗!X642,T642)*INDEX(卡牌消耗!$B$7:$F$7,V642),0),"")</f>
        <v/>
      </c>
    </row>
    <row r="643" spans="16:30" ht="16.5" x14ac:dyDescent="0.2">
      <c r="P643" s="120">
        <v>639</v>
      </c>
      <c r="Q643" s="14">
        <f t="shared" si="133"/>
        <v>13</v>
      </c>
      <c r="R643" s="14">
        <f>INDEX(挂机升级突破!$BG$6:$BG$57,卡牌消耗!X643)</f>
        <v>11</v>
      </c>
      <c r="S643" s="14">
        <f>INDEX(挂机升级突破!BH$6:BH$57,卡牌消耗!$X643)</f>
        <v>3</v>
      </c>
      <c r="T643" s="14">
        <f>INDEX(挂机升级突破!BI$6:BI$57,卡牌消耗!$X643)</f>
        <v>0</v>
      </c>
      <c r="U643" s="14" t="str">
        <f t="shared" si="134"/>
        <v>塞伯罗斯</v>
      </c>
      <c r="V643" s="14">
        <f t="shared" si="135"/>
        <v>2</v>
      </c>
      <c r="W643" s="14" t="str">
        <f t="shared" si="136"/>
        <v>塞伯罗斯魂火-15</v>
      </c>
      <c r="X643" s="14">
        <f t="shared" si="137"/>
        <v>15</v>
      </c>
      <c r="Y643" s="14" t="str">
        <f>INDEX(挂机升级突破!$BJ$4:$BT$4,INDEX(挂机升级突破!$BG$6:$BG$57,卡牌消耗!X643))</f>
        <v>金币</v>
      </c>
      <c r="Z643" s="14">
        <f>ROUND(INDEX(挂机升级突破!$AZ$6:$AZ$57,卡牌消耗!X643)*INDEX(卡牌消耗!$B$8:$F$8,V643),0)</f>
        <v>3784</v>
      </c>
      <c r="AA643" s="14" t="str">
        <f>IF(S643&gt;0,INDEX(挂机升级突破!$BJ$4:$BT$4,S643),"")</f>
        <v>紫色基础材料</v>
      </c>
      <c r="AB643" s="14">
        <f>ROUND(INDEX(挂机升级突破!$BJ$6:$BT$57,卡牌消耗!X643,S643)*INDEX(卡牌消耗!$B$5:$F$5,V643),0)</f>
        <v>12</v>
      </c>
      <c r="AC643" s="14" t="str">
        <f>IF(T643&gt;0,INDEX(挂机升级突破!$BJ$4:$BT$4,T643),"")</f>
        <v/>
      </c>
      <c r="AD643" s="14" t="str">
        <f>IF(T643&gt;0,ROUND(INDEX(挂机升级突破!$BJ$6:$BT$57,卡牌消耗!X643,T643)*INDEX(卡牌消耗!$B$7:$F$7,V643),0),"")</f>
        <v/>
      </c>
    </row>
    <row r="644" spans="16:30" ht="16.5" x14ac:dyDescent="0.2">
      <c r="P644" s="120">
        <v>640</v>
      </c>
      <c r="Q644" s="14">
        <f t="shared" si="133"/>
        <v>13</v>
      </c>
      <c r="R644" s="14">
        <f>INDEX(挂机升级突破!$BG$6:$BG$57,卡牌消耗!X644)</f>
        <v>11</v>
      </c>
      <c r="S644" s="14">
        <f>INDEX(挂机升级突破!BH$6:BH$57,卡牌消耗!$X644)</f>
        <v>3</v>
      </c>
      <c r="T644" s="14">
        <f>INDEX(挂机升级突破!BI$6:BI$57,卡牌消耗!$X644)</f>
        <v>0</v>
      </c>
      <c r="U644" s="14" t="str">
        <f t="shared" si="134"/>
        <v>塞伯罗斯</v>
      </c>
      <c r="V644" s="14">
        <f t="shared" si="135"/>
        <v>2</v>
      </c>
      <c r="W644" s="14" t="str">
        <f t="shared" si="136"/>
        <v>塞伯罗斯魂火-16</v>
      </c>
      <c r="X644" s="14">
        <f t="shared" si="137"/>
        <v>16</v>
      </c>
      <c r="Y644" s="14" t="str">
        <f>INDEX(挂机升级突破!$BJ$4:$BT$4,INDEX(挂机升级突破!$BG$6:$BG$57,卡牌消耗!X644))</f>
        <v>金币</v>
      </c>
      <c r="Z644" s="14">
        <f>ROUND(INDEX(挂机升级突破!$AZ$6:$AZ$57,卡牌消耗!X644)*INDEX(卡牌消耗!$B$8:$F$8,V644),0)</f>
        <v>4221</v>
      </c>
      <c r="AA644" s="14" t="str">
        <f>IF(S644&gt;0,INDEX(挂机升级突破!$BJ$4:$BT$4,S644),"")</f>
        <v>紫色基础材料</v>
      </c>
      <c r="AB644" s="14">
        <f>ROUND(INDEX(挂机升级突破!$BJ$6:$BT$57,卡牌消耗!X644,S644)*INDEX(卡牌消耗!$B$5:$F$5,V644),0)</f>
        <v>12</v>
      </c>
      <c r="AC644" s="14" t="str">
        <f>IF(T644&gt;0,INDEX(挂机升级突破!$BJ$4:$BT$4,T644),"")</f>
        <v/>
      </c>
      <c r="AD644" s="14" t="str">
        <f>IF(T644&gt;0,ROUND(INDEX(挂机升级突破!$BJ$6:$BT$57,卡牌消耗!X644,T644)*INDEX(卡牌消耗!$B$7:$F$7,V644),0),"")</f>
        <v/>
      </c>
    </row>
    <row r="645" spans="16:30" ht="16.5" x14ac:dyDescent="0.2">
      <c r="P645" s="120">
        <v>641</v>
      </c>
      <c r="Q645" s="14">
        <f t="shared" si="133"/>
        <v>13</v>
      </c>
      <c r="R645" s="14">
        <f>INDEX(挂机升级突破!$BG$6:$BG$57,卡牌消耗!X645)</f>
        <v>11</v>
      </c>
      <c r="S645" s="14">
        <f>INDEX(挂机升级突破!BH$6:BH$57,卡牌消耗!$X645)</f>
        <v>3</v>
      </c>
      <c r="T645" s="14">
        <f>INDEX(挂机升级突破!BI$6:BI$57,卡牌消耗!$X645)</f>
        <v>0</v>
      </c>
      <c r="U645" s="14" t="str">
        <f t="shared" si="134"/>
        <v>塞伯罗斯</v>
      </c>
      <c r="V645" s="14">
        <f t="shared" si="135"/>
        <v>2</v>
      </c>
      <c r="W645" s="14" t="str">
        <f t="shared" si="136"/>
        <v>塞伯罗斯魂火-17</v>
      </c>
      <c r="X645" s="14">
        <f t="shared" si="137"/>
        <v>17</v>
      </c>
      <c r="Y645" s="14" t="str">
        <f>INDEX(挂机升级突破!$BJ$4:$BT$4,INDEX(挂机升级突破!$BG$6:$BG$57,卡牌消耗!X645))</f>
        <v>金币</v>
      </c>
      <c r="Z645" s="14">
        <f>ROUND(INDEX(挂机升级突破!$AZ$6:$AZ$57,卡牌消耗!X645)*INDEX(卡牌消耗!$B$8:$F$8,V645),0)</f>
        <v>4732</v>
      </c>
      <c r="AA645" s="14" t="str">
        <f>IF(S645&gt;0,INDEX(挂机升级突破!$BJ$4:$BT$4,S645),"")</f>
        <v>紫色基础材料</v>
      </c>
      <c r="AB645" s="14">
        <f>ROUND(INDEX(挂机升级突破!$BJ$6:$BT$57,卡牌消耗!X645,S645)*INDEX(卡牌消耗!$B$5:$F$5,V645),0)</f>
        <v>24</v>
      </c>
      <c r="AC645" s="14" t="str">
        <f>IF(T645&gt;0,INDEX(挂机升级突破!$BJ$4:$BT$4,T645),"")</f>
        <v/>
      </c>
      <c r="AD645" s="14" t="str">
        <f>IF(T645&gt;0,ROUND(INDEX(挂机升级突破!$BJ$6:$BT$57,卡牌消耗!X645,T645)*INDEX(卡牌消耗!$B$7:$F$7,V645),0),"")</f>
        <v/>
      </c>
    </row>
    <row r="646" spans="16:30" ht="16.5" x14ac:dyDescent="0.2">
      <c r="P646" s="120">
        <v>642</v>
      </c>
      <c r="Q646" s="14">
        <f t="shared" ref="Q646:Q709" si="138">INT((P646-1)/52)+1</f>
        <v>13</v>
      </c>
      <c r="R646" s="14">
        <f>INDEX(挂机升级突破!$BG$6:$BG$57,卡牌消耗!X646)</f>
        <v>11</v>
      </c>
      <c r="S646" s="14">
        <f>INDEX(挂机升级突破!BH$6:BH$57,卡牌消耗!$X646)</f>
        <v>3</v>
      </c>
      <c r="T646" s="14">
        <f>INDEX(挂机升级突破!BI$6:BI$57,卡牌消耗!$X646)</f>
        <v>0</v>
      </c>
      <c r="U646" s="14" t="str">
        <f t="shared" ref="U646:U709" si="139">INDEX($B$13:$B$40,Q646)</f>
        <v>塞伯罗斯</v>
      </c>
      <c r="V646" s="14">
        <f t="shared" ref="V646:V709" si="140">INDEX($C$13:$C$40,Q646)</f>
        <v>2</v>
      </c>
      <c r="W646" s="14" t="str">
        <f t="shared" ref="W646:W709" si="141">U646&amp;"魂火-"&amp;X646</f>
        <v>塞伯罗斯魂火-18</v>
      </c>
      <c r="X646" s="14">
        <f t="shared" ref="X646:X709" si="142">P646-(Q646-1)*52</f>
        <v>18</v>
      </c>
      <c r="Y646" s="14" t="str">
        <f>INDEX(挂机升级突破!$BJ$4:$BT$4,INDEX(挂机升级突破!$BG$6:$BG$57,卡牌消耗!X646))</f>
        <v>金币</v>
      </c>
      <c r="Z646" s="14">
        <f>ROUND(INDEX(挂机升级突破!$AZ$6:$AZ$57,卡牌消耗!X646)*INDEX(卡牌消耗!$B$8:$F$8,V646),0)</f>
        <v>5278</v>
      </c>
      <c r="AA646" s="14" t="str">
        <f>IF(S646&gt;0,INDEX(挂机升级突破!$BJ$4:$BT$4,S646),"")</f>
        <v>紫色基础材料</v>
      </c>
      <c r="AB646" s="14">
        <f>ROUND(INDEX(挂机升级突破!$BJ$6:$BT$57,卡牌消耗!X646,S646)*INDEX(卡牌消耗!$B$5:$F$5,V646),0)</f>
        <v>24</v>
      </c>
      <c r="AC646" s="14" t="str">
        <f>IF(T646&gt;0,INDEX(挂机升级突破!$BJ$4:$BT$4,T646),"")</f>
        <v/>
      </c>
      <c r="AD646" s="14" t="str">
        <f>IF(T646&gt;0,ROUND(INDEX(挂机升级突破!$BJ$6:$BT$57,卡牌消耗!X646,T646)*INDEX(卡牌消耗!$B$7:$F$7,V646),0),"")</f>
        <v/>
      </c>
    </row>
    <row r="647" spans="16:30" ht="16.5" x14ac:dyDescent="0.2">
      <c r="P647" s="120">
        <v>643</v>
      </c>
      <c r="Q647" s="14">
        <f t="shared" si="138"/>
        <v>13</v>
      </c>
      <c r="R647" s="14">
        <f>INDEX(挂机升级突破!$BG$6:$BG$57,卡牌消耗!X647)</f>
        <v>11</v>
      </c>
      <c r="S647" s="14">
        <f>INDEX(挂机升级突破!BH$6:BH$57,卡牌消耗!$X647)</f>
        <v>3</v>
      </c>
      <c r="T647" s="14">
        <f>INDEX(挂机升级突破!BI$6:BI$57,卡牌消耗!$X647)</f>
        <v>0</v>
      </c>
      <c r="U647" s="14" t="str">
        <f t="shared" si="139"/>
        <v>塞伯罗斯</v>
      </c>
      <c r="V647" s="14">
        <f t="shared" si="140"/>
        <v>2</v>
      </c>
      <c r="W647" s="14" t="str">
        <f t="shared" si="141"/>
        <v>塞伯罗斯魂火-19</v>
      </c>
      <c r="X647" s="14">
        <f t="shared" si="142"/>
        <v>19</v>
      </c>
      <c r="Y647" s="14" t="str">
        <f>INDEX(挂机升级突破!$BJ$4:$BT$4,INDEX(挂机升级突破!$BG$6:$BG$57,卡牌消耗!X647))</f>
        <v>金币</v>
      </c>
      <c r="Z647" s="14">
        <f>ROUND(INDEX(挂机升级突破!$AZ$6:$AZ$57,卡牌消耗!X647)*INDEX(卡牌消耗!$B$8:$F$8,V647),0)</f>
        <v>5775</v>
      </c>
      <c r="AA647" s="14" t="str">
        <f>IF(S647&gt;0,INDEX(挂机升级突破!$BJ$4:$BT$4,S647),"")</f>
        <v>紫色基础材料</v>
      </c>
      <c r="AB647" s="14">
        <f>ROUND(INDEX(挂机升级突破!$BJ$6:$BT$57,卡牌消耗!X647,S647)*INDEX(卡牌消耗!$B$5:$F$5,V647),0)</f>
        <v>24</v>
      </c>
      <c r="AC647" s="14" t="str">
        <f>IF(T647&gt;0,INDEX(挂机升级突破!$BJ$4:$BT$4,T647),"")</f>
        <v/>
      </c>
      <c r="AD647" s="14" t="str">
        <f>IF(T647&gt;0,ROUND(INDEX(挂机升级突破!$BJ$6:$BT$57,卡牌消耗!X647,T647)*INDEX(卡牌消耗!$B$7:$F$7,V647),0),"")</f>
        <v/>
      </c>
    </row>
    <row r="648" spans="16:30" ht="16.5" x14ac:dyDescent="0.2">
      <c r="P648" s="120">
        <v>644</v>
      </c>
      <c r="Q648" s="14">
        <f t="shared" si="138"/>
        <v>13</v>
      </c>
      <c r="R648" s="14">
        <f>INDEX(挂机升级突破!$BG$6:$BG$57,卡牌消耗!X648)</f>
        <v>11</v>
      </c>
      <c r="S648" s="14">
        <f>INDEX(挂机升级突破!BH$6:BH$57,卡牌消耗!$X648)</f>
        <v>3</v>
      </c>
      <c r="T648" s="14">
        <f>INDEX(挂机升级突破!BI$6:BI$57,卡牌消耗!$X648)</f>
        <v>0</v>
      </c>
      <c r="U648" s="14" t="str">
        <f t="shared" si="139"/>
        <v>塞伯罗斯</v>
      </c>
      <c r="V648" s="14">
        <f t="shared" si="140"/>
        <v>2</v>
      </c>
      <c r="W648" s="14" t="str">
        <f t="shared" si="141"/>
        <v>塞伯罗斯魂火-20</v>
      </c>
      <c r="X648" s="14">
        <f t="shared" si="142"/>
        <v>20</v>
      </c>
      <c r="Y648" s="14" t="str">
        <f>INDEX(挂机升级突破!$BJ$4:$BT$4,INDEX(挂机升级突破!$BG$6:$BG$57,卡牌消耗!X648))</f>
        <v>金币</v>
      </c>
      <c r="Z648" s="14">
        <f>ROUND(INDEX(挂机升级突破!$AZ$6:$AZ$57,卡牌消耗!X648)*INDEX(卡牌消耗!$B$8:$F$8,V648),0)</f>
        <v>6440</v>
      </c>
      <c r="AA648" s="14" t="str">
        <f>IF(S648&gt;0,INDEX(挂机升级突破!$BJ$4:$BT$4,S648),"")</f>
        <v>紫色基础材料</v>
      </c>
      <c r="AB648" s="14">
        <f>ROUND(INDEX(挂机升级突破!$BJ$6:$BT$57,卡牌消耗!X648,S648)*INDEX(卡牌消耗!$B$5:$F$5,V648),0)</f>
        <v>40</v>
      </c>
      <c r="AC648" s="14" t="str">
        <f>IF(T648&gt;0,INDEX(挂机升级突破!$BJ$4:$BT$4,T648),"")</f>
        <v/>
      </c>
      <c r="AD648" s="14" t="str">
        <f>IF(T648&gt;0,ROUND(INDEX(挂机升级突破!$BJ$6:$BT$57,卡牌消耗!X648,T648)*INDEX(卡牌消耗!$B$7:$F$7,V648),0),"")</f>
        <v/>
      </c>
    </row>
    <row r="649" spans="16:30" ht="16.5" x14ac:dyDescent="0.2">
      <c r="P649" s="120">
        <v>645</v>
      </c>
      <c r="Q649" s="14">
        <f t="shared" si="138"/>
        <v>13</v>
      </c>
      <c r="R649" s="14">
        <f>INDEX(挂机升级突破!$BG$6:$BG$57,卡牌消耗!X649)</f>
        <v>11</v>
      </c>
      <c r="S649" s="14">
        <f>INDEX(挂机升级突破!BH$6:BH$57,卡牌消耗!$X649)</f>
        <v>3</v>
      </c>
      <c r="T649" s="14">
        <f>INDEX(挂机升级突破!BI$6:BI$57,卡牌消耗!$X649)</f>
        <v>0</v>
      </c>
      <c r="U649" s="14" t="str">
        <f t="shared" si="139"/>
        <v>塞伯罗斯</v>
      </c>
      <c r="V649" s="14">
        <f t="shared" si="140"/>
        <v>2</v>
      </c>
      <c r="W649" s="14" t="str">
        <f t="shared" si="141"/>
        <v>塞伯罗斯魂火-21</v>
      </c>
      <c r="X649" s="14">
        <f t="shared" si="142"/>
        <v>21</v>
      </c>
      <c r="Y649" s="14" t="str">
        <f>INDEX(挂机升级突破!$BJ$4:$BT$4,INDEX(挂机升级突破!$BG$6:$BG$57,卡牌消耗!X649))</f>
        <v>金币</v>
      </c>
      <c r="Z649" s="14">
        <f>ROUND(INDEX(挂机升级突破!$AZ$6:$AZ$57,卡牌消耗!X649)*INDEX(卡牌消耗!$B$8:$F$8,V649),0)</f>
        <v>7098</v>
      </c>
      <c r="AA649" s="14" t="str">
        <f>IF(S649&gt;0,INDEX(挂机升级突破!$BJ$4:$BT$4,S649),"")</f>
        <v>紫色基础材料</v>
      </c>
      <c r="AB649" s="14">
        <f>ROUND(INDEX(挂机升级突破!$BJ$6:$BT$57,卡牌消耗!X649,S649)*INDEX(卡牌消耗!$B$5:$F$5,V649),0)</f>
        <v>40</v>
      </c>
      <c r="AC649" s="14" t="str">
        <f>IF(T649&gt;0,INDEX(挂机升级突破!$BJ$4:$BT$4,T649),"")</f>
        <v/>
      </c>
      <c r="AD649" s="14" t="str">
        <f>IF(T649&gt;0,ROUND(INDEX(挂机升级突破!$BJ$6:$BT$57,卡牌消耗!X649,T649)*INDEX(卡牌消耗!$B$7:$F$7,V649),0),"")</f>
        <v/>
      </c>
    </row>
    <row r="650" spans="16:30" ht="16.5" x14ac:dyDescent="0.2">
      <c r="P650" s="120">
        <v>646</v>
      </c>
      <c r="Q650" s="14">
        <f t="shared" si="138"/>
        <v>13</v>
      </c>
      <c r="R650" s="14">
        <f>INDEX(挂机升级突破!$BG$6:$BG$57,卡牌消耗!X650)</f>
        <v>11</v>
      </c>
      <c r="S650" s="14">
        <f>INDEX(挂机升级突破!BH$6:BH$57,卡牌消耗!$X650)</f>
        <v>3</v>
      </c>
      <c r="T650" s="14">
        <f>INDEX(挂机升级突破!BI$6:BI$57,卡牌消耗!$X650)</f>
        <v>0</v>
      </c>
      <c r="U650" s="14" t="str">
        <f t="shared" si="139"/>
        <v>塞伯罗斯</v>
      </c>
      <c r="V650" s="14">
        <f t="shared" si="140"/>
        <v>2</v>
      </c>
      <c r="W650" s="14" t="str">
        <f t="shared" si="141"/>
        <v>塞伯罗斯魂火-22</v>
      </c>
      <c r="X650" s="14">
        <f t="shared" si="142"/>
        <v>22</v>
      </c>
      <c r="Y650" s="14" t="str">
        <f>INDEX(挂机升级突破!$BJ$4:$BT$4,INDEX(挂机升级突破!$BG$6:$BG$57,卡牌消耗!X650))</f>
        <v>金币</v>
      </c>
      <c r="Z650" s="14">
        <f>ROUND(INDEX(挂机升级突破!$AZ$6:$AZ$57,卡牌消耗!X650)*INDEX(卡牌消耗!$B$8:$F$8,V650),0)</f>
        <v>7917</v>
      </c>
      <c r="AA650" s="14" t="str">
        <f>IF(S650&gt;0,INDEX(挂机升级突破!$BJ$4:$BT$4,S650),"")</f>
        <v>紫色基础材料</v>
      </c>
      <c r="AB650" s="14">
        <f>ROUND(INDEX(挂机升级突破!$BJ$6:$BT$57,卡牌消耗!X650,S650)*INDEX(卡牌消耗!$B$5:$F$5,V650),0)</f>
        <v>40</v>
      </c>
      <c r="AC650" s="14" t="str">
        <f>IF(T650&gt;0,INDEX(挂机升级突破!$BJ$4:$BT$4,T650),"")</f>
        <v/>
      </c>
      <c r="AD650" s="14" t="str">
        <f>IF(T650&gt;0,ROUND(INDEX(挂机升级突破!$BJ$6:$BT$57,卡牌消耗!X650,T650)*INDEX(卡牌消耗!$B$7:$F$7,V650),0),"")</f>
        <v/>
      </c>
    </row>
    <row r="651" spans="16:30" ht="16.5" x14ac:dyDescent="0.2">
      <c r="P651" s="120">
        <v>647</v>
      </c>
      <c r="Q651" s="14">
        <f t="shared" si="138"/>
        <v>13</v>
      </c>
      <c r="R651" s="14">
        <f>INDEX(挂机升级突破!$BG$6:$BG$57,卡牌消耗!X651)</f>
        <v>11</v>
      </c>
      <c r="S651" s="14">
        <f>INDEX(挂机升级突破!BH$6:BH$57,卡牌消耗!$X651)</f>
        <v>4</v>
      </c>
      <c r="T651" s="14">
        <f>INDEX(挂机升级突破!BI$6:BI$57,卡牌消耗!$X651)</f>
        <v>0</v>
      </c>
      <c r="U651" s="14" t="str">
        <f t="shared" si="139"/>
        <v>塞伯罗斯</v>
      </c>
      <c r="V651" s="14">
        <f t="shared" si="140"/>
        <v>2</v>
      </c>
      <c r="W651" s="14" t="str">
        <f t="shared" si="141"/>
        <v>塞伯罗斯魂火-23</v>
      </c>
      <c r="X651" s="14">
        <f t="shared" si="142"/>
        <v>23</v>
      </c>
      <c r="Y651" s="14" t="str">
        <f>INDEX(挂机升级突破!$BJ$4:$BT$4,INDEX(挂机升级突破!$BG$6:$BG$57,卡牌消耗!X651))</f>
        <v>金币</v>
      </c>
      <c r="Z651" s="14">
        <f>ROUND(INDEX(挂机升级突破!$AZ$6:$AZ$57,卡牌消耗!X651)*INDEX(卡牌消耗!$B$8:$F$8,V651),0)</f>
        <v>8736</v>
      </c>
      <c r="AA651" s="14" t="str">
        <f>IF(S651&gt;0,INDEX(挂机升级突破!$BJ$4:$BT$4,S651),"")</f>
        <v>橙色基础材料</v>
      </c>
      <c r="AB651" s="14">
        <f>ROUND(INDEX(挂机升级突破!$BJ$6:$BT$57,卡牌消耗!X651,S651)*INDEX(卡牌消耗!$B$5:$F$5,V651),0)</f>
        <v>10</v>
      </c>
      <c r="AC651" s="14" t="str">
        <f>IF(T651&gt;0,INDEX(挂机升级突破!$BJ$4:$BT$4,T651),"")</f>
        <v/>
      </c>
      <c r="AD651" s="14" t="str">
        <f>IF(T651&gt;0,ROUND(INDEX(挂机升级突破!$BJ$6:$BT$57,卡牌消耗!X651,T651)*INDEX(卡牌消耗!$B$7:$F$7,V651),0),"")</f>
        <v/>
      </c>
    </row>
    <row r="652" spans="16:30" ht="16.5" x14ac:dyDescent="0.2">
      <c r="P652" s="120">
        <v>648</v>
      </c>
      <c r="Q652" s="14">
        <f t="shared" si="138"/>
        <v>13</v>
      </c>
      <c r="R652" s="14">
        <f>INDEX(挂机升级突破!$BG$6:$BG$57,卡牌消耗!X652)</f>
        <v>11</v>
      </c>
      <c r="S652" s="14">
        <f>INDEX(挂机升级突破!BH$6:BH$57,卡牌消耗!$X652)</f>
        <v>4</v>
      </c>
      <c r="T652" s="14">
        <f>INDEX(挂机升级突破!BI$6:BI$57,卡牌消耗!$X652)</f>
        <v>0</v>
      </c>
      <c r="U652" s="14" t="str">
        <f t="shared" si="139"/>
        <v>塞伯罗斯</v>
      </c>
      <c r="V652" s="14">
        <f t="shared" si="140"/>
        <v>2</v>
      </c>
      <c r="W652" s="14" t="str">
        <f t="shared" si="141"/>
        <v>塞伯罗斯魂火-24</v>
      </c>
      <c r="X652" s="14">
        <f t="shared" si="142"/>
        <v>24</v>
      </c>
      <c r="Y652" s="14" t="str">
        <f>INDEX(挂机升级突破!$BJ$4:$BT$4,INDEX(挂机升级突破!$BG$6:$BG$57,卡牌消耗!X652))</f>
        <v>金币</v>
      </c>
      <c r="Z652" s="14">
        <f>ROUND(INDEX(挂机升级突破!$AZ$6:$AZ$57,卡牌消耗!X652)*INDEX(卡牌消耗!$B$8:$F$8,V652),0)</f>
        <v>9744</v>
      </c>
      <c r="AA652" s="14" t="str">
        <f>IF(S652&gt;0,INDEX(挂机升级突破!$BJ$4:$BT$4,S652),"")</f>
        <v>橙色基础材料</v>
      </c>
      <c r="AB652" s="14">
        <f>ROUND(INDEX(挂机升级突破!$BJ$6:$BT$57,卡牌消耗!X652,S652)*INDEX(卡牌消耗!$B$5:$F$5,V652),0)</f>
        <v>10</v>
      </c>
      <c r="AC652" s="14" t="str">
        <f>IF(T652&gt;0,INDEX(挂机升级突破!$BJ$4:$BT$4,T652),"")</f>
        <v/>
      </c>
      <c r="AD652" s="14" t="str">
        <f>IF(T652&gt;0,ROUND(INDEX(挂机升级突破!$BJ$6:$BT$57,卡牌消耗!X652,T652)*INDEX(卡牌消耗!$B$7:$F$7,V652),0),"")</f>
        <v/>
      </c>
    </row>
    <row r="653" spans="16:30" ht="16.5" x14ac:dyDescent="0.2">
      <c r="P653" s="120">
        <v>649</v>
      </c>
      <c r="Q653" s="14">
        <f t="shared" si="138"/>
        <v>13</v>
      </c>
      <c r="R653" s="14">
        <f>INDEX(挂机升级突破!$BG$6:$BG$57,卡牌消耗!X653)</f>
        <v>11</v>
      </c>
      <c r="S653" s="14">
        <f>INDEX(挂机升级突破!BH$6:BH$57,卡牌消耗!$X653)</f>
        <v>4</v>
      </c>
      <c r="T653" s="14">
        <f>INDEX(挂机升级突破!BI$6:BI$57,卡牌消耗!$X653)</f>
        <v>0</v>
      </c>
      <c r="U653" s="14" t="str">
        <f t="shared" si="139"/>
        <v>塞伯罗斯</v>
      </c>
      <c r="V653" s="14">
        <f t="shared" si="140"/>
        <v>2</v>
      </c>
      <c r="W653" s="14" t="str">
        <f t="shared" si="141"/>
        <v>塞伯罗斯魂火-25</v>
      </c>
      <c r="X653" s="14">
        <f t="shared" si="142"/>
        <v>25</v>
      </c>
      <c r="Y653" s="14" t="str">
        <f>INDEX(挂机升级突破!$BJ$4:$BT$4,INDEX(挂机升级突破!$BG$6:$BG$57,卡牌消耗!X653))</f>
        <v>金币</v>
      </c>
      <c r="Z653" s="14">
        <f>ROUND(INDEX(挂机升级突破!$AZ$6:$AZ$57,卡牌消耗!X653)*INDEX(卡牌消耗!$B$8:$F$8,V653),0)</f>
        <v>12012</v>
      </c>
      <c r="AA653" s="14" t="str">
        <f>IF(S653&gt;0,INDEX(挂机升级突破!$BJ$4:$BT$4,S653),"")</f>
        <v>橙色基础材料</v>
      </c>
      <c r="AB653" s="14">
        <f>ROUND(INDEX(挂机升级突破!$BJ$6:$BT$57,卡牌消耗!X653,S653)*INDEX(卡牌消耗!$B$5:$F$5,V653),0)</f>
        <v>10</v>
      </c>
      <c r="AC653" s="14" t="str">
        <f>IF(T653&gt;0,INDEX(挂机升级突破!$BJ$4:$BT$4,T653),"")</f>
        <v/>
      </c>
      <c r="AD653" s="14" t="str">
        <f>IF(T653&gt;0,ROUND(INDEX(挂机升级突破!$BJ$6:$BT$57,卡牌消耗!X653,T653)*INDEX(卡牌消耗!$B$7:$F$7,V653),0),"")</f>
        <v/>
      </c>
    </row>
    <row r="654" spans="16:30" ht="16.5" x14ac:dyDescent="0.2">
      <c r="P654" s="120">
        <v>650</v>
      </c>
      <c r="Q654" s="14">
        <f t="shared" si="138"/>
        <v>13</v>
      </c>
      <c r="R654" s="14">
        <f>INDEX(挂机升级突破!$BG$6:$BG$57,卡牌消耗!X654)</f>
        <v>11</v>
      </c>
      <c r="S654" s="14">
        <f>INDEX(挂机升级突破!BH$6:BH$57,卡牌消耗!$X654)</f>
        <v>4</v>
      </c>
      <c r="T654" s="14">
        <f>INDEX(挂机升级突破!BI$6:BI$57,卡牌消耗!$X654)</f>
        <v>0</v>
      </c>
      <c r="U654" s="14" t="str">
        <f t="shared" si="139"/>
        <v>塞伯罗斯</v>
      </c>
      <c r="V654" s="14">
        <f t="shared" si="140"/>
        <v>2</v>
      </c>
      <c r="W654" s="14" t="str">
        <f t="shared" si="141"/>
        <v>塞伯罗斯魂火-26</v>
      </c>
      <c r="X654" s="14">
        <f t="shared" si="142"/>
        <v>26</v>
      </c>
      <c r="Y654" s="14" t="str">
        <f>INDEX(挂机升级突破!$BJ$4:$BT$4,INDEX(挂机升级突破!$BG$6:$BG$57,卡牌消耗!X654))</f>
        <v>金币</v>
      </c>
      <c r="Z654" s="14">
        <f>ROUND(INDEX(挂机升级突破!$AZ$6:$AZ$57,卡牌消耗!X654)*INDEX(卡牌消耗!$B$8:$F$8,V654),0)</f>
        <v>13398</v>
      </c>
      <c r="AA654" s="14" t="str">
        <f>IF(S654&gt;0,INDEX(挂机升级突破!$BJ$4:$BT$4,S654),"")</f>
        <v>橙色基础材料</v>
      </c>
      <c r="AB654" s="14">
        <f>ROUND(INDEX(挂机升级突破!$BJ$6:$BT$57,卡牌消耗!X654,S654)*INDEX(卡牌消耗!$B$5:$F$5,V654),0)</f>
        <v>13</v>
      </c>
      <c r="AC654" s="14" t="str">
        <f>IF(T654&gt;0,INDEX(挂机升级突破!$BJ$4:$BT$4,T654),"")</f>
        <v/>
      </c>
      <c r="AD654" s="14" t="str">
        <f>IF(T654&gt;0,ROUND(INDEX(挂机升级突破!$BJ$6:$BT$57,卡牌消耗!X654,T654)*INDEX(卡牌消耗!$B$7:$F$7,V654),0),"")</f>
        <v/>
      </c>
    </row>
    <row r="655" spans="16:30" ht="16.5" x14ac:dyDescent="0.2">
      <c r="P655" s="120">
        <v>651</v>
      </c>
      <c r="Q655" s="14">
        <f t="shared" si="138"/>
        <v>13</v>
      </c>
      <c r="R655" s="14">
        <f>INDEX(挂机升级突破!$BG$6:$BG$57,卡牌消耗!X655)</f>
        <v>11</v>
      </c>
      <c r="S655" s="14">
        <f>INDEX(挂机升级突破!BH$6:BH$57,卡牌消耗!$X655)</f>
        <v>4</v>
      </c>
      <c r="T655" s="14">
        <f>INDEX(挂机升级突破!BI$6:BI$57,卡牌消耗!$X655)</f>
        <v>0</v>
      </c>
      <c r="U655" s="14" t="str">
        <f t="shared" si="139"/>
        <v>塞伯罗斯</v>
      </c>
      <c r="V655" s="14">
        <f t="shared" si="140"/>
        <v>2</v>
      </c>
      <c r="W655" s="14" t="str">
        <f t="shared" si="141"/>
        <v>塞伯罗斯魂火-27</v>
      </c>
      <c r="X655" s="14">
        <f t="shared" si="142"/>
        <v>27</v>
      </c>
      <c r="Y655" s="14" t="str">
        <f>INDEX(挂机升级突破!$BJ$4:$BT$4,INDEX(挂机升级突破!$BG$6:$BG$57,卡牌消耗!X655))</f>
        <v>金币</v>
      </c>
      <c r="Z655" s="14">
        <f>ROUND(INDEX(挂机升级突破!$AZ$6:$AZ$57,卡牌消耗!X655)*INDEX(卡牌消耗!$B$8:$F$8,V655),0)</f>
        <v>15043</v>
      </c>
      <c r="AA655" s="14" t="str">
        <f>IF(S655&gt;0,INDEX(挂机升级突破!$BJ$4:$BT$4,S655),"")</f>
        <v>橙色基础材料</v>
      </c>
      <c r="AB655" s="14">
        <f>ROUND(INDEX(挂机升级突破!$BJ$6:$BT$57,卡牌消耗!X655,S655)*INDEX(卡牌消耗!$B$5:$F$5,V655),0)</f>
        <v>13</v>
      </c>
      <c r="AC655" s="14" t="str">
        <f>IF(T655&gt;0,INDEX(挂机升级突破!$BJ$4:$BT$4,T655),"")</f>
        <v/>
      </c>
      <c r="AD655" s="14" t="str">
        <f>IF(T655&gt;0,ROUND(INDEX(挂机升级突破!$BJ$6:$BT$57,卡牌消耗!X655,T655)*INDEX(卡牌消耗!$B$7:$F$7,V655),0),"")</f>
        <v/>
      </c>
    </row>
    <row r="656" spans="16:30" ht="16.5" x14ac:dyDescent="0.2">
      <c r="P656" s="120">
        <v>652</v>
      </c>
      <c r="Q656" s="14">
        <f t="shared" si="138"/>
        <v>13</v>
      </c>
      <c r="R656" s="14">
        <f>INDEX(挂机升级突破!$BG$6:$BG$57,卡牌消耗!X656)</f>
        <v>11</v>
      </c>
      <c r="S656" s="14">
        <f>INDEX(挂机升级突破!BH$6:BH$57,卡牌消耗!$X656)</f>
        <v>4</v>
      </c>
      <c r="T656" s="14">
        <f>INDEX(挂机升级突破!BI$6:BI$57,卡牌消耗!$X656)</f>
        <v>0</v>
      </c>
      <c r="U656" s="14" t="str">
        <f t="shared" si="139"/>
        <v>塞伯罗斯</v>
      </c>
      <c r="V656" s="14">
        <f t="shared" si="140"/>
        <v>2</v>
      </c>
      <c r="W656" s="14" t="str">
        <f t="shared" si="141"/>
        <v>塞伯罗斯魂火-28</v>
      </c>
      <c r="X656" s="14">
        <f t="shared" si="142"/>
        <v>28</v>
      </c>
      <c r="Y656" s="14" t="str">
        <f>INDEX(挂机升级突破!$BJ$4:$BT$4,INDEX(挂机升级突破!$BG$6:$BG$57,卡牌消耗!X656))</f>
        <v>金币</v>
      </c>
      <c r="Z656" s="14">
        <f>ROUND(INDEX(挂机升级突破!$AZ$6:$AZ$57,卡牌消耗!X656)*INDEX(卡牌消耗!$B$8:$F$8,V656),0)</f>
        <v>16779</v>
      </c>
      <c r="AA656" s="14" t="str">
        <f>IF(S656&gt;0,INDEX(挂机升级突破!$BJ$4:$BT$4,S656),"")</f>
        <v>橙色基础材料</v>
      </c>
      <c r="AB656" s="14">
        <f>ROUND(INDEX(挂机升级突破!$BJ$6:$BT$57,卡牌消耗!X656,S656)*INDEX(卡牌消耗!$B$5:$F$5,V656),0)</f>
        <v>13</v>
      </c>
      <c r="AC656" s="14" t="str">
        <f>IF(T656&gt;0,INDEX(挂机升级突破!$BJ$4:$BT$4,T656),"")</f>
        <v/>
      </c>
      <c r="AD656" s="14" t="str">
        <f>IF(T656&gt;0,ROUND(INDEX(挂机升级突破!$BJ$6:$BT$57,卡牌消耗!X656,T656)*INDEX(卡牌消耗!$B$7:$F$7,V656),0),"")</f>
        <v/>
      </c>
    </row>
    <row r="657" spans="16:30" ht="16.5" x14ac:dyDescent="0.2">
      <c r="P657" s="120">
        <v>653</v>
      </c>
      <c r="Q657" s="14">
        <f t="shared" si="138"/>
        <v>13</v>
      </c>
      <c r="R657" s="14">
        <f>INDEX(挂机升级突破!$BG$6:$BG$57,卡牌消耗!X657)</f>
        <v>11</v>
      </c>
      <c r="S657" s="14">
        <f>INDEX(挂机升级突破!BH$6:BH$57,卡牌消耗!$X657)</f>
        <v>4</v>
      </c>
      <c r="T657" s="14">
        <f>INDEX(挂机升级突破!BI$6:BI$57,卡牌消耗!$X657)</f>
        <v>0</v>
      </c>
      <c r="U657" s="14" t="str">
        <f t="shared" si="139"/>
        <v>塞伯罗斯</v>
      </c>
      <c r="V657" s="14">
        <f t="shared" si="140"/>
        <v>2</v>
      </c>
      <c r="W657" s="14" t="str">
        <f t="shared" si="141"/>
        <v>塞伯罗斯魂火-29</v>
      </c>
      <c r="X657" s="14">
        <f t="shared" si="142"/>
        <v>29</v>
      </c>
      <c r="Y657" s="14" t="str">
        <f>INDEX(挂机升级突破!$BJ$4:$BT$4,INDEX(挂机升级突破!$BG$6:$BG$57,卡牌消耗!X657))</f>
        <v>金币</v>
      </c>
      <c r="Z657" s="14">
        <f>ROUND(INDEX(挂机升级突破!$AZ$6:$AZ$57,卡牌消耗!X657)*INDEX(卡牌消耗!$B$8:$F$8,V657),0)</f>
        <v>17350</v>
      </c>
      <c r="AA657" s="14" t="str">
        <f>IF(S657&gt;0,INDEX(挂机升级突破!$BJ$4:$BT$4,S657),"")</f>
        <v>橙色基础材料</v>
      </c>
      <c r="AB657" s="14">
        <f>ROUND(INDEX(挂机升级突破!$BJ$6:$BT$57,卡牌消耗!X657,S657)*INDEX(卡牌消耗!$B$5:$F$5,V657),0)</f>
        <v>15</v>
      </c>
      <c r="AC657" s="14" t="str">
        <f>IF(T657&gt;0,INDEX(挂机升级突破!$BJ$4:$BT$4,T657),"")</f>
        <v/>
      </c>
      <c r="AD657" s="14" t="str">
        <f>IF(T657&gt;0,ROUND(INDEX(挂机升级突破!$BJ$6:$BT$57,卡牌消耗!X657,T657)*INDEX(卡牌消耗!$B$7:$F$7,V657),0),"")</f>
        <v/>
      </c>
    </row>
    <row r="658" spans="16:30" ht="16.5" x14ac:dyDescent="0.2">
      <c r="P658" s="120">
        <v>654</v>
      </c>
      <c r="Q658" s="14">
        <f t="shared" si="138"/>
        <v>13</v>
      </c>
      <c r="R658" s="14">
        <f>INDEX(挂机升级突破!$BG$6:$BG$57,卡牌消耗!X658)</f>
        <v>11</v>
      </c>
      <c r="S658" s="14">
        <f>INDEX(挂机升级突破!BH$6:BH$57,卡牌消耗!$X658)</f>
        <v>4</v>
      </c>
      <c r="T658" s="14">
        <f>INDEX(挂机升级突破!BI$6:BI$57,卡牌消耗!$X658)</f>
        <v>0</v>
      </c>
      <c r="U658" s="14" t="str">
        <f t="shared" si="139"/>
        <v>塞伯罗斯</v>
      </c>
      <c r="V658" s="14">
        <f t="shared" si="140"/>
        <v>2</v>
      </c>
      <c r="W658" s="14" t="str">
        <f t="shared" si="141"/>
        <v>塞伯罗斯魂火-30</v>
      </c>
      <c r="X658" s="14">
        <f t="shared" si="142"/>
        <v>30</v>
      </c>
      <c r="Y658" s="14" t="str">
        <f>INDEX(挂机升级突破!$BJ$4:$BT$4,INDEX(挂机升级突破!$BG$6:$BG$57,卡牌消耗!X658))</f>
        <v>金币</v>
      </c>
      <c r="Z658" s="14">
        <f>ROUND(INDEX(挂机升级突破!$AZ$6:$AZ$57,卡牌消耗!X658)*INDEX(卡牌消耗!$B$8:$F$8,V658),0)</f>
        <v>19352</v>
      </c>
      <c r="AA658" s="14" t="str">
        <f>IF(S658&gt;0,INDEX(挂机升级突破!$BJ$4:$BT$4,S658),"")</f>
        <v>橙色基础材料</v>
      </c>
      <c r="AB658" s="14">
        <f>ROUND(INDEX(挂机升级突破!$BJ$6:$BT$57,卡牌消耗!X658,S658)*INDEX(卡牌消耗!$B$5:$F$5,V658),0)</f>
        <v>15</v>
      </c>
      <c r="AC658" s="14" t="str">
        <f>IF(T658&gt;0,INDEX(挂机升级突破!$BJ$4:$BT$4,T658),"")</f>
        <v/>
      </c>
      <c r="AD658" s="14" t="str">
        <f>IF(T658&gt;0,ROUND(INDEX(挂机升级突破!$BJ$6:$BT$57,卡牌消耗!X658,T658)*INDEX(卡牌消耗!$B$7:$F$7,V658),0),"")</f>
        <v/>
      </c>
    </row>
    <row r="659" spans="16:30" ht="16.5" x14ac:dyDescent="0.2">
      <c r="P659" s="120">
        <v>655</v>
      </c>
      <c r="Q659" s="14">
        <f t="shared" si="138"/>
        <v>13</v>
      </c>
      <c r="R659" s="14">
        <f>INDEX(挂机升级突破!$BG$6:$BG$57,卡牌消耗!X659)</f>
        <v>11</v>
      </c>
      <c r="S659" s="14">
        <f>INDEX(挂机升级突破!BH$6:BH$57,卡牌消耗!$X659)</f>
        <v>4</v>
      </c>
      <c r="T659" s="14">
        <f>INDEX(挂机升级突破!BI$6:BI$57,卡牌消耗!$X659)</f>
        <v>0</v>
      </c>
      <c r="U659" s="14" t="str">
        <f t="shared" si="139"/>
        <v>塞伯罗斯</v>
      </c>
      <c r="V659" s="14">
        <f t="shared" si="140"/>
        <v>2</v>
      </c>
      <c r="W659" s="14" t="str">
        <f t="shared" si="141"/>
        <v>塞伯罗斯魂火-31</v>
      </c>
      <c r="X659" s="14">
        <f t="shared" si="142"/>
        <v>31</v>
      </c>
      <c r="Y659" s="14" t="str">
        <f>INDEX(挂机升级突破!$BJ$4:$BT$4,INDEX(挂机升级突破!$BG$6:$BG$57,卡牌消耗!X659))</f>
        <v>金币</v>
      </c>
      <c r="Z659" s="14">
        <f>ROUND(INDEX(挂机升级突破!$AZ$6:$AZ$57,卡牌消耗!X659)*INDEX(卡牌消耗!$B$8:$F$8,V659),0)</f>
        <v>20090</v>
      </c>
      <c r="AA659" s="14" t="str">
        <f>IF(S659&gt;0,INDEX(挂机升级突破!$BJ$4:$BT$4,S659),"")</f>
        <v>橙色基础材料</v>
      </c>
      <c r="AB659" s="14">
        <f>ROUND(INDEX(挂机升级突破!$BJ$6:$BT$57,卡牌消耗!X659,S659)*INDEX(卡牌消耗!$B$5:$F$5,V659),0)</f>
        <v>15</v>
      </c>
      <c r="AC659" s="14" t="str">
        <f>IF(T659&gt;0,INDEX(挂机升级突破!$BJ$4:$BT$4,T659),"")</f>
        <v/>
      </c>
      <c r="AD659" s="14" t="str">
        <f>IF(T659&gt;0,ROUND(INDEX(挂机升级突破!$BJ$6:$BT$57,卡牌消耗!X659,T659)*INDEX(卡牌消耗!$B$7:$F$7,V659),0),"")</f>
        <v/>
      </c>
    </row>
    <row r="660" spans="16:30" ht="16.5" x14ac:dyDescent="0.2">
      <c r="P660" s="120">
        <v>656</v>
      </c>
      <c r="Q660" s="14">
        <f t="shared" si="138"/>
        <v>13</v>
      </c>
      <c r="R660" s="14">
        <f>INDEX(挂机升级突破!$BG$6:$BG$57,卡牌消耗!X660)</f>
        <v>11</v>
      </c>
      <c r="S660" s="14">
        <f>INDEX(挂机升级突破!BH$6:BH$57,卡牌消耗!$X660)</f>
        <v>4</v>
      </c>
      <c r="T660" s="14">
        <f>INDEX(挂机升级突破!BI$6:BI$57,卡牌消耗!$X660)</f>
        <v>0</v>
      </c>
      <c r="U660" s="14" t="str">
        <f t="shared" si="139"/>
        <v>塞伯罗斯</v>
      </c>
      <c r="V660" s="14">
        <f t="shared" si="140"/>
        <v>2</v>
      </c>
      <c r="W660" s="14" t="str">
        <f t="shared" si="141"/>
        <v>塞伯罗斯魂火-32</v>
      </c>
      <c r="X660" s="14">
        <f t="shared" si="142"/>
        <v>32</v>
      </c>
      <c r="Y660" s="14" t="str">
        <f>INDEX(挂机升级突破!$BJ$4:$BT$4,INDEX(挂机升级突破!$BG$6:$BG$57,卡牌消耗!X660))</f>
        <v>金币</v>
      </c>
      <c r="Z660" s="14">
        <f>ROUND(INDEX(挂机升级突破!$AZ$6:$AZ$57,卡牌消耗!X660)*INDEX(卡牌消耗!$B$8:$F$8,V660),0)</f>
        <v>22411</v>
      </c>
      <c r="AA660" s="14" t="str">
        <f>IF(S660&gt;0,INDEX(挂机升级突破!$BJ$4:$BT$4,S660),"")</f>
        <v>橙色基础材料</v>
      </c>
      <c r="AB660" s="14">
        <f>ROUND(INDEX(挂机升级突破!$BJ$6:$BT$57,卡牌消耗!X660,S660)*INDEX(卡牌消耗!$B$5:$F$5,V660),0)</f>
        <v>15</v>
      </c>
      <c r="AC660" s="14" t="str">
        <f>IF(T660&gt;0,INDEX(挂机升级突破!$BJ$4:$BT$4,T660),"")</f>
        <v/>
      </c>
      <c r="AD660" s="14" t="str">
        <f>IF(T660&gt;0,ROUND(INDEX(挂机升级突破!$BJ$6:$BT$57,卡牌消耗!X660,T660)*INDEX(卡牌消耗!$B$7:$F$7,V660),0),"")</f>
        <v/>
      </c>
    </row>
    <row r="661" spans="16:30" ht="16.5" x14ac:dyDescent="0.2">
      <c r="P661" s="120">
        <v>657</v>
      </c>
      <c r="Q661" s="14">
        <f t="shared" si="138"/>
        <v>13</v>
      </c>
      <c r="R661" s="14">
        <f>INDEX(挂机升级突破!$BG$6:$BG$57,卡牌消耗!X661)</f>
        <v>11</v>
      </c>
      <c r="S661" s="14">
        <f>INDEX(挂机升级突破!BH$6:BH$57,卡牌消耗!$X661)</f>
        <v>4</v>
      </c>
      <c r="T661" s="14">
        <f>INDEX(挂机升级突破!BI$6:BI$57,卡牌消耗!$X661)</f>
        <v>0</v>
      </c>
      <c r="U661" s="14" t="str">
        <f t="shared" si="139"/>
        <v>塞伯罗斯</v>
      </c>
      <c r="V661" s="14">
        <f t="shared" si="140"/>
        <v>2</v>
      </c>
      <c r="W661" s="14" t="str">
        <f t="shared" si="141"/>
        <v>塞伯罗斯魂火-33</v>
      </c>
      <c r="X661" s="14">
        <f t="shared" si="142"/>
        <v>33</v>
      </c>
      <c r="Y661" s="14" t="str">
        <f>INDEX(挂机升级突破!$BJ$4:$BT$4,INDEX(挂机升级突破!$BG$6:$BG$57,卡牌消耗!X661))</f>
        <v>金币</v>
      </c>
      <c r="Z661" s="14">
        <f>ROUND(INDEX(挂机升级突破!$AZ$6:$AZ$57,卡牌消耗!X661)*INDEX(卡牌消耗!$B$8:$F$8,V661),0)</f>
        <v>23027</v>
      </c>
      <c r="AA661" s="14" t="str">
        <f>IF(S661&gt;0,INDEX(挂机升级突破!$BJ$4:$BT$4,S661),"")</f>
        <v>橙色基础材料</v>
      </c>
      <c r="AB661" s="14">
        <f>ROUND(INDEX(挂机升级突破!$BJ$6:$BT$57,卡牌消耗!X661,S661)*INDEX(卡牌消耗!$B$5:$F$5,V661),0)</f>
        <v>15</v>
      </c>
      <c r="AC661" s="14" t="str">
        <f>IF(T661&gt;0,INDEX(挂机升级突破!$BJ$4:$BT$4,T661),"")</f>
        <v/>
      </c>
      <c r="AD661" s="14" t="str">
        <f>IF(T661&gt;0,ROUND(INDEX(挂机升级突破!$BJ$6:$BT$57,卡牌消耗!X661,T661)*INDEX(卡牌消耗!$B$7:$F$7,V661),0),"")</f>
        <v/>
      </c>
    </row>
    <row r="662" spans="16:30" ht="16.5" x14ac:dyDescent="0.2">
      <c r="P662" s="120">
        <v>658</v>
      </c>
      <c r="Q662" s="14">
        <f t="shared" si="138"/>
        <v>13</v>
      </c>
      <c r="R662" s="14">
        <f>INDEX(挂机升级突破!$BG$6:$BG$57,卡牌消耗!X662)</f>
        <v>11</v>
      </c>
      <c r="S662" s="14">
        <f>INDEX(挂机升级突破!BH$6:BH$57,卡牌消耗!$X662)</f>
        <v>4</v>
      </c>
      <c r="T662" s="14">
        <f>INDEX(挂机升级突破!BI$6:BI$57,卡牌消耗!$X662)</f>
        <v>0</v>
      </c>
      <c r="U662" s="14" t="str">
        <f t="shared" si="139"/>
        <v>塞伯罗斯</v>
      </c>
      <c r="V662" s="14">
        <f t="shared" si="140"/>
        <v>2</v>
      </c>
      <c r="W662" s="14" t="str">
        <f t="shared" si="141"/>
        <v>塞伯罗斯魂火-34</v>
      </c>
      <c r="X662" s="14">
        <f t="shared" si="142"/>
        <v>34</v>
      </c>
      <c r="Y662" s="14" t="str">
        <f>INDEX(挂机升级突破!$BJ$4:$BT$4,INDEX(挂机升级突破!$BG$6:$BG$57,卡牌消耗!X662))</f>
        <v>金币</v>
      </c>
      <c r="Z662" s="14">
        <f>ROUND(INDEX(挂机升级突破!$AZ$6:$AZ$57,卡牌消耗!X662)*INDEX(卡牌消耗!$B$8:$F$8,V662),0)</f>
        <v>25683</v>
      </c>
      <c r="AA662" s="14" t="str">
        <f>IF(S662&gt;0,INDEX(挂机升级突破!$BJ$4:$BT$4,S662),"")</f>
        <v>橙色基础材料</v>
      </c>
      <c r="AB662" s="14">
        <f>ROUND(INDEX(挂机升级突破!$BJ$6:$BT$57,卡牌消耗!X662,S662)*INDEX(卡牌消耗!$B$5:$F$5,V662),0)</f>
        <v>17</v>
      </c>
      <c r="AC662" s="14" t="str">
        <f>IF(T662&gt;0,INDEX(挂机升级突破!$BJ$4:$BT$4,T662),"")</f>
        <v/>
      </c>
      <c r="AD662" s="14" t="str">
        <f>IF(T662&gt;0,ROUND(INDEX(挂机升级突破!$BJ$6:$BT$57,卡牌消耗!X662,T662)*INDEX(卡牌消耗!$B$7:$F$7,V662),0),"")</f>
        <v/>
      </c>
    </row>
    <row r="663" spans="16:30" ht="16.5" x14ac:dyDescent="0.2">
      <c r="P663" s="120">
        <v>659</v>
      </c>
      <c r="Q663" s="14">
        <f t="shared" si="138"/>
        <v>13</v>
      </c>
      <c r="R663" s="14">
        <f>INDEX(挂机升级突破!$BG$6:$BG$57,卡牌消耗!X663)</f>
        <v>11</v>
      </c>
      <c r="S663" s="14">
        <f>INDEX(挂机升级突破!BH$6:BH$57,卡牌消耗!$X663)</f>
        <v>4</v>
      </c>
      <c r="T663" s="14">
        <f>INDEX(挂机升级突破!BI$6:BI$57,卡牌消耗!$X663)</f>
        <v>0</v>
      </c>
      <c r="U663" s="14" t="str">
        <f t="shared" si="139"/>
        <v>塞伯罗斯</v>
      </c>
      <c r="V663" s="14">
        <f t="shared" si="140"/>
        <v>2</v>
      </c>
      <c r="W663" s="14" t="str">
        <f t="shared" si="141"/>
        <v>塞伯罗斯魂火-35</v>
      </c>
      <c r="X663" s="14">
        <f t="shared" si="142"/>
        <v>35</v>
      </c>
      <c r="Y663" s="14" t="str">
        <f>INDEX(挂机升级突破!$BJ$4:$BT$4,INDEX(挂机升级突破!$BG$6:$BG$57,卡牌消耗!X663))</f>
        <v>金币</v>
      </c>
      <c r="Z663" s="14">
        <f>ROUND(INDEX(挂机升级突破!$AZ$6:$AZ$57,卡牌消耗!X663)*INDEX(卡牌消耗!$B$8:$F$8,V663),0)</f>
        <v>26159</v>
      </c>
      <c r="AA663" s="14" t="str">
        <f>IF(S663&gt;0,INDEX(挂机升级突破!$BJ$4:$BT$4,S663),"")</f>
        <v>橙色基础材料</v>
      </c>
      <c r="AB663" s="14">
        <f>ROUND(INDEX(挂机升级突破!$BJ$6:$BT$57,卡牌消耗!X663,S663)*INDEX(卡牌消耗!$B$5:$F$5,V663),0)</f>
        <v>17</v>
      </c>
      <c r="AC663" s="14" t="str">
        <f>IF(T663&gt;0,INDEX(挂机升级突破!$BJ$4:$BT$4,T663),"")</f>
        <v/>
      </c>
      <c r="AD663" s="14" t="str">
        <f>IF(T663&gt;0,ROUND(INDEX(挂机升级突破!$BJ$6:$BT$57,卡牌消耗!X663,T663)*INDEX(卡牌消耗!$B$7:$F$7,V663),0),"")</f>
        <v/>
      </c>
    </row>
    <row r="664" spans="16:30" ht="16.5" x14ac:dyDescent="0.2">
      <c r="P664" s="120">
        <v>660</v>
      </c>
      <c r="Q664" s="14">
        <f t="shared" si="138"/>
        <v>13</v>
      </c>
      <c r="R664" s="14">
        <f>INDEX(挂机升级突破!$BG$6:$BG$57,卡牌消耗!X664)</f>
        <v>11</v>
      </c>
      <c r="S664" s="14">
        <f>INDEX(挂机升级突破!BH$6:BH$57,卡牌消耗!$X664)</f>
        <v>4</v>
      </c>
      <c r="T664" s="14">
        <f>INDEX(挂机升级突破!BI$6:BI$57,卡牌消耗!$X664)</f>
        <v>0</v>
      </c>
      <c r="U664" s="14" t="str">
        <f t="shared" si="139"/>
        <v>塞伯罗斯</v>
      </c>
      <c r="V664" s="14">
        <f t="shared" si="140"/>
        <v>2</v>
      </c>
      <c r="W664" s="14" t="str">
        <f t="shared" si="141"/>
        <v>塞伯罗斯魂火-36</v>
      </c>
      <c r="X664" s="14">
        <f t="shared" si="142"/>
        <v>36</v>
      </c>
      <c r="Y664" s="14" t="str">
        <f>INDEX(挂机升级突破!$BJ$4:$BT$4,INDEX(挂机升级突破!$BG$6:$BG$57,卡牌消耗!X664))</f>
        <v>金币</v>
      </c>
      <c r="Z664" s="14">
        <f>ROUND(INDEX(挂机升级突破!$AZ$6:$AZ$57,卡牌消耗!X664)*INDEX(卡牌消耗!$B$8:$F$8,V664),0)</f>
        <v>29176</v>
      </c>
      <c r="AA664" s="14" t="str">
        <f>IF(S664&gt;0,INDEX(挂机升级突破!$BJ$4:$BT$4,S664),"")</f>
        <v>橙色基础材料</v>
      </c>
      <c r="AB664" s="14">
        <f>ROUND(INDEX(挂机升级突破!$BJ$6:$BT$57,卡牌消耗!X664,S664)*INDEX(卡牌消耗!$B$5:$F$5,V664),0)</f>
        <v>17</v>
      </c>
      <c r="AC664" s="14" t="str">
        <f>IF(T664&gt;0,INDEX(挂机升级突破!$BJ$4:$BT$4,T664),"")</f>
        <v/>
      </c>
      <c r="AD664" s="14" t="str">
        <f>IF(T664&gt;0,ROUND(INDEX(挂机升级突破!$BJ$6:$BT$57,卡牌消耗!X664,T664)*INDEX(卡牌消耗!$B$7:$F$7,V664),0),"")</f>
        <v/>
      </c>
    </row>
    <row r="665" spans="16:30" ht="16.5" x14ac:dyDescent="0.2">
      <c r="P665" s="120">
        <v>661</v>
      </c>
      <c r="Q665" s="14">
        <f t="shared" si="138"/>
        <v>13</v>
      </c>
      <c r="R665" s="14">
        <f>INDEX(挂机升级突破!$BG$6:$BG$57,卡牌消耗!X665)</f>
        <v>11</v>
      </c>
      <c r="S665" s="14">
        <f>INDEX(挂机升级突破!BH$6:BH$57,卡牌消耗!$X665)</f>
        <v>4</v>
      </c>
      <c r="T665" s="14">
        <f>INDEX(挂机升级突破!BI$6:BI$57,卡牌消耗!$X665)</f>
        <v>0</v>
      </c>
      <c r="U665" s="14" t="str">
        <f t="shared" si="139"/>
        <v>塞伯罗斯</v>
      </c>
      <c r="V665" s="14">
        <f t="shared" si="140"/>
        <v>2</v>
      </c>
      <c r="W665" s="14" t="str">
        <f t="shared" si="141"/>
        <v>塞伯罗斯魂火-37</v>
      </c>
      <c r="X665" s="14">
        <f t="shared" si="142"/>
        <v>37</v>
      </c>
      <c r="Y665" s="14" t="str">
        <f>INDEX(挂机升级突破!$BJ$4:$BT$4,INDEX(挂机升级突破!$BG$6:$BG$57,卡牌消耗!X665))</f>
        <v>金币</v>
      </c>
      <c r="Z665" s="14">
        <f>ROUND(INDEX(挂机升级突破!$AZ$6:$AZ$57,卡牌消耗!X665)*INDEX(卡牌消耗!$B$8:$F$8,V665),0)</f>
        <v>29484</v>
      </c>
      <c r="AA665" s="14" t="str">
        <f>IF(S665&gt;0,INDEX(挂机升级突破!$BJ$4:$BT$4,S665),"")</f>
        <v>橙色基础材料</v>
      </c>
      <c r="AB665" s="14">
        <f>ROUND(INDEX(挂机升级突破!$BJ$6:$BT$57,卡牌消耗!X665,S665)*INDEX(卡牌消耗!$B$5:$F$5,V665),0)</f>
        <v>17</v>
      </c>
      <c r="AC665" s="14" t="str">
        <f>IF(T665&gt;0,INDEX(挂机升级突破!$BJ$4:$BT$4,T665),"")</f>
        <v/>
      </c>
      <c r="AD665" s="14" t="str">
        <f>IF(T665&gt;0,ROUND(INDEX(挂机升级突破!$BJ$6:$BT$57,卡牌消耗!X665,T665)*INDEX(卡牌消耗!$B$7:$F$7,V665),0),"")</f>
        <v/>
      </c>
    </row>
    <row r="666" spans="16:30" ht="16.5" x14ac:dyDescent="0.2">
      <c r="P666" s="120">
        <v>662</v>
      </c>
      <c r="Q666" s="14">
        <f t="shared" si="138"/>
        <v>13</v>
      </c>
      <c r="R666" s="14">
        <f>INDEX(挂机升级突破!$BG$6:$BG$57,卡牌消耗!X666)</f>
        <v>11</v>
      </c>
      <c r="S666" s="14">
        <f>INDEX(挂机升级突破!BH$6:BH$57,卡牌消耗!$X666)</f>
        <v>5</v>
      </c>
      <c r="T666" s="14">
        <f>INDEX(挂机升级突破!BI$6:BI$57,卡牌消耗!$X666)</f>
        <v>0</v>
      </c>
      <c r="U666" s="14" t="str">
        <f t="shared" si="139"/>
        <v>塞伯罗斯</v>
      </c>
      <c r="V666" s="14">
        <f t="shared" si="140"/>
        <v>2</v>
      </c>
      <c r="W666" s="14" t="str">
        <f t="shared" si="141"/>
        <v>塞伯罗斯魂火-38</v>
      </c>
      <c r="X666" s="14">
        <f t="shared" si="142"/>
        <v>38</v>
      </c>
      <c r="Y666" s="14" t="str">
        <f>INDEX(挂机升级突破!$BJ$4:$BT$4,INDEX(挂机升级突破!$BG$6:$BG$57,卡牌消耗!X666))</f>
        <v>金币</v>
      </c>
      <c r="Z666" s="14">
        <f>ROUND(INDEX(挂机升级突破!$AZ$6:$AZ$57,卡牌消耗!X666)*INDEX(卡牌消耗!$B$8:$F$8,V666),0)</f>
        <v>32886</v>
      </c>
      <c r="AA666" s="14" t="str">
        <f>IF(S666&gt;0,INDEX(挂机升级突破!$BJ$4:$BT$4,S666),"")</f>
        <v>红色基础材料</v>
      </c>
      <c r="AB666" s="14">
        <f>ROUND(INDEX(挂机升级突破!$BJ$6:$BT$57,卡牌消耗!X666,S666)*INDEX(卡牌消耗!$B$5:$F$5,V666),0)</f>
        <v>6</v>
      </c>
      <c r="AC666" s="14" t="str">
        <f>IF(T666&gt;0,INDEX(挂机升级突破!$BJ$4:$BT$4,T666),"")</f>
        <v/>
      </c>
      <c r="AD666" s="14" t="str">
        <f>IF(T666&gt;0,ROUND(INDEX(挂机升级突破!$BJ$6:$BT$57,卡牌消耗!X666,T666)*INDEX(卡牌消耗!$B$7:$F$7,V666),0),"")</f>
        <v/>
      </c>
    </row>
    <row r="667" spans="16:30" ht="16.5" x14ac:dyDescent="0.2">
      <c r="P667" s="120">
        <v>663</v>
      </c>
      <c r="Q667" s="14">
        <f t="shared" si="138"/>
        <v>13</v>
      </c>
      <c r="R667" s="14">
        <f>INDEX(挂机升级突破!$BG$6:$BG$57,卡牌消耗!X667)</f>
        <v>11</v>
      </c>
      <c r="S667" s="14">
        <f>INDEX(挂机升级突破!BH$6:BH$57,卡牌消耗!$X667)</f>
        <v>5</v>
      </c>
      <c r="T667" s="14">
        <f>INDEX(挂机升级突破!BI$6:BI$57,卡牌消耗!$X667)</f>
        <v>0</v>
      </c>
      <c r="U667" s="14" t="str">
        <f t="shared" si="139"/>
        <v>塞伯罗斯</v>
      </c>
      <c r="V667" s="14">
        <f t="shared" si="140"/>
        <v>2</v>
      </c>
      <c r="W667" s="14" t="str">
        <f t="shared" si="141"/>
        <v>塞伯罗斯魂火-39</v>
      </c>
      <c r="X667" s="14">
        <f t="shared" si="142"/>
        <v>39</v>
      </c>
      <c r="Y667" s="14" t="str">
        <f>INDEX(挂机升级突破!$BJ$4:$BT$4,INDEX(挂机升级突破!$BG$6:$BG$57,卡牌消耗!X667))</f>
        <v>金币</v>
      </c>
      <c r="Z667" s="14">
        <f>ROUND(INDEX(挂机升级突破!$AZ$6:$AZ$57,卡牌消耗!X667)*INDEX(卡牌消耗!$B$8:$F$8,V667),0)</f>
        <v>33002</v>
      </c>
      <c r="AA667" s="14" t="str">
        <f>IF(S667&gt;0,INDEX(挂机升级突破!$BJ$4:$BT$4,S667),"")</f>
        <v>红色基础材料</v>
      </c>
      <c r="AB667" s="14">
        <f>ROUND(INDEX(挂机升级突破!$BJ$6:$BT$57,卡牌消耗!X667,S667)*INDEX(卡牌消耗!$B$5:$F$5,V667),0)</f>
        <v>6</v>
      </c>
      <c r="AC667" s="14" t="str">
        <f>IF(T667&gt;0,INDEX(挂机升级突破!$BJ$4:$BT$4,T667),"")</f>
        <v/>
      </c>
      <c r="AD667" s="14" t="str">
        <f>IF(T667&gt;0,ROUND(INDEX(挂机升级突破!$BJ$6:$BT$57,卡牌消耗!X667,T667)*INDEX(卡牌消耗!$B$7:$F$7,V667),0),"")</f>
        <v/>
      </c>
    </row>
    <row r="668" spans="16:30" ht="16.5" x14ac:dyDescent="0.2">
      <c r="P668" s="120">
        <v>664</v>
      </c>
      <c r="Q668" s="14">
        <f t="shared" si="138"/>
        <v>13</v>
      </c>
      <c r="R668" s="14">
        <f>INDEX(挂机升级突破!$BG$6:$BG$57,卡牌消耗!X668)</f>
        <v>11</v>
      </c>
      <c r="S668" s="14">
        <f>INDEX(挂机升级突破!BH$6:BH$57,卡牌消耗!$X668)</f>
        <v>5</v>
      </c>
      <c r="T668" s="14">
        <f>INDEX(挂机升级突破!BI$6:BI$57,卡牌消耗!$X668)</f>
        <v>0</v>
      </c>
      <c r="U668" s="14" t="str">
        <f t="shared" si="139"/>
        <v>塞伯罗斯</v>
      </c>
      <c r="V668" s="14">
        <f t="shared" si="140"/>
        <v>2</v>
      </c>
      <c r="W668" s="14" t="str">
        <f t="shared" si="141"/>
        <v>塞伯罗斯魂火-40</v>
      </c>
      <c r="X668" s="14">
        <f t="shared" si="142"/>
        <v>40</v>
      </c>
      <c r="Y668" s="14" t="str">
        <f>INDEX(挂机升级突破!$BJ$4:$BT$4,INDEX(挂机升级突破!$BG$6:$BG$57,卡牌消耗!X668))</f>
        <v>金币</v>
      </c>
      <c r="Z668" s="14">
        <f>ROUND(INDEX(挂机升级突破!$AZ$6:$AZ$57,卡牌消耗!X668)*INDEX(卡牌消耗!$B$8:$F$8,V668),0)</f>
        <v>36810</v>
      </c>
      <c r="AA668" s="14" t="str">
        <f>IF(S668&gt;0,INDEX(挂机升级突破!$BJ$4:$BT$4,S668),"")</f>
        <v>红色基础材料</v>
      </c>
      <c r="AB668" s="14">
        <f>ROUND(INDEX(挂机升级突破!$BJ$6:$BT$57,卡牌消耗!X668,S668)*INDEX(卡牌消耗!$B$5:$F$5,V668),0)</f>
        <v>6</v>
      </c>
      <c r="AC668" s="14" t="str">
        <f>IF(T668&gt;0,INDEX(挂机升级突破!$BJ$4:$BT$4,T668),"")</f>
        <v/>
      </c>
      <c r="AD668" s="14" t="str">
        <f>IF(T668&gt;0,ROUND(INDEX(挂机升级突破!$BJ$6:$BT$57,卡牌消耗!X668,T668)*INDEX(卡牌消耗!$B$7:$F$7,V668),0),"")</f>
        <v/>
      </c>
    </row>
    <row r="669" spans="16:30" ht="16.5" x14ac:dyDescent="0.2">
      <c r="P669" s="120">
        <v>665</v>
      </c>
      <c r="Q669" s="14">
        <f t="shared" si="138"/>
        <v>13</v>
      </c>
      <c r="R669" s="14">
        <f>INDEX(挂机升级突破!$BG$6:$BG$57,卡牌消耗!X669)</f>
        <v>11</v>
      </c>
      <c r="S669" s="14">
        <f>INDEX(挂机升级突破!BH$6:BH$57,卡牌消耗!$X669)</f>
        <v>5</v>
      </c>
      <c r="T669" s="14">
        <f>INDEX(挂机升级突破!BI$6:BI$57,卡牌消耗!$X669)</f>
        <v>10</v>
      </c>
      <c r="U669" s="14" t="str">
        <f t="shared" si="139"/>
        <v>塞伯罗斯</v>
      </c>
      <c r="V669" s="14">
        <f t="shared" si="140"/>
        <v>2</v>
      </c>
      <c r="W669" s="14" t="str">
        <f t="shared" si="141"/>
        <v>塞伯罗斯魂火-41</v>
      </c>
      <c r="X669" s="14">
        <f t="shared" si="142"/>
        <v>41</v>
      </c>
      <c r="Y669" s="14" t="str">
        <f>INDEX(挂机升级突破!$BJ$4:$BT$4,INDEX(挂机升级突破!$BG$6:$BG$57,卡牌消耗!X669))</f>
        <v>金币</v>
      </c>
      <c r="Z669" s="14">
        <f>ROUND(INDEX(挂机升级突破!$AZ$6:$AZ$57,卡牌消耗!X669)*INDEX(卡牌消耗!$B$8:$F$8,V669),0)</f>
        <v>41251</v>
      </c>
      <c r="AA669" s="14" t="str">
        <f>IF(S669&gt;0,INDEX(挂机升级突破!$BJ$4:$BT$4,S669),"")</f>
        <v>红色基础材料</v>
      </c>
      <c r="AB669" s="14">
        <f>ROUND(INDEX(挂机升级突破!$BJ$6:$BT$57,卡牌消耗!X669,S669)*INDEX(卡牌消耗!$B$5:$F$5,V669),0)</f>
        <v>7</v>
      </c>
      <c r="AC669" s="14" t="str">
        <f>IF(T669&gt;0,INDEX(挂机升级突破!$BJ$4:$BT$4,T669),"")</f>
        <v>灵玉</v>
      </c>
      <c r="AD669" s="14">
        <f>IF(T669&gt;0,ROUND(INDEX(挂机升级突破!$BJ$6:$BT$57,卡牌消耗!X669,T669)*INDEX(卡牌消耗!$B$7:$F$7,V669),0),"")</f>
        <v>1</v>
      </c>
    </row>
    <row r="670" spans="16:30" ht="16.5" x14ac:dyDescent="0.2">
      <c r="P670" s="120">
        <v>666</v>
      </c>
      <c r="Q670" s="14">
        <f t="shared" si="138"/>
        <v>13</v>
      </c>
      <c r="R670" s="14">
        <f>INDEX(挂机升级突破!$BG$6:$BG$57,卡牌消耗!X670)</f>
        <v>11</v>
      </c>
      <c r="S670" s="14">
        <f>INDEX(挂机升级突破!BH$6:BH$57,卡牌消耗!$X670)</f>
        <v>5</v>
      </c>
      <c r="T670" s="14">
        <f>INDEX(挂机升级突破!BI$6:BI$57,卡牌消耗!$X670)</f>
        <v>10</v>
      </c>
      <c r="U670" s="14" t="str">
        <f t="shared" si="139"/>
        <v>塞伯罗斯</v>
      </c>
      <c r="V670" s="14">
        <f t="shared" si="140"/>
        <v>2</v>
      </c>
      <c r="W670" s="14" t="str">
        <f t="shared" si="141"/>
        <v>塞伯罗斯魂火-42</v>
      </c>
      <c r="X670" s="14">
        <f t="shared" si="142"/>
        <v>42</v>
      </c>
      <c r="Y670" s="14" t="str">
        <f>INDEX(挂机升级突破!$BJ$4:$BT$4,INDEX(挂机升级突破!$BG$6:$BG$57,卡牌消耗!X670))</f>
        <v>金币</v>
      </c>
      <c r="Z670" s="14">
        <f>ROUND(INDEX(挂机升级突破!$AZ$6:$AZ$57,卡牌消耗!X670)*INDEX(卡牌消耗!$B$8:$F$8,V670),0)</f>
        <v>46011</v>
      </c>
      <c r="AA670" s="14" t="str">
        <f>IF(S670&gt;0,INDEX(挂机升级突破!$BJ$4:$BT$4,S670),"")</f>
        <v>红色基础材料</v>
      </c>
      <c r="AB670" s="14">
        <f>ROUND(INDEX(挂机升级突破!$BJ$6:$BT$57,卡牌消耗!X670,S670)*INDEX(卡牌消耗!$B$5:$F$5,V670),0)</f>
        <v>7</v>
      </c>
      <c r="AC670" s="14" t="str">
        <f>IF(T670&gt;0,INDEX(挂机升级突破!$BJ$4:$BT$4,T670),"")</f>
        <v>灵玉</v>
      </c>
      <c r="AD670" s="14">
        <f>IF(T670&gt;0,ROUND(INDEX(挂机升级突破!$BJ$6:$BT$57,卡牌消耗!X670,T670)*INDEX(卡牌消耗!$B$7:$F$7,V670),0),"")</f>
        <v>1</v>
      </c>
    </row>
    <row r="671" spans="16:30" ht="16.5" x14ac:dyDescent="0.2">
      <c r="P671" s="120">
        <v>667</v>
      </c>
      <c r="Q671" s="14">
        <f t="shared" si="138"/>
        <v>13</v>
      </c>
      <c r="R671" s="14">
        <f>INDEX(挂机升级突破!$BG$6:$BG$57,卡牌消耗!X671)</f>
        <v>11</v>
      </c>
      <c r="S671" s="14">
        <f>INDEX(挂机升级突破!BH$6:BH$57,卡牌消耗!$X671)</f>
        <v>5</v>
      </c>
      <c r="T671" s="14">
        <f>INDEX(挂机升级突破!BI$6:BI$57,卡牌消耗!$X671)</f>
        <v>10</v>
      </c>
      <c r="U671" s="14" t="str">
        <f t="shared" si="139"/>
        <v>塞伯罗斯</v>
      </c>
      <c r="V671" s="14">
        <f t="shared" si="140"/>
        <v>2</v>
      </c>
      <c r="W671" s="14" t="str">
        <f t="shared" si="141"/>
        <v>塞伯罗斯魂火-43</v>
      </c>
      <c r="X671" s="14">
        <f t="shared" si="142"/>
        <v>43</v>
      </c>
      <c r="Y671" s="14" t="str">
        <f>INDEX(挂机升级突破!$BJ$4:$BT$4,INDEX(挂机升级突破!$BG$6:$BG$57,卡牌消耗!X671))</f>
        <v>金币</v>
      </c>
      <c r="Z671" s="14">
        <f>ROUND(INDEX(挂机升级突破!$AZ$6:$AZ$57,卡牌消耗!X671)*INDEX(卡牌消耗!$B$8:$F$8,V671),0)</f>
        <v>49140</v>
      </c>
      <c r="AA671" s="14" t="str">
        <f>IF(S671&gt;0,INDEX(挂机升级突破!$BJ$4:$BT$4,S671),"")</f>
        <v>红色基础材料</v>
      </c>
      <c r="AB671" s="14">
        <f>ROUND(INDEX(挂机升级突破!$BJ$6:$BT$57,卡牌消耗!X671,S671)*INDEX(卡牌消耗!$B$5:$F$5,V671),0)</f>
        <v>7</v>
      </c>
      <c r="AC671" s="14" t="str">
        <f>IF(T671&gt;0,INDEX(挂机升级突破!$BJ$4:$BT$4,T671),"")</f>
        <v>灵玉</v>
      </c>
      <c r="AD671" s="14">
        <f>IF(T671&gt;0,ROUND(INDEX(挂机升级突破!$BJ$6:$BT$57,卡牌消耗!X671,T671)*INDEX(卡牌消耗!$B$7:$F$7,V671),0),"")</f>
        <v>1</v>
      </c>
    </row>
    <row r="672" spans="16:30" ht="16.5" x14ac:dyDescent="0.2">
      <c r="P672" s="120">
        <v>668</v>
      </c>
      <c r="Q672" s="14">
        <f t="shared" si="138"/>
        <v>13</v>
      </c>
      <c r="R672" s="14">
        <f>INDEX(挂机升级突破!$BG$6:$BG$57,卡牌消耗!X672)</f>
        <v>11</v>
      </c>
      <c r="S672" s="14">
        <f>INDEX(挂机升级突破!BH$6:BH$57,卡牌消耗!$X672)</f>
        <v>5</v>
      </c>
      <c r="T672" s="14">
        <f>INDEX(挂机升级突破!BI$6:BI$57,卡牌消耗!$X672)</f>
        <v>10</v>
      </c>
      <c r="U672" s="14" t="str">
        <f t="shared" si="139"/>
        <v>塞伯罗斯</v>
      </c>
      <c r="V672" s="14">
        <f t="shared" si="140"/>
        <v>2</v>
      </c>
      <c r="W672" s="14" t="str">
        <f t="shared" si="141"/>
        <v>塞伯罗斯魂火-44</v>
      </c>
      <c r="X672" s="14">
        <f t="shared" si="142"/>
        <v>44</v>
      </c>
      <c r="Y672" s="14" t="str">
        <f>INDEX(挂机升级突破!$BJ$4:$BT$4,INDEX(挂机升级突破!$BG$6:$BG$57,卡牌消耗!X672))</f>
        <v>金币</v>
      </c>
      <c r="Z672" s="14">
        <f>ROUND(INDEX(挂机升级突破!$AZ$6:$AZ$57,卡牌消耗!X672)*INDEX(卡牌消耗!$B$8:$F$8,V672),0)</f>
        <v>54810</v>
      </c>
      <c r="AA672" s="14" t="str">
        <f>IF(S672&gt;0,INDEX(挂机升级突破!$BJ$4:$BT$4,S672),"")</f>
        <v>红色基础材料</v>
      </c>
      <c r="AB672" s="14">
        <f>ROUND(INDEX(挂机升级突破!$BJ$6:$BT$57,卡牌消耗!X672,S672)*INDEX(卡牌消耗!$B$5:$F$5,V672),0)</f>
        <v>9</v>
      </c>
      <c r="AC672" s="14" t="str">
        <f>IF(T672&gt;0,INDEX(挂机升级突破!$BJ$4:$BT$4,T672),"")</f>
        <v>灵玉</v>
      </c>
      <c r="AD672" s="14">
        <f>IF(T672&gt;0,ROUND(INDEX(挂机升级突破!$BJ$6:$BT$57,卡牌消耗!X672,T672)*INDEX(卡牌消耗!$B$7:$F$7,V672),0),"")</f>
        <v>1</v>
      </c>
    </row>
    <row r="673" spans="16:30" ht="16.5" x14ac:dyDescent="0.2">
      <c r="P673" s="120">
        <v>669</v>
      </c>
      <c r="Q673" s="14">
        <f t="shared" si="138"/>
        <v>13</v>
      </c>
      <c r="R673" s="14">
        <f>INDEX(挂机升级突破!$BG$6:$BG$57,卡牌消耗!X673)</f>
        <v>11</v>
      </c>
      <c r="S673" s="14">
        <f>INDEX(挂机升级突破!BH$6:BH$57,卡牌消耗!$X673)</f>
        <v>5</v>
      </c>
      <c r="T673" s="14">
        <f>INDEX(挂机升级突破!BI$6:BI$57,卡牌消耗!$X673)</f>
        <v>10</v>
      </c>
      <c r="U673" s="14" t="str">
        <f t="shared" si="139"/>
        <v>塞伯罗斯</v>
      </c>
      <c r="V673" s="14">
        <f t="shared" si="140"/>
        <v>2</v>
      </c>
      <c r="W673" s="14" t="str">
        <f t="shared" si="141"/>
        <v>塞伯罗斯魂火-45</v>
      </c>
      <c r="X673" s="14">
        <f t="shared" si="142"/>
        <v>45</v>
      </c>
      <c r="Y673" s="14" t="str">
        <f>INDEX(挂机升级突破!$BJ$4:$BT$4,INDEX(挂机升级突破!$BG$6:$BG$57,卡牌消耗!X673))</f>
        <v>金币</v>
      </c>
      <c r="Z673" s="14">
        <f>ROUND(INDEX(挂机升级突破!$AZ$6:$AZ$57,卡牌消耗!X673)*INDEX(卡牌消耗!$B$8:$F$8,V673),0)</f>
        <v>59245</v>
      </c>
      <c r="AA673" s="14" t="str">
        <f>IF(S673&gt;0,INDEX(挂机升级突破!$BJ$4:$BT$4,S673),"")</f>
        <v>红色基础材料</v>
      </c>
      <c r="AB673" s="14">
        <f>ROUND(INDEX(挂机升级突破!$BJ$6:$BT$57,卡牌消耗!X673,S673)*INDEX(卡牌消耗!$B$5:$F$5,V673),0)</f>
        <v>9</v>
      </c>
      <c r="AC673" s="14" t="str">
        <f>IF(T673&gt;0,INDEX(挂机升级突破!$BJ$4:$BT$4,T673),"")</f>
        <v>灵玉</v>
      </c>
      <c r="AD673" s="14">
        <f>IF(T673&gt;0,ROUND(INDEX(挂机升级突破!$BJ$6:$BT$57,卡牌消耗!X673,T673)*INDEX(卡牌消耗!$B$7:$F$7,V673),0),"")</f>
        <v>1</v>
      </c>
    </row>
    <row r="674" spans="16:30" ht="16.5" x14ac:dyDescent="0.2">
      <c r="P674" s="120">
        <v>670</v>
      </c>
      <c r="Q674" s="14">
        <f t="shared" si="138"/>
        <v>13</v>
      </c>
      <c r="R674" s="14">
        <f>INDEX(挂机升级突破!$BG$6:$BG$57,卡牌消耗!X674)</f>
        <v>11</v>
      </c>
      <c r="S674" s="14">
        <f>INDEX(挂机升级突破!BH$6:BH$57,卡牌消耗!$X674)</f>
        <v>5</v>
      </c>
      <c r="T674" s="14">
        <f>INDEX(挂机升级突破!BI$6:BI$57,卡牌消耗!$X674)</f>
        <v>10</v>
      </c>
      <c r="U674" s="14" t="str">
        <f t="shared" si="139"/>
        <v>塞伯罗斯</v>
      </c>
      <c r="V674" s="14">
        <f t="shared" si="140"/>
        <v>2</v>
      </c>
      <c r="W674" s="14" t="str">
        <f t="shared" si="141"/>
        <v>塞伯罗斯魂火-46</v>
      </c>
      <c r="X674" s="14">
        <f t="shared" si="142"/>
        <v>46</v>
      </c>
      <c r="Y674" s="14" t="str">
        <f>INDEX(挂机升级突破!$BJ$4:$BT$4,INDEX(挂机升级突破!$BG$6:$BG$57,卡牌消耗!X674))</f>
        <v>金币</v>
      </c>
      <c r="Z674" s="14">
        <f>ROUND(INDEX(挂机升级突破!$AZ$6:$AZ$57,卡牌消耗!X674)*INDEX(卡牌消耗!$B$8:$F$8,V674),0)</f>
        <v>66080</v>
      </c>
      <c r="AA674" s="14" t="str">
        <f>IF(S674&gt;0,INDEX(挂机升级突破!$BJ$4:$BT$4,S674),"")</f>
        <v>红色基础材料</v>
      </c>
      <c r="AB674" s="14">
        <f>ROUND(INDEX(挂机升级突破!$BJ$6:$BT$57,卡牌消耗!X674,S674)*INDEX(卡牌消耗!$B$5:$F$5,V674),0)</f>
        <v>9</v>
      </c>
      <c r="AC674" s="14" t="str">
        <f>IF(T674&gt;0,INDEX(挂机升级突破!$BJ$4:$BT$4,T674),"")</f>
        <v>灵玉</v>
      </c>
      <c r="AD674" s="14">
        <f>IF(T674&gt;0,ROUND(INDEX(挂机升级突破!$BJ$6:$BT$57,卡牌消耗!X674,T674)*INDEX(卡牌消耗!$B$7:$F$7,V674),0),"")</f>
        <v>1</v>
      </c>
    </row>
    <row r="675" spans="16:30" ht="16.5" x14ac:dyDescent="0.2">
      <c r="P675" s="120">
        <v>671</v>
      </c>
      <c r="Q675" s="14">
        <f t="shared" si="138"/>
        <v>13</v>
      </c>
      <c r="R675" s="14">
        <f>INDEX(挂机升级突破!$BG$6:$BG$57,卡牌消耗!X675)</f>
        <v>11</v>
      </c>
      <c r="S675" s="14">
        <f>INDEX(挂机升级突破!BH$6:BH$57,卡牌消耗!$X675)</f>
        <v>5</v>
      </c>
      <c r="T675" s="14">
        <f>INDEX(挂机升级突破!BI$6:BI$57,卡牌消耗!$X675)</f>
        <v>10</v>
      </c>
      <c r="U675" s="14" t="str">
        <f t="shared" si="139"/>
        <v>塞伯罗斯</v>
      </c>
      <c r="V675" s="14">
        <f t="shared" si="140"/>
        <v>2</v>
      </c>
      <c r="W675" s="14" t="str">
        <f t="shared" si="141"/>
        <v>塞伯罗斯魂火-47</v>
      </c>
      <c r="X675" s="14">
        <f t="shared" si="142"/>
        <v>47</v>
      </c>
      <c r="Y675" s="14" t="str">
        <f>INDEX(挂机升级突破!$BJ$4:$BT$4,INDEX(挂机升级突破!$BG$6:$BG$57,卡牌消耗!X675))</f>
        <v>金币</v>
      </c>
      <c r="Z675" s="14">
        <f>ROUND(INDEX(挂机升级突破!$AZ$6:$AZ$57,卡牌消耗!X675)*INDEX(卡牌消耗!$B$8:$F$8,V675),0)</f>
        <v>70371</v>
      </c>
      <c r="AA675" s="14" t="str">
        <f>IF(S675&gt;0,INDEX(挂机升级突破!$BJ$4:$BT$4,S675),"")</f>
        <v>红色基础材料</v>
      </c>
      <c r="AB675" s="14">
        <f>ROUND(INDEX(挂机升级突破!$BJ$6:$BT$57,卡牌消耗!X675,S675)*INDEX(卡牌消耗!$B$5:$F$5,V675),0)</f>
        <v>9</v>
      </c>
      <c r="AC675" s="14" t="str">
        <f>IF(T675&gt;0,INDEX(挂机升级突破!$BJ$4:$BT$4,T675),"")</f>
        <v>灵玉</v>
      </c>
      <c r="AD675" s="14">
        <f>IF(T675&gt;0,ROUND(INDEX(挂机升级突破!$BJ$6:$BT$57,卡牌消耗!X675,T675)*INDEX(卡牌消耗!$B$7:$F$7,V675),0),"")</f>
        <v>1</v>
      </c>
    </row>
    <row r="676" spans="16:30" ht="16.5" x14ac:dyDescent="0.2">
      <c r="P676" s="120">
        <v>672</v>
      </c>
      <c r="Q676" s="14">
        <f t="shared" si="138"/>
        <v>13</v>
      </c>
      <c r="R676" s="14">
        <f>INDEX(挂机升级突破!$BG$6:$BG$57,卡牌消耗!X676)</f>
        <v>11</v>
      </c>
      <c r="S676" s="14">
        <f>INDEX(挂机升级突破!BH$6:BH$57,卡牌消耗!$X676)</f>
        <v>5</v>
      </c>
      <c r="T676" s="14">
        <f>INDEX(挂机升级突破!BI$6:BI$57,卡牌消耗!$X676)</f>
        <v>10</v>
      </c>
      <c r="U676" s="14" t="str">
        <f t="shared" si="139"/>
        <v>塞伯罗斯</v>
      </c>
      <c r="V676" s="14">
        <f t="shared" si="140"/>
        <v>2</v>
      </c>
      <c r="W676" s="14" t="str">
        <f t="shared" si="141"/>
        <v>塞伯罗斯魂火-48</v>
      </c>
      <c r="X676" s="14">
        <f t="shared" si="142"/>
        <v>48</v>
      </c>
      <c r="Y676" s="14" t="str">
        <f>INDEX(挂机升级突破!$BJ$4:$BT$4,INDEX(挂机升级突破!$BG$6:$BG$57,卡牌消耗!X676))</f>
        <v>金币</v>
      </c>
      <c r="Z676" s="14">
        <f>ROUND(INDEX(挂机升级突破!$AZ$6:$AZ$57,卡牌消耗!X676)*INDEX(卡牌消耗!$B$8:$F$8,V676),0)</f>
        <v>78491</v>
      </c>
      <c r="AA676" s="14" t="str">
        <f>IF(S676&gt;0,INDEX(挂机升级突破!$BJ$4:$BT$4,S676),"")</f>
        <v>红色基础材料</v>
      </c>
      <c r="AB676" s="14">
        <f>ROUND(INDEX(挂机升级突破!$BJ$6:$BT$57,卡牌消耗!X676,S676)*INDEX(卡牌消耗!$B$5:$F$5,V676),0)</f>
        <v>9</v>
      </c>
      <c r="AC676" s="14" t="str">
        <f>IF(T676&gt;0,INDEX(挂机升级突破!$BJ$4:$BT$4,T676),"")</f>
        <v>灵玉</v>
      </c>
      <c r="AD676" s="14">
        <f>IF(T676&gt;0,ROUND(INDEX(挂机升级突破!$BJ$6:$BT$57,卡牌消耗!X676,T676)*INDEX(卡牌消耗!$B$7:$F$7,V676),0),"")</f>
        <v>1</v>
      </c>
    </row>
    <row r="677" spans="16:30" ht="16.5" x14ac:dyDescent="0.2">
      <c r="P677" s="120">
        <v>673</v>
      </c>
      <c r="Q677" s="14">
        <f t="shared" si="138"/>
        <v>13</v>
      </c>
      <c r="R677" s="14">
        <f>INDEX(挂机升级突破!$BG$6:$BG$57,卡牌消耗!X677)</f>
        <v>11</v>
      </c>
      <c r="S677" s="14">
        <f>INDEX(挂机升级突破!BH$6:BH$57,卡牌消耗!$X677)</f>
        <v>5</v>
      </c>
      <c r="T677" s="14">
        <f>INDEX(挂机升级突破!BI$6:BI$57,卡牌消耗!$X677)</f>
        <v>10</v>
      </c>
      <c r="U677" s="14" t="str">
        <f t="shared" si="139"/>
        <v>塞伯罗斯</v>
      </c>
      <c r="V677" s="14">
        <f t="shared" si="140"/>
        <v>2</v>
      </c>
      <c r="W677" s="14" t="str">
        <f t="shared" si="141"/>
        <v>塞伯罗斯魂火-49</v>
      </c>
      <c r="X677" s="14">
        <f t="shared" si="142"/>
        <v>49</v>
      </c>
      <c r="Y677" s="14" t="str">
        <f>INDEX(挂机升级突破!$BJ$4:$BT$4,INDEX(挂机升级突破!$BG$6:$BG$57,卡牌消耗!X677))</f>
        <v>金币</v>
      </c>
      <c r="Z677" s="14">
        <f>ROUND(INDEX(挂机升级突破!$AZ$6:$AZ$57,卡牌消耗!X677)*INDEX(卡牌消耗!$B$8:$F$8,V677),0)</f>
        <v>82555</v>
      </c>
      <c r="AA677" s="14" t="str">
        <f>IF(S677&gt;0,INDEX(挂机升级突破!$BJ$4:$BT$4,S677),"")</f>
        <v>红色基础材料</v>
      </c>
      <c r="AB677" s="14">
        <f>ROUND(INDEX(挂机升级突破!$BJ$6:$BT$57,卡牌消耗!X677,S677)*INDEX(卡牌消耗!$B$5:$F$5,V677),0)</f>
        <v>10</v>
      </c>
      <c r="AC677" s="14" t="str">
        <f>IF(T677&gt;0,INDEX(挂机升级突破!$BJ$4:$BT$4,T677),"")</f>
        <v>灵玉</v>
      </c>
      <c r="AD677" s="14">
        <f>IF(T677&gt;0,ROUND(INDEX(挂机升级突破!$BJ$6:$BT$57,卡牌消耗!X677,T677)*INDEX(卡牌消耗!$B$7:$F$7,V677),0),"")</f>
        <v>1</v>
      </c>
    </row>
    <row r="678" spans="16:30" ht="16.5" x14ac:dyDescent="0.2">
      <c r="P678" s="120">
        <v>674</v>
      </c>
      <c r="Q678" s="14">
        <f t="shared" si="138"/>
        <v>13</v>
      </c>
      <c r="R678" s="14">
        <f>INDEX(挂机升级突破!$BG$6:$BG$57,卡牌消耗!X678)</f>
        <v>11</v>
      </c>
      <c r="S678" s="14">
        <f>INDEX(挂机升级突破!BH$6:BH$57,卡牌消耗!$X678)</f>
        <v>5</v>
      </c>
      <c r="T678" s="14">
        <f>INDEX(挂机升级突破!BI$6:BI$57,卡牌消耗!$X678)</f>
        <v>10</v>
      </c>
      <c r="U678" s="14" t="str">
        <f t="shared" si="139"/>
        <v>塞伯罗斯</v>
      </c>
      <c r="V678" s="14">
        <f t="shared" si="140"/>
        <v>2</v>
      </c>
      <c r="W678" s="14" t="str">
        <f t="shared" si="141"/>
        <v>塞伯罗斯魂火-50</v>
      </c>
      <c r="X678" s="14">
        <f t="shared" si="142"/>
        <v>50</v>
      </c>
      <c r="Y678" s="14" t="str">
        <f>INDEX(挂机升级突破!$BJ$4:$BT$4,INDEX(挂机升级突破!$BG$6:$BG$57,卡牌消耗!X678))</f>
        <v>金币</v>
      </c>
      <c r="Z678" s="14">
        <f>ROUND(INDEX(挂机升级突破!$AZ$6:$AZ$57,卡牌消耗!X678)*INDEX(卡牌消耗!$B$8:$F$8,V678),0)</f>
        <v>92078</v>
      </c>
      <c r="AA678" s="14" t="str">
        <f>IF(S678&gt;0,INDEX(挂机升级突破!$BJ$4:$BT$4,S678),"")</f>
        <v>红色基础材料</v>
      </c>
      <c r="AB678" s="14">
        <f>ROUND(INDEX(挂机升级突破!$BJ$6:$BT$57,卡牌消耗!X678,S678)*INDEX(卡牌消耗!$B$5:$F$5,V678),0)</f>
        <v>10</v>
      </c>
      <c r="AC678" s="14" t="str">
        <f>IF(T678&gt;0,INDEX(挂机升级突破!$BJ$4:$BT$4,T678),"")</f>
        <v>灵玉</v>
      </c>
      <c r="AD678" s="14">
        <f>IF(T678&gt;0,ROUND(INDEX(挂机升级突破!$BJ$6:$BT$57,卡牌消耗!X678,T678)*INDEX(卡牌消耗!$B$7:$F$7,V678),0),"")</f>
        <v>1</v>
      </c>
    </row>
    <row r="679" spans="16:30" ht="16.5" x14ac:dyDescent="0.2">
      <c r="P679" s="120">
        <v>675</v>
      </c>
      <c r="Q679" s="14">
        <f t="shared" si="138"/>
        <v>13</v>
      </c>
      <c r="R679" s="14">
        <f>INDEX(挂机升级突破!$BG$6:$BG$57,卡牌消耗!X679)</f>
        <v>11</v>
      </c>
      <c r="S679" s="14">
        <f>INDEX(挂机升级突破!BH$6:BH$57,卡牌消耗!$X679)</f>
        <v>5</v>
      </c>
      <c r="T679" s="14">
        <f>INDEX(挂机升级突破!BI$6:BI$57,卡牌消耗!$X679)</f>
        <v>10</v>
      </c>
      <c r="U679" s="14" t="str">
        <f t="shared" si="139"/>
        <v>塞伯罗斯</v>
      </c>
      <c r="V679" s="14">
        <f t="shared" si="140"/>
        <v>2</v>
      </c>
      <c r="W679" s="14" t="str">
        <f t="shared" si="141"/>
        <v>塞伯罗斯魂火-51</v>
      </c>
      <c r="X679" s="14">
        <f t="shared" si="142"/>
        <v>51</v>
      </c>
      <c r="Y679" s="14" t="str">
        <f>INDEX(挂机升级突破!$BJ$4:$BT$4,INDEX(挂机升级突破!$BG$6:$BG$57,卡牌消耗!X679))</f>
        <v>金币</v>
      </c>
      <c r="Z679" s="14">
        <f>ROUND(INDEX(挂机升级突破!$AZ$6:$AZ$57,卡牌消耗!X679)*INDEX(卡牌消耗!$B$8:$F$8,V679),0)</f>
        <v>96096</v>
      </c>
      <c r="AA679" s="14" t="str">
        <f>IF(S679&gt;0,INDEX(挂机升级突破!$BJ$4:$BT$4,S679),"")</f>
        <v>红色基础材料</v>
      </c>
      <c r="AB679" s="14">
        <f>ROUND(INDEX(挂机升级突破!$BJ$6:$BT$57,卡牌消耗!X679,S679)*INDEX(卡牌消耗!$B$5:$F$5,V679),0)</f>
        <v>10</v>
      </c>
      <c r="AC679" s="14" t="str">
        <f>IF(T679&gt;0,INDEX(挂机升级突破!$BJ$4:$BT$4,T679),"")</f>
        <v>灵玉</v>
      </c>
      <c r="AD679" s="14">
        <f>IF(T679&gt;0,ROUND(INDEX(挂机升级突破!$BJ$6:$BT$57,卡牌消耗!X679,T679)*INDEX(卡牌消耗!$B$7:$F$7,V679),0),"")</f>
        <v>1</v>
      </c>
    </row>
    <row r="680" spans="16:30" ht="16.5" x14ac:dyDescent="0.2">
      <c r="P680" s="120">
        <v>676</v>
      </c>
      <c r="Q680" s="14">
        <f t="shared" si="138"/>
        <v>13</v>
      </c>
      <c r="R680" s="14">
        <f>INDEX(挂机升级突破!$BG$6:$BG$57,卡牌消耗!X680)</f>
        <v>11</v>
      </c>
      <c r="S680" s="14">
        <f>INDEX(挂机升级突破!BH$6:BH$57,卡牌消耗!$X680)</f>
        <v>5</v>
      </c>
      <c r="T680" s="14">
        <f>INDEX(挂机升级突破!BI$6:BI$57,卡牌消耗!$X680)</f>
        <v>10</v>
      </c>
      <c r="U680" s="14" t="str">
        <f t="shared" si="139"/>
        <v>塞伯罗斯</v>
      </c>
      <c r="V680" s="14">
        <f t="shared" si="140"/>
        <v>2</v>
      </c>
      <c r="W680" s="14" t="str">
        <f t="shared" si="141"/>
        <v>塞伯罗斯魂火-52</v>
      </c>
      <c r="X680" s="14">
        <f t="shared" si="142"/>
        <v>52</v>
      </c>
      <c r="Y680" s="14" t="str">
        <f>INDEX(挂机升级突破!$BJ$4:$BT$4,INDEX(挂机升级突破!$BG$6:$BG$57,卡牌消耗!X680))</f>
        <v>金币</v>
      </c>
      <c r="Z680" s="14">
        <f>ROUND(INDEX(挂机升级突破!$AZ$6:$AZ$57,卡牌消耗!X680)*INDEX(卡牌消耗!$B$8:$F$8,V680),0)</f>
        <v>107184</v>
      </c>
      <c r="AA680" s="14" t="str">
        <f>IF(S680&gt;0,INDEX(挂机升级突破!$BJ$4:$BT$4,S680),"")</f>
        <v>红色基础材料</v>
      </c>
      <c r="AB680" s="14">
        <f>ROUND(INDEX(挂机升级突破!$BJ$6:$BT$57,卡牌消耗!X680,S680)*INDEX(卡牌消耗!$B$5:$F$5,V680),0)</f>
        <v>10</v>
      </c>
      <c r="AC680" s="14" t="str">
        <f>IF(T680&gt;0,INDEX(挂机升级突破!$BJ$4:$BT$4,T680),"")</f>
        <v>灵玉</v>
      </c>
      <c r="AD680" s="14">
        <f>IF(T680&gt;0,ROUND(INDEX(挂机升级突破!$BJ$6:$BT$57,卡牌消耗!X680,T680)*INDEX(卡牌消耗!$B$7:$F$7,V680),0),"")</f>
        <v>1</v>
      </c>
    </row>
    <row r="681" spans="16:30" ht="16.5" x14ac:dyDescent="0.2">
      <c r="P681" s="120">
        <v>677</v>
      </c>
      <c r="Q681" s="14">
        <f t="shared" si="138"/>
        <v>14</v>
      </c>
      <c r="R681" s="14">
        <f>INDEX(挂机升级突破!$BG$6:$BG$57,卡牌消耗!X681)</f>
        <v>11</v>
      </c>
      <c r="S681" s="14">
        <f>INDEX(挂机升级突破!BH$6:BH$57,卡牌消耗!$X681)</f>
        <v>1</v>
      </c>
      <c r="T681" s="14">
        <f>INDEX(挂机升级突破!BI$6:BI$57,卡牌消耗!$X681)</f>
        <v>0</v>
      </c>
      <c r="U681" s="14" t="str">
        <f t="shared" si="139"/>
        <v>石灵明</v>
      </c>
      <c r="V681" s="14">
        <f t="shared" si="140"/>
        <v>3</v>
      </c>
      <c r="W681" s="14" t="str">
        <f t="shared" si="141"/>
        <v>石灵明魂火-1</v>
      </c>
      <c r="X681" s="14">
        <f t="shared" si="142"/>
        <v>1</v>
      </c>
      <c r="Y681" s="14" t="str">
        <f>INDEX(挂机升级突破!$BJ$4:$BT$4,INDEX(挂机升级突破!$BG$6:$BG$57,卡牌消耗!X681))</f>
        <v>金币</v>
      </c>
      <c r="Z681" s="14">
        <f>ROUND(INDEX(挂机升级突破!$AZ$6:$AZ$57,卡牌消耗!X681)*INDEX(卡牌消耗!$B$8:$F$8,V681),0)</f>
        <v>80</v>
      </c>
      <c r="AA681" s="14" t="str">
        <f>IF(S681&gt;0,INDEX(挂机升级突破!$BJ$4:$BT$4,S681),"")</f>
        <v>绿色基础材料</v>
      </c>
      <c r="AB681" s="14">
        <f>ROUND(INDEX(挂机升级突破!$BJ$6:$BT$57,卡牌消耗!X681,S681)*INDEX(卡牌消耗!$B$5:$F$5,V681),0)</f>
        <v>15</v>
      </c>
      <c r="AC681" s="14" t="str">
        <f>IF(T681&gt;0,INDEX(挂机升级突破!$BJ$4:$BT$4,T681),"")</f>
        <v/>
      </c>
      <c r="AD681" s="14" t="str">
        <f>IF(T681&gt;0,ROUND(INDEX(挂机升级突破!$BJ$6:$BT$57,卡牌消耗!X681,T681)*INDEX(卡牌消耗!$B$7:$F$7,V681),0),"")</f>
        <v/>
      </c>
    </row>
    <row r="682" spans="16:30" ht="16.5" x14ac:dyDescent="0.2">
      <c r="P682" s="120">
        <v>678</v>
      </c>
      <c r="Q682" s="14">
        <f t="shared" si="138"/>
        <v>14</v>
      </c>
      <c r="R682" s="14">
        <f>INDEX(挂机升级突破!$BG$6:$BG$57,卡牌消耗!X682)</f>
        <v>11</v>
      </c>
      <c r="S682" s="14">
        <f>INDEX(挂机升级突破!BH$6:BH$57,卡牌消耗!$X682)</f>
        <v>1</v>
      </c>
      <c r="T682" s="14">
        <f>INDEX(挂机升级突破!BI$6:BI$57,卡牌消耗!$X682)</f>
        <v>0</v>
      </c>
      <c r="U682" s="14" t="str">
        <f t="shared" si="139"/>
        <v>石灵明</v>
      </c>
      <c r="V682" s="14">
        <f t="shared" si="140"/>
        <v>3</v>
      </c>
      <c r="W682" s="14" t="str">
        <f t="shared" si="141"/>
        <v>石灵明魂火-2</v>
      </c>
      <c r="X682" s="14">
        <f t="shared" si="142"/>
        <v>2</v>
      </c>
      <c r="Y682" s="14" t="str">
        <f>INDEX(挂机升级突破!$BJ$4:$BT$4,INDEX(挂机升级突破!$BG$6:$BG$57,卡牌消耗!X682))</f>
        <v>金币</v>
      </c>
      <c r="Z682" s="14">
        <f>ROUND(INDEX(挂机升级突破!$AZ$6:$AZ$57,卡牌消耗!X682)*INDEX(卡牌消耗!$B$8:$F$8,V682),0)</f>
        <v>120</v>
      </c>
      <c r="AA682" s="14" t="str">
        <f>IF(S682&gt;0,INDEX(挂机升级突破!$BJ$4:$BT$4,S682),"")</f>
        <v>绿色基础材料</v>
      </c>
      <c r="AB682" s="14">
        <f>ROUND(INDEX(挂机升级突破!$BJ$6:$BT$57,卡牌消耗!X682,S682)*INDEX(卡牌消耗!$B$5:$F$5,V682),0)</f>
        <v>40</v>
      </c>
      <c r="AC682" s="14" t="str">
        <f>IF(T682&gt;0,INDEX(挂机升级突破!$BJ$4:$BT$4,T682),"")</f>
        <v/>
      </c>
      <c r="AD682" s="14" t="str">
        <f>IF(T682&gt;0,ROUND(INDEX(挂机升级突破!$BJ$6:$BT$57,卡牌消耗!X682,T682)*INDEX(卡牌消耗!$B$7:$F$7,V682),0),"")</f>
        <v/>
      </c>
    </row>
    <row r="683" spans="16:30" ht="16.5" x14ac:dyDescent="0.2">
      <c r="P683" s="120">
        <v>679</v>
      </c>
      <c r="Q683" s="14">
        <f t="shared" si="138"/>
        <v>14</v>
      </c>
      <c r="R683" s="14">
        <f>INDEX(挂机升级突破!$BG$6:$BG$57,卡牌消耗!X683)</f>
        <v>11</v>
      </c>
      <c r="S683" s="14">
        <f>INDEX(挂机升级突破!BH$6:BH$57,卡牌消耗!$X683)</f>
        <v>1</v>
      </c>
      <c r="T683" s="14">
        <f>INDEX(挂机升级突破!BI$6:BI$57,卡牌消耗!$X683)</f>
        <v>0</v>
      </c>
      <c r="U683" s="14" t="str">
        <f t="shared" si="139"/>
        <v>石灵明</v>
      </c>
      <c r="V683" s="14">
        <f t="shared" si="140"/>
        <v>3</v>
      </c>
      <c r="W683" s="14" t="str">
        <f t="shared" si="141"/>
        <v>石灵明魂火-3</v>
      </c>
      <c r="X683" s="14">
        <f t="shared" si="142"/>
        <v>3</v>
      </c>
      <c r="Y683" s="14" t="str">
        <f>INDEX(挂机升级突破!$BJ$4:$BT$4,INDEX(挂机升级突破!$BG$6:$BG$57,卡牌消耗!X683))</f>
        <v>金币</v>
      </c>
      <c r="Z683" s="14">
        <f>ROUND(INDEX(挂机升级突破!$AZ$6:$AZ$57,卡牌消耗!X683)*INDEX(卡牌消耗!$B$8:$F$8,V683),0)</f>
        <v>180</v>
      </c>
      <c r="AA683" s="14" t="str">
        <f>IF(S683&gt;0,INDEX(挂机升级突破!$BJ$4:$BT$4,S683),"")</f>
        <v>绿色基础材料</v>
      </c>
      <c r="AB683" s="14">
        <f>ROUND(INDEX(挂机升级突破!$BJ$6:$BT$57,卡牌消耗!X683,S683)*INDEX(卡牌消耗!$B$5:$F$5,V683),0)</f>
        <v>50</v>
      </c>
      <c r="AC683" s="14" t="str">
        <f>IF(T683&gt;0,INDEX(挂机升级突破!$BJ$4:$BT$4,T683),"")</f>
        <v/>
      </c>
      <c r="AD683" s="14" t="str">
        <f>IF(T683&gt;0,ROUND(INDEX(挂机升级突破!$BJ$6:$BT$57,卡牌消耗!X683,T683)*INDEX(卡牌消耗!$B$7:$F$7,V683),0),"")</f>
        <v/>
      </c>
    </row>
    <row r="684" spans="16:30" ht="16.5" x14ac:dyDescent="0.2">
      <c r="P684" s="120">
        <v>680</v>
      </c>
      <c r="Q684" s="14">
        <f t="shared" si="138"/>
        <v>14</v>
      </c>
      <c r="R684" s="14">
        <f>INDEX(挂机升级突破!$BG$6:$BG$57,卡牌消耗!X684)</f>
        <v>11</v>
      </c>
      <c r="S684" s="14">
        <f>INDEX(挂机升级突破!BH$6:BH$57,卡牌消耗!$X684)</f>
        <v>1</v>
      </c>
      <c r="T684" s="14">
        <f>INDEX(挂机升级突破!BI$6:BI$57,卡牌消耗!$X684)</f>
        <v>0</v>
      </c>
      <c r="U684" s="14" t="str">
        <f t="shared" si="139"/>
        <v>石灵明</v>
      </c>
      <c r="V684" s="14">
        <f t="shared" si="140"/>
        <v>3</v>
      </c>
      <c r="W684" s="14" t="str">
        <f t="shared" si="141"/>
        <v>石灵明魂火-4</v>
      </c>
      <c r="X684" s="14">
        <f t="shared" si="142"/>
        <v>4</v>
      </c>
      <c r="Y684" s="14" t="str">
        <f>INDEX(挂机升级突破!$BJ$4:$BT$4,INDEX(挂机升级突破!$BG$6:$BG$57,卡牌消耗!X684))</f>
        <v>金币</v>
      </c>
      <c r="Z684" s="14">
        <f>ROUND(INDEX(挂机升级突破!$AZ$6:$AZ$57,卡牌消耗!X684)*INDEX(卡牌消耗!$B$8:$F$8,V684),0)</f>
        <v>480</v>
      </c>
      <c r="AA684" s="14" t="str">
        <f>IF(S684&gt;0,INDEX(挂机升级突破!$BJ$4:$BT$4,S684),"")</f>
        <v>绿色基础材料</v>
      </c>
      <c r="AB684" s="14">
        <f>ROUND(INDEX(挂机升级突破!$BJ$6:$BT$57,卡牌消耗!X684,S684)*INDEX(卡牌消耗!$B$5:$F$5,V684),0)</f>
        <v>80</v>
      </c>
      <c r="AC684" s="14" t="str">
        <f>IF(T684&gt;0,INDEX(挂机升级突破!$BJ$4:$BT$4,T684),"")</f>
        <v/>
      </c>
      <c r="AD684" s="14" t="str">
        <f>IF(T684&gt;0,ROUND(INDEX(挂机升级突破!$BJ$6:$BT$57,卡牌消耗!X684,T684)*INDEX(卡牌消耗!$B$7:$F$7,V684),0),"")</f>
        <v/>
      </c>
    </row>
    <row r="685" spans="16:30" ht="16.5" x14ac:dyDescent="0.2">
      <c r="P685" s="120">
        <v>681</v>
      </c>
      <c r="Q685" s="14">
        <f t="shared" si="138"/>
        <v>14</v>
      </c>
      <c r="R685" s="14">
        <f>INDEX(挂机升级突破!$BG$6:$BG$57,卡牌消耗!X685)</f>
        <v>11</v>
      </c>
      <c r="S685" s="14">
        <f>INDEX(挂机升级突破!BH$6:BH$57,卡牌消耗!$X685)</f>
        <v>1</v>
      </c>
      <c r="T685" s="14">
        <f>INDEX(挂机升级突破!BI$6:BI$57,卡牌消耗!$X685)</f>
        <v>0</v>
      </c>
      <c r="U685" s="14" t="str">
        <f t="shared" si="139"/>
        <v>石灵明</v>
      </c>
      <c r="V685" s="14">
        <f t="shared" si="140"/>
        <v>3</v>
      </c>
      <c r="W685" s="14" t="str">
        <f t="shared" si="141"/>
        <v>石灵明魂火-5</v>
      </c>
      <c r="X685" s="14">
        <f t="shared" si="142"/>
        <v>5</v>
      </c>
      <c r="Y685" s="14" t="str">
        <f>INDEX(挂机升级突破!$BJ$4:$BT$4,INDEX(挂机升级突破!$BG$6:$BG$57,卡牌消耗!X685))</f>
        <v>金币</v>
      </c>
      <c r="Z685" s="14">
        <f>ROUND(INDEX(挂机升级突破!$AZ$6:$AZ$57,卡牌消耗!X685)*INDEX(卡牌消耗!$B$8:$F$8,V685),0)</f>
        <v>1000</v>
      </c>
      <c r="AA685" s="14" t="str">
        <f>IF(S685&gt;0,INDEX(挂机升级突破!$BJ$4:$BT$4,S685),"")</f>
        <v>绿色基础材料</v>
      </c>
      <c r="AB685" s="14">
        <f>ROUND(INDEX(挂机升级突破!$BJ$6:$BT$57,卡牌消耗!X685,S685)*INDEX(卡牌消耗!$B$5:$F$5,V685),0)</f>
        <v>80</v>
      </c>
      <c r="AC685" s="14" t="str">
        <f>IF(T685&gt;0,INDEX(挂机升级突破!$BJ$4:$BT$4,T685),"")</f>
        <v/>
      </c>
      <c r="AD685" s="14" t="str">
        <f>IF(T685&gt;0,ROUND(INDEX(挂机升级突破!$BJ$6:$BT$57,卡牌消耗!X685,T685)*INDEX(卡牌消耗!$B$7:$F$7,V685),0),"")</f>
        <v/>
      </c>
    </row>
    <row r="686" spans="16:30" ht="16.5" x14ac:dyDescent="0.2">
      <c r="P686" s="120">
        <v>682</v>
      </c>
      <c r="Q686" s="14">
        <f t="shared" si="138"/>
        <v>14</v>
      </c>
      <c r="R686" s="14">
        <f>INDEX(挂机升级突破!$BG$6:$BG$57,卡牌消耗!X686)</f>
        <v>11</v>
      </c>
      <c r="S686" s="14">
        <f>INDEX(挂机升级突破!BH$6:BH$57,卡牌消耗!$X686)</f>
        <v>2</v>
      </c>
      <c r="T686" s="14">
        <f>INDEX(挂机升级突破!BI$6:BI$57,卡牌消耗!$X686)</f>
        <v>0</v>
      </c>
      <c r="U686" s="14" t="str">
        <f t="shared" si="139"/>
        <v>石灵明</v>
      </c>
      <c r="V686" s="14">
        <f t="shared" si="140"/>
        <v>3</v>
      </c>
      <c r="W686" s="14" t="str">
        <f t="shared" si="141"/>
        <v>石灵明魂火-6</v>
      </c>
      <c r="X686" s="14">
        <f t="shared" si="142"/>
        <v>6</v>
      </c>
      <c r="Y686" s="14" t="str">
        <f>INDEX(挂机升级突破!$BJ$4:$BT$4,INDEX(挂机升级突破!$BG$6:$BG$57,卡牌消耗!X686))</f>
        <v>金币</v>
      </c>
      <c r="Z686" s="14">
        <f>ROUND(INDEX(挂机升级突破!$AZ$6:$AZ$57,卡牌消耗!X686)*INDEX(卡牌消耗!$B$8:$F$8,V686),0)</f>
        <v>1440</v>
      </c>
      <c r="AA686" s="14" t="str">
        <f>IF(S686&gt;0,INDEX(挂机升级突破!$BJ$4:$BT$4,S686),"")</f>
        <v>蓝色基础材料</v>
      </c>
      <c r="AB686" s="14">
        <f>ROUND(INDEX(挂机升级突破!$BJ$6:$BT$57,卡牌消耗!X686,S686)*INDEX(卡牌消耗!$B$5:$F$5,V686),0)</f>
        <v>20</v>
      </c>
      <c r="AC686" s="14" t="str">
        <f>IF(T686&gt;0,INDEX(挂机升级突破!$BJ$4:$BT$4,T686),"")</f>
        <v/>
      </c>
      <c r="AD686" s="14" t="str">
        <f>IF(T686&gt;0,ROUND(INDEX(挂机升级突破!$BJ$6:$BT$57,卡牌消耗!X686,T686)*INDEX(卡牌消耗!$B$7:$F$7,V686),0),"")</f>
        <v/>
      </c>
    </row>
    <row r="687" spans="16:30" ht="16.5" x14ac:dyDescent="0.2">
      <c r="P687" s="120">
        <v>683</v>
      </c>
      <c r="Q687" s="14">
        <f t="shared" si="138"/>
        <v>14</v>
      </c>
      <c r="R687" s="14">
        <f>INDEX(挂机升级突破!$BG$6:$BG$57,卡牌消耗!X687)</f>
        <v>11</v>
      </c>
      <c r="S687" s="14">
        <f>INDEX(挂机升级突破!BH$6:BH$57,卡牌消耗!$X687)</f>
        <v>2</v>
      </c>
      <c r="T687" s="14">
        <f>INDEX(挂机升级突破!BI$6:BI$57,卡牌消耗!$X687)</f>
        <v>0</v>
      </c>
      <c r="U687" s="14" t="str">
        <f t="shared" si="139"/>
        <v>石灵明</v>
      </c>
      <c r="V687" s="14">
        <f t="shared" si="140"/>
        <v>3</v>
      </c>
      <c r="W687" s="14" t="str">
        <f t="shared" si="141"/>
        <v>石灵明魂火-7</v>
      </c>
      <c r="X687" s="14">
        <f t="shared" si="142"/>
        <v>7</v>
      </c>
      <c r="Y687" s="14" t="str">
        <f>INDEX(挂机升级突破!$BJ$4:$BT$4,INDEX(挂机升级突破!$BG$6:$BG$57,卡牌消耗!X687))</f>
        <v>金币</v>
      </c>
      <c r="Z687" s="14">
        <f>ROUND(INDEX(挂机升级突破!$AZ$6:$AZ$57,卡牌消耗!X687)*INDEX(卡牌消耗!$B$8:$F$8,V687),0)</f>
        <v>2100</v>
      </c>
      <c r="AA687" s="14" t="str">
        <f>IF(S687&gt;0,INDEX(挂机升级突破!$BJ$4:$BT$4,S687),"")</f>
        <v>蓝色基础材料</v>
      </c>
      <c r="AB687" s="14">
        <f>ROUND(INDEX(挂机升级突破!$BJ$6:$BT$57,卡牌消耗!X687,S687)*INDEX(卡牌消耗!$B$5:$F$5,V687),0)</f>
        <v>20</v>
      </c>
      <c r="AC687" s="14" t="str">
        <f>IF(T687&gt;0,INDEX(挂机升级突破!$BJ$4:$BT$4,T687),"")</f>
        <v/>
      </c>
      <c r="AD687" s="14" t="str">
        <f>IF(T687&gt;0,ROUND(INDEX(挂机升级突破!$BJ$6:$BT$57,卡牌消耗!X687,T687)*INDEX(卡牌消耗!$B$7:$F$7,V687),0),"")</f>
        <v/>
      </c>
    </row>
    <row r="688" spans="16:30" ht="16.5" x14ac:dyDescent="0.2">
      <c r="P688" s="120">
        <v>684</v>
      </c>
      <c r="Q688" s="14">
        <f t="shared" si="138"/>
        <v>14</v>
      </c>
      <c r="R688" s="14">
        <f>INDEX(挂机升级突破!$BG$6:$BG$57,卡牌消耗!X688)</f>
        <v>11</v>
      </c>
      <c r="S688" s="14">
        <f>INDEX(挂机升级突破!BH$6:BH$57,卡牌消耗!$X688)</f>
        <v>2</v>
      </c>
      <c r="T688" s="14">
        <f>INDEX(挂机升级突破!BI$6:BI$57,卡牌消耗!$X688)</f>
        <v>0</v>
      </c>
      <c r="U688" s="14" t="str">
        <f t="shared" si="139"/>
        <v>石灵明</v>
      </c>
      <c r="V688" s="14">
        <f t="shared" si="140"/>
        <v>3</v>
      </c>
      <c r="W688" s="14" t="str">
        <f t="shared" si="141"/>
        <v>石灵明魂火-8</v>
      </c>
      <c r="X688" s="14">
        <f t="shared" si="142"/>
        <v>8</v>
      </c>
      <c r="Y688" s="14" t="str">
        <f>INDEX(挂机升级突破!$BJ$4:$BT$4,INDEX(挂机升级突破!$BG$6:$BG$57,卡牌消耗!X688))</f>
        <v>金币</v>
      </c>
      <c r="Z688" s="14">
        <f>ROUND(INDEX(挂机升级突破!$AZ$6:$AZ$57,卡牌消耗!X688)*INDEX(卡牌消耗!$B$8:$F$8,V688),0)</f>
        <v>2880</v>
      </c>
      <c r="AA688" s="14" t="str">
        <f>IF(S688&gt;0,INDEX(挂机升级突破!$BJ$4:$BT$4,S688),"")</f>
        <v>蓝色基础材料</v>
      </c>
      <c r="AB688" s="14">
        <f>ROUND(INDEX(挂机升级突破!$BJ$6:$BT$57,卡牌消耗!X688,S688)*INDEX(卡牌消耗!$B$5:$F$5,V688),0)</f>
        <v>35</v>
      </c>
      <c r="AC688" s="14" t="str">
        <f>IF(T688&gt;0,INDEX(挂机升级突破!$BJ$4:$BT$4,T688),"")</f>
        <v/>
      </c>
      <c r="AD688" s="14" t="str">
        <f>IF(T688&gt;0,ROUND(INDEX(挂机升级突破!$BJ$6:$BT$57,卡牌消耗!X688,T688)*INDEX(卡牌消耗!$B$7:$F$7,V688),0),"")</f>
        <v/>
      </c>
    </row>
    <row r="689" spans="16:30" ht="16.5" x14ac:dyDescent="0.2">
      <c r="P689" s="120">
        <v>685</v>
      </c>
      <c r="Q689" s="14">
        <f t="shared" si="138"/>
        <v>14</v>
      </c>
      <c r="R689" s="14">
        <f>INDEX(挂机升级突破!$BG$6:$BG$57,卡牌消耗!X689)</f>
        <v>11</v>
      </c>
      <c r="S689" s="14">
        <f>INDEX(挂机升级突破!BH$6:BH$57,卡牌消耗!$X689)</f>
        <v>2</v>
      </c>
      <c r="T689" s="14">
        <f>INDEX(挂机升级突破!BI$6:BI$57,卡牌消耗!$X689)</f>
        <v>0</v>
      </c>
      <c r="U689" s="14" t="str">
        <f t="shared" si="139"/>
        <v>石灵明</v>
      </c>
      <c r="V689" s="14">
        <f t="shared" si="140"/>
        <v>3</v>
      </c>
      <c r="W689" s="14" t="str">
        <f t="shared" si="141"/>
        <v>石灵明魂火-9</v>
      </c>
      <c r="X689" s="14">
        <f t="shared" si="142"/>
        <v>9</v>
      </c>
      <c r="Y689" s="14" t="str">
        <f>INDEX(挂机升级突破!$BJ$4:$BT$4,INDEX(挂机升级突破!$BG$6:$BG$57,卡牌消耗!X689))</f>
        <v>金币</v>
      </c>
      <c r="Z689" s="14">
        <f>ROUND(INDEX(挂机升级突破!$AZ$6:$AZ$57,卡牌消耗!X689)*INDEX(卡牌消耗!$B$8:$F$8,V689),0)</f>
        <v>3120</v>
      </c>
      <c r="AA689" s="14" t="str">
        <f>IF(S689&gt;0,INDEX(挂机升级突破!$BJ$4:$BT$4,S689),"")</f>
        <v>蓝色基础材料</v>
      </c>
      <c r="AB689" s="14">
        <f>ROUND(INDEX(挂机升级突破!$BJ$6:$BT$57,卡牌消耗!X689,S689)*INDEX(卡牌消耗!$B$5:$F$5,V689),0)</f>
        <v>35</v>
      </c>
      <c r="AC689" s="14" t="str">
        <f>IF(T689&gt;0,INDEX(挂机升级突破!$BJ$4:$BT$4,T689),"")</f>
        <v/>
      </c>
      <c r="AD689" s="14" t="str">
        <f>IF(T689&gt;0,ROUND(INDEX(挂机升级突破!$BJ$6:$BT$57,卡牌消耗!X689,T689)*INDEX(卡牌消耗!$B$7:$F$7,V689),0),"")</f>
        <v/>
      </c>
    </row>
    <row r="690" spans="16:30" ht="16.5" x14ac:dyDescent="0.2">
      <c r="P690" s="120">
        <v>686</v>
      </c>
      <c r="Q690" s="14">
        <f t="shared" si="138"/>
        <v>14</v>
      </c>
      <c r="R690" s="14">
        <f>INDEX(挂机升级突破!$BG$6:$BG$57,卡牌消耗!X690)</f>
        <v>11</v>
      </c>
      <c r="S690" s="14">
        <f>INDEX(挂机升级突破!BH$6:BH$57,卡牌消耗!$X690)</f>
        <v>2</v>
      </c>
      <c r="T690" s="14">
        <f>INDEX(挂机升级突破!BI$6:BI$57,卡牌消耗!$X690)</f>
        <v>0</v>
      </c>
      <c r="U690" s="14" t="str">
        <f t="shared" si="139"/>
        <v>石灵明</v>
      </c>
      <c r="V690" s="14">
        <f t="shared" si="140"/>
        <v>3</v>
      </c>
      <c r="W690" s="14" t="str">
        <f t="shared" si="141"/>
        <v>石灵明魂火-10</v>
      </c>
      <c r="X690" s="14">
        <f t="shared" si="142"/>
        <v>10</v>
      </c>
      <c r="Y690" s="14" t="str">
        <f>INDEX(挂机升级突破!$BJ$4:$BT$4,INDEX(挂机升级突破!$BG$6:$BG$57,卡牌消耗!X690))</f>
        <v>金币</v>
      </c>
      <c r="Z690" s="14">
        <f>ROUND(INDEX(挂机升级突破!$AZ$6:$AZ$57,卡牌消耗!X690)*INDEX(卡牌消耗!$B$8:$F$8,V690),0)</f>
        <v>3480</v>
      </c>
      <c r="AA690" s="14" t="str">
        <f>IF(S690&gt;0,INDEX(挂机升级突破!$BJ$4:$BT$4,S690),"")</f>
        <v>蓝色基础材料</v>
      </c>
      <c r="AB690" s="14">
        <f>ROUND(INDEX(挂机升级突破!$BJ$6:$BT$57,卡牌消耗!X690,S690)*INDEX(卡牌消耗!$B$5:$F$5,V690),0)</f>
        <v>55</v>
      </c>
      <c r="AC690" s="14" t="str">
        <f>IF(T690&gt;0,INDEX(挂机升级突破!$BJ$4:$BT$4,T690),"")</f>
        <v/>
      </c>
      <c r="AD690" s="14" t="str">
        <f>IF(T690&gt;0,ROUND(INDEX(挂机升级突破!$BJ$6:$BT$57,卡牌消耗!X690,T690)*INDEX(卡牌消耗!$B$7:$F$7,V690),0),"")</f>
        <v/>
      </c>
    </row>
    <row r="691" spans="16:30" ht="16.5" x14ac:dyDescent="0.2">
      <c r="P691" s="120">
        <v>687</v>
      </c>
      <c r="Q691" s="14">
        <f t="shared" si="138"/>
        <v>14</v>
      </c>
      <c r="R691" s="14">
        <f>INDEX(挂机升级突破!$BG$6:$BG$57,卡牌消耗!X691)</f>
        <v>11</v>
      </c>
      <c r="S691" s="14">
        <f>INDEX(挂机升级突破!BH$6:BH$57,卡牌消耗!$X691)</f>
        <v>2</v>
      </c>
      <c r="T691" s="14">
        <f>INDEX(挂机升级突破!BI$6:BI$57,卡牌消耗!$X691)</f>
        <v>0</v>
      </c>
      <c r="U691" s="14" t="str">
        <f t="shared" si="139"/>
        <v>石灵明</v>
      </c>
      <c r="V691" s="14">
        <f t="shared" si="140"/>
        <v>3</v>
      </c>
      <c r="W691" s="14" t="str">
        <f t="shared" si="141"/>
        <v>石灵明魂火-11</v>
      </c>
      <c r="X691" s="14">
        <f t="shared" si="142"/>
        <v>11</v>
      </c>
      <c r="Y691" s="14" t="str">
        <f>INDEX(挂机升级突破!$BJ$4:$BT$4,INDEX(挂机升级突破!$BG$6:$BG$57,卡牌消耗!X691))</f>
        <v>金币</v>
      </c>
      <c r="Z691" s="14">
        <f>ROUND(INDEX(挂机升级突破!$AZ$6:$AZ$57,卡牌消耗!X691)*INDEX(卡牌消耗!$B$8:$F$8,V691),0)</f>
        <v>3640</v>
      </c>
      <c r="AA691" s="14" t="str">
        <f>IF(S691&gt;0,INDEX(挂机升级突破!$BJ$4:$BT$4,S691),"")</f>
        <v>蓝色基础材料</v>
      </c>
      <c r="AB691" s="14">
        <f>ROUND(INDEX(挂机升级突破!$BJ$6:$BT$57,卡牌消耗!X691,S691)*INDEX(卡牌消耗!$B$5:$F$5,V691),0)</f>
        <v>55</v>
      </c>
      <c r="AC691" s="14" t="str">
        <f>IF(T691&gt;0,INDEX(挂机升级突破!$BJ$4:$BT$4,T691),"")</f>
        <v/>
      </c>
      <c r="AD691" s="14" t="str">
        <f>IF(T691&gt;0,ROUND(INDEX(挂机升级突破!$BJ$6:$BT$57,卡牌消耗!X691,T691)*INDEX(卡牌消耗!$B$7:$F$7,V691),0),"")</f>
        <v/>
      </c>
    </row>
    <row r="692" spans="16:30" ht="16.5" x14ac:dyDescent="0.2">
      <c r="P692" s="120">
        <v>688</v>
      </c>
      <c r="Q692" s="14">
        <f t="shared" si="138"/>
        <v>14</v>
      </c>
      <c r="R692" s="14">
        <f>INDEX(挂机升级突破!$BG$6:$BG$57,卡牌消耗!X692)</f>
        <v>11</v>
      </c>
      <c r="S692" s="14">
        <f>INDEX(挂机升级突破!BH$6:BH$57,卡牌消耗!$X692)</f>
        <v>2</v>
      </c>
      <c r="T692" s="14">
        <f>INDEX(挂机升级突破!BI$6:BI$57,卡牌消耗!$X692)</f>
        <v>0</v>
      </c>
      <c r="U692" s="14" t="str">
        <f t="shared" si="139"/>
        <v>石灵明</v>
      </c>
      <c r="V692" s="14">
        <f t="shared" si="140"/>
        <v>3</v>
      </c>
      <c r="W692" s="14" t="str">
        <f t="shared" si="141"/>
        <v>石灵明魂火-12</v>
      </c>
      <c r="X692" s="14">
        <f t="shared" si="142"/>
        <v>12</v>
      </c>
      <c r="Y692" s="14" t="str">
        <f>INDEX(挂机升级突破!$BJ$4:$BT$4,INDEX(挂机升级突破!$BG$6:$BG$57,卡牌消耗!X692))</f>
        <v>金币</v>
      </c>
      <c r="Z692" s="14">
        <f>ROUND(INDEX(挂机升级突破!$AZ$6:$AZ$57,卡牌消耗!X692)*INDEX(卡牌消耗!$B$8:$F$8,V692),0)</f>
        <v>4060</v>
      </c>
      <c r="AA692" s="14" t="str">
        <f>IF(S692&gt;0,INDEX(挂机升级突破!$BJ$4:$BT$4,S692),"")</f>
        <v>蓝色基础材料</v>
      </c>
      <c r="AB692" s="14">
        <f>ROUND(INDEX(挂机升级突破!$BJ$6:$BT$57,卡牌消耗!X692,S692)*INDEX(卡牌消耗!$B$5:$F$5,V692),0)</f>
        <v>75</v>
      </c>
      <c r="AC692" s="14" t="str">
        <f>IF(T692&gt;0,INDEX(挂机升级突破!$BJ$4:$BT$4,T692),"")</f>
        <v/>
      </c>
      <c r="AD692" s="14" t="str">
        <f>IF(T692&gt;0,ROUND(INDEX(挂机升级突破!$BJ$6:$BT$57,卡牌消耗!X692,T692)*INDEX(卡牌消耗!$B$7:$F$7,V692),0),"")</f>
        <v/>
      </c>
    </row>
    <row r="693" spans="16:30" ht="16.5" x14ac:dyDescent="0.2">
      <c r="P693" s="120">
        <v>689</v>
      </c>
      <c r="Q693" s="14">
        <f t="shared" si="138"/>
        <v>14</v>
      </c>
      <c r="R693" s="14">
        <f>INDEX(挂机升级突破!$BG$6:$BG$57,卡牌消耗!X693)</f>
        <v>11</v>
      </c>
      <c r="S693" s="14">
        <f>INDEX(挂机升级突破!BH$6:BH$57,卡牌消耗!$X693)</f>
        <v>2</v>
      </c>
      <c r="T693" s="14">
        <f>INDEX(挂机升级突破!BI$6:BI$57,卡牌消耗!$X693)</f>
        <v>0</v>
      </c>
      <c r="U693" s="14" t="str">
        <f t="shared" si="139"/>
        <v>石灵明</v>
      </c>
      <c r="V693" s="14">
        <f t="shared" si="140"/>
        <v>3</v>
      </c>
      <c r="W693" s="14" t="str">
        <f t="shared" si="141"/>
        <v>石灵明魂火-13</v>
      </c>
      <c r="X693" s="14">
        <f t="shared" si="142"/>
        <v>13</v>
      </c>
      <c r="Y693" s="14" t="str">
        <f>INDEX(挂机升级突破!$BJ$4:$BT$4,INDEX(挂机升级突破!$BG$6:$BG$57,卡牌消耗!X693))</f>
        <v>金币</v>
      </c>
      <c r="Z693" s="14">
        <f>ROUND(INDEX(挂机升级突破!$AZ$6:$AZ$57,卡牌消耗!X693)*INDEX(卡牌消耗!$B$8:$F$8,V693),0)</f>
        <v>4190</v>
      </c>
      <c r="AA693" s="14" t="str">
        <f>IF(S693&gt;0,INDEX(挂机升级突破!$BJ$4:$BT$4,S693),"")</f>
        <v>蓝色基础材料</v>
      </c>
      <c r="AB693" s="14">
        <f>ROUND(INDEX(挂机升级突破!$BJ$6:$BT$57,卡牌消耗!X693,S693)*INDEX(卡牌消耗!$B$5:$F$5,V693),0)</f>
        <v>75</v>
      </c>
      <c r="AC693" s="14" t="str">
        <f>IF(T693&gt;0,INDEX(挂机升级突破!$BJ$4:$BT$4,T693),"")</f>
        <v/>
      </c>
      <c r="AD693" s="14" t="str">
        <f>IF(T693&gt;0,ROUND(INDEX(挂机升级突破!$BJ$6:$BT$57,卡牌消耗!X693,T693)*INDEX(卡牌消耗!$B$7:$F$7,V693),0),"")</f>
        <v/>
      </c>
    </row>
    <row r="694" spans="16:30" ht="16.5" x14ac:dyDescent="0.2">
      <c r="P694" s="120">
        <v>690</v>
      </c>
      <c r="Q694" s="14">
        <f t="shared" si="138"/>
        <v>14</v>
      </c>
      <c r="R694" s="14">
        <f>INDEX(挂机升级突破!$BG$6:$BG$57,卡牌消耗!X694)</f>
        <v>11</v>
      </c>
      <c r="S694" s="14">
        <f>INDEX(挂机升级突破!BH$6:BH$57,卡牌消耗!$X694)</f>
        <v>3</v>
      </c>
      <c r="T694" s="14">
        <f>INDEX(挂机升级突破!BI$6:BI$57,卡牌消耗!$X694)</f>
        <v>0</v>
      </c>
      <c r="U694" s="14" t="str">
        <f t="shared" si="139"/>
        <v>石灵明</v>
      </c>
      <c r="V694" s="14">
        <f t="shared" si="140"/>
        <v>3</v>
      </c>
      <c r="W694" s="14" t="str">
        <f t="shared" si="141"/>
        <v>石灵明魂火-14</v>
      </c>
      <c r="X694" s="14">
        <f t="shared" si="142"/>
        <v>14</v>
      </c>
      <c r="Y694" s="14" t="str">
        <f>INDEX(挂机升级突破!$BJ$4:$BT$4,INDEX(挂机升级突破!$BG$6:$BG$57,卡牌消耗!X694))</f>
        <v>金币</v>
      </c>
      <c r="Z694" s="14">
        <f>ROUND(INDEX(挂机升级突破!$AZ$6:$AZ$57,卡牌消耗!X694)*INDEX(卡牌消耗!$B$8:$F$8,V694),0)</f>
        <v>4675</v>
      </c>
      <c r="AA694" s="14" t="str">
        <f>IF(S694&gt;0,INDEX(挂机升级突破!$BJ$4:$BT$4,S694),"")</f>
        <v>紫色基础材料</v>
      </c>
      <c r="AB694" s="14">
        <f>ROUND(INDEX(挂机升级突破!$BJ$6:$BT$57,卡牌消耗!X694,S694)*INDEX(卡牌消耗!$B$5:$F$5,V694),0)</f>
        <v>15</v>
      </c>
      <c r="AC694" s="14" t="str">
        <f>IF(T694&gt;0,INDEX(挂机升级突破!$BJ$4:$BT$4,T694),"")</f>
        <v/>
      </c>
      <c r="AD694" s="14" t="str">
        <f>IF(T694&gt;0,ROUND(INDEX(挂机升级突破!$BJ$6:$BT$57,卡牌消耗!X694,T694)*INDEX(卡牌消耗!$B$7:$F$7,V694),0),"")</f>
        <v/>
      </c>
    </row>
    <row r="695" spans="16:30" ht="16.5" x14ac:dyDescent="0.2">
      <c r="P695" s="120">
        <v>691</v>
      </c>
      <c r="Q695" s="14">
        <f t="shared" si="138"/>
        <v>14</v>
      </c>
      <c r="R695" s="14">
        <f>INDEX(挂机升级突破!$BG$6:$BG$57,卡牌消耗!X695)</f>
        <v>11</v>
      </c>
      <c r="S695" s="14">
        <f>INDEX(挂机升级突破!BH$6:BH$57,卡牌消耗!$X695)</f>
        <v>3</v>
      </c>
      <c r="T695" s="14">
        <f>INDEX(挂机升级突破!BI$6:BI$57,卡牌消耗!$X695)</f>
        <v>0</v>
      </c>
      <c r="U695" s="14" t="str">
        <f t="shared" si="139"/>
        <v>石灵明</v>
      </c>
      <c r="V695" s="14">
        <f t="shared" si="140"/>
        <v>3</v>
      </c>
      <c r="W695" s="14" t="str">
        <f t="shared" si="141"/>
        <v>石灵明魂火-15</v>
      </c>
      <c r="X695" s="14">
        <f t="shared" si="142"/>
        <v>15</v>
      </c>
      <c r="Y695" s="14" t="str">
        <f>INDEX(挂机升级突破!$BJ$4:$BT$4,INDEX(挂机升级突破!$BG$6:$BG$57,卡牌消耗!X695))</f>
        <v>金币</v>
      </c>
      <c r="Z695" s="14">
        <f>ROUND(INDEX(挂机升级突破!$AZ$6:$AZ$57,卡牌消耗!X695)*INDEX(卡牌消耗!$B$8:$F$8,V695),0)</f>
        <v>5405</v>
      </c>
      <c r="AA695" s="14" t="str">
        <f>IF(S695&gt;0,INDEX(挂机升级突破!$BJ$4:$BT$4,S695),"")</f>
        <v>紫色基础材料</v>
      </c>
      <c r="AB695" s="14">
        <f>ROUND(INDEX(挂机升级突破!$BJ$6:$BT$57,卡牌消耗!X695,S695)*INDEX(卡牌消耗!$B$5:$F$5,V695),0)</f>
        <v>15</v>
      </c>
      <c r="AC695" s="14" t="str">
        <f>IF(T695&gt;0,INDEX(挂机升级突破!$BJ$4:$BT$4,T695),"")</f>
        <v/>
      </c>
      <c r="AD695" s="14" t="str">
        <f>IF(T695&gt;0,ROUND(INDEX(挂机升级突破!$BJ$6:$BT$57,卡牌消耗!X695,T695)*INDEX(卡牌消耗!$B$7:$F$7,V695),0),"")</f>
        <v/>
      </c>
    </row>
    <row r="696" spans="16:30" ht="16.5" x14ac:dyDescent="0.2">
      <c r="P696" s="120">
        <v>692</v>
      </c>
      <c r="Q696" s="14">
        <f t="shared" si="138"/>
        <v>14</v>
      </c>
      <c r="R696" s="14">
        <f>INDEX(挂机升级突破!$BG$6:$BG$57,卡牌消耗!X696)</f>
        <v>11</v>
      </c>
      <c r="S696" s="14">
        <f>INDEX(挂机升级突破!BH$6:BH$57,卡牌消耗!$X696)</f>
        <v>3</v>
      </c>
      <c r="T696" s="14">
        <f>INDEX(挂机升级突破!BI$6:BI$57,卡牌消耗!$X696)</f>
        <v>0</v>
      </c>
      <c r="U696" s="14" t="str">
        <f t="shared" si="139"/>
        <v>石灵明</v>
      </c>
      <c r="V696" s="14">
        <f t="shared" si="140"/>
        <v>3</v>
      </c>
      <c r="W696" s="14" t="str">
        <f t="shared" si="141"/>
        <v>石灵明魂火-16</v>
      </c>
      <c r="X696" s="14">
        <f t="shared" si="142"/>
        <v>16</v>
      </c>
      <c r="Y696" s="14" t="str">
        <f>INDEX(挂机升级突破!$BJ$4:$BT$4,INDEX(挂机升级突破!$BG$6:$BG$57,卡牌消耗!X696))</f>
        <v>金币</v>
      </c>
      <c r="Z696" s="14">
        <f>ROUND(INDEX(挂机升级突破!$AZ$6:$AZ$57,卡牌消耗!X696)*INDEX(卡牌消耗!$B$8:$F$8,V696),0)</f>
        <v>6030</v>
      </c>
      <c r="AA696" s="14" t="str">
        <f>IF(S696&gt;0,INDEX(挂机升级突破!$BJ$4:$BT$4,S696),"")</f>
        <v>紫色基础材料</v>
      </c>
      <c r="AB696" s="14">
        <f>ROUND(INDEX(挂机升级突破!$BJ$6:$BT$57,卡牌消耗!X696,S696)*INDEX(卡牌消耗!$B$5:$F$5,V696),0)</f>
        <v>15</v>
      </c>
      <c r="AC696" s="14" t="str">
        <f>IF(T696&gt;0,INDEX(挂机升级突破!$BJ$4:$BT$4,T696),"")</f>
        <v/>
      </c>
      <c r="AD696" s="14" t="str">
        <f>IF(T696&gt;0,ROUND(INDEX(挂机升级突破!$BJ$6:$BT$57,卡牌消耗!X696,T696)*INDEX(卡牌消耗!$B$7:$F$7,V696),0),"")</f>
        <v/>
      </c>
    </row>
    <row r="697" spans="16:30" ht="16.5" x14ac:dyDescent="0.2">
      <c r="P697" s="120">
        <v>693</v>
      </c>
      <c r="Q697" s="14">
        <f t="shared" si="138"/>
        <v>14</v>
      </c>
      <c r="R697" s="14">
        <f>INDEX(挂机升级突破!$BG$6:$BG$57,卡牌消耗!X697)</f>
        <v>11</v>
      </c>
      <c r="S697" s="14">
        <f>INDEX(挂机升级突破!BH$6:BH$57,卡牌消耗!$X697)</f>
        <v>3</v>
      </c>
      <c r="T697" s="14">
        <f>INDEX(挂机升级突破!BI$6:BI$57,卡牌消耗!$X697)</f>
        <v>0</v>
      </c>
      <c r="U697" s="14" t="str">
        <f t="shared" si="139"/>
        <v>石灵明</v>
      </c>
      <c r="V697" s="14">
        <f t="shared" si="140"/>
        <v>3</v>
      </c>
      <c r="W697" s="14" t="str">
        <f t="shared" si="141"/>
        <v>石灵明魂火-17</v>
      </c>
      <c r="X697" s="14">
        <f t="shared" si="142"/>
        <v>17</v>
      </c>
      <c r="Y697" s="14" t="str">
        <f>INDEX(挂机升级突破!$BJ$4:$BT$4,INDEX(挂机升级突破!$BG$6:$BG$57,卡牌消耗!X697))</f>
        <v>金币</v>
      </c>
      <c r="Z697" s="14">
        <f>ROUND(INDEX(挂机升级突破!$AZ$6:$AZ$57,卡牌消耗!X697)*INDEX(卡牌消耗!$B$8:$F$8,V697),0)</f>
        <v>6760</v>
      </c>
      <c r="AA697" s="14" t="str">
        <f>IF(S697&gt;0,INDEX(挂机升级突破!$BJ$4:$BT$4,S697),"")</f>
        <v>紫色基础材料</v>
      </c>
      <c r="AB697" s="14">
        <f>ROUND(INDEX(挂机升级突破!$BJ$6:$BT$57,卡牌消耗!X697,S697)*INDEX(卡牌消耗!$B$5:$F$5,V697),0)</f>
        <v>30</v>
      </c>
      <c r="AC697" s="14" t="str">
        <f>IF(T697&gt;0,INDEX(挂机升级突破!$BJ$4:$BT$4,T697),"")</f>
        <v/>
      </c>
      <c r="AD697" s="14" t="str">
        <f>IF(T697&gt;0,ROUND(INDEX(挂机升级突破!$BJ$6:$BT$57,卡牌消耗!X697,T697)*INDEX(卡牌消耗!$B$7:$F$7,V697),0),"")</f>
        <v/>
      </c>
    </row>
    <row r="698" spans="16:30" ht="16.5" x14ac:dyDescent="0.2">
      <c r="P698" s="120">
        <v>694</v>
      </c>
      <c r="Q698" s="14">
        <f t="shared" si="138"/>
        <v>14</v>
      </c>
      <c r="R698" s="14">
        <f>INDEX(挂机升级突破!$BG$6:$BG$57,卡牌消耗!X698)</f>
        <v>11</v>
      </c>
      <c r="S698" s="14">
        <f>INDEX(挂机升级突破!BH$6:BH$57,卡牌消耗!$X698)</f>
        <v>3</v>
      </c>
      <c r="T698" s="14">
        <f>INDEX(挂机升级突破!BI$6:BI$57,卡牌消耗!$X698)</f>
        <v>0</v>
      </c>
      <c r="U698" s="14" t="str">
        <f t="shared" si="139"/>
        <v>石灵明</v>
      </c>
      <c r="V698" s="14">
        <f t="shared" si="140"/>
        <v>3</v>
      </c>
      <c r="W698" s="14" t="str">
        <f t="shared" si="141"/>
        <v>石灵明魂火-18</v>
      </c>
      <c r="X698" s="14">
        <f t="shared" si="142"/>
        <v>18</v>
      </c>
      <c r="Y698" s="14" t="str">
        <f>INDEX(挂机升级突破!$BJ$4:$BT$4,INDEX(挂机升级突破!$BG$6:$BG$57,卡牌消耗!X698))</f>
        <v>金币</v>
      </c>
      <c r="Z698" s="14">
        <f>ROUND(INDEX(挂机升级突破!$AZ$6:$AZ$57,卡牌消耗!X698)*INDEX(卡牌消耗!$B$8:$F$8,V698),0)</f>
        <v>7540</v>
      </c>
      <c r="AA698" s="14" t="str">
        <f>IF(S698&gt;0,INDEX(挂机升级突破!$BJ$4:$BT$4,S698),"")</f>
        <v>紫色基础材料</v>
      </c>
      <c r="AB698" s="14">
        <f>ROUND(INDEX(挂机升级突破!$BJ$6:$BT$57,卡牌消耗!X698,S698)*INDEX(卡牌消耗!$B$5:$F$5,V698),0)</f>
        <v>30</v>
      </c>
      <c r="AC698" s="14" t="str">
        <f>IF(T698&gt;0,INDEX(挂机升级突破!$BJ$4:$BT$4,T698),"")</f>
        <v/>
      </c>
      <c r="AD698" s="14" t="str">
        <f>IF(T698&gt;0,ROUND(INDEX(挂机升级突破!$BJ$6:$BT$57,卡牌消耗!X698,T698)*INDEX(卡牌消耗!$B$7:$F$7,V698),0),"")</f>
        <v/>
      </c>
    </row>
    <row r="699" spans="16:30" ht="16.5" x14ac:dyDescent="0.2">
      <c r="P699" s="120">
        <v>695</v>
      </c>
      <c r="Q699" s="14">
        <f t="shared" si="138"/>
        <v>14</v>
      </c>
      <c r="R699" s="14">
        <f>INDEX(挂机升级突破!$BG$6:$BG$57,卡牌消耗!X699)</f>
        <v>11</v>
      </c>
      <c r="S699" s="14">
        <f>INDEX(挂机升级突破!BH$6:BH$57,卡牌消耗!$X699)</f>
        <v>3</v>
      </c>
      <c r="T699" s="14">
        <f>INDEX(挂机升级突破!BI$6:BI$57,卡牌消耗!$X699)</f>
        <v>0</v>
      </c>
      <c r="U699" s="14" t="str">
        <f t="shared" si="139"/>
        <v>石灵明</v>
      </c>
      <c r="V699" s="14">
        <f t="shared" si="140"/>
        <v>3</v>
      </c>
      <c r="W699" s="14" t="str">
        <f t="shared" si="141"/>
        <v>石灵明魂火-19</v>
      </c>
      <c r="X699" s="14">
        <f t="shared" si="142"/>
        <v>19</v>
      </c>
      <c r="Y699" s="14" t="str">
        <f>INDEX(挂机升级突破!$BJ$4:$BT$4,INDEX(挂机升级突破!$BG$6:$BG$57,卡牌消耗!X699))</f>
        <v>金币</v>
      </c>
      <c r="Z699" s="14">
        <f>ROUND(INDEX(挂机升级突破!$AZ$6:$AZ$57,卡牌消耗!X699)*INDEX(卡牌消耗!$B$8:$F$8,V699),0)</f>
        <v>8250</v>
      </c>
      <c r="AA699" s="14" t="str">
        <f>IF(S699&gt;0,INDEX(挂机升级突破!$BJ$4:$BT$4,S699),"")</f>
        <v>紫色基础材料</v>
      </c>
      <c r="AB699" s="14">
        <f>ROUND(INDEX(挂机升级突破!$BJ$6:$BT$57,卡牌消耗!X699,S699)*INDEX(卡牌消耗!$B$5:$F$5,V699),0)</f>
        <v>30</v>
      </c>
      <c r="AC699" s="14" t="str">
        <f>IF(T699&gt;0,INDEX(挂机升级突破!$BJ$4:$BT$4,T699),"")</f>
        <v/>
      </c>
      <c r="AD699" s="14" t="str">
        <f>IF(T699&gt;0,ROUND(INDEX(挂机升级突破!$BJ$6:$BT$57,卡牌消耗!X699,T699)*INDEX(卡牌消耗!$B$7:$F$7,V699),0),"")</f>
        <v/>
      </c>
    </row>
    <row r="700" spans="16:30" ht="16.5" x14ac:dyDescent="0.2">
      <c r="P700" s="120">
        <v>696</v>
      </c>
      <c r="Q700" s="14">
        <f t="shared" si="138"/>
        <v>14</v>
      </c>
      <c r="R700" s="14">
        <f>INDEX(挂机升级突破!$BG$6:$BG$57,卡牌消耗!X700)</f>
        <v>11</v>
      </c>
      <c r="S700" s="14">
        <f>INDEX(挂机升级突破!BH$6:BH$57,卡牌消耗!$X700)</f>
        <v>3</v>
      </c>
      <c r="T700" s="14">
        <f>INDEX(挂机升级突破!BI$6:BI$57,卡牌消耗!$X700)</f>
        <v>0</v>
      </c>
      <c r="U700" s="14" t="str">
        <f t="shared" si="139"/>
        <v>石灵明</v>
      </c>
      <c r="V700" s="14">
        <f t="shared" si="140"/>
        <v>3</v>
      </c>
      <c r="W700" s="14" t="str">
        <f t="shared" si="141"/>
        <v>石灵明魂火-20</v>
      </c>
      <c r="X700" s="14">
        <f t="shared" si="142"/>
        <v>20</v>
      </c>
      <c r="Y700" s="14" t="str">
        <f>INDEX(挂机升级突破!$BJ$4:$BT$4,INDEX(挂机升级突破!$BG$6:$BG$57,卡牌消耗!X700))</f>
        <v>金币</v>
      </c>
      <c r="Z700" s="14">
        <f>ROUND(INDEX(挂机升级突破!$AZ$6:$AZ$57,卡牌消耗!X700)*INDEX(卡牌消耗!$B$8:$F$8,V700),0)</f>
        <v>9200</v>
      </c>
      <c r="AA700" s="14" t="str">
        <f>IF(S700&gt;0,INDEX(挂机升级突破!$BJ$4:$BT$4,S700),"")</f>
        <v>紫色基础材料</v>
      </c>
      <c r="AB700" s="14">
        <f>ROUND(INDEX(挂机升级突破!$BJ$6:$BT$57,卡牌消耗!X700,S700)*INDEX(卡牌消耗!$B$5:$F$5,V700),0)</f>
        <v>50</v>
      </c>
      <c r="AC700" s="14" t="str">
        <f>IF(T700&gt;0,INDEX(挂机升级突破!$BJ$4:$BT$4,T700),"")</f>
        <v/>
      </c>
      <c r="AD700" s="14" t="str">
        <f>IF(T700&gt;0,ROUND(INDEX(挂机升级突破!$BJ$6:$BT$57,卡牌消耗!X700,T700)*INDEX(卡牌消耗!$B$7:$F$7,V700),0),"")</f>
        <v/>
      </c>
    </row>
    <row r="701" spans="16:30" ht="16.5" x14ac:dyDescent="0.2">
      <c r="P701" s="120">
        <v>697</v>
      </c>
      <c r="Q701" s="14">
        <f t="shared" si="138"/>
        <v>14</v>
      </c>
      <c r="R701" s="14">
        <f>INDEX(挂机升级突破!$BG$6:$BG$57,卡牌消耗!X701)</f>
        <v>11</v>
      </c>
      <c r="S701" s="14">
        <f>INDEX(挂机升级突破!BH$6:BH$57,卡牌消耗!$X701)</f>
        <v>3</v>
      </c>
      <c r="T701" s="14">
        <f>INDEX(挂机升级突破!BI$6:BI$57,卡牌消耗!$X701)</f>
        <v>0</v>
      </c>
      <c r="U701" s="14" t="str">
        <f t="shared" si="139"/>
        <v>石灵明</v>
      </c>
      <c r="V701" s="14">
        <f t="shared" si="140"/>
        <v>3</v>
      </c>
      <c r="W701" s="14" t="str">
        <f t="shared" si="141"/>
        <v>石灵明魂火-21</v>
      </c>
      <c r="X701" s="14">
        <f t="shared" si="142"/>
        <v>21</v>
      </c>
      <c r="Y701" s="14" t="str">
        <f>INDEX(挂机升级突破!$BJ$4:$BT$4,INDEX(挂机升级突破!$BG$6:$BG$57,卡牌消耗!X701))</f>
        <v>金币</v>
      </c>
      <c r="Z701" s="14">
        <f>ROUND(INDEX(挂机升级突破!$AZ$6:$AZ$57,卡牌消耗!X701)*INDEX(卡牌消耗!$B$8:$F$8,V701),0)</f>
        <v>10140</v>
      </c>
      <c r="AA701" s="14" t="str">
        <f>IF(S701&gt;0,INDEX(挂机升级突破!$BJ$4:$BT$4,S701),"")</f>
        <v>紫色基础材料</v>
      </c>
      <c r="AB701" s="14">
        <f>ROUND(INDEX(挂机升级突破!$BJ$6:$BT$57,卡牌消耗!X701,S701)*INDEX(卡牌消耗!$B$5:$F$5,V701),0)</f>
        <v>50</v>
      </c>
      <c r="AC701" s="14" t="str">
        <f>IF(T701&gt;0,INDEX(挂机升级突破!$BJ$4:$BT$4,T701),"")</f>
        <v/>
      </c>
      <c r="AD701" s="14" t="str">
        <f>IF(T701&gt;0,ROUND(INDEX(挂机升级突破!$BJ$6:$BT$57,卡牌消耗!X701,T701)*INDEX(卡牌消耗!$B$7:$F$7,V701),0),"")</f>
        <v/>
      </c>
    </row>
    <row r="702" spans="16:30" ht="16.5" x14ac:dyDescent="0.2">
      <c r="P702" s="120">
        <v>698</v>
      </c>
      <c r="Q702" s="14">
        <f t="shared" si="138"/>
        <v>14</v>
      </c>
      <c r="R702" s="14">
        <f>INDEX(挂机升级突破!$BG$6:$BG$57,卡牌消耗!X702)</f>
        <v>11</v>
      </c>
      <c r="S702" s="14">
        <f>INDEX(挂机升级突破!BH$6:BH$57,卡牌消耗!$X702)</f>
        <v>3</v>
      </c>
      <c r="T702" s="14">
        <f>INDEX(挂机升级突破!BI$6:BI$57,卡牌消耗!$X702)</f>
        <v>0</v>
      </c>
      <c r="U702" s="14" t="str">
        <f t="shared" si="139"/>
        <v>石灵明</v>
      </c>
      <c r="V702" s="14">
        <f t="shared" si="140"/>
        <v>3</v>
      </c>
      <c r="W702" s="14" t="str">
        <f t="shared" si="141"/>
        <v>石灵明魂火-22</v>
      </c>
      <c r="X702" s="14">
        <f t="shared" si="142"/>
        <v>22</v>
      </c>
      <c r="Y702" s="14" t="str">
        <f>INDEX(挂机升级突破!$BJ$4:$BT$4,INDEX(挂机升级突破!$BG$6:$BG$57,卡牌消耗!X702))</f>
        <v>金币</v>
      </c>
      <c r="Z702" s="14">
        <f>ROUND(INDEX(挂机升级突破!$AZ$6:$AZ$57,卡牌消耗!X702)*INDEX(卡牌消耗!$B$8:$F$8,V702),0)</f>
        <v>11310</v>
      </c>
      <c r="AA702" s="14" t="str">
        <f>IF(S702&gt;0,INDEX(挂机升级突破!$BJ$4:$BT$4,S702),"")</f>
        <v>紫色基础材料</v>
      </c>
      <c r="AB702" s="14">
        <f>ROUND(INDEX(挂机升级突破!$BJ$6:$BT$57,卡牌消耗!X702,S702)*INDEX(卡牌消耗!$B$5:$F$5,V702),0)</f>
        <v>50</v>
      </c>
      <c r="AC702" s="14" t="str">
        <f>IF(T702&gt;0,INDEX(挂机升级突破!$BJ$4:$BT$4,T702),"")</f>
        <v/>
      </c>
      <c r="AD702" s="14" t="str">
        <f>IF(T702&gt;0,ROUND(INDEX(挂机升级突破!$BJ$6:$BT$57,卡牌消耗!X702,T702)*INDEX(卡牌消耗!$B$7:$F$7,V702),0),"")</f>
        <v/>
      </c>
    </row>
    <row r="703" spans="16:30" ht="16.5" x14ac:dyDescent="0.2">
      <c r="P703" s="120">
        <v>699</v>
      </c>
      <c r="Q703" s="14">
        <f t="shared" si="138"/>
        <v>14</v>
      </c>
      <c r="R703" s="14">
        <f>INDEX(挂机升级突破!$BG$6:$BG$57,卡牌消耗!X703)</f>
        <v>11</v>
      </c>
      <c r="S703" s="14">
        <f>INDEX(挂机升级突破!BH$6:BH$57,卡牌消耗!$X703)</f>
        <v>4</v>
      </c>
      <c r="T703" s="14">
        <f>INDEX(挂机升级突破!BI$6:BI$57,卡牌消耗!$X703)</f>
        <v>0</v>
      </c>
      <c r="U703" s="14" t="str">
        <f t="shared" si="139"/>
        <v>石灵明</v>
      </c>
      <c r="V703" s="14">
        <f t="shared" si="140"/>
        <v>3</v>
      </c>
      <c r="W703" s="14" t="str">
        <f t="shared" si="141"/>
        <v>石灵明魂火-23</v>
      </c>
      <c r="X703" s="14">
        <f t="shared" si="142"/>
        <v>23</v>
      </c>
      <c r="Y703" s="14" t="str">
        <f>INDEX(挂机升级突破!$BJ$4:$BT$4,INDEX(挂机升级突破!$BG$6:$BG$57,卡牌消耗!X703))</f>
        <v>金币</v>
      </c>
      <c r="Z703" s="14">
        <f>ROUND(INDEX(挂机升级突破!$AZ$6:$AZ$57,卡牌消耗!X703)*INDEX(卡牌消耗!$B$8:$F$8,V703),0)</f>
        <v>12480</v>
      </c>
      <c r="AA703" s="14" t="str">
        <f>IF(S703&gt;0,INDEX(挂机升级突破!$BJ$4:$BT$4,S703),"")</f>
        <v>橙色基础材料</v>
      </c>
      <c r="AB703" s="14">
        <f>ROUND(INDEX(挂机升级突破!$BJ$6:$BT$57,卡牌消耗!X703,S703)*INDEX(卡牌消耗!$B$5:$F$5,V703),0)</f>
        <v>13</v>
      </c>
      <c r="AC703" s="14" t="str">
        <f>IF(T703&gt;0,INDEX(挂机升级突破!$BJ$4:$BT$4,T703),"")</f>
        <v/>
      </c>
      <c r="AD703" s="14" t="str">
        <f>IF(T703&gt;0,ROUND(INDEX(挂机升级突破!$BJ$6:$BT$57,卡牌消耗!X703,T703)*INDEX(卡牌消耗!$B$7:$F$7,V703),0),"")</f>
        <v/>
      </c>
    </row>
    <row r="704" spans="16:30" ht="16.5" x14ac:dyDescent="0.2">
      <c r="P704" s="120">
        <v>700</v>
      </c>
      <c r="Q704" s="14">
        <f t="shared" si="138"/>
        <v>14</v>
      </c>
      <c r="R704" s="14">
        <f>INDEX(挂机升级突破!$BG$6:$BG$57,卡牌消耗!X704)</f>
        <v>11</v>
      </c>
      <c r="S704" s="14">
        <f>INDEX(挂机升级突破!BH$6:BH$57,卡牌消耗!$X704)</f>
        <v>4</v>
      </c>
      <c r="T704" s="14">
        <f>INDEX(挂机升级突破!BI$6:BI$57,卡牌消耗!$X704)</f>
        <v>0</v>
      </c>
      <c r="U704" s="14" t="str">
        <f t="shared" si="139"/>
        <v>石灵明</v>
      </c>
      <c r="V704" s="14">
        <f t="shared" si="140"/>
        <v>3</v>
      </c>
      <c r="W704" s="14" t="str">
        <f t="shared" si="141"/>
        <v>石灵明魂火-24</v>
      </c>
      <c r="X704" s="14">
        <f t="shared" si="142"/>
        <v>24</v>
      </c>
      <c r="Y704" s="14" t="str">
        <f>INDEX(挂机升级突破!$BJ$4:$BT$4,INDEX(挂机升级突破!$BG$6:$BG$57,卡牌消耗!X704))</f>
        <v>金币</v>
      </c>
      <c r="Z704" s="14">
        <f>ROUND(INDEX(挂机升级突破!$AZ$6:$AZ$57,卡牌消耗!X704)*INDEX(卡牌消耗!$B$8:$F$8,V704),0)</f>
        <v>13920</v>
      </c>
      <c r="AA704" s="14" t="str">
        <f>IF(S704&gt;0,INDEX(挂机升级突破!$BJ$4:$BT$4,S704),"")</f>
        <v>橙色基础材料</v>
      </c>
      <c r="AB704" s="14">
        <f>ROUND(INDEX(挂机升级突破!$BJ$6:$BT$57,卡牌消耗!X704,S704)*INDEX(卡牌消耗!$B$5:$F$5,V704),0)</f>
        <v>13</v>
      </c>
      <c r="AC704" s="14" t="str">
        <f>IF(T704&gt;0,INDEX(挂机升级突破!$BJ$4:$BT$4,T704),"")</f>
        <v/>
      </c>
      <c r="AD704" s="14" t="str">
        <f>IF(T704&gt;0,ROUND(INDEX(挂机升级突破!$BJ$6:$BT$57,卡牌消耗!X704,T704)*INDEX(卡牌消耗!$B$7:$F$7,V704),0),"")</f>
        <v/>
      </c>
    </row>
    <row r="705" spans="16:30" ht="16.5" x14ac:dyDescent="0.2">
      <c r="P705" s="120">
        <v>701</v>
      </c>
      <c r="Q705" s="14">
        <f t="shared" si="138"/>
        <v>14</v>
      </c>
      <c r="R705" s="14">
        <f>INDEX(挂机升级突破!$BG$6:$BG$57,卡牌消耗!X705)</f>
        <v>11</v>
      </c>
      <c r="S705" s="14">
        <f>INDEX(挂机升级突破!BH$6:BH$57,卡牌消耗!$X705)</f>
        <v>4</v>
      </c>
      <c r="T705" s="14">
        <f>INDEX(挂机升级突破!BI$6:BI$57,卡牌消耗!$X705)</f>
        <v>0</v>
      </c>
      <c r="U705" s="14" t="str">
        <f t="shared" si="139"/>
        <v>石灵明</v>
      </c>
      <c r="V705" s="14">
        <f t="shared" si="140"/>
        <v>3</v>
      </c>
      <c r="W705" s="14" t="str">
        <f t="shared" si="141"/>
        <v>石灵明魂火-25</v>
      </c>
      <c r="X705" s="14">
        <f t="shared" si="142"/>
        <v>25</v>
      </c>
      <c r="Y705" s="14" t="str">
        <f>INDEX(挂机升级突破!$BJ$4:$BT$4,INDEX(挂机升级突破!$BG$6:$BG$57,卡牌消耗!X705))</f>
        <v>金币</v>
      </c>
      <c r="Z705" s="14">
        <f>ROUND(INDEX(挂机升级突破!$AZ$6:$AZ$57,卡牌消耗!X705)*INDEX(卡牌消耗!$B$8:$F$8,V705),0)</f>
        <v>17160</v>
      </c>
      <c r="AA705" s="14" t="str">
        <f>IF(S705&gt;0,INDEX(挂机升级突破!$BJ$4:$BT$4,S705),"")</f>
        <v>橙色基础材料</v>
      </c>
      <c r="AB705" s="14">
        <f>ROUND(INDEX(挂机升级突破!$BJ$6:$BT$57,卡牌消耗!X705,S705)*INDEX(卡牌消耗!$B$5:$F$5,V705),0)</f>
        <v>13</v>
      </c>
      <c r="AC705" s="14" t="str">
        <f>IF(T705&gt;0,INDEX(挂机升级突破!$BJ$4:$BT$4,T705),"")</f>
        <v/>
      </c>
      <c r="AD705" s="14" t="str">
        <f>IF(T705&gt;0,ROUND(INDEX(挂机升级突破!$BJ$6:$BT$57,卡牌消耗!X705,T705)*INDEX(卡牌消耗!$B$7:$F$7,V705),0),"")</f>
        <v/>
      </c>
    </row>
    <row r="706" spans="16:30" ht="16.5" x14ac:dyDescent="0.2">
      <c r="P706" s="120">
        <v>702</v>
      </c>
      <c r="Q706" s="14">
        <f t="shared" si="138"/>
        <v>14</v>
      </c>
      <c r="R706" s="14">
        <f>INDEX(挂机升级突破!$BG$6:$BG$57,卡牌消耗!X706)</f>
        <v>11</v>
      </c>
      <c r="S706" s="14">
        <f>INDEX(挂机升级突破!BH$6:BH$57,卡牌消耗!$X706)</f>
        <v>4</v>
      </c>
      <c r="T706" s="14">
        <f>INDEX(挂机升级突破!BI$6:BI$57,卡牌消耗!$X706)</f>
        <v>0</v>
      </c>
      <c r="U706" s="14" t="str">
        <f t="shared" si="139"/>
        <v>石灵明</v>
      </c>
      <c r="V706" s="14">
        <f t="shared" si="140"/>
        <v>3</v>
      </c>
      <c r="W706" s="14" t="str">
        <f t="shared" si="141"/>
        <v>石灵明魂火-26</v>
      </c>
      <c r="X706" s="14">
        <f t="shared" si="142"/>
        <v>26</v>
      </c>
      <c r="Y706" s="14" t="str">
        <f>INDEX(挂机升级突破!$BJ$4:$BT$4,INDEX(挂机升级突破!$BG$6:$BG$57,卡牌消耗!X706))</f>
        <v>金币</v>
      </c>
      <c r="Z706" s="14">
        <f>ROUND(INDEX(挂机升级突破!$AZ$6:$AZ$57,卡牌消耗!X706)*INDEX(卡牌消耗!$B$8:$F$8,V706),0)</f>
        <v>19140</v>
      </c>
      <c r="AA706" s="14" t="str">
        <f>IF(S706&gt;0,INDEX(挂机升级突破!$BJ$4:$BT$4,S706),"")</f>
        <v>橙色基础材料</v>
      </c>
      <c r="AB706" s="14">
        <f>ROUND(INDEX(挂机升级突破!$BJ$6:$BT$57,卡牌消耗!X706,S706)*INDEX(卡牌消耗!$B$5:$F$5,V706),0)</f>
        <v>16</v>
      </c>
      <c r="AC706" s="14" t="str">
        <f>IF(T706&gt;0,INDEX(挂机升级突破!$BJ$4:$BT$4,T706),"")</f>
        <v/>
      </c>
      <c r="AD706" s="14" t="str">
        <f>IF(T706&gt;0,ROUND(INDEX(挂机升级突破!$BJ$6:$BT$57,卡牌消耗!X706,T706)*INDEX(卡牌消耗!$B$7:$F$7,V706),0),"")</f>
        <v/>
      </c>
    </row>
    <row r="707" spans="16:30" ht="16.5" x14ac:dyDescent="0.2">
      <c r="P707" s="120">
        <v>703</v>
      </c>
      <c r="Q707" s="14">
        <f t="shared" si="138"/>
        <v>14</v>
      </c>
      <c r="R707" s="14">
        <f>INDEX(挂机升级突破!$BG$6:$BG$57,卡牌消耗!X707)</f>
        <v>11</v>
      </c>
      <c r="S707" s="14">
        <f>INDEX(挂机升级突破!BH$6:BH$57,卡牌消耗!$X707)</f>
        <v>4</v>
      </c>
      <c r="T707" s="14">
        <f>INDEX(挂机升级突破!BI$6:BI$57,卡牌消耗!$X707)</f>
        <v>0</v>
      </c>
      <c r="U707" s="14" t="str">
        <f t="shared" si="139"/>
        <v>石灵明</v>
      </c>
      <c r="V707" s="14">
        <f t="shared" si="140"/>
        <v>3</v>
      </c>
      <c r="W707" s="14" t="str">
        <f t="shared" si="141"/>
        <v>石灵明魂火-27</v>
      </c>
      <c r="X707" s="14">
        <f t="shared" si="142"/>
        <v>27</v>
      </c>
      <c r="Y707" s="14" t="str">
        <f>INDEX(挂机升级突破!$BJ$4:$BT$4,INDEX(挂机升级突破!$BG$6:$BG$57,卡牌消耗!X707))</f>
        <v>金币</v>
      </c>
      <c r="Z707" s="14">
        <f>ROUND(INDEX(挂机升级突破!$AZ$6:$AZ$57,卡牌消耗!X707)*INDEX(卡牌消耗!$B$8:$F$8,V707),0)</f>
        <v>21490</v>
      </c>
      <c r="AA707" s="14" t="str">
        <f>IF(S707&gt;0,INDEX(挂机升级突破!$BJ$4:$BT$4,S707),"")</f>
        <v>橙色基础材料</v>
      </c>
      <c r="AB707" s="14">
        <f>ROUND(INDEX(挂机升级突破!$BJ$6:$BT$57,卡牌消耗!X707,S707)*INDEX(卡牌消耗!$B$5:$F$5,V707),0)</f>
        <v>16</v>
      </c>
      <c r="AC707" s="14" t="str">
        <f>IF(T707&gt;0,INDEX(挂机升级突破!$BJ$4:$BT$4,T707),"")</f>
        <v/>
      </c>
      <c r="AD707" s="14" t="str">
        <f>IF(T707&gt;0,ROUND(INDEX(挂机升级突破!$BJ$6:$BT$57,卡牌消耗!X707,T707)*INDEX(卡牌消耗!$B$7:$F$7,V707),0),"")</f>
        <v/>
      </c>
    </row>
    <row r="708" spans="16:30" ht="16.5" x14ac:dyDescent="0.2">
      <c r="P708" s="120">
        <v>704</v>
      </c>
      <c r="Q708" s="14">
        <f t="shared" si="138"/>
        <v>14</v>
      </c>
      <c r="R708" s="14">
        <f>INDEX(挂机升级突破!$BG$6:$BG$57,卡牌消耗!X708)</f>
        <v>11</v>
      </c>
      <c r="S708" s="14">
        <f>INDEX(挂机升级突破!BH$6:BH$57,卡牌消耗!$X708)</f>
        <v>4</v>
      </c>
      <c r="T708" s="14">
        <f>INDEX(挂机升级突破!BI$6:BI$57,卡牌消耗!$X708)</f>
        <v>0</v>
      </c>
      <c r="U708" s="14" t="str">
        <f t="shared" si="139"/>
        <v>石灵明</v>
      </c>
      <c r="V708" s="14">
        <f t="shared" si="140"/>
        <v>3</v>
      </c>
      <c r="W708" s="14" t="str">
        <f t="shared" si="141"/>
        <v>石灵明魂火-28</v>
      </c>
      <c r="X708" s="14">
        <f t="shared" si="142"/>
        <v>28</v>
      </c>
      <c r="Y708" s="14" t="str">
        <f>INDEX(挂机升级突破!$BJ$4:$BT$4,INDEX(挂机升级突破!$BG$6:$BG$57,卡牌消耗!X708))</f>
        <v>金币</v>
      </c>
      <c r="Z708" s="14">
        <f>ROUND(INDEX(挂机升级突破!$AZ$6:$AZ$57,卡牌消耗!X708)*INDEX(卡牌消耗!$B$8:$F$8,V708),0)</f>
        <v>23970</v>
      </c>
      <c r="AA708" s="14" t="str">
        <f>IF(S708&gt;0,INDEX(挂机升级突破!$BJ$4:$BT$4,S708),"")</f>
        <v>橙色基础材料</v>
      </c>
      <c r="AB708" s="14">
        <f>ROUND(INDEX(挂机升级突破!$BJ$6:$BT$57,卡牌消耗!X708,S708)*INDEX(卡牌消耗!$B$5:$F$5,V708),0)</f>
        <v>16</v>
      </c>
      <c r="AC708" s="14" t="str">
        <f>IF(T708&gt;0,INDEX(挂机升级突破!$BJ$4:$BT$4,T708),"")</f>
        <v/>
      </c>
      <c r="AD708" s="14" t="str">
        <f>IF(T708&gt;0,ROUND(INDEX(挂机升级突破!$BJ$6:$BT$57,卡牌消耗!X708,T708)*INDEX(卡牌消耗!$B$7:$F$7,V708),0),"")</f>
        <v/>
      </c>
    </row>
    <row r="709" spans="16:30" ht="16.5" x14ac:dyDescent="0.2">
      <c r="P709" s="120">
        <v>705</v>
      </c>
      <c r="Q709" s="14">
        <f t="shared" si="138"/>
        <v>14</v>
      </c>
      <c r="R709" s="14">
        <f>INDEX(挂机升级突破!$BG$6:$BG$57,卡牌消耗!X709)</f>
        <v>11</v>
      </c>
      <c r="S709" s="14">
        <f>INDEX(挂机升级突破!BH$6:BH$57,卡牌消耗!$X709)</f>
        <v>4</v>
      </c>
      <c r="T709" s="14">
        <f>INDEX(挂机升级突破!BI$6:BI$57,卡牌消耗!$X709)</f>
        <v>0</v>
      </c>
      <c r="U709" s="14" t="str">
        <f t="shared" si="139"/>
        <v>石灵明</v>
      </c>
      <c r="V709" s="14">
        <f t="shared" si="140"/>
        <v>3</v>
      </c>
      <c r="W709" s="14" t="str">
        <f t="shared" si="141"/>
        <v>石灵明魂火-29</v>
      </c>
      <c r="X709" s="14">
        <f t="shared" si="142"/>
        <v>29</v>
      </c>
      <c r="Y709" s="14" t="str">
        <f>INDEX(挂机升级突破!$BJ$4:$BT$4,INDEX(挂机升级突破!$BG$6:$BG$57,卡牌消耗!X709))</f>
        <v>金币</v>
      </c>
      <c r="Z709" s="14">
        <f>ROUND(INDEX(挂机升级突破!$AZ$6:$AZ$57,卡牌消耗!X709)*INDEX(卡牌消耗!$B$8:$F$8,V709),0)</f>
        <v>24785</v>
      </c>
      <c r="AA709" s="14" t="str">
        <f>IF(S709&gt;0,INDEX(挂机升级突破!$BJ$4:$BT$4,S709),"")</f>
        <v>橙色基础材料</v>
      </c>
      <c r="AB709" s="14">
        <f>ROUND(INDEX(挂机升级突破!$BJ$6:$BT$57,卡牌消耗!X709,S709)*INDEX(卡牌消耗!$B$5:$F$5,V709),0)</f>
        <v>19</v>
      </c>
      <c r="AC709" s="14" t="str">
        <f>IF(T709&gt;0,INDEX(挂机升级突破!$BJ$4:$BT$4,T709),"")</f>
        <v/>
      </c>
      <c r="AD709" s="14" t="str">
        <f>IF(T709&gt;0,ROUND(INDEX(挂机升级突破!$BJ$6:$BT$57,卡牌消耗!X709,T709)*INDEX(卡牌消耗!$B$7:$F$7,V709),0),"")</f>
        <v/>
      </c>
    </row>
    <row r="710" spans="16:30" ht="16.5" x14ac:dyDescent="0.2">
      <c r="P710" s="120">
        <v>706</v>
      </c>
      <c r="Q710" s="14">
        <f t="shared" ref="Q710:Q773" si="143">INT((P710-1)/52)+1</f>
        <v>14</v>
      </c>
      <c r="R710" s="14">
        <f>INDEX(挂机升级突破!$BG$6:$BG$57,卡牌消耗!X710)</f>
        <v>11</v>
      </c>
      <c r="S710" s="14">
        <f>INDEX(挂机升级突破!BH$6:BH$57,卡牌消耗!$X710)</f>
        <v>4</v>
      </c>
      <c r="T710" s="14">
        <f>INDEX(挂机升级突破!BI$6:BI$57,卡牌消耗!$X710)</f>
        <v>0</v>
      </c>
      <c r="U710" s="14" t="str">
        <f t="shared" ref="U710:U773" si="144">INDEX($B$13:$B$40,Q710)</f>
        <v>石灵明</v>
      </c>
      <c r="V710" s="14">
        <f t="shared" ref="V710:V773" si="145">INDEX($C$13:$C$40,Q710)</f>
        <v>3</v>
      </c>
      <c r="W710" s="14" t="str">
        <f t="shared" ref="W710:W773" si="146">U710&amp;"魂火-"&amp;X710</f>
        <v>石灵明魂火-30</v>
      </c>
      <c r="X710" s="14">
        <f t="shared" ref="X710:X773" si="147">P710-(Q710-1)*52</f>
        <v>30</v>
      </c>
      <c r="Y710" s="14" t="str">
        <f>INDEX(挂机升级突破!$BJ$4:$BT$4,INDEX(挂机升级突破!$BG$6:$BG$57,卡牌消耗!X710))</f>
        <v>金币</v>
      </c>
      <c r="Z710" s="14">
        <f>ROUND(INDEX(挂机升级突破!$AZ$6:$AZ$57,卡牌消耗!X710)*INDEX(卡牌消耗!$B$8:$F$8,V710),0)</f>
        <v>27645</v>
      </c>
      <c r="AA710" s="14" t="str">
        <f>IF(S710&gt;0,INDEX(挂机升级突破!$BJ$4:$BT$4,S710),"")</f>
        <v>橙色基础材料</v>
      </c>
      <c r="AB710" s="14">
        <f>ROUND(INDEX(挂机升级突破!$BJ$6:$BT$57,卡牌消耗!X710,S710)*INDEX(卡牌消耗!$B$5:$F$5,V710),0)</f>
        <v>19</v>
      </c>
      <c r="AC710" s="14" t="str">
        <f>IF(T710&gt;0,INDEX(挂机升级突破!$BJ$4:$BT$4,T710),"")</f>
        <v/>
      </c>
      <c r="AD710" s="14" t="str">
        <f>IF(T710&gt;0,ROUND(INDEX(挂机升级突破!$BJ$6:$BT$57,卡牌消耗!X710,T710)*INDEX(卡牌消耗!$B$7:$F$7,V710),0),"")</f>
        <v/>
      </c>
    </row>
    <row r="711" spans="16:30" ht="16.5" x14ac:dyDescent="0.2">
      <c r="P711" s="120">
        <v>707</v>
      </c>
      <c r="Q711" s="14">
        <f t="shared" si="143"/>
        <v>14</v>
      </c>
      <c r="R711" s="14">
        <f>INDEX(挂机升级突破!$BG$6:$BG$57,卡牌消耗!X711)</f>
        <v>11</v>
      </c>
      <c r="S711" s="14">
        <f>INDEX(挂机升级突破!BH$6:BH$57,卡牌消耗!$X711)</f>
        <v>4</v>
      </c>
      <c r="T711" s="14">
        <f>INDEX(挂机升级突破!BI$6:BI$57,卡牌消耗!$X711)</f>
        <v>0</v>
      </c>
      <c r="U711" s="14" t="str">
        <f t="shared" si="144"/>
        <v>石灵明</v>
      </c>
      <c r="V711" s="14">
        <f t="shared" si="145"/>
        <v>3</v>
      </c>
      <c r="W711" s="14" t="str">
        <f t="shared" si="146"/>
        <v>石灵明魂火-31</v>
      </c>
      <c r="X711" s="14">
        <f t="shared" si="147"/>
        <v>31</v>
      </c>
      <c r="Y711" s="14" t="str">
        <f>INDEX(挂机升级突破!$BJ$4:$BT$4,INDEX(挂机升级突破!$BG$6:$BG$57,卡牌消耗!X711))</f>
        <v>金币</v>
      </c>
      <c r="Z711" s="14">
        <f>ROUND(INDEX(挂机升级突破!$AZ$6:$AZ$57,卡牌消耗!X711)*INDEX(卡牌消耗!$B$8:$F$8,V711),0)</f>
        <v>28700</v>
      </c>
      <c r="AA711" s="14" t="str">
        <f>IF(S711&gt;0,INDEX(挂机升级突破!$BJ$4:$BT$4,S711),"")</f>
        <v>橙色基础材料</v>
      </c>
      <c r="AB711" s="14">
        <f>ROUND(INDEX(挂机升级突破!$BJ$6:$BT$57,卡牌消耗!X711,S711)*INDEX(卡牌消耗!$B$5:$F$5,V711),0)</f>
        <v>19</v>
      </c>
      <c r="AC711" s="14" t="str">
        <f>IF(T711&gt;0,INDEX(挂机升级突破!$BJ$4:$BT$4,T711),"")</f>
        <v/>
      </c>
      <c r="AD711" s="14" t="str">
        <f>IF(T711&gt;0,ROUND(INDEX(挂机升级突破!$BJ$6:$BT$57,卡牌消耗!X711,T711)*INDEX(卡牌消耗!$B$7:$F$7,V711),0),"")</f>
        <v/>
      </c>
    </row>
    <row r="712" spans="16:30" ht="16.5" x14ac:dyDescent="0.2">
      <c r="P712" s="120">
        <v>708</v>
      </c>
      <c r="Q712" s="14">
        <f t="shared" si="143"/>
        <v>14</v>
      </c>
      <c r="R712" s="14">
        <f>INDEX(挂机升级突破!$BG$6:$BG$57,卡牌消耗!X712)</f>
        <v>11</v>
      </c>
      <c r="S712" s="14">
        <f>INDEX(挂机升级突破!BH$6:BH$57,卡牌消耗!$X712)</f>
        <v>4</v>
      </c>
      <c r="T712" s="14">
        <f>INDEX(挂机升级突破!BI$6:BI$57,卡牌消耗!$X712)</f>
        <v>0</v>
      </c>
      <c r="U712" s="14" t="str">
        <f t="shared" si="144"/>
        <v>石灵明</v>
      </c>
      <c r="V712" s="14">
        <f t="shared" si="145"/>
        <v>3</v>
      </c>
      <c r="W712" s="14" t="str">
        <f t="shared" si="146"/>
        <v>石灵明魂火-32</v>
      </c>
      <c r="X712" s="14">
        <f t="shared" si="147"/>
        <v>32</v>
      </c>
      <c r="Y712" s="14" t="str">
        <f>INDEX(挂机升级突破!$BJ$4:$BT$4,INDEX(挂机升级突破!$BG$6:$BG$57,卡牌消耗!X712))</f>
        <v>金币</v>
      </c>
      <c r="Z712" s="14">
        <f>ROUND(INDEX(挂机升级突破!$AZ$6:$AZ$57,卡牌消耗!X712)*INDEX(卡牌消耗!$B$8:$F$8,V712),0)</f>
        <v>32015</v>
      </c>
      <c r="AA712" s="14" t="str">
        <f>IF(S712&gt;0,INDEX(挂机升级突破!$BJ$4:$BT$4,S712),"")</f>
        <v>橙色基础材料</v>
      </c>
      <c r="AB712" s="14">
        <f>ROUND(INDEX(挂机升级突破!$BJ$6:$BT$57,卡牌消耗!X712,S712)*INDEX(卡牌消耗!$B$5:$F$5,V712),0)</f>
        <v>19</v>
      </c>
      <c r="AC712" s="14" t="str">
        <f>IF(T712&gt;0,INDEX(挂机升级突破!$BJ$4:$BT$4,T712),"")</f>
        <v/>
      </c>
      <c r="AD712" s="14" t="str">
        <f>IF(T712&gt;0,ROUND(INDEX(挂机升级突破!$BJ$6:$BT$57,卡牌消耗!X712,T712)*INDEX(卡牌消耗!$B$7:$F$7,V712),0),"")</f>
        <v/>
      </c>
    </row>
    <row r="713" spans="16:30" ht="16.5" x14ac:dyDescent="0.2">
      <c r="P713" s="120">
        <v>709</v>
      </c>
      <c r="Q713" s="14">
        <f t="shared" si="143"/>
        <v>14</v>
      </c>
      <c r="R713" s="14">
        <f>INDEX(挂机升级突破!$BG$6:$BG$57,卡牌消耗!X713)</f>
        <v>11</v>
      </c>
      <c r="S713" s="14">
        <f>INDEX(挂机升级突破!BH$6:BH$57,卡牌消耗!$X713)</f>
        <v>4</v>
      </c>
      <c r="T713" s="14">
        <f>INDEX(挂机升级突破!BI$6:BI$57,卡牌消耗!$X713)</f>
        <v>0</v>
      </c>
      <c r="U713" s="14" t="str">
        <f t="shared" si="144"/>
        <v>石灵明</v>
      </c>
      <c r="V713" s="14">
        <f t="shared" si="145"/>
        <v>3</v>
      </c>
      <c r="W713" s="14" t="str">
        <f t="shared" si="146"/>
        <v>石灵明魂火-33</v>
      </c>
      <c r="X713" s="14">
        <f t="shared" si="147"/>
        <v>33</v>
      </c>
      <c r="Y713" s="14" t="str">
        <f>INDEX(挂机升级突破!$BJ$4:$BT$4,INDEX(挂机升级突破!$BG$6:$BG$57,卡牌消耗!X713))</f>
        <v>金币</v>
      </c>
      <c r="Z713" s="14">
        <f>ROUND(INDEX(挂机升级突破!$AZ$6:$AZ$57,卡牌消耗!X713)*INDEX(卡牌消耗!$B$8:$F$8,V713),0)</f>
        <v>32895</v>
      </c>
      <c r="AA713" s="14" t="str">
        <f>IF(S713&gt;0,INDEX(挂机升级突破!$BJ$4:$BT$4,S713),"")</f>
        <v>橙色基础材料</v>
      </c>
      <c r="AB713" s="14">
        <f>ROUND(INDEX(挂机升级突破!$BJ$6:$BT$57,卡牌消耗!X713,S713)*INDEX(卡牌消耗!$B$5:$F$5,V713),0)</f>
        <v>19</v>
      </c>
      <c r="AC713" s="14" t="str">
        <f>IF(T713&gt;0,INDEX(挂机升级突破!$BJ$4:$BT$4,T713),"")</f>
        <v/>
      </c>
      <c r="AD713" s="14" t="str">
        <f>IF(T713&gt;0,ROUND(INDEX(挂机升级突破!$BJ$6:$BT$57,卡牌消耗!X713,T713)*INDEX(卡牌消耗!$B$7:$F$7,V713),0),"")</f>
        <v/>
      </c>
    </row>
    <row r="714" spans="16:30" ht="16.5" x14ac:dyDescent="0.2">
      <c r="P714" s="120">
        <v>710</v>
      </c>
      <c r="Q714" s="14">
        <f t="shared" si="143"/>
        <v>14</v>
      </c>
      <c r="R714" s="14">
        <f>INDEX(挂机升级突破!$BG$6:$BG$57,卡牌消耗!X714)</f>
        <v>11</v>
      </c>
      <c r="S714" s="14">
        <f>INDEX(挂机升级突破!BH$6:BH$57,卡牌消耗!$X714)</f>
        <v>4</v>
      </c>
      <c r="T714" s="14">
        <f>INDEX(挂机升级突破!BI$6:BI$57,卡牌消耗!$X714)</f>
        <v>0</v>
      </c>
      <c r="U714" s="14" t="str">
        <f t="shared" si="144"/>
        <v>石灵明</v>
      </c>
      <c r="V714" s="14">
        <f t="shared" si="145"/>
        <v>3</v>
      </c>
      <c r="W714" s="14" t="str">
        <f t="shared" si="146"/>
        <v>石灵明魂火-34</v>
      </c>
      <c r="X714" s="14">
        <f t="shared" si="147"/>
        <v>34</v>
      </c>
      <c r="Y714" s="14" t="str">
        <f>INDEX(挂机升级突破!$BJ$4:$BT$4,INDEX(挂机升级突破!$BG$6:$BG$57,卡牌消耗!X714))</f>
        <v>金币</v>
      </c>
      <c r="Z714" s="14">
        <f>ROUND(INDEX(挂机升级突破!$AZ$6:$AZ$57,卡牌消耗!X714)*INDEX(卡牌消耗!$B$8:$F$8,V714),0)</f>
        <v>36690</v>
      </c>
      <c r="AA714" s="14" t="str">
        <f>IF(S714&gt;0,INDEX(挂机升级突破!$BJ$4:$BT$4,S714),"")</f>
        <v>橙色基础材料</v>
      </c>
      <c r="AB714" s="14">
        <f>ROUND(INDEX(挂机升级突破!$BJ$6:$BT$57,卡牌消耗!X714,S714)*INDEX(卡牌消耗!$B$5:$F$5,V714),0)</f>
        <v>21</v>
      </c>
      <c r="AC714" s="14" t="str">
        <f>IF(T714&gt;0,INDEX(挂机升级突破!$BJ$4:$BT$4,T714),"")</f>
        <v/>
      </c>
      <c r="AD714" s="14" t="str">
        <f>IF(T714&gt;0,ROUND(INDEX(挂机升级突破!$BJ$6:$BT$57,卡牌消耗!X714,T714)*INDEX(卡牌消耗!$B$7:$F$7,V714),0),"")</f>
        <v/>
      </c>
    </row>
    <row r="715" spans="16:30" ht="16.5" x14ac:dyDescent="0.2">
      <c r="P715" s="120">
        <v>711</v>
      </c>
      <c r="Q715" s="14">
        <f t="shared" si="143"/>
        <v>14</v>
      </c>
      <c r="R715" s="14">
        <f>INDEX(挂机升级突破!$BG$6:$BG$57,卡牌消耗!X715)</f>
        <v>11</v>
      </c>
      <c r="S715" s="14">
        <f>INDEX(挂机升级突破!BH$6:BH$57,卡牌消耗!$X715)</f>
        <v>4</v>
      </c>
      <c r="T715" s="14">
        <f>INDEX(挂机升级突破!BI$6:BI$57,卡牌消耗!$X715)</f>
        <v>0</v>
      </c>
      <c r="U715" s="14" t="str">
        <f t="shared" si="144"/>
        <v>石灵明</v>
      </c>
      <c r="V715" s="14">
        <f t="shared" si="145"/>
        <v>3</v>
      </c>
      <c r="W715" s="14" t="str">
        <f t="shared" si="146"/>
        <v>石灵明魂火-35</v>
      </c>
      <c r="X715" s="14">
        <f t="shared" si="147"/>
        <v>35</v>
      </c>
      <c r="Y715" s="14" t="str">
        <f>INDEX(挂机升级突破!$BJ$4:$BT$4,INDEX(挂机升级突破!$BG$6:$BG$57,卡牌消耗!X715))</f>
        <v>金币</v>
      </c>
      <c r="Z715" s="14">
        <f>ROUND(INDEX(挂机升级突破!$AZ$6:$AZ$57,卡牌消耗!X715)*INDEX(卡牌消耗!$B$8:$F$8,V715),0)</f>
        <v>37370</v>
      </c>
      <c r="AA715" s="14" t="str">
        <f>IF(S715&gt;0,INDEX(挂机升级突破!$BJ$4:$BT$4,S715),"")</f>
        <v>橙色基础材料</v>
      </c>
      <c r="AB715" s="14">
        <f>ROUND(INDEX(挂机升级突破!$BJ$6:$BT$57,卡牌消耗!X715,S715)*INDEX(卡牌消耗!$B$5:$F$5,V715),0)</f>
        <v>21</v>
      </c>
      <c r="AC715" s="14" t="str">
        <f>IF(T715&gt;0,INDEX(挂机升级突破!$BJ$4:$BT$4,T715),"")</f>
        <v/>
      </c>
      <c r="AD715" s="14" t="str">
        <f>IF(T715&gt;0,ROUND(INDEX(挂机升级突破!$BJ$6:$BT$57,卡牌消耗!X715,T715)*INDEX(卡牌消耗!$B$7:$F$7,V715),0),"")</f>
        <v/>
      </c>
    </row>
    <row r="716" spans="16:30" ht="16.5" x14ac:dyDescent="0.2">
      <c r="P716" s="120">
        <v>712</v>
      </c>
      <c r="Q716" s="14">
        <f t="shared" si="143"/>
        <v>14</v>
      </c>
      <c r="R716" s="14">
        <f>INDEX(挂机升级突破!$BG$6:$BG$57,卡牌消耗!X716)</f>
        <v>11</v>
      </c>
      <c r="S716" s="14">
        <f>INDEX(挂机升级突破!BH$6:BH$57,卡牌消耗!$X716)</f>
        <v>4</v>
      </c>
      <c r="T716" s="14">
        <f>INDEX(挂机升级突破!BI$6:BI$57,卡牌消耗!$X716)</f>
        <v>0</v>
      </c>
      <c r="U716" s="14" t="str">
        <f t="shared" si="144"/>
        <v>石灵明</v>
      </c>
      <c r="V716" s="14">
        <f t="shared" si="145"/>
        <v>3</v>
      </c>
      <c r="W716" s="14" t="str">
        <f t="shared" si="146"/>
        <v>石灵明魂火-36</v>
      </c>
      <c r="X716" s="14">
        <f t="shared" si="147"/>
        <v>36</v>
      </c>
      <c r="Y716" s="14" t="str">
        <f>INDEX(挂机升级突破!$BJ$4:$BT$4,INDEX(挂机升级突破!$BG$6:$BG$57,卡牌消耗!X716))</f>
        <v>金币</v>
      </c>
      <c r="Z716" s="14">
        <f>ROUND(INDEX(挂机升级突破!$AZ$6:$AZ$57,卡牌消耗!X716)*INDEX(卡牌消耗!$B$8:$F$8,V716),0)</f>
        <v>41680</v>
      </c>
      <c r="AA716" s="14" t="str">
        <f>IF(S716&gt;0,INDEX(挂机升级突破!$BJ$4:$BT$4,S716),"")</f>
        <v>橙色基础材料</v>
      </c>
      <c r="AB716" s="14">
        <f>ROUND(INDEX(挂机升级突破!$BJ$6:$BT$57,卡牌消耗!X716,S716)*INDEX(卡牌消耗!$B$5:$F$5,V716),0)</f>
        <v>21</v>
      </c>
      <c r="AC716" s="14" t="str">
        <f>IF(T716&gt;0,INDEX(挂机升级突破!$BJ$4:$BT$4,T716),"")</f>
        <v/>
      </c>
      <c r="AD716" s="14" t="str">
        <f>IF(T716&gt;0,ROUND(INDEX(挂机升级突破!$BJ$6:$BT$57,卡牌消耗!X716,T716)*INDEX(卡牌消耗!$B$7:$F$7,V716),0),"")</f>
        <v/>
      </c>
    </row>
    <row r="717" spans="16:30" ht="16.5" x14ac:dyDescent="0.2">
      <c r="P717" s="120">
        <v>713</v>
      </c>
      <c r="Q717" s="14">
        <f t="shared" si="143"/>
        <v>14</v>
      </c>
      <c r="R717" s="14">
        <f>INDEX(挂机升级突破!$BG$6:$BG$57,卡牌消耗!X717)</f>
        <v>11</v>
      </c>
      <c r="S717" s="14">
        <f>INDEX(挂机升级突破!BH$6:BH$57,卡牌消耗!$X717)</f>
        <v>4</v>
      </c>
      <c r="T717" s="14">
        <f>INDEX(挂机升级突破!BI$6:BI$57,卡牌消耗!$X717)</f>
        <v>0</v>
      </c>
      <c r="U717" s="14" t="str">
        <f t="shared" si="144"/>
        <v>石灵明</v>
      </c>
      <c r="V717" s="14">
        <f t="shared" si="145"/>
        <v>3</v>
      </c>
      <c r="W717" s="14" t="str">
        <f t="shared" si="146"/>
        <v>石灵明魂火-37</v>
      </c>
      <c r="X717" s="14">
        <f t="shared" si="147"/>
        <v>37</v>
      </c>
      <c r="Y717" s="14" t="str">
        <f>INDEX(挂机升级突破!$BJ$4:$BT$4,INDEX(挂机升级突破!$BG$6:$BG$57,卡牌消耗!X717))</f>
        <v>金币</v>
      </c>
      <c r="Z717" s="14">
        <f>ROUND(INDEX(挂机升级突破!$AZ$6:$AZ$57,卡牌消耗!X717)*INDEX(卡牌消耗!$B$8:$F$8,V717),0)</f>
        <v>42120</v>
      </c>
      <c r="AA717" s="14" t="str">
        <f>IF(S717&gt;0,INDEX(挂机升级突破!$BJ$4:$BT$4,S717),"")</f>
        <v>橙色基础材料</v>
      </c>
      <c r="AB717" s="14">
        <f>ROUND(INDEX(挂机升级突破!$BJ$6:$BT$57,卡牌消耗!X717,S717)*INDEX(卡牌消耗!$B$5:$F$5,V717),0)</f>
        <v>21</v>
      </c>
      <c r="AC717" s="14" t="str">
        <f>IF(T717&gt;0,INDEX(挂机升级突破!$BJ$4:$BT$4,T717),"")</f>
        <v/>
      </c>
      <c r="AD717" s="14" t="str">
        <f>IF(T717&gt;0,ROUND(INDEX(挂机升级突破!$BJ$6:$BT$57,卡牌消耗!X717,T717)*INDEX(卡牌消耗!$B$7:$F$7,V717),0),"")</f>
        <v/>
      </c>
    </row>
    <row r="718" spans="16:30" ht="16.5" x14ac:dyDescent="0.2">
      <c r="P718" s="120">
        <v>714</v>
      </c>
      <c r="Q718" s="14">
        <f t="shared" si="143"/>
        <v>14</v>
      </c>
      <c r="R718" s="14">
        <f>INDEX(挂机升级突破!$BG$6:$BG$57,卡牌消耗!X718)</f>
        <v>11</v>
      </c>
      <c r="S718" s="14">
        <f>INDEX(挂机升级突破!BH$6:BH$57,卡牌消耗!$X718)</f>
        <v>5</v>
      </c>
      <c r="T718" s="14">
        <f>INDEX(挂机升级突破!BI$6:BI$57,卡牌消耗!$X718)</f>
        <v>0</v>
      </c>
      <c r="U718" s="14" t="str">
        <f t="shared" si="144"/>
        <v>石灵明</v>
      </c>
      <c r="V718" s="14">
        <f t="shared" si="145"/>
        <v>3</v>
      </c>
      <c r="W718" s="14" t="str">
        <f t="shared" si="146"/>
        <v>石灵明魂火-38</v>
      </c>
      <c r="X718" s="14">
        <f t="shared" si="147"/>
        <v>38</v>
      </c>
      <c r="Y718" s="14" t="str">
        <f>INDEX(挂机升级突破!$BJ$4:$BT$4,INDEX(挂机升级突破!$BG$6:$BG$57,卡牌消耗!X718))</f>
        <v>金币</v>
      </c>
      <c r="Z718" s="14">
        <f>ROUND(INDEX(挂机升级突破!$AZ$6:$AZ$57,卡牌消耗!X718)*INDEX(卡牌消耗!$B$8:$F$8,V718),0)</f>
        <v>46980</v>
      </c>
      <c r="AA718" s="14" t="str">
        <f>IF(S718&gt;0,INDEX(挂机升级突破!$BJ$4:$BT$4,S718),"")</f>
        <v>红色基础材料</v>
      </c>
      <c r="AB718" s="14">
        <f>ROUND(INDEX(挂机升级突破!$BJ$6:$BT$57,卡牌消耗!X718,S718)*INDEX(卡牌消耗!$B$5:$F$5,V718),0)</f>
        <v>8</v>
      </c>
      <c r="AC718" s="14" t="str">
        <f>IF(T718&gt;0,INDEX(挂机升级突破!$BJ$4:$BT$4,T718),"")</f>
        <v/>
      </c>
      <c r="AD718" s="14" t="str">
        <f>IF(T718&gt;0,ROUND(INDEX(挂机升级突破!$BJ$6:$BT$57,卡牌消耗!X718,T718)*INDEX(卡牌消耗!$B$7:$F$7,V718),0),"")</f>
        <v/>
      </c>
    </row>
    <row r="719" spans="16:30" ht="16.5" x14ac:dyDescent="0.2">
      <c r="P719" s="120">
        <v>715</v>
      </c>
      <c r="Q719" s="14">
        <f t="shared" si="143"/>
        <v>14</v>
      </c>
      <c r="R719" s="14">
        <f>INDEX(挂机升级突破!$BG$6:$BG$57,卡牌消耗!X719)</f>
        <v>11</v>
      </c>
      <c r="S719" s="14">
        <f>INDEX(挂机升级突破!BH$6:BH$57,卡牌消耗!$X719)</f>
        <v>5</v>
      </c>
      <c r="T719" s="14">
        <f>INDEX(挂机升级突破!BI$6:BI$57,卡牌消耗!$X719)</f>
        <v>0</v>
      </c>
      <c r="U719" s="14" t="str">
        <f t="shared" si="144"/>
        <v>石灵明</v>
      </c>
      <c r="V719" s="14">
        <f t="shared" si="145"/>
        <v>3</v>
      </c>
      <c r="W719" s="14" t="str">
        <f t="shared" si="146"/>
        <v>石灵明魂火-39</v>
      </c>
      <c r="X719" s="14">
        <f t="shared" si="147"/>
        <v>39</v>
      </c>
      <c r="Y719" s="14" t="str">
        <f>INDEX(挂机升级突破!$BJ$4:$BT$4,INDEX(挂机升级突破!$BG$6:$BG$57,卡牌消耗!X719))</f>
        <v>金币</v>
      </c>
      <c r="Z719" s="14">
        <f>ROUND(INDEX(挂机升级突破!$AZ$6:$AZ$57,卡牌消耗!X719)*INDEX(卡牌消耗!$B$8:$F$8,V719),0)</f>
        <v>47145</v>
      </c>
      <c r="AA719" s="14" t="str">
        <f>IF(S719&gt;0,INDEX(挂机升级突破!$BJ$4:$BT$4,S719),"")</f>
        <v>红色基础材料</v>
      </c>
      <c r="AB719" s="14">
        <f>ROUND(INDEX(挂机升级突破!$BJ$6:$BT$57,卡牌消耗!X719,S719)*INDEX(卡牌消耗!$B$5:$F$5,V719),0)</f>
        <v>8</v>
      </c>
      <c r="AC719" s="14" t="str">
        <f>IF(T719&gt;0,INDEX(挂机升级突破!$BJ$4:$BT$4,T719),"")</f>
        <v/>
      </c>
      <c r="AD719" s="14" t="str">
        <f>IF(T719&gt;0,ROUND(INDEX(挂机升级突破!$BJ$6:$BT$57,卡牌消耗!X719,T719)*INDEX(卡牌消耗!$B$7:$F$7,V719),0),"")</f>
        <v/>
      </c>
    </row>
    <row r="720" spans="16:30" ht="16.5" x14ac:dyDescent="0.2">
      <c r="P720" s="120">
        <v>716</v>
      </c>
      <c r="Q720" s="14">
        <f t="shared" si="143"/>
        <v>14</v>
      </c>
      <c r="R720" s="14">
        <f>INDEX(挂机升级突破!$BG$6:$BG$57,卡牌消耗!X720)</f>
        <v>11</v>
      </c>
      <c r="S720" s="14">
        <f>INDEX(挂机升级突破!BH$6:BH$57,卡牌消耗!$X720)</f>
        <v>5</v>
      </c>
      <c r="T720" s="14">
        <f>INDEX(挂机升级突破!BI$6:BI$57,卡牌消耗!$X720)</f>
        <v>0</v>
      </c>
      <c r="U720" s="14" t="str">
        <f t="shared" si="144"/>
        <v>石灵明</v>
      </c>
      <c r="V720" s="14">
        <f t="shared" si="145"/>
        <v>3</v>
      </c>
      <c r="W720" s="14" t="str">
        <f t="shared" si="146"/>
        <v>石灵明魂火-40</v>
      </c>
      <c r="X720" s="14">
        <f t="shared" si="147"/>
        <v>40</v>
      </c>
      <c r="Y720" s="14" t="str">
        <f>INDEX(挂机升级突破!$BJ$4:$BT$4,INDEX(挂机升级突破!$BG$6:$BG$57,卡牌消耗!X720))</f>
        <v>金币</v>
      </c>
      <c r="Z720" s="14">
        <f>ROUND(INDEX(挂机升级突破!$AZ$6:$AZ$57,卡牌消耗!X720)*INDEX(卡牌消耗!$B$8:$F$8,V720),0)</f>
        <v>52585</v>
      </c>
      <c r="AA720" s="14" t="str">
        <f>IF(S720&gt;0,INDEX(挂机升级突破!$BJ$4:$BT$4,S720),"")</f>
        <v>红色基础材料</v>
      </c>
      <c r="AB720" s="14">
        <f>ROUND(INDEX(挂机升级突破!$BJ$6:$BT$57,卡牌消耗!X720,S720)*INDEX(卡牌消耗!$B$5:$F$5,V720),0)</f>
        <v>8</v>
      </c>
      <c r="AC720" s="14" t="str">
        <f>IF(T720&gt;0,INDEX(挂机升级突破!$BJ$4:$BT$4,T720),"")</f>
        <v/>
      </c>
      <c r="AD720" s="14" t="str">
        <f>IF(T720&gt;0,ROUND(INDEX(挂机升级突破!$BJ$6:$BT$57,卡牌消耗!X720,T720)*INDEX(卡牌消耗!$B$7:$F$7,V720),0),"")</f>
        <v/>
      </c>
    </row>
    <row r="721" spans="16:30" ht="16.5" x14ac:dyDescent="0.2">
      <c r="P721" s="120">
        <v>717</v>
      </c>
      <c r="Q721" s="14">
        <f t="shared" si="143"/>
        <v>14</v>
      </c>
      <c r="R721" s="14">
        <f>INDEX(挂机升级突破!$BG$6:$BG$57,卡牌消耗!X721)</f>
        <v>11</v>
      </c>
      <c r="S721" s="14">
        <f>INDEX(挂机升级突破!BH$6:BH$57,卡牌消耗!$X721)</f>
        <v>5</v>
      </c>
      <c r="T721" s="14">
        <f>INDEX(挂机升级突破!BI$6:BI$57,卡牌消耗!$X721)</f>
        <v>10</v>
      </c>
      <c r="U721" s="14" t="str">
        <f t="shared" si="144"/>
        <v>石灵明</v>
      </c>
      <c r="V721" s="14">
        <f t="shared" si="145"/>
        <v>3</v>
      </c>
      <c r="W721" s="14" t="str">
        <f t="shared" si="146"/>
        <v>石灵明魂火-41</v>
      </c>
      <c r="X721" s="14">
        <f t="shared" si="147"/>
        <v>41</v>
      </c>
      <c r="Y721" s="14" t="str">
        <f>INDEX(挂机升级突破!$BJ$4:$BT$4,INDEX(挂机升级突破!$BG$6:$BG$57,卡牌消耗!X721))</f>
        <v>金币</v>
      </c>
      <c r="Z721" s="14">
        <f>ROUND(INDEX(挂机升级突破!$AZ$6:$AZ$57,卡牌消耗!X721)*INDEX(卡牌消耗!$B$8:$F$8,V721),0)</f>
        <v>58930</v>
      </c>
      <c r="AA721" s="14" t="str">
        <f>IF(S721&gt;0,INDEX(挂机升级突破!$BJ$4:$BT$4,S721),"")</f>
        <v>红色基础材料</v>
      </c>
      <c r="AB721" s="14">
        <f>ROUND(INDEX(挂机升级突破!$BJ$6:$BT$57,卡牌消耗!X721,S721)*INDEX(卡牌消耗!$B$5:$F$5,V721),0)</f>
        <v>9</v>
      </c>
      <c r="AC721" s="14" t="str">
        <f>IF(T721&gt;0,INDEX(挂机升级突破!$BJ$4:$BT$4,T721),"")</f>
        <v>灵玉</v>
      </c>
      <c r="AD721" s="14">
        <f>IF(T721&gt;0,ROUND(INDEX(挂机升级突破!$BJ$6:$BT$57,卡牌消耗!X721,T721)*INDEX(卡牌消耗!$B$7:$F$7,V721),0),"")</f>
        <v>1</v>
      </c>
    </row>
    <row r="722" spans="16:30" ht="16.5" x14ac:dyDescent="0.2">
      <c r="P722" s="120">
        <v>718</v>
      </c>
      <c r="Q722" s="14">
        <f t="shared" si="143"/>
        <v>14</v>
      </c>
      <c r="R722" s="14">
        <f>INDEX(挂机升级突破!$BG$6:$BG$57,卡牌消耗!X722)</f>
        <v>11</v>
      </c>
      <c r="S722" s="14">
        <f>INDEX(挂机升级突破!BH$6:BH$57,卡牌消耗!$X722)</f>
        <v>5</v>
      </c>
      <c r="T722" s="14">
        <f>INDEX(挂机升级突破!BI$6:BI$57,卡牌消耗!$X722)</f>
        <v>10</v>
      </c>
      <c r="U722" s="14" t="str">
        <f t="shared" si="144"/>
        <v>石灵明</v>
      </c>
      <c r="V722" s="14">
        <f t="shared" si="145"/>
        <v>3</v>
      </c>
      <c r="W722" s="14" t="str">
        <f t="shared" si="146"/>
        <v>石灵明魂火-42</v>
      </c>
      <c r="X722" s="14">
        <f t="shared" si="147"/>
        <v>42</v>
      </c>
      <c r="Y722" s="14" t="str">
        <f>INDEX(挂机升级突破!$BJ$4:$BT$4,INDEX(挂机升级突破!$BG$6:$BG$57,卡牌消耗!X722))</f>
        <v>金币</v>
      </c>
      <c r="Z722" s="14">
        <f>ROUND(INDEX(挂机升级突破!$AZ$6:$AZ$57,卡牌消耗!X722)*INDEX(卡牌消耗!$B$8:$F$8,V722),0)</f>
        <v>65730</v>
      </c>
      <c r="AA722" s="14" t="str">
        <f>IF(S722&gt;0,INDEX(挂机升级突破!$BJ$4:$BT$4,S722),"")</f>
        <v>红色基础材料</v>
      </c>
      <c r="AB722" s="14">
        <f>ROUND(INDEX(挂机升级突破!$BJ$6:$BT$57,卡牌消耗!X722,S722)*INDEX(卡牌消耗!$B$5:$F$5,V722),0)</f>
        <v>9</v>
      </c>
      <c r="AC722" s="14" t="str">
        <f>IF(T722&gt;0,INDEX(挂机升级突破!$BJ$4:$BT$4,T722),"")</f>
        <v>灵玉</v>
      </c>
      <c r="AD722" s="14">
        <f>IF(T722&gt;0,ROUND(INDEX(挂机升级突破!$BJ$6:$BT$57,卡牌消耗!X722,T722)*INDEX(卡牌消耗!$B$7:$F$7,V722),0),"")</f>
        <v>1</v>
      </c>
    </row>
    <row r="723" spans="16:30" ht="16.5" x14ac:dyDescent="0.2">
      <c r="P723" s="120">
        <v>719</v>
      </c>
      <c r="Q723" s="14">
        <f t="shared" si="143"/>
        <v>14</v>
      </c>
      <c r="R723" s="14">
        <f>INDEX(挂机升级突破!$BG$6:$BG$57,卡牌消耗!X723)</f>
        <v>11</v>
      </c>
      <c r="S723" s="14">
        <f>INDEX(挂机升级突破!BH$6:BH$57,卡牌消耗!$X723)</f>
        <v>5</v>
      </c>
      <c r="T723" s="14">
        <f>INDEX(挂机升级突破!BI$6:BI$57,卡牌消耗!$X723)</f>
        <v>10</v>
      </c>
      <c r="U723" s="14" t="str">
        <f t="shared" si="144"/>
        <v>石灵明</v>
      </c>
      <c r="V723" s="14">
        <f t="shared" si="145"/>
        <v>3</v>
      </c>
      <c r="W723" s="14" t="str">
        <f t="shared" si="146"/>
        <v>石灵明魂火-43</v>
      </c>
      <c r="X723" s="14">
        <f t="shared" si="147"/>
        <v>43</v>
      </c>
      <c r="Y723" s="14" t="str">
        <f>INDEX(挂机升级突破!$BJ$4:$BT$4,INDEX(挂机升级突破!$BG$6:$BG$57,卡牌消耗!X723))</f>
        <v>金币</v>
      </c>
      <c r="Z723" s="14">
        <f>ROUND(INDEX(挂机升级突破!$AZ$6:$AZ$57,卡牌消耗!X723)*INDEX(卡牌消耗!$B$8:$F$8,V723),0)</f>
        <v>70200</v>
      </c>
      <c r="AA723" s="14" t="str">
        <f>IF(S723&gt;0,INDEX(挂机升级突破!$BJ$4:$BT$4,S723),"")</f>
        <v>红色基础材料</v>
      </c>
      <c r="AB723" s="14">
        <f>ROUND(INDEX(挂机升级突破!$BJ$6:$BT$57,卡牌消耗!X723,S723)*INDEX(卡牌消耗!$B$5:$F$5,V723),0)</f>
        <v>9</v>
      </c>
      <c r="AC723" s="14" t="str">
        <f>IF(T723&gt;0,INDEX(挂机升级突破!$BJ$4:$BT$4,T723),"")</f>
        <v>灵玉</v>
      </c>
      <c r="AD723" s="14">
        <f>IF(T723&gt;0,ROUND(INDEX(挂机升级突破!$BJ$6:$BT$57,卡牌消耗!X723,T723)*INDEX(卡牌消耗!$B$7:$F$7,V723),0),"")</f>
        <v>1</v>
      </c>
    </row>
    <row r="724" spans="16:30" ht="16.5" x14ac:dyDescent="0.2">
      <c r="P724" s="120">
        <v>720</v>
      </c>
      <c r="Q724" s="14">
        <f t="shared" si="143"/>
        <v>14</v>
      </c>
      <c r="R724" s="14">
        <f>INDEX(挂机升级突破!$BG$6:$BG$57,卡牌消耗!X724)</f>
        <v>11</v>
      </c>
      <c r="S724" s="14">
        <f>INDEX(挂机升级突破!BH$6:BH$57,卡牌消耗!$X724)</f>
        <v>5</v>
      </c>
      <c r="T724" s="14">
        <f>INDEX(挂机升级突破!BI$6:BI$57,卡牌消耗!$X724)</f>
        <v>10</v>
      </c>
      <c r="U724" s="14" t="str">
        <f t="shared" si="144"/>
        <v>石灵明</v>
      </c>
      <c r="V724" s="14">
        <f t="shared" si="145"/>
        <v>3</v>
      </c>
      <c r="W724" s="14" t="str">
        <f t="shared" si="146"/>
        <v>石灵明魂火-44</v>
      </c>
      <c r="X724" s="14">
        <f t="shared" si="147"/>
        <v>44</v>
      </c>
      <c r="Y724" s="14" t="str">
        <f>INDEX(挂机升级突破!$BJ$4:$BT$4,INDEX(挂机升级突破!$BG$6:$BG$57,卡牌消耗!X724))</f>
        <v>金币</v>
      </c>
      <c r="Z724" s="14">
        <f>ROUND(INDEX(挂机升级突破!$AZ$6:$AZ$57,卡牌消耗!X724)*INDEX(卡牌消耗!$B$8:$F$8,V724),0)</f>
        <v>78300</v>
      </c>
      <c r="AA724" s="14" t="str">
        <f>IF(S724&gt;0,INDEX(挂机升级突破!$BJ$4:$BT$4,S724),"")</f>
        <v>红色基础材料</v>
      </c>
      <c r="AB724" s="14">
        <f>ROUND(INDEX(挂机升级突破!$BJ$6:$BT$57,卡牌消耗!X724,S724)*INDEX(卡牌消耗!$B$5:$F$5,V724),0)</f>
        <v>11</v>
      </c>
      <c r="AC724" s="14" t="str">
        <f>IF(T724&gt;0,INDEX(挂机升级突破!$BJ$4:$BT$4,T724),"")</f>
        <v>灵玉</v>
      </c>
      <c r="AD724" s="14">
        <f>IF(T724&gt;0,ROUND(INDEX(挂机升级突破!$BJ$6:$BT$57,卡牌消耗!X724,T724)*INDEX(卡牌消耗!$B$7:$F$7,V724),0),"")</f>
        <v>1</v>
      </c>
    </row>
    <row r="725" spans="16:30" ht="16.5" x14ac:dyDescent="0.2">
      <c r="P725" s="120">
        <v>721</v>
      </c>
      <c r="Q725" s="14">
        <f t="shared" si="143"/>
        <v>14</v>
      </c>
      <c r="R725" s="14">
        <f>INDEX(挂机升级突破!$BG$6:$BG$57,卡牌消耗!X725)</f>
        <v>11</v>
      </c>
      <c r="S725" s="14">
        <f>INDEX(挂机升级突破!BH$6:BH$57,卡牌消耗!$X725)</f>
        <v>5</v>
      </c>
      <c r="T725" s="14">
        <f>INDEX(挂机升级突破!BI$6:BI$57,卡牌消耗!$X725)</f>
        <v>10</v>
      </c>
      <c r="U725" s="14" t="str">
        <f t="shared" si="144"/>
        <v>石灵明</v>
      </c>
      <c r="V725" s="14">
        <f t="shared" si="145"/>
        <v>3</v>
      </c>
      <c r="W725" s="14" t="str">
        <f t="shared" si="146"/>
        <v>石灵明魂火-45</v>
      </c>
      <c r="X725" s="14">
        <f t="shared" si="147"/>
        <v>45</v>
      </c>
      <c r="Y725" s="14" t="str">
        <f>INDEX(挂机升级突破!$BJ$4:$BT$4,INDEX(挂机升级突破!$BG$6:$BG$57,卡牌消耗!X725))</f>
        <v>金币</v>
      </c>
      <c r="Z725" s="14">
        <f>ROUND(INDEX(挂机升级突破!$AZ$6:$AZ$57,卡牌消耗!X725)*INDEX(卡牌消耗!$B$8:$F$8,V725),0)</f>
        <v>84635</v>
      </c>
      <c r="AA725" s="14" t="str">
        <f>IF(S725&gt;0,INDEX(挂机升级突破!$BJ$4:$BT$4,S725),"")</f>
        <v>红色基础材料</v>
      </c>
      <c r="AB725" s="14">
        <f>ROUND(INDEX(挂机升级突破!$BJ$6:$BT$57,卡牌消耗!X725,S725)*INDEX(卡牌消耗!$B$5:$F$5,V725),0)</f>
        <v>11</v>
      </c>
      <c r="AC725" s="14" t="str">
        <f>IF(T725&gt;0,INDEX(挂机升级突破!$BJ$4:$BT$4,T725),"")</f>
        <v>灵玉</v>
      </c>
      <c r="AD725" s="14">
        <f>IF(T725&gt;0,ROUND(INDEX(挂机升级突破!$BJ$6:$BT$57,卡牌消耗!X725,T725)*INDEX(卡牌消耗!$B$7:$F$7,V725),0),"")</f>
        <v>1</v>
      </c>
    </row>
    <row r="726" spans="16:30" ht="16.5" x14ac:dyDescent="0.2">
      <c r="P726" s="120">
        <v>722</v>
      </c>
      <c r="Q726" s="14">
        <f t="shared" si="143"/>
        <v>14</v>
      </c>
      <c r="R726" s="14">
        <f>INDEX(挂机升级突破!$BG$6:$BG$57,卡牌消耗!X726)</f>
        <v>11</v>
      </c>
      <c r="S726" s="14">
        <f>INDEX(挂机升级突破!BH$6:BH$57,卡牌消耗!$X726)</f>
        <v>5</v>
      </c>
      <c r="T726" s="14">
        <f>INDEX(挂机升级突破!BI$6:BI$57,卡牌消耗!$X726)</f>
        <v>10</v>
      </c>
      <c r="U726" s="14" t="str">
        <f t="shared" si="144"/>
        <v>石灵明</v>
      </c>
      <c r="V726" s="14">
        <f t="shared" si="145"/>
        <v>3</v>
      </c>
      <c r="W726" s="14" t="str">
        <f t="shared" si="146"/>
        <v>石灵明魂火-46</v>
      </c>
      <c r="X726" s="14">
        <f t="shared" si="147"/>
        <v>46</v>
      </c>
      <c r="Y726" s="14" t="str">
        <f>INDEX(挂机升级突破!$BJ$4:$BT$4,INDEX(挂机升级突破!$BG$6:$BG$57,卡牌消耗!X726))</f>
        <v>金币</v>
      </c>
      <c r="Z726" s="14">
        <f>ROUND(INDEX(挂机升级突破!$AZ$6:$AZ$57,卡牌消耗!X726)*INDEX(卡牌消耗!$B$8:$F$8,V726),0)</f>
        <v>94400</v>
      </c>
      <c r="AA726" s="14" t="str">
        <f>IF(S726&gt;0,INDEX(挂机升级突破!$BJ$4:$BT$4,S726),"")</f>
        <v>红色基础材料</v>
      </c>
      <c r="AB726" s="14">
        <f>ROUND(INDEX(挂机升级突破!$BJ$6:$BT$57,卡牌消耗!X726,S726)*INDEX(卡牌消耗!$B$5:$F$5,V726),0)</f>
        <v>11</v>
      </c>
      <c r="AC726" s="14" t="str">
        <f>IF(T726&gt;0,INDEX(挂机升级突破!$BJ$4:$BT$4,T726),"")</f>
        <v>灵玉</v>
      </c>
      <c r="AD726" s="14">
        <f>IF(T726&gt;0,ROUND(INDEX(挂机升级突破!$BJ$6:$BT$57,卡牌消耗!X726,T726)*INDEX(卡牌消耗!$B$7:$F$7,V726),0),"")</f>
        <v>1</v>
      </c>
    </row>
    <row r="727" spans="16:30" ht="16.5" x14ac:dyDescent="0.2">
      <c r="P727" s="120">
        <v>723</v>
      </c>
      <c r="Q727" s="14">
        <f t="shared" si="143"/>
        <v>14</v>
      </c>
      <c r="R727" s="14">
        <f>INDEX(挂机升级突破!$BG$6:$BG$57,卡牌消耗!X727)</f>
        <v>11</v>
      </c>
      <c r="S727" s="14">
        <f>INDEX(挂机升级突破!BH$6:BH$57,卡牌消耗!$X727)</f>
        <v>5</v>
      </c>
      <c r="T727" s="14">
        <f>INDEX(挂机升级突破!BI$6:BI$57,卡牌消耗!$X727)</f>
        <v>10</v>
      </c>
      <c r="U727" s="14" t="str">
        <f t="shared" si="144"/>
        <v>石灵明</v>
      </c>
      <c r="V727" s="14">
        <f t="shared" si="145"/>
        <v>3</v>
      </c>
      <c r="W727" s="14" t="str">
        <f t="shared" si="146"/>
        <v>石灵明魂火-47</v>
      </c>
      <c r="X727" s="14">
        <f t="shared" si="147"/>
        <v>47</v>
      </c>
      <c r="Y727" s="14" t="str">
        <f>INDEX(挂机升级突破!$BJ$4:$BT$4,INDEX(挂机升级突破!$BG$6:$BG$57,卡牌消耗!X727))</f>
        <v>金币</v>
      </c>
      <c r="Z727" s="14">
        <f>ROUND(INDEX(挂机升级突破!$AZ$6:$AZ$57,卡牌消耗!X727)*INDEX(卡牌消耗!$B$8:$F$8,V727),0)</f>
        <v>100530</v>
      </c>
      <c r="AA727" s="14" t="str">
        <f>IF(S727&gt;0,INDEX(挂机升级突破!$BJ$4:$BT$4,S727),"")</f>
        <v>红色基础材料</v>
      </c>
      <c r="AB727" s="14">
        <f>ROUND(INDEX(挂机升级突破!$BJ$6:$BT$57,卡牌消耗!X727,S727)*INDEX(卡牌消耗!$B$5:$F$5,V727),0)</f>
        <v>11</v>
      </c>
      <c r="AC727" s="14" t="str">
        <f>IF(T727&gt;0,INDEX(挂机升级突破!$BJ$4:$BT$4,T727),"")</f>
        <v>灵玉</v>
      </c>
      <c r="AD727" s="14">
        <f>IF(T727&gt;0,ROUND(INDEX(挂机升级突破!$BJ$6:$BT$57,卡牌消耗!X727,T727)*INDEX(卡牌消耗!$B$7:$F$7,V727),0),"")</f>
        <v>1</v>
      </c>
    </row>
    <row r="728" spans="16:30" ht="16.5" x14ac:dyDescent="0.2">
      <c r="P728" s="120">
        <v>724</v>
      </c>
      <c r="Q728" s="14">
        <f t="shared" si="143"/>
        <v>14</v>
      </c>
      <c r="R728" s="14">
        <f>INDEX(挂机升级突破!$BG$6:$BG$57,卡牌消耗!X728)</f>
        <v>11</v>
      </c>
      <c r="S728" s="14">
        <f>INDEX(挂机升级突破!BH$6:BH$57,卡牌消耗!$X728)</f>
        <v>5</v>
      </c>
      <c r="T728" s="14">
        <f>INDEX(挂机升级突破!BI$6:BI$57,卡牌消耗!$X728)</f>
        <v>10</v>
      </c>
      <c r="U728" s="14" t="str">
        <f t="shared" si="144"/>
        <v>石灵明</v>
      </c>
      <c r="V728" s="14">
        <f t="shared" si="145"/>
        <v>3</v>
      </c>
      <c r="W728" s="14" t="str">
        <f t="shared" si="146"/>
        <v>石灵明魂火-48</v>
      </c>
      <c r="X728" s="14">
        <f t="shared" si="147"/>
        <v>48</v>
      </c>
      <c r="Y728" s="14" t="str">
        <f>INDEX(挂机升级突破!$BJ$4:$BT$4,INDEX(挂机升级突破!$BG$6:$BG$57,卡牌消耗!X728))</f>
        <v>金币</v>
      </c>
      <c r="Z728" s="14">
        <f>ROUND(INDEX(挂机升级突破!$AZ$6:$AZ$57,卡牌消耗!X728)*INDEX(卡牌消耗!$B$8:$F$8,V728),0)</f>
        <v>112130</v>
      </c>
      <c r="AA728" s="14" t="str">
        <f>IF(S728&gt;0,INDEX(挂机升级突破!$BJ$4:$BT$4,S728),"")</f>
        <v>红色基础材料</v>
      </c>
      <c r="AB728" s="14">
        <f>ROUND(INDEX(挂机升级突破!$BJ$6:$BT$57,卡牌消耗!X728,S728)*INDEX(卡牌消耗!$B$5:$F$5,V728),0)</f>
        <v>11</v>
      </c>
      <c r="AC728" s="14" t="str">
        <f>IF(T728&gt;0,INDEX(挂机升级突破!$BJ$4:$BT$4,T728),"")</f>
        <v>灵玉</v>
      </c>
      <c r="AD728" s="14">
        <f>IF(T728&gt;0,ROUND(INDEX(挂机升级突破!$BJ$6:$BT$57,卡牌消耗!X728,T728)*INDEX(卡牌消耗!$B$7:$F$7,V728),0),"")</f>
        <v>1</v>
      </c>
    </row>
    <row r="729" spans="16:30" ht="16.5" x14ac:dyDescent="0.2">
      <c r="P729" s="120">
        <v>725</v>
      </c>
      <c r="Q729" s="14">
        <f t="shared" si="143"/>
        <v>14</v>
      </c>
      <c r="R729" s="14">
        <f>INDEX(挂机升级突破!$BG$6:$BG$57,卡牌消耗!X729)</f>
        <v>11</v>
      </c>
      <c r="S729" s="14">
        <f>INDEX(挂机升级突破!BH$6:BH$57,卡牌消耗!$X729)</f>
        <v>5</v>
      </c>
      <c r="T729" s="14">
        <f>INDEX(挂机升级突破!BI$6:BI$57,卡牌消耗!$X729)</f>
        <v>10</v>
      </c>
      <c r="U729" s="14" t="str">
        <f t="shared" si="144"/>
        <v>石灵明</v>
      </c>
      <c r="V729" s="14">
        <f t="shared" si="145"/>
        <v>3</v>
      </c>
      <c r="W729" s="14" t="str">
        <f t="shared" si="146"/>
        <v>石灵明魂火-49</v>
      </c>
      <c r="X729" s="14">
        <f t="shared" si="147"/>
        <v>49</v>
      </c>
      <c r="Y729" s="14" t="str">
        <f>INDEX(挂机升级突破!$BJ$4:$BT$4,INDEX(挂机升级突破!$BG$6:$BG$57,卡牌消耗!X729))</f>
        <v>金币</v>
      </c>
      <c r="Z729" s="14">
        <f>ROUND(INDEX(挂机升级突破!$AZ$6:$AZ$57,卡牌消耗!X729)*INDEX(卡牌消耗!$B$8:$F$8,V729),0)</f>
        <v>117935</v>
      </c>
      <c r="AA729" s="14" t="str">
        <f>IF(S729&gt;0,INDEX(挂机升级突破!$BJ$4:$BT$4,S729),"")</f>
        <v>红色基础材料</v>
      </c>
      <c r="AB729" s="14">
        <f>ROUND(INDEX(挂机升级突破!$BJ$6:$BT$57,卡牌消耗!X729,S729)*INDEX(卡牌消耗!$B$5:$F$5,V729),0)</f>
        <v>12</v>
      </c>
      <c r="AC729" s="14" t="str">
        <f>IF(T729&gt;0,INDEX(挂机升级突破!$BJ$4:$BT$4,T729),"")</f>
        <v>灵玉</v>
      </c>
      <c r="AD729" s="14">
        <f>IF(T729&gt;0,ROUND(INDEX(挂机升级突破!$BJ$6:$BT$57,卡牌消耗!X729,T729)*INDEX(卡牌消耗!$B$7:$F$7,V729),0),"")</f>
        <v>1</v>
      </c>
    </row>
    <row r="730" spans="16:30" ht="16.5" x14ac:dyDescent="0.2">
      <c r="P730" s="120">
        <v>726</v>
      </c>
      <c r="Q730" s="14">
        <f t="shared" si="143"/>
        <v>14</v>
      </c>
      <c r="R730" s="14">
        <f>INDEX(挂机升级突破!$BG$6:$BG$57,卡牌消耗!X730)</f>
        <v>11</v>
      </c>
      <c r="S730" s="14">
        <f>INDEX(挂机升级突破!BH$6:BH$57,卡牌消耗!$X730)</f>
        <v>5</v>
      </c>
      <c r="T730" s="14">
        <f>INDEX(挂机升级突破!BI$6:BI$57,卡牌消耗!$X730)</f>
        <v>10</v>
      </c>
      <c r="U730" s="14" t="str">
        <f t="shared" si="144"/>
        <v>石灵明</v>
      </c>
      <c r="V730" s="14">
        <f t="shared" si="145"/>
        <v>3</v>
      </c>
      <c r="W730" s="14" t="str">
        <f t="shared" si="146"/>
        <v>石灵明魂火-50</v>
      </c>
      <c r="X730" s="14">
        <f t="shared" si="147"/>
        <v>50</v>
      </c>
      <c r="Y730" s="14" t="str">
        <f>INDEX(挂机升级突破!$BJ$4:$BT$4,INDEX(挂机升级突破!$BG$6:$BG$57,卡牌消耗!X730))</f>
        <v>金币</v>
      </c>
      <c r="Z730" s="14">
        <f>ROUND(INDEX(挂机升级突破!$AZ$6:$AZ$57,卡牌消耗!X730)*INDEX(卡牌消耗!$B$8:$F$8,V730),0)</f>
        <v>131540</v>
      </c>
      <c r="AA730" s="14" t="str">
        <f>IF(S730&gt;0,INDEX(挂机升级突破!$BJ$4:$BT$4,S730),"")</f>
        <v>红色基础材料</v>
      </c>
      <c r="AB730" s="14">
        <f>ROUND(INDEX(挂机升级突破!$BJ$6:$BT$57,卡牌消耗!X730,S730)*INDEX(卡牌消耗!$B$5:$F$5,V730),0)</f>
        <v>12</v>
      </c>
      <c r="AC730" s="14" t="str">
        <f>IF(T730&gt;0,INDEX(挂机升级突破!$BJ$4:$BT$4,T730),"")</f>
        <v>灵玉</v>
      </c>
      <c r="AD730" s="14">
        <f>IF(T730&gt;0,ROUND(INDEX(挂机升级突破!$BJ$6:$BT$57,卡牌消耗!X730,T730)*INDEX(卡牌消耗!$B$7:$F$7,V730),0),"")</f>
        <v>1</v>
      </c>
    </row>
    <row r="731" spans="16:30" ht="16.5" x14ac:dyDescent="0.2">
      <c r="P731" s="120">
        <v>727</v>
      </c>
      <c r="Q731" s="14">
        <f t="shared" si="143"/>
        <v>14</v>
      </c>
      <c r="R731" s="14">
        <f>INDEX(挂机升级突破!$BG$6:$BG$57,卡牌消耗!X731)</f>
        <v>11</v>
      </c>
      <c r="S731" s="14">
        <f>INDEX(挂机升级突破!BH$6:BH$57,卡牌消耗!$X731)</f>
        <v>5</v>
      </c>
      <c r="T731" s="14">
        <f>INDEX(挂机升级突破!BI$6:BI$57,卡牌消耗!$X731)</f>
        <v>10</v>
      </c>
      <c r="U731" s="14" t="str">
        <f t="shared" si="144"/>
        <v>石灵明</v>
      </c>
      <c r="V731" s="14">
        <f t="shared" si="145"/>
        <v>3</v>
      </c>
      <c r="W731" s="14" t="str">
        <f t="shared" si="146"/>
        <v>石灵明魂火-51</v>
      </c>
      <c r="X731" s="14">
        <f t="shared" si="147"/>
        <v>51</v>
      </c>
      <c r="Y731" s="14" t="str">
        <f>INDEX(挂机升级突破!$BJ$4:$BT$4,INDEX(挂机升级突破!$BG$6:$BG$57,卡牌消耗!X731))</f>
        <v>金币</v>
      </c>
      <c r="Z731" s="14">
        <f>ROUND(INDEX(挂机升级突破!$AZ$6:$AZ$57,卡牌消耗!X731)*INDEX(卡牌消耗!$B$8:$F$8,V731),0)</f>
        <v>137280</v>
      </c>
      <c r="AA731" s="14" t="str">
        <f>IF(S731&gt;0,INDEX(挂机升级突破!$BJ$4:$BT$4,S731),"")</f>
        <v>红色基础材料</v>
      </c>
      <c r="AB731" s="14">
        <f>ROUND(INDEX(挂机升级突破!$BJ$6:$BT$57,卡牌消耗!X731,S731)*INDEX(卡牌消耗!$B$5:$F$5,V731),0)</f>
        <v>12</v>
      </c>
      <c r="AC731" s="14" t="str">
        <f>IF(T731&gt;0,INDEX(挂机升级突破!$BJ$4:$BT$4,T731),"")</f>
        <v>灵玉</v>
      </c>
      <c r="AD731" s="14">
        <f>IF(T731&gt;0,ROUND(INDEX(挂机升级突破!$BJ$6:$BT$57,卡牌消耗!X731,T731)*INDEX(卡牌消耗!$B$7:$F$7,V731),0),"")</f>
        <v>1</v>
      </c>
    </row>
    <row r="732" spans="16:30" ht="16.5" x14ac:dyDescent="0.2">
      <c r="P732" s="120">
        <v>728</v>
      </c>
      <c r="Q732" s="14">
        <f t="shared" si="143"/>
        <v>14</v>
      </c>
      <c r="R732" s="14">
        <f>INDEX(挂机升级突破!$BG$6:$BG$57,卡牌消耗!X732)</f>
        <v>11</v>
      </c>
      <c r="S732" s="14">
        <f>INDEX(挂机升级突破!BH$6:BH$57,卡牌消耗!$X732)</f>
        <v>5</v>
      </c>
      <c r="T732" s="14">
        <f>INDEX(挂机升级突破!BI$6:BI$57,卡牌消耗!$X732)</f>
        <v>10</v>
      </c>
      <c r="U732" s="14" t="str">
        <f t="shared" si="144"/>
        <v>石灵明</v>
      </c>
      <c r="V732" s="14">
        <f t="shared" si="145"/>
        <v>3</v>
      </c>
      <c r="W732" s="14" t="str">
        <f t="shared" si="146"/>
        <v>石灵明魂火-52</v>
      </c>
      <c r="X732" s="14">
        <f t="shared" si="147"/>
        <v>52</v>
      </c>
      <c r="Y732" s="14" t="str">
        <f>INDEX(挂机升级突破!$BJ$4:$BT$4,INDEX(挂机升级突破!$BG$6:$BG$57,卡牌消耗!X732))</f>
        <v>金币</v>
      </c>
      <c r="Z732" s="14">
        <f>ROUND(INDEX(挂机升级突破!$AZ$6:$AZ$57,卡牌消耗!X732)*INDEX(卡牌消耗!$B$8:$F$8,V732),0)</f>
        <v>153120</v>
      </c>
      <c r="AA732" s="14" t="str">
        <f>IF(S732&gt;0,INDEX(挂机升级突破!$BJ$4:$BT$4,S732),"")</f>
        <v>红色基础材料</v>
      </c>
      <c r="AB732" s="14">
        <f>ROUND(INDEX(挂机升级突破!$BJ$6:$BT$57,卡牌消耗!X732,S732)*INDEX(卡牌消耗!$B$5:$F$5,V732),0)</f>
        <v>12</v>
      </c>
      <c r="AC732" s="14" t="str">
        <f>IF(T732&gt;0,INDEX(挂机升级突破!$BJ$4:$BT$4,T732),"")</f>
        <v>灵玉</v>
      </c>
      <c r="AD732" s="14">
        <f>IF(T732&gt;0,ROUND(INDEX(挂机升级突破!$BJ$6:$BT$57,卡牌消耗!X732,T732)*INDEX(卡牌消耗!$B$7:$F$7,V732),0),"")</f>
        <v>1</v>
      </c>
    </row>
    <row r="733" spans="16:30" ht="16.5" x14ac:dyDescent="0.2">
      <c r="P733" s="120">
        <v>729</v>
      </c>
      <c r="Q733" s="14">
        <f t="shared" si="143"/>
        <v>15</v>
      </c>
      <c r="R733" s="14">
        <f>INDEX(挂机升级突破!$BG$6:$BG$57,卡牌消耗!X733)</f>
        <v>11</v>
      </c>
      <c r="S733" s="14">
        <f>INDEX(挂机升级突破!BH$6:BH$57,卡牌消耗!$X733)</f>
        <v>1</v>
      </c>
      <c r="T733" s="14">
        <f>INDEX(挂机升级突破!BI$6:BI$57,卡牌消耗!$X733)</f>
        <v>0</v>
      </c>
      <c r="U733" s="14" t="str">
        <f t="shared" si="144"/>
        <v>于禁</v>
      </c>
      <c r="V733" s="14">
        <f t="shared" si="145"/>
        <v>2</v>
      </c>
      <c r="W733" s="14" t="str">
        <f t="shared" si="146"/>
        <v>于禁魂火-1</v>
      </c>
      <c r="X733" s="14">
        <f t="shared" si="147"/>
        <v>1</v>
      </c>
      <c r="Y733" s="14" t="str">
        <f>INDEX(挂机升级突破!$BJ$4:$BT$4,INDEX(挂机升级突破!$BG$6:$BG$57,卡牌消耗!X733))</f>
        <v>金币</v>
      </c>
      <c r="Z733" s="14">
        <f>ROUND(INDEX(挂机升级突破!$AZ$6:$AZ$57,卡牌消耗!X733)*INDEX(卡牌消耗!$B$8:$F$8,V733),0)</f>
        <v>56</v>
      </c>
      <c r="AA733" s="14" t="str">
        <f>IF(S733&gt;0,INDEX(挂机升级突破!$BJ$4:$BT$4,S733),"")</f>
        <v>绿色基础材料</v>
      </c>
      <c r="AB733" s="14">
        <f>ROUND(INDEX(挂机升级突破!$BJ$6:$BT$57,卡牌消耗!X733,S733)*INDEX(卡牌消耗!$B$5:$F$5,V733),0)</f>
        <v>12</v>
      </c>
      <c r="AC733" s="14" t="str">
        <f>IF(T733&gt;0,INDEX(挂机升级突破!$BJ$4:$BT$4,T733),"")</f>
        <v/>
      </c>
      <c r="AD733" s="14" t="str">
        <f>IF(T733&gt;0,ROUND(INDEX(挂机升级突破!$BJ$6:$BT$57,卡牌消耗!X733,T733)*INDEX(卡牌消耗!$B$7:$F$7,V733),0),"")</f>
        <v/>
      </c>
    </row>
    <row r="734" spans="16:30" ht="16.5" x14ac:dyDescent="0.2">
      <c r="P734" s="120">
        <v>730</v>
      </c>
      <c r="Q734" s="14">
        <f t="shared" si="143"/>
        <v>15</v>
      </c>
      <c r="R734" s="14">
        <f>INDEX(挂机升级突破!$BG$6:$BG$57,卡牌消耗!X734)</f>
        <v>11</v>
      </c>
      <c r="S734" s="14">
        <f>INDEX(挂机升级突破!BH$6:BH$57,卡牌消耗!$X734)</f>
        <v>1</v>
      </c>
      <c r="T734" s="14">
        <f>INDEX(挂机升级突破!BI$6:BI$57,卡牌消耗!$X734)</f>
        <v>0</v>
      </c>
      <c r="U734" s="14" t="str">
        <f t="shared" si="144"/>
        <v>于禁</v>
      </c>
      <c r="V734" s="14">
        <f t="shared" si="145"/>
        <v>2</v>
      </c>
      <c r="W734" s="14" t="str">
        <f t="shared" si="146"/>
        <v>于禁魂火-2</v>
      </c>
      <c r="X734" s="14">
        <f t="shared" si="147"/>
        <v>2</v>
      </c>
      <c r="Y734" s="14" t="str">
        <f>INDEX(挂机升级突破!$BJ$4:$BT$4,INDEX(挂机升级突破!$BG$6:$BG$57,卡牌消耗!X734))</f>
        <v>金币</v>
      </c>
      <c r="Z734" s="14">
        <f>ROUND(INDEX(挂机升级突破!$AZ$6:$AZ$57,卡牌消耗!X734)*INDEX(卡牌消耗!$B$8:$F$8,V734),0)</f>
        <v>84</v>
      </c>
      <c r="AA734" s="14" t="str">
        <f>IF(S734&gt;0,INDEX(挂机升级突破!$BJ$4:$BT$4,S734),"")</f>
        <v>绿色基础材料</v>
      </c>
      <c r="AB734" s="14">
        <f>ROUND(INDEX(挂机升级突破!$BJ$6:$BT$57,卡牌消耗!X734,S734)*INDEX(卡牌消耗!$B$5:$F$5,V734),0)</f>
        <v>32</v>
      </c>
      <c r="AC734" s="14" t="str">
        <f>IF(T734&gt;0,INDEX(挂机升级突破!$BJ$4:$BT$4,T734),"")</f>
        <v/>
      </c>
      <c r="AD734" s="14" t="str">
        <f>IF(T734&gt;0,ROUND(INDEX(挂机升级突破!$BJ$6:$BT$57,卡牌消耗!X734,T734)*INDEX(卡牌消耗!$B$7:$F$7,V734),0),"")</f>
        <v/>
      </c>
    </row>
    <row r="735" spans="16:30" ht="16.5" x14ac:dyDescent="0.2">
      <c r="P735" s="120">
        <v>731</v>
      </c>
      <c r="Q735" s="14">
        <f t="shared" si="143"/>
        <v>15</v>
      </c>
      <c r="R735" s="14">
        <f>INDEX(挂机升级突破!$BG$6:$BG$57,卡牌消耗!X735)</f>
        <v>11</v>
      </c>
      <c r="S735" s="14">
        <f>INDEX(挂机升级突破!BH$6:BH$57,卡牌消耗!$X735)</f>
        <v>1</v>
      </c>
      <c r="T735" s="14">
        <f>INDEX(挂机升级突破!BI$6:BI$57,卡牌消耗!$X735)</f>
        <v>0</v>
      </c>
      <c r="U735" s="14" t="str">
        <f t="shared" si="144"/>
        <v>于禁</v>
      </c>
      <c r="V735" s="14">
        <f t="shared" si="145"/>
        <v>2</v>
      </c>
      <c r="W735" s="14" t="str">
        <f t="shared" si="146"/>
        <v>于禁魂火-3</v>
      </c>
      <c r="X735" s="14">
        <f t="shared" si="147"/>
        <v>3</v>
      </c>
      <c r="Y735" s="14" t="str">
        <f>INDEX(挂机升级突破!$BJ$4:$BT$4,INDEX(挂机升级突破!$BG$6:$BG$57,卡牌消耗!X735))</f>
        <v>金币</v>
      </c>
      <c r="Z735" s="14">
        <f>ROUND(INDEX(挂机升级突破!$AZ$6:$AZ$57,卡牌消耗!X735)*INDEX(卡牌消耗!$B$8:$F$8,V735),0)</f>
        <v>126</v>
      </c>
      <c r="AA735" s="14" t="str">
        <f>IF(S735&gt;0,INDEX(挂机升级突破!$BJ$4:$BT$4,S735),"")</f>
        <v>绿色基础材料</v>
      </c>
      <c r="AB735" s="14">
        <f>ROUND(INDEX(挂机升级突破!$BJ$6:$BT$57,卡牌消耗!X735,S735)*INDEX(卡牌消耗!$B$5:$F$5,V735),0)</f>
        <v>40</v>
      </c>
      <c r="AC735" s="14" t="str">
        <f>IF(T735&gt;0,INDEX(挂机升级突破!$BJ$4:$BT$4,T735),"")</f>
        <v/>
      </c>
      <c r="AD735" s="14" t="str">
        <f>IF(T735&gt;0,ROUND(INDEX(挂机升级突破!$BJ$6:$BT$57,卡牌消耗!X735,T735)*INDEX(卡牌消耗!$B$7:$F$7,V735),0),"")</f>
        <v/>
      </c>
    </row>
    <row r="736" spans="16:30" ht="16.5" x14ac:dyDescent="0.2">
      <c r="P736" s="120">
        <v>732</v>
      </c>
      <c r="Q736" s="14">
        <f t="shared" si="143"/>
        <v>15</v>
      </c>
      <c r="R736" s="14">
        <f>INDEX(挂机升级突破!$BG$6:$BG$57,卡牌消耗!X736)</f>
        <v>11</v>
      </c>
      <c r="S736" s="14">
        <f>INDEX(挂机升级突破!BH$6:BH$57,卡牌消耗!$X736)</f>
        <v>1</v>
      </c>
      <c r="T736" s="14">
        <f>INDEX(挂机升级突破!BI$6:BI$57,卡牌消耗!$X736)</f>
        <v>0</v>
      </c>
      <c r="U736" s="14" t="str">
        <f t="shared" si="144"/>
        <v>于禁</v>
      </c>
      <c r="V736" s="14">
        <f t="shared" si="145"/>
        <v>2</v>
      </c>
      <c r="W736" s="14" t="str">
        <f t="shared" si="146"/>
        <v>于禁魂火-4</v>
      </c>
      <c r="X736" s="14">
        <f t="shared" si="147"/>
        <v>4</v>
      </c>
      <c r="Y736" s="14" t="str">
        <f>INDEX(挂机升级突破!$BJ$4:$BT$4,INDEX(挂机升级突破!$BG$6:$BG$57,卡牌消耗!X736))</f>
        <v>金币</v>
      </c>
      <c r="Z736" s="14">
        <f>ROUND(INDEX(挂机升级突破!$AZ$6:$AZ$57,卡牌消耗!X736)*INDEX(卡牌消耗!$B$8:$F$8,V736),0)</f>
        <v>336</v>
      </c>
      <c r="AA736" s="14" t="str">
        <f>IF(S736&gt;0,INDEX(挂机升级突破!$BJ$4:$BT$4,S736),"")</f>
        <v>绿色基础材料</v>
      </c>
      <c r="AB736" s="14">
        <f>ROUND(INDEX(挂机升级突破!$BJ$6:$BT$57,卡牌消耗!X736,S736)*INDEX(卡牌消耗!$B$5:$F$5,V736),0)</f>
        <v>64</v>
      </c>
      <c r="AC736" s="14" t="str">
        <f>IF(T736&gt;0,INDEX(挂机升级突破!$BJ$4:$BT$4,T736),"")</f>
        <v/>
      </c>
      <c r="AD736" s="14" t="str">
        <f>IF(T736&gt;0,ROUND(INDEX(挂机升级突破!$BJ$6:$BT$57,卡牌消耗!X736,T736)*INDEX(卡牌消耗!$B$7:$F$7,V736),0),"")</f>
        <v/>
      </c>
    </row>
    <row r="737" spans="16:30" ht="16.5" x14ac:dyDescent="0.2">
      <c r="P737" s="120">
        <v>733</v>
      </c>
      <c r="Q737" s="14">
        <f t="shared" si="143"/>
        <v>15</v>
      </c>
      <c r="R737" s="14">
        <f>INDEX(挂机升级突破!$BG$6:$BG$57,卡牌消耗!X737)</f>
        <v>11</v>
      </c>
      <c r="S737" s="14">
        <f>INDEX(挂机升级突破!BH$6:BH$57,卡牌消耗!$X737)</f>
        <v>1</v>
      </c>
      <c r="T737" s="14">
        <f>INDEX(挂机升级突破!BI$6:BI$57,卡牌消耗!$X737)</f>
        <v>0</v>
      </c>
      <c r="U737" s="14" t="str">
        <f t="shared" si="144"/>
        <v>于禁</v>
      </c>
      <c r="V737" s="14">
        <f t="shared" si="145"/>
        <v>2</v>
      </c>
      <c r="W737" s="14" t="str">
        <f t="shared" si="146"/>
        <v>于禁魂火-5</v>
      </c>
      <c r="X737" s="14">
        <f t="shared" si="147"/>
        <v>5</v>
      </c>
      <c r="Y737" s="14" t="str">
        <f>INDEX(挂机升级突破!$BJ$4:$BT$4,INDEX(挂机升级突破!$BG$6:$BG$57,卡牌消耗!X737))</f>
        <v>金币</v>
      </c>
      <c r="Z737" s="14">
        <f>ROUND(INDEX(挂机升级突破!$AZ$6:$AZ$57,卡牌消耗!X737)*INDEX(卡牌消耗!$B$8:$F$8,V737),0)</f>
        <v>700</v>
      </c>
      <c r="AA737" s="14" t="str">
        <f>IF(S737&gt;0,INDEX(挂机升级突破!$BJ$4:$BT$4,S737),"")</f>
        <v>绿色基础材料</v>
      </c>
      <c r="AB737" s="14">
        <f>ROUND(INDEX(挂机升级突破!$BJ$6:$BT$57,卡牌消耗!X737,S737)*INDEX(卡牌消耗!$B$5:$F$5,V737),0)</f>
        <v>64</v>
      </c>
      <c r="AC737" s="14" t="str">
        <f>IF(T737&gt;0,INDEX(挂机升级突破!$BJ$4:$BT$4,T737),"")</f>
        <v/>
      </c>
      <c r="AD737" s="14" t="str">
        <f>IF(T737&gt;0,ROUND(INDEX(挂机升级突破!$BJ$6:$BT$57,卡牌消耗!X737,T737)*INDEX(卡牌消耗!$B$7:$F$7,V737),0),"")</f>
        <v/>
      </c>
    </row>
    <row r="738" spans="16:30" ht="16.5" x14ac:dyDescent="0.2">
      <c r="P738" s="120">
        <v>734</v>
      </c>
      <c r="Q738" s="14">
        <f t="shared" si="143"/>
        <v>15</v>
      </c>
      <c r="R738" s="14">
        <f>INDEX(挂机升级突破!$BG$6:$BG$57,卡牌消耗!X738)</f>
        <v>11</v>
      </c>
      <c r="S738" s="14">
        <f>INDEX(挂机升级突破!BH$6:BH$57,卡牌消耗!$X738)</f>
        <v>2</v>
      </c>
      <c r="T738" s="14">
        <f>INDEX(挂机升级突破!BI$6:BI$57,卡牌消耗!$X738)</f>
        <v>0</v>
      </c>
      <c r="U738" s="14" t="str">
        <f t="shared" si="144"/>
        <v>于禁</v>
      </c>
      <c r="V738" s="14">
        <f t="shared" si="145"/>
        <v>2</v>
      </c>
      <c r="W738" s="14" t="str">
        <f t="shared" si="146"/>
        <v>于禁魂火-6</v>
      </c>
      <c r="X738" s="14">
        <f t="shared" si="147"/>
        <v>6</v>
      </c>
      <c r="Y738" s="14" t="str">
        <f>INDEX(挂机升级突破!$BJ$4:$BT$4,INDEX(挂机升级突破!$BG$6:$BG$57,卡牌消耗!X738))</f>
        <v>金币</v>
      </c>
      <c r="Z738" s="14">
        <f>ROUND(INDEX(挂机升级突破!$AZ$6:$AZ$57,卡牌消耗!X738)*INDEX(卡牌消耗!$B$8:$F$8,V738),0)</f>
        <v>1008</v>
      </c>
      <c r="AA738" s="14" t="str">
        <f>IF(S738&gt;0,INDEX(挂机升级突破!$BJ$4:$BT$4,S738),"")</f>
        <v>蓝色基础材料</v>
      </c>
      <c r="AB738" s="14">
        <f>ROUND(INDEX(挂机升级突破!$BJ$6:$BT$57,卡牌消耗!X738,S738)*INDEX(卡牌消耗!$B$5:$F$5,V738),0)</f>
        <v>16</v>
      </c>
      <c r="AC738" s="14" t="str">
        <f>IF(T738&gt;0,INDEX(挂机升级突破!$BJ$4:$BT$4,T738),"")</f>
        <v/>
      </c>
      <c r="AD738" s="14" t="str">
        <f>IF(T738&gt;0,ROUND(INDEX(挂机升级突破!$BJ$6:$BT$57,卡牌消耗!X738,T738)*INDEX(卡牌消耗!$B$7:$F$7,V738),0),"")</f>
        <v/>
      </c>
    </row>
    <row r="739" spans="16:30" ht="16.5" x14ac:dyDescent="0.2">
      <c r="P739" s="120">
        <v>735</v>
      </c>
      <c r="Q739" s="14">
        <f t="shared" si="143"/>
        <v>15</v>
      </c>
      <c r="R739" s="14">
        <f>INDEX(挂机升级突破!$BG$6:$BG$57,卡牌消耗!X739)</f>
        <v>11</v>
      </c>
      <c r="S739" s="14">
        <f>INDEX(挂机升级突破!BH$6:BH$57,卡牌消耗!$X739)</f>
        <v>2</v>
      </c>
      <c r="T739" s="14">
        <f>INDEX(挂机升级突破!BI$6:BI$57,卡牌消耗!$X739)</f>
        <v>0</v>
      </c>
      <c r="U739" s="14" t="str">
        <f t="shared" si="144"/>
        <v>于禁</v>
      </c>
      <c r="V739" s="14">
        <f t="shared" si="145"/>
        <v>2</v>
      </c>
      <c r="W739" s="14" t="str">
        <f t="shared" si="146"/>
        <v>于禁魂火-7</v>
      </c>
      <c r="X739" s="14">
        <f t="shared" si="147"/>
        <v>7</v>
      </c>
      <c r="Y739" s="14" t="str">
        <f>INDEX(挂机升级突破!$BJ$4:$BT$4,INDEX(挂机升级突破!$BG$6:$BG$57,卡牌消耗!X739))</f>
        <v>金币</v>
      </c>
      <c r="Z739" s="14">
        <f>ROUND(INDEX(挂机升级突破!$AZ$6:$AZ$57,卡牌消耗!X739)*INDEX(卡牌消耗!$B$8:$F$8,V739),0)</f>
        <v>1470</v>
      </c>
      <c r="AA739" s="14" t="str">
        <f>IF(S739&gt;0,INDEX(挂机升级突破!$BJ$4:$BT$4,S739),"")</f>
        <v>蓝色基础材料</v>
      </c>
      <c r="AB739" s="14">
        <f>ROUND(INDEX(挂机升级突破!$BJ$6:$BT$57,卡牌消耗!X739,S739)*INDEX(卡牌消耗!$B$5:$F$5,V739),0)</f>
        <v>16</v>
      </c>
      <c r="AC739" s="14" t="str">
        <f>IF(T739&gt;0,INDEX(挂机升级突破!$BJ$4:$BT$4,T739),"")</f>
        <v/>
      </c>
      <c r="AD739" s="14" t="str">
        <f>IF(T739&gt;0,ROUND(INDEX(挂机升级突破!$BJ$6:$BT$57,卡牌消耗!X739,T739)*INDEX(卡牌消耗!$B$7:$F$7,V739),0),"")</f>
        <v/>
      </c>
    </row>
    <row r="740" spans="16:30" ht="16.5" x14ac:dyDescent="0.2">
      <c r="P740" s="120">
        <v>736</v>
      </c>
      <c r="Q740" s="14">
        <f t="shared" si="143"/>
        <v>15</v>
      </c>
      <c r="R740" s="14">
        <f>INDEX(挂机升级突破!$BG$6:$BG$57,卡牌消耗!X740)</f>
        <v>11</v>
      </c>
      <c r="S740" s="14">
        <f>INDEX(挂机升级突破!BH$6:BH$57,卡牌消耗!$X740)</f>
        <v>2</v>
      </c>
      <c r="T740" s="14">
        <f>INDEX(挂机升级突破!BI$6:BI$57,卡牌消耗!$X740)</f>
        <v>0</v>
      </c>
      <c r="U740" s="14" t="str">
        <f t="shared" si="144"/>
        <v>于禁</v>
      </c>
      <c r="V740" s="14">
        <f t="shared" si="145"/>
        <v>2</v>
      </c>
      <c r="W740" s="14" t="str">
        <f t="shared" si="146"/>
        <v>于禁魂火-8</v>
      </c>
      <c r="X740" s="14">
        <f t="shared" si="147"/>
        <v>8</v>
      </c>
      <c r="Y740" s="14" t="str">
        <f>INDEX(挂机升级突破!$BJ$4:$BT$4,INDEX(挂机升级突破!$BG$6:$BG$57,卡牌消耗!X740))</f>
        <v>金币</v>
      </c>
      <c r="Z740" s="14">
        <f>ROUND(INDEX(挂机升级突破!$AZ$6:$AZ$57,卡牌消耗!X740)*INDEX(卡牌消耗!$B$8:$F$8,V740),0)</f>
        <v>2016</v>
      </c>
      <c r="AA740" s="14" t="str">
        <f>IF(S740&gt;0,INDEX(挂机升级突破!$BJ$4:$BT$4,S740),"")</f>
        <v>蓝色基础材料</v>
      </c>
      <c r="AB740" s="14">
        <f>ROUND(INDEX(挂机升级突破!$BJ$6:$BT$57,卡牌消耗!X740,S740)*INDEX(卡牌消耗!$B$5:$F$5,V740),0)</f>
        <v>28</v>
      </c>
      <c r="AC740" s="14" t="str">
        <f>IF(T740&gt;0,INDEX(挂机升级突破!$BJ$4:$BT$4,T740),"")</f>
        <v/>
      </c>
      <c r="AD740" s="14" t="str">
        <f>IF(T740&gt;0,ROUND(INDEX(挂机升级突破!$BJ$6:$BT$57,卡牌消耗!X740,T740)*INDEX(卡牌消耗!$B$7:$F$7,V740),0),"")</f>
        <v/>
      </c>
    </row>
    <row r="741" spans="16:30" ht="16.5" x14ac:dyDescent="0.2">
      <c r="P741" s="120">
        <v>737</v>
      </c>
      <c r="Q741" s="14">
        <f t="shared" si="143"/>
        <v>15</v>
      </c>
      <c r="R741" s="14">
        <f>INDEX(挂机升级突破!$BG$6:$BG$57,卡牌消耗!X741)</f>
        <v>11</v>
      </c>
      <c r="S741" s="14">
        <f>INDEX(挂机升级突破!BH$6:BH$57,卡牌消耗!$X741)</f>
        <v>2</v>
      </c>
      <c r="T741" s="14">
        <f>INDEX(挂机升级突破!BI$6:BI$57,卡牌消耗!$X741)</f>
        <v>0</v>
      </c>
      <c r="U741" s="14" t="str">
        <f t="shared" si="144"/>
        <v>于禁</v>
      </c>
      <c r="V741" s="14">
        <f t="shared" si="145"/>
        <v>2</v>
      </c>
      <c r="W741" s="14" t="str">
        <f t="shared" si="146"/>
        <v>于禁魂火-9</v>
      </c>
      <c r="X741" s="14">
        <f t="shared" si="147"/>
        <v>9</v>
      </c>
      <c r="Y741" s="14" t="str">
        <f>INDEX(挂机升级突破!$BJ$4:$BT$4,INDEX(挂机升级突破!$BG$6:$BG$57,卡牌消耗!X741))</f>
        <v>金币</v>
      </c>
      <c r="Z741" s="14">
        <f>ROUND(INDEX(挂机升级突破!$AZ$6:$AZ$57,卡牌消耗!X741)*INDEX(卡牌消耗!$B$8:$F$8,V741),0)</f>
        <v>2184</v>
      </c>
      <c r="AA741" s="14" t="str">
        <f>IF(S741&gt;0,INDEX(挂机升级突破!$BJ$4:$BT$4,S741),"")</f>
        <v>蓝色基础材料</v>
      </c>
      <c r="AB741" s="14">
        <f>ROUND(INDEX(挂机升级突破!$BJ$6:$BT$57,卡牌消耗!X741,S741)*INDEX(卡牌消耗!$B$5:$F$5,V741),0)</f>
        <v>28</v>
      </c>
      <c r="AC741" s="14" t="str">
        <f>IF(T741&gt;0,INDEX(挂机升级突破!$BJ$4:$BT$4,T741),"")</f>
        <v/>
      </c>
      <c r="AD741" s="14" t="str">
        <f>IF(T741&gt;0,ROUND(INDEX(挂机升级突破!$BJ$6:$BT$57,卡牌消耗!X741,T741)*INDEX(卡牌消耗!$B$7:$F$7,V741),0),"")</f>
        <v/>
      </c>
    </row>
    <row r="742" spans="16:30" ht="16.5" x14ac:dyDescent="0.2">
      <c r="P742" s="120">
        <v>738</v>
      </c>
      <c r="Q742" s="14">
        <f t="shared" si="143"/>
        <v>15</v>
      </c>
      <c r="R742" s="14">
        <f>INDEX(挂机升级突破!$BG$6:$BG$57,卡牌消耗!X742)</f>
        <v>11</v>
      </c>
      <c r="S742" s="14">
        <f>INDEX(挂机升级突破!BH$6:BH$57,卡牌消耗!$X742)</f>
        <v>2</v>
      </c>
      <c r="T742" s="14">
        <f>INDEX(挂机升级突破!BI$6:BI$57,卡牌消耗!$X742)</f>
        <v>0</v>
      </c>
      <c r="U742" s="14" t="str">
        <f t="shared" si="144"/>
        <v>于禁</v>
      </c>
      <c r="V742" s="14">
        <f t="shared" si="145"/>
        <v>2</v>
      </c>
      <c r="W742" s="14" t="str">
        <f t="shared" si="146"/>
        <v>于禁魂火-10</v>
      </c>
      <c r="X742" s="14">
        <f t="shared" si="147"/>
        <v>10</v>
      </c>
      <c r="Y742" s="14" t="str">
        <f>INDEX(挂机升级突破!$BJ$4:$BT$4,INDEX(挂机升级突破!$BG$6:$BG$57,卡牌消耗!X742))</f>
        <v>金币</v>
      </c>
      <c r="Z742" s="14">
        <f>ROUND(INDEX(挂机升级突破!$AZ$6:$AZ$57,卡牌消耗!X742)*INDEX(卡牌消耗!$B$8:$F$8,V742),0)</f>
        <v>2436</v>
      </c>
      <c r="AA742" s="14" t="str">
        <f>IF(S742&gt;0,INDEX(挂机升级突破!$BJ$4:$BT$4,S742),"")</f>
        <v>蓝色基础材料</v>
      </c>
      <c r="AB742" s="14">
        <f>ROUND(INDEX(挂机升级突破!$BJ$6:$BT$57,卡牌消耗!X742,S742)*INDEX(卡牌消耗!$B$5:$F$5,V742),0)</f>
        <v>44</v>
      </c>
      <c r="AC742" s="14" t="str">
        <f>IF(T742&gt;0,INDEX(挂机升级突破!$BJ$4:$BT$4,T742),"")</f>
        <v/>
      </c>
      <c r="AD742" s="14" t="str">
        <f>IF(T742&gt;0,ROUND(INDEX(挂机升级突破!$BJ$6:$BT$57,卡牌消耗!X742,T742)*INDEX(卡牌消耗!$B$7:$F$7,V742),0),"")</f>
        <v/>
      </c>
    </row>
    <row r="743" spans="16:30" ht="16.5" x14ac:dyDescent="0.2">
      <c r="P743" s="120">
        <v>739</v>
      </c>
      <c r="Q743" s="14">
        <f t="shared" si="143"/>
        <v>15</v>
      </c>
      <c r="R743" s="14">
        <f>INDEX(挂机升级突破!$BG$6:$BG$57,卡牌消耗!X743)</f>
        <v>11</v>
      </c>
      <c r="S743" s="14">
        <f>INDEX(挂机升级突破!BH$6:BH$57,卡牌消耗!$X743)</f>
        <v>2</v>
      </c>
      <c r="T743" s="14">
        <f>INDEX(挂机升级突破!BI$6:BI$57,卡牌消耗!$X743)</f>
        <v>0</v>
      </c>
      <c r="U743" s="14" t="str">
        <f t="shared" si="144"/>
        <v>于禁</v>
      </c>
      <c r="V743" s="14">
        <f t="shared" si="145"/>
        <v>2</v>
      </c>
      <c r="W743" s="14" t="str">
        <f t="shared" si="146"/>
        <v>于禁魂火-11</v>
      </c>
      <c r="X743" s="14">
        <f t="shared" si="147"/>
        <v>11</v>
      </c>
      <c r="Y743" s="14" t="str">
        <f>INDEX(挂机升级突破!$BJ$4:$BT$4,INDEX(挂机升级突破!$BG$6:$BG$57,卡牌消耗!X743))</f>
        <v>金币</v>
      </c>
      <c r="Z743" s="14">
        <f>ROUND(INDEX(挂机升级突破!$AZ$6:$AZ$57,卡牌消耗!X743)*INDEX(卡牌消耗!$B$8:$F$8,V743),0)</f>
        <v>2548</v>
      </c>
      <c r="AA743" s="14" t="str">
        <f>IF(S743&gt;0,INDEX(挂机升级突破!$BJ$4:$BT$4,S743),"")</f>
        <v>蓝色基础材料</v>
      </c>
      <c r="AB743" s="14">
        <f>ROUND(INDEX(挂机升级突破!$BJ$6:$BT$57,卡牌消耗!X743,S743)*INDEX(卡牌消耗!$B$5:$F$5,V743),0)</f>
        <v>44</v>
      </c>
      <c r="AC743" s="14" t="str">
        <f>IF(T743&gt;0,INDEX(挂机升级突破!$BJ$4:$BT$4,T743),"")</f>
        <v/>
      </c>
      <c r="AD743" s="14" t="str">
        <f>IF(T743&gt;0,ROUND(INDEX(挂机升级突破!$BJ$6:$BT$57,卡牌消耗!X743,T743)*INDEX(卡牌消耗!$B$7:$F$7,V743),0),"")</f>
        <v/>
      </c>
    </row>
    <row r="744" spans="16:30" ht="16.5" x14ac:dyDescent="0.2">
      <c r="P744" s="120">
        <v>740</v>
      </c>
      <c r="Q744" s="14">
        <f t="shared" si="143"/>
        <v>15</v>
      </c>
      <c r="R744" s="14">
        <f>INDEX(挂机升级突破!$BG$6:$BG$57,卡牌消耗!X744)</f>
        <v>11</v>
      </c>
      <c r="S744" s="14">
        <f>INDEX(挂机升级突破!BH$6:BH$57,卡牌消耗!$X744)</f>
        <v>2</v>
      </c>
      <c r="T744" s="14">
        <f>INDEX(挂机升级突破!BI$6:BI$57,卡牌消耗!$X744)</f>
        <v>0</v>
      </c>
      <c r="U744" s="14" t="str">
        <f t="shared" si="144"/>
        <v>于禁</v>
      </c>
      <c r="V744" s="14">
        <f t="shared" si="145"/>
        <v>2</v>
      </c>
      <c r="W744" s="14" t="str">
        <f t="shared" si="146"/>
        <v>于禁魂火-12</v>
      </c>
      <c r="X744" s="14">
        <f t="shared" si="147"/>
        <v>12</v>
      </c>
      <c r="Y744" s="14" t="str">
        <f>INDEX(挂机升级突破!$BJ$4:$BT$4,INDEX(挂机升级突破!$BG$6:$BG$57,卡牌消耗!X744))</f>
        <v>金币</v>
      </c>
      <c r="Z744" s="14">
        <f>ROUND(INDEX(挂机升级突破!$AZ$6:$AZ$57,卡牌消耗!X744)*INDEX(卡牌消耗!$B$8:$F$8,V744),0)</f>
        <v>2842</v>
      </c>
      <c r="AA744" s="14" t="str">
        <f>IF(S744&gt;0,INDEX(挂机升级突破!$BJ$4:$BT$4,S744),"")</f>
        <v>蓝色基础材料</v>
      </c>
      <c r="AB744" s="14">
        <f>ROUND(INDEX(挂机升级突破!$BJ$6:$BT$57,卡牌消耗!X744,S744)*INDEX(卡牌消耗!$B$5:$F$5,V744),0)</f>
        <v>60</v>
      </c>
      <c r="AC744" s="14" t="str">
        <f>IF(T744&gt;0,INDEX(挂机升级突破!$BJ$4:$BT$4,T744),"")</f>
        <v/>
      </c>
      <c r="AD744" s="14" t="str">
        <f>IF(T744&gt;0,ROUND(INDEX(挂机升级突破!$BJ$6:$BT$57,卡牌消耗!X744,T744)*INDEX(卡牌消耗!$B$7:$F$7,V744),0),"")</f>
        <v/>
      </c>
    </row>
    <row r="745" spans="16:30" ht="16.5" x14ac:dyDescent="0.2">
      <c r="P745" s="120">
        <v>741</v>
      </c>
      <c r="Q745" s="14">
        <f t="shared" si="143"/>
        <v>15</v>
      </c>
      <c r="R745" s="14">
        <f>INDEX(挂机升级突破!$BG$6:$BG$57,卡牌消耗!X745)</f>
        <v>11</v>
      </c>
      <c r="S745" s="14">
        <f>INDEX(挂机升级突破!BH$6:BH$57,卡牌消耗!$X745)</f>
        <v>2</v>
      </c>
      <c r="T745" s="14">
        <f>INDEX(挂机升级突破!BI$6:BI$57,卡牌消耗!$X745)</f>
        <v>0</v>
      </c>
      <c r="U745" s="14" t="str">
        <f t="shared" si="144"/>
        <v>于禁</v>
      </c>
      <c r="V745" s="14">
        <f t="shared" si="145"/>
        <v>2</v>
      </c>
      <c r="W745" s="14" t="str">
        <f t="shared" si="146"/>
        <v>于禁魂火-13</v>
      </c>
      <c r="X745" s="14">
        <f t="shared" si="147"/>
        <v>13</v>
      </c>
      <c r="Y745" s="14" t="str">
        <f>INDEX(挂机升级突破!$BJ$4:$BT$4,INDEX(挂机升级突破!$BG$6:$BG$57,卡牌消耗!X745))</f>
        <v>金币</v>
      </c>
      <c r="Z745" s="14">
        <f>ROUND(INDEX(挂机升级突破!$AZ$6:$AZ$57,卡牌消耗!X745)*INDEX(卡牌消耗!$B$8:$F$8,V745),0)</f>
        <v>2933</v>
      </c>
      <c r="AA745" s="14" t="str">
        <f>IF(S745&gt;0,INDEX(挂机升级突破!$BJ$4:$BT$4,S745),"")</f>
        <v>蓝色基础材料</v>
      </c>
      <c r="AB745" s="14">
        <f>ROUND(INDEX(挂机升级突破!$BJ$6:$BT$57,卡牌消耗!X745,S745)*INDEX(卡牌消耗!$B$5:$F$5,V745),0)</f>
        <v>60</v>
      </c>
      <c r="AC745" s="14" t="str">
        <f>IF(T745&gt;0,INDEX(挂机升级突破!$BJ$4:$BT$4,T745),"")</f>
        <v/>
      </c>
      <c r="AD745" s="14" t="str">
        <f>IF(T745&gt;0,ROUND(INDEX(挂机升级突破!$BJ$6:$BT$57,卡牌消耗!X745,T745)*INDEX(卡牌消耗!$B$7:$F$7,V745),0),"")</f>
        <v/>
      </c>
    </row>
    <row r="746" spans="16:30" ht="16.5" x14ac:dyDescent="0.2">
      <c r="P746" s="120">
        <v>742</v>
      </c>
      <c r="Q746" s="14">
        <f t="shared" si="143"/>
        <v>15</v>
      </c>
      <c r="R746" s="14">
        <f>INDEX(挂机升级突破!$BG$6:$BG$57,卡牌消耗!X746)</f>
        <v>11</v>
      </c>
      <c r="S746" s="14">
        <f>INDEX(挂机升级突破!BH$6:BH$57,卡牌消耗!$X746)</f>
        <v>3</v>
      </c>
      <c r="T746" s="14">
        <f>INDEX(挂机升级突破!BI$6:BI$57,卡牌消耗!$X746)</f>
        <v>0</v>
      </c>
      <c r="U746" s="14" t="str">
        <f t="shared" si="144"/>
        <v>于禁</v>
      </c>
      <c r="V746" s="14">
        <f t="shared" si="145"/>
        <v>2</v>
      </c>
      <c r="W746" s="14" t="str">
        <f t="shared" si="146"/>
        <v>于禁魂火-14</v>
      </c>
      <c r="X746" s="14">
        <f t="shared" si="147"/>
        <v>14</v>
      </c>
      <c r="Y746" s="14" t="str">
        <f>INDEX(挂机升级突破!$BJ$4:$BT$4,INDEX(挂机升级突破!$BG$6:$BG$57,卡牌消耗!X746))</f>
        <v>金币</v>
      </c>
      <c r="Z746" s="14">
        <f>ROUND(INDEX(挂机升级突破!$AZ$6:$AZ$57,卡牌消耗!X746)*INDEX(卡牌消耗!$B$8:$F$8,V746),0)</f>
        <v>3273</v>
      </c>
      <c r="AA746" s="14" t="str">
        <f>IF(S746&gt;0,INDEX(挂机升级突破!$BJ$4:$BT$4,S746),"")</f>
        <v>紫色基础材料</v>
      </c>
      <c r="AB746" s="14">
        <f>ROUND(INDEX(挂机升级突破!$BJ$6:$BT$57,卡牌消耗!X746,S746)*INDEX(卡牌消耗!$B$5:$F$5,V746),0)</f>
        <v>12</v>
      </c>
      <c r="AC746" s="14" t="str">
        <f>IF(T746&gt;0,INDEX(挂机升级突破!$BJ$4:$BT$4,T746),"")</f>
        <v/>
      </c>
      <c r="AD746" s="14" t="str">
        <f>IF(T746&gt;0,ROUND(INDEX(挂机升级突破!$BJ$6:$BT$57,卡牌消耗!X746,T746)*INDEX(卡牌消耗!$B$7:$F$7,V746),0),"")</f>
        <v/>
      </c>
    </row>
    <row r="747" spans="16:30" ht="16.5" x14ac:dyDescent="0.2">
      <c r="P747" s="120">
        <v>743</v>
      </c>
      <c r="Q747" s="14">
        <f t="shared" si="143"/>
        <v>15</v>
      </c>
      <c r="R747" s="14">
        <f>INDEX(挂机升级突破!$BG$6:$BG$57,卡牌消耗!X747)</f>
        <v>11</v>
      </c>
      <c r="S747" s="14">
        <f>INDEX(挂机升级突破!BH$6:BH$57,卡牌消耗!$X747)</f>
        <v>3</v>
      </c>
      <c r="T747" s="14">
        <f>INDEX(挂机升级突破!BI$6:BI$57,卡牌消耗!$X747)</f>
        <v>0</v>
      </c>
      <c r="U747" s="14" t="str">
        <f t="shared" si="144"/>
        <v>于禁</v>
      </c>
      <c r="V747" s="14">
        <f t="shared" si="145"/>
        <v>2</v>
      </c>
      <c r="W747" s="14" t="str">
        <f t="shared" si="146"/>
        <v>于禁魂火-15</v>
      </c>
      <c r="X747" s="14">
        <f t="shared" si="147"/>
        <v>15</v>
      </c>
      <c r="Y747" s="14" t="str">
        <f>INDEX(挂机升级突破!$BJ$4:$BT$4,INDEX(挂机升级突破!$BG$6:$BG$57,卡牌消耗!X747))</f>
        <v>金币</v>
      </c>
      <c r="Z747" s="14">
        <f>ROUND(INDEX(挂机升级突破!$AZ$6:$AZ$57,卡牌消耗!X747)*INDEX(卡牌消耗!$B$8:$F$8,V747),0)</f>
        <v>3784</v>
      </c>
      <c r="AA747" s="14" t="str">
        <f>IF(S747&gt;0,INDEX(挂机升级突破!$BJ$4:$BT$4,S747),"")</f>
        <v>紫色基础材料</v>
      </c>
      <c r="AB747" s="14">
        <f>ROUND(INDEX(挂机升级突破!$BJ$6:$BT$57,卡牌消耗!X747,S747)*INDEX(卡牌消耗!$B$5:$F$5,V747),0)</f>
        <v>12</v>
      </c>
      <c r="AC747" s="14" t="str">
        <f>IF(T747&gt;0,INDEX(挂机升级突破!$BJ$4:$BT$4,T747),"")</f>
        <v/>
      </c>
      <c r="AD747" s="14" t="str">
        <f>IF(T747&gt;0,ROUND(INDEX(挂机升级突破!$BJ$6:$BT$57,卡牌消耗!X747,T747)*INDEX(卡牌消耗!$B$7:$F$7,V747),0),"")</f>
        <v/>
      </c>
    </row>
    <row r="748" spans="16:30" ht="16.5" x14ac:dyDescent="0.2">
      <c r="P748" s="120">
        <v>744</v>
      </c>
      <c r="Q748" s="14">
        <f t="shared" si="143"/>
        <v>15</v>
      </c>
      <c r="R748" s="14">
        <f>INDEX(挂机升级突破!$BG$6:$BG$57,卡牌消耗!X748)</f>
        <v>11</v>
      </c>
      <c r="S748" s="14">
        <f>INDEX(挂机升级突破!BH$6:BH$57,卡牌消耗!$X748)</f>
        <v>3</v>
      </c>
      <c r="T748" s="14">
        <f>INDEX(挂机升级突破!BI$6:BI$57,卡牌消耗!$X748)</f>
        <v>0</v>
      </c>
      <c r="U748" s="14" t="str">
        <f t="shared" si="144"/>
        <v>于禁</v>
      </c>
      <c r="V748" s="14">
        <f t="shared" si="145"/>
        <v>2</v>
      </c>
      <c r="W748" s="14" t="str">
        <f t="shared" si="146"/>
        <v>于禁魂火-16</v>
      </c>
      <c r="X748" s="14">
        <f t="shared" si="147"/>
        <v>16</v>
      </c>
      <c r="Y748" s="14" t="str">
        <f>INDEX(挂机升级突破!$BJ$4:$BT$4,INDEX(挂机升级突破!$BG$6:$BG$57,卡牌消耗!X748))</f>
        <v>金币</v>
      </c>
      <c r="Z748" s="14">
        <f>ROUND(INDEX(挂机升级突破!$AZ$6:$AZ$57,卡牌消耗!X748)*INDEX(卡牌消耗!$B$8:$F$8,V748),0)</f>
        <v>4221</v>
      </c>
      <c r="AA748" s="14" t="str">
        <f>IF(S748&gt;0,INDEX(挂机升级突破!$BJ$4:$BT$4,S748),"")</f>
        <v>紫色基础材料</v>
      </c>
      <c r="AB748" s="14">
        <f>ROUND(INDEX(挂机升级突破!$BJ$6:$BT$57,卡牌消耗!X748,S748)*INDEX(卡牌消耗!$B$5:$F$5,V748),0)</f>
        <v>12</v>
      </c>
      <c r="AC748" s="14" t="str">
        <f>IF(T748&gt;0,INDEX(挂机升级突破!$BJ$4:$BT$4,T748),"")</f>
        <v/>
      </c>
      <c r="AD748" s="14" t="str">
        <f>IF(T748&gt;0,ROUND(INDEX(挂机升级突破!$BJ$6:$BT$57,卡牌消耗!X748,T748)*INDEX(卡牌消耗!$B$7:$F$7,V748),0),"")</f>
        <v/>
      </c>
    </row>
    <row r="749" spans="16:30" ht="16.5" x14ac:dyDescent="0.2">
      <c r="P749" s="120">
        <v>745</v>
      </c>
      <c r="Q749" s="14">
        <f t="shared" si="143"/>
        <v>15</v>
      </c>
      <c r="R749" s="14">
        <f>INDEX(挂机升级突破!$BG$6:$BG$57,卡牌消耗!X749)</f>
        <v>11</v>
      </c>
      <c r="S749" s="14">
        <f>INDEX(挂机升级突破!BH$6:BH$57,卡牌消耗!$X749)</f>
        <v>3</v>
      </c>
      <c r="T749" s="14">
        <f>INDEX(挂机升级突破!BI$6:BI$57,卡牌消耗!$X749)</f>
        <v>0</v>
      </c>
      <c r="U749" s="14" t="str">
        <f t="shared" si="144"/>
        <v>于禁</v>
      </c>
      <c r="V749" s="14">
        <f t="shared" si="145"/>
        <v>2</v>
      </c>
      <c r="W749" s="14" t="str">
        <f t="shared" si="146"/>
        <v>于禁魂火-17</v>
      </c>
      <c r="X749" s="14">
        <f t="shared" si="147"/>
        <v>17</v>
      </c>
      <c r="Y749" s="14" t="str">
        <f>INDEX(挂机升级突破!$BJ$4:$BT$4,INDEX(挂机升级突破!$BG$6:$BG$57,卡牌消耗!X749))</f>
        <v>金币</v>
      </c>
      <c r="Z749" s="14">
        <f>ROUND(INDEX(挂机升级突破!$AZ$6:$AZ$57,卡牌消耗!X749)*INDEX(卡牌消耗!$B$8:$F$8,V749),0)</f>
        <v>4732</v>
      </c>
      <c r="AA749" s="14" t="str">
        <f>IF(S749&gt;0,INDEX(挂机升级突破!$BJ$4:$BT$4,S749),"")</f>
        <v>紫色基础材料</v>
      </c>
      <c r="AB749" s="14">
        <f>ROUND(INDEX(挂机升级突破!$BJ$6:$BT$57,卡牌消耗!X749,S749)*INDEX(卡牌消耗!$B$5:$F$5,V749),0)</f>
        <v>24</v>
      </c>
      <c r="AC749" s="14" t="str">
        <f>IF(T749&gt;0,INDEX(挂机升级突破!$BJ$4:$BT$4,T749),"")</f>
        <v/>
      </c>
      <c r="AD749" s="14" t="str">
        <f>IF(T749&gt;0,ROUND(INDEX(挂机升级突破!$BJ$6:$BT$57,卡牌消耗!X749,T749)*INDEX(卡牌消耗!$B$7:$F$7,V749),0),"")</f>
        <v/>
      </c>
    </row>
    <row r="750" spans="16:30" ht="16.5" x14ac:dyDescent="0.2">
      <c r="P750" s="120">
        <v>746</v>
      </c>
      <c r="Q750" s="14">
        <f t="shared" si="143"/>
        <v>15</v>
      </c>
      <c r="R750" s="14">
        <f>INDEX(挂机升级突破!$BG$6:$BG$57,卡牌消耗!X750)</f>
        <v>11</v>
      </c>
      <c r="S750" s="14">
        <f>INDEX(挂机升级突破!BH$6:BH$57,卡牌消耗!$X750)</f>
        <v>3</v>
      </c>
      <c r="T750" s="14">
        <f>INDEX(挂机升级突破!BI$6:BI$57,卡牌消耗!$X750)</f>
        <v>0</v>
      </c>
      <c r="U750" s="14" t="str">
        <f t="shared" si="144"/>
        <v>于禁</v>
      </c>
      <c r="V750" s="14">
        <f t="shared" si="145"/>
        <v>2</v>
      </c>
      <c r="W750" s="14" t="str">
        <f t="shared" si="146"/>
        <v>于禁魂火-18</v>
      </c>
      <c r="X750" s="14">
        <f t="shared" si="147"/>
        <v>18</v>
      </c>
      <c r="Y750" s="14" t="str">
        <f>INDEX(挂机升级突破!$BJ$4:$BT$4,INDEX(挂机升级突破!$BG$6:$BG$57,卡牌消耗!X750))</f>
        <v>金币</v>
      </c>
      <c r="Z750" s="14">
        <f>ROUND(INDEX(挂机升级突破!$AZ$6:$AZ$57,卡牌消耗!X750)*INDEX(卡牌消耗!$B$8:$F$8,V750),0)</f>
        <v>5278</v>
      </c>
      <c r="AA750" s="14" t="str">
        <f>IF(S750&gt;0,INDEX(挂机升级突破!$BJ$4:$BT$4,S750),"")</f>
        <v>紫色基础材料</v>
      </c>
      <c r="AB750" s="14">
        <f>ROUND(INDEX(挂机升级突破!$BJ$6:$BT$57,卡牌消耗!X750,S750)*INDEX(卡牌消耗!$B$5:$F$5,V750),0)</f>
        <v>24</v>
      </c>
      <c r="AC750" s="14" t="str">
        <f>IF(T750&gt;0,INDEX(挂机升级突破!$BJ$4:$BT$4,T750),"")</f>
        <v/>
      </c>
      <c r="AD750" s="14" t="str">
        <f>IF(T750&gt;0,ROUND(INDEX(挂机升级突破!$BJ$6:$BT$57,卡牌消耗!X750,T750)*INDEX(卡牌消耗!$B$7:$F$7,V750),0),"")</f>
        <v/>
      </c>
    </row>
    <row r="751" spans="16:30" ht="16.5" x14ac:dyDescent="0.2">
      <c r="P751" s="120">
        <v>747</v>
      </c>
      <c r="Q751" s="14">
        <f t="shared" si="143"/>
        <v>15</v>
      </c>
      <c r="R751" s="14">
        <f>INDEX(挂机升级突破!$BG$6:$BG$57,卡牌消耗!X751)</f>
        <v>11</v>
      </c>
      <c r="S751" s="14">
        <f>INDEX(挂机升级突破!BH$6:BH$57,卡牌消耗!$X751)</f>
        <v>3</v>
      </c>
      <c r="T751" s="14">
        <f>INDEX(挂机升级突破!BI$6:BI$57,卡牌消耗!$X751)</f>
        <v>0</v>
      </c>
      <c r="U751" s="14" t="str">
        <f t="shared" si="144"/>
        <v>于禁</v>
      </c>
      <c r="V751" s="14">
        <f t="shared" si="145"/>
        <v>2</v>
      </c>
      <c r="W751" s="14" t="str">
        <f t="shared" si="146"/>
        <v>于禁魂火-19</v>
      </c>
      <c r="X751" s="14">
        <f t="shared" si="147"/>
        <v>19</v>
      </c>
      <c r="Y751" s="14" t="str">
        <f>INDEX(挂机升级突破!$BJ$4:$BT$4,INDEX(挂机升级突破!$BG$6:$BG$57,卡牌消耗!X751))</f>
        <v>金币</v>
      </c>
      <c r="Z751" s="14">
        <f>ROUND(INDEX(挂机升级突破!$AZ$6:$AZ$57,卡牌消耗!X751)*INDEX(卡牌消耗!$B$8:$F$8,V751),0)</f>
        <v>5775</v>
      </c>
      <c r="AA751" s="14" t="str">
        <f>IF(S751&gt;0,INDEX(挂机升级突破!$BJ$4:$BT$4,S751),"")</f>
        <v>紫色基础材料</v>
      </c>
      <c r="AB751" s="14">
        <f>ROUND(INDEX(挂机升级突破!$BJ$6:$BT$57,卡牌消耗!X751,S751)*INDEX(卡牌消耗!$B$5:$F$5,V751),0)</f>
        <v>24</v>
      </c>
      <c r="AC751" s="14" t="str">
        <f>IF(T751&gt;0,INDEX(挂机升级突破!$BJ$4:$BT$4,T751),"")</f>
        <v/>
      </c>
      <c r="AD751" s="14" t="str">
        <f>IF(T751&gt;0,ROUND(INDEX(挂机升级突破!$BJ$6:$BT$57,卡牌消耗!X751,T751)*INDEX(卡牌消耗!$B$7:$F$7,V751),0),"")</f>
        <v/>
      </c>
    </row>
    <row r="752" spans="16:30" ht="16.5" x14ac:dyDescent="0.2">
      <c r="P752" s="120">
        <v>748</v>
      </c>
      <c r="Q752" s="14">
        <f t="shared" si="143"/>
        <v>15</v>
      </c>
      <c r="R752" s="14">
        <f>INDEX(挂机升级突破!$BG$6:$BG$57,卡牌消耗!X752)</f>
        <v>11</v>
      </c>
      <c r="S752" s="14">
        <f>INDEX(挂机升级突破!BH$6:BH$57,卡牌消耗!$X752)</f>
        <v>3</v>
      </c>
      <c r="T752" s="14">
        <f>INDEX(挂机升级突破!BI$6:BI$57,卡牌消耗!$X752)</f>
        <v>0</v>
      </c>
      <c r="U752" s="14" t="str">
        <f t="shared" si="144"/>
        <v>于禁</v>
      </c>
      <c r="V752" s="14">
        <f t="shared" si="145"/>
        <v>2</v>
      </c>
      <c r="W752" s="14" t="str">
        <f t="shared" si="146"/>
        <v>于禁魂火-20</v>
      </c>
      <c r="X752" s="14">
        <f t="shared" si="147"/>
        <v>20</v>
      </c>
      <c r="Y752" s="14" t="str">
        <f>INDEX(挂机升级突破!$BJ$4:$BT$4,INDEX(挂机升级突破!$BG$6:$BG$57,卡牌消耗!X752))</f>
        <v>金币</v>
      </c>
      <c r="Z752" s="14">
        <f>ROUND(INDEX(挂机升级突破!$AZ$6:$AZ$57,卡牌消耗!X752)*INDEX(卡牌消耗!$B$8:$F$8,V752),0)</f>
        <v>6440</v>
      </c>
      <c r="AA752" s="14" t="str">
        <f>IF(S752&gt;0,INDEX(挂机升级突破!$BJ$4:$BT$4,S752),"")</f>
        <v>紫色基础材料</v>
      </c>
      <c r="AB752" s="14">
        <f>ROUND(INDEX(挂机升级突破!$BJ$6:$BT$57,卡牌消耗!X752,S752)*INDEX(卡牌消耗!$B$5:$F$5,V752),0)</f>
        <v>40</v>
      </c>
      <c r="AC752" s="14" t="str">
        <f>IF(T752&gt;0,INDEX(挂机升级突破!$BJ$4:$BT$4,T752),"")</f>
        <v/>
      </c>
      <c r="AD752" s="14" t="str">
        <f>IF(T752&gt;0,ROUND(INDEX(挂机升级突破!$BJ$6:$BT$57,卡牌消耗!X752,T752)*INDEX(卡牌消耗!$B$7:$F$7,V752),0),"")</f>
        <v/>
      </c>
    </row>
    <row r="753" spans="16:30" ht="16.5" x14ac:dyDescent="0.2">
      <c r="P753" s="120">
        <v>749</v>
      </c>
      <c r="Q753" s="14">
        <f t="shared" si="143"/>
        <v>15</v>
      </c>
      <c r="R753" s="14">
        <f>INDEX(挂机升级突破!$BG$6:$BG$57,卡牌消耗!X753)</f>
        <v>11</v>
      </c>
      <c r="S753" s="14">
        <f>INDEX(挂机升级突破!BH$6:BH$57,卡牌消耗!$X753)</f>
        <v>3</v>
      </c>
      <c r="T753" s="14">
        <f>INDEX(挂机升级突破!BI$6:BI$57,卡牌消耗!$X753)</f>
        <v>0</v>
      </c>
      <c r="U753" s="14" t="str">
        <f t="shared" si="144"/>
        <v>于禁</v>
      </c>
      <c r="V753" s="14">
        <f t="shared" si="145"/>
        <v>2</v>
      </c>
      <c r="W753" s="14" t="str">
        <f t="shared" si="146"/>
        <v>于禁魂火-21</v>
      </c>
      <c r="X753" s="14">
        <f t="shared" si="147"/>
        <v>21</v>
      </c>
      <c r="Y753" s="14" t="str">
        <f>INDEX(挂机升级突破!$BJ$4:$BT$4,INDEX(挂机升级突破!$BG$6:$BG$57,卡牌消耗!X753))</f>
        <v>金币</v>
      </c>
      <c r="Z753" s="14">
        <f>ROUND(INDEX(挂机升级突破!$AZ$6:$AZ$57,卡牌消耗!X753)*INDEX(卡牌消耗!$B$8:$F$8,V753),0)</f>
        <v>7098</v>
      </c>
      <c r="AA753" s="14" t="str">
        <f>IF(S753&gt;0,INDEX(挂机升级突破!$BJ$4:$BT$4,S753),"")</f>
        <v>紫色基础材料</v>
      </c>
      <c r="AB753" s="14">
        <f>ROUND(INDEX(挂机升级突破!$BJ$6:$BT$57,卡牌消耗!X753,S753)*INDEX(卡牌消耗!$B$5:$F$5,V753),0)</f>
        <v>40</v>
      </c>
      <c r="AC753" s="14" t="str">
        <f>IF(T753&gt;0,INDEX(挂机升级突破!$BJ$4:$BT$4,T753),"")</f>
        <v/>
      </c>
      <c r="AD753" s="14" t="str">
        <f>IF(T753&gt;0,ROUND(INDEX(挂机升级突破!$BJ$6:$BT$57,卡牌消耗!X753,T753)*INDEX(卡牌消耗!$B$7:$F$7,V753),0),"")</f>
        <v/>
      </c>
    </row>
    <row r="754" spans="16:30" ht="16.5" x14ac:dyDescent="0.2">
      <c r="P754" s="120">
        <v>750</v>
      </c>
      <c r="Q754" s="14">
        <f t="shared" si="143"/>
        <v>15</v>
      </c>
      <c r="R754" s="14">
        <f>INDEX(挂机升级突破!$BG$6:$BG$57,卡牌消耗!X754)</f>
        <v>11</v>
      </c>
      <c r="S754" s="14">
        <f>INDEX(挂机升级突破!BH$6:BH$57,卡牌消耗!$X754)</f>
        <v>3</v>
      </c>
      <c r="T754" s="14">
        <f>INDEX(挂机升级突破!BI$6:BI$57,卡牌消耗!$X754)</f>
        <v>0</v>
      </c>
      <c r="U754" s="14" t="str">
        <f t="shared" si="144"/>
        <v>于禁</v>
      </c>
      <c r="V754" s="14">
        <f t="shared" si="145"/>
        <v>2</v>
      </c>
      <c r="W754" s="14" t="str">
        <f t="shared" si="146"/>
        <v>于禁魂火-22</v>
      </c>
      <c r="X754" s="14">
        <f t="shared" si="147"/>
        <v>22</v>
      </c>
      <c r="Y754" s="14" t="str">
        <f>INDEX(挂机升级突破!$BJ$4:$BT$4,INDEX(挂机升级突破!$BG$6:$BG$57,卡牌消耗!X754))</f>
        <v>金币</v>
      </c>
      <c r="Z754" s="14">
        <f>ROUND(INDEX(挂机升级突破!$AZ$6:$AZ$57,卡牌消耗!X754)*INDEX(卡牌消耗!$B$8:$F$8,V754),0)</f>
        <v>7917</v>
      </c>
      <c r="AA754" s="14" t="str">
        <f>IF(S754&gt;0,INDEX(挂机升级突破!$BJ$4:$BT$4,S754),"")</f>
        <v>紫色基础材料</v>
      </c>
      <c r="AB754" s="14">
        <f>ROUND(INDEX(挂机升级突破!$BJ$6:$BT$57,卡牌消耗!X754,S754)*INDEX(卡牌消耗!$B$5:$F$5,V754),0)</f>
        <v>40</v>
      </c>
      <c r="AC754" s="14" t="str">
        <f>IF(T754&gt;0,INDEX(挂机升级突破!$BJ$4:$BT$4,T754),"")</f>
        <v/>
      </c>
      <c r="AD754" s="14" t="str">
        <f>IF(T754&gt;0,ROUND(INDEX(挂机升级突破!$BJ$6:$BT$57,卡牌消耗!X754,T754)*INDEX(卡牌消耗!$B$7:$F$7,V754),0),"")</f>
        <v/>
      </c>
    </row>
    <row r="755" spans="16:30" ht="16.5" x14ac:dyDescent="0.2">
      <c r="P755" s="120">
        <v>751</v>
      </c>
      <c r="Q755" s="14">
        <f t="shared" si="143"/>
        <v>15</v>
      </c>
      <c r="R755" s="14">
        <f>INDEX(挂机升级突破!$BG$6:$BG$57,卡牌消耗!X755)</f>
        <v>11</v>
      </c>
      <c r="S755" s="14">
        <f>INDEX(挂机升级突破!BH$6:BH$57,卡牌消耗!$X755)</f>
        <v>4</v>
      </c>
      <c r="T755" s="14">
        <f>INDEX(挂机升级突破!BI$6:BI$57,卡牌消耗!$X755)</f>
        <v>0</v>
      </c>
      <c r="U755" s="14" t="str">
        <f t="shared" si="144"/>
        <v>于禁</v>
      </c>
      <c r="V755" s="14">
        <f t="shared" si="145"/>
        <v>2</v>
      </c>
      <c r="W755" s="14" t="str">
        <f t="shared" si="146"/>
        <v>于禁魂火-23</v>
      </c>
      <c r="X755" s="14">
        <f t="shared" si="147"/>
        <v>23</v>
      </c>
      <c r="Y755" s="14" t="str">
        <f>INDEX(挂机升级突破!$BJ$4:$BT$4,INDEX(挂机升级突破!$BG$6:$BG$57,卡牌消耗!X755))</f>
        <v>金币</v>
      </c>
      <c r="Z755" s="14">
        <f>ROUND(INDEX(挂机升级突破!$AZ$6:$AZ$57,卡牌消耗!X755)*INDEX(卡牌消耗!$B$8:$F$8,V755),0)</f>
        <v>8736</v>
      </c>
      <c r="AA755" s="14" t="str">
        <f>IF(S755&gt;0,INDEX(挂机升级突破!$BJ$4:$BT$4,S755),"")</f>
        <v>橙色基础材料</v>
      </c>
      <c r="AB755" s="14">
        <f>ROUND(INDEX(挂机升级突破!$BJ$6:$BT$57,卡牌消耗!X755,S755)*INDEX(卡牌消耗!$B$5:$F$5,V755),0)</f>
        <v>10</v>
      </c>
      <c r="AC755" s="14" t="str">
        <f>IF(T755&gt;0,INDEX(挂机升级突破!$BJ$4:$BT$4,T755),"")</f>
        <v/>
      </c>
      <c r="AD755" s="14" t="str">
        <f>IF(T755&gt;0,ROUND(INDEX(挂机升级突破!$BJ$6:$BT$57,卡牌消耗!X755,T755)*INDEX(卡牌消耗!$B$7:$F$7,V755),0),"")</f>
        <v/>
      </c>
    </row>
    <row r="756" spans="16:30" ht="16.5" x14ac:dyDescent="0.2">
      <c r="P756" s="120">
        <v>752</v>
      </c>
      <c r="Q756" s="14">
        <f t="shared" si="143"/>
        <v>15</v>
      </c>
      <c r="R756" s="14">
        <f>INDEX(挂机升级突破!$BG$6:$BG$57,卡牌消耗!X756)</f>
        <v>11</v>
      </c>
      <c r="S756" s="14">
        <f>INDEX(挂机升级突破!BH$6:BH$57,卡牌消耗!$X756)</f>
        <v>4</v>
      </c>
      <c r="T756" s="14">
        <f>INDEX(挂机升级突破!BI$6:BI$57,卡牌消耗!$X756)</f>
        <v>0</v>
      </c>
      <c r="U756" s="14" t="str">
        <f t="shared" si="144"/>
        <v>于禁</v>
      </c>
      <c r="V756" s="14">
        <f t="shared" si="145"/>
        <v>2</v>
      </c>
      <c r="W756" s="14" t="str">
        <f t="shared" si="146"/>
        <v>于禁魂火-24</v>
      </c>
      <c r="X756" s="14">
        <f t="shared" si="147"/>
        <v>24</v>
      </c>
      <c r="Y756" s="14" t="str">
        <f>INDEX(挂机升级突破!$BJ$4:$BT$4,INDEX(挂机升级突破!$BG$6:$BG$57,卡牌消耗!X756))</f>
        <v>金币</v>
      </c>
      <c r="Z756" s="14">
        <f>ROUND(INDEX(挂机升级突破!$AZ$6:$AZ$57,卡牌消耗!X756)*INDEX(卡牌消耗!$B$8:$F$8,V756),0)</f>
        <v>9744</v>
      </c>
      <c r="AA756" s="14" t="str">
        <f>IF(S756&gt;0,INDEX(挂机升级突破!$BJ$4:$BT$4,S756),"")</f>
        <v>橙色基础材料</v>
      </c>
      <c r="AB756" s="14">
        <f>ROUND(INDEX(挂机升级突破!$BJ$6:$BT$57,卡牌消耗!X756,S756)*INDEX(卡牌消耗!$B$5:$F$5,V756),0)</f>
        <v>10</v>
      </c>
      <c r="AC756" s="14" t="str">
        <f>IF(T756&gt;0,INDEX(挂机升级突破!$BJ$4:$BT$4,T756),"")</f>
        <v/>
      </c>
      <c r="AD756" s="14" t="str">
        <f>IF(T756&gt;0,ROUND(INDEX(挂机升级突破!$BJ$6:$BT$57,卡牌消耗!X756,T756)*INDEX(卡牌消耗!$B$7:$F$7,V756),0),"")</f>
        <v/>
      </c>
    </row>
    <row r="757" spans="16:30" ht="16.5" x14ac:dyDescent="0.2">
      <c r="P757" s="120">
        <v>753</v>
      </c>
      <c r="Q757" s="14">
        <f t="shared" si="143"/>
        <v>15</v>
      </c>
      <c r="R757" s="14">
        <f>INDEX(挂机升级突破!$BG$6:$BG$57,卡牌消耗!X757)</f>
        <v>11</v>
      </c>
      <c r="S757" s="14">
        <f>INDEX(挂机升级突破!BH$6:BH$57,卡牌消耗!$X757)</f>
        <v>4</v>
      </c>
      <c r="T757" s="14">
        <f>INDEX(挂机升级突破!BI$6:BI$57,卡牌消耗!$X757)</f>
        <v>0</v>
      </c>
      <c r="U757" s="14" t="str">
        <f t="shared" si="144"/>
        <v>于禁</v>
      </c>
      <c r="V757" s="14">
        <f t="shared" si="145"/>
        <v>2</v>
      </c>
      <c r="W757" s="14" t="str">
        <f t="shared" si="146"/>
        <v>于禁魂火-25</v>
      </c>
      <c r="X757" s="14">
        <f t="shared" si="147"/>
        <v>25</v>
      </c>
      <c r="Y757" s="14" t="str">
        <f>INDEX(挂机升级突破!$BJ$4:$BT$4,INDEX(挂机升级突破!$BG$6:$BG$57,卡牌消耗!X757))</f>
        <v>金币</v>
      </c>
      <c r="Z757" s="14">
        <f>ROUND(INDEX(挂机升级突破!$AZ$6:$AZ$57,卡牌消耗!X757)*INDEX(卡牌消耗!$B$8:$F$8,V757),0)</f>
        <v>12012</v>
      </c>
      <c r="AA757" s="14" t="str">
        <f>IF(S757&gt;0,INDEX(挂机升级突破!$BJ$4:$BT$4,S757),"")</f>
        <v>橙色基础材料</v>
      </c>
      <c r="AB757" s="14">
        <f>ROUND(INDEX(挂机升级突破!$BJ$6:$BT$57,卡牌消耗!X757,S757)*INDEX(卡牌消耗!$B$5:$F$5,V757),0)</f>
        <v>10</v>
      </c>
      <c r="AC757" s="14" t="str">
        <f>IF(T757&gt;0,INDEX(挂机升级突破!$BJ$4:$BT$4,T757),"")</f>
        <v/>
      </c>
      <c r="AD757" s="14" t="str">
        <f>IF(T757&gt;0,ROUND(INDEX(挂机升级突破!$BJ$6:$BT$57,卡牌消耗!X757,T757)*INDEX(卡牌消耗!$B$7:$F$7,V757),0),"")</f>
        <v/>
      </c>
    </row>
    <row r="758" spans="16:30" ht="16.5" x14ac:dyDescent="0.2">
      <c r="P758" s="120">
        <v>754</v>
      </c>
      <c r="Q758" s="14">
        <f t="shared" si="143"/>
        <v>15</v>
      </c>
      <c r="R758" s="14">
        <f>INDEX(挂机升级突破!$BG$6:$BG$57,卡牌消耗!X758)</f>
        <v>11</v>
      </c>
      <c r="S758" s="14">
        <f>INDEX(挂机升级突破!BH$6:BH$57,卡牌消耗!$X758)</f>
        <v>4</v>
      </c>
      <c r="T758" s="14">
        <f>INDEX(挂机升级突破!BI$6:BI$57,卡牌消耗!$X758)</f>
        <v>0</v>
      </c>
      <c r="U758" s="14" t="str">
        <f t="shared" si="144"/>
        <v>于禁</v>
      </c>
      <c r="V758" s="14">
        <f t="shared" si="145"/>
        <v>2</v>
      </c>
      <c r="W758" s="14" t="str">
        <f t="shared" si="146"/>
        <v>于禁魂火-26</v>
      </c>
      <c r="X758" s="14">
        <f t="shared" si="147"/>
        <v>26</v>
      </c>
      <c r="Y758" s="14" t="str">
        <f>INDEX(挂机升级突破!$BJ$4:$BT$4,INDEX(挂机升级突破!$BG$6:$BG$57,卡牌消耗!X758))</f>
        <v>金币</v>
      </c>
      <c r="Z758" s="14">
        <f>ROUND(INDEX(挂机升级突破!$AZ$6:$AZ$57,卡牌消耗!X758)*INDEX(卡牌消耗!$B$8:$F$8,V758),0)</f>
        <v>13398</v>
      </c>
      <c r="AA758" s="14" t="str">
        <f>IF(S758&gt;0,INDEX(挂机升级突破!$BJ$4:$BT$4,S758),"")</f>
        <v>橙色基础材料</v>
      </c>
      <c r="AB758" s="14">
        <f>ROUND(INDEX(挂机升级突破!$BJ$6:$BT$57,卡牌消耗!X758,S758)*INDEX(卡牌消耗!$B$5:$F$5,V758),0)</f>
        <v>13</v>
      </c>
      <c r="AC758" s="14" t="str">
        <f>IF(T758&gt;0,INDEX(挂机升级突破!$BJ$4:$BT$4,T758),"")</f>
        <v/>
      </c>
      <c r="AD758" s="14" t="str">
        <f>IF(T758&gt;0,ROUND(INDEX(挂机升级突破!$BJ$6:$BT$57,卡牌消耗!X758,T758)*INDEX(卡牌消耗!$B$7:$F$7,V758),0),"")</f>
        <v/>
      </c>
    </row>
    <row r="759" spans="16:30" ht="16.5" x14ac:dyDescent="0.2">
      <c r="P759" s="120">
        <v>755</v>
      </c>
      <c r="Q759" s="14">
        <f t="shared" si="143"/>
        <v>15</v>
      </c>
      <c r="R759" s="14">
        <f>INDEX(挂机升级突破!$BG$6:$BG$57,卡牌消耗!X759)</f>
        <v>11</v>
      </c>
      <c r="S759" s="14">
        <f>INDEX(挂机升级突破!BH$6:BH$57,卡牌消耗!$X759)</f>
        <v>4</v>
      </c>
      <c r="T759" s="14">
        <f>INDEX(挂机升级突破!BI$6:BI$57,卡牌消耗!$X759)</f>
        <v>0</v>
      </c>
      <c r="U759" s="14" t="str">
        <f t="shared" si="144"/>
        <v>于禁</v>
      </c>
      <c r="V759" s="14">
        <f t="shared" si="145"/>
        <v>2</v>
      </c>
      <c r="W759" s="14" t="str">
        <f t="shared" si="146"/>
        <v>于禁魂火-27</v>
      </c>
      <c r="X759" s="14">
        <f t="shared" si="147"/>
        <v>27</v>
      </c>
      <c r="Y759" s="14" t="str">
        <f>INDEX(挂机升级突破!$BJ$4:$BT$4,INDEX(挂机升级突破!$BG$6:$BG$57,卡牌消耗!X759))</f>
        <v>金币</v>
      </c>
      <c r="Z759" s="14">
        <f>ROUND(INDEX(挂机升级突破!$AZ$6:$AZ$57,卡牌消耗!X759)*INDEX(卡牌消耗!$B$8:$F$8,V759),0)</f>
        <v>15043</v>
      </c>
      <c r="AA759" s="14" t="str">
        <f>IF(S759&gt;0,INDEX(挂机升级突破!$BJ$4:$BT$4,S759),"")</f>
        <v>橙色基础材料</v>
      </c>
      <c r="AB759" s="14">
        <f>ROUND(INDEX(挂机升级突破!$BJ$6:$BT$57,卡牌消耗!X759,S759)*INDEX(卡牌消耗!$B$5:$F$5,V759),0)</f>
        <v>13</v>
      </c>
      <c r="AC759" s="14" t="str">
        <f>IF(T759&gt;0,INDEX(挂机升级突破!$BJ$4:$BT$4,T759),"")</f>
        <v/>
      </c>
      <c r="AD759" s="14" t="str">
        <f>IF(T759&gt;0,ROUND(INDEX(挂机升级突破!$BJ$6:$BT$57,卡牌消耗!X759,T759)*INDEX(卡牌消耗!$B$7:$F$7,V759),0),"")</f>
        <v/>
      </c>
    </row>
    <row r="760" spans="16:30" ht="16.5" x14ac:dyDescent="0.2">
      <c r="P760" s="120">
        <v>756</v>
      </c>
      <c r="Q760" s="14">
        <f t="shared" si="143"/>
        <v>15</v>
      </c>
      <c r="R760" s="14">
        <f>INDEX(挂机升级突破!$BG$6:$BG$57,卡牌消耗!X760)</f>
        <v>11</v>
      </c>
      <c r="S760" s="14">
        <f>INDEX(挂机升级突破!BH$6:BH$57,卡牌消耗!$X760)</f>
        <v>4</v>
      </c>
      <c r="T760" s="14">
        <f>INDEX(挂机升级突破!BI$6:BI$57,卡牌消耗!$X760)</f>
        <v>0</v>
      </c>
      <c r="U760" s="14" t="str">
        <f t="shared" si="144"/>
        <v>于禁</v>
      </c>
      <c r="V760" s="14">
        <f t="shared" si="145"/>
        <v>2</v>
      </c>
      <c r="W760" s="14" t="str">
        <f t="shared" si="146"/>
        <v>于禁魂火-28</v>
      </c>
      <c r="X760" s="14">
        <f t="shared" si="147"/>
        <v>28</v>
      </c>
      <c r="Y760" s="14" t="str">
        <f>INDEX(挂机升级突破!$BJ$4:$BT$4,INDEX(挂机升级突破!$BG$6:$BG$57,卡牌消耗!X760))</f>
        <v>金币</v>
      </c>
      <c r="Z760" s="14">
        <f>ROUND(INDEX(挂机升级突破!$AZ$6:$AZ$57,卡牌消耗!X760)*INDEX(卡牌消耗!$B$8:$F$8,V760),0)</f>
        <v>16779</v>
      </c>
      <c r="AA760" s="14" t="str">
        <f>IF(S760&gt;0,INDEX(挂机升级突破!$BJ$4:$BT$4,S760),"")</f>
        <v>橙色基础材料</v>
      </c>
      <c r="AB760" s="14">
        <f>ROUND(INDEX(挂机升级突破!$BJ$6:$BT$57,卡牌消耗!X760,S760)*INDEX(卡牌消耗!$B$5:$F$5,V760),0)</f>
        <v>13</v>
      </c>
      <c r="AC760" s="14" t="str">
        <f>IF(T760&gt;0,INDEX(挂机升级突破!$BJ$4:$BT$4,T760),"")</f>
        <v/>
      </c>
      <c r="AD760" s="14" t="str">
        <f>IF(T760&gt;0,ROUND(INDEX(挂机升级突破!$BJ$6:$BT$57,卡牌消耗!X760,T760)*INDEX(卡牌消耗!$B$7:$F$7,V760),0),"")</f>
        <v/>
      </c>
    </row>
    <row r="761" spans="16:30" ht="16.5" x14ac:dyDescent="0.2">
      <c r="P761" s="120">
        <v>757</v>
      </c>
      <c r="Q761" s="14">
        <f t="shared" si="143"/>
        <v>15</v>
      </c>
      <c r="R761" s="14">
        <f>INDEX(挂机升级突破!$BG$6:$BG$57,卡牌消耗!X761)</f>
        <v>11</v>
      </c>
      <c r="S761" s="14">
        <f>INDEX(挂机升级突破!BH$6:BH$57,卡牌消耗!$X761)</f>
        <v>4</v>
      </c>
      <c r="T761" s="14">
        <f>INDEX(挂机升级突破!BI$6:BI$57,卡牌消耗!$X761)</f>
        <v>0</v>
      </c>
      <c r="U761" s="14" t="str">
        <f t="shared" si="144"/>
        <v>于禁</v>
      </c>
      <c r="V761" s="14">
        <f t="shared" si="145"/>
        <v>2</v>
      </c>
      <c r="W761" s="14" t="str">
        <f t="shared" si="146"/>
        <v>于禁魂火-29</v>
      </c>
      <c r="X761" s="14">
        <f t="shared" si="147"/>
        <v>29</v>
      </c>
      <c r="Y761" s="14" t="str">
        <f>INDEX(挂机升级突破!$BJ$4:$BT$4,INDEX(挂机升级突破!$BG$6:$BG$57,卡牌消耗!X761))</f>
        <v>金币</v>
      </c>
      <c r="Z761" s="14">
        <f>ROUND(INDEX(挂机升级突破!$AZ$6:$AZ$57,卡牌消耗!X761)*INDEX(卡牌消耗!$B$8:$F$8,V761),0)</f>
        <v>17350</v>
      </c>
      <c r="AA761" s="14" t="str">
        <f>IF(S761&gt;0,INDEX(挂机升级突破!$BJ$4:$BT$4,S761),"")</f>
        <v>橙色基础材料</v>
      </c>
      <c r="AB761" s="14">
        <f>ROUND(INDEX(挂机升级突破!$BJ$6:$BT$57,卡牌消耗!X761,S761)*INDEX(卡牌消耗!$B$5:$F$5,V761),0)</f>
        <v>15</v>
      </c>
      <c r="AC761" s="14" t="str">
        <f>IF(T761&gt;0,INDEX(挂机升级突破!$BJ$4:$BT$4,T761),"")</f>
        <v/>
      </c>
      <c r="AD761" s="14" t="str">
        <f>IF(T761&gt;0,ROUND(INDEX(挂机升级突破!$BJ$6:$BT$57,卡牌消耗!X761,T761)*INDEX(卡牌消耗!$B$7:$F$7,V761),0),"")</f>
        <v/>
      </c>
    </row>
    <row r="762" spans="16:30" ht="16.5" x14ac:dyDescent="0.2">
      <c r="P762" s="120">
        <v>758</v>
      </c>
      <c r="Q762" s="14">
        <f t="shared" si="143"/>
        <v>15</v>
      </c>
      <c r="R762" s="14">
        <f>INDEX(挂机升级突破!$BG$6:$BG$57,卡牌消耗!X762)</f>
        <v>11</v>
      </c>
      <c r="S762" s="14">
        <f>INDEX(挂机升级突破!BH$6:BH$57,卡牌消耗!$X762)</f>
        <v>4</v>
      </c>
      <c r="T762" s="14">
        <f>INDEX(挂机升级突破!BI$6:BI$57,卡牌消耗!$X762)</f>
        <v>0</v>
      </c>
      <c r="U762" s="14" t="str">
        <f t="shared" si="144"/>
        <v>于禁</v>
      </c>
      <c r="V762" s="14">
        <f t="shared" si="145"/>
        <v>2</v>
      </c>
      <c r="W762" s="14" t="str">
        <f t="shared" si="146"/>
        <v>于禁魂火-30</v>
      </c>
      <c r="X762" s="14">
        <f t="shared" si="147"/>
        <v>30</v>
      </c>
      <c r="Y762" s="14" t="str">
        <f>INDEX(挂机升级突破!$BJ$4:$BT$4,INDEX(挂机升级突破!$BG$6:$BG$57,卡牌消耗!X762))</f>
        <v>金币</v>
      </c>
      <c r="Z762" s="14">
        <f>ROUND(INDEX(挂机升级突破!$AZ$6:$AZ$57,卡牌消耗!X762)*INDEX(卡牌消耗!$B$8:$F$8,V762),0)</f>
        <v>19352</v>
      </c>
      <c r="AA762" s="14" t="str">
        <f>IF(S762&gt;0,INDEX(挂机升级突破!$BJ$4:$BT$4,S762),"")</f>
        <v>橙色基础材料</v>
      </c>
      <c r="AB762" s="14">
        <f>ROUND(INDEX(挂机升级突破!$BJ$6:$BT$57,卡牌消耗!X762,S762)*INDEX(卡牌消耗!$B$5:$F$5,V762),0)</f>
        <v>15</v>
      </c>
      <c r="AC762" s="14" t="str">
        <f>IF(T762&gt;0,INDEX(挂机升级突破!$BJ$4:$BT$4,T762),"")</f>
        <v/>
      </c>
      <c r="AD762" s="14" t="str">
        <f>IF(T762&gt;0,ROUND(INDEX(挂机升级突破!$BJ$6:$BT$57,卡牌消耗!X762,T762)*INDEX(卡牌消耗!$B$7:$F$7,V762),0),"")</f>
        <v/>
      </c>
    </row>
    <row r="763" spans="16:30" ht="16.5" x14ac:dyDescent="0.2">
      <c r="P763" s="120">
        <v>759</v>
      </c>
      <c r="Q763" s="14">
        <f t="shared" si="143"/>
        <v>15</v>
      </c>
      <c r="R763" s="14">
        <f>INDEX(挂机升级突破!$BG$6:$BG$57,卡牌消耗!X763)</f>
        <v>11</v>
      </c>
      <c r="S763" s="14">
        <f>INDEX(挂机升级突破!BH$6:BH$57,卡牌消耗!$X763)</f>
        <v>4</v>
      </c>
      <c r="T763" s="14">
        <f>INDEX(挂机升级突破!BI$6:BI$57,卡牌消耗!$X763)</f>
        <v>0</v>
      </c>
      <c r="U763" s="14" t="str">
        <f t="shared" si="144"/>
        <v>于禁</v>
      </c>
      <c r="V763" s="14">
        <f t="shared" si="145"/>
        <v>2</v>
      </c>
      <c r="W763" s="14" t="str">
        <f t="shared" si="146"/>
        <v>于禁魂火-31</v>
      </c>
      <c r="X763" s="14">
        <f t="shared" si="147"/>
        <v>31</v>
      </c>
      <c r="Y763" s="14" t="str">
        <f>INDEX(挂机升级突破!$BJ$4:$BT$4,INDEX(挂机升级突破!$BG$6:$BG$57,卡牌消耗!X763))</f>
        <v>金币</v>
      </c>
      <c r="Z763" s="14">
        <f>ROUND(INDEX(挂机升级突破!$AZ$6:$AZ$57,卡牌消耗!X763)*INDEX(卡牌消耗!$B$8:$F$8,V763),0)</f>
        <v>20090</v>
      </c>
      <c r="AA763" s="14" t="str">
        <f>IF(S763&gt;0,INDEX(挂机升级突破!$BJ$4:$BT$4,S763),"")</f>
        <v>橙色基础材料</v>
      </c>
      <c r="AB763" s="14">
        <f>ROUND(INDEX(挂机升级突破!$BJ$6:$BT$57,卡牌消耗!X763,S763)*INDEX(卡牌消耗!$B$5:$F$5,V763),0)</f>
        <v>15</v>
      </c>
      <c r="AC763" s="14" t="str">
        <f>IF(T763&gt;0,INDEX(挂机升级突破!$BJ$4:$BT$4,T763),"")</f>
        <v/>
      </c>
      <c r="AD763" s="14" t="str">
        <f>IF(T763&gt;0,ROUND(INDEX(挂机升级突破!$BJ$6:$BT$57,卡牌消耗!X763,T763)*INDEX(卡牌消耗!$B$7:$F$7,V763),0),"")</f>
        <v/>
      </c>
    </row>
    <row r="764" spans="16:30" ht="16.5" x14ac:dyDescent="0.2">
      <c r="P764" s="120">
        <v>760</v>
      </c>
      <c r="Q764" s="14">
        <f t="shared" si="143"/>
        <v>15</v>
      </c>
      <c r="R764" s="14">
        <f>INDEX(挂机升级突破!$BG$6:$BG$57,卡牌消耗!X764)</f>
        <v>11</v>
      </c>
      <c r="S764" s="14">
        <f>INDEX(挂机升级突破!BH$6:BH$57,卡牌消耗!$X764)</f>
        <v>4</v>
      </c>
      <c r="T764" s="14">
        <f>INDEX(挂机升级突破!BI$6:BI$57,卡牌消耗!$X764)</f>
        <v>0</v>
      </c>
      <c r="U764" s="14" t="str">
        <f t="shared" si="144"/>
        <v>于禁</v>
      </c>
      <c r="V764" s="14">
        <f t="shared" si="145"/>
        <v>2</v>
      </c>
      <c r="W764" s="14" t="str">
        <f t="shared" si="146"/>
        <v>于禁魂火-32</v>
      </c>
      <c r="X764" s="14">
        <f t="shared" si="147"/>
        <v>32</v>
      </c>
      <c r="Y764" s="14" t="str">
        <f>INDEX(挂机升级突破!$BJ$4:$BT$4,INDEX(挂机升级突破!$BG$6:$BG$57,卡牌消耗!X764))</f>
        <v>金币</v>
      </c>
      <c r="Z764" s="14">
        <f>ROUND(INDEX(挂机升级突破!$AZ$6:$AZ$57,卡牌消耗!X764)*INDEX(卡牌消耗!$B$8:$F$8,V764),0)</f>
        <v>22411</v>
      </c>
      <c r="AA764" s="14" t="str">
        <f>IF(S764&gt;0,INDEX(挂机升级突破!$BJ$4:$BT$4,S764),"")</f>
        <v>橙色基础材料</v>
      </c>
      <c r="AB764" s="14">
        <f>ROUND(INDEX(挂机升级突破!$BJ$6:$BT$57,卡牌消耗!X764,S764)*INDEX(卡牌消耗!$B$5:$F$5,V764),0)</f>
        <v>15</v>
      </c>
      <c r="AC764" s="14" t="str">
        <f>IF(T764&gt;0,INDEX(挂机升级突破!$BJ$4:$BT$4,T764),"")</f>
        <v/>
      </c>
      <c r="AD764" s="14" t="str">
        <f>IF(T764&gt;0,ROUND(INDEX(挂机升级突破!$BJ$6:$BT$57,卡牌消耗!X764,T764)*INDEX(卡牌消耗!$B$7:$F$7,V764),0),"")</f>
        <v/>
      </c>
    </row>
    <row r="765" spans="16:30" ht="16.5" x14ac:dyDescent="0.2">
      <c r="P765" s="120">
        <v>761</v>
      </c>
      <c r="Q765" s="14">
        <f t="shared" si="143"/>
        <v>15</v>
      </c>
      <c r="R765" s="14">
        <f>INDEX(挂机升级突破!$BG$6:$BG$57,卡牌消耗!X765)</f>
        <v>11</v>
      </c>
      <c r="S765" s="14">
        <f>INDEX(挂机升级突破!BH$6:BH$57,卡牌消耗!$X765)</f>
        <v>4</v>
      </c>
      <c r="T765" s="14">
        <f>INDEX(挂机升级突破!BI$6:BI$57,卡牌消耗!$X765)</f>
        <v>0</v>
      </c>
      <c r="U765" s="14" t="str">
        <f t="shared" si="144"/>
        <v>于禁</v>
      </c>
      <c r="V765" s="14">
        <f t="shared" si="145"/>
        <v>2</v>
      </c>
      <c r="W765" s="14" t="str">
        <f t="shared" si="146"/>
        <v>于禁魂火-33</v>
      </c>
      <c r="X765" s="14">
        <f t="shared" si="147"/>
        <v>33</v>
      </c>
      <c r="Y765" s="14" t="str">
        <f>INDEX(挂机升级突破!$BJ$4:$BT$4,INDEX(挂机升级突破!$BG$6:$BG$57,卡牌消耗!X765))</f>
        <v>金币</v>
      </c>
      <c r="Z765" s="14">
        <f>ROUND(INDEX(挂机升级突破!$AZ$6:$AZ$57,卡牌消耗!X765)*INDEX(卡牌消耗!$B$8:$F$8,V765),0)</f>
        <v>23027</v>
      </c>
      <c r="AA765" s="14" t="str">
        <f>IF(S765&gt;0,INDEX(挂机升级突破!$BJ$4:$BT$4,S765),"")</f>
        <v>橙色基础材料</v>
      </c>
      <c r="AB765" s="14">
        <f>ROUND(INDEX(挂机升级突破!$BJ$6:$BT$57,卡牌消耗!X765,S765)*INDEX(卡牌消耗!$B$5:$F$5,V765),0)</f>
        <v>15</v>
      </c>
      <c r="AC765" s="14" t="str">
        <f>IF(T765&gt;0,INDEX(挂机升级突破!$BJ$4:$BT$4,T765),"")</f>
        <v/>
      </c>
      <c r="AD765" s="14" t="str">
        <f>IF(T765&gt;0,ROUND(INDEX(挂机升级突破!$BJ$6:$BT$57,卡牌消耗!X765,T765)*INDEX(卡牌消耗!$B$7:$F$7,V765),0),"")</f>
        <v/>
      </c>
    </row>
    <row r="766" spans="16:30" ht="16.5" x14ac:dyDescent="0.2">
      <c r="P766" s="120">
        <v>762</v>
      </c>
      <c r="Q766" s="14">
        <f t="shared" si="143"/>
        <v>15</v>
      </c>
      <c r="R766" s="14">
        <f>INDEX(挂机升级突破!$BG$6:$BG$57,卡牌消耗!X766)</f>
        <v>11</v>
      </c>
      <c r="S766" s="14">
        <f>INDEX(挂机升级突破!BH$6:BH$57,卡牌消耗!$X766)</f>
        <v>4</v>
      </c>
      <c r="T766" s="14">
        <f>INDEX(挂机升级突破!BI$6:BI$57,卡牌消耗!$X766)</f>
        <v>0</v>
      </c>
      <c r="U766" s="14" t="str">
        <f t="shared" si="144"/>
        <v>于禁</v>
      </c>
      <c r="V766" s="14">
        <f t="shared" si="145"/>
        <v>2</v>
      </c>
      <c r="W766" s="14" t="str">
        <f t="shared" si="146"/>
        <v>于禁魂火-34</v>
      </c>
      <c r="X766" s="14">
        <f t="shared" si="147"/>
        <v>34</v>
      </c>
      <c r="Y766" s="14" t="str">
        <f>INDEX(挂机升级突破!$BJ$4:$BT$4,INDEX(挂机升级突破!$BG$6:$BG$57,卡牌消耗!X766))</f>
        <v>金币</v>
      </c>
      <c r="Z766" s="14">
        <f>ROUND(INDEX(挂机升级突破!$AZ$6:$AZ$57,卡牌消耗!X766)*INDEX(卡牌消耗!$B$8:$F$8,V766),0)</f>
        <v>25683</v>
      </c>
      <c r="AA766" s="14" t="str">
        <f>IF(S766&gt;0,INDEX(挂机升级突破!$BJ$4:$BT$4,S766),"")</f>
        <v>橙色基础材料</v>
      </c>
      <c r="AB766" s="14">
        <f>ROUND(INDEX(挂机升级突破!$BJ$6:$BT$57,卡牌消耗!X766,S766)*INDEX(卡牌消耗!$B$5:$F$5,V766),0)</f>
        <v>17</v>
      </c>
      <c r="AC766" s="14" t="str">
        <f>IF(T766&gt;0,INDEX(挂机升级突破!$BJ$4:$BT$4,T766),"")</f>
        <v/>
      </c>
      <c r="AD766" s="14" t="str">
        <f>IF(T766&gt;0,ROUND(INDEX(挂机升级突破!$BJ$6:$BT$57,卡牌消耗!X766,T766)*INDEX(卡牌消耗!$B$7:$F$7,V766),0),"")</f>
        <v/>
      </c>
    </row>
    <row r="767" spans="16:30" ht="16.5" x14ac:dyDescent="0.2">
      <c r="P767" s="120">
        <v>763</v>
      </c>
      <c r="Q767" s="14">
        <f t="shared" si="143"/>
        <v>15</v>
      </c>
      <c r="R767" s="14">
        <f>INDEX(挂机升级突破!$BG$6:$BG$57,卡牌消耗!X767)</f>
        <v>11</v>
      </c>
      <c r="S767" s="14">
        <f>INDEX(挂机升级突破!BH$6:BH$57,卡牌消耗!$X767)</f>
        <v>4</v>
      </c>
      <c r="T767" s="14">
        <f>INDEX(挂机升级突破!BI$6:BI$57,卡牌消耗!$X767)</f>
        <v>0</v>
      </c>
      <c r="U767" s="14" t="str">
        <f t="shared" si="144"/>
        <v>于禁</v>
      </c>
      <c r="V767" s="14">
        <f t="shared" si="145"/>
        <v>2</v>
      </c>
      <c r="W767" s="14" t="str">
        <f t="shared" si="146"/>
        <v>于禁魂火-35</v>
      </c>
      <c r="X767" s="14">
        <f t="shared" si="147"/>
        <v>35</v>
      </c>
      <c r="Y767" s="14" t="str">
        <f>INDEX(挂机升级突破!$BJ$4:$BT$4,INDEX(挂机升级突破!$BG$6:$BG$57,卡牌消耗!X767))</f>
        <v>金币</v>
      </c>
      <c r="Z767" s="14">
        <f>ROUND(INDEX(挂机升级突破!$AZ$6:$AZ$57,卡牌消耗!X767)*INDEX(卡牌消耗!$B$8:$F$8,V767),0)</f>
        <v>26159</v>
      </c>
      <c r="AA767" s="14" t="str">
        <f>IF(S767&gt;0,INDEX(挂机升级突破!$BJ$4:$BT$4,S767),"")</f>
        <v>橙色基础材料</v>
      </c>
      <c r="AB767" s="14">
        <f>ROUND(INDEX(挂机升级突破!$BJ$6:$BT$57,卡牌消耗!X767,S767)*INDEX(卡牌消耗!$B$5:$F$5,V767),0)</f>
        <v>17</v>
      </c>
      <c r="AC767" s="14" t="str">
        <f>IF(T767&gt;0,INDEX(挂机升级突破!$BJ$4:$BT$4,T767),"")</f>
        <v/>
      </c>
      <c r="AD767" s="14" t="str">
        <f>IF(T767&gt;0,ROUND(INDEX(挂机升级突破!$BJ$6:$BT$57,卡牌消耗!X767,T767)*INDEX(卡牌消耗!$B$7:$F$7,V767),0),"")</f>
        <v/>
      </c>
    </row>
    <row r="768" spans="16:30" ht="16.5" x14ac:dyDescent="0.2">
      <c r="P768" s="120">
        <v>764</v>
      </c>
      <c r="Q768" s="14">
        <f t="shared" si="143"/>
        <v>15</v>
      </c>
      <c r="R768" s="14">
        <f>INDEX(挂机升级突破!$BG$6:$BG$57,卡牌消耗!X768)</f>
        <v>11</v>
      </c>
      <c r="S768" s="14">
        <f>INDEX(挂机升级突破!BH$6:BH$57,卡牌消耗!$X768)</f>
        <v>4</v>
      </c>
      <c r="T768" s="14">
        <f>INDEX(挂机升级突破!BI$6:BI$57,卡牌消耗!$X768)</f>
        <v>0</v>
      </c>
      <c r="U768" s="14" t="str">
        <f t="shared" si="144"/>
        <v>于禁</v>
      </c>
      <c r="V768" s="14">
        <f t="shared" si="145"/>
        <v>2</v>
      </c>
      <c r="W768" s="14" t="str">
        <f t="shared" si="146"/>
        <v>于禁魂火-36</v>
      </c>
      <c r="X768" s="14">
        <f t="shared" si="147"/>
        <v>36</v>
      </c>
      <c r="Y768" s="14" t="str">
        <f>INDEX(挂机升级突破!$BJ$4:$BT$4,INDEX(挂机升级突破!$BG$6:$BG$57,卡牌消耗!X768))</f>
        <v>金币</v>
      </c>
      <c r="Z768" s="14">
        <f>ROUND(INDEX(挂机升级突破!$AZ$6:$AZ$57,卡牌消耗!X768)*INDEX(卡牌消耗!$B$8:$F$8,V768),0)</f>
        <v>29176</v>
      </c>
      <c r="AA768" s="14" t="str">
        <f>IF(S768&gt;0,INDEX(挂机升级突破!$BJ$4:$BT$4,S768),"")</f>
        <v>橙色基础材料</v>
      </c>
      <c r="AB768" s="14">
        <f>ROUND(INDEX(挂机升级突破!$BJ$6:$BT$57,卡牌消耗!X768,S768)*INDEX(卡牌消耗!$B$5:$F$5,V768),0)</f>
        <v>17</v>
      </c>
      <c r="AC768" s="14" t="str">
        <f>IF(T768&gt;0,INDEX(挂机升级突破!$BJ$4:$BT$4,T768),"")</f>
        <v/>
      </c>
      <c r="AD768" s="14" t="str">
        <f>IF(T768&gt;0,ROUND(INDEX(挂机升级突破!$BJ$6:$BT$57,卡牌消耗!X768,T768)*INDEX(卡牌消耗!$B$7:$F$7,V768),0),"")</f>
        <v/>
      </c>
    </row>
    <row r="769" spans="16:30" ht="16.5" x14ac:dyDescent="0.2">
      <c r="P769" s="120">
        <v>765</v>
      </c>
      <c r="Q769" s="14">
        <f t="shared" si="143"/>
        <v>15</v>
      </c>
      <c r="R769" s="14">
        <f>INDEX(挂机升级突破!$BG$6:$BG$57,卡牌消耗!X769)</f>
        <v>11</v>
      </c>
      <c r="S769" s="14">
        <f>INDEX(挂机升级突破!BH$6:BH$57,卡牌消耗!$X769)</f>
        <v>4</v>
      </c>
      <c r="T769" s="14">
        <f>INDEX(挂机升级突破!BI$6:BI$57,卡牌消耗!$X769)</f>
        <v>0</v>
      </c>
      <c r="U769" s="14" t="str">
        <f t="shared" si="144"/>
        <v>于禁</v>
      </c>
      <c r="V769" s="14">
        <f t="shared" si="145"/>
        <v>2</v>
      </c>
      <c r="W769" s="14" t="str">
        <f t="shared" si="146"/>
        <v>于禁魂火-37</v>
      </c>
      <c r="X769" s="14">
        <f t="shared" si="147"/>
        <v>37</v>
      </c>
      <c r="Y769" s="14" t="str">
        <f>INDEX(挂机升级突破!$BJ$4:$BT$4,INDEX(挂机升级突破!$BG$6:$BG$57,卡牌消耗!X769))</f>
        <v>金币</v>
      </c>
      <c r="Z769" s="14">
        <f>ROUND(INDEX(挂机升级突破!$AZ$6:$AZ$57,卡牌消耗!X769)*INDEX(卡牌消耗!$B$8:$F$8,V769),0)</f>
        <v>29484</v>
      </c>
      <c r="AA769" s="14" t="str">
        <f>IF(S769&gt;0,INDEX(挂机升级突破!$BJ$4:$BT$4,S769),"")</f>
        <v>橙色基础材料</v>
      </c>
      <c r="AB769" s="14">
        <f>ROUND(INDEX(挂机升级突破!$BJ$6:$BT$57,卡牌消耗!X769,S769)*INDEX(卡牌消耗!$B$5:$F$5,V769),0)</f>
        <v>17</v>
      </c>
      <c r="AC769" s="14" t="str">
        <f>IF(T769&gt;0,INDEX(挂机升级突破!$BJ$4:$BT$4,T769),"")</f>
        <v/>
      </c>
      <c r="AD769" s="14" t="str">
        <f>IF(T769&gt;0,ROUND(INDEX(挂机升级突破!$BJ$6:$BT$57,卡牌消耗!X769,T769)*INDEX(卡牌消耗!$B$7:$F$7,V769),0),"")</f>
        <v/>
      </c>
    </row>
    <row r="770" spans="16:30" ht="16.5" x14ac:dyDescent="0.2">
      <c r="P770" s="120">
        <v>766</v>
      </c>
      <c r="Q770" s="14">
        <f t="shared" si="143"/>
        <v>15</v>
      </c>
      <c r="R770" s="14">
        <f>INDEX(挂机升级突破!$BG$6:$BG$57,卡牌消耗!X770)</f>
        <v>11</v>
      </c>
      <c r="S770" s="14">
        <f>INDEX(挂机升级突破!BH$6:BH$57,卡牌消耗!$X770)</f>
        <v>5</v>
      </c>
      <c r="T770" s="14">
        <f>INDEX(挂机升级突破!BI$6:BI$57,卡牌消耗!$X770)</f>
        <v>0</v>
      </c>
      <c r="U770" s="14" t="str">
        <f t="shared" si="144"/>
        <v>于禁</v>
      </c>
      <c r="V770" s="14">
        <f t="shared" si="145"/>
        <v>2</v>
      </c>
      <c r="W770" s="14" t="str">
        <f t="shared" si="146"/>
        <v>于禁魂火-38</v>
      </c>
      <c r="X770" s="14">
        <f t="shared" si="147"/>
        <v>38</v>
      </c>
      <c r="Y770" s="14" t="str">
        <f>INDEX(挂机升级突破!$BJ$4:$BT$4,INDEX(挂机升级突破!$BG$6:$BG$57,卡牌消耗!X770))</f>
        <v>金币</v>
      </c>
      <c r="Z770" s="14">
        <f>ROUND(INDEX(挂机升级突破!$AZ$6:$AZ$57,卡牌消耗!X770)*INDEX(卡牌消耗!$B$8:$F$8,V770),0)</f>
        <v>32886</v>
      </c>
      <c r="AA770" s="14" t="str">
        <f>IF(S770&gt;0,INDEX(挂机升级突破!$BJ$4:$BT$4,S770),"")</f>
        <v>红色基础材料</v>
      </c>
      <c r="AB770" s="14">
        <f>ROUND(INDEX(挂机升级突破!$BJ$6:$BT$57,卡牌消耗!X770,S770)*INDEX(卡牌消耗!$B$5:$F$5,V770),0)</f>
        <v>6</v>
      </c>
      <c r="AC770" s="14" t="str">
        <f>IF(T770&gt;0,INDEX(挂机升级突破!$BJ$4:$BT$4,T770),"")</f>
        <v/>
      </c>
      <c r="AD770" s="14" t="str">
        <f>IF(T770&gt;0,ROUND(INDEX(挂机升级突破!$BJ$6:$BT$57,卡牌消耗!X770,T770)*INDEX(卡牌消耗!$B$7:$F$7,V770),0),"")</f>
        <v/>
      </c>
    </row>
    <row r="771" spans="16:30" ht="16.5" x14ac:dyDescent="0.2">
      <c r="P771" s="120">
        <v>767</v>
      </c>
      <c r="Q771" s="14">
        <f t="shared" si="143"/>
        <v>15</v>
      </c>
      <c r="R771" s="14">
        <f>INDEX(挂机升级突破!$BG$6:$BG$57,卡牌消耗!X771)</f>
        <v>11</v>
      </c>
      <c r="S771" s="14">
        <f>INDEX(挂机升级突破!BH$6:BH$57,卡牌消耗!$X771)</f>
        <v>5</v>
      </c>
      <c r="T771" s="14">
        <f>INDEX(挂机升级突破!BI$6:BI$57,卡牌消耗!$X771)</f>
        <v>0</v>
      </c>
      <c r="U771" s="14" t="str">
        <f t="shared" si="144"/>
        <v>于禁</v>
      </c>
      <c r="V771" s="14">
        <f t="shared" si="145"/>
        <v>2</v>
      </c>
      <c r="W771" s="14" t="str">
        <f t="shared" si="146"/>
        <v>于禁魂火-39</v>
      </c>
      <c r="X771" s="14">
        <f t="shared" si="147"/>
        <v>39</v>
      </c>
      <c r="Y771" s="14" t="str">
        <f>INDEX(挂机升级突破!$BJ$4:$BT$4,INDEX(挂机升级突破!$BG$6:$BG$57,卡牌消耗!X771))</f>
        <v>金币</v>
      </c>
      <c r="Z771" s="14">
        <f>ROUND(INDEX(挂机升级突破!$AZ$6:$AZ$57,卡牌消耗!X771)*INDEX(卡牌消耗!$B$8:$F$8,V771),0)</f>
        <v>33002</v>
      </c>
      <c r="AA771" s="14" t="str">
        <f>IF(S771&gt;0,INDEX(挂机升级突破!$BJ$4:$BT$4,S771),"")</f>
        <v>红色基础材料</v>
      </c>
      <c r="AB771" s="14">
        <f>ROUND(INDEX(挂机升级突破!$BJ$6:$BT$57,卡牌消耗!X771,S771)*INDEX(卡牌消耗!$B$5:$F$5,V771),0)</f>
        <v>6</v>
      </c>
      <c r="AC771" s="14" t="str">
        <f>IF(T771&gt;0,INDEX(挂机升级突破!$BJ$4:$BT$4,T771),"")</f>
        <v/>
      </c>
      <c r="AD771" s="14" t="str">
        <f>IF(T771&gt;0,ROUND(INDEX(挂机升级突破!$BJ$6:$BT$57,卡牌消耗!X771,T771)*INDEX(卡牌消耗!$B$7:$F$7,V771),0),"")</f>
        <v/>
      </c>
    </row>
    <row r="772" spans="16:30" ht="16.5" x14ac:dyDescent="0.2">
      <c r="P772" s="120">
        <v>768</v>
      </c>
      <c r="Q772" s="14">
        <f t="shared" si="143"/>
        <v>15</v>
      </c>
      <c r="R772" s="14">
        <f>INDEX(挂机升级突破!$BG$6:$BG$57,卡牌消耗!X772)</f>
        <v>11</v>
      </c>
      <c r="S772" s="14">
        <f>INDEX(挂机升级突破!BH$6:BH$57,卡牌消耗!$X772)</f>
        <v>5</v>
      </c>
      <c r="T772" s="14">
        <f>INDEX(挂机升级突破!BI$6:BI$57,卡牌消耗!$X772)</f>
        <v>0</v>
      </c>
      <c r="U772" s="14" t="str">
        <f t="shared" si="144"/>
        <v>于禁</v>
      </c>
      <c r="V772" s="14">
        <f t="shared" si="145"/>
        <v>2</v>
      </c>
      <c r="W772" s="14" t="str">
        <f t="shared" si="146"/>
        <v>于禁魂火-40</v>
      </c>
      <c r="X772" s="14">
        <f t="shared" si="147"/>
        <v>40</v>
      </c>
      <c r="Y772" s="14" t="str">
        <f>INDEX(挂机升级突破!$BJ$4:$BT$4,INDEX(挂机升级突破!$BG$6:$BG$57,卡牌消耗!X772))</f>
        <v>金币</v>
      </c>
      <c r="Z772" s="14">
        <f>ROUND(INDEX(挂机升级突破!$AZ$6:$AZ$57,卡牌消耗!X772)*INDEX(卡牌消耗!$B$8:$F$8,V772),0)</f>
        <v>36810</v>
      </c>
      <c r="AA772" s="14" t="str">
        <f>IF(S772&gt;0,INDEX(挂机升级突破!$BJ$4:$BT$4,S772),"")</f>
        <v>红色基础材料</v>
      </c>
      <c r="AB772" s="14">
        <f>ROUND(INDEX(挂机升级突破!$BJ$6:$BT$57,卡牌消耗!X772,S772)*INDEX(卡牌消耗!$B$5:$F$5,V772),0)</f>
        <v>6</v>
      </c>
      <c r="AC772" s="14" t="str">
        <f>IF(T772&gt;0,INDEX(挂机升级突破!$BJ$4:$BT$4,T772),"")</f>
        <v/>
      </c>
      <c r="AD772" s="14" t="str">
        <f>IF(T772&gt;0,ROUND(INDEX(挂机升级突破!$BJ$6:$BT$57,卡牌消耗!X772,T772)*INDEX(卡牌消耗!$B$7:$F$7,V772),0),"")</f>
        <v/>
      </c>
    </row>
    <row r="773" spans="16:30" ht="16.5" x14ac:dyDescent="0.2">
      <c r="P773" s="120">
        <v>769</v>
      </c>
      <c r="Q773" s="14">
        <f t="shared" si="143"/>
        <v>15</v>
      </c>
      <c r="R773" s="14">
        <f>INDEX(挂机升级突破!$BG$6:$BG$57,卡牌消耗!X773)</f>
        <v>11</v>
      </c>
      <c r="S773" s="14">
        <f>INDEX(挂机升级突破!BH$6:BH$57,卡牌消耗!$X773)</f>
        <v>5</v>
      </c>
      <c r="T773" s="14">
        <f>INDEX(挂机升级突破!BI$6:BI$57,卡牌消耗!$X773)</f>
        <v>10</v>
      </c>
      <c r="U773" s="14" t="str">
        <f t="shared" si="144"/>
        <v>于禁</v>
      </c>
      <c r="V773" s="14">
        <f t="shared" si="145"/>
        <v>2</v>
      </c>
      <c r="W773" s="14" t="str">
        <f t="shared" si="146"/>
        <v>于禁魂火-41</v>
      </c>
      <c r="X773" s="14">
        <f t="shared" si="147"/>
        <v>41</v>
      </c>
      <c r="Y773" s="14" t="str">
        <f>INDEX(挂机升级突破!$BJ$4:$BT$4,INDEX(挂机升级突破!$BG$6:$BG$57,卡牌消耗!X773))</f>
        <v>金币</v>
      </c>
      <c r="Z773" s="14">
        <f>ROUND(INDEX(挂机升级突破!$AZ$6:$AZ$57,卡牌消耗!X773)*INDEX(卡牌消耗!$B$8:$F$8,V773),0)</f>
        <v>41251</v>
      </c>
      <c r="AA773" s="14" t="str">
        <f>IF(S773&gt;0,INDEX(挂机升级突破!$BJ$4:$BT$4,S773),"")</f>
        <v>红色基础材料</v>
      </c>
      <c r="AB773" s="14">
        <f>ROUND(INDEX(挂机升级突破!$BJ$6:$BT$57,卡牌消耗!X773,S773)*INDEX(卡牌消耗!$B$5:$F$5,V773),0)</f>
        <v>7</v>
      </c>
      <c r="AC773" s="14" t="str">
        <f>IF(T773&gt;0,INDEX(挂机升级突破!$BJ$4:$BT$4,T773),"")</f>
        <v>灵玉</v>
      </c>
      <c r="AD773" s="14">
        <f>IF(T773&gt;0,ROUND(INDEX(挂机升级突破!$BJ$6:$BT$57,卡牌消耗!X773,T773)*INDEX(卡牌消耗!$B$7:$F$7,V773),0),"")</f>
        <v>1</v>
      </c>
    </row>
    <row r="774" spans="16:30" ht="16.5" x14ac:dyDescent="0.2">
      <c r="P774" s="120">
        <v>770</v>
      </c>
      <c r="Q774" s="14">
        <f t="shared" ref="Q774:Q837" si="148">INT((P774-1)/52)+1</f>
        <v>15</v>
      </c>
      <c r="R774" s="14">
        <f>INDEX(挂机升级突破!$BG$6:$BG$57,卡牌消耗!X774)</f>
        <v>11</v>
      </c>
      <c r="S774" s="14">
        <f>INDEX(挂机升级突破!BH$6:BH$57,卡牌消耗!$X774)</f>
        <v>5</v>
      </c>
      <c r="T774" s="14">
        <f>INDEX(挂机升级突破!BI$6:BI$57,卡牌消耗!$X774)</f>
        <v>10</v>
      </c>
      <c r="U774" s="14" t="str">
        <f t="shared" ref="U774:U837" si="149">INDEX($B$13:$B$40,Q774)</f>
        <v>于禁</v>
      </c>
      <c r="V774" s="14">
        <f t="shared" ref="V774:V837" si="150">INDEX($C$13:$C$40,Q774)</f>
        <v>2</v>
      </c>
      <c r="W774" s="14" t="str">
        <f t="shared" ref="W774:W837" si="151">U774&amp;"魂火-"&amp;X774</f>
        <v>于禁魂火-42</v>
      </c>
      <c r="X774" s="14">
        <f t="shared" ref="X774:X837" si="152">P774-(Q774-1)*52</f>
        <v>42</v>
      </c>
      <c r="Y774" s="14" t="str">
        <f>INDEX(挂机升级突破!$BJ$4:$BT$4,INDEX(挂机升级突破!$BG$6:$BG$57,卡牌消耗!X774))</f>
        <v>金币</v>
      </c>
      <c r="Z774" s="14">
        <f>ROUND(INDEX(挂机升级突破!$AZ$6:$AZ$57,卡牌消耗!X774)*INDEX(卡牌消耗!$B$8:$F$8,V774),0)</f>
        <v>46011</v>
      </c>
      <c r="AA774" s="14" t="str">
        <f>IF(S774&gt;0,INDEX(挂机升级突破!$BJ$4:$BT$4,S774),"")</f>
        <v>红色基础材料</v>
      </c>
      <c r="AB774" s="14">
        <f>ROUND(INDEX(挂机升级突破!$BJ$6:$BT$57,卡牌消耗!X774,S774)*INDEX(卡牌消耗!$B$5:$F$5,V774),0)</f>
        <v>7</v>
      </c>
      <c r="AC774" s="14" t="str">
        <f>IF(T774&gt;0,INDEX(挂机升级突破!$BJ$4:$BT$4,T774),"")</f>
        <v>灵玉</v>
      </c>
      <c r="AD774" s="14">
        <f>IF(T774&gt;0,ROUND(INDEX(挂机升级突破!$BJ$6:$BT$57,卡牌消耗!X774,T774)*INDEX(卡牌消耗!$B$7:$F$7,V774),0),"")</f>
        <v>1</v>
      </c>
    </row>
    <row r="775" spans="16:30" ht="16.5" x14ac:dyDescent="0.2">
      <c r="P775" s="120">
        <v>771</v>
      </c>
      <c r="Q775" s="14">
        <f t="shared" si="148"/>
        <v>15</v>
      </c>
      <c r="R775" s="14">
        <f>INDEX(挂机升级突破!$BG$6:$BG$57,卡牌消耗!X775)</f>
        <v>11</v>
      </c>
      <c r="S775" s="14">
        <f>INDEX(挂机升级突破!BH$6:BH$57,卡牌消耗!$X775)</f>
        <v>5</v>
      </c>
      <c r="T775" s="14">
        <f>INDEX(挂机升级突破!BI$6:BI$57,卡牌消耗!$X775)</f>
        <v>10</v>
      </c>
      <c r="U775" s="14" t="str">
        <f t="shared" si="149"/>
        <v>于禁</v>
      </c>
      <c r="V775" s="14">
        <f t="shared" si="150"/>
        <v>2</v>
      </c>
      <c r="W775" s="14" t="str">
        <f t="shared" si="151"/>
        <v>于禁魂火-43</v>
      </c>
      <c r="X775" s="14">
        <f t="shared" si="152"/>
        <v>43</v>
      </c>
      <c r="Y775" s="14" t="str">
        <f>INDEX(挂机升级突破!$BJ$4:$BT$4,INDEX(挂机升级突破!$BG$6:$BG$57,卡牌消耗!X775))</f>
        <v>金币</v>
      </c>
      <c r="Z775" s="14">
        <f>ROUND(INDEX(挂机升级突破!$AZ$6:$AZ$57,卡牌消耗!X775)*INDEX(卡牌消耗!$B$8:$F$8,V775),0)</f>
        <v>49140</v>
      </c>
      <c r="AA775" s="14" t="str">
        <f>IF(S775&gt;0,INDEX(挂机升级突破!$BJ$4:$BT$4,S775),"")</f>
        <v>红色基础材料</v>
      </c>
      <c r="AB775" s="14">
        <f>ROUND(INDEX(挂机升级突破!$BJ$6:$BT$57,卡牌消耗!X775,S775)*INDEX(卡牌消耗!$B$5:$F$5,V775),0)</f>
        <v>7</v>
      </c>
      <c r="AC775" s="14" t="str">
        <f>IF(T775&gt;0,INDEX(挂机升级突破!$BJ$4:$BT$4,T775),"")</f>
        <v>灵玉</v>
      </c>
      <c r="AD775" s="14">
        <f>IF(T775&gt;0,ROUND(INDEX(挂机升级突破!$BJ$6:$BT$57,卡牌消耗!X775,T775)*INDEX(卡牌消耗!$B$7:$F$7,V775),0),"")</f>
        <v>1</v>
      </c>
    </row>
    <row r="776" spans="16:30" ht="16.5" x14ac:dyDescent="0.2">
      <c r="P776" s="120">
        <v>772</v>
      </c>
      <c r="Q776" s="14">
        <f t="shared" si="148"/>
        <v>15</v>
      </c>
      <c r="R776" s="14">
        <f>INDEX(挂机升级突破!$BG$6:$BG$57,卡牌消耗!X776)</f>
        <v>11</v>
      </c>
      <c r="S776" s="14">
        <f>INDEX(挂机升级突破!BH$6:BH$57,卡牌消耗!$X776)</f>
        <v>5</v>
      </c>
      <c r="T776" s="14">
        <f>INDEX(挂机升级突破!BI$6:BI$57,卡牌消耗!$X776)</f>
        <v>10</v>
      </c>
      <c r="U776" s="14" t="str">
        <f t="shared" si="149"/>
        <v>于禁</v>
      </c>
      <c r="V776" s="14">
        <f t="shared" si="150"/>
        <v>2</v>
      </c>
      <c r="W776" s="14" t="str">
        <f t="shared" si="151"/>
        <v>于禁魂火-44</v>
      </c>
      <c r="X776" s="14">
        <f t="shared" si="152"/>
        <v>44</v>
      </c>
      <c r="Y776" s="14" t="str">
        <f>INDEX(挂机升级突破!$BJ$4:$BT$4,INDEX(挂机升级突破!$BG$6:$BG$57,卡牌消耗!X776))</f>
        <v>金币</v>
      </c>
      <c r="Z776" s="14">
        <f>ROUND(INDEX(挂机升级突破!$AZ$6:$AZ$57,卡牌消耗!X776)*INDEX(卡牌消耗!$B$8:$F$8,V776),0)</f>
        <v>54810</v>
      </c>
      <c r="AA776" s="14" t="str">
        <f>IF(S776&gt;0,INDEX(挂机升级突破!$BJ$4:$BT$4,S776),"")</f>
        <v>红色基础材料</v>
      </c>
      <c r="AB776" s="14">
        <f>ROUND(INDEX(挂机升级突破!$BJ$6:$BT$57,卡牌消耗!X776,S776)*INDEX(卡牌消耗!$B$5:$F$5,V776),0)</f>
        <v>9</v>
      </c>
      <c r="AC776" s="14" t="str">
        <f>IF(T776&gt;0,INDEX(挂机升级突破!$BJ$4:$BT$4,T776),"")</f>
        <v>灵玉</v>
      </c>
      <c r="AD776" s="14">
        <f>IF(T776&gt;0,ROUND(INDEX(挂机升级突破!$BJ$6:$BT$57,卡牌消耗!X776,T776)*INDEX(卡牌消耗!$B$7:$F$7,V776),0),"")</f>
        <v>1</v>
      </c>
    </row>
    <row r="777" spans="16:30" ht="16.5" x14ac:dyDescent="0.2">
      <c r="P777" s="120">
        <v>773</v>
      </c>
      <c r="Q777" s="14">
        <f t="shared" si="148"/>
        <v>15</v>
      </c>
      <c r="R777" s="14">
        <f>INDEX(挂机升级突破!$BG$6:$BG$57,卡牌消耗!X777)</f>
        <v>11</v>
      </c>
      <c r="S777" s="14">
        <f>INDEX(挂机升级突破!BH$6:BH$57,卡牌消耗!$X777)</f>
        <v>5</v>
      </c>
      <c r="T777" s="14">
        <f>INDEX(挂机升级突破!BI$6:BI$57,卡牌消耗!$X777)</f>
        <v>10</v>
      </c>
      <c r="U777" s="14" t="str">
        <f t="shared" si="149"/>
        <v>于禁</v>
      </c>
      <c r="V777" s="14">
        <f t="shared" si="150"/>
        <v>2</v>
      </c>
      <c r="W777" s="14" t="str">
        <f t="shared" si="151"/>
        <v>于禁魂火-45</v>
      </c>
      <c r="X777" s="14">
        <f t="shared" si="152"/>
        <v>45</v>
      </c>
      <c r="Y777" s="14" t="str">
        <f>INDEX(挂机升级突破!$BJ$4:$BT$4,INDEX(挂机升级突破!$BG$6:$BG$57,卡牌消耗!X777))</f>
        <v>金币</v>
      </c>
      <c r="Z777" s="14">
        <f>ROUND(INDEX(挂机升级突破!$AZ$6:$AZ$57,卡牌消耗!X777)*INDEX(卡牌消耗!$B$8:$F$8,V777),0)</f>
        <v>59245</v>
      </c>
      <c r="AA777" s="14" t="str">
        <f>IF(S777&gt;0,INDEX(挂机升级突破!$BJ$4:$BT$4,S777),"")</f>
        <v>红色基础材料</v>
      </c>
      <c r="AB777" s="14">
        <f>ROUND(INDEX(挂机升级突破!$BJ$6:$BT$57,卡牌消耗!X777,S777)*INDEX(卡牌消耗!$B$5:$F$5,V777),0)</f>
        <v>9</v>
      </c>
      <c r="AC777" s="14" t="str">
        <f>IF(T777&gt;0,INDEX(挂机升级突破!$BJ$4:$BT$4,T777),"")</f>
        <v>灵玉</v>
      </c>
      <c r="AD777" s="14">
        <f>IF(T777&gt;0,ROUND(INDEX(挂机升级突破!$BJ$6:$BT$57,卡牌消耗!X777,T777)*INDEX(卡牌消耗!$B$7:$F$7,V777),0),"")</f>
        <v>1</v>
      </c>
    </row>
    <row r="778" spans="16:30" ht="16.5" x14ac:dyDescent="0.2">
      <c r="P778" s="120">
        <v>774</v>
      </c>
      <c r="Q778" s="14">
        <f t="shared" si="148"/>
        <v>15</v>
      </c>
      <c r="R778" s="14">
        <f>INDEX(挂机升级突破!$BG$6:$BG$57,卡牌消耗!X778)</f>
        <v>11</v>
      </c>
      <c r="S778" s="14">
        <f>INDEX(挂机升级突破!BH$6:BH$57,卡牌消耗!$X778)</f>
        <v>5</v>
      </c>
      <c r="T778" s="14">
        <f>INDEX(挂机升级突破!BI$6:BI$57,卡牌消耗!$X778)</f>
        <v>10</v>
      </c>
      <c r="U778" s="14" t="str">
        <f t="shared" si="149"/>
        <v>于禁</v>
      </c>
      <c r="V778" s="14">
        <f t="shared" si="150"/>
        <v>2</v>
      </c>
      <c r="W778" s="14" t="str">
        <f t="shared" si="151"/>
        <v>于禁魂火-46</v>
      </c>
      <c r="X778" s="14">
        <f t="shared" si="152"/>
        <v>46</v>
      </c>
      <c r="Y778" s="14" t="str">
        <f>INDEX(挂机升级突破!$BJ$4:$BT$4,INDEX(挂机升级突破!$BG$6:$BG$57,卡牌消耗!X778))</f>
        <v>金币</v>
      </c>
      <c r="Z778" s="14">
        <f>ROUND(INDEX(挂机升级突破!$AZ$6:$AZ$57,卡牌消耗!X778)*INDEX(卡牌消耗!$B$8:$F$8,V778),0)</f>
        <v>66080</v>
      </c>
      <c r="AA778" s="14" t="str">
        <f>IF(S778&gt;0,INDEX(挂机升级突破!$BJ$4:$BT$4,S778),"")</f>
        <v>红色基础材料</v>
      </c>
      <c r="AB778" s="14">
        <f>ROUND(INDEX(挂机升级突破!$BJ$6:$BT$57,卡牌消耗!X778,S778)*INDEX(卡牌消耗!$B$5:$F$5,V778),0)</f>
        <v>9</v>
      </c>
      <c r="AC778" s="14" t="str">
        <f>IF(T778&gt;0,INDEX(挂机升级突破!$BJ$4:$BT$4,T778),"")</f>
        <v>灵玉</v>
      </c>
      <c r="AD778" s="14">
        <f>IF(T778&gt;0,ROUND(INDEX(挂机升级突破!$BJ$6:$BT$57,卡牌消耗!X778,T778)*INDEX(卡牌消耗!$B$7:$F$7,V778),0),"")</f>
        <v>1</v>
      </c>
    </row>
    <row r="779" spans="16:30" ht="16.5" x14ac:dyDescent="0.2">
      <c r="P779" s="120">
        <v>775</v>
      </c>
      <c r="Q779" s="14">
        <f t="shared" si="148"/>
        <v>15</v>
      </c>
      <c r="R779" s="14">
        <f>INDEX(挂机升级突破!$BG$6:$BG$57,卡牌消耗!X779)</f>
        <v>11</v>
      </c>
      <c r="S779" s="14">
        <f>INDEX(挂机升级突破!BH$6:BH$57,卡牌消耗!$X779)</f>
        <v>5</v>
      </c>
      <c r="T779" s="14">
        <f>INDEX(挂机升级突破!BI$6:BI$57,卡牌消耗!$X779)</f>
        <v>10</v>
      </c>
      <c r="U779" s="14" t="str">
        <f t="shared" si="149"/>
        <v>于禁</v>
      </c>
      <c r="V779" s="14">
        <f t="shared" si="150"/>
        <v>2</v>
      </c>
      <c r="W779" s="14" t="str">
        <f t="shared" si="151"/>
        <v>于禁魂火-47</v>
      </c>
      <c r="X779" s="14">
        <f t="shared" si="152"/>
        <v>47</v>
      </c>
      <c r="Y779" s="14" t="str">
        <f>INDEX(挂机升级突破!$BJ$4:$BT$4,INDEX(挂机升级突破!$BG$6:$BG$57,卡牌消耗!X779))</f>
        <v>金币</v>
      </c>
      <c r="Z779" s="14">
        <f>ROUND(INDEX(挂机升级突破!$AZ$6:$AZ$57,卡牌消耗!X779)*INDEX(卡牌消耗!$B$8:$F$8,V779),0)</f>
        <v>70371</v>
      </c>
      <c r="AA779" s="14" t="str">
        <f>IF(S779&gt;0,INDEX(挂机升级突破!$BJ$4:$BT$4,S779),"")</f>
        <v>红色基础材料</v>
      </c>
      <c r="AB779" s="14">
        <f>ROUND(INDEX(挂机升级突破!$BJ$6:$BT$57,卡牌消耗!X779,S779)*INDEX(卡牌消耗!$B$5:$F$5,V779),0)</f>
        <v>9</v>
      </c>
      <c r="AC779" s="14" t="str">
        <f>IF(T779&gt;0,INDEX(挂机升级突破!$BJ$4:$BT$4,T779),"")</f>
        <v>灵玉</v>
      </c>
      <c r="AD779" s="14">
        <f>IF(T779&gt;0,ROUND(INDEX(挂机升级突破!$BJ$6:$BT$57,卡牌消耗!X779,T779)*INDEX(卡牌消耗!$B$7:$F$7,V779),0),"")</f>
        <v>1</v>
      </c>
    </row>
    <row r="780" spans="16:30" ht="16.5" x14ac:dyDescent="0.2">
      <c r="P780" s="120">
        <v>776</v>
      </c>
      <c r="Q780" s="14">
        <f t="shared" si="148"/>
        <v>15</v>
      </c>
      <c r="R780" s="14">
        <f>INDEX(挂机升级突破!$BG$6:$BG$57,卡牌消耗!X780)</f>
        <v>11</v>
      </c>
      <c r="S780" s="14">
        <f>INDEX(挂机升级突破!BH$6:BH$57,卡牌消耗!$X780)</f>
        <v>5</v>
      </c>
      <c r="T780" s="14">
        <f>INDEX(挂机升级突破!BI$6:BI$57,卡牌消耗!$X780)</f>
        <v>10</v>
      </c>
      <c r="U780" s="14" t="str">
        <f t="shared" si="149"/>
        <v>于禁</v>
      </c>
      <c r="V780" s="14">
        <f t="shared" si="150"/>
        <v>2</v>
      </c>
      <c r="W780" s="14" t="str">
        <f t="shared" si="151"/>
        <v>于禁魂火-48</v>
      </c>
      <c r="X780" s="14">
        <f t="shared" si="152"/>
        <v>48</v>
      </c>
      <c r="Y780" s="14" t="str">
        <f>INDEX(挂机升级突破!$BJ$4:$BT$4,INDEX(挂机升级突破!$BG$6:$BG$57,卡牌消耗!X780))</f>
        <v>金币</v>
      </c>
      <c r="Z780" s="14">
        <f>ROUND(INDEX(挂机升级突破!$AZ$6:$AZ$57,卡牌消耗!X780)*INDEX(卡牌消耗!$B$8:$F$8,V780),0)</f>
        <v>78491</v>
      </c>
      <c r="AA780" s="14" t="str">
        <f>IF(S780&gt;0,INDEX(挂机升级突破!$BJ$4:$BT$4,S780),"")</f>
        <v>红色基础材料</v>
      </c>
      <c r="AB780" s="14">
        <f>ROUND(INDEX(挂机升级突破!$BJ$6:$BT$57,卡牌消耗!X780,S780)*INDEX(卡牌消耗!$B$5:$F$5,V780),0)</f>
        <v>9</v>
      </c>
      <c r="AC780" s="14" t="str">
        <f>IF(T780&gt;0,INDEX(挂机升级突破!$BJ$4:$BT$4,T780),"")</f>
        <v>灵玉</v>
      </c>
      <c r="AD780" s="14">
        <f>IF(T780&gt;0,ROUND(INDEX(挂机升级突破!$BJ$6:$BT$57,卡牌消耗!X780,T780)*INDEX(卡牌消耗!$B$7:$F$7,V780),0),"")</f>
        <v>1</v>
      </c>
    </row>
    <row r="781" spans="16:30" ht="16.5" x14ac:dyDescent="0.2">
      <c r="P781" s="120">
        <v>777</v>
      </c>
      <c r="Q781" s="14">
        <f t="shared" si="148"/>
        <v>15</v>
      </c>
      <c r="R781" s="14">
        <f>INDEX(挂机升级突破!$BG$6:$BG$57,卡牌消耗!X781)</f>
        <v>11</v>
      </c>
      <c r="S781" s="14">
        <f>INDEX(挂机升级突破!BH$6:BH$57,卡牌消耗!$X781)</f>
        <v>5</v>
      </c>
      <c r="T781" s="14">
        <f>INDEX(挂机升级突破!BI$6:BI$57,卡牌消耗!$X781)</f>
        <v>10</v>
      </c>
      <c r="U781" s="14" t="str">
        <f t="shared" si="149"/>
        <v>于禁</v>
      </c>
      <c r="V781" s="14">
        <f t="shared" si="150"/>
        <v>2</v>
      </c>
      <c r="W781" s="14" t="str">
        <f t="shared" si="151"/>
        <v>于禁魂火-49</v>
      </c>
      <c r="X781" s="14">
        <f t="shared" si="152"/>
        <v>49</v>
      </c>
      <c r="Y781" s="14" t="str">
        <f>INDEX(挂机升级突破!$BJ$4:$BT$4,INDEX(挂机升级突破!$BG$6:$BG$57,卡牌消耗!X781))</f>
        <v>金币</v>
      </c>
      <c r="Z781" s="14">
        <f>ROUND(INDEX(挂机升级突破!$AZ$6:$AZ$57,卡牌消耗!X781)*INDEX(卡牌消耗!$B$8:$F$8,V781),0)</f>
        <v>82555</v>
      </c>
      <c r="AA781" s="14" t="str">
        <f>IF(S781&gt;0,INDEX(挂机升级突破!$BJ$4:$BT$4,S781),"")</f>
        <v>红色基础材料</v>
      </c>
      <c r="AB781" s="14">
        <f>ROUND(INDEX(挂机升级突破!$BJ$6:$BT$57,卡牌消耗!X781,S781)*INDEX(卡牌消耗!$B$5:$F$5,V781),0)</f>
        <v>10</v>
      </c>
      <c r="AC781" s="14" t="str">
        <f>IF(T781&gt;0,INDEX(挂机升级突破!$BJ$4:$BT$4,T781),"")</f>
        <v>灵玉</v>
      </c>
      <c r="AD781" s="14">
        <f>IF(T781&gt;0,ROUND(INDEX(挂机升级突破!$BJ$6:$BT$57,卡牌消耗!X781,T781)*INDEX(卡牌消耗!$B$7:$F$7,V781),0),"")</f>
        <v>1</v>
      </c>
    </row>
    <row r="782" spans="16:30" ht="16.5" x14ac:dyDescent="0.2">
      <c r="P782" s="120">
        <v>778</v>
      </c>
      <c r="Q782" s="14">
        <f t="shared" si="148"/>
        <v>15</v>
      </c>
      <c r="R782" s="14">
        <f>INDEX(挂机升级突破!$BG$6:$BG$57,卡牌消耗!X782)</f>
        <v>11</v>
      </c>
      <c r="S782" s="14">
        <f>INDEX(挂机升级突破!BH$6:BH$57,卡牌消耗!$X782)</f>
        <v>5</v>
      </c>
      <c r="T782" s="14">
        <f>INDEX(挂机升级突破!BI$6:BI$57,卡牌消耗!$X782)</f>
        <v>10</v>
      </c>
      <c r="U782" s="14" t="str">
        <f t="shared" si="149"/>
        <v>于禁</v>
      </c>
      <c r="V782" s="14">
        <f t="shared" si="150"/>
        <v>2</v>
      </c>
      <c r="W782" s="14" t="str">
        <f t="shared" si="151"/>
        <v>于禁魂火-50</v>
      </c>
      <c r="X782" s="14">
        <f t="shared" si="152"/>
        <v>50</v>
      </c>
      <c r="Y782" s="14" t="str">
        <f>INDEX(挂机升级突破!$BJ$4:$BT$4,INDEX(挂机升级突破!$BG$6:$BG$57,卡牌消耗!X782))</f>
        <v>金币</v>
      </c>
      <c r="Z782" s="14">
        <f>ROUND(INDEX(挂机升级突破!$AZ$6:$AZ$57,卡牌消耗!X782)*INDEX(卡牌消耗!$B$8:$F$8,V782),0)</f>
        <v>92078</v>
      </c>
      <c r="AA782" s="14" t="str">
        <f>IF(S782&gt;0,INDEX(挂机升级突破!$BJ$4:$BT$4,S782),"")</f>
        <v>红色基础材料</v>
      </c>
      <c r="AB782" s="14">
        <f>ROUND(INDEX(挂机升级突破!$BJ$6:$BT$57,卡牌消耗!X782,S782)*INDEX(卡牌消耗!$B$5:$F$5,V782),0)</f>
        <v>10</v>
      </c>
      <c r="AC782" s="14" t="str">
        <f>IF(T782&gt;0,INDEX(挂机升级突破!$BJ$4:$BT$4,T782),"")</f>
        <v>灵玉</v>
      </c>
      <c r="AD782" s="14">
        <f>IF(T782&gt;0,ROUND(INDEX(挂机升级突破!$BJ$6:$BT$57,卡牌消耗!X782,T782)*INDEX(卡牌消耗!$B$7:$F$7,V782),0),"")</f>
        <v>1</v>
      </c>
    </row>
    <row r="783" spans="16:30" ht="16.5" x14ac:dyDescent="0.2">
      <c r="P783" s="120">
        <v>779</v>
      </c>
      <c r="Q783" s="14">
        <f t="shared" si="148"/>
        <v>15</v>
      </c>
      <c r="R783" s="14">
        <f>INDEX(挂机升级突破!$BG$6:$BG$57,卡牌消耗!X783)</f>
        <v>11</v>
      </c>
      <c r="S783" s="14">
        <f>INDEX(挂机升级突破!BH$6:BH$57,卡牌消耗!$X783)</f>
        <v>5</v>
      </c>
      <c r="T783" s="14">
        <f>INDEX(挂机升级突破!BI$6:BI$57,卡牌消耗!$X783)</f>
        <v>10</v>
      </c>
      <c r="U783" s="14" t="str">
        <f t="shared" si="149"/>
        <v>于禁</v>
      </c>
      <c r="V783" s="14">
        <f t="shared" si="150"/>
        <v>2</v>
      </c>
      <c r="W783" s="14" t="str">
        <f t="shared" si="151"/>
        <v>于禁魂火-51</v>
      </c>
      <c r="X783" s="14">
        <f t="shared" si="152"/>
        <v>51</v>
      </c>
      <c r="Y783" s="14" t="str">
        <f>INDEX(挂机升级突破!$BJ$4:$BT$4,INDEX(挂机升级突破!$BG$6:$BG$57,卡牌消耗!X783))</f>
        <v>金币</v>
      </c>
      <c r="Z783" s="14">
        <f>ROUND(INDEX(挂机升级突破!$AZ$6:$AZ$57,卡牌消耗!X783)*INDEX(卡牌消耗!$B$8:$F$8,V783),0)</f>
        <v>96096</v>
      </c>
      <c r="AA783" s="14" t="str">
        <f>IF(S783&gt;0,INDEX(挂机升级突破!$BJ$4:$BT$4,S783),"")</f>
        <v>红色基础材料</v>
      </c>
      <c r="AB783" s="14">
        <f>ROUND(INDEX(挂机升级突破!$BJ$6:$BT$57,卡牌消耗!X783,S783)*INDEX(卡牌消耗!$B$5:$F$5,V783),0)</f>
        <v>10</v>
      </c>
      <c r="AC783" s="14" t="str">
        <f>IF(T783&gt;0,INDEX(挂机升级突破!$BJ$4:$BT$4,T783),"")</f>
        <v>灵玉</v>
      </c>
      <c r="AD783" s="14">
        <f>IF(T783&gt;0,ROUND(INDEX(挂机升级突破!$BJ$6:$BT$57,卡牌消耗!X783,T783)*INDEX(卡牌消耗!$B$7:$F$7,V783),0),"")</f>
        <v>1</v>
      </c>
    </row>
    <row r="784" spans="16:30" ht="16.5" x14ac:dyDescent="0.2">
      <c r="P784" s="120">
        <v>780</v>
      </c>
      <c r="Q784" s="14">
        <f t="shared" si="148"/>
        <v>15</v>
      </c>
      <c r="R784" s="14">
        <f>INDEX(挂机升级突破!$BG$6:$BG$57,卡牌消耗!X784)</f>
        <v>11</v>
      </c>
      <c r="S784" s="14">
        <f>INDEX(挂机升级突破!BH$6:BH$57,卡牌消耗!$X784)</f>
        <v>5</v>
      </c>
      <c r="T784" s="14">
        <f>INDEX(挂机升级突破!BI$6:BI$57,卡牌消耗!$X784)</f>
        <v>10</v>
      </c>
      <c r="U784" s="14" t="str">
        <f t="shared" si="149"/>
        <v>于禁</v>
      </c>
      <c r="V784" s="14">
        <f t="shared" si="150"/>
        <v>2</v>
      </c>
      <c r="W784" s="14" t="str">
        <f t="shared" si="151"/>
        <v>于禁魂火-52</v>
      </c>
      <c r="X784" s="14">
        <f t="shared" si="152"/>
        <v>52</v>
      </c>
      <c r="Y784" s="14" t="str">
        <f>INDEX(挂机升级突破!$BJ$4:$BT$4,INDEX(挂机升级突破!$BG$6:$BG$57,卡牌消耗!X784))</f>
        <v>金币</v>
      </c>
      <c r="Z784" s="14">
        <f>ROUND(INDEX(挂机升级突破!$AZ$6:$AZ$57,卡牌消耗!X784)*INDEX(卡牌消耗!$B$8:$F$8,V784),0)</f>
        <v>107184</v>
      </c>
      <c r="AA784" s="14" t="str">
        <f>IF(S784&gt;0,INDEX(挂机升级突破!$BJ$4:$BT$4,S784),"")</f>
        <v>红色基础材料</v>
      </c>
      <c r="AB784" s="14">
        <f>ROUND(INDEX(挂机升级突破!$BJ$6:$BT$57,卡牌消耗!X784,S784)*INDEX(卡牌消耗!$B$5:$F$5,V784),0)</f>
        <v>10</v>
      </c>
      <c r="AC784" s="14" t="str">
        <f>IF(T784&gt;0,INDEX(挂机升级突破!$BJ$4:$BT$4,T784),"")</f>
        <v>灵玉</v>
      </c>
      <c r="AD784" s="14">
        <f>IF(T784&gt;0,ROUND(INDEX(挂机升级突破!$BJ$6:$BT$57,卡牌消耗!X784,T784)*INDEX(卡牌消耗!$B$7:$F$7,V784),0),"")</f>
        <v>1</v>
      </c>
    </row>
    <row r="785" spans="16:30" ht="16.5" x14ac:dyDescent="0.2">
      <c r="P785" s="120">
        <v>781</v>
      </c>
      <c r="Q785" s="14">
        <f t="shared" si="148"/>
        <v>16</v>
      </c>
      <c r="R785" s="14">
        <f>INDEX(挂机升级突破!$BG$6:$BG$57,卡牌消耗!X785)</f>
        <v>11</v>
      </c>
      <c r="S785" s="14">
        <f>INDEX(挂机升级突破!BH$6:BH$57,卡牌消耗!$X785)</f>
        <v>1</v>
      </c>
      <c r="T785" s="14">
        <f>INDEX(挂机升级突破!BI$6:BI$57,卡牌消耗!$X785)</f>
        <v>0</v>
      </c>
      <c r="U785" s="14" t="str">
        <f t="shared" si="149"/>
        <v>西方龙</v>
      </c>
      <c r="V785" s="14">
        <f t="shared" si="150"/>
        <v>4</v>
      </c>
      <c r="W785" s="14" t="str">
        <f t="shared" si="151"/>
        <v>西方龙魂火-1</v>
      </c>
      <c r="X785" s="14">
        <f t="shared" si="152"/>
        <v>1</v>
      </c>
      <c r="Y785" s="14" t="str">
        <f>INDEX(挂机升级突破!$BJ$4:$BT$4,INDEX(挂机升级突破!$BG$6:$BG$57,卡牌消耗!X785))</f>
        <v>金币</v>
      </c>
      <c r="Z785" s="14">
        <f>ROUND(INDEX(挂机升级突破!$AZ$6:$AZ$57,卡牌消耗!X785)*INDEX(卡牌消耗!$B$8:$F$8,V785),0)</f>
        <v>120</v>
      </c>
      <c r="AA785" s="14" t="str">
        <f>IF(S785&gt;0,INDEX(挂机升级突破!$BJ$4:$BT$4,S785),"")</f>
        <v>绿色基础材料</v>
      </c>
      <c r="AB785" s="14">
        <f>ROUND(INDEX(挂机升级突破!$BJ$6:$BT$57,卡牌消耗!X785,S785)*INDEX(卡牌消耗!$B$5:$F$5,V785),0)</f>
        <v>18</v>
      </c>
      <c r="AC785" s="14" t="str">
        <f>IF(T785&gt;0,INDEX(挂机升级突破!$BJ$4:$BT$4,T785),"")</f>
        <v/>
      </c>
      <c r="AD785" s="14" t="str">
        <f>IF(T785&gt;0,ROUND(INDEX(挂机升级突破!$BJ$6:$BT$57,卡牌消耗!X785,T785)*INDEX(卡牌消耗!$B$7:$F$7,V785),0),"")</f>
        <v/>
      </c>
    </row>
    <row r="786" spans="16:30" ht="16.5" x14ac:dyDescent="0.2">
      <c r="P786" s="120">
        <v>782</v>
      </c>
      <c r="Q786" s="14">
        <f t="shared" si="148"/>
        <v>16</v>
      </c>
      <c r="R786" s="14">
        <f>INDEX(挂机升级突破!$BG$6:$BG$57,卡牌消耗!X786)</f>
        <v>11</v>
      </c>
      <c r="S786" s="14">
        <f>INDEX(挂机升级突破!BH$6:BH$57,卡牌消耗!$X786)</f>
        <v>1</v>
      </c>
      <c r="T786" s="14">
        <f>INDEX(挂机升级突破!BI$6:BI$57,卡牌消耗!$X786)</f>
        <v>0</v>
      </c>
      <c r="U786" s="14" t="str">
        <f t="shared" si="149"/>
        <v>西方龙</v>
      </c>
      <c r="V786" s="14">
        <f t="shared" si="150"/>
        <v>4</v>
      </c>
      <c r="W786" s="14" t="str">
        <f t="shared" si="151"/>
        <v>西方龙魂火-2</v>
      </c>
      <c r="X786" s="14">
        <f t="shared" si="152"/>
        <v>2</v>
      </c>
      <c r="Y786" s="14" t="str">
        <f>INDEX(挂机升级突破!$BJ$4:$BT$4,INDEX(挂机升级突破!$BG$6:$BG$57,卡牌消耗!X786))</f>
        <v>金币</v>
      </c>
      <c r="Z786" s="14">
        <f>ROUND(INDEX(挂机升级突破!$AZ$6:$AZ$57,卡牌消耗!X786)*INDEX(卡牌消耗!$B$8:$F$8,V786),0)</f>
        <v>180</v>
      </c>
      <c r="AA786" s="14" t="str">
        <f>IF(S786&gt;0,INDEX(挂机升级突破!$BJ$4:$BT$4,S786),"")</f>
        <v>绿色基础材料</v>
      </c>
      <c r="AB786" s="14">
        <f>ROUND(INDEX(挂机升级突破!$BJ$6:$BT$57,卡牌消耗!X786,S786)*INDEX(卡牌消耗!$B$5:$F$5,V786),0)</f>
        <v>48</v>
      </c>
      <c r="AC786" s="14" t="str">
        <f>IF(T786&gt;0,INDEX(挂机升级突破!$BJ$4:$BT$4,T786),"")</f>
        <v/>
      </c>
      <c r="AD786" s="14" t="str">
        <f>IF(T786&gt;0,ROUND(INDEX(挂机升级突破!$BJ$6:$BT$57,卡牌消耗!X786,T786)*INDEX(卡牌消耗!$B$7:$F$7,V786),0),"")</f>
        <v/>
      </c>
    </row>
    <row r="787" spans="16:30" ht="16.5" x14ac:dyDescent="0.2">
      <c r="P787" s="120">
        <v>783</v>
      </c>
      <c r="Q787" s="14">
        <f t="shared" si="148"/>
        <v>16</v>
      </c>
      <c r="R787" s="14">
        <f>INDEX(挂机升级突破!$BG$6:$BG$57,卡牌消耗!X787)</f>
        <v>11</v>
      </c>
      <c r="S787" s="14">
        <f>INDEX(挂机升级突破!BH$6:BH$57,卡牌消耗!$X787)</f>
        <v>1</v>
      </c>
      <c r="T787" s="14">
        <f>INDEX(挂机升级突破!BI$6:BI$57,卡牌消耗!$X787)</f>
        <v>0</v>
      </c>
      <c r="U787" s="14" t="str">
        <f t="shared" si="149"/>
        <v>西方龙</v>
      </c>
      <c r="V787" s="14">
        <f t="shared" si="150"/>
        <v>4</v>
      </c>
      <c r="W787" s="14" t="str">
        <f t="shared" si="151"/>
        <v>西方龙魂火-3</v>
      </c>
      <c r="X787" s="14">
        <f t="shared" si="152"/>
        <v>3</v>
      </c>
      <c r="Y787" s="14" t="str">
        <f>INDEX(挂机升级突破!$BJ$4:$BT$4,INDEX(挂机升级突破!$BG$6:$BG$57,卡牌消耗!X787))</f>
        <v>金币</v>
      </c>
      <c r="Z787" s="14">
        <f>ROUND(INDEX(挂机升级突破!$AZ$6:$AZ$57,卡牌消耗!X787)*INDEX(卡牌消耗!$B$8:$F$8,V787),0)</f>
        <v>270</v>
      </c>
      <c r="AA787" s="14" t="str">
        <f>IF(S787&gt;0,INDEX(挂机升级突破!$BJ$4:$BT$4,S787),"")</f>
        <v>绿色基础材料</v>
      </c>
      <c r="AB787" s="14">
        <f>ROUND(INDEX(挂机升级突破!$BJ$6:$BT$57,卡牌消耗!X787,S787)*INDEX(卡牌消耗!$B$5:$F$5,V787),0)</f>
        <v>60</v>
      </c>
      <c r="AC787" s="14" t="str">
        <f>IF(T787&gt;0,INDEX(挂机升级突破!$BJ$4:$BT$4,T787),"")</f>
        <v/>
      </c>
      <c r="AD787" s="14" t="str">
        <f>IF(T787&gt;0,ROUND(INDEX(挂机升级突破!$BJ$6:$BT$57,卡牌消耗!X787,T787)*INDEX(卡牌消耗!$B$7:$F$7,V787),0),"")</f>
        <v/>
      </c>
    </row>
    <row r="788" spans="16:30" ht="16.5" x14ac:dyDescent="0.2">
      <c r="P788" s="120">
        <v>784</v>
      </c>
      <c r="Q788" s="14">
        <f t="shared" si="148"/>
        <v>16</v>
      </c>
      <c r="R788" s="14">
        <f>INDEX(挂机升级突破!$BG$6:$BG$57,卡牌消耗!X788)</f>
        <v>11</v>
      </c>
      <c r="S788" s="14">
        <f>INDEX(挂机升级突破!BH$6:BH$57,卡牌消耗!$X788)</f>
        <v>1</v>
      </c>
      <c r="T788" s="14">
        <f>INDEX(挂机升级突破!BI$6:BI$57,卡牌消耗!$X788)</f>
        <v>0</v>
      </c>
      <c r="U788" s="14" t="str">
        <f t="shared" si="149"/>
        <v>西方龙</v>
      </c>
      <c r="V788" s="14">
        <f t="shared" si="150"/>
        <v>4</v>
      </c>
      <c r="W788" s="14" t="str">
        <f t="shared" si="151"/>
        <v>西方龙魂火-4</v>
      </c>
      <c r="X788" s="14">
        <f t="shared" si="152"/>
        <v>4</v>
      </c>
      <c r="Y788" s="14" t="str">
        <f>INDEX(挂机升级突破!$BJ$4:$BT$4,INDEX(挂机升级突破!$BG$6:$BG$57,卡牌消耗!X788))</f>
        <v>金币</v>
      </c>
      <c r="Z788" s="14">
        <f>ROUND(INDEX(挂机升级突破!$AZ$6:$AZ$57,卡牌消耗!X788)*INDEX(卡牌消耗!$B$8:$F$8,V788),0)</f>
        <v>720</v>
      </c>
      <c r="AA788" s="14" t="str">
        <f>IF(S788&gt;0,INDEX(挂机升级突破!$BJ$4:$BT$4,S788),"")</f>
        <v>绿色基础材料</v>
      </c>
      <c r="AB788" s="14">
        <f>ROUND(INDEX(挂机升级突破!$BJ$6:$BT$57,卡牌消耗!X788,S788)*INDEX(卡牌消耗!$B$5:$F$5,V788),0)</f>
        <v>96</v>
      </c>
      <c r="AC788" s="14" t="str">
        <f>IF(T788&gt;0,INDEX(挂机升级突破!$BJ$4:$BT$4,T788),"")</f>
        <v/>
      </c>
      <c r="AD788" s="14" t="str">
        <f>IF(T788&gt;0,ROUND(INDEX(挂机升级突破!$BJ$6:$BT$57,卡牌消耗!X788,T788)*INDEX(卡牌消耗!$B$7:$F$7,V788),0),"")</f>
        <v/>
      </c>
    </row>
    <row r="789" spans="16:30" ht="16.5" x14ac:dyDescent="0.2">
      <c r="P789" s="120">
        <v>785</v>
      </c>
      <c r="Q789" s="14">
        <f t="shared" si="148"/>
        <v>16</v>
      </c>
      <c r="R789" s="14">
        <f>INDEX(挂机升级突破!$BG$6:$BG$57,卡牌消耗!X789)</f>
        <v>11</v>
      </c>
      <c r="S789" s="14">
        <f>INDEX(挂机升级突破!BH$6:BH$57,卡牌消耗!$X789)</f>
        <v>1</v>
      </c>
      <c r="T789" s="14">
        <f>INDEX(挂机升级突破!BI$6:BI$57,卡牌消耗!$X789)</f>
        <v>0</v>
      </c>
      <c r="U789" s="14" t="str">
        <f t="shared" si="149"/>
        <v>西方龙</v>
      </c>
      <c r="V789" s="14">
        <f t="shared" si="150"/>
        <v>4</v>
      </c>
      <c r="W789" s="14" t="str">
        <f t="shared" si="151"/>
        <v>西方龙魂火-5</v>
      </c>
      <c r="X789" s="14">
        <f t="shared" si="152"/>
        <v>5</v>
      </c>
      <c r="Y789" s="14" t="str">
        <f>INDEX(挂机升级突破!$BJ$4:$BT$4,INDEX(挂机升级突破!$BG$6:$BG$57,卡牌消耗!X789))</f>
        <v>金币</v>
      </c>
      <c r="Z789" s="14">
        <f>ROUND(INDEX(挂机升级突破!$AZ$6:$AZ$57,卡牌消耗!X789)*INDEX(卡牌消耗!$B$8:$F$8,V789),0)</f>
        <v>1500</v>
      </c>
      <c r="AA789" s="14" t="str">
        <f>IF(S789&gt;0,INDEX(挂机升级突破!$BJ$4:$BT$4,S789),"")</f>
        <v>绿色基础材料</v>
      </c>
      <c r="AB789" s="14">
        <f>ROUND(INDEX(挂机升级突破!$BJ$6:$BT$57,卡牌消耗!X789,S789)*INDEX(卡牌消耗!$B$5:$F$5,V789),0)</f>
        <v>96</v>
      </c>
      <c r="AC789" s="14" t="str">
        <f>IF(T789&gt;0,INDEX(挂机升级突破!$BJ$4:$BT$4,T789),"")</f>
        <v/>
      </c>
      <c r="AD789" s="14" t="str">
        <f>IF(T789&gt;0,ROUND(INDEX(挂机升级突破!$BJ$6:$BT$57,卡牌消耗!X789,T789)*INDEX(卡牌消耗!$B$7:$F$7,V789),0),"")</f>
        <v/>
      </c>
    </row>
    <row r="790" spans="16:30" ht="16.5" x14ac:dyDescent="0.2">
      <c r="P790" s="120">
        <v>786</v>
      </c>
      <c r="Q790" s="14">
        <f t="shared" si="148"/>
        <v>16</v>
      </c>
      <c r="R790" s="14">
        <f>INDEX(挂机升级突破!$BG$6:$BG$57,卡牌消耗!X790)</f>
        <v>11</v>
      </c>
      <c r="S790" s="14">
        <f>INDEX(挂机升级突破!BH$6:BH$57,卡牌消耗!$X790)</f>
        <v>2</v>
      </c>
      <c r="T790" s="14">
        <f>INDEX(挂机升级突破!BI$6:BI$57,卡牌消耗!$X790)</f>
        <v>0</v>
      </c>
      <c r="U790" s="14" t="str">
        <f t="shared" si="149"/>
        <v>西方龙</v>
      </c>
      <c r="V790" s="14">
        <f t="shared" si="150"/>
        <v>4</v>
      </c>
      <c r="W790" s="14" t="str">
        <f t="shared" si="151"/>
        <v>西方龙魂火-6</v>
      </c>
      <c r="X790" s="14">
        <f t="shared" si="152"/>
        <v>6</v>
      </c>
      <c r="Y790" s="14" t="str">
        <f>INDEX(挂机升级突破!$BJ$4:$BT$4,INDEX(挂机升级突破!$BG$6:$BG$57,卡牌消耗!X790))</f>
        <v>金币</v>
      </c>
      <c r="Z790" s="14">
        <f>ROUND(INDEX(挂机升级突破!$AZ$6:$AZ$57,卡牌消耗!X790)*INDEX(卡牌消耗!$B$8:$F$8,V790),0)</f>
        <v>2160</v>
      </c>
      <c r="AA790" s="14" t="str">
        <f>IF(S790&gt;0,INDEX(挂机升级突破!$BJ$4:$BT$4,S790),"")</f>
        <v>蓝色基础材料</v>
      </c>
      <c r="AB790" s="14">
        <f>ROUND(INDEX(挂机升级突破!$BJ$6:$BT$57,卡牌消耗!X790,S790)*INDEX(卡牌消耗!$B$5:$F$5,V790),0)</f>
        <v>24</v>
      </c>
      <c r="AC790" s="14" t="str">
        <f>IF(T790&gt;0,INDEX(挂机升级突破!$BJ$4:$BT$4,T790),"")</f>
        <v/>
      </c>
      <c r="AD790" s="14" t="str">
        <f>IF(T790&gt;0,ROUND(INDEX(挂机升级突破!$BJ$6:$BT$57,卡牌消耗!X790,T790)*INDEX(卡牌消耗!$B$7:$F$7,V790),0),"")</f>
        <v/>
      </c>
    </row>
    <row r="791" spans="16:30" ht="16.5" x14ac:dyDescent="0.2">
      <c r="P791" s="120">
        <v>787</v>
      </c>
      <c r="Q791" s="14">
        <f t="shared" si="148"/>
        <v>16</v>
      </c>
      <c r="R791" s="14">
        <f>INDEX(挂机升级突破!$BG$6:$BG$57,卡牌消耗!X791)</f>
        <v>11</v>
      </c>
      <c r="S791" s="14">
        <f>INDEX(挂机升级突破!BH$6:BH$57,卡牌消耗!$X791)</f>
        <v>2</v>
      </c>
      <c r="T791" s="14">
        <f>INDEX(挂机升级突破!BI$6:BI$57,卡牌消耗!$X791)</f>
        <v>0</v>
      </c>
      <c r="U791" s="14" t="str">
        <f t="shared" si="149"/>
        <v>西方龙</v>
      </c>
      <c r="V791" s="14">
        <f t="shared" si="150"/>
        <v>4</v>
      </c>
      <c r="W791" s="14" t="str">
        <f t="shared" si="151"/>
        <v>西方龙魂火-7</v>
      </c>
      <c r="X791" s="14">
        <f t="shared" si="152"/>
        <v>7</v>
      </c>
      <c r="Y791" s="14" t="str">
        <f>INDEX(挂机升级突破!$BJ$4:$BT$4,INDEX(挂机升级突破!$BG$6:$BG$57,卡牌消耗!X791))</f>
        <v>金币</v>
      </c>
      <c r="Z791" s="14">
        <f>ROUND(INDEX(挂机升级突破!$AZ$6:$AZ$57,卡牌消耗!X791)*INDEX(卡牌消耗!$B$8:$F$8,V791),0)</f>
        <v>3150</v>
      </c>
      <c r="AA791" s="14" t="str">
        <f>IF(S791&gt;0,INDEX(挂机升级突破!$BJ$4:$BT$4,S791),"")</f>
        <v>蓝色基础材料</v>
      </c>
      <c r="AB791" s="14">
        <f>ROUND(INDEX(挂机升级突破!$BJ$6:$BT$57,卡牌消耗!X791,S791)*INDEX(卡牌消耗!$B$5:$F$5,V791),0)</f>
        <v>24</v>
      </c>
      <c r="AC791" s="14" t="str">
        <f>IF(T791&gt;0,INDEX(挂机升级突破!$BJ$4:$BT$4,T791),"")</f>
        <v/>
      </c>
      <c r="AD791" s="14" t="str">
        <f>IF(T791&gt;0,ROUND(INDEX(挂机升级突破!$BJ$6:$BT$57,卡牌消耗!X791,T791)*INDEX(卡牌消耗!$B$7:$F$7,V791),0),"")</f>
        <v/>
      </c>
    </row>
    <row r="792" spans="16:30" ht="16.5" x14ac:dyDescent="0.2">
      <c r="P792" s="120">
        <v>788</v>
      </c>
      <c r="Q792" s="14">
        <f t="shared" si="148"/>
        <v>16</v>
      </c>
      <c r="R792" s="14">
        <f>INDEX(挂机升级突破!$BG$6:$BG$57,卡牌消耗!X792)</f>
        <v>11</v>
      </c>
      <c r="S792" s="14">
        <f>INDEX(挂机升级突破!BH$6:BH$57,卡牌消耗!$X792)</f>
        <v>2</v>
      </c>
      <c r="T792" s="14">
        <f>INDEX(挂机升级突破!BI$6:BI$57,卡牌消耗!$X792)</f>
        <v>0</v>
      </c>
      <c r="U792" s="14" t="str">
        <f t="shared" si="149"/>
        <v>西方龙</v>
      </c>
      <c r="V792" s="14">
        <f t="shared" si="150"/>
        <v>4</v>
      </c>
      <c r="W792" s="14" t="str">
        <f t="shared" si="151"/>
        <v>西方龙魂火-8</v>
      </c>
      <c r="X792" s="14">
        <f t="shared" si="152"/>
        <v>8</v>
      </c>
      <c r="Y792" s="14" t="str">
        <f>INDEX(挂机升级突破!$BJ$4:$BT$4,INDEX(挂机升级突破!$BG$6:$BG$57,卡牌消耗!X792))</f>
        <v>金币</v>
      </c>
      <c r="Z792" s="14">
        <f>ROUND(INDEX(挂机升级突破!$AZ$6:$AZ$57,卡牌消耗!X792)*INDEX(卡牌消耗!$B$8:$F$8,V792),0)</f>
        <v>4320</v>
      </c>
      <c r="AA792" s="14" t="str">
        <f>IF(S792&gt;0,INDEX(挂机升级突破!$BJ$4:$BT$4,S792),"")</f>
        <v>蓝色基础材料</v>
      </c>
      <c r="AB792" s="14">
        <f>ROUND(INDEX(挂机升级突破!$BJ$6:$BT$57,卡牌消耗!X792,S792)*INDEX(卡牌消耗!$B$5:$F$5,V792),0)</f>
        <v>42</v>
      </c>
      <c r="AC792" s="14" t="str">
        <f>IF(T792&gt;0,INDEX(挂机升级突破!$BJ$4:$BT$4,T792),"")</f>
        <v/>
      </c>
      <c r="AD792" s="14" t="str">
        <f>IF(T792&gt;0,ROUND(INDEX(挂机升级突破!$BJ$6:$BT$57,卡牌消耗!X792,T792)*INDEX(卡牌消耗!$B$7:$F$7,V792),0),"")</f>
        <v/>
      </c>
    </row>
    <row r="793" spans="16:30" ht="16.5" x14ac:dyDescent="0.2">
      <c r="P793" s="120">
        <v>789</v>
      </c>
      <c r="Q793" s="14">
        <f t="shared" si="148"/>
        <v>16</v>
      </c>
      <c r="R793" s="14">
        <f>INDEX(挂机升级突破!$BG$6:$BG$57,卡牌消耗!X793)</f>
        <v>11</v>
      </c>
      <c r="S793" s="14">
        <f>INDEX(挂机升级突破!BH$6:BH$57,卡牌消耗!$X793)</f>
        <v>2</v>
      </c>
      <c r="T793" s="14">
        <f>INDEX(挂机升级突破!BI$6:BI$57,卡牌消耗!$X793)</f>
        <v>0</v>
      </c>
      <c r="U793" s="14" t="str">
        <f t="shared" si="149"/>
        <v>西方龙</v>
      </c>
      <c r="V793" s="14">
        <f t="shared" si="150"/>
        <v>4</v>
      </c>
      <c r="W793" s="14" t="str">
        <f t="shared" si="151"/>
        <v>西方龙魂火-9</v>
      </c>
      <c r="X793" s="14">
        <f t="shared" si="152"/>
        <v>9</v>
      </c>
      <c r="Y793" s="14" t="str">
        <f>INDEX(挂机升级突破!$BJ$4:$BT$4,INDEX(挂机升级突破!$BG$6:$BG$57,卡牌消耗!X793))</f>
        <v>金币</v>
      </c>
      <c r="Z793" s="14">
        <f>ROUND(INDEX(挂机升级突破!$AZ$6:$AZ$57,卡牌消耗!X793)*INDEX(卡牌消耗!$B$8:$F$8,V793),0)</f>
        <v>4680</v>
      </c>
      <c r="AA793" s="14" t="str">
        <f>IF(S793&gt;0,INDEX(挂机升级突破!$BJ$4:$BT$4,S793),"")</f>
        <v>蓝色基础材料</v>
      </c>
      <c r="AB793" s="14">
        <f>ROUND(INDEX(挂机升级突破!$BJ$6:$BT$57,卡牌消耗!X793,S793)*INDEX(卡牌消耗!$B$5:$F$5,V793),0)</f>
        <v>42</v>
      </c>
      <c r="AC793" s="14" t="str">
        <f>IF(T793&gt;0,INDEX(挂机升级突破!$BJ$4:$BT$4,T793),"")</f>
        <v/>
      </c>
      <c r="AD793" s="14" t="str">
        <f>IF(T793&gt;0,ROUND(INDEX(挂机升级突破!$BJ$6:$BT$57,卡牌消耗!X793,T793)*INDEX(卡牌消耗!$B$7:$F$7,V793),0),"")</f>
        <v/>
      </c>
    </row>
    <row r="794" spans="16:30" ht="16.5" x14ac:dyDescent="0.2">
      <c r="P794" s="120">
        <v>790</v>
      </c>
      <c r="Q794" s="14">
        <f t="shared" si="148"/>
        <v>16</v>
      </c>
      <c r="R794" s="14">
        <f>INDEX(挂机升级突破!$BG$6:$BG$57,卡牌消耗!X794)</f>
        <v>11</v>
      </c>
      <c r="S794" s="14">
        <f>INDEX(挂机升级突破!BH$6:BH$57,卡牌消耗!$X794)</f>
        <v>2</v>
      </c>
      <c r="T794" s="14">
        <f>INDEX(挂机升级突破!BI$6:BI$57,卡牌消耗!$X794)</f>
        <v>0</v>
      </c>
      <c r="U794" s="14" t="str">
        <f t="shared" si="149"/>
        <v>西方龙</v>
      </c>
      <c r="V794" s="14">
        <f t="shared" si="150"/>
        <v>4</v>
      </c>
      <c r="W794" s="14" t="str">
        <f t="shared" si="151"/>
        <v>西方龙魂火-10</v>
      </c>
      <c r="X794" s="14">
        <f t="shared" si="152"/>
        <v>10</v>
      </c>
      <c r="Y794" s="14" t="str">
        <f>INDEX(挂机升级突破!$BJ$4:$BT$4,INDEX(挂机升级突破!$BG$6:$BG$57,卡牌消耗!X794))</f>
        <v>金币</v>
      </c>
      <c r="Z794" s="14">
        <f>ROUND(INDEX(挂机升级突破!$AZ$6:$AZ$57,卡牌消耗!X794)*INDEX(卡牌消耗!$B$8:$F$8,V794),0)</f>
        <v>5220</v>
      </c>
      <c r="AA794" s="14" t="str">
        <f>IF(S794&gt;0,INDEX(挂机升级突破!$BJ$4:$BT$4,S794),"")</f>
        <v>蓝色基础材料</v>
      </c>
      <c r="AB794" s="14">
        <f>ROUND(INDEX(挂机升级突破!$BJ$6:$BT$57,卡牌消耗!X794,S794)*INDEX(卡牌消耗!$B$5:$F$5,V794),0)</f>
        <v>66</v>
      </c>
      <c r="AC794" s="14" t="str">
        <f>IF(T794&gt;0,INDEX(挂机升级突破!$BJ$4:$BT$4,T794),"")</f>
        <v/>
      </c>
      <c r="AD794" s="14" t="str">
        <f>IF(T794&gt;0,ROUND(INDEX(挂机升级突破!$BJ$6:$BT$57,卡牌消耗!X794,T794)*INDEX(卡牌消耗!$B$7:$F$7,V794),0),"")</f>
        <v/>
      </c>
    </row>
    <row r="795" spans="16:30" ht="16.5" x14ac:dyDescent="0.2">
      <c r="P795" s="120">
        <v>791</v>
      </c>
      <c r="Q795" s="14">
        <f t="shared" si="148"/>
        <v>16</v>
      </c>
      <c r="R795" s="14">
        <f>INDEX(挂机升级突破!$BG$6:$BG$57,卡牌消耗!X795)</f>
        <v>11</v>
      </c>
      <c r="S795" s="14">
        <f>INDEX(挂机升级突破!BH$6:BH$57,卡牌消耗!$X795)</f>
        <v>2</v>
      </c>
      <c r="T795" s="14">
        <f>INDEX(挂机升级突破!BI$6:BI$57,卡牌消耗!$X795)</f>
        <v>0</v>
      </c>
      <c r="U795" s="14" t="str">
        <f t="shared" si="149"/>
        <v>西方龙</v>
      </c>
      <c r="V795" s="14">
        <f t="shared" si="150"/>
        <v>4</v>
      </c>
      <c r="W795" s="14" t="str">
        <f t="shared" si="151"/>
        <v>西方龙魂火-11</v>
      </c>
      <c r="X795" s="14">
        <f t="shared" si="152"/>
        <v>11</v>
      </c>
      <c r="Y795" s="14" t="str">
        <f>INDEX(挂机升级突破!$BJ$4:$BT$4,INDEX(挂机升级突破!$BG$6:$BG$57,卡牌消耗!X795))</f>
        <v>金币</v>
      </c>
      <c r="Z795" s="14">
        <f>ROUND(INDEX(挂机升级突破!$AZ$6:$AZ$57,卡牌消耗!X795)*INDEX(卡牌消耗!$B$8:$F$8,V795),0)</f>
        <v>5460</v>
      </c>
      <c r="AA795" s="14" t="str">
        <f>IF(S795&gt;0,INDEX(挂机升级突破!$BJ$4:$BT$4,S795),"")</f>
        <v>蓝色基础材料</v>
      </c>
      <c r="AB795" s="14">
        <f>ROUND(INDEX(挂机升级突破!$BJ$6:$BT$57,卡牌消耗!X795,S795)*INDEX(卡牌消耗!$B$5:$F$5,V795),0)</f>
        <v>66</v>
      </c>
      <c r="AC795" s="14" t="str">
        <f>IF(T795&gt;0,INDEX(挂机升级突破!$BJ$4:$BT$4,T795),"")</f>
        <v/>
      </c>
      <c r="AD795" s="14" t="str">
        <f>IF(T795&gt;0,ROUND(INDEX(挂机升级突破!$BJ$6:$BT$57,卡牌消耗!X795,T795)*INDEX(卡牌消耗!$B$7:$F$7,V795),0),"")</f>
        <v/>
      </c>
    </row>
    <row r="796" spans="16:30" ht="16.5" x14ac:dyDescent="0.2">
      <c r="P796" s="120">
        <v>792</v>
      </c>
      <c r="Q796" s="14">
        <f t="shared" si="148"/>
        <v>16</v>
      </c>
      <c r="R796" s="14">
        <f>INDEX(挂机升级突破!$BG$6:$BG$57,卡牌消耗!X796)</f>
        <v>11</v>
      </c>
      <c r="S796" s="14">
        <f>INDEX(挂机升级突破!BH$6:BH$57,卡牌消耗!$X796)</f>
        <v>2</v>
      </c>
      <c r="T796" s="14">
        <f>INDEX(挂机升级突破!BI$6:BI$57,卡牌消耗!$X796)</f>
        <v>0</v>
      </c>
      <c r="U796" s="14" t="str">
        <f t="shared" si="149"/>
        <v>西方龙</v>
      </c>
      <c r="V796" s="14">
        <f t="shared" si="150"/>
        <v>4</v>
      </c>
      <c r="W796" s="14" t="str">
        <f t="shared" si="151"/>
        <v>西方龙魂火-12</v>
      </c>
      <c r="X796" s="14">
        <f t="shared" si="152"/>
        <v>12</v>
      </c>
      <c r="Y796" s="14" t="str">
        <f>INDEX(挂机升级突破!$BJ$4:$BT$4,INDEX(挂机升级突破!$BG$6:$BG$57,卡牌消耗!X796))</f>
        <v>金币</v>
      </c>
      <c r="Z796" s="14">
        <f>ROUND(INDEX(挂机升级突破!$AZ$6:$AZ$57,卡牌消耗!X796)*INDEX(卡牌消耗!$B$8:$F$8,V796),0)</f>
        <v>6090</v>
      </c>
      <c r="AA796" s="14" t="str">
        <f>IF(S796&gt;0,INDEX(挂机升级突破!$BJ$4:$BT$4,S796),"")</f>
        <v>蓝色基础材料</v>
      </c>
      <c r="AB796" s="14">
        <f>ROUND(INDEX(挂机升级突破!$BJ$6:$BT$57,卡牌消耗!X796,S796)*INDEX(卡牌消耗!$B$5:$F$5,V796),0)</f>
        <v>90</v>
      </c>
      <c r="AC796" s="14" t="str">
        <f>IF(T796&gt;0,INDEX(挂机升级突破!$BJ$4:$BT$4,T796),"")</f>
        <v/>
      </c>
      <c r="AD796" s="14" t="str">
        <f>IF(T796&gt;0,ROUND(INDEX(挂机升级突破!$BJ$6:$BT$57,卡牌消耗!X796,T796)*INDEX(卡牌消耗!$B$7:$F$7,V796),0),"")</f>
        <v/>
      </c>
    </row>
    <row r="797" spans="16:30" ht="16.5" x14ac:dyDescent="0.2">
      <c r="P797" s="120">
        <v>793</v>
      </c>
      <c r="Q797" s="14">
        <f t="shared" si="148"/>
        <v>16</v>
      </c>
      <c r="R797" s="14">
        <f>INDEX(挂机升级突破!$BG$6:$BG$57,卡牌消耗!X797)</f>
        <v>11</v>
      </c>
      <c r="S797" s="14">
        <f>INDEX(挂机升级突破!BH$6:BH$57,卡牌消耗!$X797)</f>
        <v>2</v>
      </c>
      <c r="T797" s="14">
        <f>INDEX(挂机升级突破!BI$6:BI$57,卡牌消耗!$X797)</f>
        <v>0</v>
      </c>
      <c r="U797" s="14" t="str">
        <f t="shared" si="149"/>
        <v>西方龙</v>
      </c>
      <c r="V797" s="14">
        <f t="shared" si="150"/>
        <v>4</v>
      </c>
      <c r="W797" s="14" t="str">
        <f t="shared" si="151"/>
        <v>西方龙魂火-13</v>
      </c>
      <c r="X797" s="14">
        <f t="shared" si="152"/>
        <v>13</v>
      </c>
      <c r="Y797" s="14" t="str">
        <f>INDEX(挂机升级突破!$BJ$4:$BT$4,INDEX(挂机升级突破!$BG$6:$BG$57,卡牌消耗!X797))</f>
        <v>金币</v>
      </c>
      <c r="Z797" s="14">
        <f>ROUND(INDEX(挂机升级突破!$AZ$6:$AZ$57,卡牌消耗!X797)*INDEX(卡牌消耗!$B$8:$F$8,V797),0)</f>
        <v>6285</v>
      </c>
      <c r="AA797" s="14" t="str">
        <f>IF(S797&gt;0,INDEX(挂机升级突破!$BJ$4:$BT$4,S797),"")</f>
        <v>蓝色基础材料</v>
      </c>
      <c r="AB797" s="14">
        <f>ROUND(INDEX(挂机升级突破!$BJ$6:$BT$57,卡牌消耗!X797,S797)*INDEX(卡牌消耗!$B$5:$F$5,V797),0)</f>
        <v>90</v>
      </c>
      <c r="AC797" s="14" t="str">
        <f>IF(T797&gt;0,INDEX(挂机升级突破!$BJ$4:$BT$4,T797),"")</f>
        <v/>
      </c>
      <c r="AD797" s="14" t="str">
        <f>IF(T797&gt;0,ROUND(INDEX(挂机升级突破!$BJ$6:$BT$57,卡牌消耗!X797,T797)*INDEX(卡牌消耗!$B$7:$F$7,V797),0),"")</f>
        <v/>
      </c>
    </row>
    <row r="798" spans="16:30" ht="16.5" x14ac:dyDescent="0.2">
      <c r="P798" s="120">
        <v>794</v>
      </c>
      <c r="Q798" s="14">
        <f t="shared" si="148"/>
        <v>16</v>
      </c>
      <c r="R798" s="14">
        <f>INDEX(挂机升级突破!$BG$6:$BG$57,卡牌消耗!X798)</f>
        <v>11</v>
      </c>
      <c r="S798" s="14">
        <f>INDEX(挂机升级突破!BH$6:BH$57,卡牌消耗!$X798)</f>
        <v>3</v>
      </c>
      <c r="T798" s="14">
        <f>INDEX(挂机升级突破!BI$6:BI$57,卡牌消耗!$X798)</f>
        <v>0</v>
      </c>
      <c r="U798" s="14" t="str">
        <f t="shared" si="149"/>
        <v>西方龙</v>
      </c>
      <c r="V798" s="14">
        <f t="shared" si="150"/>
        <v>4</v>
      </c>
      <c r="W798" s="14" t="str">
        <f t="shared" si="151"/>
        <v>西方龙魂火-14</v>
      </c>
      <c r="X798" s="14">
        <f t="shared" si="152"/>
        <v>14</v>
      </c>
      <c r="Y798" s="14" t="str">
        <f>INDEX(挂机升级突破!$BJ$4:$BT$4,INDEX(挂机升级突破!$BG$6:$BG$57,卡牌消耗!X798))</f>
        <v>金币</v>
      </c>
      <c r="Z798" s="14">
        <f>ROUND(INDEX(挂机升级突破!$AZ$6:$AZ$57,卡牌消耗!X798)*INDEX(卡牌消耗!$B$8:$F$8,V798),0)</f>
        <v>7013</v>
      </c>
      <c r="AA798" s="14" t="str">
        <f>IF(S798&gt;0,INDEX(挂机升级突破!$BJ$4:$BT$4,S798),"")</f>
        <v>紫色基础材料</v>
      </c>
      <c r="AB798" s="14">
        <f>ROUND(INDEX(挂机升级突破!$BJ$6:$BT$57,卡牌消耗!X798,S798)*INDEX(卡牌消耗!$B$5:$F$5,V798),0)</f>
        <v>18</v>
      </c>
      <c r="AC798" s="14" t="str">
        <f>IF(T798&gt;0,INDEX(挂机升级突破!$BJ$4:$BT$4,T798),"")</f>
        <v/>
      </c>
      <c r="AD798" s="14" t="str">
        <f>IF(T798&gt;0,ROUND(INDEX(挂机升级突破!$BJ$6:$BT$57,卡牌消耗!X798,T798)*INDEX(卡牌消耗!$B$7:$F$7,V798),0),"")</f>
        <v/>
      </c>
    </row>
    <row r="799" spans="16:30" ht="16.5" x14ac:dyDescent="0.2">
      <c r="P799" s="120">
        <v>795</v>
      </c>
      <c r="Q799" s="14">
        <f t="shared" si="148"/>
        <v>16</v>
      </c>
      <c r="R799" s="14">
        <f>INDEX(挂机升级突破!$BG$6:$BG$57,卡牌消耗!X799)</f>
        <v>11</v>
      </c>
      <c r="S799" s="14">
        <f>INDEX(挂机升级突破!BH$6:BH$57,卡牌消耗!$X799)</f>
        <v>3</v>
      </c>
      <c r="T799" s="14">
        <f>INDEX(挂机升级突破!BI$6:BI$57,卡牌消耗!$X799)</f>
        <v>0</v>
      </c>
      <c r="U799" s="14" t="str">
        <f t="shared" si="149"/>
        <v>西方龙</v>
      </c>
      <c r="V799" s="14">
        <f t="shared" si="150"/>
        <v>4</v>
      </c>
      <c r="W799" s="14" t="str">
        <f t="shared" si="151"/>
        <v>西方龙魂火-15</v>
      </c>
      <c r="X799" s="14">
        <f t="shared" si="152"/>
        <v>15</v>
      </c>
      <c r="Y799" s="14" t="str">
        <f>INDEX(挂机升级突破!$BJ$4:$BT$4,INDEX(挂机升级突破!$BG$6:$BG$57,卡牌消耗!X799))</f>
        <v>金币</v>
      </c>
      <c r="Z799" s="14">
        <f>ROUND(INDEX(挂机升级突破!$AZ$6:$AZ$57,卡牌消耗!X799)*INDEX(卡牌消耗!$B$8:$F$8,V799),0)</f>
        <v>8108</v>
      </c>
      <c r="AA799" s="14" t="str">
        <f>IF(S799&gt;0,INDEX(挂机升级突破!$BJ$4:$BT$4,S799),"")</f>
        <v>紫色基础材料</v>
      </c>
      <c r="AB799" s="14">
        <f>ROUND(INDEX(挂机升级突破!$BJ$6:$BT$57,卡牌消耗!X799,S799)*INDEX(卡牌消耗!$B$5:$F$5,V799),0)</f>
        <v>18</v>
      </c>
      <c r="AC799" s="14" t="str">
        <f>IF(T799&gt;0,INDEX(挂机升级突破!$BJ$4:$BT$4,T799),"")</f>
        <v/>
      </c>
      <c r="AD799" s="14" t="str">
        <f>IF(T799&gt;0,ROUND(INDEX(挂机升级突破!$BJ$6:$BT$57,卡牌消耗!X799,T799)*INDEX(卡牌消耗!$B$7:$F$7,V799),0),"")</f>
        <v/>
      </c>
    </row>
    <row r="800" spans="16:30" ht="16.5" x14ac:dyDescent="0.2">
      <c r="P800" s="120">
        <v>796</v>
      </c>
      <c r="Q800" s="14">
        <f t="shared" si="148"/>
        <v>16</v>
      </c>
      <c r="R800" s="14">
        <f>INDEX(挂机升级突破!$BG$6:$BG$57,卡牌消耗!X800)</f>
        <v>11</v>
      </c>
      <c r="S800" s="14">
        <f>INDEX(挂机升级突破!BH$6:BH$57,卡牌消耗!$X800)</f>
        <v>3</v>
      </c>
      <c r="T800" s="14">
        <f>INDEX(挂机升级突破!BI$6:BI$57,卡牌消耗!$X800)</f>
        <v>0</v>
      </c>
      <c r="U800" s="14" t="str">
        <f t="shared" si="149"/>
        <v>西方龙</v>
      </c>
      <c r="V800" s="14">
        <f t="shared" si="150"/>
        <v>4</v>
      </c>
      <c r="W800" s="14" t="str">
        <f t="shared" si="151"/>
        <v>西方龙魂火-16</v>
      </c>
      <c r="X800" s="14">
        <f t="shared" si="152"/>
        <v>16</v>
      </c>
      <c r="Y800" s="14" t="str">
        <f>INDEX(挂机升级突破!$BJ$4:$BT$4,INDEX(挂机升级突破!$BG$6:$BG$57,卡牌消耗!X800))</f>
        <v>金币</v>
      </c>
      <c r="Z800" s="14">
        <f>ROUND(INDEX(挂机升级突破!$AZ$6:$AZ$57,卡牌消耗!X800)*INDEX(卡牌消耗!$B$8:$F$8,V800),0)</f>
        <v>9045</v>
      </c>
      <c r="AA800" s="14" t="str">
        <f>IF(S800&gt;0,INDEX(挂机升级突破!$BJ$4:$BT$4,S800),"")</f>
        <v>紫色基础材料</v>
      </c>
      <c r="AB800" s="14">
        <f>ROUND(INDEX(挂机升级突破!$BJ$6:$BT$57,卡牌消耗!X800,S800)*INDEX(卡牌消耗!$B$5:$F$5,V800),0)</f>
        <v>18</v>
      </c>
      <c r="AC800" s="14" t="str">
        <f>IF(T800&gt;0,INDEX(挂机升级突破!$BJ$4:$BT$4,T800),"")</f>
        <v/>
      </c>
      <c r="AD800" s="14" t="str">
        <f>IF(T800&gt;0,ROUND(INDEX(挂机升级突破!$BJ$6:$BT$57,卡牌消耗!X800,T800)*INDEX(卡牌消耗!$B$7:$F$7,V800),0),"")</f>
        <v/>
      </c>
    </row>
    <row r="801" spans="16:30" ht="16.5" x14ac:dyDescent="0.2">
      <c r="P801" s="120">
        <v>797</v>
      </c>
      <c r="Q801" s="14">
        <f t="shared" si="148"/>
        <v>16</v>
      </c>
      <c r="R801" s="14">
        <f>INDEX(挂机升级突破!$BG$6:$BG$57,卡牌消耗!X801)</f>
        <v>11</v>
      </c>
      <c r="S801" s="14">
        <f>INDEX(挂机升级突破!BH$6:BH$57,卡牌消耗!$X801)</f>
        <v>3</v>
      </c>
      <c r="T801" s="14">
        <f>INDEX(挂机升级突破!BI$6:BI$57,卡牌消耗!$X801)</f>
        <v>0</v>
      </c>
      <c r="U801" s="14" t="str">
        <f t="shared" si="149"/>
        <v>西方龙</v>
      </c>
      <c r="V801" s="14">
        <f t="shared" si="150"/>
        <v>4</v>
      </c>
      <c r="W801" s="14" t="str">
        <f t="shared" si="151"/>
        <v>西方龙魂火-17</v>
      </c>
      <c r="X801" s="14">
        <f t="shared" si="152"/>
        <v>17</v>
      </c>
      <c r="Y801" s="14" t="str">
        <f>INDEX(挂机升级突破!$BJ$4:$BT$4,INDEX(挂机升级突破!$BG$6:$BG$57,卡牌消耗!X801))</f>
        <v>金币</v>
      </c>
      <c r="Z801" s="14">
        <f>ROUND(INDEX(挂机升级突破!$AZ$6:$AZ$57,卡牌消耗!X801)*INDEX(卡牌消耗!$B$8:$F$8,V801),0)</f>
        <v>10140</v>
      </c>
      <c r="AA801" s="14" t="str">
        <f>IF(S801&gt;0,INDEX(挂机升级突破!$BJ$4:$BT$4,S801),"")</f>
        <v>紫色基础材料</v>
      </c>
      <c r="AB801" s="14">
        <f>ROUND(INDEX(挂机升级突破!$BJ$6:$BT$57,卡牌消耗!X801,S801)*INDEX(卡牌消耗!$B$5:$F$5,V801),0)</f>
        <v>36</v>
      </c>
      <c r="AC801" s="14" t="str">
        <f>IF(T801&gt;0,INDEX(挂机升级突破!$BJ$4:$BT$4,T801),"")</f>
        <v/>
      </c>
      <c r="AD801" s="14" t="str">
        <f>IF(T801&gt;0,ROUND(INDEX(挂机升级突破!$BJ$6:$BT$57,卡牌消耗!X801,T801)*INDEX(卡牌消耗!$B$7:$F$7,V801),0),"")</f>
        <v/>
      </c>
    </row>
    <row r="802" spans="16:30" ht="16.5" x14ac:dyDescent="0.2">
      <c r="P802" s="120">
        <v>798</v>
      </c>
      <c r="Q802" s="14">
        <f t="shared" si="148"/>
        <v>16</v>
      </c>
      <c r="R802" s="14">
        <f>INDEX(挂机升级突破!$BG$6:$BG$57,卡牌消耗!X802)</f>
        <v>11</v>
      </c>
      <c r="S802" s="14">
        <f>INDEX(挂机升级突破!BH$6:BH$57,卡牌消耗!$X802)</f>
        <v>3</v>
      </c>
      <c r="T802" s="14">
        <f>INDEX(挂机升级突破!BI$6:BI$57,卡牌消耗!$X802)</f>
        <v>0</v>
      </c>
      <c r="U802" s="14" t="str">
        <f t="shared" si="149"/>
        <v>西方龙</v>
      </c>
      <c r="V802" s="14">
        <f t="shared" si="150"/>
        <v>4</v>
      </c>
      <c r="W802" s="14" t="str">
        <f t="shared" si="151"/>
        <v>西方龙魂火-18</v>
      </c>
      <c r="X802" s="14">
        <f t="shared" si="152"/>
        <v>18</v>
      </c>
      <c r="Y802" s="14" t="str">
        <f>INDEX(挂机升级突破!$BJ$4:$BT$4,INDEX(挂机升级突破!$BG$6:$BG$57,卡牌消耗!X802))</f>
        <v>金币</v>
      </c>
      <c r="Z802" s="14">
        <f>ROUND(INDEX(挂机升级突破!$AZ$6:$AZ$57,卡牌消耗!X802)*INDEX(卡牌消耗!$B$8:$F$8,V802),0)</f>
        <v>11310</v>
      </c>
      <c r="AA802" s="14" t="str">
        <f>IF(S802&gt;0,INDEX(挂机升级突破!$BJ$4:$BT$4,S802),"")</f>
        <v>紫色基础材料</v>
      </c>
      <c r="AB802" s="14">
        <f>ROUND(INDEX(挂机升级突破!$BJ$6:$BT$57,卡牌消耗!X802,S802)*INDEX(卡牌消耗!$B$5:$F$5,V802),0)</f>
        <v>36</v>
      </c>
      <c r="AC802" s="14" t="str">
        <f>IF(T802&gt;0,INDEX(挂机升级突破!$BJ$4:$BT$4,T802),"")</f>
        <v/>
      </c>
      <c r="AD802" s="14" t="str">
        <f>IF(T802&gt;0,ROUND(INDEX(挂机升级突破!$BJ$6:$BT$57,卡牌消耗!X802,T802)*INDEX(卡牌消耗!$B$7:$F$7,V802),0),"")</f>
        <v/>
      </c>
    </row>
    <row r="803" spans="16:30" ht="16.5" x14ac:dyDescent="0.2">
      <c r="P803" s="120">
        <v>799</v>
      </c>
      <c r="Q803" s="14">
        <f t="shared" si="148"/>
        <v>16</v>
      </c>
      <c r="R803" s="14">
        <f>INDEX(挂机升级突破!$BG$6:$BG$57,卡牌消耗!X803)</f>
        <v>11</v>
      </c>
      <c r="S803" s="14">
        <f>INDEX(挂机升级突破!BH$6:BH$57,卡牌消耗!$X803)</f>
        <v>3</v>
      </c>
      <c r="T803" s="14">
        <f>INDEX(挂机升级突破!BI$6:BI$57,卡牌消耗!$X803)</f>
        <v>0</v>
      </c>
      <c r="U803" s="14" t="str">
        <f t="shared" si="149"/>
        <v>西方龙</v>
      </c>
      <c r="V803" s="14">
        <f t="shared" si="150"/>
        <v>4</v>
      </c>
      <c r="W803" s="14" t="str">
        <f t="shared" si="151"/>
        <v>西方龙魂火-19</v>
      </c>
      <c r="X803" s="14">
        <f t="shared" si="152"/>
        <v>19</v>
      </c>
      <c r="Y803" s="14" t="str">
        <f>INDEX(挂机升级突破!$BJ$4:$BT$4,INDEX(挂机升级突破!$BG$6:$BG$57,卡牌消耗!X803))</f>
        <v>金币</v>
      </c>
      <c r="Z803" s="14">
        <f>ROUND(INDEX(挂机升级突破!$AZ$6:$AZ$57,卡牌消耗!X803)*INDEX(卡牌消耗!$B$8:$F$8,V803),0)</f>
        <v>12375</v>
      </c>
      <c r="AA803" s="14" t="str">
        <f>IF(S803&gt;0,INDEX(挂机升级突破!$BJ$4:$BT$4,S803),"")</f>
        <v>紫色基础材料</v>
      </c>
      <c r="AB803" s="14">
        <f>ROUND(INDEX(挂机升级突破!$BJ$6:$BT$57,卡牌消耗!X803,S803)*INDEX(卡牌消耗!$B$5:$F$5,V803),0)</f>
        <v>36</v>
      </c>
      <c r="AC803" s="14" t="str">
        <f>IF(T803&gt;0,INDEX(挂机升级突破!$BJ$4:$BT$4,T803),"")</f>
        <v/>
      </c>
      <c r="AD803" s="14" t="str">
        <f>IF(T803&gt;0,ROUND(INDEX(挂机升级突破!$BJ$6:$BT$57,卡牌消耗!X803,T803)*INDEX(卡牌消耗!$B$7:$F$7,V803),0),"")</f>
        <v/>
      </c>
    </row>
    <row r="804" spans="16:30" ht="16.5" x14ac:dyDescent="0.2">
      <c r="P804" s="120">
        <v>800</v>
      </c>
      <c r="Q804" s="14">
        <f t="shared" si="148"/>
        <v>16</v>
      </c>
      <c r="R804" s="14">
        <f>INDEX(挂机升级突破!$BG$6:$BG$57,卡牌消耗!X804)</f>
        <v>11</v>
      </c>
      <c r="S804" s="14">
        <f>INDEX(挂机升级突破!BH$6:BH$57,卡牌消耗!$X804)</f>
        <v>3</v>
      </c>
      <c r="T804" s="14">
        <f>INDEX(挂机升级突破!BI$6:BI$57,卡牌消耗!$X804)</f>
        <v>0</v>
      </c>
      <c r="U804" s="14" t="str">
        <f t="shared" si="149"/>
        <v>西方龙</v>
      </c>
      <c r="V804" s="14">
        <f t="shared" si="150"/>
        <v>4</v>
      </c>
      <c r="W804" s="14" t="str">
        <f t="shared" si="151"/>
        <v>西方龙魂火-20</v>
      </c>
      <c r="X804" s="14">
        <f t="shared" si="152"/>
        <v>20</v>
      </c>
      <c r="Y804" s="14" t="str">
        <f>INDEX(挂机升级突破!$BJ$4:$BT$4,INDEX(挂机升级突破!$BG$6:$BG$57,卡牌消耗!X804))</f>
        <v>金币</v>
      </c>
      <c r="Z804" s="14">
        <f>ROUND(INDEX(挂机升级突破!$AZ$6:$AZ$57,卡牌消耗!X804)*INDEX(卡牌消耗!$B$8:$F$8,V804),0)</f>
        <v>13800</v>
      </c>
      <c r="AA804" s="14" t="str">
        <f>IF(S804&gt;0,INDEX(挂机升级突破!$BJ$4:$BT$4,S804),"")</f>
        <v>紫色基础材料</v>
      </c>
      <c r="AB804" s="14">
        <f>ROUND(INDEX(挂机升级突破!$BJ$6:$BT$57,卡牌消耗!X804,S804)*INDEX(卡牌消耗!$B$5:$F$5,V804),0)</f>
        <v>60</v>
      </c>
      <c r="AC804" s="14" t="str">
        <f>IF(T804&gt;0,INDEX(挂机升级突破!$BJ$4:$BT$4,T804),"")</f>
        <v/>
      </c>
      <c r="AD804" s="14" t="str">
        <f>IF(T804&gt;0,ROUND(INDEX(挂机升级突破!$BJ$6:$BT$57,卡牌消耗!X804,T804)*INDEX(卡牌消耗!$B$7:$F$7,V804),0),"")</f>
        <v/>
      </c>
    </row>
    <row r="805" spans="16:30" ht="16.5" x14ac:dyDescent="0.2">
      <c r="P805" s="120">
        <v>801</v>
      </c>
      <c r="Q805" s="14">
        <f t="shared" si="148"/>
        <v>16</v>
      </c>
      <c r="R805" s="14">
        <f>INDEX(挂机升级突破!$BG$6:$BG$57,卡牌消耗!X805)</f>
        <v>11</v>
      </c>
      <c r="S805" s="14">
        <f>INDEX(挂机升级突破!BH$6:BH$57,卡牌消耗!$X805)</f>
        <v>3</v>
      </c>
      <c r="T805" s="14">
        <f>INDEX(挂机升级突破!BI$6:BI$57,卡牌消耗!$X805)</f>
        <v>0</v>
      </c>
      <c r="U805" s="14" t="str">
        <f t="shared" si="149"/>
        <v>西方龙</v>
      </c>
      <c r="V805" s="14">
        <f t="shared" si="150"/>
        <v>4</v>
      </c>
      <c r="W805" s="14" t="str">
        <f t="shared" si="151"/>
        <v>西方龙魂火-21</v>
      </c>
      <c r="X805" s="14">
        <f t="shared" si="152"/>
        <v>21</v>
      </c>
      <c r="Y805" s="14" t="str">
        <f>INDEX(挂机升级突破!$BJ$4:$BT$4,INDEX(挂机升级突破!$BG$6:$BG$57,卡牌消耗!X805))</f>
        <v>金币</v>
      </c>
      <c r="Z805" s="14">
        <f>ROUND(INDEX(挂机升级突破!$AZ$6:$AZ$57,卡牌消耗!X805)*INDEX(卡牌消耗!$B$8:$F$8,V805),0)</f>
        <v>15210</v>
      </c>
      <c r="AA805" s="14" t="str">
        <f>IF(S805&gt;0,INDEX(挂机升级突破!$BJ$4:$BT$4,S805),"")</f>
        <v>紫色基础材料</v>
      </c>
      <c r="AB805" s="14">
        <f>ROUND(INDEX(挂机升级突破!$BJ$6:$BT$57,卡牌消耗!X805,S805)*INDEX(卡牌消耗!$B$5:$F$5,V805),0)</f>
        <v>60</v>
      </c>
      <c r="AC805" s="14" t="str">
        <f>IF(T805&gt;0,INDEX(挂机升级突破!$BJ$4:$BT$4,T805),"")</f>
        <v/>
      </c>
      <c r="AD805" s="14" t="str">
        <f>IF(T805&gt;0,ROUND(INDEX(挂机升级突破!$BJ$6:$BT$57,卡牌消耗!X805,T805)*INDEX(卡牌消耗!$B$7:$F$7,V805),0),"")</f>
        <v/>
      </c>
    </row>
    <row r="806" spans="16:30" ht="16.5" x14ac:dyDescent="0.2">
      <c r="P806" s="120">
        <v>802</v>
      </c>
      <c r="Q806" s="14">
        <f t="shared" si="148"/>
        <v>16</v>
      </c>
      <c r="R806" s="14">
        <f>INDEX(挂机升级突破!$BG$6:$BG$57,卡牌消耗!X806)</f>
        <v>11</v>
      </c>
      <c r="S806" s="14">
        <f>INDEX(挂机升级突破!BH$6:BH$57,卡牌消耗!$X806)</f>
        <v>3</v>
      </c>
      <c r="T806" s="14">
        <f>INDEX(挂机升级突破!BI$6:BI$57,卡牌消耗!$X806)</f>
        <v>0</v>
      </c>
      <c r="U806" s="14" t="str">
        <f t="shared" si="149"/>
        <v>西方龙</v>
      </c>
      <c r="V806" s="14">
        <f t="shared" si="150"/>
        <v>4</v>
      </c>
      <c r="W806" s="14" t="str">
        <f t="shared" si="151"/>
        <v>西方龙魂火-22</v>
      </c>
      <c r="X806" s="14">
        <f t="shared" si="152"/>
        <v>22</v>
      </c>
      <c r="Y806" s="14" t="str">
        <f>INDEX(挂机升级突破!$BJ$4:$BT$4,INDEX(挂机升级突破!$BG$6:$BG$57,卡牌消耗!X806))</f>
        <v>金币</v>
      </c>
      <c r="Z806" s="14">
        <f>ROUND(INDEX(挂机升级突破!$AZ$6:$AZ$57,卡牌消耗!X806)*INDEX(卡牌消耗!$B$8:$F$8,V806),0)</f>
        <v>16965</v>
      </c>
      <c r="AA806" s="14" t="str">
        <f>IF(S806&gt;0,INDEX(挂机升级突破!$BJ$4:$BT$4,S806),"")</f>
        <v>紫色基础材料</v>
      </c>
      <c r="AB806" s="14">
        <f>ROUND(INDEX(挂机升级突破!$BJ$6:$BT$57,卡牌消耗!X806,S806)*INDEX(卡牌消耗!$B$5:$F$5,V806),0)</f>
        <v>60</v>
      </c>
      <c r="AC806" s="14" t="str">
        <f>IF(T806&gt;0,INDEX(挂机升级突破!$BJ$4:$BT$4,T806),"")</f>
        <v/>
      </c>
      <c r="AD806" s="14" t="str">
        <f>IF(T806&gt;0,ROUND(INDEX(挂机升级突破!$BJ$6:$BT$57,卡牌消耗!X806,T806)*INDEX(卡牌消耗!$B$7:$F$7,V806),0),"")</f>
        <v/>
      </c>
    </row>
    <row r="807" spans="16:30" ht="16.5" x14ac:dyDescent="0.2">
      <c r="P807" s="120">
        <v>803</v>
      </c>
      <c r="Q807" s="14">
        <f t="shared" si="148"/>
        <v>16</v>
      </c>
      <c r="R807" s="14">
        <f>INDEX(挂机升级突破!$BG$6:$BG$57,卡牌消耗!X807)</f>
        <v>11</v>
      </c>
      <c r="S807" s="14">
        <f>INDEX(挂机升级突破!BH$6:BH$57,卡牌消耗!$X807)</f>
        <v>4</v>
      </c>
      <c r="T807" s="14">
        <f>INDEX(挂机升级突破!BI$6:BI$57,卡牌消耗!$X807)</f>
        <v>0</v>
      </c>
      <c r="U807" s="14" t="str">
        <f t="shared" si="149"/>
        <v>西方龙</v>
      </c>
      <c r="V807" s="14">
        <f t="shared" si="150"/>
        <v>4</v>
      </c>
      <c r="W807" s="14" t="str">
        <f t="shared" si="151"/>
        <v>西方龙魂火-23</v>
      </c>
      <c r="X807" s="14">
        <f t="shared" si="152"/>
        <v>23</v>
      </c>
      <c r="Y807" s="14" t="str">
        <f>INDEX(挂机升级突破!$BJ$4:$BT$4,INDEX(挂机升级突破!$BG$6:$BG$57,卡牌消耗!X807))</f>
        <v>金币</v>
      </c>
      <c r="Z807" s="14">
        <f>ROUND(INDEX(挂机升级突破!$AZ$6:$AZ$57,卡牌消耗!X807)*INDEX(卡牌消耗!$B$8:$F$8,V807),0)</f>
        <v>18720</v>
      </c>
      <c r="AA807" s="14" t="str">
        <f>IF(S807&gt;0,INDEX(挂机升级突破!$BJ$4:$BT$4,S807),"")</f>
        <v>橙色基础材料</v>
      </c>
      <c r="AB807" s="14">
        <f>ROUND(INDEX(挂机升级突破!$BJ$6:$BT$57,卡牌消耗!X807,S807)*INDEX(卡牌消耗!$B$5:$F$5,V807),0)</f>
        <v>16</v>
      </c>
      <c r="AC807" s="14" t="str">
        <f>IF(T807&gt;0,INDEX(挂机升级突破!$BJ$4:$BT$4,T807),"")</f>
        <v/>
      </c>
      <c r="AD807" s="14" t="str">
        <f>IF(T807&gt;0,ROUND(INDEX(挂机升级突破!$BJ$6:$BT$57,卡牌消耗!X807,T807)*INDEX(卡牌消耗!$B$7:$F$7,V807),0),"")</f>
        <v/>
      </c>
    </row>
    <row r="808" spans="16:30" ht="16.5" x14ac:dyDescent="0.2">
      <c r="P808" s="120">
        <v>804</v>
      </c>
      <c r="Q808" s="14">
        <f t="shared" si="148"/>
        <v>16</v>
      </c>
      <c r="R808" s="14">
        <f>INDEX(挂机升级突破!$BG$6:$BG$57,卡牌消耗!X808)</f>
        <v>11</v>
      </c>
      <c r="S808" s="14">
        <f>INDEX(挂机升级突破!BH$6:BH$57,卡牌消耗!$X808)</f>
        <v>4</v>
      </c>
      <c r="T808" s="14">
        <f>INDEX(挂机升级突破!BI$6:BI$57,卡牌消耗!$X808)</f>
        <v>0</v>
      </c>
      <c r="U808" s="14" t="str">
        <f t="shared" si="149"/>
        <v>西方龙</v>
      </c>
      <c r="V808" s="14">
        <f t="shared" si="150"/>
        <v>4</v>
      </c>
      <c r="W808" s="14" t="str">
        <f t="shared" si="151"/>
        <v>西方龙魂火-24</v>
      </c>
      <c r="X808" s="14">
        <f t="shared" si="152"/>
        <v>24</v>
      </c>
      <c r="Y808" s="14" t="str">
        <f>INDEX(挂机升级突破!$BJ$4:$BT$4,INDEX(挂机升级突破!$BG$6:$BG$57,卡牌消耗!X808))</f>
        <v>金币</v>
      </c>
      <c r="Z808" s="14">
        <f>ROUND(INDEX(挂机升级突破!$AZ$6:$AZ$57,卡牌消耗!X808)*INDEX(卡牌消耗!$B$8:$F$8,V808),0)</f>
        <v>20880</v>
      </c>
      <c r="AA808" s="14" t="str">
        <f>IF(S808&gt;0,INDEX(挂机升级突破!$BJ$4:$BT$4,S808),"")</f>
        <v>橙色基础材料</v>
      </c>
      <c r="AB808" s="14">
        <f>ROUND(INDEX(挂机升级突破!$BJ$6:$BT$57,卡牌消耗!X808,S808)*INDEX(卡牌消耗!$B$5:$F$5,V808),0)</f>
        <v>16</v>
      </c>
      <c r="AC808" s="14" t="str">
        <f>IF(T808&gt;0,INDEX(挂机升级突破!$BJ$4:$BT$4,T808),"")</f>
        <v/>
      </c>
      <c r="AD808" s="14" t="str">
        <f>IF(T808&gt;0,ROUND(INDEX(挂机升级突破!$BJ$6:$BT$57,卡牌消耗!X808,T808)*INDEX(卡牌消耗!$B$7:$F$7,V808),0),"")</f>
        <v/>
      </c>
    </row>
    <row r="809" spans="16:30" ht="16.5" x14ac:dyDescent="0.2">
      <c r="P809" s="120">
        <v>805</v>
      </c>
      <c r="Q809" s="14">
        <f t="shared" si="148"/>
        <v>16</v>
      </c>
      <c r="R809" s="14">
        <f>INDEX(挂机升级突破!$BG$6:$BG$57,卡牌消耗!X809)</f>
        <v>11</v>
      </c>
      <c r="S809" s="14">
        <f>INDEX(挂机升级突破!BH$6:BH$57,卡牌消耗!$X809)</f>
        <v>4</v>
      </c>
      <c r="T809" s="14">
        <f>INDEX(挂机升级突破!BI$6:BI$57,卡牌消耗!$X809)</f>
        <v>0</v>
      </c>
      <c r="U809" s="14" t="str">
        <f t="shared" si="149"/>
        <v>西方龙</v>
      </c>
      <c r="V809" s="14">
        <f t="shared" si="150"/>
        <v>4</v>
      </c>
      <c r="W809" s="14" t="str">
        <f t="shared" si="151"/>
        <v>西方龙魂火-25</v>
      </c>
      <c r="X809" s="14">
        <f t="shared" si="152"/>
        <v>25</v>
      </c>
      <c r="Y809" s="14" t="str">
        <f>INDEX(挂机升级突破!$BJ$4:$BT$4,INDEX(挂机升级突破!$BG$6:$BG$57,卡牌消耗!X809))</f>
        <v>金币</v>
      </c>
      <c r="Z809" s="14">
        <f>ROUND(INDEX(挂机升级突破!$AZ$6:$AZ$57,卡牌消耗!X809)*INDEX(卡牌消耗!$B$8:$F$8,V809),0)</f>
        <v>25740</v>
      </c>
      <c r="AA809" s="14" t="str">
        <f>IF(S809&gt;0,INDEX(挂机升级突破!$BJ$4:$BT$4,S809),"")</f>
        <v>橙色基础材料</v>
      </c>
      <c r="AB809" s="14">
        <f>ROUND(INDEX(挂机升级突破!$BJ$6:$BT$57,卡牌消耗!X809,S809)*INDEX(卡牌消耗!$B$5:$F$5,V809),0)</f>
        <v>16</v>
      </c>
      <c r="AC809" s="14" t="str">
        <f>IF(T809&gt;0,INDEX(挂机升级突破!$BJ$4:$BT$4,T809),"")</f>
        <v/>
      </c>
      <c r="AD809" s="14" t="str">
        <f>IF(T809&gt;0,ROUND(INDEX(挂机升级突破!$BJ$6:$BT$57,卡牌消耗!X809,T809)*INDEX(卡牌消耗!$B$7:$F$7,V809),0),"")</f>
        <v/>
      </c>
    </row>
    <row r="810" spans="16:30" ht="16.5" x14ac:dyDescent="0.2">
      <c r="P810" s="120">
        <v>806</v>
      </c>
      <c r="Q810" s="14">
        <f t="shared" si="148"/>
        <v>16</v>
      </c>
      <c r="R810" s="14">
        <f>INDEX(挂机升级突破!$BG$6:$BG$57,卡牌消耗!X810)</f>
        <v>11</v>
      </c>
      <c r="S810" s="14">
        <f>INDEX(挂机升级突破!BH$6:BH$57,卡牌消耗!$X810)</f>
        <v>4</v>
      </c>
      <c r="T810" s="14">
        <f>INDEX(挂机升级突破!BI$6:BI$57,卡牌消耗!$X810)</f>
        <v>0</v>
      </c>
      <c r="U810" s="14" t="str">
        <f t="shared" si="149"/>
        <v>西方龙</v>
      </c>
      <c r="V810" s="14">
        <f t="shared" si="150"/>
        <v>4</v>
      </c>
      <c r="W810" s="14" t="str">
        <f t="shared" si="151"/>
        <v>西方龙魂火-26</v>
      </c>
      <c r="X810" s="14">
        <f t="shared" si="152"/>
        <v>26</v>
      </c>
      <c r="Y810" s="14" t="str">
        <f>INDEX(挂机升级突破!$BJ$4:$BT$4,INDEX(挂机升级突破!$BG$6:$BG$57,卡牌消耗!X810))</f>
        <v>金币</v>
      </c>
      <c r="Z810" s="14">
        <f>ROUND(INDEX(挂机升级突破!$AZ$6:$AZ$57,卡牌消耗!X810)*INDEX(卡牌消耗!$B$8:$F$8,V810),0)</f>
        <v>28710</v>
      </c>
      <c r="AA810" s="14" t="str">
        <f>IF(S810&gt;0,INDEX(挂机升级突破!$BJ$4:$BT$4,S810),"")</f>
        <v>橙色基础材料</v>
      </c>
      <c r="AB810" s="14">
        <f>ROUND(INDEX(挂机升级突破!$BJ$6:$BT$57,卡牌消耗!X810,S810)*INDEX(卡牌消耗!$B$5:$F$5,V810),0)</f>
        <v>19</v>
      </c>
      <c r="AC810" s="14" t="str">
        <f>IF(T810&gt;0,INDEX(挂机升级突破!$BJ$4:$BT$4,T810),"")</f>
        <v/>
      </c>
      <c r="AD810" s="14" t="str">
        <f>IF(T810&gt;0,ROUND(INDEX(挂机升级突破!$BJ$6:$BT$57,卡牌消耗!X810,T810)*INDEX(卡牌消耗!$B$7:$F$7,V810),0),"")</f>
        <v/>
      </c>
    </row>
    <row r="811" spans="16:30" ht="16.5" x14ac:dyDescent="0.2">
      <c r="P811" s="120">
        <v>807</v>
      </c>
      <c r="Q811" s="14">
        <f t="shared" si="148"/>
        <v>16</v>
      </c>
      <c r="R811" s="14">
        <f>INDEX(挂机升级突破!$BG$6:$BG$57,卡牌消耗!X811)</f>
        <v>11</v>
      </c>
      <c r="S811" s="14">
        <f>INDEX(挂机升级突破!BH$6:BH$57,卡牌消耗!$X811)</f>
        <v>4</v>
      </c>
      <c r="T811" s="14">
        <f>INDEX(挂机升级突破!BI$6:BI$57,卡牌消耗!$X811)</f>
        <v>0</v>
      </c>
      <c r="U811" s="14" t="str">
        <f t="shared" si="149"/>
        <v>西方龙</v>
      </c>
      <c r="V811" s="14">
        <f t="shared" si="150"/>
        <v>4</v>
      </c>
      <c r="W811" s="14" t="str">
        <f t="shared" si="151"/>
        <v>西方龙魂火-27</v>
      </c>
      <c r="X811" s="14">
        <f t="shared" si="152"/>
        <v>27</v>
      </c>
      <c r="Y811" s="14" t="str">
        <f>INDEX(挂机升级突破!$BJ$4:$BT$4,INDEX(挂机升级突破!$BG$6:$BG$57,卡牌消耗!X811))</f>
        <v>金币</v>
      </c>
      <c r="Z811" s="14">
        <f>ROUND(INDEX(挂机升级突破!$AZ$6:$AZ$57,卡牌消耗!X811)*INDEX(卡牌消耗!$B$8:$F$8,V811),0)</f>
        <v>32235</v>
      </c>
      <c r="AA811" s="14" t="str">
        <f>IF(S811&gt;0,INDEX(挂机升级突破!$BJ$4:$BT$4,S811),"")</f>
        <v>橙色基础材料</v>
      </c>
      <c r="AB811" s="14">
        <f>ROUND(INDEX(挂机升级突破!$BJ$6:$BT$57,卡牌消耗!X811,S811)*INDEX(卡牌消耗!$B$5:$F$5,V811),0)</f>
        <v>19</v>
      </c>
      <c r="AC811" s="14" t="str">
        <f>IF(T811&gt;0,INDEX(挂机升级突破!$BJ$4:$BT$4,T811),"")</f>
        <v/>
      </c>
      <c r="AD811" s="14" t="str">
        <f>IF(T811&gt;0,ROUND(INDEX(挂机升级突破!$BJ$6:$BT$57,卡牌消耗!X811,T811)*INDEX(卡牌消耗!$B$7:$F$7,V811),0),"")</f>
        <v/>
      </c>
    </row>
    <row r="812" spans="16:30" ht="16.5" x14ac:dyDescent="0.2">
      <c r="P812" s="120">
        <v>808</v>
      </c>
      <c r="Q812" s="14">
        <f t="shared" si="148"/>
        <v>16</v>
      </c>
      <c r="R812" s="14">
        <f>INDEX(挂机升级突破!$BG$6:$BG$57,卡牌消耗!X812)</f>
        <v>11</v>
      </c>
      <c r="S812" s="14">
        <f>INDEX(挂机升级突破!BH$6:BH$57,卡牌消耗!$X812)</f>
        <v>4</v>
      </c>
      <c r="T812" s="14">
        <f>INDEX(挂机升级突破!BI$6:BI$57,卡牌消耗!$X812)</f>
        <v>0</v>
      </c>
      <c r="U812" s="14" t="str">
        <f t="shared" si="149"/>
        <v>西方龙</v>
      </c>
      <c r="V812" s="14">
        <f t="shared" si="150"/>
        <v>4</v>
      </c>
      <c r="W812" s="14" t="str">
        <f t="shared" si="151"/>
        <v>西方龙魂火-28</v>
      </c>
      <c r="X812" s="14">
        <f t="shared" si="152"/>
        <v>28</v>
      </c>
      <c r="Y812" s="14" t="str">
        <f>INDEX(挂机升级突破!$BJ$4:$BT$4,INDEX(挂机升级突破!$BG$6:$BG$57,卡牌消耗!X812))</f>
        <v>金币</v>
      </c>
      <c r="Z812" s="14">
        <f>ROUND(INDEX(挂机升级突破!$AZ$6:$AZ$57,卡牌消耗!X812)*INDEX(卡牌消耗!$B$8:$F$8,V812),0)</f>
        <v>35955</v>
      </c>
      <c r="AA812" s="14" t="str">
        <f>IF(S812&gt;0,INDEX(挂机升级突破!$BJ$4:$BT$4,S812),"")</f>
        <v>橙色基础材料</v>
      </c>
      <c r="AB812" s="14">
        <f>ROUND(INDEX(挂机升级突破!$BJ$6:$BT$57,卡牌消耗!X812,S812)*INDEX(卡牌消耗!$B$5:$F$5,V812),0)</f>
        <v>19</v>
      </c>
      <c r="AC812" s="14" t="str">
        <f>IF(T812&gt;0,INDEX(挂机升级突破!$BJ$4:$BT$4,T812),"")</f>
        <v/>
      </c>
      <c r="AD812" s="14" t="str">
        <f>IF(T812&gt;0,ROUND(INDEX(挂机升级突破!$BJ$6:$BT$57,卡牌消耗!X812,T812)*INDEX(卡牌消耗!$B$7:$F$7,V812),0),"")</f>
        <v/>
      </c>
    </row>
    <row r="813" spans="16:30" ht="16.5" x14ac:dyDescent="0.2">
      <c r="P813" s="120">
        <v>809</v>
      </c>
      <c r="Q813" s="14">
        <f t="shared" si="148"/>
        <v>16</v>
      </c>
      <c r="R813" s="14">
        <f>INDEX(挂机升级突破!$BG$6:$BG$57,卡牌消耗!X813)</f>
        <v>11</v>
      </c>
      <c r="S813" s="14">
        <f>INDEX(挂机升级突破!BH$6:BH$57,卡牌消耗!$X813)</f>
        <v>4</v>
      </c>
      <c r="T813" s="14">
        <f>INDEX(挂机升级突破!BI$6:BI$57,卡牌消耗!$X813)</f>
        <v>0</v>
      </c>
      <c r="U813" s="14" t="str">
        <f t="shared" si="149"/>
        <v>西方龙</v>
      </c>
      <c r="V813" s="14">
        <f t="shared" si="150"/>
        <v>4</v>
      </c>
      <c r="W813" s="14" t="str">
        <f t="shared" si="151"/>
        <v>西方龙魂火-29</v>
      </c>
      <c r="X813" s="14">
        <f t="shared" si="152"/>
        <v>29</v>
      </c>
      <c r="Y813" s="14" t="str">
        <f>INDEX(挂机升级突破!$BJ$4:$BT$4,INDEX(挂机升级突破!$BG$6:$BG$57,卡牌消耗!X813))</f>
        <v>金币</v>
      </c>
      <c r="Z813" s="14">
        <f>ROUND(INDEX(挂机升级突破!$AZ$6:$AZ$57,卡牌消耗!X813)*INDEX(卡牌消耗!$B$8:$F$8,V813),0)</f>
        <v>37178</v>
      </c>
      <c r="AA813" s="14" t="str">
        <f>IF(S813&gt;0,INDEX(挂机升级突破!$BJ$4:$BT$4,S813),"")</f>
        <v>橙色基础材料</v>
      </c>
      <c r="AB813" s="14">
        <f>ROUND(INDEX(挂机升级突破!$BJ$6:$BT$57,卡牌消耗!X813,S813)*INDEX(卡牌消耗!$B$5:$F$5,V813),0)</f>
        <v>23</v>
      </c>
      <c r="AC813" s="14" t="str">
        <f>IF(T813&gt;0,INDEX(挂机升级突破!$BJ$4:$BT$4,T813),"")</f>
        <v/>
      </c>
      <c r="AD813" s="14" t="str">
        <f>IF(T813&gt;0,ROUND(INDEX(挂机升级突破!$BJ$6:$BT$57,卡牌消耗!X813,T813)*INDEX(卡牌消耗!$B$7:$F$7,V813),0),"")</f>
        <v/>
      </c>
    </row>
    <row r="814" spans="16:30" ht="16.5" x14ac:dyDescent="0.2">
      <c r="P814" s="120">
        <v>810</v>
      </c>
      <c r="Q814" s="14">
        <f t="shared" si="148"/>
        <v>16</v>
      </c>
      <c r="R814" s="14">
        <f>INDEX(挂机升级突破!$BG$6:$BG$57,卡牌消耗!X814)</f>
        <v>11</v>
      </c>
      <c r="S814" s="14">
        <f>INDEX(挂机升级突破!BH$6:BH$57,卡牌消耗!$X814)</f>
        <v>4</v>
      </c>
      <c r="T814" s="14">
        <f>INDEX(挂机升级突破!BI$6:BI$57,卡牌消耗!$X814)</f>
        <v>0</v>
      </c>
      <c r="U814" s="14" t="str">
        <f t="shared" si="149"/>
        <v>西方龙</v>
      </c>
      <c r="V814" s="14">
        <f t="shared" si="150"/>
        <v>4</v>
      </c>
      <c r="W814" s="14" t="str">
        <f t="shared" si="151"/>
        <v>西方龙魂火-30</v>
      </c>
      <c r="X814" s="14">
        <f t="shared" si="152"/>
        <v>30</v>
      </c>
      <c r="Y814" s="14" t="str">
        <f>INDEX(挂机升级突破!$BJ$4:$BT$4,INDEX(挂机升级突破!$BG$6:$BG$57,卡牌消耗!X814))</f>
        <v>金币</v>
      </c>
      <c r="Z814" s="14">
        <f>ROUND(INDEX(挂机升级突破!$AZ$6:$AZ$57,卡牌消耗!X814)*INDEX(卡牌消耗!$B$8:$F$8,V814),0)</f>
        <v>41468</v>
      </c>
      <c r="AA814" s="14" t="str">
        <f>IF(S814&gt;0,INDEX(挂机升级突破!$BJ$4:$BT$4,S814),"")</f>
        <v>橙色基础材料</v>
      </c>
      <c r="AB814" s="14">
        <f>ROUND(INDEX(挂机升级突破!$BJ$6:$BT$57,卡牌消耗!X814,S814)*INDEX(卡牌消耗!$B$5:$F$5,V814),0)</f>
        <v>23</v>
      </c>
      <c r="AC814" s="14" t="str">
        <f>IF(T814&gt;0,INDEX(挂机升级突破!$BJ$4:$BT$4,T814),"")</f>
        <v/>
      </c>
      <c r="AD814" s="14" t="str">
        <f>IF(T814&gt;0,ROUND(INDEX(挂机升级突破!$BJ$6:$BT$57,卡牌消耗!X814,T814)*INDEX(卡牌消耗!$B$7:$F$7,V814),0),"")</f>
        <v/>
      </c>
    </row>
    <row r="815" spans="16:30" ht="16.5" x14ac:dyDescent="0.2">
      <c r="P815" s="120">
        <v>811</v>
      </c>
      <c r="Q815" s="14">
        <f t="shared" si="148"/>
        <v>16</v>
      </c>
      <c r="R815" s="14">
        <f>INDEX(挂机升级突破!$BG$6:$BG$57,卡牌消耗!X815)</f>
        <v>11</v>
      </c>
      <c r="S815" s="14">
        <f>INDEX(挂机升级突破!BH$6:BH$57,卡牌消耗!$X815)</f>
        <v>4</v>
      </c>
      <c r="T815" s="14">
        <f>INDEX(挂机升级突破!BI$6:BI$57,卡牌消耗!$X815)</f>
        <v>0</v>
      </c>
      <c r="U815" s="14" t="str">
        <f t="shared" si="149"/>
        <v>西方龙</v>
      </c>
      <c r="V815" s="14">
        <f t="shared" si="150"/>
        <v>4</v>
      </c>
      <c r="W815" s="14" t="str">
        <f t="shared" si="151"/>
        <v>西方龙魂火-31</v>
      </c>
      <c r="X815" s="14">
        <f t="shared" si="152"/>
        <v>31</v>
      </c>
      <c r="Y815" s="14" t="str">
        <f>INDEX(挂机升级突破!$BJ$4:$BT$4,INDEX(挂机升级突破!$BG$6:$BG$57,卡牌消耗!X815))</f>
        <v>金币</v>
      </c>
      <c r="Z815" s="14">
        <f>ROUND(INDEX(挂机升级突破!$AZ$6:$AZ$57,卡牌消耗!X815)*INDEX(卡牌消耗!$B$8:$F$8,V815),0)</f>
        <v>43050</v>
      </c>
      <c r="AA815" s="14" t="str">
        <f>IF(S815&gt;0,INDEX(挂机升级突破!$BJ$4:$BT$4,S815),"")</f>
        <v>橙色基础材料</v>
      </c>
      <c r="AB815" s="14">
        <f>ROUND(INDEX(挂机升级突破!$BJ$6:$BT$57,卡牌消耗!X815,S815)*INDEX(卡牌消耗!$B$5:$F$5,V815),0)</f>
        <v>23</v>
      </c>
      <c r="AC815" s="14" t="str">
        <f>IF(T815&gt;0,INDEX(挂机升级突破!$BJ$4:$BT$4,T815),"")</f>
        <v/>
      </c>
      <c r="AD815" s="14" t="str">
        <f>IF(T815&gt;0,ROUND(INDEX(挂机升级突破!$BJ$6:$BT$57,卡牌消耗!X815,T815)*INDEX(卡牌消耗!$B$7:$F$7,V815),0),"")</f>
        <v/>
      </c>
    </row>
    <row r="816" spans="16:30" ht="16.5" x14ac:dyDescent="0.2">
      <c r="P816" s="120">
        <v>812</v>
      </c>
      <c r="Q816" s="14">
        <f t="shared" si="148"/>
        <v>16</v>
      </c>
      <c r="R816" s="14">
        <f>INDEX(挂机升级突破!$BG$6:$BG$57,卡牌消耗!X816)</f>
        <v>11</v>
      </c>
      <c r="S816" s="14">
        <f>INDEX(挂机升级突破!BH$6:BH$57,卡牌消耗!$X816)</f>
        <v>4</v>
      </c>
      <c r="T816" s="14">
        <f>INDEX(挂机升级突破!BI$6:BI$57,卡牌消耗!$X816)</f>
        <v>0</v>
      </c>
      <c r="U816" s="14" t="str">
        <f t="shared" si="149"/>
        <v>西方龙</v>
      </c>
      <c r="V816" s="14">
        <f t="shared" si="150"/>
        <v>4</v>
      </c>
      <c r="W816" s="14" t="str">
        <f t="shared" si="151"/>
        <v>西方龙魂火-32</v>
      </c>
      <c r="X816" s="14">
        <f t="shared" si="152"/>
        <v>32</v>
      </c>
      <c r="Y816" s="14" t="str">
        <f>INDEX(挂机升级突破!$BJ$4:$BT$4,INDEX(挂机升级突破!$BG$6:$BG$57,卡牌消耗!X816))</f>
        <v>金币</v>
      </c>
      <c r="Z816" s="14">
        <f>ROUND(INDEX(挂机升级突破!$AZ$6:$AZ$57,卡牌消耗!X816)*INDEX(卡牌消耗!$B$8:$F$8,V816),0)</f>
        <v>48023</v>
      </c>
      <c r="AA816" s="14" t="str">
        <f>IF(S816&gt;0,INDEX(挂机升级突破!$BJ$4:$BT$4,S816),"")</f>
        <v>橙色基础材料</v>
      </c>
      <c r="AB816" s="14">
        <f>ROUND(INDEX(挂机升级突破!$BJ$6:$BT$57,卡牌消耗!X816,S816)*INDEX(卡牌消耗!$B$5:$F$5,V816),0)</f>
        <v>23</v>
      </c>
      <c r="AC816" s="14" t="str">
        <f>IF(T816&gt;0,INDEX(挂机升级突破!$BJ$4:$BT$4,T816),"")</f>
        <v/>
      </c>
      <c r="AD816" s="14" t="str">
        <f>IF(T816&gt;0,ROUND(INDEX(挂机升级突破!$BJ$6:$BT$57,卡牌消耗!X816,T816)*INDEX(卡牌消耗!$B$7:$F$7,V816),0),"")</f>
        <v/>
      </c>
    </row>
    <row r="817" spans="16:30" ht="16.5" x14ac:dyDescent="0.2">
      <c r="P817" s="120">
        <v>813</v>
      </c>
      <c r="Q817" s="14">
        <f t="shared" si="148"/>
        <v>16</v>
      </c>
      <c r="R817" s="14">
        <f>INDEX(挂机升级突破!$BG$6:$BG$57,卡牌消耗!X817)</f>
        <v>11</v>
      </c>
      <c r="S817" s="14">
        <f>INDEX(挂机升级突破!BH$6:BH$57,卡牌消耗!$X817)</f>
        <v>4</v>
      </c>
      <c r="T817" s="14">
        <f>INDEX(挂机升级突破!BI$6:BI$57,卡牌消耗!$X817)</f>
        <v>0</v>
      </c>
      <c r="U817" s="14" t="str">
        <f t="shared" si="149"/>
        <v>西方龙</v>
      </c>
      <c r="V817" s="14">
        <f t="shared" si="150"/>
        <v>4</v>
      </c>
      <c r="W817" s="14" t="str">
        <f t="shared" si="151"/>
        <v>西方龙魂火-33</v>
      </c>
      <c r="X817" s="14">
        <f t="shared" si="152"/>
        <v>33</v>
      </c>
      <c r="Y817" s="14" t="str">
        <f>INDEX(挂机升级突破!$BJ$4:$BT$4,INDEX(挂机升级突破!$BG$6:$BG$57,卡牌消耗!X817))</f>
        <v>金币</v>
      </c>
      <c r="Z817" s="14">
        <f>ROUND(INDEX(挂机升级突破!$AZ$6:$AZ$57,卡牌消耗!X817)*INDEX(卡牌消耗!$B$8:$F$8,V817),0)</f>
        <v>49343</v>
      </c>
      <c r="AA817" s="14" t="str">
        <f>IF(S817&gt;0,INDEX(挂机升级突破!$BJ$4:$BT$4,S817),"")</f>
        <v>橙色基础材料</v>
      </c>
      <c r="AB817" s="14">
        <f>ROUND(INDEX(挂机升级突破!$BJ$6:$BT$57,卡牌消耗!X817,S817)*INDEX(卡牌消耗!$B$5:$F$5,V817),0)</f>
        <v>23</v>
      </c>
      <c r="AC817" s="14" t="str">
        <f>IF(T817&gt;0,INDEX(挂机升级突破!$BJ$4:$BT$4,T817),"")</f>
        <v/>
      </c>
      <c r="AD817" s="14" t="str">
        <f>IF(T817&gt;0,ROUND(INDEX(挂机升级突破!$BJ$6:$BT$57,卡牌消耗!X817,T817)*INDEX(卡牌消耗!$B$7:$F$7,V817),0),"")</f>
        <v/>
      </c>
    </row>
    <row r="818" spans="16:30" ht="16.5" x14ac:dyDescent="0.2">
      <c r="P818" s="120">
        <v>814</v>
      </c>
      <c r="Q818" s="14">
        <f t="shared" si="148"/>
        <v>16</v>
      </c>
      <c r="R818" s="14">
        <f>INDEX(挂机升级突破!$BG$6:$BG$57,卡牌消耗!X818)</f>
        <v>11</v>
      </c>
      <c r="S818" s="14">
        <f>INDEX(挂机升级突破!BH$6:BH$57,卡牌消耗!$X818)</f>
        <v>4</v>
      </c>
      <c r="T818" s="14">
        <f>INDEX(挂机升级突破!BI$6:BI$57,卡牌消耗!$X818)</f>
        <v>0</v>
      </c>
      <c r="U818" s="14" t="str">
        <f t="shared" si="149"/>
        <v>西方龙</v>
      </c>
      <c r="V818" s="14">
        <f t="shared" si="150"/>
        <v>4</v>
      </c>
      <c r="W818" s="14" t="str">
        <f t="shared" si="151"/>
        <v>西方龙魂火-34</v>
      </c>
      <c r="X818" s="14">
        <f t="shared" si="152"/>
        <v>34</v>
      </c>
      <c r="Y818" s="14" t="str">
        <f>INDEX(挂机升级突破!$BJ$4:$BT$4,INDEX(挂机升级突破!$BG$6:$BG$57,卡牌消耗!X818))</f>
        <v>金币</v>
      </c>
      <c r="Z818" s="14">
        <f>ROUND(INDEX(挂机升级突破!$AZ$6:$AZ$57,卡牌消耗!X818)*INDEX(卡牌消耗!$B$8:$F$8,V818),0)</f>
        <v>55035</v>
      </c>
      <c r="AA818" s="14" t="str">
        <f>IF(S818&gt;0,INDEX(挂机升级突破!$BJ$4:$BT$4,S818),"")</f>
        <v>橙色基础材料</v>
      </c>
      <c r="AB818" s="14">
        <f>ROUND(INDEX(挂机升级突破!$BJ$6:$BT$57,卡牌消耗!X818,S818)*INDEX(卡牌消耗!$B$5:$F$5,V818),0)</f>
        <v>25</v>
      </c>
      <c r="AC818" s="14" t="str">
        <f>IF(T818&gt;0,INDEX(挂机升级突破!$BJ$4:$BT$4,T818),"")</f>
        <v/>
      </c>
      <c r="AD818" s="14" t="str">
        <f>IF(T818&gt;0,ROUND(INDEX(挂机升级突破!$BJ$6:$BT$57,卡牌消耗!X818,T818)*INDEX(卡牌消耗!$B$7:$F$7,V818),0),"")</f>
        <v/>
      </c>
    </row>
    <row r="819" spans="16:30" ht="16.5" x14ac:dyDescent="0.2">
      <c r="P819" s="120">
        <v>815</v>
      </c>
      <c r="Q819" s="14">
        <f t="shared" si="148"/>
        <v>16</v>
      </c>
      <c r="R819" s="14">
        <f>INDEX(挂机升级突破!$BG$6:$BG$57,卡牌消耗!X819)</f>
        <v>11</v>
      </c>
      <c r="S819" s="14">
        <f>INDEX(挂机升级突破!BH$6:BH$57,卡牌消耗!$X819)</f>
        <v>4</v>
      </c>
      <c r="T819" s="14">
        <f>INDEX(挂机升级突破!BI$6:BI$57,卡牌消耗!$X819)</f>
        <v>0</v>
      </c>
      <c r="U819" s="14" t="str">
        <f t="shared" si="149"/>
        <v>西方龙</v>
      </c>
      <c r="V819" s="14">
        <f t="shared" si="150"/>
        <v>4</v>
      </c>
      <c r="W819" s="14" t="str">
        <f t="shared" si="151"/>
        <v>西方龙魂火-35</v>
      </c>
      <c r="X819" s="14">
        <f t="shared" si="152"/>
        <v>35</v>
      </c>
      <c r="Y819" s="14" t="str">
        <f>INDEX(挂机升级突破!$BJ$4:$BT$4,INDEX(挂机升级突破!$BG$6:$BG$57,卡牌消耗!X819))</f>
        <v>金币</v>
      </c>
      <c r="Z819" s="14">
        <f>ROUND(INDEX(挂机升级突破!$AZ$6:$AZ$57,卡牌消耗!X819)*INDEX(卡牌消耗!$B$8:$F$8,V819),0)</f>
        <v>56055</v>
      </c>
      <c r="AA819" s="14" t="str">
        <f>IF(S819&gt;0,INDEX(挂机升级突破!$BJ$4:$BT$4,S819),"")</f>
        <v>橙色基础材料</v>
      </c>
      <c r="AB819" s="14">
        <f>ROUND(INDEX(挂机升级突破!$BJ$6:$BT$57,卡牌消耗!X819,S819)*INDEX(卡牌消耗!$B$5:$F$5,V819),0)</f>
        <v>25</v>
      </c>
      <c r="AC819" s="14" t="str">
        <f>IF(T819&gt;0,INDEX(挂机升级突破!$BJ$4:$BT$4,T819),"")</f>
        <v/>
      </c>
      <c r="AD819" s="14" t="str">
        <f>IF(T819&gt;0,ROUND(INDEX(挂机升级突破!$BJ$6:$BT$57,卡牌消耗!X819,T819)*INDEX(卡牌消耗!$B$7:$F$7,V819),0),"")</f>
        <v/>
      </c>
    </row>
    <row r="820" spans="16:30" ht="16.5" x14ac:dyDescent="0.2">
      <c r="P820" s="120">
        <v>816</v>
      </c>
      <c r="Q820" s="14">
        <f t="shared" si="148"/>
        <v>16</v>
      </c>
      <c r="R820" s="14">
        <f>INDEX(挂机升级突破!$BG$6:$BG$57,卡牌消耗!X820)</f>
        <v>11</v>
      </c>
      <c r="S820" s="14">
        <f>INDEX(挂机升级突破!BH$6:BH$57,卡牌消耗!$X820)</f>
        <v>4</v>
      </c>
      <c r="T820" s="14">
        <f>INDEX(挂机升级突破!BI$6:BI$57,卡牌消耗!$X820)</f>
        <v>0</v>
      </c>
      <c r="U820" s="14" t="str">
        <f t="shared" si="149"/>
        <v>西方龙</v>
      </c>
      <c r="V820" s="14">
        <f t="shared" si="150"/>
        <v>4</v>
      </c>
      <c r="W820" s="14" t="str">
        <f t="shared" si="151"/>
        <v>西方龙魂火-36</v>
      </c>
      <c r="X820" s="14">
        <f t="shared" si="152"/>
        <v>36</v>
      </c>
      <c r="Y820" s="14" t="str">
        <f>INDEX(挂机升级突破!$BJ$4:$BT$4,INDEX(挂机升级突破!$BG$6:$BG$57,卡牌消耗!X820))</f>
        <v>金币</v>
      </c>
      <c r="Z820" s="14">
        <f>ROUND(INDEX(挂机升级突破!$AZ$6:$AZ$57,卡牌消耗!X820)*INDEX(卡牌消耗!$B$8:$F$8,V820),0)</f>
        <v>62520</v>
      </c>
      <c r="AA820" s="14" t="str">
        <f>IF(S820&gt;0,INDEX(挂机升级突破!$BJ$4:$BT$4,S820),"")</f>
        <v>橙色基础材料</v>
      </c>
      <c r="AB820" s="14">
        <f>ROUND(INDEX(挂机升级突破!$BJ$6:$BT$57,卡牌消耗!X820,S820)*INDEX(卡牌消耗!$B$5:$F$5,V820),0)</f>
        <v>25</v>
      </c>
      <c r="AC820" s="14" t="str">
        <f>IF(T820&gt;0,INDEX(挂机升级突破!$BJ$4:$BT$4,T820),"")</f>
        <v/>
      </c>
      <c r="AD820" s="14" t="str">
        <f>IF(T820&gt;0,ROUND(INDEX(挂机升级突破!$BJ$6:$BT$57,卡牌消耗!X820,T820)*INDEX(卡牌消耗!$B$7:$F$7,V820),0),"")</f>
        <v/>
      </c>
    </row>
    <row r="821" spans="16:30" ht="16.5" x14ac:dyDescent="0.2">
      <c r="P821" s="120">
        <v>817</v>
      </c>
      <c r="Q821" s="14">
        <f t="shared" si="148"/>
        <v>16</v>
      </c>
      <c r="R821" s="14">
        <f>INDEX(挂机升级突破!$BG$6:$BG$57,卡牌消耗!X821)</f>
        <v>11</v>
      </c>
      <c r="S821" s="14">
        <f>INDEX(挂机升级突破!BH$6:BH$57,卡牌消耗!$X821)</f>
        <v>4</v>
      </c>
      <c r="T821" s="14">
        <f>INDEX(挂机升级突破!BI$6:BI$57,卡牌消耗!$X821)</f>
        <v>0</v>
      </c>
      <c r="U821" s="14" t="str">
        <f t="shared" si="149"/>
        <v>西方龙</v>
      </c>
      <c r="V821" s="14">
        <f t="shared" si="150"/>
        <v>4</v>
      </c>
      <c r="W821" s="14" t="str">
        <f t="shared" si="151"/>
        <v>西方龙魂火-37</v>
      </c>
      <c r="X821" s="14">
        <f t="shared" si="152"/>
        <v>37</v>
      </c>
      <c r="Y821" s="14" t="str">
        <f>INDEX(挂机升级突破!$BJ$4:$BT$4,INDEX(挂机升级突破!$BG$6:$BG$57,卡牌消耗!X821))</f>
        <v>金币</v>
      </c>
      <c r="Z821" s="14">
        <f>ROUND(INDEX(挂机升级突破!$AZ$6:$AZ$57,卡牌消耗!X821)*INDEX(卡牌消耗!$B$8:$F$8,V821),0)</f>
        <v>63180</v>
      </c>
      <c r="AA821" s="14" t="str">
        <f>IF(S821&gt;0,INDEX(挂机升级突破!$BJ$4:$BT$4,S821),"")</f>
        <v>橙色基础材料</v>
      </c>
      <c r="AB821" s="14">
        <f>ROUND(INDEX(挂机升级突破!$BJ$6:$BT$57,卡牌消耗!X821,S821)*INDEX(卡牌消耗!$B$5:$F$5,V821),0)</f>
        <v>25</v>
      </c>
      <c r="AC821" s="14" t="str">
        <f>IF(T821&gt;0,INDEX(挂机升级突破!$BJ$4:$BT$4,T821),"")</f>
        <v/>
      </c>
      <c r="AD821" s="14" t="str">
        <f>IF(T821&gt;0,ROUND(INDEX(挂机升级突破!$BJ$6:$BT$57,卡牌消耗!X821,T821)*INDEX(卡牌消耗!$B$7:$F$7,V821),0),"")</f>
        <v/>
      </c>
    </row>
    <row r="822" spans="16:30" ht="16.5" x14ac:dyDescent="0.2">
      <c r="P822" s="120">
        <v>818</v>
      </c>
      <c r="Q822" s="14">
        <f t="shared" si="148"/>
        <v>16</v>
      </c>
      <c r="R822" s="14">
        <f>INDEX(挂机升级突破!$BG$6:$BG$57,卡牌消耗!X822)</f>
        <v>11</v>
      </c>
      <c r="S822" s="14">
        <f>INDEX(挂机升级突破!BH$6:BH$57,卡牌消耗!$X822)</f>
        <v>5</v>
      </c>
      <c r="T822" s="14">
        <f>INDEX(挂机升级突破!BI$6:BI$57,卡牌消耗!$X822)</f>
        <v>0</v>
      </c>
      <c r="U822" s="14" t="str">
        <f t="shared" si="149"/>
        <v>西方龙</v>
      </c>
      <c r="V822" s="14">
        <f t="shared" si="150"/>
        <v>4</v>
      </c>
      <c r="W822" s="14" t="str">
        <f t="shared" si="151"/>
        <v>西方龙魂火-38</v>
      </c>
      <c r="X822" s="14">
        <f t="shared" si="152"/>
        <v>38</v>
      </c>
      <c r="Y822" s="14" t="str">
        <f>INDEX(挂机升级突破!$BJ$4:$BT$4,INDEX(挂机升级突破!$BG$6:$BG$57,卡牌消耗!X822))</f>
        <v>金币</v>
      </c>
      <c r="Z822" s="14">
        <f>ROUND(INDEX(挂机升级突破!$AZ$6:$AZ$57,卡牌消耗!X822)*INDEX(卡牌消耗!$B$8:$F$8,V822),0)</f>
        <v>70470</v>
      </c>
      <c r="AA822" s="14" t="str">
        <f>IF(S822&gt;0,INDEX(挂机升级突破!$BJ$4:$BT$4,S822),"")</f>
        <v>红色基础材料</v>
      </c>
      <c r="AB822" s="14">
        <f>ROUND(INDEX(挂机升级突破!$BJ$6:$BT$57,卡牌消耗!X822,S822)*INDEX(卡牌消耗!$B$5:$F$5,V822),0)</f>
        <v>10</v>
      </c>
      <c r="AC822" s="14" t="str">
        <f>IF(T822&gt;0,INDEX(挂机升级突破!$BJ$4:$BT$4,T822),"")</f>
        <v/>
      </c>
      <c r="AD822" s="14" t="str">
        <f>IF(T822&gt;0,ROUND(INDEX(挂机升级突破!$BJ$6:$BT$57,卡牌消耗!X822,T822)*INDEX(卡牌消耗!$B$7:$F$7,V822),0),"")</f>
        <v/>
      </c>
    </row>
    <row r="823" spans="16:30" ht="16.5" x14ac:dyDescent="0.2">
      <c r="P823" s="120">
        <v>819</v>
      </c>
      <c r="Q823" s="14">
        <f t="shared" si="148"/>
        <v>16</v>
      </c>
      <c r="R823" s="14">
        <f>INDEX(挂机升级突破!$BG$6:$BG$57,卡牌消耗!X823)</f>
        <v>11</v>
      </c>
      <c r="S823" s="14">
        <f>INDEX(挂机升级突破!BH$6:BH$57,卡牌消耗!$X823)</f>
        <v>5</v>
      </c>
      <c r="T823" s="14">
        <f>INDEX(挂机升级突破!BI$6:BI$57,卡牌消耗!$X823)</f>
        <v>0</v>
      </c>
      <c r="U823" s="14" t="str">
        <f t="shared" si="149"/>
        <v>西方龙</v>
      </c>
      <c r="V823" s="14">
        <f t="shared" si="150"/>
        <v>4</v>
      </c>
      <c r="W823" s="14" t="str">
        <f t="shared" si="151"/>
        <v>西方龙魂火-39</v>
      </c>
      <c r="X823" s="14">
        <f t="shared" si="152"/>
        <v>39</v>
      </c>
      <c r="Y823" s="14" t="str">
        <f>INDEX(挂机升级突破!$BJ$4:$BT$4,INDEX(挂机升级突破!$BG$6:$BG$57,卡牌消耗!X823))</f>
        <v>金币</v>
      </c>
      <c r="Z823" s="14">
        <f>ROUND(INDEX(挂机升级突破!$AZ$6:$AZ$57,卡牌消耗!X823)*INDEX(卡牌消耗!$B$8:$F$8,V823),0)</f>
        <v>70718</v>
      </c>
      <c r="AA823" s="14" t="str">
        <f>IF(S823&gt;0,INDEX(挂机升级突破!$BJ$4:$BT$4,S823),"")</f>
        <v>红色基础材料</v>
      </c>
      <c r="AB823" s="14">
        <f>ROUND(INDEX(挂机升级突破!$BJ$6:$BT$57,卡牌消耗!X823,S823)*INDEX(卡牌消耗!$B$5:$F$5,V823),0)</f>
        <v>10</v>
      </c>
      <c r="AC823" s="14" t="str">
        <f>IF(T823&gt;0,INDEX(挂机升级突破!$BJ$4:$BT$4,T823),"")</f>
        <v/>
      </c>
      <c r="AD823" s="14" t="str">
        <f>IF(T823&gt;0,ROUND(INDEX(挂机升级突破!$BJ$6:$BT$57,卡牌消耗!X823,T823)*INDEX(卡牌消耗!$B$7:$F$7,V823),0),"")</f>
        <v/>
      </c>
    </row>
    <row r="824" spans="16:30" ht="16.5" x14ac:dyDescent="0.2">
      <c r="P824" s="120">
        <v>820</v>
      </c>
      <c r="Q824" s="14">
        <f t="shared" si="148"/>
        <v>16</v>
      </c>
      <c r="R824" s="14">
        <f>INDEX(挂机升级突破!$BG$6:$BG$57,卡牌消耗!X824)</f>
        <v>11</v>
      </c>
      <c r="S824" s="14">
        <f>INDEX(挂机升级突破!BH$6:BH$57,卡牌消耗!$X824)</f>
        <v>5</v>
      </c>
      <c r="T824" s="14">
        <f>INDEX(挂机升级突破!BI$6:BI$57,卡牌消耗!$X824)</f>
        <v>0</v>
      </c>
      <c r="U824" s="14" t="str">
        <f t="shared" si="149"/>
        <v>西方龙</v>
      </c>
      <c r="V824" s="14">
        <f t="shared" si="150"/>
        <v>4</v>
      </c>
      <c r="W824" s="14" t="str">
        <f t="shared" si="151"/>
        <v>西方龙魂火-40</v>
      </c>
      <c r="X824" s="14">
        <f t="shared" si="152"/>
        <v>40</v>
      </c>
      <c r="Y824" s="14" t="str">
        <f>INDEX(挂机升级突破!$BJ$4:$BT$4,INDEX(挂机升级突破!$BG$6:$BG$57,卡牌消耗!X824))</f>
        <v>金币</v>
      </c>
      <c r="Z824" s="14">
        <f>ROUND(INDEX(挂机升级突破!$AZ$6:$AZ$57,卡牌消耗!X824)*INDEX(卡牌消耗!$B$8:$F$8,V824),0)</f>
        <v>78878</v>
      </c>
      <c r="AA824" s="14" t="str">
        <f>IF(S824&gt;0,INDEX(挂机升级突破!$BJ$4:$BT$4,S824),"")</f>
        <v>红色基础材料</v>
      </c>
      <c r="AB824" s="14">
        <f>ROUND(INDEX(挂机升级突破!$BJ$6:$BT$57,卡牌消耗!X824,S824)*INDEX(卡牌消耗!$B$5:$F$5,V824),0)</f>
        <v>10</v>
      </c>
      <c r="AC824" s="14" t="str">
        <f>IF(T824&gt;0,INDEX(挂机升级突破!$BJ$4:$BT$4,T824),"")</f>
        <v/>
      </c>
      <c r="AD824" s="14" t="str">
        <f>IF(T824&gt;0,ROUND(INDEX(挂机升级突破!$BJ$6:$BT$57,卡牌消耗!X824,T824)*INDEX(卡牌消耗!$B$7:$F$7,V824),0),"")</f>
        <v/>
      </c>
    </row>
    <row r="825" spans="16:30" ht="16.5" x14ac:dyDescent="0.2">
      <c r="P825" s="120">
        <v>821</v>
      </c>
      <c r="Q825" s="14">
        <f t="shared" si="148"/>
        <v>16</v>
      </c>
      <c r="R825" s="14">
        <f>INDEX(挂机升级突破!$BG$6:$BG$57,卡牌消耗!X825)</f>
        <v>11</v>
      </c>
      <c r="S825" s="14">
        <f>INDEX(挂机升级突破!BH$6:BH$57,卡牌消耗!$X825)</f>
        <v>5</v>
      </c>
      <c r="T825" s="14">
        <f>INDEX(挂机升级突破!BI$6:BI$57,卡牌消耗!$X825)</f>
        <v>10</v>
      </c>
      <c r="U825" s="14" t="str">
        <f t="shared" si="149"/>
        <v>西方龙</v>
      </c>
      <c r="V825" s="14">
        <f t="shared" si="150"/>
        <v>4</v>
      </c>
      <c r="W825" s="14" t="str">
        <f t="shared" si="151"/>
        <v>西方龙魂火-41</v>
      </c>
      <c r="X825" s="14">
        <f t="shared" si="152"/>
        <v>41</v>
      </c>
      <c r="Y825" s="14" t="str">
        <f>INDEX(挂机升级突破!$BJ$4:$BT$4,INDEX(挂机升级突破!$BG$6:$BG$57,卡牌消耗!X825))</f>
        <v>金币</v>
      </c>
      <c r="Z825" s="14">
        <f>ROUND(INDEX(挂机升级突破!$AZ$6:$AZ$57,卡牌消耗!X825)*INDEX(卡牌消耗!$B$8:$F$8,V825),0)</f>
        <v>88395</v>
      </c>
      <c r="AA825" s="14" t="str">
        <f>IF(S825&gt;0,INDEX(挂机升级突破!$BJ$4:$BT$4,S825),"")</f>
        <v>红色基础材料</v>
      </c>
      <c r="AB825" s="14">
        <f>ROUND(INDEX(挂机升级突破!$BJ$6:$BT$57,卡牌消耗!X825,S825)*INDEX(卡牌消耗!$B$5:$F$5,V825),0)</f>
        <v>11</v>
      </c>
      <c r="AC825" s="14" t="str">
        <f>IF(T825&gt;0,INDEX(挂机升级突破!$BJ$4:$BT$4,T825),"")</f>
        <v>灵玉</v>
      </c>
      <c r="AD825" s="14">
        <f>IF(T825&gt;0,ROUND(INDEX(挂机升级突破!$BJ$6:$BT$57,卡牌消耗!X825,T825)*INDEX(卡牌消耗!$B$7:$F$7,V825),0),"")</f>
        <v>2</v>
      </c>
    </row>
    <row r="826" spans="16:30" ht="16.5" x14ac:dyDescent="0.2">
      <c r="P826" s="120">
        <v>822</v>
      </c>
      <c r="Q826" s="14">
        <f t="shared" si="148"/>
        <v>16</v>
      </c>
      <c r="R826" s="14">
        <f>INDEX(挂机升级突破!$BG$6:$BG$57,卡牌消耗!X826)</f>
        <v>11</v>
      </c>
      <c r="S826" s="14">
        <f>INDEX(挂机升级突破!BH$6:BH$57,卡牌消耗!$X826)</f>
        <v>5</v>
      </c>
      <c r="T826" s="14">
        <f>INDEX(挂机升级突破!BI$6:BI$57,卡牌消耗!$X826)</f>
        <v>10</v>
      </c>
      <c r="U826" s="14" t="str">
        <f t="shared" si="149"/>
        <v>西方龙</v>
      </c>
      <c r="V826" s="14">
        <f t="shared" si="150"/>
        <v>4</v>
      </c>
      <c r="W826" s="14" t="str">
        <f t="shared" si="151"/>
        <v>西方龙魂火-42</v>
      </c>
      <c r="X826" s="14">
        <f t="shared" si="152"/>
        <v>42</v>
      </c>
      <c r="Y826" s="14" t="str">
        <f>INDEX(挂机升级突破!$BJ$4:$BT$4,INDEX(挂机升级突破!$BG$6:$BG$57,卡牌消耗!X826))</f>
        <v>金币</v>
      </c>
      <c r="Z826" s="14">
        <f>ROUND(INDEX(挂机升级突破!$AZ$6:$AZ$57,卡牌消耗!X826)*INDEX(卡牌消耗!$B$8:$F$8,V826),0)</f>
        <v>98595</v>
      </c>
      <c r="AA826" s="14" t="str">
        <f>IF(S826&gt;0,INDEX(挂机升级突破!$BJ$4:$BT$4,S826),"")</f>
        <v>红色基础材料</v>
      </c>
      <c r="AB826" s="14">
        <f>ROUND(INDEX(挂机升级突破!$BJ$6:$BT$57,卡牌消耗!X826,S826)*INDEX(卡牌消耗!$B$5:$F$5,V826),0)</f>
        <v>11</v>
      </c>
      <c r="AC826" s="14" t="str">
        <f>IF(T826&gt;0,INDEX(挂机升级突破!$BJ$4:$BT$4,T826),"")</f>
        <v>灵玉</v>
      </c>
      <c r="AD826" s="14">
        <f>IF(T826&gt;0,ROUND(INDEX(挂机升级突破!$BJ$6:$BT$57,卡牌消耗!X826,T826)*INDEX(卡牌消耗!$B$7:$F$7,V826),0),"")</f>
        <v>2</v>
      </c>
    </row>
    <row r="827" spans="16:30" ht="16.5" x14ac:dyDescent="0.2">
      <c r="P827" s="120">
        <v>823</v>
      </c>
      <c r="Q827" s="14">
        <f t="shared" si="148"/>
        <v>16</v>
      </c>
      <c r="R827" s="14">
        <f>INDEX(挂机升级突破!$BG$6:$BG$57,卡牌消耗!X827)</f>
        <v>11</v>
      </c>
      <c r="S827" s="14">
        <f>INDEX(挂机升级突破!BH$6:BH$57,卡牌消耗!$X827)</f>
        <v>5</v>
      </c>
      <c r="T827" s="14">
        <f>INDEX(挂机升级突破!BI$6:BI$57,卡牌消耗!$X827)</f>
        <v>10</v>
      </c>
      <c r="U827" s="14" t="str">
        <f t="shared" si="149"/>
        <v>西方龙</v>
      </c>
      <c r="V827" s="14">
        <f t="shared" si="150"/>
        <v>4</v>
      </c>
      <c r="W827" s="14" t="str">
        <f t="shared" si="151"/>
        <v>西方龙魂火-43</v>
      </c>
      <c r="X827" s="14">
        <f t="shared" si="152"/>
        <v>43</v>
      </c>
      <c r="Y827" s="14" t="str">
        <f>INDEX(挂机升级突破!$BJ$4:$BT$4,INDEX(挂机升级突破!$BG$6:$BG$57,卡牌消耗!X827))</f>
        <v>金币</v>
      </c>
      <c r="Z827" s="14">
        <f>ROUND(INDEX(挂机升级突破!$AZ$6:$AZ$57,卡牌消耗!X827)*INDEX(卡牌消耗!$B$8:$F$8,V827),0)</f>
        <v>105300</v>
      </c>
      <c r="AA827" s="14" t="str">
        <f>IF(S827&gt;0,INDEX(挂机升级突破!$BJ$4:$BT$4,S827),"")</f>
        <v>红色基础材料</v>
      </c>
      <c r="AB827" s="14">
        <f>ROUND(INDEX(挂机升级突破!$BJ$6:$BT$57,卡牌消耗!X827,S827)*INDEX(卡牌消耗!$B$5:$F$5,V827),0)</f>
        <v>11</v>
      </c>
      <c r="AC827" s="14" t="str">
        <f>IF(T827&gt;0,INDEX(挂机升级突破!$BJ$4:$BT$4,T827),"")</f>
        <v>灵玉</v>
      </c>
      <c r="AD827" s="14">
        <f>IF(T827&gt;0,ROUND(INDEX(挂机升级突破!$BJ$6:$BT$57,卡牌消耗!X827,T827)*INDEX(卡牌消耗!$B$7:$F$7,V827),0),"")</f>
        <v>2</v>
      </c>
    </row>
    <row r="828" spans="16:30" ht="16.5" x14ac:dyDescent="0.2">
      <c r="P828" s="120">
        <v>824</v>
      </c>
      <c r="Q828" s="14">
        <f t="shared" si="148"/>
        <v>16</v>
      </c>
      <c r="R828" s="14">
        <f>INDEX(挂机升级突破!$BG$6:$BG$57,卡牌消耗!X828)</f>
        <v>11</v>
      </c>
      <c r="S828" s="14">
        <f>INDEX(挂机升级突破!BH$6:BH$57,卡牌消耗!$X828)</f>
        <v>5</v>
      </c>
      <c r="T828" s="14">
        <f>INDEX(挂机升级突破!BI$6:BI$57,卡牌消耗!$X828)</f>
        <v>10</v>
      </c>
      <c r="U828" s="14" t="str">
        <f t="shared" si="149"/>
        <v>西方龙</v>
      </c>
      <c r="V828" s="14">
        <f t="shared" si="150"/>
        <v>4</v>
      </c>
      <c r="W828" s="14" t="str">
        <f t="shared" si="151"/>
        <v>西方龙魂火-44</v>
      </c>
      <c r="X828" s="14">
        <f t="shared" si="152"/>
        <v>44</v>
      </c>
      <c r="Y828" s="14" t="str">
        <f>INDEX(挂机升级突破!$BJ$4:$BT$4,INDEX(挂机升级突破!$BG$6:$BG$57,卡牌消耗!X828))</f>
        <v>金币</v>
      </c>
      <c r="Z828" s="14">
        <f>ROUND(INDEX(挂机升级突破!$AZ$6:$AZ$57,卡牌消耗!X828)*INDEX(卡牌消耗!$B$8:$F$8,V828),0)</f>
        <v>117450</v>
      </c>
      <c r="AA828" s="14" t="str">
        <f>IF(S828&gt;0,INDEX(挂机升级突破!$BJ$4:$BT$4,S828),"")</f>
        <v>红色基础材料</v>
      </c>
      <c r="AB828" s="14">
        <f>ROUND(INDEX(挂机升级突破!$BJ$6:$BT$57,卡牌消耗!X828,S828)*INDEX(卡牌消耗!$B$5:$F$5,V828),0)</f>
        <v>13</v>
      </c>
      <c r="AC828" s="14" t="str">
        <f>IF(T828&gt;0,INDEX(挂机升级突破!$BJ$4:$BT$4,T828),"")</f>
        <v>灵玉</v>
      </c>
      <c r="AD828" s="14">
        <f>IF(T828&gt;0,ROUND(INDEX(挂机升级突破!$BJ$6:$BT$57,卡牌消耗!X828,T828)*INDEX(卡牌消耗!$B$7:$F$7,V828),0),"")</f>
        <v>2</v>
      </c>
    </row>
    <row r="829" spans="16:30" ht="16.5" x14ac:dyDescent="0.2">
      <c r="P829" s="120">
        <v>825</v>
      </c>
      <c r="Q829" s="14">
        <f t="shared" si="148"/>
        <v>16</v>
      </c>
      <c r="R829" s="14">
        <f>INDEX(挂机升级突破!$BG$6:$BG$57,卡牌消耗!X829)</f>
        <v>11</v>
      </c>
      <c r="S829" s="14">
        <f>INDEX(挂机升级突破!BH$6:BH$57,卡牌消耗!$X829)</f>
        <v>5</v>
      </c>
      <c r="T829" s="14">
        <f>INDEX(挂机升级突破!BI$6:BI$57,卡牌消耗!$X829)</f>
        <v>10</v>
      </c>
      <c r="U829" s="14" t="str">
        <f t="shared" si="149"/>
        <v>西方龙</v>
      </c>
      <c r="V829" s="14">
        <f t="shared" si="150"/>
        <v>4</v>
      </c>
      <c r="W829" s="14" t="str">
        <f t="shared" si="151"/>
        <v>西方龙魂火-45</v>
      </c>
      <c r="X829" s="14">
        <f t="shared" si="152"/>
        <v>45</v>
      </c>
      <c r="Y829" s="14" t="str">
        <f>INDEX(挂机升级突破!$BJ$4:$BT$4,INDEX(挂机升级突破!$BG$6:$BG$57,卡牌消耗!X829))</f>
        <v>金币</v>
      </c>
      <c r="Z829" s="14">
        <f>ROUND(INDEX(挂机升级突破!$AZ$6:$AZ$57,卡牌消耗!X829)*INDEX(卡牌消耗!$B$8:$F$8,V829),0)</f>
        <v>126953</v>
      </c>
      <c r="AA829" s="14" t="str">
        <f>IF(S829&gt;0,INDEX(挂机升级突破!$BJ$4:$BT$4,S829),"")</f>
        <v>红色基础材料</v>
      </c>
      <c r="AB829" s="14">
        <f>ROUND(INDEX(挂机升级突破!$BJ$6:$BT$57,卡牌消耗!X829,S829)*INDEX(卡牌消耗!$B$5:$F$5,V829),0)</f>
        <v>13</v>
      </c>
      <c r="AC829" s="14" t="str">
        <f>IF(T829&gt;0,INDEX(挂机升级突破!$BJ$4:$BT$4,T829),"")</f>
        <v>灵玉</v>
      </c>
      <c r="AD829" s="14">
        <f>IF(T829&gt;0,ROUND(INDEX(挂机升级突破!$BJ$6:$BT$57,卡牌消耗!X829,T829)*INDEX(卡牌消耗!$B$7:$F$7,V829),0),"")</f>
        <v>2</v>
      </c>
    </row>
    <row r="830" spans="16:30" ht="16.5" x14ac:dyDescent="0.2">
      <c r="P830" s="120">
        <v>826</v>
      </c>
      <c r="Q830" s="14">
        <f t="shared" si="148"/>
        <v>16</v>
      </c>
      <c r="R830" s="14">
        <f>INDEX(挂机升级突破!$BG$6:$BG$57,卡牌消耗!X830)</f>
        <v>11</v>
      </c>
      <c r="S830" s="14">
        <f>INDEX(挂机升级突破!BH$6:BH$57,卡牌消耗!$X830)</f>
        <v>5</v>
      </c>
      <c r="T830" s="14">
        <f>INDEX(挂机升级突破!BI$6:BI$57,卡牌消耗!$X830)</f>
        <v>10</v>
      </c>
      <c r="U830" s="14" t="str">
        <f t="shared" si="149"/>
        <v>西方龙</v>
      </c>
      <c r="V830" s="14">
        <f t="shared" si="150"/>
        <v>4</v>
      </c>
      <c r="W830" s="14" t="str">
        <f t="shared" si="151"/>
        <v>西方龙魂火-46</v>
      </c>
      <c r="X830" s="14">
        <f t="shared" si="152"/>
        <v>46</v>
      </c>
      <c r="Y830" s="14" t="str">
        <f>INDEX(挂机升级突破!$BJ$4:$BT$4,INDEX(挂机升级突破!$BG$6:$BG$57,卡牌消耗!X830))</f>
        <v>金币</v>
      </c>
      <c r="Z830" s="14">
        <f>ROUND(INDEX(挂机升级突破!$AZ$6:$AZ$57,卡牌消耗!X830)*INDEX(卡牌消耗!$B$8:$F$8,V830),0)</f>
        <v>141600</v>
      </c>
      <c r="AA830" s="14" t="str">
        <f>IF(S830&gt;0,INDEX(挂机升级突破!$BJ$4:$BT$4,S830),"")</f>
        <v>红色基础材料</v>
      </c>
      <c r="AB830" s="14">
        <f>ROUND(INDEX(挂机升级突破!$BJ$6:$BT$57,卡牌消耗!X830,S830)*INDEX(卡牌消耗!$B$5:$F$5,V830),0)</f>
        <v>13</v>
      </c>
      <c r="AC830" s="14" t="str">
        <f>IF(T830&gt;0,INDEX(挂机升级突破!$BJ$4:$BT$4,T830),"")</f>
        <v>灵玉</v>
      </c>
      <c r="AD830" s="14">
        <f>IF(T830&gt;0,ROUND(INDEX(挂机升级突破!$BJ$6:$BT$57,卡牌消耗!X830,T830)*INDEX(卡牌消耗!$B$7:$F$7,V830),0),"")</f>
        <v>2</v>
      </c>
    </row>
    <row r="831" spans="16:30" ht="16.5" x14ac:dyDescent="0.2">
      <c r="P831" s="120">
        <v>827</v>
      </c>
      <c r="Q831" s="14">
        <f t="shared" si="148"/>
        <v>16</v>
      </c>
      <c r="R831" s="14">
        <f>INDEX(挂机升级突破!$BG$6:$BG$57,卡牌消耗!X831)</f>
        <v>11</v>
      </c>
      <c r="S831" s="14">
        <f>INDEX(挂机升级突破!BH$6:BH$57,卡牌消耗!$X831)</f>
        <v>5</v>
      </c>
      <c r="T831" s="14">
        <f>INDEX(挂机升级突破!BI$6:BI$57,卡牌消耗!$X831)</f>
        <v>10</v>
      </c>
      <c r="U831" s="14" t="str">
        <f t="shared" si="149"/>
        <v>西方龙</v>
      </c>
      <c r="V831" s="14">
        <f t="shared" si="150"/>
        <v>4</v>
      </c>
      <c r="W831" s="14" t="str">
        <f t="shared" si="151"/>
        <v>西方龙魂火-47</v>
      </c>
      <c r="X831" s="14">
        <f t="shared" si="152"/>
        <v>47</v>
      </c>
      <c r="Y831" s="14" t="str">
        <f>INDEX(挂机升级突破!$BJ$4:$BT$4,INDEX(挂机升级突破!$BG$6:$BG$57,卡牌消耗!X831))</f>
        <v>金币</v>
      </c>
      <c r="Z831" s="14">
        <f>ROUND(INDEX(挂机升级突破!$AZ$6:$AZ$57,卡牌消耗!X831)*INDEX(卡牌消耗!$B$8:$F$8,V831),0)</f>
        <v>150795</v>
      </c>
      <c r="AA831" s="14" t="str">
        <f>IF(S831&gt;0,INDEX(挂机升级突破!$BJ$4:$BT$4,S831),"")</f>
        <v>红色基础材料</v>
      </c>
      <c r="AB831" s="14">
        <f>ROUND(INDEX(挂机升级突破!$BJ$6:$BT$57,卡牌消耗!X831,S831)*INDEX(卡牌消耗!$B$5:$F$5,V831),0)</f>
        <v>13</v>
      </c>
      <c r="AC831" s="14" t="str">
        <f>IF(T831&gt;0,INDEX(挂机升级突破!$BJ$4:$BT$4,T831),"")</f>
        <v>灵玉</v>
      </c>
      <c r="AD831" s="14">
        <f>IF(T831&gt;0,ROUND(INDEX(挂机升级突破!$BJ$6:$BT$57,卡牌消耗!X831,T831)*INDEX(卡牌消耗!$B$7:$F$7,V831),0),"")</f>
        <v>2</v>
      </c>
    </row>
    <row r="832" spans="16:30" ht="16.5" x14ac:dyDescent="0.2">
      <c r="P832" s="120">
        <v>828</v>
      </c>
      <c r="Q832" s="14">
        <f t="shared" si="148"/>
        <v>16</v>
      </c>
      <c r="R832" s="14">
        <f>INDEX(挂机升级突破!$BG$6:$BG$57,卡牌消耗!X832)</f>
        <v>11</v>
      </c>
      <c r="S832" s="14">
        <f>INDEX(挂机升级突破!BH$6:BH$57,卡牌消耗!$X832)</f>
        <v>5</v>
      </c>
      <c r="T832" s="14">
        <f>INDEX(挂机升级突破!BI$6:BI$57,卡牌消耗!$X832)</f>
        <v>10</v>
      </c>
      <c r="U832" s="14" t="str">
        <f t="shared" si="149"/>
        <v>西方龙</v>
      </c>
      <c r="V832" s="14">
        <f t="shared" si="150"/>
        <v>4</v>
      </c>
      <c r="W832" s="14" t="str">
        <f t="shared" si="151"/>
        <v>西方龙魂火-48</v>
      </c>
      <c r="X832" s="14">
        <f t="shared" si="152"/>
        <v>48</v>
      </c>
      <c r="Y832" s="14" t="str">
        <f>INDEX(挂机升级突破!$BJ$4:$BT$4,INDEX(挂机升级突破!$BG$6:$BG$57,卡牌消耗!X832))</f>
        <v>金币</v>
      </c>
      <c r="Z832" s="14">
        <f>ROUND(INDEX(挂机升级突破!$AZ$6:$AZ$57,卡牌消耗!X832)*INDEX(卡牌消耗!$B$8:$F$8,V832),0)</f>
        <v>168195</v>
      </c>
      <c r="AA832" s="14" t="str">
        <f>IF(S832&gt;0,INDEX(挂机升级突破!$BJ$4:$BT$4,S832),"")</f>
        <v>红色基础材料</v>
      </c>
      <c r="AB832" s="14">
        <f>ROUND(INDEX(挂机升级突破!$BJ$6:$BT$57,卡牌消耗!X832,S832)*INDEX(卡牌消耗!$B$5:$F$5,V832),0)</f>
        <v>13</v>
      </c>
      <c r="AC832" s="14" t="str">
        <f>IF(T832&gt;0,INDEX(挂机升级突破!$BJ$4:$BT$4,T832),"")</f>
        <v>灵玉</v>
      </c>
      <c r="AD832" s="14">
        <f>IF(T832&gt;0,ROUND(INDEX(挂机升级突破!$BJ$6:$BT$57,卡牌消耗!X832,T832)*INDEX(卡牌消耗!$B$7:$F$7,V832),0),"")</f>
        <v>2</v>
      </c>
    </row>
    <row r="833" spans="16:30" ht="16.5" x14ac:dyDescent="0.2">
      <c r="P833" s="120">
        <v>829</v>
      </c>
      <c r="Q833" s="14">
        <f t="shared" si="148"/>
        <v>16</v>
      </c>
      <c r="R833" s="14">
        <f>INDEX(挂机升级突破!$BG$6:$BG$57,卡牌消耗!X833)</f>
        <v>11</v>
      </c>
      <c r="S833" s="14">
        <f>INDEX(挂机升级突破!BH$6:BH$57,卡牌消耗!$X833)</f>
        <v>5</v>
      </c>
      <c r="T833" s="14">
        <f>INDEX(挂机升级突破!BI$6:BI$57,卡牌消耗!$X833)</f>
        <v>10</v>
      </c>
      <c r="U833" s="14" t="str">
        <f t="shared" si="149"/>
        <v>西方龙</v>
      </c>
      <c r="V833" s="14">
        <f t="shared" si="150"/>
        <v>4</v>
      </c>
      <c r="W833" s="14" t="str">
        <f t="shared" si="151"/>
        <v>西方龙魂火-49</v>
      </c>
      <c r="X833" s="14">
        <f t="shared" si="152"/>
        <v>49</v>
      </c>
      <c r="Y833" s="14" t="str">
        <f>INDEX(挂机升级突破!$BJ$4:$BT$4,INDEX(挂机升级突破!$BG$6:$BG$57,卡牌消耗!X833))</f>
        <v>金币</v>
      </c>
      <c r="Z833" s="14">
        <f>ROUND(INDEX(挂机升级突破!$AZ$6:$AZ$57,卡牌消耗!X833)*INDEX(卡牌消耗!$B$8:$F$8,V833),0)</f>
        <v>176903</v>
      </c>
      <c r="AA833" s="14" t="str">
        <f>IF(S833&gt;0,INDEX(挂机升级突破!$BJ$4:$BT$4,S833),"")</f>
        <v>红色基础材料</v>
      </c>
      <c r="AB833" s="14">
        <f>ROUND(INDEX(挂机升级突破!$BJ$6:$BT$57,卡牌消耗!X833,S833)*INDEX(卡牌消耗!$B$5:$F$5,V833),0)</f>
        <v>14</v>
      </c>
      <c r="AC833" s="14" t="str">
        <f>IF(T833&gt;0,INDEX(挂机升级突破!$BJ$4:$BT$4,T833),"")</f>
        <v>灵玉</v>
      </c>
      <c r="AD833" s="14">
        <f>IF(T833&gt;0,ROUND(INDEX(挂机升级突破!$BJ$6:$BT$57,卡牌消耗!X833,T833)*INDEX(卡牌消耗!$B$7:$F$7,V833),0),"")</f>
        <v>2</v>
      </c>
    </row>
    <row r="834" spans="16:30" ht="16.5" x14ac:dyDescent="0.2">
      <c r="P834" s="120">
        <v>830</v>
      </c>
      <c r="Q834" s="14">
        <f t="shared" si="148"/>
        <v>16</v>
      </c>
      <c r="R834" s="14">
        <f>INDEX(挂机升级突破!$BG$6:$BG$57,卡牌消耗!X834)</f>
        <v>11</v>
      </c>
      <c r="S834" s="14">
        <f>INDEX(挂机升级突破!BH$6:BH$57,卡牌消耗!$X834)</f>
        <v>5</v>
      </c>
      <c r="T834" s="14">
        <f>INDEX(挂机升级突破!BI$6:BI$57,卡牌消耗!$X834)</f>
        <v>10</v>
      </c>
      <c r="U834" s="14" t="str">
        <f t="shared" si="149"/>
        <v>西方龙</v>
      </c>
      <c r="V834" s="14">
        <f t="shared" si="150"/>
        <v>4</v>
      </c>
      <c r="W834" s="14" t="str">
        <f t="shared" si="151"/>
        <v>西方龙魂火-50</v>
      </c>
      <c r="X834" s="14">
        <f t="shared" si="152"/>
        <v>50</v>
      </c>
      <c r="Y834" s="14" t="str">
        <f>INDEX(挂机升级突破!$BJ$4:$BT$4,INDEX(挂机升级突破!$BG$6:$BG$57,卡牌消耗!X834))</f>
        <v>金币</v>
      </c>
      <c r="Z834" s="14">
        <f>ROUND(INDEX(挂机升级突破!$AZ$6:$AZ$57,卡牌消耗!X834)*INDEX(卡牌消耗!$B$8:$F$8,V834),0)</f>
        <v>197310</v>
      </c>
      <c r="AA834" s="14" t="str">
        <f>IF(S834&gt;0,INDEX(挂机升级突破!$BJ$4:$BT$4,S834),"")</f>
        <v>红色基础材料</v>
      </c>
      <c r="AB834" s="14">
        <f>ROUND(INDEX(挂机升级突破!$BJ$6:$BT$57,卡牌消耗!X834,S834)*INDEX(卡牌消耗!$B$5:$F$5,V834),0)</f>
        <v>14</v>
      </c>
      <c r="AC834" s="14" t="str">
        <f>IF(T834&gt;0,INDEX(挂机升级突破!$BJ$4:$BT$4,T834),"")</f>
        <v>灵玉</v>
      </c>
      <c r="AD834" s="14">
        <f>IF(T834&gt;0,ROUND(INDEX(挂机升级突破!$BJ$6:$BT$57,卡牌消耗!X834,T834)*INDEX(卡牌消耗!$B$7:$F$7,V834),0),"")</f>
        <v>2</v>
      </c>
    </row>
    <row r="835" spans="16:30" ht="16.5" x14ac:dyDescent="0.2">
      <c r="P835" s="120">
        <v>831</v>
      </c>
      <c r="Q835" s="14">
        <f t="shared" si="148"/>
        <v>16</v>
      </c>
      <c r="R835" s="14">
        <f>INDEX(挂机升级突破!$BG$6:$BG$57,卡牌消耗!X835)</f>
        <v>11</v>
      </c>
      <c r="S835" s="14">
        <f>INDEX(挂机升级突破!BH$6:BH$57,卡牌消耗!$X835)</f>
        <v>5</v>
      </c>
      <c r="T835" s="14">
        <f>INDEX(挂机升级突破!BI$6:BI$57,卡牌消耗!$X835)</f>
        <v>10</v>
      </c>
      <c r="U835" s="14" t="str">
        <f t="shared" si="149"/>
        <v>西方龙</v>
      </c>
      <c r="V835" s="14">
        <f t="shared" si="150"/>
        <v>4</v>
      </c>
      <c r="W835" s="14" t="str">
        <f t="shared" si="151"/>
        <v>西方龙魂火-51</v>
      </c>
      <c r="X835" s="14">
        <f t="shared" si="152"/>
        <v>51</v>
      </c>
      <c r="Y835" s="14" t="str">
        <f>INDEX(挂机升级突破!$BJ$4:$BT$4,INDEX(挂机升级突破!$BG$6:$BG$57,卡牌消耗!X835))</f>
        <v>金币</v>
      </c>
      <c r="Z835" s="14">
        <f>ROUND(INDEX(挂机升级突破!$AZ$6:$AZ$57,卡牌消耗!X835)*INDEX(卡牌消耗!$B$8:$F$8,V835),0)</f>
        <v>205920</v>
      </c>
      <c r="AA835" s="14" t="str">
        <f>IF(S835&gt;0,INDEX(挂机升级突破!$BJ$4:$BT$4,S835),"")</f>
        <v>红色基础材料</v>
      </c>
      <c r="AB835" s="14">
        <f>ROUND(INDEX(挂机升级突破!$BJ$6:$BT$57,卡牌消耗!X835,S835)*INDEX(卡牌消耗!$B$5:$F$5,V835),0)</f>
        <v>14</v>
      </c>
      <c r="AC835" s="14" t="str">
        <f>IF(T835&gt;0,INDEX(挂机升级突破!$BJ$4:$BT$4,T835),"")</f>
        <v>灵玉</v>
      </c>
      <c r="AD835" s="14">
        <f>IF(T835&gt;0,ROUND(INDEX(挂机升级突破!$BJ$6:$BT$57,卡牌消耗!X835,T835)*INDEX(卡牌消耗!$B$7:$F$7,V835),0),"")</f>
        <v>2</v>
      </c>
    </row>
    <row r="836" spans="16:30" ht="16.5" x14ac:dyDescent="0.2">
      <c r="P836" s="120">
        <v>832</v>
      </c>
      <c r="Q836" s="14">
        <f t="shared" si="148"/>
        <v>16</v>
      </c>
      <c r="R836" s="14">
        <f>INDEX(挂机升级突破!$BG$6:$BG$57,卡牌消耗!X836)</f>
        <v>11</v>
      </c>
      <c r="S836" s="14">
        <f>INDEX(挂机升级突破!BH$6:BH$57,卡牌消耗!$X836)</f>
        <v>5</v>
      </c>
      <c r="T836" s="14">
        <f>INDEX(挂机升级突破!BI$6:BI$57,卡牌消耗!$X836)</f>
        <v>10</v>
      </c>
      <c r="U836" s="14" t="str">
        <f t="shared" si="149"/>
        <v>西方龙</v>
      </c>
      <c r="V836" s="14">
        <f t="shared" si="150"/>
        <v>4</v>
      </c>
      <c r="W836" s="14" t="str">
        <f t="shared" si="151"/>
        <v>西方龙魂火-52</v>
      </c>
      <c r="X836" s="14">
        <f t="shared" si="152"/>
        <v>52</v>
      </c>
      <c r="Y836" s="14" t="str">
        <f>INDEX(挂机升级突破!$BJ$4:$BT$4,INDEX(挂机升级突破!$BG$6:$BG$57,卡牌消耗!X836))</f>
        <v>金币</v>
      </c>
      <c r="Z836" s="14">
        <f>ROUND(INDEX(挂机升级突破!$AZ$6:$AZ$57,卡牌消耗!X836)*INDEX(卡牌消耗!$B$8:$F$8,V836),0)</f>
        <v>229680</v>
      </c>
      <c r="AA836" s="14" t="str">
        <f>IF(S836&gt;0,INDEX(挂机升级突破!$BJ$4:$BT$4,S836),"")</f>
        <v>红色基础材料</v>
      </c>
      <c r="AB836" s="14">
        <f>ROUND(INDEX(挂机升级突破!$BJ$6:$BT$57,卡牌消耗!X836,S836)*INDEX(卡牌消耗!$B$5:$F$5,V836),0)</f>
        <v>14</v>
      </c>
      <c r="AC836" s="14" t="str">
        <f>IF(T836&gt;0,INDEX(挂机升级突破!$BJ$4:$BT$4,T836),"")</f>
        <v>灵玉</v>
      </c>
      <c r="AD836" s="14">
        <f>IF(T836&gt;0,ROUND(INDEX(挂机升级突破!$BJ$6:$BT$57,卡牌消耗!X836,T836)*INDEX(卡牌消耗!$B$7:$F$7,V836),0),"")</f>
        <v>2</v>
      </c>
    </row>
    <row r="837" spans="16:30" ht="16.5" x14ac:dyDescent="0.2">
      <c r="P837" s="120">
        <v>833</v>
      </c>
      <c r="Q837" s="14">
        <f t="shared" si="148"/>
        <v>17</v>
      </c>
      <c r="R837" s="14">
        <f>INDEX(挂机升级突破!$BG$6:$BG$57,卡牌消耗!X837)</f>
        <v>11</v>
      </c>
      <c r="S837" s="14">
        <f>INDEX(挂机升级突破!BH$6:BH$57,卡牌消耗!$X837)</f>
        <v>1</v>
      </c>
      <c r="T837" s="14">
        <f>INDEX(挂机升级突破!BI$6:BI$57,卡牌消耗!$X837)</f>
        <v>0</v>
      </c>
      <c r="U837" s="14" t="str">
        <f t="shared" si="149"/>
        <v>飞廉</v>
      </c>
      <c r="V837" s="14">
        <f t="shared" si="150"/>
        <v>3</v>
      </c>
      <c r="W837" s="14" t="str">
        <f t="shared" si="151"/>
        <v>飞廉魂火-1</v>
      </c>
      <c r="X837" s="14">
        <f t="shared" si="152"/>
        <v>1</v>
      </c>
      <c r="Y837" s="14" t="str">
        <f>INDEX(挂机升级突破!$BJ$4:$BT$4,INDEX(挂机升级突破!$BG$6:$BG$57,卡牌消耗!X837))</f>
        <v>金币</v>
      </c>
      <c r="Z837" s="14">
        <f>ROUND(INDEX(挂机升级突破!$AZ$6:$AZ$57,卡牌消耗!X837)*INDEX(卡牌消耗!$B$8:$F$8,V837),0)</f>
        <v>80</v>
      </c>
      <c r="AA837" s="14" t="str">
        <f>IF(S837&gt;0,INDEX(挂机升级突破!$BJ$4:$BT$4,S837),"")</f>
        <v>绿色基础材料</v>
      </c>
      <c r="AB837" s="14">
        <f>ROUND(INDEX(挂机升级突破!$BJ$6:$BT$57,卡牌消耗!X837,S837)*INDEX(卡牌消耗!$B$5:$F$5,V837),0)</f>
        <v>15</v>
      </c>
      <c r="AC837" s="14" t="str">
        <f>IF(T837&gt;0,INDEX(挂机升级突破!$BJ$4:$BT$4,T837),"")</f>
        <v/>
      </c>
      <c r="AD837" s="14" t="str">
        <f>IF(T837&gt;0,ROUND(INDEX(挂机升级突破!$BJ$6:$BT$57,卡牌消耗!X837,T837)*INDEX(卡牌消耗!$B$7:$F$7,V837),0),"")</f>
        <v/>
      </c>
    </row>
    <row r="838" spans="16:30" ht="16.5" x14ac:dyDescent="0.2">
      <c r="P838" s="120">
        <v>834</v>
      </c>
      <c r="Q838" s="14">
        <f t="shared" ref="Q838:Q901" si="153">INT((P838-1)/52)+1</f>
        <v>17</v>
      </c>
      <c r="R838" s="14">
        <f>INDEX(挂机升级突破!$BG$6:$BG$57,卡牌消耗!X838)</f>
        <v>11</v>
      </c>
      <c r="S838" s="14">
        <f>INDEX(挂机升级突破!BH$6:BH$57,卡牌消耗!$X838)</f>
        <v>1</v>
      </c>
      <c r="T838" s="14">
        <f>INDEX(挂机升级突破!BI$6:BI$57,卡牌消耗!$X838)</f>
        <v>0</v>
      </c>
      <c r="U838" s="14" t="str">
        <f t="shared" ref="U838:U901" si="154">INDEX($B$13:$B$40,Q838)</f>
        <v>飞廉</v>
      </c>
      <c r="V838" s="14">
        <f t="shared" ref="V838:V901" si="155">INDEX($C$13:$C$40,Q838)</f>
        <v>3</v>
      </c>
      <c r="W838" s="14" t="str">
        <f t="shared" ref="W838:W901" si="156">U838&amp;"魂火-"&amp;X838</f>
        <v>飞廉魂火-2</v>
      </c>
      <c r="X838" s="14">
        <f t="shared" ref="X838:X901" si="157">P838-(Q838-1)*52</f>
        <v>2</v>
      </c>
      <c r="Y838" s="14" t="str">
        <f>INDEX(挂机升级突破!$BJ$4:$BT$4,INDEX(挂机升级突破!$BG$6:$BG$57,卡牌消耗!X838))</f>
        <v>金币</v>
      </c>
      <c r="Z838" s="14">
        <f>ROUND(INDEX(挂机升级突破!$AZ$6:$AZ$57,卡牌消耗!X838)*INDEX(卡牌消耗!$B$8:$F$8,V838),0)</f>
        <v>120</v>
      </c>
      <c r="AA838" s="14" t="str">
        <f>IF(S838&gt;0,INDEX(挂机升级突破!$BJ$4:$BT$4,S838),"")</f>
        <v>绿色基础材料</v>
      </c>
      <c r="AB838" s="14">
        <f>ROUND(INDEX(挂机升级突破!$BJ$6:$BT$57,卡牌消耗!X838,S838)*INDEX(卡牌消耗!$B$5:$F$5,V838),0)</f>
        <v>40</v>
      </c>
      <c r="AC838" s="14" t="str">
        <f>IF(T838&gt;0,INDEX(挂机升级突破!$BJ$4:$BT$4,T838),"")</f>
        <v/>
      </c>
      <c r="AD838" s="14" t="str">
        <f>IF(T838&gt;0,ROUND(INDEX(挂机升级突破!$BJ$6:$BT$57,卡牌消耗!X838,T838)*INDEX(卡牌消耗!$B$7:$F$7,V838),0),"")</f>
        <v/>
      </c>
    </row>
    <row r="839" spans="16:30" ht="16.5" x14ac:dyDescent="0.2">
      <c r="P839" s="120">
        <v>835</v>
      </c>
      <c r="Q839" s="14">
        <f t="shared" si="153"/>
        <v>17</v>
      </c>
      <c r="R839" s="14">
        <f>INDEX(挂机升级突破!$BG$6:$BG$57,卡牌消耗!X839)</f>
        <v>11</v>
      </c>
      <c r="S839" s="14">
        <f>INDEX(挂机升级突破!BH$6:BH$57,卡牌消耗!$X839)</f>
        <v>1</v>
      </c>
      <c r="T839" s="14">
        <f>INDEX(挂机升级突破!BI$6:BI$57,卡牌消耗!$X839)</f>
        <v>0</v>
      </c>
      <c r="U839" s="14" t="str">
        <f t="shared" si="154"/>
        <v>飞廉</v>
      </c>
      <c r="V839" s="14">
        <f t="shared" si="155"/>
        <v>3</v>
      </c>
      <c r="W839" s="14" t="str">
        <f t="shared" si="156"/>
        <v>飞廉魂火-3</v>
      </c>
      <c r="X839" s="14">
        <f t="shared" si="157"/>
        <v>3</v>
      </c>
      <c r="Y839" s="14" t="str">
        <f>INDEX(挂机升级突破!$BJ$4:$BT$4,INDEX(挂机升级突破!$BG$6:$BG$57,卡牌消耗!X839))</f>
        <v>金币</v>
      </c>
      <c r="Z839" s="14">
        <f>ROUND(INDEX(挂机升级突破!$AZ$6:$AZ$57,卡牌消耗!X839)*INDEX(卡牌消耗!$B$8:$F$8,V839),0)</f>
        <v>180</v>
      </c>
      <c r="AA839" s="14" t="str">
        <f>IF(S839&gt;0,INDEX(挂机升级突破!$BJ$4:$BT$4,S839),"")</f>
        <v>绿色基础材料</v>
      </c>
      <c r="AB839" s="14">
        <f>ROUND(INDEX(挂机升级突破!$BJ$6:$BT$57,卡牌消耗!X839,S839)*INDEX(卡牌消耗!$B$5:$F$5,V839),0)</f>
        <v>50</v>
      </c>
      <c r="AC839" s="14" t="str">
        <f>IF(T839&gt;0,INDEX(挂机升级突破!$BJ$4:$BT$4,T839),"")</f>
        <v/>
      </c>
      <c r="AD839" s="14" t="str">
        <f>IF(T839&gt;0,ROUND(INDEX(挂机升级突破!$BJ$6:$BT$57,卡牌消耗!X839,T839)*INDEX(卡牌消耗!$B$7:$F$7,V839),0),"")</f>
        <v/>
      </c>
    </row>
    <row r="840" spans="16:30" ht="16.5" x14ac:dyDescent="0.2">
      <c r="P840" s="120">
        <v>836</v>
      </c>
      <c r="Q840" s="14">
        <f t="shared" si="153"/>
        <v>17</v>
      </c>
      <c r="R840" s="14">
        <f>INDEX(挂机升级突破!$BG$6:$BG$57,卡牌消耗!X840)</f>
        <v>11</v>
      </c>
      <c r="S840" s="14">
        <f>INDEX(挂机升级突破!BH$6:BH$57,卡牌消耗!$X840)</f>
        <v>1</v>
      </c>
      <c r="T840" s="14">
        <f>INDEX(挂机升级突破!BI$6:BI$57,卡牌消耗!$X840)</f>
        <v>0</v>
      </c>
      <c r="U840" s="14" t="str">
        <f t="shared" si="154"/>
        <v>飞廉</v>
      </c>
      <c r="V840" s="14">
        <f t="shared" si="155"/>
        <v>3</v>
      </c>
      <c r="W840" s="14" t="str">
        <f t="shared" si="156"/>
        <v>飞廉魂火-4</v>
      </c>
      <c r="X840" s="14">
        <f t="shared" si="157"/>
        <v>4</v>
      </c>
      <c r="Y840" s="14" t="str">
        <f>INDEX(挂机升级突破!$BJ$4:$BT$4,INDEX(挂机升级突破!$BG$6:$BG$57,卡牌消耗!X840))</f>
        <v>金币</v>
      </c>
      <c r="Z840" s="14">
        <f>ROUND(INDEX(挂机升级突破!$AZ$6:$AZ$57,卡牌消耗!X840)*INDEX(卡牌消耗!$B$8:$F$8,V840),0)</f>
        <v>480</v>
      </c>
      <c r="AA840" s="14" t="str">
        <f>IF(S840&gt;0,INDEX(挂机升级突破!$BJ$4:$BT$4,S840),"")</f>
        <v>绿色基础材料</v>
      </c>
      <c r="AB840" s="14">
        <f>ROUND(INDEX(挂机升级突破!$BJ$6:$BT$57,卡牌消耗!X840,S840)*INDEX(卡牌消耗!$B$5:$F$5,V840),0)</f>
        <v>80</v>
      </c>
      <c r="AC840" s="14" t="str">
        <f>IF(T840&gt;0,INDEX(挂机升级突破!$BJ$4:$BT$4,T840),"")</f>
        <v/>
      </c>
      <c r="AD840" s="14" t="str">
        <f>IF(T840&gt;0,ROUND(INDEX(挂机升级突破!$BJ$6:$BT$57,卡牌消耗!X840,T840)*INDEX(卡牌消耗!$B$7:$F$7,V840),0),"")</f>
        <v/>
      </c>
    </row>
    <row r="841" spans="16:30" ht="16.5" x14ac:dyDescent="0.2">
      <c r="P841" s="120">
        <v>837</v>
      </c>
      <c r="Q841" s="14">
        <f t="shared" si="153"/>
        <v>17</v>
      </c>
      <c r="R841" s="14">
        <f>INDEX(挂机升级突破!$BG$6:$BG$57,卡牌消耗!X841)</f>
        <v>11</v>
      </c>
      <c r="S841" s="14">
        <f>INDEX(挂机升级突破!BH$6:BH$57,卡牌消耗!$X841)</f>
        <v>1</v>
      </c>
      <c r="T841" s="14">
        <f>INDEX(挂机升级突破!BI$6:BI$57,卡牌消耗!$X841)</f>
        <v>0</v>
      </c>
      <c r="U841" s="14" t="str">
        <f t="shared" si="154"/>
        <v>飞廉</v>
      </c>
      <c r="V841" s="14">
        <f t="shared" si="155"/>
        <v>3</v>
      </c>
      <c r="W841" s="14" t="str">
        <f t="shared" si="156"/>
        <v>飞廉魂火-5</v>
      </c>
      <c r="X841" s="14">
        <f t="shared" si="157"/>
        <v>5</v>
      </c>
      <c r="Y841" s="14" t="str">
        <f>INDEX(挂机升级突破!$BJ$4:$BT$4,INDEX(挂机升级突破!$BG$6:$BG$57,卡牌消耗!X841))</f>
        <v>金币</v>
      </c>
      <c r="Z841" s="14">
        <f>ROUND(INDEX(挂机升级突破!$AZ$6:$AZ$57,卡牌消耗!X841)*INDEX(卡牌消耗!$B$8:$F$8,V841),0)</f>
        <v>1000</v>
      </c>
      <c r="AA841" s="14" t="str">
        <f>IF(S841&gt;0,INDEX(挂机升级突破!$BJ$4:$BT$4,S841),"")</f>
        <v>绿色基础材料</v>
      </c>
      <c r="AB841" s="14">
        <f>ROUND(INDEX(挂机升级突破!$BJ$6:$BT$57,卡牌消耗!X841,S841)*INDEX(卡牌消耗!$B$5:$F$5,V841),0)</f>
        <v>80</v>
      </c>
      <c r="AC841" s="14" t="str">
        <f>IF(T841&gt;0,INDEX(挂机升级突破!$BJ$4:$BT$4,T841),"")</f>
        <v/>
      </c>
      <c r="AD841" s="14" t="str">
        <f>IF(T841&gt;0,ROUND(INDEX(挂机升级突破!$BJ$6:$BT$57,卡牌消耗!X841,T841)*INDEX(卡牌消耗!$B$7:$F$7,V841),0),"")</f>
        <v/>
      </c>
    </row>
    <row r="842" spans="16:30" ht="16.5" x14ac:dyDescent="0.2">
      <c r="P842" s="120">
        <v>838</v>
      </c>
      <c r="Q842" s="14">
        <f t="shared" si="153"/>
        <v>17</v>
      </c>
      <c r="R842" s="14">
        <f>INDEX(挂机升级突破!$BG$6:$BG$57,卡牌消耗!X842)</f>
        <v>11</v>
      </c>
      <c r="S842" s="14">
        <f>INDEX(挂机升级突破!BH$6:BH$57,卡牌消耗!$X842)</f>
        <v>2</v>
      </c>
      <c r="T842" s="14">
        <f>INDEX(挂机升级突破!BI$6:BI$57,卡牌消耗!$X842)</f>
        <v>0</v>
      </c>
      <c r="U842" s="14" t="str">
        <f t="shared" si="154"/>
        <v>飞廉</v>
      </c>
      <c r="V842" s="14">
        <f t="shared" si="155"/>
        <v>3</v>
      </c>
      <c r="W842" s="14" t="str">
        <f t="shared" si="156"/>
        <v>飞廉魂火-6</v>
      </c>
      <c r="X842" s="14">
        <f t="shared" si="157"/>
        <v>6</v>
      </c>
      <c r="Y842" s="14" t="str">
        <f>INDEX(挂机升级突破!$BJ$4:$BT$4,INDEX(挂机升级突破!$BG$6:$BG$57,卡牌消耗!X842))</f>
        <v>金币</v>
      </c>
      <c r="Z842" s="14">
        <f>ROUND(INDEX(挂机升级突破!$AZ$6:$AZ$57,卡牌消耗!X842)*INDEX(卡牌消耗!$B$8:$F$8,V842),0)</f>
        <v>1440</v>
      </c>
      <c r="AA842" s="14" t="str">
        <f>IF(S842&gt;0,INDEX(挂机升级突破!$BJ$4:$BT$4,S842),"")</f>
        <v>蓝色基础材料</v>
      </c>
      <c r="AB842" s="14">
        <f>ROUND(INDEX(挂机升级突破!$BJ$6:$BT$57,卡牌消耗!X842,S842)*INDEX(卡牌消耗!$B$5:$F$5,V842),0)</f>
        <v>20</v>
      </c>
      <c r="AC842" s="14" t="str">
        <f>IF(T842&gt;0,INDEX(挂机升级突破!$BJ$4:$BT$4,T842),"")</f>
        <v/>
      </c>
      <c r="AD842" s="14" t="str">
        <f>IF(T842&gt;0,ROUND(INDEX(挂机升级突破!$BJ$6:$BT$57,卡牌消耗!X842,T842)*INDEX(卡牌消耗!$B$7:$F$7,V842),0),"")</f>
        <v/>
      </c>
    </row>
    <row r="843" spans="16:30" ht="16.5" x14ac:dyDescent="0.2">
      <c r="P843" s="120">
        <v>839</v>
      </c>
      <c r="Q843" s="14">
        <f t="shared" si="153"/>
        <v>17</v>
      </c>
      <c r="R843" s="14">
        <f>INDEX(挂机升级突破!$BG$6:$BG$57,卡牌消耗!X843)</f>
        <v>11</v>
      </c>
      <c r="S843" s="14">
        <f>INDEX(挂机升级突破!BH$6:BH$57,卡牌消耗!$X843)</f>
        <v>2</v>
      </c>
      <c r="T843" s="14">
        <f>INDEX(挂机升级突破!BI$6:BI$57,卡牌消耗!$X843)</f>
        <v>0</v>
      </c>
      <c r="U843" s="14" t="str">
        <f t="shared" si="154"/>
        <v>飞廉</v>
      </c>
      <c r="V843" s="14">
        <f t="shared" si="155"/>
        <v>3</v>
      </c>
      <c r="W843" s="14" t="str">
        <f t="shared" si="156"/>
        <v>飞廉魂火-7</v>
      </c>
      <c r="X843" s="14">
        <f t="shared" si="157"/>
        <v>7</v>
      </c>
      <c r="Y843" s="14" t="str">
        <f>INDEX(挂机升级突破!$BJ$4:$BT$4,INDEX(挂机升级突破!$BG$6:$BG$57,卡牌消耗!X843))</f>
        <v>金币</v>
      </c>
      <c r="Z843" s="14">
        <f>ROUND(INDEX(挂机升级突破!$AZ$6:$AZ$57,卡牌消耗!X843)*INDEX(卡牌消耗!$B$8:$F$8,V843),0)</f>
        <v>2100</v>
      </c>
      <c r="AA843" s="14" t="str">
        <f>IF(S843&gt;0,INDEX(挂机升级突破!$BJ$4:$BT$4,S843),"")</f>
        <v>蓝色基础材料</v>
      </c>
      <c r="AB843" s="14">
        <f>ROUND(INDEX(挂机升级突破!$BJ$6:$BT$57,卡牌消耗!X843,S843)*INDEX(卡牌消耗!$B$5:$F$5,V843),0)</f>
        <v>20</v>
      </c>
      <c r="AC843" s="14" t="str">
        <f>IF(T843&gt;0,INDEX(挂机升级突破!$BJ$4:$BT$4,T843),"")</f>
        <v/>
      </c>
      <c r="AD843" s="14" t="str">
        <f>IF(T843&gt;0,ROUND(INDEX(挂机升级突破!$BJ$6:$BT$57,卡牌消耗!X843,T843)*INDEX(卡牌消耗!$B$7:$F$7,V843),0),"")</f>
        <v/>
      </c>
    </row>
    <row r="844" spans="16:30" ht="16.5" x14ac:dyDescent="0.2">
      <c r="P844" s="120">
        <v>840</v>
      </c>
      <c r="Q844" s="14">
        <f t="shared" si="153"/>
        <v>17</v>
      </c>
      <c r="R844" s="14">
        <f>INDEX(挂机升级突破!$BG$6:$BG$57,卡牌消耗!X844)</f>
        <v>11</v>
      </c>
      <c r="S844" s="14">
        <f>INDEX(挂机升级突破!BH$6:BH$57,卡牌消耗!$X844)</f>
        <v>2</v>
      </c>
      <c r="T844" s="14">
        <f>INDEX(挂机升级突破!BI$6:BI$57,卡牌消耗!$X844)</f>
        <v>0</v>
      </c>
      <c r="U844" s="14" t="str">
        <f t="shared" si="154"/>
        <v>飞廉</v>
      </c>
      <c r="V844" s="14">
        <f t="shared" si="155"/>
        <v>3</v>
      </c>
      <c r="W844" s="14" t="str">
        <f t="shared" si="156"/>
        <v>飞廉魂火-8</v>
      </c>
      <c r="X844" s="14">
        <f t="shared" si="157"/>
        <v>8</v>
      </c>
      <c r="Y844" s="14" t="str">
        <f>INDEX(挂机升级突破!$BJ$4:$BT$4,INDEX(挂机升级突破!$BG$6:$BG$57,卡牌消耗!X844))</f>
        <v>金币</v>
      </c>
      <c r="Z844" s="14">
        <f>ROUND(INDEX(挂机升级突破!$AZ$6:$AZ$57,卡牌消耗!X844)*INDEX(卡牌消耗!$B$8:$F$8,V844),0)</f>
        <v>2880</v>
      </c>
      <c r="AA844" s="14" t="str">
        <f>IF(S844&gt;0,INDEX(挂机升级突破!$BJ$4:$BT$4,S844),"")</f>
        <v>蓝色基础材料</v>
      </c>
      <c r="AB844" s="14">
        <f>ROUND(INDEX(挂机升级突破!$BJ$6:$BT$57,卡牌消耗!X844,S844)*INDEX(卡牌消耗!$B$5:$F$5,V844),0)</f>
        <v>35</v>
      </c>
      <c r="AC844" s="14" t="str">
        <f>IF(T844&gt;0,INDEX(挂机升级突破!$BJ$4:$BT$4,T844),"")</f>
        <v/>
      </c>
      <c r="AD844" s="14" t="str">
        <f>IF(T844&gt;0,ROUND(INDEX(挂机升级突破!$BJ$6:$BT$57,卡牌消耗!X844,T844)*INDEX(卡牌消耗!$B$7:$F$7,V844),0),"")</f>
        <v/>
      </c>
    </row>
    <row r="845" spans="16:30" ht="16.5" x14ac:dyDescent="0.2">
      <c r="P845" s="120">
        <v>841</v>
      </c>
      <c r="Q845" s="14">
        <f t="shared" si="153"/>
        <v>17</v>
      </c>
      <c r="R845" s="14">
        <f>INDEX(挂机升级突破!$BG$6:$BG$57,卡牌消耗!X845)</f>
        <v>11</v>
      </c>
      <c r="S845" s="14">
        <f>INDEX(挂机升级突破!BH$6:BH$57,卡牌消耗!$X845)</f>
        <v>2</v>
      </c>
      <c r="T845" s="14">
        <f>INDEX(挂机升级突破!BI$6:BI$57,卡牌消耗!$X845)</f>
        <v>0</v>
      </c>
      <c r="U845" s="14" t="str">
        <f t="shared" si="154"/>
        <v>飞廉</v>
      </c>
      <c r="V845" s="14">
        <f t="shared" si="155"/>
        <v>3</v>
      </c>
      <c r="W845" s="14" t="str">
        <f t="shared" si="156"/>
        <v>飞廉魂火-9</v>
      </c>
      <c r="X845" s="14">
        <f t="shared" si="157"/>
        <v>9</v>
      </c>
      <c r="Y845" s="14" t="str">
        <f>INDEX(挂机升级突破!$BJ$4:$BT$4,INDEX(挂机升级突破!$BG$6:$BG$57,卡牌消耗!X845))</f>
        <v>金币</v>
      </c>
      <c r="Z845" s="14">
        <f>ROUND(INDEX(挂机升级突破!$AZ$6:$AZ$57,卡牌消耗!X845)*INDEX(卡牌消耗!$B$8:$F$8,V845),0)</f>
        <v>3120</v>
      </c>
      <c r="AA845" s="14" t="str">
        <f>IF(S845&gt;0,INDEX(挂机升级突破!$BJ$4:$BT$4,S845),"")</f>
        <v>蓝色基础材料</v>
      </c>
      <c r="AB845" s="14">
        <f>ROUND(INDEX(挂机升级突破!$BJ$6:$BT$57,卡牌消耗!X845,S845)*INDEX(卡牌消耗!$B$5:$F$5,V845),0)</f>
        <v>35</v>
      </c>
      <c r="AC845" s="14" t="str">
        <f>IF(T845&gt;0,INDEX(挂机升级突破!$BJ$4:$BT$4,T845),"")</f>
        <v/>
      </c>
      <c r="AD845" s="14" t="str">
        <f>IF(T845&gt;0,ROUND(INDEX(挂机升级突破!$BJ$6:$BT$57,卡牌消耗!X845,T845)*INDEX(卡牌消耗!$B$7:$F$7,V845),0),"")</f>
        <v/>
      </c>
    </row>
    <row r="846" spans="16:30" ht="16.5" x14ac:dyDescent="0.2">
      <c r="P846" s="120">
        <v>842</v>
      </c>
      <c r="Q846" s="14">
        <f t="shared" si="153"/>
        <v>17</v>
      </c>
      <c r="R846" s="14">
        <f>INDEX(挂机升级突破!$BG$6:$BG$57,卡牌消耗!X846)</f>
        <v>11</v>
      </c>
      <c r="S846" s="14">
        <f>INDEX(挂机升级突破!BH$6:BH$57,卡牌消耗!$X846)</f>
        <v>2</v>
      </c>
      <c r="T846" s="14">
        <f>INDEX(挂机升级突破!BI$6:BI$57,卡牌消耗!$X846)</f>
        <v>0</v>
      </c>
      <c r="U846" s="14" t="str">
        <f t="shared" si="154"/>
        <v>飞廉</v>
      </c>
      <c r="V846" s="14">
        <f t="shared" si="155"/>
        <v>3</v>
      </c>
      <c r="W846" s="14" t="str">
        <f t="shared" si="156"/>
        <v>飞廉魂火-10</v>
      </c>
      <c r="X846" s="14">
        <f t="shared" si="157"/>
        <v>10</v>
      </c>
      <c r="Y846" s="14" t="str">
        <f>INDEX(挂机升级突破!$BJ$4:$BT$4,INDEX(挂机升级突破!$BG$6:$BG$57,卡牌消耗!X846))</f>
        <v>金币</v>
      </c>
      <c r="Z846" s="14">
        <f>ROUND(INDEX(挂机升级突破!$AZ$6:$AZ$57,卡牌消耗!X846)*INDEX(卡牌消耗!$B$8:$F$8,V846),0)</f>
        <v>3480</v>
      </c>
      <c r="AA846" s="14" t="str">
        <f>IF(S846&gt;0,INDEX(挂机升级突破!$BJ$4:$BT$4,S846),"")</f>
        <v>蓝色基础材料</v>
      </c>
      <c r="AB846" s="14">
        <f>ROUND(INDEX(挂机升级突破!$BJ$6:$BT$57,卡牌消耗!X846,S846)*INDEX(卡牌消耗!$B$5:$F$5,V846),0)</f>
        <v>55</v>
      </c>
      <c r="AC846" s="14" t="str">
        <f>IF(T846&gt;0,INDEX(挂机升级突破!$BJ$4:$BT$4,T846),"")</f>
        <v/>
      </c>
      <c r="AD846" s="14" t="str">
        <f>IF(T846&gt;0,ROUND(INDEX(挂机升级突破!$BJ$6:$BT$57,卡牌消耗!X846,T846)*INDEX(卡牌消耗!$B$7:$F$7,V846),0),"")</f>
        <v/>
      </c>
    </row>
    <row r="847" spans="16:30" ht="16.5" x14ac:dyDescent="0.2">
      <c r="P847" s="120">
        <v>843</v>
      </c>
      <c r="Q847" s="14">
        <f t="shared" si="153"/>
        <v>17</v>
      </c>
      <c r="R847" s="14">
        <f>INDEX(挂机升级突破!$BG$6:$BG$57,卡牌消耗!X847)</f>
        <v>11</v>
      </c>
      <c r="S847" s="14">
        <f>INDEX(挂机升级突破!BH$6:BH$57,卡牌消耗!$X847)</f>
        <v>2</v>
      </c>
      <c r="T847" s="14">
        <f>INDEX(挂机升级突破!BI$6:BI$57,卡牌消耗!$X847)</f>
        <v>0</v>
      </c>
      <c r="U847" s="14" t="str">
        <f t="shared" si="154"/>
        <v>飞廉</v>
      </c>
      <c r="V847" s="14">
        <f t="shared" si="155"/>
        <v>3</v>
      </c>
      <c r="W847" s="14" t="str">
        <f t="shared" si="156"/>
        <v>飞廉魂火-11</v>
      </c>
      <c r="X847" s="14">
        <f t="shared" si="157"/>
        <v>11</v>
      </c>
      <c r="Y847" s="14" t="str">
        <f>INDEX(挂机升级突破!$BJ$4:$BT$4,INDEX(挂机升级突破!$BG$6:$BG$57,卡牌消耗!X847))</f>
        <v>金币</v>
      </c>
      <c r="Z847" s="14">
        <f>ROUND(INDEX(挂机升级突破!$AZ$6:$AZ$57,卡牌消耗!X847)*INDEX(卡牌消耗!$B$8:$F$8,V847),0)</f>
        <v>3640</v>
      </c>
      <c r="AA847" s="14" t="str">
        <f>IF(S847&gt;0,INDEX(挂机升级突破!$BJ$4:$BT$4,S847),"")</f>
        <v>蓝色基础材料</v>
      </c>
      <c r="AB847" s="14">
        <f>ROUND(INDEX(挂机升级突破!$BJ$6:$BT$57,卡牌消耗!X847,S847)*INDEX(卡牌消耗!$B$5:$F$5,V847),0)</f>
        <v>55</v>
      </c>
      <c r="AC847" s="14" t="str">
        <f>IF(T847&gt;0,INDEX(挂机升级突破!$BJ$4:$BT$4,T847),"")</f>
        <v/>
      </c>
      <c r="AD847" s="14" t="str">
        <f>IF(T847&gt;0,ROUND(INDEX(挂机升级突破!$BJ$6:$BT$57,卡牌消耗!X847,T847)*INDEX(卡牌消耗!$B$7:$F$7,V847),0),"")</f>
        <v/>
      </c>
    </row>
    <row r="848" spans="16:30" ht="16.5" x14ac:dyDescent="0.2">
      <c r="P848" s="120">
        <v>844</v>
      </c>
      <c r="Q848" s="14">
        <f t="shared" si="153"/>
        <v>17</v>
      </c>
      <c r="R848" s="14">
        <f>INDEX(挂机升级突破!$BG$6:$BG$57,卡牌消耗!X848)</f>
        <v>11</v>
      </c>
      <c r="S848" s="14">
        <f>INDEX(挂机升级突破!BH$6:BH$57,卡牌消耗!$X848)</f>
        <v>2</v>
      </c>
      <c r="T848" s="14">
        <f>INDEX(挂机升级突破!BI$6:BI$57,卡牌消耗!$X848)</f>
        <v>0</v>
      </c>
      <c r="U848" s="14" t="str">
        <f t="shared" si="154"/>
        <v>飞廉</v>
      </c>
      <c r="V848" s="14">
        <f t="shared" si="155"/>
        <v>3</v>
      </c>
      <c r="W848" s="14" t="str">
        <f t="shared" si="156"/>
        <v>飞廉魂火-12</v>
      </c>
      <c r="X848" s="14">
        <f t="shared" si="157"/>
        <v>12</v>
      </c>
      <c r="Y848" s="14" t="str">
        <f>INDEX(挂机升级突破!$BJ$4:$BT$4,INDEX(挂机升级突破!$BG$6:$BG$57,卡牌消耗!X848))</f>
        <v>金币</v>
      </c>
      <c r="Z848" s="14">
        <f>ROUND(INDEX(挂机升级突破!$AZ$6:$AZ$57,卡牌消耗!X848)*INDEX(卡牌消耗!$B$8:$F$8,V848),0)</f>
        <v>4060</v>
      </c>
      <c r="AA848" s="14" t="str">
        <f>IF(S848&gt;0,INDEX(挂机升级突破!$BJ$4:$BT$4,S848),"")</f>
        <v>蓝色基础材料</v>
      </c>
      <c r="AB848" s="14">
        <f>ROUND(INDEX(挂机升级突破!$BJ$6:$BT$57,卡牌消耗!X848,S848)*INDEX(卡牌消耗!$B$5:$F$5,V848),0)</f>
        <v>75</v>
      </c>
      <c r="AC848" s="14" t="str">
        <f>IF(T848&gt;0,INDEX(挂机升级突破!$BJ$4:$BT$4,T848),"")</f>
        <v/>
      </c>
      <c r="AD848" s="14" t="str">
        <f>IF(T848&gt;0,ROUND(INDEX(挂机升级突破!$BJ$6:$BT$57,卡牌消耗!X848,T848)*INDEX(卡牌消耗!$B$7:$F$7,V848),0),"")</f>
        <v/>
      </c>
    </row>
    <row r="849" spans="16:30" ht="16.5" x14ac:dyDescent="0.2">
      <c r="P849" s="120">
        <v>845</v>
      </c>
      <c r="Q849" s="14">
        <f t="shared" si="153"/>
        <v>17</v>
      </c>
      <c r="R849" s="14">
        <f>INDEX(挂机升级突破!$BG$6:$BG$57,卡牌消耗!X849)</f>
        <v>11</v>
      </c>
      <c r="S849" s="14">
        <f>INDEX(挂机升级突破!BH$6:BH$57,卡牌消耗!$X849)</f>
        <v>2</v>
      </c>
      <c r="T849" s="14">
        <f>INDEX(挂机升级突破!BI$6:BI$57,卡牌消耗!$X849)</f>
        <v>0</v>
      </c>
      <c r="U849" s="14" t="str">
        <f t="shared" si="154"/>
        <v>飞廉</v>
      </c>
      <c r="V849" s="14">
        <f t="shared" si="155"/>
        <v>3</v>
      </c>
      <c r="W849" s="14" t="str">
        <f t="shared" si="156"/>
        <v>飞廉魂火-13</v>
      </c>
      <c r="X849" s="14">
        <f t="shared" si="157"/>
        <v>13</v>
      </c>
      <c r="Y849" s="14" t="str">
        <f>INDEX(挂机升级突破!$BJ$4:$BT$4,INDEX(挂机升级突破!$BG$6:$BG$57,卡牌消耗!X849))</f>
        <v>金币</v>
      </c>
      <c r="Z849" s="14">
        <f>ROUND(INDEX(挂机升级突破!$AZ$6:$AZ$57,卡牌消耗!X849)*INDEX(卡牌消耗!$B$8:$F$8,V849),0)</f>
        <v>4190</v>
      </c>
      <c r="AA849" s="14" t="str">
        <f>IF(S849&gt;0,INDEX(挂机升级突破!$BJ$4:$BT$4,S849),"")</f>
        <v>蓝色基础材料</v>
      </c>
      <c r="AB849" s="14">
        <f>ROUND(INDEX(挂机升级突破!$BJ$6:$BT$57,卡牌消耗!X849,S849)*INDEX(卡牌消耗!$B$5:$F$5,V849),0)</f>
        <v>75</v>
      </c>
      <c r="AC849" s="14" t="str">
        <f>IF(T849&gt;0,INDEX(挂机升级突破!$BJ$4:$BT$4,T849),"")</f>
        <v/>
      </c>
      <c r="AD849" s="14" t="str">
        <f>IF(T849&gt;0,ROUND(INDEX(挂机升级突破!$BJ$6:$BT$57,卡牌消耗!X849,T849)*INDEX(卡牌消耗!$B$7:$F$7,V849),0),"")</f>
        <v/>
      </c>
    </row>
    <row r="850" spans="16:30" ht="16.5" x14ac:dyDescent="0.2">
      <c r="P850" s="120">
        <v>846</v>
      </c>
      <c r="Q850" s="14">
        <f t="shared" si="153"/>
        <v>17</v>
      </c>
      <c r="R850" s="14">
        <f>INDEX(挂机升级突破!$BG$6:$BG$57,卡牌消耗!X850)</f>
        <v>11</v>
      </c>
      <c r="S850" s="14">
        <f>INDEX(挂机升级突破!BH$6:BH$57,卡牌消耗!$X850)</f>
        <v>3</v>
      </c>
      <c r="T850" s="14">
        <f>INDEX(挂机升级突破!BI$6:BI$57,卡牌消耗!$X850)</f>
        <v>0</v>
      </c>
      <c r="U850" s="14" t="str">
        <f t="shared" si="154"/>
        <v>飞廉</v>
      </c>
      <c r="V850" s="14">
        <f t="shared" si="155"/>
        <v>3</v>
      </c>
      <c r="W850" s="14" t="str">
        <f t="shared" si="156"/>
        <v>飞廉魂火-14</v>
      </c>
      <c r="X850" s="14">
        <f t="shared" si="157"/>
        <v>14</v>
      </c>
      <c r="Y850" s="14" t="str">
        <f>INDEX(挂机升级突破!$BJ$4:$BT$4,INDEX(挂机升级突破!$BG$6:$BG$57,卡牌消耗!X850))</f>
        <v>金币</v>
      </c>
      <c r="Z850" s="14">
        <f>ROUND(INDEX(挂机升级突破!$AZ$6:$AZ$57,卡牌消耗!X850)*INDEX(卡牌消耗!$B$8:$F$8,V850),0)</f>
        <v>4675</v>
      </c>
      <c r="AA850" s="14" t="str">
        <f>IF(S850&gt;0,INDEX(挂机升级突破!$BJ$4:$BT$4,S850),"")</f>
        <v>紫色基础材料</v>
      </c>
      <c r="AB850" s="14">
        <f>ROUND(INDEX(挂机升级突破!$BJ$6:$BT$57,卡牌消耗!X850,S850)*INDEX(卡牌消耗!$B$5:$F$5,V850),0)</f>
        <v>15</v>
      </c>
      <c r="AC850" s="14" t="str">
        <f>IF(T850&gt;0,INDEX(挂机升级突破!$BJ$4:$BT$4,T850),"")</f>
        <v/>
      </c>
      <c r="AD850" s="14" t="str">
        <f>IF(T850&gt;0,ROUND(INDEX(挂机升级突破!$BJ$6:$BT$57,卡牌消耗!X850,T850)*INDEX(卡牌消耗!$B$7:$F$7,V850),0),"")</f>
        <v/>
      </c>
    </row>
    <row r="851" spans="16:30" ht="16.5" x14ac:dyDescent="0.2">
      <c r="P851" s="120">
        <v>847</v>
      </c>
      <c r="Q851" s="14">
        <f t="shared" si="153"/>
        <v>17</v>
      </c>
      <c r="R851" s="14">
        <f>INDEX(挂机升级突破!$BG$6:$BG$57,卡牌消耗!X851)</f>
        <v>11</v>
      </c>
      <c r="S851" s="14">
        <f>INDEX(挂机升级突破!BH$6:BH$57,卡牌消耗!$X851)</f>
        <v>3</v>
      </c>
      <c r="T851" s="14">
        <f>INDEX(挂机升级突破!BI$6:BI$57,卡牌消耗!$X851)</f>
        <v>0</v>
      </c>
      <c r="U851" s="14" t="str">
        <f t="shared" si="154"/>
        <v>飞廉</v>
      </c>
      <c r="V851" s="14">
        <f t="shared" si="155"/>
        <v>3</v>
      </c>
      <c r="W851" s="14" t="str">
        <f t="shared" si="156"/>
        <v>飞廉魂火-15</v>
      </c>
      <c r="X851" s="14">
        <f t="shared" si="157"/>
        <v>15</v>
      </c>
      <c r="Y851" s="14" t="str">
        <f>INDEX(挂机升级突破!$BJ$4:$BT$4,INDEX(挂机升级突破!$BG$6:$BG$57,卡牌消耗!X851))</f>
        <v>金币</v>
      </c>
      <c r="Z851" s="14">
        <f>ROUND(INDEX(挂机升级突破!$AZ$6:$AZ$57,卡牌消耗!X851)*INDEX(卡牌消耗!$B$8:$F$8,V851),0)</f>
        <v>5405</v>
      </c>
      <c r="AA851" s="14" t="str">
        <f>IF(S851&gt;0,INDEX(挂机升级突破!$BJ$4:$BT$4,S851),"")</f>
        <v>紫色基础材料</v>
      </c>
      <c r="AB851" s="14">
        <f>ROUND(INDEX(挂机升级突破!$BJ$6:$BT$57,卡牌消耗!X851,S851)*INDEX(卡牌消耗!$B$5:$F$5,V851),0)</f>
        <v>15</v>
      </c>
      <c r="AC851" s="14" t="str">
        <f>IF(T851&gt;0,INDEX(挂机升级突破!$BJ$4:$BT$4,T851),"")</f>
        <v/>
      </c>
      <c r="AD851" s="14" t="str">
        <f>IF(T851&gt;0,ROUND(INDEX(挂机升级突破!$BJ$6:$BT$57,卡牌消耗!X851,T851)*INDEX(卡牌消耗!$B$7:$F$7,V851),0),"")</f>
        <v/>
      </c>
    </row>
    <row r="852" spans="16:30" ht="16.5" x14ac:dyDescent="0.2">
      <c r="P852" s="120">
        <v>848</v>
      </c>
      <c r="Q852" s="14">
        <f t="shared" si="153"/>
        <v>17</v>
      </c>
      <c r="R852" s="14">
        <f>INDEX(挂机升级突破!$BG$6:$BG$57,卡牌消耗!X852)</f>
        <v>11</v>
      </c>
      <c r="S852" s="14">
        <f>INDEX(挂机升级突破!BH$6:BH$57,卡牌消耗!$X852)</f>
        <v>3</v>
      </c>
      <c r="T852" s="14">
        <f>INDEX(挂机升级突破!BI$6:BI$57,卡牌消耗!$X852)</f>
        <v>0</v>
      </c>
      <c r="U852" s="14" t="str">
        <f t="shared" si="154"/>
        <v>飞廉</v>
      </c>
      <c r="V852" s="14">
        <f t="shared" si="155"/>
        <v>3</v>
      </c>
      <c r="W852" s="14" t="str">
        <f t="shared" si="156"/>
        <v>飞廉魂火-16</v>
      </c>
      <c r="X852" s="14">
        <f t="shared" si="157"/>
        <v>16</v>
      </c>
      <c r="Y852" s="14" t="str">
        <f>INDEX(挂机升级突破!$BJ$4:$BT$4,INDEX(挂机升级突破!$BG$6:$BG$57,卡牌消耗!X852))</f>
        <v>金币</v>
      </c>
      <c r="Z852" s="14">
        <f>ROUND(INDEX(挂机升级突破!$AZ$6:$AZ$57,卡牌消耗!X852)*INDEX(卡牌消耗!$B$8:$F$8,V852),0)</f>
        <v>6030</v>
      </c>
      <c r="AA852" s="14" t="str">
        <f>IF(S852&gt;0,INDEX(挂机升级突破!$BJ$4:$BT$4,S852),"")</f>
        <v>紫色基础材料</v>
      </c>
      <c r="AB852" s="14">
        <f>ROUND(INDEX(挂机升级突破!$BJ$6:$BT$57,卡牌消耗!X852,S852)*INDEX(卡牌消耗!$B$5:$F$5,V852),0)</f>
        <v>15</v>
      </c>
      <c r="AC852" s="14" t="str">
        <f>IF(T852&gt;0,INDEX(挂机升级突破!$BJ$4:$BT$4,T852),"")</f>
        <v/>
      </c>
      <c r="AD852" s="14" t="str">
        <f>IF(T852&gt;0,ROUND(INDEX(挂机升级突破!$BJ$6:$BT$57,卡牌消耗!X852,T852)*INDEX(卡牌消耗!$B$7:$F$7,V852),0),"")</f>
        <v/>
      </c>
    </row>
    <row r="853" spans="16:30" ht="16.5" x14ac:dyDescent="0.2">
      <c r="P853" s="120">
        <v>849</v>
      </c>
      <c r="Q853" s="14">
        <f t="shared" si="153"/>
        <v>17</v>
      </c>
      <c r="R853" s="14">
        <f>INDEX(挂机升级突破!$BG$6:$BG$57,卡牌消耗!X853)</f>
        <v>11</v>
      </c>
      <c r="S853" s="14">
        <f>INDEX(挂机升级突破!BH$6:BH$57,卡牌消耗!$X853)</f>
        <v>3</v>
      </c>
      <c r="T853" s="14">
        <f>INDEX(挂机升级突破!BI$6:BI$57,卡牌消耗!$X853)</f>
        <v>0</v>
      </c>
      <c r="U853" s="14" t="str">
        <f t="shared" si="154"/>
        <v>飞廉</v>
      </c>
      <c r="V853" s="14">
        <f t="shared" si="155"/>
        <v>3</v>
      </c>
      <c r="W853" s="14" t="str">
        <f t="shared" si="156"/>
        <v>飞廉魂火-17</v>
      </c>
      <c r="X853" s="14">
        <f t="shared" si="157"/>
        <v>17</v>
      </c>
      <c r="Y853" s="14" t="str">
        <f>INDEX(挂机升级突破!$BJ$4:$BT$4,INDEX(挂机升级突破!$BG$6:$BG$57,卡牌消耗!X853))</f>
        <v>金币</v>
      </c>
      <c r="Z853" s="14">
        <f>ROUND(INDEX(挂机升级突破!$AZ$6:$AZ$57,卡牌消耗!X853)*INDEX(卡牌消耗!$B$8:$F$8,V853),0)</f>
        <v>6760</v>
      </c>
      <c r="AA853" s="14" t="str">
        <f>IF(S853&gt;0,INDEX(挂机升级突破!$BJ$4:$BT$4,S853),"")</f>
        <v>紫色基础材料</v>
      </c>
      <c r="AB853" s="14">
        <f>ROUND(INDEX(挂机升级突破!$BJ$6:$BT$57,卡牌消耗!X853,S853)*INDEX(卡牌消耗!$B$5:$F$5,V853),0)</f>
        <v>30</v>
      </c>
      <c r="AC853" s="14" t="str">
        <f>IF(T853&gt;0,INDEX(挂机升级突破!$BJ$4:$BT$4,T853),"")</f>
        <v/>
      </c>
      <c r="AD853" s="14" t="str">
        <f>IF(T853&gt;0,ROUND(INDEX(挂机升级突破!$BJ$6:$BT$57,卡牌消耗!X853,T853)*INDEX(卡牌消耗!$B$7:$F$7,V853),0),"")</f>
        <v/>
      </c>
    </row>
    <row r="854" spans="16:30" ht="16.5" x14ac:dyDescent="0.2">
      <c r="P854" s="120">
        <v>850</v>
      </c>
      <c r="Q854" s="14">
        <f t="shared" si="153"/>
        <v>17</v>
      </c>
      <c r="R854" s="14">
        <f>INDEX(挂机升级突破!$BG$6:$BG$57,卡牌消耗!X854)</f>
        <v>11</v>
      </c>
      <c r="S854" s="14">
        <f>INDEX(挂机升级突破!BH$6:BH$57,卡牌消耗!$X854)</f>
        <v>3</v>
      </c>
      <c r="T854" s="14">
        <f>INDEX(挂机升级突破!BI$6:BI$57,卡牌消耗!$X854)</f>
        <v>0</v>
      </c>
      <c r="U854" s="14" t="str">
        <f t="shared" si="154"/>
        <v>飞廉</v>
      </c>
      <c r="V854" s="14">
        <f t="shared" si="155"/>
        <v>3</v>
      </c>
      <c r="W854" s="14" t="str">
        <f t="shared" si="156"/>
        <v>飞廉魂火-18</v>
      </c>
      <c r="X854" s="14">
        <f t="shared" si="157"/>
        <v>18</v>
      </c>
      <c r="Y854" s="14" t="str">
        <f>INDEX(挂机升级突破!$BJ$4:$BT$4,INDEX(挂机升级突破!$BG$6:$BG$57,卡牌消耗!X854))</f>
        <v>金币</v>
      </c>
      <c r="Z854" s="14">
        <f>ROUND(INDEX(挂机升级突破!$AZ$6:$AZ$57,卡牌消耗!X854)*INDEX(卡牌消耗!$B$8:$F$8,V854),0)</f>
        <v>7540</v>
      </c>
      <c r="AA854" s="14" t="str">
        <f>IF(S854&gt;0,INDEX(挂机升级突破!$BJ$4:$BT$4,S854),"")</f>
        <v>紫色基础材料</v>
      </c>
      <c r="AB854" s="14">
        <f>ROUND(INDEX(挂机升级突破!$BJ$6:$BT$57,卡牌消耗!X854,S854)*INDEX(卡牌消耗!$B$5:$F$5,V854),0)</f>
        <v>30</v>
      </c>
      <c r="AC854" s="14" t="str">
        <f>IF(T854&gt;0,INDEX(挂机升级突破!$BJ$4:$BT$4,T854),"")</f>
        <v/>
      </c>
      <c r="AD854" s="14" t="str">
        <f>IF(T854&gt;0,ROUND(INDEX(挂机升级突破!$BJ$6:$BT$57,卡牌消耗!X854,T854)*INDEX(卡牌消耗!$B$7:$F$7,V854),0),"")</f>
        <v/>
      </c>
    </row>
    <row r="855" spans="16:30" ht="16.5" x14ac:dyDescent="0.2">
      <c r="P855" s="120">
        <v>851</v>
      </c>
      <c r="Q855" s="14">
        <f t="shared" si="153"/>
        <v>17</v>
      </c>
      <c r="R855" s="14">
        <f>INDEX(挂机升级突破!$BG$6:$BG$57,卡牌消耗!X855)</f>
        <v>11</v>
      </c>
      <c r="S855" s="14">
        <f>INDEX(挂机升级突破!BH$6:BH$57,卡牌消耗!$X855)</f>
        <v>3</v>
      </c>
      <c r="T855" s="14">
        <f>INDEX(挂机升级突破!BI$6:BI$57,卡牌消耗!$X855)</f>
        <v>0</v>
      </c>
      <c r="U855" s="14" t="str">
        <f t="shared" si="154"/>
        <v>飞廉</v>
      </c>
      <c r="V855" s="14">
        <f t="shared" si="155"/>
        <v>3</v>
      </c>
      <c r="W855" s="14" t="str">
        <f t="shared" si="156"/>
        <v>飞廉魂火-19</v>
      </c>
      <c r="X855" s="14">
        <f t="shared" si="157"/>
        <v>19</v>
      </c>
      <c r="Y855" s="14" t="str">
        <f>INDEX(挂机升级突破!$BJ$4:$BT$4,INDEX(挂机升级突破!$BG$6:$BG$57,卡牌消耗!X855))</f>
        <v>金币</v>
      </c>
      <c r="Z855" s="14">
        <f>ROUND(INDEX(挂机升级突破!$AZ$6:$AZ$57,卡牌消耗!X855)*INDEX(卡牌消耗!$B$8:$F$8,V855),0)</f>
        <v>8250</v>
      </c>
      <c r="AA855" s="14" t="str">
        <f>IF(S855&gt;0,INDEX(挂机升级突破!$BJ$4:$BT$4,S855),"")</f>
        <v>紫色基础材料</v>
      </c>
      <c r="AB855" s="14">
        <f>ROUND(INDEX(挂机升级突破!$BJ$6:$BT$57,卡牌消耗!X855,S855)*INDEX(卡牌消耗!$B$5:$F$5,V855),0)</f>
        <v>30</v>
      </c>
      <c r="AC855" s="14" t="str">
        <f>IF(T855&gt;0,INDEX(挂机升级突破!$BJ$4:$BT$4,T855),"")</f>
        <v/>
      </c>
      <c r="AD855" s="14" t="str">
        <f>IF(T855&gt;0,ROUND(INDEX(挂机升级突破!$BJ$6:$BT$57,卡牌消耗!X855,T855)*INDEX(卡牌消耗!$B$7:$F$7,V855),0),"")</f>
        <v/>
      </c>
    </row>
    <row r="856" spans="16:30" ht="16.5" x14ac:dyDescent="0.2">
      <c r="P856" s="120">
        <v>852</v>
      </c>
      <c r="Q856" s="14">
        <f t="shared" si="153"/>
        <v>17</v>
      </c>
      <c r="R856" s="14">
        <f>INDEX(挂机升级突破!$BG$6:$BG$57,卡牌消耗!X856)</f>
        <v>11</v>
      </c>
      <c r="S856" s="14">
        <f>INDEX(挂机升级突破!BH$6:BH$57,卡牌消耗!$X856)</f>
        <v>3</v>
      </c>
      <c r="T856" s="14">
        <f>INDEX(挂机升级突破!BI$6:BI$57,卡牌消耗!$X856)</f>
        <v>0</v>
      </c>
      <c r="U856" s="14" t="str">
        <f t="shared" si="154"/>
        <v>飞廉</v>
      </c>
      <c r="V856" s="14">
        <f t="shared" si="155"/>
        <v>3</v>
      </c>
      <c r="W856" s="14" t="str">
        <f t="shared" si="156"/>
        <v>飞廉魂火-20</v>
      </c>
      <c r="X856" s="14">
        <f t="shared" si="157"/>
        <v>20</v>
      </c>
      <c r="Y856" s="14" t="str">
        <f>INDEX(挂机升级突破!$BJ$4:$BT$4,INDEX(挂机升级突破!$BG$6:$BG$57,卡牌消耗!X856))</f>
        <v>金币</v>
      </c>
      <c r="Z856" s="14">
        <f>ROUND(INDEX(挂机升级突破!$AZ$6:$AZ$57,卡牌消耗!X856)*INDEX(卡牌消耗!$B$8:$F$8,V856),0)</f>
        <v>9200</v>
      </c>
      <c r="AA856" s="14" t="str">
        <f>IF(S856&gt;0,INDEX(挂机升级突破!$BJ$4:$BT$4,S856),"")</f>
        <v>紫色基础材料</v>
      </c>
      <c r="AB856" s="14">
        <f>ROUND(INDEX(挂机升级突破!$BJ$6:$BT$57,卡牌消耗!X856,S856)*INDEX(卡牌消耗!$B$5:$F$5,V856),0)</f>
        <v>50</v>
      </c>
      <c r="AC856" s="14" t="str">
        <f>IF(T856&gt;0,INDEX(挂机升级突破!$BJ$4:$BT$4,T856),"")</f>
        <v/>
      </c>
      <c r="AD856" s="14" t="str">
        <f>IF(T856&gt;0,ROUND(INDEX(挂机升级突破!$BJ$6:$BT$57,卡牌消耗!X856,T856)*INDEX(卡牌消耗!$B$7:$F$7,V856),0),"")</f>
        <v/>
      </c>
    </row>
    <row r="857" spans="16:30" ht="16.5" x14ac:dyDescent="0.2">
      <c r="P857" s="120">
        <v>853</v>
      </c>
      <c r="Q857" s="14">
        <f t="shared" si="153"/>
        <v>17</v>
      </c>
      <c r="R857" s="14">
        <f>INDEX(挂机升级突破!$BG$6:$BG$57,卡牌消耗!X857)</f>
        <v>11</v>
      </c>
      <c r="S857" s="14">
        <f>INDEX(挂机升级突破!BH$6:BH$57,卡牌消耗!$X857)</f>
        <v>3</v>
      </c>
      <c r="T857" s="14">
        <f>INDEX(挂机升级突破!BI$6:BI$57,卡牌消耗!$X857)</f>
        <v>0</v>
      </c>
      <c r="U857" s="14" t="str">
        <f t="shared" si="154"/>
        <v>飞廉</v>
      </c>
      <c r="V857" s="14">
        <f t="shared" si="155"/>
        <v>3</v>
      </c>
      <c r="W857" s="14" t="str">
        <f t="shared" si="156"/>
        <v>飞廉魂火-21</v>
      </c>
      <c r="X857" s="14">
        <f t="shared" si="157"/>
        <v>21</v>
      </c>
      <c r="Y857" s="14" t="str">
        <f>INDEX(挂机升级突破!$BJ$4:$BT$4,INDEX(挂机升级突破!$BG$6:$BG$57,卡牌消耗!X857))</f>
        <v>金币</v>
      </c>
      <c r="Z857" s="14">
        <f>ROUND(INDEX(挂机升级突破!$AZ$6:$AZ$57,卡牌消耗!X857)*INDEX(卡牌消耗!$B$8:$F$8,V857),0)</f>
        <v>10140</v>
      </c>
      <c r="AA857" s="14" t="str">
        <f>IF(S857&gt;0,INDEX(挂机升级突破!$BJ$4:$BT$4,S857),"")</f>
        <v>紫色基础材料</v>
      </c>
      <c r="AB857" s="14">
        <f>ROUND(INDEX(挂机升级突破!$BJ$6:$BT$57,卡牌消耗!X857,S857)*INDEX(卡牌消耗!$B$5:$F$5,V857),0)</f>
        <v>50</v>
      </c>
      <c r="AC857" s="14" t="str">
        <f>IF(T857&gt;0,INDEX(挂机升级突破!$BJ$4:$BT$4,T857),"")</f>
        <v/>
      </c>
      <c r="AD857" s="14" t="str">
        <f>IF(T857&gt;0,ROUND(INDEX(挂机升级突破!$BJ$6:$BT$57,卡牌消耗!X857,T857)*INDEX(卡牌消耗!$B$7:$F$7,V857),0),"")</f>
        <v/>
      </c>
    </row>
    <row r="858" spans="16:30" ht="16.5" x14ac:dyDescent="0.2">
      <c r="P858" s="120">
        <v>854</v>
      </c>
      <c r="Q858" s="14">
        <f t="shared" si="153"/>
        <v>17</v>
      </c>
      <c r="R858" s="14">
        <f>INDEX(挂机升级突破!$BG$6:$BG$57,卡牌消耗!X858)</f>
        <v>11</v>
      </c>
      <c r="S858" s="14">
        <f>INDEX(挂机升级突破!BH$6:BH$57,卡牌消耗!$X858)</f>
        <v>3</v>
      </c>
      <c r="T858" s="14">
        <f>INDEX(挂机升级突破!BI$6:BI$57,卡牌消耗!$X858)</f>
        <v>0</v>
      </c>
      <c r="U858" s="14" t="str">
        <f t="shared" si="154"/>
        <v>飞廉</v>
      </c>
      <c r="V858" s="14">
        <f t="shared" si="155"/>
        <v>3</v>
      </c>
      <c r="W858" s="14" t="str">
        <f t="shared" si="156"/>
        <v>飞廉魂火-22</v>
      </c>
      <c r="X858" s="14">
        <f t="shared" si="157"/>
        <v>22</v>
      </c>
      <c r="Y858" s="14" t="str">
        <f>INDEX(挂机升级突破!$BJ$4:$BT$4,INDEX(挂机升级突破!$BG$6:$BG$57,卡牌消耗!X858))</f>
        <v>金币</v>
      </c>
      <c r="Z858" s="14">
        <f>ROUND(INDEX(挂机升级突破!$AZ$6:$AZ$57,卡牌消耗!X858)*INDEX(卡牌消耗!$B$8:$F$8,V858),0)</f>
        <v>11310</v>
      </c>
      <c r="AA858" s="14" t="str">
        <f>IF(S858&gt;0,INDEX(挂机升级突破!$BJ$4:$BT$4,S858),"")</f>
        <v>紫色基础材料</v>
      </c>
      <c r="AB858" s="14">
        <f>ROUND(INDEX(挂机升级突破!$BJ$6:$BT$57,卡牌消耗!X858,S858)*INDEX(卡牌消耗!$B$5:$F$5,V858),0)</f>
        <v>50</v>
      </c>
      <c r="AC858" s="14" t="str">
        <f>IF(T858&gt;0,INDEX(挂机升级突破!$BJ$4:$BT$4,T858),"")</f>
        <v/>
      </c>
      <c r="AD858" s="14" t="str">
        <f>IF(T858&gt;0,ROUND(INDEX(挂机升级突破!$BJ$6:$BT$57,卡牌消耗!X858,T858)*INDEX(卡牌消耗!$B$7:$F$7,V858),0),"")</f>
        <v/>
      </c>
    </row>
    <row r="859" spans="16:30" ht="16.5" x14ac:dyDescent="0.2">
      <c r="P859" s="120">
        <v>855</v>
      </c>
      <c r="Q859" s="14">
        <f t="shared" si="153"/>
        <v>17</v>
      </c>
      <c r="R859" s="14">
        <f>INDEX(挂机升级突破!$BG$6:$BG$57,卡牌消耗!X859)</f>
        <v>11</v>
      </c>
      <c r="S859" s="14">
        <f>INDEX(挂机升级突破!BH$6:BH$57,卡牌消耗!$X859)</f>
        <v>4</v>
      </c>
      <c r="T859" s="14">
        <f>INDEX(挂机升级突破!BI$6:BI$57,卡牌消耗!$X859)</f>
        <v>0</v>
      </c>
      <c r="U859" s="14" t="str">
        <f t="shared" si="154"/>
        <v>飞廉</v>
      </c>
      <c r="V859" s="14">
        <f t="shared" si="155"/>
        <v>3</v>
      </c>
      <c r="W859" s="14" t="str">
        <f t="shared" si="156"/>
        <v>飞廉魂火-23</v>
      </c>
      <c r="X859" s="14">
        <f t="shared" si="157"/>
        <v>23</v>
      </c>
      <c r="Y859" s="14" t="str">
        <f>INDEX(挂机升级突破!$BJ$4:$BT$4,INDEX(挂机升级突破!$BG$6:$BG$57,卡牌消耗!X859))</f>
        <v>金币</v>
      </c>
      <c r="Z859" s="14">
        <f>ROUND(INDEX(挂机升级突破!$AZ$6:$AZ$57,卡牌消耗!X859)*INDEX(卡牌消耗!$B$8:$F$8,V859),0)</f>
        <v>12480</v>
      </c>
      <c r="AA859" s="14" t="str">
        <f>IF(S859&gt;0,INDEX(挂机升级突破!$BJ$4:$BT$4,S859),"")</f>
        <v>橙色基础材料</v>
      </c>
      <c r="AB859" s="14">
        <f>ROUND(INDEX(挂机升级突破!$BJ$6:$BT$57,卡牌消耗!X859,S859)*INDEX(卡牌消耗!$B$5:$F$5,V859),0)</f>
        <v>13</v>
      </c>
      <c r="AC859" s="14" t="str">
        <f>IF(T859&gt;0,INDEX(挂机升级突破!$BJ$4:$BT$4,T859),"")</f>
        <v/>
      </c>
      <c r="AD859" s="14" t="str">
        <f>IF(T859&gt;0,ROUND(INDEX(挂机升级突破!$BJ$6:$BT$57,卡牌消耗!X859,T859)*INDEX(卡牌消耗!$B$7:$F$7,V859),0),"")</f>
        <v/>
      </c>
    </row>
    <row r="860" spans="16:30" ht="16.5" x14ac:dyDescent="0.2">
      <c r="P860" s="120">
        <v>856</v>
      </c>
      <c r="Q860" s="14">
        <f t="shared" si="153"/>
        <v>17</v>
      </c>
      <c r="R860" s="14">
        <f>INDEX(挂机升级突破!$BG$6:$BG$57,卡牌消耗!X860)</f>
        <v>11</v>
      </c>
      <c r="S860" s="14">
        <f>INDEX(挂机升级突破!BH$6:BH$57,卡牌消耗!$X860)</f>
        <v>4</v>
      </c>
      <c r="T860" s="14">
        <f>INDEX(挂机升级突破!BI$6:BI$57,卡牌消耗!$X860)</f>
        <v>0</v>
      </c>
      <c r="U860" s="14" t="str">
        <f t="shared" si="154"/>
        <v>飞廉</v>
      </c>
      <c r="V860" s="14">
        <f t="shared" si="155"/>
        <v>3</v>
      </c>
      <c r="W860" s="14" t="str">
        <f t="shared" si="156"/>
        <v>飞廉魂火-24</v>
      </c>
      <c r="X860" s="14">
        <f t="shared" si="157"/>
        <v>24</v>
      </c>
      <c r="Y860" s="14" t="str">
        <f>INDEX(挂机升级突破!$BJ$4:$BT$4,INDEX(挂机升级突破!$BG$6:$BG$57,卡牌消耗!X860))</f>
        <v>金币</v>
      </c>
      <c r="Z860" s="14">
        <f>ROUND(INDEX(挂机升级突破!$AZ$6:$AZ$57,卡牌消耗!X860)*INDEX(卡牌消耗!$B$8:$F$8,V860),0)</f>
        <v>13920</v>
      </c>
      <c r="AA860" s="14" t="str">
        <f>IF(S860&gt;0,INDEX(挂机升级突破!$BJ$4:$BT$4,S860),"")</f>
        <v>橙色基础材料</v>
      </c>
      <c r="AB860" s="14">
        <f>ROUND(INDEX(挂机升级突破!$BJ$6:$BT$57,卡牌消耗!X860,S860)*INDEX(卡牌消耗!$B$5:$F$5,V860),0)</f>
        <v>13</v>
      </c>
      <c r="AC860" s="14" t="str">
        <f>IF(T860&gt;0,INDEX(挂机升级突破!$BJ$4:$BT$4,T860),"")</f>
        <v/>
      </c>
      <c r="AD860" s="14" t="str">
        <f>IF(T860&gt;0,ROUND(INDEX(挂机升级突破!$BJ$6:$BT$57,卡牌消耗!X860,T860)*INDEX(卡牌消耗!$B$7:$F$7,V860),0),"")</f>
        <v/>
      </c>
    </row>
    <row r="861" spans="16:30" ht="16.5" x14ac:dyDescent="0.2">
      <c r="P861" s="120">
        <v>857</v>
      </c>
      <c r="Q861" s="14">
        <f t="shared" si="153"/>
        <v>17</v>
      </c>
      <c r="R861" s="14">
        <f>INDEX(挂机升级突破!$BG$6:$BG$57,卡牌消耗!X861)</f>
        <v>11</v>
      </c>
      <c r="S861" s="14">
        <f>INDEX(挂机升级突破!BH$6:BH$57,卡牌消耗!$X861)</f>
        <v>4</v>
      </c>
      <c r="T861" s="14">
        <f>INDEX(挂机升级突破!BI$6:BI$57,卡牌消耗!$X861)</f>
        <v>0</v>
      </c>
      <c r="U861" s="14" t="str">
        <f t="shared" si="154"/>
        <v>飞廉</v>
      </c>
      <c r="V861" s="14">
        <f t="shared" si="155"/>
        <v>3</v>
      </c>
      <c r="W861" s="14" t="str">
        <f t="shared" si="156"/>
        <v>飞廉魂火-25</v>
      </c>
      <c r="X861" s="14">
        <f t="shared" si="157"/>
        <v>25</v>
      </c>
      <c r="Y861" s="14" t="str">
        <f>INDEX(挂机升级突破!$BJ$4:$BT$4,INDEX(挂机升级突破!$BG$6:$BG$57,卡牌消耗!X861))</f>
        <v>金币</v>
      </c>
      <c r="Z861" s="14">
        <f>ROUND(INDEX(挂机升级突破!$AZ$6:$AZ$57,卡牌消耗!X861)*INDEX(卡牌消耗!$B$8:$F$8,V861),0)</f>
        <v>17160</v>
      </c>
      <c r="AA861" s="14" t="str">
        <f>IF(S861&gt;0,INDEX(挂机升级突破!$BJ$4:$BT$4,S861),"")</f>
        <v>橙色基础材料</v>
      </c>
      <c r="AB861" s="14">
        <f>ROUND(INDEX(挂机升级突破!$BJ$6:$BT$57,卡牌消耗!X861,S861)*INDEX(卡牌消耗!$B$5:$F$5,V861),0)</f>
        <v>13</v>
      </c>
      <c r="AC861" s="14" t="str">
        <f>IF(T861&gt;0,INDEX(挂机升级突破!$BJ$4:$BT$4,T861),"")</f>
        <v/>
      </c>
      <c r="AD861" s="14" t="str">
        <f>IF(T861&gt;0,ROUND(INDEX(挂机升级突破!$BJ$6:$BT$57,卡牌消耗!X861,T861)*INDEX(卡牌消耗!$B$7:$F$7,V861),0),"")</f>
        <v/>
      </c>
    </row>
    <row r="862" spans="16:30" ht="16.5" x14ac:dyDescent="0.2">
      <c r="P862" s="120">
        <v>858</v>
      </c>
      <c r="Q862" s="14">
        <f t="shared" si="153"/>
        <v>17</v>
      </c>
      <c r="R862" s="14">
        <f>INDEX(挂机升级突破!$BG$6:$BG$57,卡牌消耗!X862)</f>
        <v>11</v>
      </c>
      <c r="S862" s="14">
        <f>INDEX(挂机升级突破!BH$6:BH$57,卡牌消耗!$X862)</f>
        <v>4</v>
      </c>
      <c r="T862" s="14">
        <f>INDEX(挂机升级突破!BI$6:BI$57,卡牌消耗!$X862)</f>
        <v>0</v>
      </c>
      <c r="U862" s="14" t="str">
        <f t="shared" si="154"/>
        <v>飞廉</v>
      </c>
      <c r="V862" s="14">
        <f t="shared" si="155"/>
        <v>3</v>
      </c>
      <c r="W862" s="14" t="str">
        <f t="shared" si="156"/>
        <v>飞廉魂火-26</v>
      </c>
      <c r="X862" s="14">
        <f t="shared" si="157"/>
        <v>26</v>
      </c>
      <c r="Y862" s="14" t="str">
        <f>INDEX(挂机升级突破!$BJ$4:$BT$4,INDEX(挂机升级突破!$BG$6:$BG$57,卡牌消耗!X862))</f>
        <v>金币</v>
      </c>
      <c r="Z862" s="14">
        <f>ROUND(INDEX(挂机升级突破!$AZ$6:$AZ$57,卡牌消耗!X862)*INDEX(卡牌消耗!$B$8:$F$8,V862),0)</f>
        <v>19140</v>
      </c>
      <c r="AA862" s="14" t="str">
        <f>IF(S862&gt;0,INDEX(挂机升级突破!$BJ$4:$BT$4,S862),"")</f>
        <v>橙色基础材料</v>
      </c>
      <c r="AB862" s="14">
        <f>ROUND(INDEX(挂机升级突破!$BJ$6:$BT$57,卡牌消耗!X862,S862)*INDEX(卡牌消耗!$B$5:$F$5,V862),0)</f>
        <v>16</v>
      </c>
      <c r="AC862" s="14" t="str">
        <f>IF(T862&gt;0,INDEX(挂机升级突破!$BJ$4:$BT$4,T862),"")</f>
        <v/>
      </c>
      <c r="AD862" s="14" t="str">
        <f>IF(T862&gt;0,ROUND(INDEX(挂机升级突破!$BJ$6:$BT$57,卡牌消耗!X862,T862)*INDEX(卡牌消耗!$B$7:$F$7,V862),0),"")</f>
        <v/>
      </c>
    </row>
    <row r="863" spans="16:30" ht="16.5" x14ac:dyDescent="0.2">
      <c r="P863" s="120">
        <v>859</v>
      </c>
      <c r="Q863" s="14">
        <f t="shared" si="153"/>
        <v>17</v>
      </c>
      <c r="R863" s="14">
        <f>INDEX(挂机升级突破!$BG$6:$BG$57,卡牌消耗!X863)</f>
        <v>11</v>
      </c>
      <c r="S863" s="14">
        <f>INDEX(挂机升级突破!BH$6:BH$57,卡牌消耗!$X863)</f>
        <v>4</v>
      </c>
      <c r="T863" s="14">
        <f>INDEX(挂机升级突破!BI$6:BI$57,卡牌消耗!$X863)</f>
        <v>0</v>
      </c>
      <c r="U863" s="14" t="str">
        <f t="shared" si="154"/>
        <v>飞廉</v>
      </c>
      <c r="V863" s="14">
        <f t="shared" si="155"/>
        <v>3</v>
      </c>
      <c r="W863" s="14" t="str">
        <f t="shared" si="156"/>
        <v>飞廉魂火-27</v>
      </c>
      <c r="X863" s="14">
        <f t="shared" si="157"/>
        <v>27</v>
      </c>
      <c r="Y863" s="14" t="str">
        <f>INDEX(挂机升级突破!$BJ$4:$BT$4,INDEX(挂机升级突破!$BG$6:$BG$57,卡牌消耗!X863))</f>
        <v>金币</v>
      </c>
      <c r="Z863" s="14">
        <f>ROUND(INDEX(挂机升级突破!$AZ$6:$AZ$57,卡牌消耗!X863)*INDEX(卡牌消耗!$B$8:$F$8,V863),0)</f>
        <v>21490</v>
      </c>
      <c r="AA863" s="14" t="str">
        <f>IF(S863&gt;0,INDEX(挂机升级突破!$BJ$4:$BT$4,S863),"")</f>
        <v>橙色基础材料</v>
      </c>
      <c r="AB863" s="14">
        <f>ROUND(INDEX(挂机升级突破!$BJ$6:$BT$57,卡牌消耗!X863,S863)*INDEX(卡牌消耗!$B$5:$F$5,V863),0)</f>
        <v>16</v>
      </c>
      <c r="AC863" s="14" t="str">
        <f>IF(T863&gt;0,INDEX(挂机升级突破!$BJ$4:$BT$4,T863),"")</f>
        <v/>
      </c>
      <c r="AD863" s="14" t="str">
        <f>IF(T863&gt;0,ROUND(INDEX(挂机升级突破!$BJ$6:$BT$57,卡牌消耗!X863,T863)*INDEX(卡牌消耗!$B$7:$F$7,V863),0),"")</f>
        <v/>
      </c>
    </row>
    <row r="864" spans="16:30" ht="16.5" x14ac:dyDescent="0.2">
      <c r="P864" s="120">
        <v>860</v>
      </c>
      <c r="Q864" s="14">
        <f t="shared" si="153"/>
        <v>17</v>
      </c>
      <c r="R864" s="14">
        <f>INDEX(挂机升级突破!$BG$6:$BG$57,卡牌消耗!X864)</f>
        <v>11</v>
      </c>
      <c r="S864" s="14">
        <f>INDEX(挂机升级突破!BH$6:BH$57,卡牌消耗!$X864)</f>
        <v>4</v>
      </c>
      <c r="T864" s="14">
        <f>INDEX(挂机升级突破!BI$6:BI$57,卡牌消耗!$X864)</f>
        <v>0</v>
      </c>
      <c r="U864" s="14" t="str">
        <f t="shared" si="154"/>
        <v>飞廉</v>
      </c>
      <c r="V864" s="14">
        <f t="shared" si="155"/>
        <v>3</v>
      </c>
      <c r="W864" s="14" t="str">
        <f t="shared" si="156"/>
        <v>飞廉魂火-28</v>
      </c>
      <c r="X864" s="14">
        <f t="shared" si="157"/>
        <v>28</v>
      </c>
      <c r="Y864" s="14" t="str">
        <f>INDEX(挂机升级突破!$BJ$4:$BT$4,INDEX(挂机升级突破!$BG$6:$BG$57,卡牌消耗!X864))</f>
        <v>金币</v>
      </c>
      <c r="Z864" s="14">
        <f>ROUND(INDEX(挂机升级突破!$AZ$6:$AZ$57,卡牌消耗!X864)*INDEX(卡牌消耗!$B$8:$F$8,V864),0)</f>
        <v>23970</v>
      </c>
      <c r="AA864" s="14" t="str">
        <f>IF(S864&gt;0,INDEX(挂机升级突破!$BJ$4:$BT$4,S864),"")</f>
        <v>橙色基础材料</v>
      </c>
      <c r="AB864" s="14">
        <f>ROUND(INDEX(挂机升级突破!$BJ$6:$BT$57,卡牌消耗!X864,S864)*INDEX(卡牌消耗!$B$5:$F$5,V864),0)</f>
        <v>16</v>
      </c>
      <c r="AC864" s="14" t="str">
        <f>IF(T864&gt;0,INDEX(挂机升级突破!$BJ$4:$BT$4,T864),"")</f>
        <v/>
      </c>
      <c r="AD864" s="14" t="str">
        <f>IF(T864&gt;0,ROUND(INDEX(挂机升级突破!$BJ$6:$BT$57,卡牌消耗!X864,T864)*INDEX(卡牌消耗!$B$7:$F$7,V864),0),"")</f>
        <v/>
      </c>
    </row>
    <row r="865" spans="16:30" ht="16.5" x14ac:dyDescent="0.2">
      <c r="P865" s="120">
        <v>861</v>
      </c>
      <c r="Q865" s="14">
        <f t="shared" si="153"/>
        <v>17</v>
      </c>
      <c r="R865" s="14">
        <f>INDEX(挂机升级突破!$BG$6:$BG$57,卡牌消耗!X865)</f>
        <v>11</v>
      </c>
      <c r="S865" s="14">
        <f>INDEX(挂机升级突破!BH$6:BH$57,卡牌消耗!$X865)</f>
        <v>4</v>
      </c>
      <c r="T865" s="14">
        <f>INDEX(挂机升级突破!BI$6:BI$57,卡牌消耗!$X865)</f>
        <v>0</v>
      </c>
      <c r="U865" s="14" t="str">
        <f t="shared" si="154"/>
        <v>飞廉</v>
      </c>
      <c r="V865" s="14">
        <f t="shared" si="155"/>
        <v>3</v>
      </c>
      <c r="W865" s="14" t="str">
        <f t="shared" si="156"/>
        <v>飞廉魂火-29</v>
      </c>
      <c r="X865" s="14">
        <f t="shared" si="157"/>
        <v>29</v>
      </c>
      <c r="Y865" s="14" t="str">
        <f>INDEX(挂机升级突破!$BJ$4:$BT$4,INDEX(挂机升级突破!$BG$6:$BG$57,卡牌消耗!X865))</f>
        <v>金币</v>
      </c>
      <c r="Z865" s="14">
        <f>ROUND(INDEX(挂机升级突破!$AZ$6:$AZ$57,卡牌消耗!X865)*INDEX(卡牌消耗!$B$8:$F$8,V865),0)</f>
        <v>24785</v>
      </c>
      <c r="AA865" s="14" t="str">
        <f>IF(S865&gt;0,INDEX(挂机升级突破!$BJ$4:$BT$4,S865),"")</f>
        <v>橙色基础材料</v>
      </c>
      <c r="AB865" s="14">
        <f>ROUND(INDEX(挂机升级突破!$BJ$6:$BT$57,卡牌消耗!X865,S865)*INDEX(卡牌消耗!$B$5:$F$5,V865),0)</f>
        <v>19</v>
      </c>
      <c r="AC865" s="14" t="str">
        <f>IF(T865&gt;0,INDEX(挂机升级突破!$BJ$4:$BT$4,T865),"")</f>
        <v/>
      </c>
      <c r="AD865" s="14" t="str">
        <f>IF(T865&gt;0,ROUND(INDEX(挂机升级突破!$BJ$6:$BT$57,卡牌消耗!X865,T865)*INDEX(卡牌消耗!$B$7:$F$7,V865),0),"")</f>
        <v/>
      </c>
    </row>
    <row r="866" spans="16:30" ht="16.5" x14ac:dyDescent="0.2">
      <c r="P866" s="120">
        <v>862</v>
      </c>
      <c r="Q866" s="14">
        <f t="shared" si="153"/>
        <v>17</v>
      </c>
      <c r="R866" s="14">
        <f>INDEX(挂机升级突破!$BG$6:$BG$57,卡牌消耗!X866)</f>
        <v>11</v>
      </c>
      <c r="S866" s="14">
        <f>INDEX(挂机升级突破!BH$6:BH$57,卡牌消耗!$X866)</f>
        <v>4</v>
      </c>
      <c r="T866" s="14">
        <f>INDEX(挂机升级突破!BI$6:BI$57,卡牌消耗!$X866)</f>
        <v>0</v>
      </c>
      <c r="U866" s="14" t="str">
        <f t="shared" si="154"/>
        <v>飞廉</v>
      </c>
      <c r="V866" s="14">
        <f t="shared" si="155"/>
        <v>3</v>
      </c>
      <c r="W866" s="14" t="str">
        <f t="shared" si="156"/>
        <v>飞廉魂火-30</v>
      </c>
      <c r="X866" s="14">
        <f t="shared" si="157"/>
        <v>30</v>
      </c>
      <c r="Y866" s="14" t="str">
        <f>INDEX(挂机升级突破!$BJ$4:$BT$4,INDEX(挂机升级突破!$BG$6:$BG$57,卡牌消耗!X866))</f>
        <v>金币</v>
      </c>
      <c r="Z866" s="14">
        <f>ROUND(INDEX(挂机升级突破!$AZ$6:$AZ$57,卡牌消耗!X866)*INDEX(卡牌消耗!$B$8:$F$8,V866),0)</f>
        <v>27645</v>
      </c>
      <c r="AA866" s="14" t="str">
        <f>IF(S866&gt;0,INDEX(挂机升级突破!$BJ$4:$BT$4,S866),"")</f>
        <v>橙色基础材料</v>
      </c>
      <c r="AB866" s="14">
        <f>ROUND(INDEX(挂机升级突破!$BJ$6:$BT$57,卡牌消耗!X866,S866)*INDEX(卡牌消耗!$B$5:$F$5,V866),0)</f>
        <v>19</v>
      </c>
      <c r="AC866" s="14" t="str">
        <f>IF(T866&gt;0,INDEX(挂机升级突破!$BJ$4:$BT$4,T866),"")</f>
        <v/>
      </c>
      <c r="AD866" s="14" t="str">
        <f>IF(T866&gt;0,ROUND(INDEX(挂机升级突破!$BJ$6:$BT$57,卡牌消耗!X866,T866)*INDEX(卡牌消耗!$B$7:$F$7,V866),0),"")</f>
        <v/>
      </c>
    </row>
    <row r="867" spans="16:30" ht="16.5" x14ac:dyDescent="0.2">
      <c r="P867" s="120">
        <v>863</v>
      </c>
      <c r="Q867" s="14">
        <f t="shared" si="153"/>
        <v>17</v>
      </c>
      <c r="R867" s="14">
        <f>INDEX(挂机升级突破!$BG$6:$BG$57,卡牌消耗!X867)</f>
        <v>11</v>
      </c>
      <c r="S867" s="14">
        <f>INDEX(挂机升级突破!BH$6:BH$57,卡牌消耗!$X867)</f>
        <v>4</v>
      </c>
      <c r="T867" s="14">
        <f>INDEX(挂机升级突破!BI$6:BI$57,卡牌消耗!$X867)</f>
        <v>0</v>
      </c>
      <c r="U867" s="14" t="str">
        <f t="shared" si="154"/>
        <v>飞廉</v>
      </c>
      <c r="V867" s="14">
        <f t="shared" si="155"/>
        <v>3</v>
      </c>
      <c r="W867" s="14" t="str">
        <f t="shared" si="156"/>
        <v>飞廉魂火-31</v>
      </c>
      <c r="X867" s="14">
        <f t="shared" si="157"/>
        <v>31</v>
      </c>
      <c r="Y867" s="14" t="str">
        <f>INDEX(挂机升级突破!$BJ$4:$BT$4,INDEX(挂机升级突破!$BG$6:$BG$57,卡牌消耗!X867))</f>
        <v>金币</v>
      </c>
      <c r="Z867" s="14">
        <f>ROUND(INDEX(挂机升级突破!$AZ$6:$AZ$57,卡牌消耗!X867)*INDEX(卡牌消耗!$B$8:$F$8,V867),0)</f>
        <v>28700</v>
      </c>
      <c r="AA867" s="14" t="str">
        <f>IF(S867&gt;0,INDEX(挂机升级突破!$BJ$4:$BT$4,S867),"")</f>
        <v>橙色基础材料</v>
      </c>
      <c r="AB867" s="14">
        <f>ROUND(INDEX(挂机升级突破!$BJ$6:$BT$57,卡牌消耗!X867,S867)*INDEX(卡牌消耗!$B$5:$F$5,V867),0)</f>
        <v>19</v>
      </c>
      <c r="AC867" s="14" t="str">
        <f>IF(T867&gt;0,INDEX(挂机升级突破!$BJ$4:$BT$4,T867),"")</f>
        <v/>
      </c>
      <c r="AD867" s="14" t="str">
        <f>IF(T867&gt;0,ROUND(INDEX(挂机升级突破!$BJ$6:$BT$57,卡牌消耗!X867,T867)*INDEX(卡牌消耗!$B$7:$F$7,V867),0),"")</f>
        <v/>
      </c>
    </row>
    <row r="868" spans="16:30" ht="16.5" x14ac:dyDescent="0.2">
      <c r="P868" s="120">
        <v>864</v>
      </c>
      <c r="Q868" s="14">
        <f t="shared" si="153"/>
        <v>17</v>
      </c>
      <c r="R868" s="14">
        <f>INDEX(挂机升级突破!$BG$6:$BG$57,卡牌消耗!X868)</f>
        <v>11</v>
      </c>
      <c r="S868" s="14">
        <f>INDEX(挂机升级突破!BH$6:BH$57,卡牌消耗!$X868)</f>
        <v>4</v>
      </c>
      <c r="T868" s="14">
        <f>INDEX(挂机升级突破!BI$6:BI$57,卡牌消耗!$X868)</f>
        <v>0</v>
      </c>
      <c r="U868" s="14" t="str">
        <f t="shared" si="154"/>
        <v>飞廉</v>
      </c>
      <c r="V868" s="14">
        <f t="shared" si="155"/>
        <v>3</v>
      </c>
      <c r="W868" s="14" t="str">
        <f t="shared" si="156"/>
        <v>飞廉魂火-32</v>
      </c>
      <c r="X868" s="14">
        <f t="shared" si="157"/>
        <v>32</v>
      </c>
      <c r="Y868" s="14" t="str">
        <f>INDEX(挂机升级突破!$BJ$4:$BT$4,INDEX(挂机升级突破!$BG$6:$BG$57,卡牌消耗!X868))</f>
        <v>金币</v>
      </c>
      <c r="Z868" s="14">
        <f>ROUND(INDEX(挂机升级突破!$AZ$6:$AZ$57,卡牌消耗!X868)*INDEX(卡牌消耗!$B$8:$F$8,V868),0)</f>
        <v>32015</v>
      </c>
      <c r="AA868" s="14" t="str">
        <f>IF(S868&gt;0,INDEX(挂机升级突破!$BJ$4:$BT$4,S868),"")</f>
        <v>橙色基础材料</v>
      </c>
      <c r="AB868" s="14">
        <f>ROUND(INDEX(挂机升级突破!$BJ$6:$BT$57,卡牌消耗!X868,S868)*INDEX(卡牌消耗!$B$5:$F$5,V868),0)</f>
        <v>19</v>
      </c>
      <c r="AC868" s="14" t="str">
        <f>IF(T868&gt;0,INDEX(挂机升级突破!$BJ$4:$BT$4,T868),"")</f>
        <v/>
      </c>
      <c r="AD868" s="14" t="str">
        <f>IF(T868&gt;0,ROUND(INDEX(挂机升级突破!$BJ$6:$BT$57,卡牌消耗!X868,T868)*INDEX(卡牌消耗!$B$7:$F$7,V868),0),"")</f>
        <v/>
      </c>
    </row>
    <row r="869" spans="16:30" ht="16.5" x14ac:dyDescent="0.2">
      <c r="P869" s="120">
        <v>865</v>
      </c>
      <c r="Q869" s="14">
        <f t="shared" si="153"/>
        <v>17</v>
      </c>
      <c r="R869" s="14">
        <f>INDEX(挂机升级突破!$BG$6:$BG$57,卡牌消耗!X869)</f>
        <v>11</v>
      </c>
      <c r="S869" s="14">
        <f>INDEX(挂机升级突破!BH$6:BH$57,卡牌消耗!$X869)</f>
        <v>4</v>
      </c>
      <c r="T869" s="14">
        <f>INDEX(挂机升级突破!BI$6:BI$57,卡牌消耗!$X869)</f>
        <v>0</v>
      </c>
      <c r="U869" s="14" t="str">
        <f t="shared" si="154"/>
        <v>飞廉</v>
      </c>
      <c r="V869" s="14">
        <f t="shared" si="155"/>
        <v>3</v>
      </c>
      <c r="W869" s="14" t="str">
        <f t="shared" si="156"/>
        <v>飞廉魂火-33</v>
      </c>
      <c r="X869" s="14">
        <f t="shared" si="157"/>
        <v>33</v>
      </c>
      <c r="Y869" s="14" t="str">
        <f>INDEX(挂机升级突破!$BJ$4:$BT$4,INDEX(挂机升级突破!$BG$6:$BG$57,卡牌消耗!X869))</f>
        <v>金币</v>
      </c>
      <c r="Z869" s="14">
        <f>ROUND(INDEX(挂机升级突破!$AZ$6:$AZ$57,卡牌消耗!X869)*INDEX(卡牌消耗!$B$8:$F$8,V869),0)</f>
        <v>32895</v>
      </c>
      <c r="AA869" s="14" t="str">
        <f>IF(S869&gt;0,INDEX(挂机升级突破!$BJ$4:$BT$4,S869),"")</f>
        <v>橙色基础材料</v>
      </c>
      <c r="AB869" s="14">
        <f>ROUND(INDEX(挂机升级突破!$BJ$6:$BT$57,卡牌消耗!X869,S869)*INDEX(卡牌消耗!$B$5:$F$5,V869),0)</f>
        <v>19</v>
      </c>
      <c r="AC869" s="14" t="str">
        <f>IF(T869&gt;0,INDEX(挂机升级突破!$BJ$4:$BT$4,T869),"")</f>
        <v/>
      </c>
      <c r="AD869" s="14" t="str">
        <f>IF(T869&gt;0,ROUND(INDEX(挂机升级突破!$BJ$6:$BT$57,卡牌消耗!X869,T869)*INDEX(卡牌消耗!$B$7:$F$7,V869),0),"")</f>
        <v/>
      </c>
    </row>
    <row r="870" spans="16:30" ht="16.5" x14ac:dyDescent="0.2">
      <c r="P870" s="120">
        <v>866</v>
      </c>
      <c r="Q870" s="14">
        <f t="shared" si="153"/>
        <v>17</v>
      </c>
      <c r="R870" s="14">
        <f>INDEX(挂机升级突破!$BG$6:$BG$57,卡牌消耗!X870)</f>
        <v>11</v>
      </c>
      <c r="S870" s="14">
        <f>INDEX(挂机升级突破!BH$6:BH$57,卡牌消耗!$X870)</f>
        <v>4</v>
      </c>
      <c r="T870" s="14">
        <f>INDEX(挂机升级突破!BI$6:BI$57,卡牌消耗!$X870)</f>
        <v>0</v>
      </c>
      <c r="U870" s="14" t="str">
        <f t="shared" si="154"/>
        <v>飞廉</v>
      </c>
      <c r="V870" s="14">
        <f t="shared" si="155"/>
        <v>3</v>
      </c>
      <c r="W870" s="14" t="str">
        <f t="shared" si="156"/>
        <v>飞廉魂火-34</v>
      </c>
      <c r="X870" s="14">
        <f t="shared" si="157"/>
        <v>34</v>
      </c>
      <c r="Y870" s="14" t="str">
        <f>INDEX(挂机升级突破!$BJ$4:$BT$4,INDEX(挂机升级突破!$BG$6:$BG$57,卡牌消耗!X870))</f>
        <v>金币</v>
      </c>
      <c r="Z870" s="14">
        <f>ROUND(INDEX(挂机升级突破!$AZ$6:$AZ$57,卡牌消耗!X870)*INDEX(卡牌消耗!$B$8:$F$8,V870),0)</f>
        <v>36690</v>
      </c>
      <c r="AA870" s="14" t="str">
        <f>IF(S870&gt;0,INDEX(挂机升级突破!$BJ$4:$BT$4,S870),"")</f>
        <v>橙色基础材料</v>
      </c>
      <c r="AB870" s="14">
        <f>ROUND(INDEX(挂机升级突破!$BJ$6:$BT$57,卡牌消耗!X870,S870)*INDEX(卡牌消耗!$B$5:$F$5,V870),0)</f>
        <v>21</v>
      </c>
      <c r="AC870" s="14" t="str">
        <f>IF(T870&gt;0,INDEX(挂机升级突破!$BJ$4:$BT$4,T870),"")</f>
        <v/>
      </c>
      <c r="AD870" s="14" t="str">
        <f>IF(T870&gt;0,ROUND(INDEX(挂机升级突破!$BJ$6:$BT$57,卡牌消耗!X870,T870)*INDEX(卡牌消耗!$B$7:$F$7,V870),0),"")</f>
        <v/>
      </c>
    </row>
    <row r="871" spans="16:30" ht="16.5" x14ac:dyDescent="0.2">
      <c r="P871" s="120">
        <v>867</v>
      </c>
      <c r="Q871" s="14">
        <f t="shared" si="153"/>
        <v>17</v>
      </c>
      <c r="R871" s="14">
        <f>INDEX(挂机升级突破!$BG$6:$BG$57,卡牌消耗!X871)</f>
        <v>11</v>
      </c>
      <c r="S871" s="14">
        <f>INDEX(挂机升级突破!BH$6:BH$57,卡牌消耗!$X871)</f>
        <v>4</v>
      </c>
      <c r="T871" s="14">
        <f>INDEX(挂机升级突破!BI$6:BI$57,卡牌消耗!$X871)</f>
        <v>0</v>
      </c>
      <c r="U871" s="14" t="str">
        <f t="shared" si="154"/>
        <v>飞廉</v>
      </c>
      <c r="V871" s="14">
        <f t="shared" si="155"/>
        <v>3</v>
      </c>
      <c r="W871" s="14" t="str">
        <f t="shared" si="156"/>
        <v>飞廉魂火-35</v>
      </c>
      <c r="X871" s="14">
        <f t="shared" si="157"/>
        <v>35</v>
      </c>
      <c r="Y871" s="14" t="str">
        <f>INDEX(挂机升级突破!$BJ$4:$BT$4,INDEX(挂机升级突破!$BG$6:$BG$57,卡牌消耗!X871))</f>
        <v>金币</v>
      </c>
      <c r="Z871" s="14">
        <f>ROUND(INDEX(挂机升级突破!$AZ$6:$AZ$57,卡牌消耗!X871)*INDEX(卡牌消耗!$B$8:$F$8,V871),0)</f>
        <v>37370</v>
      </c>
      <c r="AA871" s="14" t="str">
        <f>IF(S871&gt;0,INDEX(挂机升级突破!$BJ$4:$BT$4,S871),"")</f>
        <v>橙色基础材料</v>
      </c>
      <c r="AB871" s="14">
        <f>ROUND(INDEX(挂机升级突破!$BJ$6:$BT$57,卡牌消耗!X871,S871)*INDEX(卡牌消耗!$B$5:$F$5,V871),0)</f>
        <v>21</v>
      </c>
      <c r="AC871" s="14" t="str">
        <f>IF(T871&gt;0,INDEX(挂机升级突破!$BJ$4:$BT$4,T871),"")</f>
        <v/>
      </c>
      <c r="AD871" s="14" t="str">
        <f>IF(T871&gt;0,ROUND(INDEX(挂机升级突破!$BJ$6:$BT$57,卡牌消耗!X871,T871)*INDEX(卡牌消耗!$B$7:$F$7,V871),0),"")</f>
        <v/>
      </c>
    </row>
    <row r="872" spans="16:30" ht="16.5" x14ac:dyDescent="0.2">
      <c r="P872" s="120">
        <v>868</v>
      </c>
      <c r="Q872" s="14">
        <f t="shared" si="153"/>
        <v>17</v>
      </c>
      <c r="R872" s="14">
        <f>INDEX(挂机升级突破!$BG$6:$BG$57,卡牌消耗!X872)</f>
        <v>11</v>
      </c>
      <c r="S872" s="14">
        <f>INDEX(挂机升级突破!BH$6:BH$57,卡牌消耗!$X872)</f>
        <v>4</v>
      </c>
      <c r="T872" s="14">
        <f>INDEX(挂机升级突破!BI$6:BI$57,卡牌消耗!$X872)</f>
        <v>0</v>
      </c>
      <c r="U872" s="14" t="str">
        <f t="shared" si="154"/>
        <v>飞廉</v>
      </c>
      <c r="V872" s="14">
        <f t="shared" si="155"/>
        <v>3</v>
      </c>
      <c r="W872" s="14" t="str">
        <f t="shared" si="156"/>
        <v>飞廉魂火-36</v>
      </c>
      <c r="X872" s="14">
        <f t="shared" si="157"/>
        <v>36</v>
      </c>
      <c r="Y872" s="14" t="str">
        <f>INDEX(挂机升级突破!$BJ$4:$BT$4,INDEX(挂机升级突破!$BG$6:$BG$57,卡牌消耗!X872))</f>
        <v>金币</v>
      </c>
      <c r="Z872" s="14">
        <f>ROUND(INDEX(挂机升级突破!$AZ$6:$AZ$57,卡牌消耗!X872)*INDEX(卡牌消耗!$B$8:$F$8,V872),0)</f>
        <v>41680</v>
      </c>
      <c r="AA872" s="14" t="str">
        <f>IF(S872&gt;0,INDEX(挂机升级突破!$BJ$4:$BT$4,S872),"")</f>
        <v>橙色基础材料</v>
      </c>
      <c r="AB872" s="14">
        <f>ROUND(INDEX(挂机升级突破!$BJ$6:$BT$57,卡牌消耗!X872,S872)*INDEX(卡牌消耗!$B$5:$F$5,V872),0)</f>
        <v>21</v>
      </c>
      <c r="AC872" s="14" t="str">
        <f>IF(T872&gt;0,INDEX(挂机升级突破!$BJ$4:$BT$4,T872),"")</f>
        <v/>
      </c>
      <c r="AD872" s="14" t="str">
        <f>IF(T872&gt;0,ROUND(INDEX(挂机升级突破!$BJ$6:$BT$57,卡牌消耗!X872,T872)*INDEX(卡牌消耗!$B$7:$F$7,V872),0),"")</f>
        <v/>
      </c>
    </row>
    <row r="873" spans="16:30" ht="16.5" x14ac:dyDescent="0.2">
      <c r="P873" s="120">
        <v>869</v>
      </c>
      <c r="Q873" s="14">
        <f t="shared" si="153"/>
        <v>17</v>
      </c>
      <c r="R873" s="14">
        <f>INDEX(挂机升级突破!$BG$6:$BG$57,卡牌消耗!X873)</f>
        <v>11</v>
      </c>
      <c r="S873" s="14">
        <f>INDEX(挂机升级突破!BH$6:BH$57,卡牌消耗!$X873)</f>
        <v>4</v>
      </c>
      <c r="T873" s="14">
        <f>INDEX(挂机升级突破!BI$6:BI$57,卡牌消耗!$X873)</f>
        <v>0</v>
      </c>
      <c r="U873" s="14" t="str">
        <f t="shared" si="154"/>
        <v>飞廉</v>
      </c>
      <c r="V873" s="14">
        <f t="shared" si="155"/>
        <v>3</v>
      </c>
      <c r="W873" s="14" t="str">
        <f t="shared" si="156"/>
        <v>飞廉魂火-37</v>
      </c>
      <c r="X873" s="14">
        <f t="shared" si="157"/>
        <v>37</v>
      </c>
      <c r="Y873" s="14" t="str">
        <f>INDEX(挂机升级突破!$BJ$4:$BT$4,INDEX(挂机升级突破!$BG$6:$BG$57,卡牌消耗!X873))</f>
        <v>金币</v>
      </c>
      <c r="Z873" s="14">
        <f>ROUND(INDEX(挂机升级突破!$AZ$6:$AZ$57,卡牌消耗!X873)*INDEX(卡牌消耗!$B$8:$F$8,V873),0)</f>
        <v>42120</v>
      </c>
      <c r="AA873" s="14" t="str">
        <f>IF(S873&gt;0,INDEX(挂机升级突破!$BJ$4:$BT$4,S873),"")</f>
        <v>橙色基础材料</v>
      </c>
      <c r="AB873" s="14">
        <f>ROUND(INDEX(挂机升级突破!$BJ$6:$BT$57,卡牌消耗!X873,S873)*INDEX(卡牌消耗!$B$5:$F$5,V873),0)</f>
        <v>21</v>
      </c>
      <c r="AC873" s="14" t="str">
        <f>IF(T873&gt;0,INDEX(挂机升级突破!$BJ$4:$BT$4,T873),"")</f>
        <v/>
      </c>
      <c r="AD873" s="14" t="str">
        <f>IF(T873&gt;0,ROUND(INDEX(挂机升级突破!$BJ$6:$BT$57,卡牌消耗!X873,T873)*INDEX(卡牌消耗!$B$7:$F$7,V873),0),"")</f>
        <v/>
      </c>
    </row>
    <row r="874" spans="16:30" ht="16.5" x14ac:dyDescent="0.2">
      <c r="P874" s="120">
        <v>870</v>
      </c>
      <c r="Q874" s="14">
        <f t="shared" si="153"/>
        <v>17</v>
      </c>
      <c r="R874" s="14">
        <f>INDEX(挂机升级突破!$BG$6:$BG$57,卡牌消耗!X874)</f>
        <v>11</v>
      </c>
      <c r="S874" s="14">
        <f>INDEX(挂机升级突破!BH$6:BH$57,卡牌消耗!$X874)</f>
        <v>5</v>
      </c>
      <c r="T874" s="14">
        <f>INDEX(挂机升级突破!BI$6:BI$57,卡牌消耗!$X874)</f>
        <v>0</v>
      </c>
      <c r="U874" s="14" t="str">
        <f t="shared" si="154"/>
        <v>飞廉</v>
      </c>
      <c r="V874" s="14">
        <f t="shared" si="155"/>
        <v>3</v>
      </c>
      <c r="W874" s="14" t="str">
        <f t="shared" si="156"/>
        <v>飞廉魂火-38</v>
      </c>
      <c r="X874" s="14">
        <f t="shared" si="157"/>
        <v>38</v>
      </c>
      <c r="Y874" s="14" t="str">
        <f>INDEX(挂机升级突破!$BJ$4:$BT$4,INDEX(挂机升级突破!$BG$6:$BG$57,卡牌消耗!X874))</f>
        <v>金币</v>
      </c>
      <c r="Z874" s="14">
        <f>ROUND(INDEX(挂机升级突破!$AZ$6:$AZ$57,卡牌消耗!X874)*INDEX(卡牌消耗!$B$8:$F$8,V874),0)</f>
        <v>46980</v>
      </c>
      <c r="AA874" s="14" t="str">
        <f>IF(S874&gt;0,INDEX(挂机升级突破!$BJ$4:$BT$4,S874),"")</f>
        <v>红色基础材料</v>
      </c>
      <c r="AB874" s="14">
        <f>ROUND(INDEX(挂机升级突破!$BJ$6:$BT$57,卡牌消耗!X874,S874)*INDEX(卡牌消耗!$B$5:$F$5,V874),0)</f>
        <v>8</v>
      </c>
      <c r="AC874" s="14" t="str">
        <f>IF(T874&gt;0,INDEX(挂机升级突破!$BJ$4:$BT$4,T874),"")</f>
        <v/>
      </c>
      <c r="AD874" s="14" t="str">
        <f>IF(T874&gt;0,ROUND(INDEX(挂机升级突破!$BJ$6:$BT$57,卡牌消耗!X874,T874)*INDEX(卡牌消耗!$B$7:$F$7,V874),0),"")</f>
        <v/>
      </c>
    </row>
    <row r="875" spans="16:30" ht="16.5" x14ac:dyDescent="0.2">
      <c r="P875" s="120">
        <v>871</v>
      </c>
      <c r="Q875" s="14">
        <f t="shared" si="153"/>
        <v>17</v>
      </c>
      <c r="R875" s="14">
        <f>INDEX(挂机升级突破!$BG$6:$BG$57,卡牌消耗!X875)</f>
        <v>11</v>
      </c>
      <c r="S875" s="14">
        <f>INDEX(挂机升级突破!BH$6:BH$57,卡牌消耗!$X875)</f>
        <v>5</v>
      </c>
      <c r="T875" s="14">
        <f>INDEX(挂机升级突破!BI$6:BI$57,卡牌消耗!$X875)</f>
        <v>0</v>
      </c>
      <c r="U875" s="14" t="str">
        <f t="shared" si="154"/>
        <v>飞廉</v>
      </c>
      <c r="V875" s="14">
        <f t="shared" si="155"/>
        <v>3</v>
      </c>
      <c r="W875" s="14" t="str">
        <f t="shared" si="156"/>
        <v>飞廉魂火-39</v>
      </c>
      <c r="X875" s="14">
        <f t="shared" si="157"/>
        <v>39</v>
      </c>
      <c r="Y875" s="14" t="str">
        <f>INDEX(挂机升级突破!$BJ$4:$BT$4,INDEX(挂机升级突破!$BG$6:$BG$57,卡牌消耗!X875))</f>
        <v>金币</v>
      </c>
      <c r="Z875" s="14">
        <f>ROUND(INDEX(挂机升级突破!$AZ$6:$AZ$57,卡牌消耗!X875)*INDEX(卡牌消耗!$B$8:$F$8,V875),0)</f>
        <v>47145</v>
      </c>
      <c r="AA875" s="14" t="str">
        <f>IF(S875&gt;0,INDEX(挂机升级突破!$BJ$4:$BT$4,S875),"")</f>
        <v>红色基础材料</v>
      </c>
      <c r="AB875" s="14">
        <f>ROUND(INDEX(挂机升级突破!$BJ$6:$BT$57,卡牌消耗!X875,S875)*INDEX(卡牌消耗!$B$5:$F$5,V875),0)</f>
        <v>8</v>
      </c>
      <c r="AC875" s="14" t="str">
        <f>IF(T875&gt;0,INDEX(挂机升级突破!$BJ$4:$BT$4,T875),"")</f>
        <v/>
      </c>
      <c r="AD875" s="14" t="str">
        <f>IF(T875&gt;0,ROUND(INDEX(挂机升级突破!$BJ$6:$BT$57,卡牌消耗!X875,T875)*INDEX(卡牌消耗!$B$7:$F$7,V875),0),"")</f>
        <v/>
      </c>
    </row>
    <row r="876" spans="16:30" ht="16.5" x14ac:dyDescent="0.2">
      <c r="P876" s="120">
        <v>872</v>
      </c>
      <c r="Q876" s="14">
        <f t="shared" si="153"/>
        <v>17</v>
      </c>
      <c r="R876" s="14">
        <f>INDEX(挂机升级突破!$BG$6:$BG$57,卡牌消耗!X876)</f>
        <v>11</v>
      </c>
      <c r="S876" s="14">
        <f>INDEX(挂机升级突破!BH$6:BH$57,卡牌消耗!$X876)</f>
        <v>5</v>
      </c>
      <c r="T876" s="14">
        <f>INDEX(挂机升级突破!BI$6:BI$57,卡牌消耗!$X876)</f>
        <v>0</v>
      </c>
      <c r="U876" s="14" t="str">
        <f t="shared" si="154"/>
        <v>飞廉</v>
      </c>
      <c r="V876" s="14">
        <f t="shared" si="155"/>
        <v>3</v>
      </c>
      <c r="W876" s="14" t="str">
        <f t="shared" si="156"/>
        <v>飞廉魂火-40</v>
      </c>
      <c r="X876" s="14">
        <f t="shared" si="157"/>
        <v>40</v>
      </c>
      <c r="Y876" s="14" t="str">
        <f>INDEX(挂机升级突破!$BJ$4:$BT$4,INDEX(挂机升级突破!$BG$6:$BG$57,卡牌消耗!X876))</f>
        <v>金币</v>
      </c>
      <c r="Z876" s="14">
        <f>ROUND(INDEX(挂机升级突破!$AZ$6:$AZ$57,卡牌消耗!X876)*INDEX(卡牌消耗!$B$8:$F$8,V876),0)</f>
        <v>52585</v>
      </c>
      <c r="AA876" s="14" t="str">
        <f>IF(S876&gt;0,INDEX(挂机升级突破!$BJ$4:$BT$4,S876),"")</f>
        <v>红色基础材料</v>
      </c>
      <c r="AB876" s="14">
        <f>ROUND(INDEX(挂机升级突破!$BJ$6:$BT$57,卡牌消耗!X876,S876)*INDEX(卡牌消耗!$B$5:$F$5,V876),0)</f>
        <v>8</v>
      </c>
      <c r="AC876" s="14" t="str">
        <f>IF(T876&gt;0,INDEX(挂机升级突破!$BJ$4:$BT$4,T876),"")</f>
        <v/>
      </c>
      <c r="AD876" s="14" t="str">
        <f>IF(T876&gt;0,ROUND(INDEX(挂机升级突破!$BJ$6:$BT$57,卡牌消耗!X876,T876)*INDEX(卡牌消耗!$B$7:$F$7,V876),0),"")</f>
        <v/>
      </c>
    </row>
    <row r="877" spans="16:30" ht="16.5" x14ac:dyDescent="0.2">
      <c r="P877" s="120">
        <v>873</v>
      </c>
      <c r="Q877" s="14">
        <f t="shared" si="153"/>
        <v>17</v>
      </c>
      <c r="R877" s="14">
        <f>INDEX(挂机升级突破!$BG$6:$BG$57,卡牌消耗!X877)</f>
        <v>11</v>
      </c>
      <c r="S877" s="14">
        <f>INDEX(挂机升级突破!BH$6:BH$57,卡牌消耗!$X877)</f>
        <v>5</v>
      </c>
      <c r="T877" s="14">
        <f>INDEX(挂机升级突破!BI$6:BI$57,卡牌消耗!$X877)</f>
        <v>10</v>
      </c>
      <c r="U877" s="14" t="str">
        <f t="shared" si="154"/>
        <v>飞廉</v>
      </c>
      <c r="V877" s="14">
        <f t="shared" si="155"/>
        <v>3</v>
      </c>
      <c r="W877" s="14" t="str">
        <f t="shared" si="156"/>
        <v>飞廉魂火-41</v>
      </c>
      <c r="X877" s="14">
        <f t="shared" si="157"/>
        <v>41</v>
      </c>
      <c r="Y877" s="14" t="str">
        <f>INDEX(挂机升级突破!$BJ$4:$BT$4,INDEX(挂机升级突破!$BG$6:$BG$57,卡牌消耗!X877))</f>
        <v>金币</v>
      </c>
      <c r="Z877" s="14">
        <f>ROUND(INDEX(挂机升级突破!$AZ$6:$AZ$57,卡牌消耗!X877)*INDEX(卡牌消耗!$B$8:$F$8,V877),0)</f>
        <v>58930</v>
      </c>
      <c r="AA877" s="14" t="str">
        <f>IF(S877&gt;0,INDEX(挂机升级突破!$BJ$4:$BT$4,S877),"")</f>
        <v>红色基础材料</v>
      </c>
      <c r="AB877" s="14">
        <f>ROUND(INDEX(挂机升级突破!$BJ$6:$BT$57,卡牌消耗!X877,S877)*INDEX(卡牌消耗!$B$5:$F$5,V877),0)</f>
        <v>9</v>
      </c>
      <c r="AC877" s="14" t="str">
        <f>IF(T877&gt;0,INDEX(挂机升级突破!$BJ$4:$BT$4,T877),"")</f>
        <v>灵玉</v>
      </c>
      <c r="AD877" s="14">
        <f>IF(T877&gt;0,ROUND(INDEX(挂机升级突破!$BJ$6:$BT$57,卡牌消耗!X877,T877)*INDEX(卡牌消耗!$B$7:$F$7,V877),0),"")</f>
        <v>1</v>
      </c>
    </row>
    <row r="878" spans="16:30" ht="16.5" x14ac:dyDescent="0.2">
      <c r="P878" s="120">
        <v>874</v>
      </c>
      <c r="Q878" s="14">
        <f t="shared" si="153"/>
        <v>17</v>
      </c>
      <c r="R878" s="14">
        <f>INDEX(挂机升级突破!$BG$6:$BG$57,卡牌消耗!X878)</f>
        <v>11</v>
      </c>
      <c r="S878" s="14">
        <f>INDEX(挂机升级突破!BH$6:BH$57,卡牌消耗!$X878)</f>
        <v>5</v>
      </c>
      <c r="T878" s="14">
        <f>INDEX(挂机升级突破!BI$6:BI$57,卡牌消耗!$X878)</f>
        <v>10</v>
      </c>
      <c r="U878" s="14" t="str">
        <f t="shared" si="154"/>
        <v>飞廉</v>
      </c>
      <c r="V878" s="14">
        <f t="shared" si="155"/>
        <v>3</v>
      </c>
      <c r="W878" s="14" t="str">
        <f t="shared" si="156"/>
        <v>飞廉魂火-42</v>
      </c>
      <c r="X878" s="14">
        <f t="shared" si="157"/>
        <v>42</v>
      </c>
      <c r="Y878" s="14" t="str">
        <f>INDEX(挂机升级突破!$BJ$4:$BT$4,INDEX(挂机升级突破!$BG$6:$BG$57,卡牌消耗!X878))</f>
        <v>金币</v>
      </c>
      <c r="Z878" s="14">
        <f>ROUND(INDEX(挂机升级突破!$AZ$6:$AZ$57,卡牌消耗!X878)*INDEX(卡牌消耗!$B$8:$F$8,V878),0)</f>
        <v>65730</v>
      </c>
      <c r="AA878" s="14" t="str">
        <f>IF(S878&gt;0,INDEX(挂机升级突破!$BJ$4:$BT$4,S878),"")</f>
        <v>红色基础材料</v>
      </c>
      <c r="AB878" s="14">
        <f>ROUND(INDEX(挂机升级突破!$BJ$6:$BT$57,卡牌消耗!X878,S878)*INDEX(卡牌消耗!$B$5:$F$5,V878),0)</f>
        <v>9</v>
      </c>
      <c r="AC878" s="14" t="str">
        <f>IF(T878&gt;0,INDEX(挂机升级突破!$BJ$4:$BT$4,T878),"")</f>
        <v>灵玉</v>
      </c>
      <c r="AD878" s="14">
        <f>IF(T878&gt;0,ROUND(INDEX(挂机升级突破!$BJ$6:$BT$57,卡牌消耗!X878,T878)*INDEX(卡牌消耗!$B$7:$F$7,V878),0),"")</f>
        <v>1</v>
      </c>
    </row>
    <row r="879" spans="16:30" ht="16.5" x14ac:dyDescent="0.2">
      <c r="P879" s="120">
        <v>875</v>
      </c>
      <c r="Q879" s="14">
        <f t="shared" si="153"/>
        <v>17</v>
      </c>
      <c r="R879" s="14">
        <f>INDEX(挂机升级突破!$BG$6:$BG$57,卡牌消耗!X879)</f>
        <v>11</v>
      </c>
      <c r="S879" s="14">
        <f>INDEX(挂机升级突破!BH$6:BH$57,卡牌消耗!$X879)</f>
        <v>5</v>
      </c>
      <c r="T879" s="14">
        <f>INDEX(挂机升级突破!BI$6:BI$57,卡牌消耗!$X879)</f>
        <v>10</v>
      </c>
      <c r="U879" s="14" t="str">
        <f t="shared" si="154"/>
        <v>飞廉</v>
      </c>
      <c r="V879" s="14">
        <f t="shared" si="155"/>
        <v>3</v>
      </c>
      <c r="W879" s="14" t="str">
        <f t="shared" si="156"/>
        <v>飞廉魂火-43</v>
      </c>
      <c r="X879" s="14">
        <f t="shared" si="157"/>
        <v>43</v>
      </c>
      <c r="Y879" s="14" t="str">
        <f>INDEX(挂机升级突破!$BJ$4:$BT$4,INDEX(挂机升级突破!$BG$6:$BG$57,卡牌消耗!X879))</f>
        <v>金币</v>
      </c>
      <c r="Z879" s="14">
        <f>ROUND(INDEX(挂机升级突破!$AZ$6:$AZ$57,卡牌消耗!X879)*INDEX(卡牌消耗!$B$8:$F$8,V879),0)</f>
        <v>70200</v>
      </c>
      <c r="AA879" s="14" t="str">
        <f>IF(S879&gt;0,INDEX(挂机升级突破!$BJ$4:$BT$4,S879),"")</f>
        <v>红色基础材料</v>
      </c>
      <c r="AB879" s="14">
        <f>ROUND(INDEX(挂机升级突破!$BJ$6:$BT$57,卡牌消耗!X879,S879)*INDEX(卡牌消耗!$B$5:$F$5,V879),0)</f>
        <v>9</v>
      </c>
      <c r="AC879" s="14" t="str">
        <f>IF(T879&gt;0,INDEX(挂机升级突破!$BJ$4:$BT$4,T879),"")</f>
        <v>灵玉</v>
      </c>
      <c r="AD879" s="14">
        <f>IF(T879&gt;0,ROUND(INDEX(挂机升级突破!$BJ$6:$BT$57,卡牌消耗!X879,T879)*INDEX(卡牌消耗!$B$7:$F$7,V879),0),"")</f>
        <v>1</v>
      </c>
    </row>
    <row r="880" spans="16:30" ht="16.5" x14ac:dyDescent="0.2">
      <c r="P880" s="120">
        <v>876</v>
      </c>
      <c r="Q880" s="14">
        <f t="shared" si="153"/>
        <v>17</v>
      </c>
      <c r="R880" s="14">
        <f>INDEX(挂机升级突破!$BG$6:$BG$57,卡牌消耗!X880)</f>
        <v>11</v>
      </c>
      <c r="S880" s="14">
        <f>INDEX(挂机升级突破!BH$6:BH$57,卡牌消耗!$X880)</f>
        <v>5</v>
      </c>
      <c r="T880" s="14">
        <f>INDEX(挂机升级突破!BI$6:BI$57,卡牌消耗!$X880)</f>
        <v>10</v>
      </c>
      <c r="U880" s="14" t="str">
        <f t="shared" si="154"/>
        <v>飞廉</v>
      </c>
      <c r="V880" s="14">
        <f t="shared" si="155"/>
        <v>3</v>
      </c>
      <c r="W880" s="14" t="str">
        <f t="shared" si="156"/>
        <v>飞廉魂火-44</v>
      </c>
      <c r="X880" s="14">
        <f t="shared" si="157"/>
        <v>44</v>
      </c>
      <c r="Y880" s="14" t="str">
        <f>INDEX(挂机升级突破!$BJ$4:$BT$4,INDEX(挂机升级突破!$BG$6:$BG$57,卡牌消耗!X880))</f>
        <v>金币</v>
      </c>
      <c r="Z880" s="14">
        <f>ROUND(INDEX(挂机升级突破!$AZ$6:$AZ$57,卡牌消耗!X880)*INDEX(卡牌消耗!$B$8:$F$8,V880),0)</f>
        <v>78300</v>
      </c>
      <c r="AA880" s="14" t="str">
        <f>IF(S880&gt;0,INDEX(挂机升级突破!$BJ$4:$BT$4,S880),"")</f>
        <v>红色基础材料</v>
      </c>
      <c r="AB880" s="14">
        <f>ROUND(INDEX(挂机升级突破!$BJ$6:$BT$57,卡牌消耗!X880,S880)*INDEX(卡牌消耗!$B$5:$F$5,V880),0)</f>
        <v>11</v>
      </c>
      <c r="AC880" s="14" t="str">
        <f>IF(T880&gt;0,INDEX(挂机升级突破!$BJ$4:$BT$4,T880),"")</f>
        <v>灵玉</v>
      </c>
      <c r="AD880" s="14">
        <f>IF(T880&gt;0,ROUND(INDEX(挂机升级突破!$BJ$6:$BT$57,卡牌消耗!X880,T880)*INDEX(卡牌消耗!$B$7:$F$7,V880),0),"")</f>
        <v>1</v>
      </c>
    </row>
    <row r="881" spans="16:30" ht="16.5" x14ac:dyDescent="0.2">
      <c r="P881" s="120">
        <v>877</v>
      </c>
      <c r="Q881" s="14">
        <f t="shared" si="153"/>
        <v>17</v>
      </c>
      <c r="R881" s="14">
        <f>INDEX(挂机升级突破!$BG$6:$BG$57,卡牌消耗!X881)</f>
        <v>11</v>
      </c>
      <c r="S881" s="14">
        <f>INDEX(挂机升级突破!BH$6:BH$57,卡牌消耗!$X881)</f>
        <v>5</v>
      </c>
      <c r="T881" s="14">
        <f>INDEX(挂机升级突破!BI$6:BI$57,卡牌消耗!$X881)</f>
        <v>10</v>
      </c>
      <c r="U881" s="14" t="str">
        <f t="shared" si="154"/>
        <v>飞廉</v>
      </c>
      <c r="V881" s="14">
        <f t="shared" si="155"/>
        <v>3</v>
      </c>
      <c r="W881" s="14" t="str">
        <f t="shared" si="156"/>
        <v>飞廉魂火-45</v>
      </c>
      <c r="X881" s="14">
        <f t="shared" si="157"/>
        <v>45</v>
      </c>
      <c r="Y881" s="14" t="str">
        <f>INDEX(挂机升级突破!$BJ$4:$BT$4,INDEX(挂机升级突破!$BG$6:$BG$57,卡牌消耗!X881))</f>
        <v>金币</v>
      </c>
      <c r="Z881" s="14">
        <f>ROUND(INDEX(挂机升级突破!$AZ$6:$AZ$57,卡牌消耗!X881)*INDEX(卡牌消耗!$B$8:$F$8,V881),0)</f>
        <v>84635</v>
      </c>
      <c r="AA881" s="14" t="str">
        <f>IF(S881&gt;0,INDEX(挂机升级突破!$BJ$4:$BT$4,S881),"")</f>
        <v>红色基础材料</v>
      </c>
      <c r="AB881" s="14">
        <f>ROUND(INDEX(挂机升级突破!$BJ$6:$BT$57,卡牌消耗!X881,S881)*INDEX(卡牌消耗!$B$5:$F$5,V881),0)</f>
        <v>11</v>
      </c>
      <c r="AC881" s="14" t="str">
        <f>IF(T881&gt;0,INDEX(挂机升级突破!$BJ$4:$BT$4,T881),"")</f>
        <v>灵玉</v>
      </c>
      <c r="AD881" s="14">
        <f>IF(T881&gt;0,ROUND(INDEX(挂机升级突破!$BJ$6:$BT$57,卡牌消耗!X881,T881)*INDEX(卡牌消耗!$B$7:$F$7,V881),0),"")</f>
        <v>1</v>
      </c>
    </row>
    <row r="882" spans="16:30" ht="16.5" x14ac:dyDescent="0.2">
      <c r="P882" s="120">
        <v>878</v>
      </c>
      <c r="Q882" s="14">
        <f t="shared" si="153"/>
        <v>17</v>
      </c>
      <c r="R882" s="14">
        <f>INDEX(挂机升级突破!$BG$6:$BG$57,卡牌消耗!X882)</f>
        <v>11</v>
      </c>
      <c r="S882" s="14">
        <f>INDEX(挂机升级突破!BH$6:BH$57,卡牌消耗!$X882)</f>
        <v>5</v>
      </c>
      <c r="T882" s="14">
        <f>INDEX(挂机升级突破!BI$6:BI$57,卡牌消耗!$X882)</f>
        <v>10</v>
      </c>
      <c r="U882" s="14" t="str">
        <f t="shared" si="154"/>
        <v>飞廉</v>
      </c>
      <c r="V882" s="14">
        <f t="shared" si="155"/>
        <v>3</v>
      </c>
      <c r="W882" s="14" t="str">
        <f t="shared" si="156"/>
        <v>飞廉魂火-46</v>
      </c>
      <c r="X882" s="14">
        <f t="shared" si="157"/>
        <v>46</v>
      </c>
      <c r="Y882" s="14" t="str">
        <f>INDEX(挂机升级突破!$BJ$4:$BT$4,INDEX(挂机升级突破!$BG$6:$BG$57,卡牌消耗!X882))</f>
        <v>金币</v>
      </c>
      <c r="Z882" s="14">
        <f>ROUND(INDEX(挂机升级突破!$AZ$6:$AZ$57,卡牌消耗!X882)*INDEX(卡牌消耗!$B$8:$F$8,V882),0)</f>
        <v>94400</v>
      </c>
      <c r="AA882" s="14" t="str">
        <f>IF(S882&gt;0,INDEX(挂机升级突破!$BJ$4:$BT$4,S882),"")</f>
        <v>红色基础材料</v>
      </c>
      <c r="AB882" s="14">
        <f>ROUND(INDEX(挂机升级突破!$BJ$6:$BT$57,卡牌消耗!X882,S882)*INDEX(卡牌消耗!$B$5:$F$5,V882),0)</f>
        <v>11</v>
      </c>
      <c r="AC882" s="14" t="str">
        <f>IF(T882&gt;0,INDEX(挂机升级突破!$BJ$4:$BT$4,T882),"")</f>
        <v>灵玉</v>
      </c>
      <c r="AD882" s="14">
        <f>IF(T882&gt;0,ROUND(INDEX(挂机升级突破!$BJ$6:$BT$57,卡牌消耗!X882,T882)*INDEX(卡牌消耗!$B$7:$F$7,V882),0),"")</f>
        <v>1</v>
      </c>
    </row>
    <row r="883" spans="16:30" ht="16.5" x14ac:dyDescent="0.2">
      <c r="P883" s="120">
        <v>879</v>
      </c>
      <c r="Q883" s="14">
        <f t="shared" si="153"/>
        <v>17</v>
      </c>
      <c r="R883" s="14">
        <f>INDEX(挂机升级突破!$BG$6:$BG$57,卡牌消耗!X883)</f>
        <v>11</v>
      </c>
      <c r="S883" s="14">
        <f>INDEX(挂机升级突破!BH$6:BH$57,卡牌消耗!$X883)</f>
        <v>5</v>
      </c>
      <c r="T883" s="14">
        <f>INDEX(挂机升级突破!BI$6:BI$57,卡牌消耗!$X883)</f>
        <v>10</v>
      </c>
      <c r="U883" s="14" t="str">
        <f t="shared" si="154"/>
        <v>飞廉</v>
      </c>
      <c r="V883" s="14">
        <f t="shared" si="155"/>
        <v>3</v>
      </c>
      <c r="W883" s="14" t="str">
        <f t="shared" si="156"/>
        <v>飞廉魂火-47</v>
      </c>
      <c r="X883" s="14">
        <f t="shared" si="157"/>
        <v>47</v>
      </c>
      <c r="Y883" s="14" t="str">
        <f>INDEX(挂机升级突破!$BJ$4:$BT$4,INDEX(挂机升级突破!$BG$6:$BG$57,卡牌消耗!X883))</f>
        <v>金币</v>
      </c>
      <c r="Z883" s="14">
        <f>ROUND(INDEX(挂机升级突破!$AZ$6:$AZ$57,卡牌消耗!X883)*INDEX(卡牌消耗!$B$8:$F$8,V883),0)</f>
        <v>100530</v>
      </c>
      <c r="AA883" s="14" t="str">
        <f>IF(S883&gt;0,INDEX(挂机升级突破!$BJ$4:$BT$4,S883),"")</f>
        <v>红色基础材料</v>
      </c>
      <c r="AB883" s="14">
        <f>ROUND(INDEX(挂机升级突破!$BJ$6:$BT$57,卡牌消耗!X883,S883)*INDEX(卡牌消耗!$B$5:$F$5,V883),0)</f>
        <v>11</v>
      </c>
      <c r="AC883" s="14" t="str">
        <f>IF(T883&gt;0,INDEX(挂机升级突破!$BJ$4:$BT$4,T883),"")</f>
        <v>灵玉</v>
      </c>
      <c r="AD883" s="14">
        <f>IF(T883&gt;0,ROUND(INDEX(挂机升级突破!$BJ$6:$BT$57,卡牌消耗!X883,T883)*INDEX(卡牌消耗!$B$7:$F$7,V883),0),"")</f>
        <v>1</v>
      </c>
    </row>
    <row r="884" spans="16:30" ht="16.5" x14ac:dyDescent="0.2">
      <c r="P884" s="120">
        <v>880</v>
      </c>
      <c r="Q884" s="14">
        <f t="shared" si="153"/>
        <v>17</v>
      </c>
      <c r="R884" s="14">
        <f>INDEX(挂机升级突破!$BG$6:$BG$57,卡牌消耗!X884)</f>
        <v>11</v>
      </c>
      <c r="S884" s="14">
        <f>INDEX(挂机升级突破!BH$6:BH$57,卡牌消耗!$X884)</f>
        <v>5</v>
      </c>
      <c r="T884" s="14">
        <f>INDEX(挂机升级突破!BI$6:BI$57,卡牌消耗!$X884)</f>
        <v>10</v>
      </c>
      <c r="U884" s="14" t="str">
        <f t="shared" si="154"/>
        <v>飞廉</v>
      </c>
      <c r="V884" s="14">
        <f t="shared" si="155"/>
        <v>3</v>
      </c>
      <c r="W884" s="14" t="str">
        <f t="shared" si="156"/>
        <v>飞廉魂火-48</v>
      </c>
      <c r="X884" s="14">
        <f t="shared" si="157"/>
        <v>48</v>
      </c>
      <c r="Y884" s="14" t="str">
        <f>INDEX(挂机升级突破!$BJ$4:$BT$4,INDEX(挂机升级突破!$BG$6:$BG$57,卡牌消耗!X884))</f>
        <v>金币</v>
      </c>
      <c r="Z884" s="14">
        <f>ROUND(INDEX(挂机升级突破!$AZ$6:$AZ$57,卡牌消耗!X884)*INDEX(卡牌消耗!$B$8:$F$8,V884),0)</f>
        <v>112130</v>
      </c>
      <c r="AA884" s="14" t="str">
        <f>IF(S884&gt;0,INDEX(挂机升级突破!$BJ$4:$BT$4,S884),"")</f>
        <v>红色基础材料</v>
      </c>
      <c r="AB884" s="14">
        <f>ROUND(INDEX(挂机升级突破!$BJ$6:$BT$57,卡牌消耗!X884,S884)*INDEX(卡牌消耗!$B$5:$F$5,V884),0)</f>
        <v>11</v>
      </c>
      <c r="AC884" s="14" t="str">
        <f>IF(T884&gt;0,INDEX(挂机升级突破!$BJ$4:$BT$4,T884),"")</f>
        <v>灵玉</v>
      </c>
      <c r="AD884" s="14">
        <f>IF(T884&gt;0,ROUND(INDEX(挂机升级突破!$BJ$6:$BT$57,卡牌消耗!X884,T884)*INDEX(卡牌消耗!$B$7:$F$7,V884),0),"")</f>
        <v>1</v>
      </c>
    </row>
    <row r="885" spans="16:30" ht="16.5" x14ac:dyDescent="0.2">
      <c r="P885" s="120">
        <v>881</v>
      </c>
      <c r="Q885" s="14">
        <f t="shared" si="153"/>
        <v>17</v>
      </c>
      <c r="R885" s="14">
        <f>INDEX(挂机升级突破!$BG$6:$BG$57,卡牌消耗!X885)</f>
        <v>11</v>
      </c>
      <c r="S885" s="14">
        <f>INDEX(挂机升级突破!BH$6:BH$57,卡牌消耗!$X885)</f>
        <v>5</v>
      </c>
      <c r="T885" s="14">
        <f>INDEX(挂机升级突破!BI$6:BI$57,卡牌消耗!$X885)</f>
        <v>10</v>
      </c>
      <c r="U885" s="14" t="str">
        <f t="shared" si="154"/>
        <v>飞廉</v>
      </c>
      <c r="V885" s="14">
        <f t="shared" si="155"/>
        <v>3</v>
      </c>
      <c r="W885" s="14" t="str">
        <f t="shared" si="156"/>
        <v>飞廉魂火-49</v>
      </c>
      <c r="X885" s="14">
        <f t="shared" si="157"/>
        <v>49</v>
      </c>
      <c r="Y885" s="14" t="str">
        <f>INDEX(挂机升级突破!$BJ$4:$BT$4,INDEX(挂机升级突破!$BG$6:$BG$57,卡牌消耗!X885))</f>
        <v>金币</v>
      </c>
      <c r="Z885" s="14">
        <f>ROUND(INDEX(挂机升级突破!$AZ$6:$AZ$57,卡牌消耗!X885)*INDEX(卡牌消耗!$B$8:$F$8,V885),0)</f>
        <v>117935</v>
      </c>
      <c r="AA885" s="14" t="str">
        <f>IF(S885&gt;0,INDEX(挂机升级突破!$BJ$4:$BT$4,S885),"")</f>
        <v>红色基础材料</v>
      </c>
      <c r="AB885" s="14">
        <f>ROUND(INDEX(挂机升级突破!$BJ$6:$BT$57,卡牌消耗!X885,S885)*INDEX(卡牌消耗!$B$5:$F$5,V885),0)</f>
        <v>12</v>
      </c>
      <c r="AC885" s="14" t="str">
        <f>IF(T885&gt;0,INDEX(挂机升级突破!$BJ$4:$BT$4,T885),"")</f>
        <v>灵玉</v>
      </c>
      <c r="AD885" s="14">
        <f>IF(T885&gt;0,ROUND(INDEX(挂机升级突破!$BJ$6:$BT$57,卡牌消耗!X885,T885)*INDEX(卡牌消耗!$B$7:$F$7,V885),0),"")</f>
        <v>1</v>
      </c>
    </row>
    <row r="886" spans="16:30" ht="16.5" x14ac:dyDescent="0.2">
      <c r="P886" s="120">
        <v>882</v>
      </c>
      <c r="Q886" s="14">
        <f t="shared" si="153"/>
        <v>17</v>
      </c>
      <c r="R886" s="14">
        <f>INDEX(挂机升级突破!$BG$6:$BG$57,卡牌消耗!X886)</f>
        <v>11</v>
      </c>
      <c r="S886" s="14">
        <f>INDEX(挂机升级突破!BH$6:BH$57,卡牌消耗!$X886)</f>
        <v>5</v>
      </c>
      <c r="T886" s="14">
        <f>INDEX(挂机升级突破!BI$6:BI$57,卡牌消耗!$X886)</f>
        <v>10</v>
      </c>
      <c r="U886" s="14" t="str">
        <f t="shared" si="154"/>
        <v>飞廉</v>
      </c>
      <c r="V886" s="14">
        <f t="shared" si="155"/>
        <v>3</v>
      </c>
      <c r="W886" s="14" t="str">
        <f t="shared" si="156"/>
        <v>飞廉魂火-50</v>
      </c>
      <c r="X886" s="14">
        <f t="shared" si="157"/>
        <v>50</v>
      </c>
      <c r="Y886" s="14" t="str">
        <f>INDEX(挂机升级突破!$BJ$4:$BT$4,INDEX(挂机升级突破!$BG$6:$BG$57,卡牌消耗!X886))</f>
        <v>金币</v>
      </c>
      <c r="Z886" s="14">
        <f>ROUND(INDEX(挂机升级突破!$AZ$6:$AZ$57,卡牌消耗!X886)*INDEX(卡牌消耗!$B$8:$F$8,V886),0)</f>
        <v>131540</v>
      </c>
      <c r="AA886" s="14" t="str">
        <f>IF(S886&gt;0,INDEX(挂机升级突破!$BJ$4:$BT$4,S886),"")</f>
        <v>红色基础材料</v>
      </c>
      <c r="AB886" s="14">
        <f>ROUND(INDEX(挂机升级突破!$BJ$6:$BT$57,卡牌消耗!X886,S886)*INDEX(卡牌消耗!$B$5:$F$5,V886),0)</f>
        <v>12</v>
      </c>
      <c r="AC886" s="14" t="str">
        <f>IF(T886&gt;0,INDEX(挂机升级突破!$BJ$4:$BT$4,T886),"")</f>
        <v>灵玉</v>
      </c>
      <c r="AD886" s="14">
        <f>IF(T886&gt;0,ROUND(INDEX(挂机升级突破!$BJ$6:$BT$57,卡牌消耗!X886,T886)*INDEX(卡牌消耗!$B$7:$F$7,V886),0),"")</f>
        <v>1</v>
      </c>
    </row>
    <row r="887" spans="16:30" ht="16.5" x14ac:dyDescent="0.2">
      <c r="P887" s="120">
        <v>883</v>
      </c>
      <c r="Q887" s="14">
        <f t="shared" si="153"/>
        <v>17</v>
      </c>
      <c r="R887" s="14">
        <f>INDEX(挂机升级突破!$BG$6:$BG$57,卡牌消耗!X887)</f>
        <v>11</v>
      </c>
      <c r="S887" s="14">
        <f>INDEX(挂机升级突破!BH$6:BH$57,卡牌消耗!$X887)</f>
        <v>5</v>
      </c>
      <c r="T887" s="14">
        <f>INDEX(挂机升级突破!BI$6:BI$57,卡牌消耗!$X887)</f>
        <v>10</v>
      </c>
      <c r="U887" s="14" t="str">
        <f t="shared" si="154"/>
        <v>飞廉</v>
      </c>
      <c r="V887" s="14">
        <f t="shared" si="155"/>
        <v>3</v>
      </c>
      <c r="W887" s="14" t="str">
        <f t="shared" si="156"/>
        <v>飞廉魂火-51</v>
      </c>
      <c r="X887" s="14">
        <f t="shared" si="157"/>
        <v>51</v>
      </c>
      <c r="Y887" s="14" t="str">
        <f>INDEX(挂机升级突破!$BJ$4:$BT$4,INDEX(挂机升级突破!$BG$6:$BG$57,卡牌消耗!X887))</f>
        <v>金币</v>
      </c>
      <c r="Z887" s="14">
        <f>ROUND(INDEX(挂机升级突破!$AZ$6:$AZ$57,卡牌消耗!X887)*INDEX(卡牌消耗!$B$8:$F$8,V887),0)</f>
        <v>137280</v>
      </c>
      <c r="AA887" s="14" t="str">
        <f>IF(S887&gt;0,INDEX(挂机升级突破!$BJ$4:$BT$4,S887),"")</f>
        <v>红色基础材料</v>
      </c>
      <c r="AB887" s="14">
        <f>ROUND(INDEX(挂机升级突破!$BJ$6:$BT$57,卡牌消耗!X887,S887)*INDEX(卡牌消耗!$B$5:$F$5,V887),0)</f>
        <v>12</v>
      </c>
      <c r="AC887" s="14" t="str">
        <f>IF(T887&gt;0,INDEX(挂机升级突破!$BJ$4:$BT$4,T887),"")</f>
        <v>灵玉</v>
      </c>
      <c r="AD887" s="14">
        <f>IF(T887&gt;0,ROUND(INDEX(挂机升级突破!$BJ$6:$BT$57,卡牌消耗!X887,T887)*INDEX(卡牌消耗!$B$7:$F$7,V887),0),"")</f>
        <v>1</v>
      </c>
    </row>
    <row r="888" spans="16:30" ht="16.5" x14ac:dyDescent="0.2">
      <c r="P888" s="120">
        <v>884</v>
      </c>
      <c r="Q888" s="14">
        <f t="shared" si="153"/>
        <v>17</v>
      </c>
      <c r="R888" s="14">
        <f>INDEX(挂机升级突破!$BG$6:$BG$57,卡牌消耗!X888)</f>
        <v>11</v>
      </c>
      <c r="S888" s="14">
        <f>INDEX(挂机升级突破!BH$6:BH$57,卡牌消耗!$X888)</f>
        <v>5</v>
      </c>
      <c r="T888" s="14">
        <f>INDEX(挂机升级突破!BI$6:BI$57,卡牌消耗!$X888)</f>
        <v>10</v>
      </c>
      <c r="U888" s="14" t="str">
        <f t="shared" si="154"/>
        <v>飞廉</v>
      </c>
      <c r="V888" s="14">
        <f t="shared" si="155"/>
        <v>3</v>
      </c>
      <c r="W888" s="14" t="str">
        <f t="shared" si="156"/>
        <v>飞廉魂火-52</v>
      </c>
      <c r="X888" s="14">
        <f t="shared" si="157"/>
        <v>52</v>
      </c>
      <c r="Y888" s="14" t="str">
        <f>INDEX(挂机升级突破!$BJ$4:$BT$4,INDEX(挂机升级突破!$BG$6:$BG$57,卡牌消耗!X888))</f>
        <v>金币</v>
      </c>
      <c r="Z888" s="14">
        <f>ROUND(INDEX(挂机升级突破!$AZ$6:$AZ$57,卡牌消耗!X888)*INDEX(卡牌消耗!$B$8:$F$8,V888),0)</f>
        <v>153120</v>
      </c>
      <c r="AA888" s="14" t="str">
        <f>IF(S888&gt;0,INDEX(挂机升级突破!$BJ$4:$BT$4,S888),"")</f>
        <v>红色基础材料</v>
      </c>
      <c r="AB888" s="14">
        <f>ROUND(INDEX(挂机升级突破!$BJ$6:$BT$57,卡牌消耗!X888,S888)*INDEX(卡牌消耗!$B$5:$F$5,V888),0)</f>
        <v>12</v>
      </c>
      <c r="AC888" s="14" t="str">
        <f>IF(T888&gt;0,INDEX(挂机升级突破!$BJ$4:$BT$4,T888),"")</f>
        <v>灵玉</v>
      </c>
      <c r="AD888" s="14">
        <f>IF(T888&gt;0,ROUND(INDEX(挂机升级突破!$BJ$6:$BT$57,卡牌消耗!X888,T888)*INDEX(卡牌消耗!$B$7:$F$7,V888),0),"")</f>
        <v>1</v>
      </c>
    </row>
    <row r="889" spans="16:30" ht="16.5" x14ac:dyDescent="0.2">
      <c r="P889" s="120">
        <v>885</v>
      </c>
      <c r="Q889" s="14">
        <f t="shared" si="153"/>
        <v>18</v>
      </c>
      <c r="R889" s="14">
        <f>INDEX(挂机升级突破!$BG$6:$BG$57,卡牌消耗!X889)</f>
        <v>11</v>
      </c>
      <c r="S889" s="14">
        <f>INDEX(挂机升级突破!BH$6:BH$57,卡牌消耗!$X889)</f>
        <v>1</v>
      </c>
      <c r="T889" s="14">
        <f>INDEX(挂机升级突破!BI$6:BI$57,卡牌消耗!$X889)</f>
        <v>0</v>
      </c>
      <c r="U889" s="14" t="str">
        <f t="shared" si="154"/>
        <v>噬日</v>
      </c>
      <c r="V889" s="14">
        <f t="shared" si="155"/>
        <v>2</v>
      </c>
      <c r="W889" s="14" t="str">
        <f t="shared" si="156"/>
        <v>噬日魂火-1</v>
      </c>
      <c r="X889" s="14">
        <f t="shared" si="157"/>
        <v>1</v>
      </c>
      <c r="Y889" s="14" t="str">
        <f>INDEX(挂机升级突破!$BJ$4:$BT$4,INDEX(挂机升级突破!$BG$6:$BG$57,卡牌消耗!X889))</f>
        <v>金币</v>
      </c>
      <c r="Z889" s="14">
        <f>ROUND(INDEX(挂机升级突破!$AZ$6:$AZ$57,卡牌消耗!X889)*INDEX(卡牌消耗!$B$8:$F$8,V889),0)</f>
        <v>56</v>
      </c>
      <c r="AA889" s="14" t="str">
        <f>IF(S889&gt;0,INDEX(挂机升级突破!$BJ$4:$BT$4,S889),"")</f>
        <v>绿色基础材料</v>
      </c>
      <c r="AB889" s="14">
        <f>ROUND(INDEX(挂机升级突破!$BJ$6:$BT$57,卡牌消耗!X889,S889)*INDEX(卡牌消耗!$B$5:$F$5,V889),0)</f>
        <v>12</v>
      </c>
      <c r="AC889" s="14" t="str">
        <f>IF(T889&gt;0,INDEX(挂机升级突破!$BJ$4:$BT$4,T889),"")</f>
        <v/>
      </c>
      <c r="AD889" s="14" t="str">
        <f>IF(T889&gt;0,ROUND(INDEX(挂机升级突破!$BJ$6:$BT$57,卡牌消耗!X889,T889)*INDEX(卡牌消耗!$B$7:$F$7,V889),0),"")</f>
        <v/>
      </c>
    </row>
    <row r="890" spans="16:30" ht="16.5" x14ac:dyDescent="0.2">
      <c r="P890" s="120">
        <v>886</v>
      </c>
      <c r="Q890" s="14">
        <f t="shared" si="153"/>
        <v>18</v>
      </c>
      <c r="R890" s="14">
        <f>INDEX(挂机升级突破!$BG$6:$BG$57,卡牌消耗!X890)</f>
        <v>11</v>
      </c>
      <c r="S890" s="14">
        <f>INDEX(挂机升级突破!BH$6:BH$57,卡牌消耗!$X890)</f>
        <v>1</v>
      </c>
      <c r="T890" s="14">
        <f>INDEX(挂机升级突破!BI$6:BI$57,卡牌消耗!$X890)</f>
        <v>0</v>
      </c>
      <c r="U890" s="14" t="str">
        <f t="shared" si="154"/>
        <v>噬日</v>
      </c>
      <c r="V890" s="14">
        <f t="shared" si="155"/>
        <v>2</v>
      </c>
      <c r="W890" s="14" t="str">
        <f t="shared" si="156"/>
        <v>噬日魂火-2</v>
      </c>
      <c r="X890" s="14">
        <f t="shared" si="157"/>
        <v>2</v>
      </c>
      <c r="Y890" s="14" t="str">
        <f>INDEX(挂机升级突破!$BJ$4:$BT$4,INDEX(挂机升级突破!$BG$6:$BG$57,卡牌消耗!X890))</f>
        <v>金币</v>
      </c>
      <c r="Z890" s="14">
        <f>ROUND(INDEX(挂机升级突破!$AZ$6:$AZ$57,卡牌消耗!X890)*INDEX(卡牌消耗!$B$8:$F$8,V890),0)</f>
        <v>84</v>
      </c>
      <c r="AA890" s="14" t="str">
        <f>IF(S890&gt;0,INDEX(挂机升级突破!$BJ$4:$BT$4,S890),"")</f>
        <v>绿色基础材料</v>
      </c>
      <c r="AB890" s="14">
        <f>ROUND(INDEX(挂机升级突破!$BJ$6:$BT$57,卡牌消耗!X890,S890)*INDEX(卡牌消耗!$B$5:$F$5,V890),0)</f>
        <v>32</v>
      </c>
      <c r="AC890" s="14" t="str">
        <f>IF(T890&gt;0,INDEX(挂机升级突破!$BJ$4:$BT$4,T890),"")</f>
        <v/>
      </c>
      <c r="AD890" s="14" t="str">
        <f>IF(T890&gt;0,ROUND(INDEX(挂机升级突破!$BJ$6:$BT$57,卡牌消耗!X890,T890)*INDEX(卡牌消耗!$B$7:$F$7,V890),0),"")</f>
        <v/>
      </c>
    </row>
    <row r="891" spans="16:30" ht="16.5" x14ac:dyDescent="0.2">
      <c r="P891" s="120">
        <v>887</v>
      </c>
      <c r="Q891" s="14">
        <f t="shared" si="153"/>
        <v>18</v>
      </c>
      <c r="R891" s="14">
        <f>INDEX(挂机升级突破!$BG$6:$BG$57,卡牌消耗!X891)</f>
        <v>11</v>
      </c>
      <c r="S891" s="14">
        <f>INDEX(挂机升级突破!BH$6:BH$57,卡牌消耗!$X891)</f>
        <v>1</v>
      </c>
      <c r="T891" s="14">
        <f>INDEX(挂机升级突破!BI$6:BI$57,卡牌消耗!$X891)</f>
        <v>0</v>
      </c>
      <c r="U891" s="14" t="str">
        <f t="shared" si="154"/>
        <v>噬日</v>
      </c>
      <c r="V891" s="14">
        <f t="shared" si="155"/>
        <v>2</v>
      </c>
      <c r="W891" s="14" t="str">
        <f t="shared" si="156"/>
        <v>噬日魂火-3</v>
      </c>
      <c r="X891" s="14">
        <f t="shared" si="157"/>
        <v>3</v>
      </c>
      <c r="Y891" s="14" t="str">
        <f>INDEX(挂机升级突破!$BJ$4:$BT$4,INDEX(挂机升级突破!$BG$6:$BG$57,卡牌消耗!X891))</f>
        <v>金币</v>
      </c>
      <c r="Z891" s="14">
        <f>ROUND(INDEX(挂机升级突破!$AZ$6:$AZ$57,卡牌消耗!X891)*INDEX(卡牌消耗!$B$8:$F$8,V891),0)</f>
        <v>126</v>
      </c>
      <c r="AA891" s="14" t="str">
        <f>IF(S891&gt;0,INDEX(挂机升级突破!$BJ$4:$BT$4,S891),"")</f>
        <v>绿色基础材料</v>
      </c>
      <c r="AB891" s="14">
        <f>ROUND(INDEX(挂机升级突破!$BJ$6:$BT$57,卡牌消耗!X891,S891)*INDEX(卡牌消耗!$B$5:$F$5,V891),0)</f>
        <v>40</v>
      </c>
      <c r="AC891" s="14" t="str">
        <f>IF(T891&gt;0,INDEX(挂机升级突破!$BJ$4:$BT$4,T891),"")</f>
        <v/>
      </c>
      <c r="AD891" s="14" t="str">
        <f>IF(T891&gt;0,ROUND(INDEX(挂机升级突破!$BJ$6:$BT$57,卡牌消耗!X891,T891)*INDEX(卡牌消耗!$B$7:$F$7,V891),0),"")</f>
        <v/>
      </c>
    </row>
    <row r="892" spans="16:30" ht="16.5" x14ac:dyDescent="0.2">
      <c r="P892" s="120">
        <v>888</v>
      </c>
      <c r="Q892" s="14">
        <f t="shared" si="153"/>
        <v>18</v>
      </c>
      <c r="R892" s="14">
        <f>INDEX(挂机升级突破!$BG$6:$BG$57,卡牌消耗!X892)</f>
        <v>11</v>
      </c>
      <c r="S892" s="14">
        <f>INDEX(挂机升级突破!BH$6:BH$57,卡牌消耗!$X892)</f>
        <v>1</v>
      </c>
      <c r="T892" s="14">
        <f>INDEX(挂机升级突破!BI$6:BI$57,卡牌消耗!$X892)</f>
        <v>0</v>
      </c>
      <c r="U892" s="14" t="str">
        <f t="shared" si="154"/>
        <v>噬日</v>
      </c>
      <c r="V892" s="14">
        <f t="shared" si="155"/>
        <v>2</v>
      </c>
      <c r="W892" s="14" t="str">
        <f t="shared" si="156"/>
        <v>噬日魂火-4</v>
      </c>
      <c r="X892" s="14">
        <f t="shared" si="157"/>
        <v>4</v>
      </c>
      <c r="Y892" s="14" t="str">
        <f>INDEX(挂机升级突破!$BJ$4:$BT$4,INDEX(挂机升级突破!$BG$6:$BG$57,卡牌消耗!X892))</f>
        <v>金币</v>
      </c>
      <c r="Z892" s="14">
        <f>ROUND(INDEX(挂机升级突破!$AZ$6:$AZ$57,卡牌消耗!X892)*INDEX(卡牌消耗!$B$8:$F$8,V892),0)</f>
        <v>336</v>
      </c>
      <c r="AA892" s="14" t="str">
        <f>IF(S892&gt;0,INDEX(挂机升级突破!$BJ$4:$BT$4,S892),"")</f>
        <v>绿色基础材料</v>
      </c>
      <c r="AB892" s="14">
        <f>ROUND(INDEX(挂机升级突破!$BJ$6:$BT$57,卡牌消耗!X892,S892)*INDEX(卡牌消耗!$B$5:$F$5,V892),0)</f>
        <v>64</v>
      </c>
      <c r="AC892" s="14" t="str">
        <f>IF(T892&gt;0,INDEX(挂机升级突破!$BJ$4:$BT$4,T892),"")</f>
        <v/>
      </c>
      <c r="AD892" s="14" t="str">
        <f>IF(T892&gt;0,ROUND(INDEX(挂机升级突破!$BJ$6:$BT$57,卡牌消耗!X892,T892)*INDEX(卡牌消耗!$B$7:$F$7,V892),0),"")</f>
        <v/>
      </c>
    </row>
    <row r="893" spans="16:30" ht="16.5" x14ac:dyDescent="0.2">
      <c r="P893" s="120">
        <v>889</v>
      </c>
      <c r="Q893" s="14">
        <f t="shared" si="153"/>
        <v>18</v>
      </c>
      <c r="R893" s="14">
        <f>INDEX(挂机升级突破!$BG$6:$BG$57,卡牌消耗!X893)</f>
        <v>11</v>
      </c>
      <c r="S893" s="14">
        <f>INDEX(挂机升级突破!BH$6:BH$57,卡牌消耗!$X893)</f>
        <v>1</v>
      </c>
      <c r="T893" s="14">
        <f>INDEX(挂机升级突破!BI$6:BI$57,卡牌消耗!$X893)</f>
        <v>0</v>
      </c>
      <c r="U893" s="14" t="str">
        <f t="shared" si="154"/>
        <v>噬日</v>
      </c>
      <c r="V893" s="14">
        <f t="shared" si="155"/>
        <v>2</v>
      </c>
      <c r="W893" s="14" t="str">
        <f t="shared" si="156"/>
        <v>噬日魂火-5</v>
      </c>
      <c r="X893" s="14">
        <f t="shared" si="157"/>
        <v>5</v>
      </c>
      <c r="Y893" s="14" t="str">
        <f>INDEX(挂机升级突破!$BJ$4:$BT$4,INDEX(挂机升级突破!$BG$6:$BG$57,卡牌消耗!X893))</f>
        <v>金币</v>
      </c>
      <c r="Z893" s="14">
        <f>ROUND(INDEX(挂机升级突破!$AZ$6:$AZ$57,卡牌消耗!X893)*INDEX(卡牌消耗!$B$8:$F$8,V893),0)</f>
        <v>700</v>
      </c>
      <c r="AA893" s="14" t="str">
        <f>IF(S893&gt;0,INDEX(挂机升级突破!$BJ$4:$BT$4,S893),"")</f>
        <v>绿色基础材料</v>
      </c>
      <c r="AB893" s="14">
        <f>ROUND(INDEX(挂机升级突破!$BJ$6:$BT$57,卡牌消耗!X893,S893)*INDEX(卡牌消耗!$B$5:$F$5,V893),0)</f>
        <v>64</v>
      </c>
      <c r="AC893" s="14" t="str">
        <f>IF(T893&gt;0,INDEX(挂机升级突破!$BJ$4:$BT$4,T893),"")</f>
        <v/>
      </c>
      <c r="AD893" s="14" t="str">
        <f>IF(T893&gt;0,ROUND(INDEX(挂机升级突破!$BJ$6:$BT$57,卡牌消耗!X893,T893)*INDEX(卡牌消耗!$B$7:$F$7,V893),0),"")</f>
        <v/>
      </c>
    </row>
    <row r="894" spans="16:30" ht="16.5" x14ac:dyDescent="0.2">
      <c r="P894" s="120">
        <v>890</v>
      </c>
      <c r="Q894" s="14">
        <f t="shared" si="153"/>
        <v>18</v>
      </c>
      <c r="R894" s="14">
        <f>INDEX(挂机升级突破!$BG$6:$BG$57,卡牌消耗!X894)</f>
        <v>11</v>
      </c>
      <c r="S894" s="14">
        <f>INDEX(挂机升级突破!BH$6:BH$57,卡牌消耗!$X894)</f>
        <v>2</v>
      </c>
      <c r="T894" s="14">
        <f>INDEX(挂机升级突破!BI$6:BI$57,卡牌消耗!$X894)</f>
        <v>0</v>
      </c>
      <c r="U894" s="14" t="str">
        <f t="shared" si="154"/>
        <v>噬日</v>
      </c>
      <c r="V894" s="14">
        <f t="shared" si="155"/>
        <v>2</v>
      </c>
      <c r="W894" s="14" t="str">
        <f t="shared" si="156"/>
        <v>噬日魂火-6</v>
      </c>
      <c r="X894" s="14">
        <f t="shared" si="157"/>
        <v>6</v>
      </c>
      <c r="Y894" s="14" t="str">
        <f>INDEX(挂机升级突破!$BJ$4:$BT$4,INDEX(挂机升级突破!$BG$6:$BG$57,卡牌消耗!X894))</f>
        <v>金币</v>
      </c>
      <c r="Z894" s="14">
        <f>ROUND(INDEX(挂机升级突破!$AZ$6:$AZ$57,卡牌消耗!X894)*INDEX(卡牌消耗!$B$8:$F$8,V894),0)</f>
        <v>1008</v>
      </c>
      <c r="AA894" s="14" t="str">
        <f>IF(S894&gt;0,INDEX(挂机升级突破!$BJ$4:$BT$4,S894),"")</f>
        <v>蓝色基础材料</v>
      </c>
      <c r="AB894" s="14">
        <f>ROUND(INDEX(挂机升级突破!$BJ$6:$BT$57,卡牌消耗!X894,S894)*INDEX(卡牌消耗!$B$5:$F$5,V894),0)</f>
        <v>16</v>
      </c>
      <c r="AC894" s="14" t="str">
        <f>IF(T894&gt;0,INDEX(挂机升级突破!$BJ$4:$BT$4,T894),"")</f>
        <v/>
      </c>
      <c r="AD894" s="14" t="str">
        <f>IF(T894&gt;0,ROUND(INDEX(挂机升级突破!$BJ$6:$BT$57,卡牌消耗!X894,T894)*INDEX(卡牌消耗!$B$7:$F$7,V894),0),"")</f>
        <v/>
      </c>
    </row>
    <row r="895" spans="16:30" ht="16.5" x14ac:dyDescent="0.2">
      <c r="P895" s="120">
        <v>891</v>
      </c>
      <c r="Q895" s="14">
        <f t="shared" si="153"/>
        <v>18</v>
      </c>
      <c r="R895" s="14">
        <f>INDEX(挂机升级突破!$BG$6:$BG$57,卡牌消耗!X895)</f>
        <v>11</v>
      </c>
      <c r="S895" s="14">
        <f>INDEX(挂机升级突破!BH$6:BH$57,卡牌消耗!$X895)</f>
        <v>2</v>
      </c>
      <c r="T895" s="14">
        <f>INDEX(挂机升级突破!BI$6:BI$57,卡牌消耗!$X895)</f>
        <v>0</v>
      </c>
      <c r="U895" s="14" t="str">
        <f t="shared" si="154"/>
        <v>噬日</v>
      </c>
      <c r="V895" s="14">
        <f t="shared" si="155"/>
        <v>2</v>
      </c>
      <c r="W895" s="14" t="str">
        <f t="shared" si="156"/>
        <v>噬日魂火-7</v>
      </c>
      <c r="X895" s="14">
        <f t="shared" si="157"/>
        <v>7</v>
      </c>
      <c r="Y895" s="14" t="str">
        <f>INDEX(挂机升级突破!$BJ$4:$BT$4,INDEX(挂机升级突破!$BG$6:$BG$57,卡牌消耗!X895))</f>
        <v>金币</v>
      </c>
      <c r="Z895" s="14">
        <f>ROUND(INDEX(挂机升级突破!$AZ$6:$AZ$57,卡牌消耗!X895)*INDEX(卡牌消耗!$B$8:$F$8,V895),0)</f>
        <v>1470</v>
      </c>
      <c r="AA895" s="14" t="str">
        <f>IF(S895&gt;0,INDEX(挂机升级突破!$BJ$4:$BT$4,S895),"")</f>
        <v>蓝色基础材料</v>
      </c>
      <c r="AB895" s="14">
        <f>ROUND(INDEX(挂机升级突破!$BJ$6:$BT$57,卡牌消耗!X895,S895)*INDEX(卡牌消耗!$B$5:$F$5,V895),0)</f>
        <v>16</v>
      </c>
      <c r="AC895" s="14" t="str">
        <f>IF(T895&gt;0,INDEX(挂机升级突破!$BJ$4:$BT$4,T895),"")</f>
        <v/>
      </c>
      <c r="AD895" s="14" t="str">
        <f>IF(T895&gt;0,ROUND(INDEX(挂机升级突破!$BJ$6:$BT$57,卡牌消耗!X895,T895)*INDEX(卡牌消耗!$B$7:$F$7,V895),0),"")</f>
        <v/>
      </c>
    </row>
    <row r="896" spans="16:30" ht="16.5" x14ac:dyDescent="0.2">
      <c r="P896" s="120">
        <v>892</v>
      </c>
      <c r="Q896" s="14">
        <f t="shared" si="153"/>
        <v>18</v>
      </c>
      <c r="R896" s="14">
        <f>INDEX(挂机升级突破!$BG$6:$BG$57,卡牌消耗!X896)</f>
        <v>11</v>
      </c>
      <c r="S896" s="14">
        <f>INDEX(挂机升级突破!BH$6:BH$57,卡牌消耗!$X896)</f>
        <v>2</v>
      </c>
      <c r="T896" s="14">
        <f>INDEX(挂机升级突破!BI$6:BI$57,卡牌消耗!$X896)</f>
        <v>0</v>
      </c>
      <c r="U896" s="14" t="str">
        <f t="shared" si="154"/>
        <v>噬日</v>
      </c>
      <c r="V896" s="14">
        <f t="shared" si="155"/>
        <v>2</v>
      </c>
      <c r="W896" s="14" t="str">
        <f t="shared" si="156"/>
        <v>噬日魂火-8</v>
      </c>
      <c r="X896" s="14">
        <f t="shared" si="157"/>
        <v>8</v>
      </c>
      <c r="Y896" s="14" t="str">
        <f>INDEX(挂机升级突破!$BJ$4:$BT$4,INDEX(挂机升级突破!$BG$6:$BG$57,卡牌消耗!X896))</f>
        <v>金币</v>
      </c>
      <c r="Z896" s="14">
        <f>ROUND(INDEX(挂机升级突破!$AZ$6:$AZ$57,卡牌消耗!X896)*INDEX(卡牌消耗!$B$8:$F$8,V896),0)</f>
        <v>2016</v>
      </c>
      <c r="AA896" s="14" t="str">
        <f>IF(S896&gt;0,INDEX(挂机升级突破!$BJ$4:$BT$4,S896),"")</f>
        <v>蓝色基础材料</v>
      </c>
      <c r="AB896" s="14">
        <f>ROUND(INDEX(挂机升级突破!$BJ$6:$BT$57,卡牌消耗!X896,S896)*INDEX(卡牌消耗!$B$5:$F$5,V896),0)</f>
        <v>28</v>
      </c>
      <c r="AC896" s="14" t="str">
        <f>IF(T896&gt;0,INDEX(挂机升级突破!$BJ$4:$BT$4,T896),"")</f>
        <v/>
      </c>
      <c r="AD896" s="14" t="str">
        <f>IF(T896&gt;0,ROUND(INDEX(挂机升级突破!$BJ$6:$BT$57,卡牌消耗!X896,T896)*INDEX(卡牌消耗!$B$7:$F$7,V896),0),"")</f>
        <v/>
      </c>
    </row>
    <row r="897" spans="16:30" ht="16.5" x14ac:dyDescent="0.2">
      <c r="P897" s="120">
        <v>893</v>
      </c>
      <c r="Q897" s="14">
        <f t="shared" si="153"/>
        <v>18</v>
      </c>
      <c r="R897" s="14">
        <f>INDEX(挂机升级突破!$BG$6:$BG$57,卡牌消耗!X897)</f>
        <v>11</v>
      </c>
      <c r="S897" s="14">
        <f>INDEX(挂机升级突破!BH$6:BH$57,卡牌消耗!$X897)</f>
        <v>2</v>
      </c>
      <c r="T897" s="14">
        <f>INDEX(挂机升级突破!BI$6:BI$57,卡牌消耗!$X897)</f>
        <v>0</v>
      </c>
      <c r="U897" s="14" t="str">
        <f t="shared" si="154"/>
        <v>噬日</v>
      </c>
      <c r="V897" s="14">
        <f t="shared" si="155"/>
        <v>2</v>
      </c>
      <c r="W897" s="14" t="str">
        <f t="shared" si="156"/>
        <v>噬日魂火-9</v>
      </c>
      <c r="X897" s="14">
        <f t="shared" si="157"/>
        <v>9</v>
      </c>
      <c r="Y897" s="14" t="str">
        <f>INDEX(挂机升级突破!$BJ$4:$BT$4,INDEX(挂机升级突破!$BG$6:$BG$57,卡牌消耗!X897))</f>
        <v>金币</v>
      </c>
      <c r="Z897" s="14">
        <f>ROUND(INDEX(挂机升级突破!$AZ$6:$AZ$57,卡牌消耗!X897)*INDEX(卡牌消耗!$B$8:$F$8,V897),0)</f>
        <v>2184</v>
      </c>
      <c r="AA897" s="14" t="str">
        <f>IF(S897&gt;0,INDEX(挂机升级突破!$BJ$4:$BT$4,S897),"")</f>
        <v>蓝色基础材料</v>
      </c>
      <c r="AB897" s="14">
        <f>ROUND(INDEX(挂机升级突破!$BJ$6:$BT$57,卡牌消耗!X897,S897)*INDEX(卡牌消耗!$B$5:$F$5,V897),0)</f>
        <v>28</v>
      </c>
      <c r="AC897" s="14" t="str">
        <f>IF(T897&gt;0,INDEX(挂机升级突破!$BJ$4:$BT$4,T897),"")</f>
        <v/>
      </c>
      <c r="AD897" s="14" t="str">
        <f>IF(T897&gt;0,ROUND(INDEX(挂机升级突破!$BJ$6:$BT$57,卡牌消耗!X897,T897)*INDEX(卡牌消耗!$B$7:$F$7,V897),0),"")</f>
        <v/>
      </c>
    </row>
    <row r="898" spans="16:30" ht="16.5" x14ac:dyDescent="0.2">
      <c r="P898" s="120">
        <v>894</v>
      </c>
      <c r="Q898" s="14">
        <f t="shared" si="153"/>
        <v>18</v>
      </c>
      <c r="R898" s="14">
        <f>INDEX(挂机升级突破!$BG$6:$BG$57,卡牌消耗!X898)</f>
        <v>11</v>
      </c>
      <c r="S898" s="14">
        <f>INDEX(挂机升级突破!BH$6:BH$57,卡牌消耗!$X898)</f>
        <v>2</v>
      </c>
      <c r="T898" s="14">
        <f>INDEX(挂机升级突破!BI$6:BI$57,卡牌消耗!$X898)</f>
        <v>0</v>
      </c>
      <c r="U898" s="14" t="str">
        <f t="shared" si="154"/>
        <v>噬日</v>
      </c>
      <c r="V898" s="14">
        <f t="shared" si="155"/>
        <v>2</v>
      </c>
      <c r="W898" s="14" t="str">
        <f t="shared" si="156"/>
        <v>噬日魂火-10</v>
      </c>
      <c r="X898" s="14">
        <f t="shared" si="157"/>
        <v>10</v>
      </c>
      <c r="Y898" s="14" t="str">
        <f>INDEX(挂机升级突破!$BJ$4:$BT$4,INDEX(挂机升级突破!$BG$6:$BG$57,卡牌消耗!X898))</f>
        <v>金币</v>
      </c>
      <c r="Z898" s="14">
        <f>ROUND(INDEX(挂机升级突破!$AZ$6:$AZ$57,卡牌消耗!X898)*INDEX(卡牌消耗!$B$8:$F$8,V898),0)</f>
        <v>2436</v>
      </c>
      <c r="AA898" s="14" t="str">
        <f>IF(S898&gt;0,INDEX(挂机升级突破!$BJ$4:$BT$4,S898),"")</f>
        <v>蓝色基础材料</v>
      </c>
      <c r="AB898" s="14">
        <f>ROUND(INDEX(挂机升级突破!$BJ$6:$BT$57,卡牌消耗!X898,S898)*INDEX(卡牌消耗!$B$5:$F$5,V898),0)</f>
        <v>44</v>
      </c>
      <c r="AC898" s="14" t="str">
        <f>IF(T898&gt;0,INDEX(挂机升级突破!$BJ$4:$BT$4,T898),"")</f>
        <v/>
      </c>
      <c r="AD898" s="14" t="str">
        <f>IF(T898&gt;0,ROUND(INDEX(挂机升级突破!$BJ$6:$BT$57,卡牌消耗!X898,T898)*INDEX(卡牌消耗!$B$7:$F$7,V898),0),"")</f>
        <v/>
      </c>
    </row>
    <row r="899" spans="16:30" ht="16.5" x14ac:dyDescent="0.2">
      <c r="P899" s="120">
        <v>895</v>
      </c>
      <c r="Q899" s="14">
        <f t="shared" si="153"/>
        <v>18</v>
      </c>
      <c r="R899" s="14">
        <f>INDEX(挂机升级突破!$BG$6:$BG$57,卡牌消耗!X899)</f>
        <v>11</v>
      </c>
      <c r="S899" s="14">
        <f>INDEX(挂机升级突破!BH$6:BH$57,卡牌消耗!$X899)</f>
        <v>2</v>
      </c>
      <c r="T899" s="14">
        <f>INDEX(挂机升级突破!BI$6:BI$57,卡牌消耗!$X899)</f>
        <v>0</v>
      </c>
      <c r="U899" s="14" t="str">
        <f t="shared" si="154"/>
        <v>噬日</v>
      </c>
      <c r="V899" s="14">
        <f t="shared" si="155"/>
        <v>2</v>
      </c>
      <c r="W899" s="14" t="str">
        <f t="shared" si="156"/>
        <v>噬日魂火-11</v>
      </c>
      <c r="X899" s="14">
        <f t="shared" si="157"/>
        <v>11</v>
      </c>
      <c r="Y899" s="14" t="str">
        <f>INDEX(挂机升级突破!$BJ$4:$BT$4,INDEX(挂机升级突破!$BG$6:$BG$57,卡牌消耗!X899))</f>
        <v>金币</v>
      </c>
      <c r="Z899" s="14">
        <f>ROUND(INDEX(挂机升级突破!$AZ$6:$AZ$57,卡牌消耗!X899)*INDEX(卡牌消耗!$B$8:$F$8,V899),0)</f>
        <v>2548</v>
      </c>
      <c r="AA899" s="14" t="str">
        <f>IF(S899&gt;0,INDEX(挂机升级突破!$BJ$4:$BT$4,S899),"")</f>
        <v>蓝色基础材料</v>
      </c>
      <c r="AB899" s="14">
        <f>ROUND(INDEX(挂机升级突破!$BJ$6:$BT$57,卡牌消耗!X899,S899)*INDEX(卡牌消耗!$B$5:$F$5,V899),0)</f>
        <v>44</v>
      </c>
      <c r="AC899" s="14" t="str">
        <f>IF(T899&gt;0,INDEX(挂机升级突破!$BJ$4:$BT$4,T899),"")</f>
        <v/>
      </c>
      <c r="AD899" s="14" t="str">
        <f>IF(T899&gt;0,ROUND(INDEX(挂机升级突破!$BJ$6:$BT$57,卡牌消耗!X899,T899)*INDEX(卡牌消耗!$B$7:$F$7,V899),0),"")</f>
        <v/>
      </c>
    </row>
    <row r="900" spans="16:30" ht="16.5" x14ac:dyDescent="0.2">
      <c r="P900" s="120">
        <v>896</v>
      </c>
      <c r="Q900" s="14">
        <f t="shared" si="153"/>
        <v>18</v>
      </c>
      <c r="R900" s="14">
        <f>INDEX(挂机升级突破!$BG$6:$BG$57,卡牌消耗!X900)</f>
        <v>11</v>
      </c>
      <c r="S900" s="14">
        <f>INDEX(挂机升级突破!BH$6:BH$57,卡牌消耗!$X900)</f>
        <v>2</v>
      </c>
      <c r="T900" s="14">
        <f>INDEX(挂机升级突破!BI$6:BI$57,卡牌消耗!$X900)</f>
        <v>0</v>
      </c>
      <c r="U900" s="14" t="str">
        <f t="shared" si="154"/>
        <v>噬日</v>
      </c>
      <c r="V900" s="14">
        <f t="shared" si="155"/>
        <v>2</v>
      </c>
      <c r="W900" s="14" t="str">
        <f t="shared" si="156"/>
        <v>噬日魂火-12</v>
      </c>
      <c r="X900" s="14">
        <f t="shared" si="157"/>
        <v>12</v>
      </c>
      <c r="Y900" s="14" t="str">
        <f>INDEX(挂机升级突破!$BJ$4:$BT$4,INDEX(挂机升级突破!$BG$6:$BG$57,卡牌消耗!X900))</f>
        <v>金币</v>
      </c>
      <c r="Z900" s="14">
        <f>ROUND(INDEX(挂机升级突破!$AZ$6:$AZ$57,卡牌消耗!X900)*INDEX(卡牌消耗!$B$8:$F$8,V900),0)</f>
        <v>2842</v>
      </c>
      <c r="AA900" s="14" t="str">
        <f>IF(S900&gt;0,INDEX(挂机升级突破!$BJ$4:$BT$4,S900),"")</f>
        <v>蓝色基础材料</v>
      </c>
      <c r="AB900" s="14">
        <f>ROUND(INDEX(挂机升级突破!$BJ$6:$BT$57,卡牌消耗!X900,S900)*INDEX(卡牌消耗!$B$5:$F$5,V900),0)</f>
        <v>60</v>
      </c>
      <c r="AC900" s="14" t="str">
        <f>IF(T900&gt;0,INDEX(挂机升级突破!$BJ$4:$BT$4,T900),"")</f>
        <v/>
      </c>
      <c r="AD900" s="14" t="str">
        <f>IF(T900&gt;0,ROUND(INDEX(挂机升级突破!$BJ$6:$BT$57,卡牌消耗!X900,T900)*INDEX(卡牌消耗!$B$7:$F$7,V900),0),"")</f>
        <v/>
      </c>
    </row>
    <row r="901" spans="16:30" ht="16.5" x14ac:dyDescent="0.2">
      <c r="P901" s="120">
        <v>897</v>
      </c>
      <c r="Q901" s="14">
        <f t="shared" si="153"/>
        <v>18</v>
      </c>
      <c r="R901" s="14">
        <f>INDEX(挂机升级突破!$BG$6:$BG$57,卡牌消耗!X901)</f>
        <v>11</v>
      </c>
      <c r="S901" s="14">
        <f>INDEX(挂机升级突破!BH$6:BH$57,卡牌消耗!$X901)</f>
        <v>2</v>
      </c>
      <c r="T901" s="14">
        <f>INDEX(挂机升级突破!BI$6:BI$57,卡牌消耗!$X901)</f>
        <v>0</v>
      </c>
      <c r="U901" s="14" t="str">
        <f t="shared" si="154"/>
        <v>噬日</v>
      </c>
      <c r="V901" s="14">
        <f t="shared" si="155"/>
        <v>2</v>
      </c>
      <c r="W901" s="14" t="str">
        <f t="shared" si="156"/>
        <v>噬日魂火-13</v>
      </c>
      <c r="X901" s="14">
        <f t="shared" si="157"/>
        <v>13</v>
      </c>
      <c r="Y901" s="14" t="str">
        <f>INDEX(挂机升级突破!$BJ$4:$BT$4,INDEX(挂机升级突破!$BG$6:$BG$57,卡牌消耗!X901))</f>
        <v>金币</v>
      </c>
      <c r="Z901" s="14">
        <f>ROUND(INDEX(挂机升级突破!$AZ$6:$AZ$57,卡牌消耗!X901)*INDEX(卡牌消耗!$B$8:$F$8,V901),0)</f>
        <v>2933</v>
      </c>
      <c r="AA901" s="14" t="str">
        <f>IF(S901&gt;0,INDEX(挂机升级突破!$BJ$4:$BT$4,S901),"")</f>
        <v>蓝色基础材料</v>
      </c>
      <c r="AB901" s="14">
        <f>ROUND(INDEX(挂机升级突破!$BJ$6:$BT$57,卡牌消耗!X901,S901)*INDEX(卡牌消耗!$B$5:$F$5,V901),0)</f>
        <v>60</v>
      </c>
      <c r="AC901" s="14" t="str">
        <f>IF(T901&gt;0,INDEX(挂机升级突破!$BJ$4:$BT$4,T901),"")</f>
        <v/>
      </c>
      <c r="AD901" s="14" t="str">
        <f>IF(T901&gt;0,ROUND(INDEX(挂机升级突破!$BJ$6:$BT$57,卡牌消耗!X901,T901)*INDEX(卡牌消耗!$B$7:$F$7,V901),0),"")</f>
        <v/>
      </c>
    </row>
    <row r="902" spans="16:30" ht="16.5" x14ac:dyDescent="0.2">
      <c r="P902" s="120">
        <v>898</v>
      </c>
      <c r="Q902" s="14">
        <f t="shared" ref="Q902:Q965" si="158">INT((P902-1)/52)+1</f>
        <v>18</v>
      </c>
      <c r="R902" s="14">
        <f>INDEX(挂机升级突破!$BG$6:$BG$57,卡牌消耗!X902)</f>
        <v>11</v>
      </c>
      <c r="S902" s="14">
        <f>INDEX(挂机升级突破!BH$6:BH$57,卡牌消耗!$X902)</f>
        <v>3</v>
      </c>
      <c r="T902" s="14">
        <f>INDEX(挂机升级突破!BI$6:BI$57,卡牌消耗!$X902)</f>
        <v>0</v>
      </c>
      <c r="U902" s="14" t="str">
        <f t="shared" ref="U902:U965" si="159">INDEX($B$13:$B$40,Q902)</f>
        <v>噬日</v>
      </c>
      <c r="V902" s="14">
        <f t="shared" ref="V902:V965" si="160">INDEX($C$13:$C$40,Q902)</f>
        <v>2</v>
      </c>
      <c r="W902" s="14" t="str">
        <f t="shared" ref="W902:W965" si="161">U902&amp;"魂火-"&amp;X902</f>
        <v>噬日魂火-14</v>
      </c>
      <c r="X902" s="14">
        <f t="shared" ref="X902:X965" si="162">P902-(Q902-1)*52</f>
        <v>14</v>
      </c>
      <c r="Y902" s="14" t="str">
        <f>INDEX(挂机升级突破!$BJ$4:$BT$4,INDEX(挂机升级突破!$BG$6:$BG$57,卡牌消耗!X902))</f>
        <v>金币</v>
      </c>
      <c r="Z902" s="14">
        <f>ROUND(INDEX(挂机升级突破!$AZ$6:$AZ$57,卡牌消耗!X902)*INDEX(卡牌消耗!$B$8:$F$8,V902),0)</f>
        <v>3273</v>
      </c>
      <c r="AA902" s="14" t="str">
        <f>IF(S902&gt;0,INDEX(挂机升级突破!$BJ$4:$BT$4,S902),"")</f>
        <v>紫色基础材料</v>
      </c>
      <c r="AB902" s="14">
        <f>ROUND(INDEX(挂机升级突破!$BJ$6:$BT$57,卡牌消耗!X902,S902)*INDEX(卡牌消耗!$B$5:$F$5,V902),0)</f>
        <v>12</v>
      </c>
      <c r="AC902" s="14" t="str">
        <f>IF(T902&gt;0,INDEX(挂机升级突破!$BJ$4:$BT$4,T902),"")</f>
        <v/>
      </c>
      <c r="AD902" s="14" t="str">
        <f>IF(T902&gt;0,ROUND(INDEX(挂机升级突破!$BJ$6:$BT$57,卡牌消耗!X902,T902)*INDEX(卡牌消耗!$B$7:$F$7,V902),0),"")</f>
        <v/>
      </c>
    </row>
    <row r="903" spans="16:30" ht="16.5" x14ac:dyDescent="0.2">
      <c r="P903" s="120">
        <v>899</v>
      </c>
      <c r="Q903" s="14">
        <f t="shared" si="158"/>
        <v>18</v>
      </c>
      <c r="R903" s="14">
        <f>INDEX(挂机升级突破!$BG$6:$BG$57,卡牌消耗!X903)</f>
        <v>11</v>
      </c>
      <c r="S903" s="14">
        <f>INDEX(挂机升级突破!BH$6:BH$57,卡牌消耗!$X903)</f>
        <v>3</v>
      </c>
      <c r="T903" s="14">
        <f>INDEX(挂机升级突破!BI$6:BI$57,卡牌消耗!$X903)</f>
        <v>0</v>
      </c>
      <c r="U903" s="14" t="str">
        <f t="shared" si="159"/>
        <v>噬日</v>
      </c>
      <c r="V903" s="14">
        <f t="shared" si="160"/>
        <v>2</v>
      </c>
      <c r="W903" s="14" t="str">
        <f t="shared" si="161"/>
        <v>噬日魂火-15</v>
      </c>
      <c r="X903" s="14">
        <f t="shared" si="162"/>
        <v>15</v>
      </c>
      <c r="Y903" s="14" t="str">
        <f>INDEX(挂机升级突破!$BJ$4:$BT$4,INDEX(挂机升级突破!$BG$6:$BG$57,卡牌消耗!X903))</f>
        <v>金币</v>
      </c>
      <c r="Z903" s="14">
        <f>ROUND(INDEX(挂机升级突破!$AZ$6:$AZ$57,卡牌消耗!X903)*INDEX(卡牌消耗!$B$8:$F$8,V903),0)</f>
        <v>3784</v>
      </c>
      <c r="AA903" s="14" t="str">
        <f>IF(S903&gt;0,INDEX(挂机升级突破!$BJ$4:$BT$4,S903),"")</f>
        <v>紫色基础材料</v>
      </c>
      <c r="AB903" s="14">
        <f>ROUND(INDEX(挂机升级突破!$BJ$6:$BT$57,卡牌消耗!X903,S903)*INDEX(卡牌消耗!$B$5:$F$5,V903),0)</f>
        <v>12</v>
      </c>
      <c r="AC903" s="14" t="str">
        <f>IF(T903&gt;0,INDEX(挂机升级突破!$BJ$4:$BT$4,T903),"")</f>
        <v/>
      </c>
      <c r="AD903" s="14" t="str">
        <f>IF(T903&gt;0,ROUND(INDEX(挂机升级突破!$BJ$6:$BT$57,卡牌消耗!X903,T903)*INDEX(卡牌消耗!$B$7:$F$7,V903),0),"")</f>
        <v/>
      </c>
    </row>
    <row r="904" spans="16:30" ht="16.5" x14ac:dyDescent="0.2">
      <c r="P904" s="120">
        <v>900</v>
      </c>
      <c r="Q904" s="14">
        <f t="shared" si="158"/>
        <v>18</v>
      </c>
      <c r="R904" s="14">
        <f>INDEX(挂机升级突破!$BG$6:$BG$57,卡牌消耗!X904)</f>
        <v>11</v>
      </c>
      <c r="S904" s="14">
        <f>INDEX(挂机升级突破!BH$6:BH$57,卡牌消耗!$X904)</f>
        <v>3</v>
      </c>
      <c r="T904" s="14">
        <f>INDEX(挂机升级突破!BI$6:BI$57,卡牌消耗!$X904)</f>
        <v>0</v>
      </c>
      <c r="U904" s="14" t="str">
        <f t="shared" si="159"/>
        <v>噬日</v>
      </c>
      <c r="V904" s="14">
        <f t="shared" si="160"/>
        <v>2</v>
      </c>
      <c r="W904" s="14" t="str">
        <f t="shared" si="161"/>
        <v>噬日魂火-16</v>
      </c>
      <c r="X904" s="14">
        <f t="shared" si="162"/>
        <v>16</v>
      </c>
      <c r="Y904" s="14" t="str">
        <f>INDEX(挂机升级突破!$BJ$4:$BT$4,INDEX(挂机升级突破!$BG$6:$BG$57,卡牌消耗!X904))</f>
        <v>金币</v>
      </c>
      <c r="Z904" s="14">
        <f>ROUND(INDEX(挂机升级突破!$AZ$6:$AZ$57,卡牌消耗!X904)*INDEX(卡牌消耗!$B$8:$F$8,V904),0)</f>
        <v>4221</v>
      </c>
      <c r="AA904" s="14" t="str">
        <f>IF(S904&gt;0,INDEX(挂机升级突破!$BJ$4:$BT$4,S904),"")</f>
        <v>紫色基础材料</v>
      </c>
      <c r="AB904" s="14">
        <f>ROUND(INDEX(挂机升级突破!$BJ$6:$BT$57,卡牌消耗!X904,S904)*INDEX(卡牌消耗!$B$5:$F$5,V904),0)</f>
        <v>12</v>
      </c>
      <c r="AC904" s="14" t="str">
        <f>IF(T904&gt;0,INDEX(挂机升级突破!$BJ$4:$BT$4,T904),"")</f>
        <v/>
      </c>
      <c r="AD904" s="14" t="str">
        <f>IF(T904&gt;0,ROUND(INDEX(挂机升级突破!$BJ$6:$BT$57,卡牌消耗!X904,T904)*INDEX(卡牌消耗!$B$7:$F$7,V904),0),"")</f>
        <v/>
      </c>
    </row>
    <row r="905" spans="16:30" ht="16.5" x14ac:dyDescent="0.2">
      <c r="P905" s="120">
        <v>901</v>
      </c>
      <c r="Q905" s="14">
        <f t="shared" si="158"/>
        <v>18</v>
      </c>
      <c r="R905" s="14">
        <f>INDEX(挂机升级突破!$BG$6:$BG$57,卡牌消耗!X905)</f>
        <v>11</v>
      </c>
      <c r="S905" s="14">
        <f>INDEX(挂机升级突破!BH$6:BH$57,卡牌消耗!$X905)</f>
        <v>3</v>
      </c>
      <c r="T905" s="14">
        <f>INDEX(挂机升级突破!BI$6:BI$57,卡牌消耗!$X905)</f>
        <v>0</v>
      </c>
      <c r="U905" s="14" t="str">
        <f t="shared" si="159"/>
        <v>噬日</v>
      </c>
      <c r="V905" s="14">
        <f t="shared" si="160"/>
        <v>2</v>
      </c>
      <c r="W905" s="14" t="str">
        <f t="shared" si="161"/>
        <v>噬日魂火-17</v>
      </c>
      <c r="X905" s="14">
        <f t="shared" si="162"/>
        <v>17</v>
      </c>
      <c r="Y905" s="14" t="str">
        <f>INDEX(挂机升级突破!$BJ$4:$BT$4,INDEX(挂机升级突破!$BG$6:$BG$57,卡牌消耗!X905))</f>
        <v>金币</v>
      </c>
      <c r="Z905" s="14">
        <f>ROUND(INDEX(挂机升级突破!$AZ$6:$AZ$57,卡牌消耗!X905)*INDEX(卡牌消耗!$B$8:$F$8,V905),0)</f>
        <v>4732</v>
      </c>
      <c r="AA905" s="14" t="str">
        <f>IF(S905&gt;0,INDEX(挂机升级突破!$BJ$4:$BT$4,S905),"")</f>
        <v>紫色基础材料</v>
      </c>
      <c r="AB905" s="14">
        <f>ROUND(INDEX(挂机升级突破!$BJ$6:$BT$57,卡牌消耗!X905,S905)*INDEX(卡牌消耗!$B$5:$F$5,V905),0)</f>
        <v>24</v>
      </c>
      <c r="AC905" s="14" t="str">
        <f>IF(T905&gt;0,INDEX(挂机升级突破!$BJ$4:$BT$4,T905),"")</f>
        <v/>
      </c>
      <c r="AD905" s="14" t="str">
        <f>IF(T905&gt;0,ROUND(INDEX(挂机升级突破!$BJ$6:$BT$57,卡牌消耗!X905,T905)*INDEX(卡牌消耗!$B$7:$F$7,V905),0),"")</f>
        <v/>
      </c>
    </row>
    <row r="906" spans="16:30" ht="16.5" x14ac:dyDescent="0.2">
      <c r="P906" s="120">
        <v>902</v>
      </c>
      <c r="Q906" s="14">
        <f t="shared" si="158"/>
        <v>18</v>
      </c>
      <c r="R906" s="14">
        <f>INDEX(挂机升级突破!$BG$6:$BG$57,卡牌消耗!X906)</f>
        <v>11</v>
      </c>
      <c r="S906" s="14">
        <f>INDEX(挂机升级突破!BH$6:BH$57,卡牌消耗!$X906)</f>
        <v>3</v>
      </c>
      <c r="T906" s="14">
        <f>INDEX(挂机升级突破!BI$6:BI$57,卡牌消耗!$X906)</f>
        <v>0</v>
      </c>
      <c r="U906" s="14" t="str">
        <f t="shared" si="159"/>
        <v>噬日</v>
      </c>
      <c r="V906" s="14">
        <f t="shared" si="160"/>
        <v>2</v>
      </c>
      <c r="W906" s="14" t="str">
        <f t="shared" si="161"/>
        <v>噬日魂火-18</v>
      </c>
      <c r="X906" s="14">
        <f t="shared" si="162"/>
        <v>18</v>
      </c>
      <c r="Y906" s="14" t="str">
        <f>INDEX(挂机升级突破!$BJ$4:$BT$4,INDEX(挂机升级突破!$BG$6:$BG$57,卡牌消耗!X906))</f>
        <v>金币</v>
      </c>
      <c r="Z906" s="14">
        <f>ROUND(INDEX(挂机升级突破!$AZ$6:$AZ$57,卡牌消耗!X906)*INDEX(卡牌消耗!$B$8:$F$8,V906),0)</f>
        <v>5278</v>
      </c>
      <c r="AA906" s="14" t="str">
        <f>IF(S906&gt;0,INDEX(挂机升级突破!$BJ$4:$BT$4,S906),"")</f>
        <v>紫色基础材料</v>
      </c>
      <c r="AB906" s="14">
        <f>ROUND(INDEX(挂机升级突破!$BJ$6:$BT$57,卡牌消耗!X906,S906)*INDEX(卡牌消耗!$B$5:$F$5,V906),0)</f>
        <v>24</v>
      </c>
      <c r="AC906" s="14" t="str">
        <f>IF(T906&gt;0,INDEX(挂机升级突破!$BJ$4:$BT$4,T906),"")</f>
        <v/>
      </c>
      <c r="AD906" s="14" t="str">
        <f>IF(T906&gt;0,ROUND(INDEX(挂机升级突破!$BJ$6:$BT$57,卡牌消耗!X906,T906)*INDEX(卡牌消耗!$B$7:$F$7,V906),0),"")</f>
        <v/>
      </c>
    </row>
    <row r="907" spans="16:30" ht="16.5" x14ac:dyDescent="0.2">
      <c r="P907" s="120">
        <v>903</v>
      </c>
      <c r="Q907" s="14">
        <f t="shared" si="158"/>
        <v>18</v>
      </c>
      <c r="R907" s="14">
        <f>INDEX(挂机升级突破!$BG$6:$BG$57,卡牌消耗!X907)</f>
        <v>11</v>
      </c>
      <c r="S907" s="14">
        <f>INDEX(挂机升级突破!BH$6:BH$57,卡牌消耗!$X907)</f>
        <v>3</v>
      </c>
      <c r="T907" s="14">
        <f>INDEX(挂机升级突破!BI$6:BI$57,卡牌消耗!$X907)</f>
        <v>0</v>
      </c>
      <c r="U907" s="14" t="str">
        <f t="shared" si="159"/>
        <v>噬日</v>
      </c>
      <c r="V907" s="14">
        <f t="shared" si="160"/>
        <v>2</v>
      </c>
      <c r="W907" s="14" t="str">
        <f t="shared" si="161"/>
        <v>噬日魂火-19</v>
      </c>
      <c r="X907" s="14">
        <f t="shared" si="162"/>
        <v>19</v>
      </c>
      <c r="Y907" s="14" t="str">
        <f>INDEX(挂机升级突破!$BJ$4:$BT$4,INDEX(挂机升级突破!$BG$6:$BG$57,卡牌消耗!X907))</f>
        <v>金币</v>
      </c>
      <c r="Z907" s="14">
        <f>ROUND(INDEX(挂机升级突破!$AZ$6:$AZ$57,卡牌消耗!X907)*INDEX(卡牌消耗!$B$8:$F$8,V907),0)</f>
        <v>5775</v>
      </c>
      <c r="AA907" s="14" t="str">
        <f>IF(S907&gt;0,INDEX(挂机升级突破!$BJ$4:$BT$4,S907),"")</f>
        <v>紫色基础材料</v>
      </c>
      <c r="AB907" s="14">
        <f>ROUND(INDEX(挂机升级突破!$BJ$6:$BT$57,卡牌消耗!X907,S907)*INDEX(卡牌消耗!$B$5:$F$5,V907),0)</f>
        <v>24</v>
      </c>
      <c r="AC907" s="14" t="str">
        <f>IF(T907&gt;0,INDEX(挂机升级突破!$BJ$4:$BT$4,T907),"")</f>
        <v/>
      </c>
      <c r="AD907" s="14" t="str">
        <f>IF(T907&gt;0,ROUND(INDEX(挂机升级突破!$BJ$6:$BT$57,卡牌消耗!X907,T907)*INDEX(卡牌消耗!$B$7:$F$7,V907),0),"")</f>
        <v/>
      </c>
    </row>
    <row r="908" spans="16:30" ht="16.5" x14ac:dyDescent="0.2">
      <c r="P908" s="120">
        <v>904</v>
      </c>
      <c r="Q908" s="14">
        <f t="shared" si="158"/>
        <v>18</v>
      </c>
      <c r="R908" s="14">
        <f>INDEX(挂机升级突破!$BG$6:$BG$57,卡牌消耗!X908)</f>
        <v>11</v>
      </c>
      <c r="S908" s="14">
        <f>INDEX(挂机升级突破!BH$6:BH$57,卡牌消耗!$X908)</f>
        <v>3</v>
      </c>
      <c r="T908" s="14">
        <f>INDEX(挂机升级突破!BI$6:BI$57,卡牌消耗!$X908)</f>
        <v>0</v>
      </c>
      <c r="U908" s="14" t="str">
        <f t="shared" si="159"/>
        <v>噬日</v>
      </c>
      <c r="V908" s="14">
        <f t="shared" si="160"/>
        <v>2</v>
      </c>
      <c r="W908" s="14" t="str">
        <f t="shared" si="161"/>
        <v>噬日魂火-20</v>
      </c>
      <c r="X908" s="14">
        <f t="shared" si="162"/>
        <v>20</v>
      </c>
      <c r="Y908" s="14" t="str">
        <f>INDEX(挂机升级突破!$BJ$4:$BT$4,INDEX(挂机升级突破!$BG$6:$BG$57,卡牌消耗!X908))</f>
        <v>金币</v>
      </c>
      <c r="Z908" s="14">
        <f>ROUND(INDEX(挂机升级突破!$AZ$6:$AZ$57,卡牌消耗!X908)*INDEX(卡牌消耗!$B$8:$F$8,V908),0)</f>
        <v>6440</v>
      </c>
      <c r="AA908" s="14" t="str">
        <f>IF(S908&gt;0,INDEX(挂机升级突破!$BJ$4:$BT$4,S908),"")</f>
        <v>紫色基础材料</v>
      </c>
      <c r="AB908" s="14">
        <f>ROUND(INDEX(挂机升级突破!$BJ$6:$BT$57,卡牌消耗!X908,S908)*INDEX(卡牌消耗!$B$5:$F$5,V908),0)</f>
        <v>40</v>
      </c>
      <c r="AC908" s="14" t="str">
        <f>IF(T908&gt;0,INDEX(挂机升级突破!$BJ$4:$BT$4,T908),"")</f>
        <v/>
      </c>
      <c r="AD908" s="14" t="str">
        <f>IF(T908&gt;0,ROUND(INDEX(挂机升级突破!$BJ$6:$BT$57,卡牌消耗!X908,T908)*INDEX(卡牌消耗!$B$7:$F$7,V908),0),"")</f>
        <v/>
      </c>
    </row>
    <row r="909" spans="16:30" ht="16.5" x14ac:dyDescent="0.2">
      <c r="P909" s="120">
        <v>905</v>
      </c>
      <c r="Q909" s="14">
        <f t="shared" si="158"/>
        <v>18</v>
      </c>
      <c r="R909" s="14">
        <f>INDEX(挂机升级突破!$BG$6:$BG$57,卡牌消耗!X909)</f>
        <v>11</v>
      </c>
      <c r="S909" s="14">
        <f>INDEX(挂机升级突破!BH$6:BH$57,卡牌消耗!$X909)</f>
        <v>3</v>
      </c>
      <c r="T909" s="14">
        <f>INDEX(挂机升级突破!BI$6:BI$57,卡牌消耗!$X909)</f>
        <v>0</v>
      </c>
      <c r="U909" s="14" t="str">
        <f t="shared" si="159"/>
        <v>噬日</v>
      </c>
      <c r="V909" s="14">
        <f t="shared" si="160"/>
        <v>2</v>
      </c>
      <c r="W909" s="14" t="str">
        <f t="shared" si="161"/>
        <v>噬日魂火-21</v>
      </c>
      <c r="X909" s="14">
        <f t="shared" si="162"/>
        <v>21</v>
      </c>
      <c r="Y909" s="14" t="str">
        <f>INDEX(挂机升级突破!$BJ$4:$BT$4,INDEX(挂机升级突破!$BG$6:$BG$57,卡牌消耗!X909))</f>
        <v>金币</v>
      </c>
      <c r="Z909" s="14">
        <f>ROUND(INDEX(挂机升级突破!$AZ$6:$AZ$57,卡牌消耗!X909)*INDEX(卡牌消耗!$B$8:$F$8,V909),0)</f>
        <v>7098</v>
      </c>
      <c r="AA909" s="14" t="str">
        <f>IF(S909&gt;0,INDEX(挂机升级突破!$BJ$4:$BT$4,S909),"")</f>
        <v>紫色基础材料</v>
      </c>
      <c r="AB909" s="14">
        <f>ROUND(INDEX(挂机升级突破!$BJ$6:$BT$57,卡牌消耗!X909,S909)*INDEX(卡牌消耗!$B$5:$F$5,V909),0)</f>
        <v>40</v>
      </c>
      <c r="AC909" s="14" t="str">
        <f>IF(T909&gt;0,INDEX(挂机升级突破!$BJ$4:$BT$4,T909),"")</f>
        <v/>
      </c>
      <c r="AD909" s="14" t="str">
        <f>IF(T909&gt;0,ROUND(INDEX(挂机升级突破!$BJ$6:$BT$57,卡牌消耗!X909,T909)*INDEX(卡牌消耗!$B$7:$F$7,V909),0),"")</f>
        <v/>
      </c>
    </row>
    <row r="910" spans="16:30" ht="16.5" x14ac:dyDescent="0.2">
      <c r="P910" s="120">
        <v>906</v>
      </c>
      <c r="Q910" s="14">
        <f t="shared" si="158"/>
        <v>18</v>
      </c>
      <c r="R910" s="14">
        <f>INDEX(挂机升级突破!$BG$6:$BG$57,卡牌消耗!X910)</f>
        <v>11</v>
      </c>
      <c r="S910" s="14">
        <f>INDEX(挂机升级突破!BH$6:BH$57,卡牌消耗!$X910)</f>
        <v>3</v>
      </c>
      <c r="T910" s="14">
        <f>INDEX(挂机升级突破!BI$6:BI$57,卡牌消耗!$X910)</f>
        <v>0</v>
      </c>
      <c r="U910" s="14" t="str">
        <f t="shared" si="159"/>
        <v>噬日</v>
      </c>
      <c r="V910" s="14">
        <f t="shared" si="160"/>
        <v>2</v>
      </c>
      <c r="W910" s="14" t="str">
        <f t="shared" si="161"/>
        <v>噬日魂火-22</v>
      </c>
      <c r="X910" s="14">
        <f t="shared" si="162"/>
        <v>22</v>
      </c>
      <c r="Y910" s="14" t="str">
        <f>INDEX(挂机升级突破!$BJ$4:$BT$4,INDEX(挂机升级突破!$BG$6:$BG$57,卡牌消耗!X910))</f>
        <v>金币</v>
      </c>
      <c r="Z910" s="14">
        <f>ROUND(INDEX(挂机升级突破!$AZ$6:$AZ$57,卡牌消耗!X910)*INDEX(卡牌消耗!$B$8:$F$8,V910),0)</f>
        <v>7917</v>
      </c>
      <c r="AA910" s="14" t="str">
        <f>IF(S910&gt;0,INDEX(挂机升级突破!$BJ$4:$BT$4,S910),"")</f>
        <v>紫色基础材料</v>
      </c>
      <c r="AB910" s="14">
        <f>ROUND(INDEX(挂机升级突破!$BJ$6:$BT$57,卡牌消耗!X910,S910)*INDEX(卡牌消耗!$B$5:$F$5,V910),0)</f>
        <v>40</v>
      </c>
      <c r="AC910" s="14" t="str">
        <f>IF(T910&gt;0,INDEX(挂机升级突破!$BJ$4:$BT$4,T910),"")</f>
        <v/>
      </c>
      <c r="AD910" s="14" t="str">
        <f>IF(T910&gt;0,ROUND(INDEX(挂机升级突破!$BJ$6:$BT$57,卡牌消耗!X910,T910)*INDEX(卡牌消耗!$B$7:$F$7,V910),0),"")</f>
        <v/>
      </c>
    </row>
    <row r="911" spans="16:30" ht="16.5" x14ac:dyDescent="0.2">
      <c r="P911" s="120">
        <v>907</v>
      </c>
      <c r="Q911" s="14">
        <f t="shared" si="158"/>
        <v>18</v>
      </c>
      <c r="R911" s="14">
        <f>INDEX(挂机升级突破!$BG$6:$BG$57,卡牌消耗!X911)</f>
        <v>11</v>
      </c>
      <c r="S911" s="14">
        <f>INDEX(挂机升级突破!BH$6:BH$57,卡牌消耗!$X911)</f>
        <v>4</v>
      </c>
      <c r="T911" s="14">
        <f>INDEX(挂机升级突破!BI$6:BI$57,卡牌消耗!$X911)</f>
        <v>0</v>
      </c>
      <c r="U911" s="14" t="str">
        <f t="shared" si="159"/>
        <v>噬日</v>
      </c>
      <c r="V911" s="14">
        <f t="shared" si="160"/>
        <v>2</v>
      </c>
      <c r="W911" s="14" t="str">
        <f t="shared" si="161"/>
        <v>噬日魂火-23</v>
      </c>
      <c r="X911" s="14">
        <f t="shared" si="162"/>
        <v>23</v>
      </c>
      <c r="Y911" s="14" t="str">
        <f>INDEX(挂机升级突破!$BJ$4:$BT$4,INDEX(挂机升级突破!$BG$6:$BG$57,卡牌消耗!X911))</f>
        <v>金币</v>
      </c>
      <c r="Z911" s="14">
        <f>ROUND(INDEX(挂机升级突破!$AZ$6:$AZ$57,卡牌消耗!X911)*INDEX(卡牌消耗!$B$8:$F$8,V911),0)</f>
        <v>8736</v>
      </c>
      <c r="AA911" s="14" t="str">
        <f>IF(S911&gt;0,INDEX(挂机升级突破!$BJ$4:$BT$4,S911),"")</f>
        <v>橙色基础材料</v>
      </c>
      <c r="AB911" s="14">
        <f>ROUND(INDEX(挂机升级突破!$BJ$6:$BT$57,卡牌消耗!X911,S911)*INDEX(卡牌消耗!$B$5:$F$5,V911),0)</f>
        <v>10</v>
      </c>
      <c r="AC911" s="14" t="str">
        <f>IF(T911&gt;0,INDEX(挂机升级突破!$BJ$4:$BT$4,T911),"")</f>
        <v/>
      </c>
      <c r="AD911" s="14" t="str">
        <f>IF(T911&gt;0,ROUND(INDEX(挂机升级突破!$BJ$6:$BT$57,卡牌消耗!X911,T911)*INDEX(卡牌消耗!$B$7:$F$7,V911),0),"")</f>
        <v/>
      </c>
    </row>
    <row r="912" spans="16:30" ht="16.5" x14ac:dyDescent="0.2">
      <c r="P912" s="120">
        <v>908</v>
      </c>
      <c r="Q912" s="14">
        <f t="shared" si="158"/>
        <v>18</v>
      </c>
      <c r="R912" s="14">
        <f>INDEX(挂机升级突破!$BG$6:$BG$57,卡牌消耗!X912)</f>
        <v>11</v>
      </c>
      <c r="S912" s="14">
        <f>INDEX(挂机升级突破!BH$6:BH$57,卡牌消耗!$X912)</f>
        <v>4</v>
      </c>
      <c r="T912" s="14">
        <f>INDEX(挂机升级突破!BI$6:BI$57,卡牌消耗!$X912)</f>
        <v>0</v>
      </c>
      <c r="U912" s="14" t="str">
        <f t="shared" si="159"/>
        <v>噬日</v>
      </c>
      <c r="V912" s="14">
        <f t="shared" si="160"/>
        <v>2</v>
      </c>
      <c r="W912" s="14" t="str">
        <f t="shared" si="161"/>
        <v>噬日魂火-24</v>
      </c>
      <c r="X912" s="14">
        <f t="shared" si="162"/>
        <v>24</v>
      </c>
      <c r="Y912" s="14" t="str">
        <f>INDEX(挂机升级突破!$BJ$4:$BT$4,INDEX(挂机升级突破!$BG$6:$BG$57,卡牌消耗!X912))</f>
        <v>金币</v>
      </c>
      <c r="Z912" s="14">
        <f>ROUND(INDEX(挂机升级突破!$AZ$6:$AZ$57,卡牌消耗!X912)*INDEX(卡牌消耗!$B$8:$F$8,V912),0)</f>
        <v>9744</v>
      </c>
      <c r="AA912" s="14" t="str">
        <f>IF(S912&gt;0,INDEX(挂机升级突破!$BJ$4:$BT$4,S912),"")</f>
        <v>橙色基础材料</v>
      </c>
      <c r="AB912" s="14">
        <f>ROUND(INDEX(挂机升级突破!$BJ$6:$BT$57,卡牌消耗!X912,S912)*INDEX(卡牌消耗!$B$5:$F$5,V912),0)</f>
        <v>10</v>
      </c>
      <c r="AC912" s="14" t="str">
        <f>IF(T912&gt;0,INDEX(挂机升级突破!$BJ$4:$BT$4,T912),"")</f>
        <v/>
      </c>
      <c r="AD912" s="14" t="str">
        <f>IF(T912&gt;0,ROUND(INDEX(挂机升级突破!$BJ$6:$BT$57,卡牌消耗!X912,T912)*INDEX(卡牌消耗!$B$7:$F$7,V912),0),"")</f>
        <v/>
      </c>
    </row>
    <row r="913" spans="16:30" ht="16.5" x14ac:dyDescent="0.2">
      <c r="P913" s="120">
        <v>909</v>
      </c>
      <c r="Q913" s="14">
        <f t="shared" si="158"/>
        <v>18</v>
      </c>
      <c r="R913" s="14">
        <f>INDEX(挂机升级突破!$BG$6:$BG$57,卡牌消耗!X913)</f>
        <v>11</v>
      </c>
      <c r="S913" s="14">
        <f>INDEX(挂机升级突破!BH$6:BH$57,卡牌消耗!$X913)</f>
        <v>4</v>
      </c>
      <c r="T913" s="14">
        <f>INDEX(挂机升级突破!BI$6:BI$57,卡牌消耗!$X913)</f>
        <v>0</v>
      </c>
      <c r="U913" s="14" t="str">
        <f t="shared" si="159"/>
        <v>噬日</v>
      </c>
      <c r="V913" s="14">
        <f t="shared" si="160"/>
        <v>2</v>
      </c>
      <c r="W913" s="14" t="str">
        <f t="shared" si="161"/>
        <v>噬日魂火-25</v>
      </c>
      <c r="X913" s="14">
        <f t="shared" si="162"/>
        <v>25</v>
      </c>
      <c r="Y913" s="14" t="str">
        <f>INDEX(挂机升级突破!$BJ$4:$BT$4,INDEX(挂机升级突破!$BG$6:$BG$57,卡牌消耗!X913))</f>
        <v>金币</v>
      </c>
      <c r="Z913" s="14">
        <f>ROUND(INDEX(挂机升级突破!$AZ$6:$AZ$57,卡牌消耗!X913)*INDEX(卡牌消耗!$B$8:$F$8,V913),0)</f>
        <v>12012</v>
      </c>
      <c r="AA913" s="14" t="str">
        <f>IF(S913&gt;0,INDEX(挂机升级突破!$BJ$4:$BT$4,S913),"")</f>
        <v>橙色基础材料</v>
      </c>
      <c r="AB913" s="14">
        <f>ROUND(INDEX(挂机升级突破!$BJ$6:$BT$57,卡牌消耗!X913,S913)*INDEX(卡牌消耗!$B$5:$F$5,V913),0)</f>
        <v>10</v>
      </c>
      <c r="AC913" s="14" t="str">
        <f>IF(T913&gt;0,INDEX(挂机升级突破!$BJ$4:$BT$4,T913),"")</f>
        <v/>
      </c>
      <c r="AD913" s="14" t="str">
        <f>IF(T913&gt;0,ROUND(INDEX(挂机升级突破!$BJ$6:$BT$57,卡牌消耗!X913,T913)*INDEX(卡牌消耗!$B$7:$F$7,V913),0),"")</f>
        <v/>
      </c>
    </row>
    <row r="914" spans="16:30" ht="16.5" x14ac:dyDescent="0.2">
      <c r="P914" s="120">
        <v>910</v>
      </c>
      <c r="Q914" s="14">
        <f t="shared" si="158"/>
        <v>18</v>
      </c>
      <c r="R914" s="14">
        <f>INDEX(挂机升级突破!$BG$6:$BG$57,卡牌消耗!X914)</f>
        <v>11</v>
      </c>
      <c r="S914" s="14">
        <f>INDEX(挂机升级突破!BH$6:BH$57,卡牌消耗!$X914)</f>
        <v>4</v>
      </c>
      <c r="T914" s="14">
        <f>INDEX(挂机升级突破!BI$6:BI$57,卡牌消耗!$X914)</f>
        <v>0</v>
      </c>
      <c r="U914" s="14" t="str">
        <f t="shared" si="159"/>
        <v>噬日</v>
      </c>
      <c r="V914" s="14">
        <f t="shared" si="160"/>
        <v>2</v>
      </c>
      <c r="W914" s="14" t="str">
        <f t="shared" si="161"/>
        <v>噬日魂火-26</v>
      </c>
      <c r="X914" s="14">
        <f t="shared" si="162"/>
        <v>26</v>
      </c>
      <c r="Y914" s="14" t="str">
        <f>INDEX(挂机升级突破!$BJ$4:$BT$4,INDEX(挂机升级突破!$BG$6:$BG$57,卡牌消耗!X914))</f>
        <v>金币</v>
      </c>
      <c r="Z914" s="14">
        <f>ROUND(INDEX(挂机升级突破!$AZ$6:$AZ$57,卡牌消耗!X914)*INDEX(卡牌消耗!$B$8:$F$8,V914),0)</f>
        <v>13398</v>
      </c>
      <c r="AA914" s="14" t="str">
        <f>IF(S914&gt;0,INDEX(挂机升级突破!$BJ$4:$BT$4,S914),"")</f>
        <v>橙色基础材料</v>
      </c>
      <c r="AB914" s="14">
        <f>ROUND(INDEX(挂机升级突破!$BJ$6:$BT$57,卡牌消耗!X914,S914)*INDEX(卡牌消耗!$B$5:$F$5,V914),0)</f>
        <v>13</v>
      </c>
      <c r="AC914" s="14" t="str">
        <f>IF(T914&gt;0,INDEX(挂机升级突破!$BJ$4:$BT$4,T914),"")</f>
        <v/>
      </c>
      <c r="AD914" s="14" t="str">
        <f>IF(T914&gt;0,ROUND(INDEX(挂机升级突破!$BJ$6:$BT$57,卡牌消耗!X914,T914)*INDEX(卡牌消耗!$B$7:$F$7,V914),0),"")</f>
        <v/>
      </c>
    </row>
    <row r="915" spans="16:30" ht="16.5" x14ac:dyDescent="0.2">
      <c r="P915" s="120">
        <v>911</v>
      </c>
      <c r="Q915" s="14">
        <f t="shared" si="158"/>
        <v>18</v>
      </c>
      <c r="R915" s="14">
        <f>INDEX(挂机升级突破!$BG$6:$BG$57,卡牌消耗!X915)</f>
        <v>11</v>
      </c>
      <c r="S915" s="14">
        <f>INDEX(挂机升级突破!BH$6:BH$57,卡牌消耗!$X915)</f>
        <v>4</v>
      </c>
      <c r="T915" s="14">
        <f>INDEX(挂机升级突破!BI$6:BI$57,卡牌消耗!$X915)</f>
        <v>0</v>
      </c>
      <c r="U915" s="14" t="str">
        <f t="shared" si="159"/>
        <v>噬日</v>
      </c>
      <c r="V915" s="14">
        <f t="shared" si="160"/>
        <v>2</v>
      </c>
      <c r="W915" s="14" t="str">
        <f t="shared" si="161"/>
        <v>噬日魂火-27</v>
      </c>
      <c r="X915" s="14">
        <f t="shared" si="162"/>
        <v>27</v>
      </c>
      <c r="Y915" s="14" t="str">
        <f>INDEX(挂机升级突破!$BJ$4:$BT$4,INDEX(挂机升级突破!$BG$6:$BG$57,卡牌消耗!X915))</f>
        <v>金币</v>
      </c>
      <c r="Z915" s="14">
        <f>ROUND(INDEX(挂机升级突破!$AZ$6:$AZ$57,卡牌消耗!X915)*INDEX(卡牌消耗!$B$8:$F$8,V915),0)</f>
        <v>15043</v>
      </c>
      <c r="AA915" s="14" t="str">
        <f>IF(S915&gt;0,INDEX(挂机升级突破!$BJ$4:$BT$4,S915),"")</f>
        <v>橙色基础材料</v>
      </c>
      <c r="AB915" s="14">
        <f>ROUND(INDEX(挂机升级突破!$BJ$6:$BT$57,卡牌消耗!X915,S915)*INDEX(卡牌消耗!$B$5:$F$5,V915),0)</f>
        <v>13</v>
      </c>
      <c r="AC915" s="14" t="str">
        <f>IF(T915&gt;0,INDEX(挂机升级突破!$BJ$4:$BT$4,T915),"")</f>
        <v/>
      </c>
      <c r="AD915" s="14" t="str">
        <f>IF(T915&gt;0,ROUND(INDEX(挂机升级突破!$BJ$6:$BT$57,卡牌消耗!X915,T915)*INDEX(卡牌消耗!$B$7:$F$7,V915),0),"")</f>
        <v/>
      </c>
    </row>
    <row r="916" spans="16:30" ht="16.5" x14ac:dyDescent="0.2">
      <c r="P916" s="120">
        <v>912</v>
      </c>
      <c r="Q916" s="14">
        <f t="shared" si="158"/>
        <v>18</v>
      </c>
      <c r="R916" s="14">
        <f>INDEX(挂机升级突破!$BG$6:$BG$57,卡牌消耗!X916)</f>
        <v>11</v>
      </c>
      <c r="S916" s="14">
        <f>INDEX(挂机升级突破!BH$6:BH$57,卡牌消耗!$X916)</f>
        <v>4</v>
      </c>
      <c r="T916" s="14">
        <f>INDEX(挂机升级突破!BI$6:BI$57,卡牌消耗!$X916)</f>
        <v>0</v>
      </c>
      <c r="U916" s="14" t="str">
        <f t="shared" si="159"/>
        <v>噬日</v>
      </c>
      <c r="V916" s="14">
        <f t="shared" si="160"/>
        <v>2</v>
      </c>
      <c r="W916" s="14" t="str">
        <f t="shared" si="161"/>
        <v>噬日魂火-28</v>
      </c>
      <c r="X916" s="14">
        <f t="shared" si="162"/>
        <v>28</v>
      </c>
      <c r="Y916" s="14" t="str">
        <f>INDEX(挂机升级突破!$BJ$4:$BT$4,INDEX(挂机升级突破!$BG$6:$BG$57,卡牌消耗!X916))</f>
        <v>金币</v>
      </c>
      <c r="Z916" s="14">
        <f>ROUND(INDEX(挂机升级突破!$AZ$6:$AZ$57,卡牌消耗!X916)*INDEX(卡牌消耗!$B$8:$F$8,V916),0)</f>
        <v>16779</v>
      </c>
      <c r="AA916" s="14" t="str">
        <f>IF(S916&gt;0,INDEX(挂机升级突破!$BJ$4:$BT$4,S916),"")</f>
        <v>橙色基础材料</v>
      </c>
      <c r="AB916" s="14">
        <f>ROUND(INDEX(挂机升级突破!$BJ$6:$BT$57,卡牌消耗!X916,S916)*INDEX(卡牌消耗!$B$5:$F$5,V916),0)</f>
        <v>13</v>
      </c>
      <c r="AC916" s="14" t="str">
        <f>IF(T916&gt;0,INDEX(挂机升级突破!$BJ$4:$BT$4,T916),"")</f>
        <v/>
      </c>
      <c r="AD916" s="14" t="str">
        <f>IF(T916&gt;0,ROUND(INDEX(挂机升级突破!$BJ$6:$BT$57,卡牌消耗!X916,T916)*INDEX(卡牌消耗!$B$7:$F$7,V916),0),"")</f>
        <v/>
      </c>
    </row>
    <row r="917" spans="16:30" ht="16.5" x14ac:dyDescent="0.2">
      <c r="P917" s="120">
        <v>913</v>
      </c>
      <c r="Q917" s="14">
        <f t="shared" si="158"/>
        <v>18</v>
      </c>
      <c r="R917" s="14">
        <f>INDEX(挂机升级突破!$BG$6:$BG$57,卡牌消耗!X917)</f>
        <v>11</v>
      </c>
      <c r="S917" s="14">
        <f>INDEX(挂机升级突破!BH$6:BH$57,卡牌消耗!$X917)</f>
        <v>4</v>
      </c>
      <c r="T917" s="14">
        <f>INDEX(挂机升级突破!BI$6:BI$57,卡牌消耗!$X917)</f>
        <v>0</v>
      </c>
      <c r="U917" s="14" t="str">
        <f t="shared" si="159"/>
        <v>噬日</v>
      </c>
      <c r="V917" s="14">
        <f t="shared" si="160"/>
        <v>2</v>
      </c>
      <c r="W917" s="14" t="str">
        <f t="shared" si="161"/>
        <v>噬日魂火-29</v>
      </c>
      <c r="X917" s="14">
        <f t="shared" si="162"/>
        <v>29</v>
      </c>
      <c r="Y917" s="14" t="str">
        <f>INDEX(挂机升级突破!$BJ$4:$BT$4,INDEX(挂机升级突破!$BG$6:$BG$57,卡牌消耗!X917))</f>
        <v>金币</v>
      </c>
      <c r="Z917" s="14">
        <f>ROUND(INDEX(挂机升级突破!$AZ$6:$AZ$57,卡牌消耗!X917)*INDEX(卡牌消耗!$B$8:$F$8,V917),0)</f>
        <v>17350</v>
      </c>
      <c r="AA917" s="14" t="str">
        <f>IF(S917&gt;0,INDEX(挂机升级突破!$BJ$4:$BT$4,S917),"")</f>
        <v>橙色基础材料</v>
      </c>
      <c r="AB917" s="14">
        <f>ROUND(INDEX(挂机升级突破!$BJ$6:$BT$57,卡牌消耗!X917,S917)*INDEX(卡牌消耗!$B$5:$F$5,V917),0)</f>
        <v>15</v>
      </c>
      <c r="AC917" s="14" t="str">
        <f>IF(T917&gt;0,INDEX(挂机升级突破!$BJ$4:$BT$4,T917),"")</f>
        <v/>
      </c>
      <c r="AD917" s="14" t="str">
        <f>IF(T917&gt;0,ROUND(INDEX(挂机升级突破!$BJ$6:$BT$57,卡牌消耗!X917,T917)*INDEX(卡牌消耗!$B$7:$F$7,V917),0),"")</f>
        <v/>
      </c>
    </row>
    <row r="918" spans="16:30" ht="16.5" x14ac:dyDescent="0.2">
      <c r="P918" s="120">
        <v>914</v>
      </c>
      <c r="Q918" s="14">
        <f t="shared" si="158"/>
        <v>18</v>
      </c>
      <c r="R918" s="14">
        <f>INDEX(挂机升级突破!$BG$6:$BG$57,卡牌消耗!X918)</f>
        <v>11</v>
      </c>
      <c r="S918" s="14">
        <f>INDEX(挂机升级突破!BH$6:BH$57,卡牌消耗!$X918)</f>
        <v>4</v>
      </c>
      <c r="T918" s="14">
        <f>INDEX(挂机升级突破!BI$6:BI$57,卡牌消耗!$X918)</f>
        <v>0</v>
      </c>
      <c r="U918" s="14" t="str">
        <f t="shared" si="159"/>
        <v>噬日</v>
      </c>
      <c r="V918" s="14">
        <f t="shared" si="160"/>
        <v>2</v>
      </c>
      <c r="W918" s="14" t="str">
        <f t="shared" si="161"/>
        <v>噬日魂火-30</v>
      </c>
      <c r="X918" s="14">
        <f t="shared" si="162"/>
        <v>30</v>
      </c>
      <c r="Y918" s="14" t="str">
        <f>INDEX(挂机升级突破!$BJ$4:$BT$4,INDEX(挂机升级突破!$BG$6:$BG$57,卡牌消耗!X918))</f>
        <v>金币</v>
      </c>
      <c r="Z918" s="14">
        <f>ROUND(INDEX(挂机升级突破!$AZ$6:$AZ$57,卡牌消耗!X918)*INDEX(卡牌消耗!$B$8:$F$8,V918),0)</f>
        <v>19352</v>
      </c>
      <c r="AA918" s="14" t="str">
        <f>IF(S918&gt;0,INDEX(挂机升级突破!$BJ$4:$BT$4,S918),"")</f>
        <v>橙色基础材料</v>
      </c>
      <c r="AB918" s="14">
        <f>ROUND(INDEX(挂机升级突破!$BJ$6:$BT$57,卡牌消耗!X918,S918)*INDEX(卡牌消耗!$B$5:$F$5,V918),0)</f>
        <v>15</v>
      </c>
      <c r="AC918" s="14" t="str">
        <f>IF(T918&gt;0,INDEX(挂机升级突破!$BJ$4:$BT$4,T918),"")</f>
        <v/>
      </c>
      <c r="AD918" s="14" t="str">
        <f>IF(T918&gt;0,ROUND(INDEX(挂机升级突破!$BJ$6:$BT$57,卡牌消耗!X918,T918)*INDEX(卡牌消耗!$B$7:$F$7,V918),0),"")</f>
        <v/>
      </c>
    </row>
    <row r="919" spans="16:30" ht="16.5" x14ac:dyDescent="0.2">
      <c r="P919" s="120">
        <v>915</v>
      </c>
      <c r="Q919" s="14">
        <f t="shared" si="158"/>
        <v>18</v>
      </c>
      <c r="R919" s="14">
        <f>INDEX(挂机升级突破!$BG$6:$BG$57,卡牌消耗!X919)</f>
        <v>11</v>
      </c>
      <c r="S919" s="14">
        <f>INDEX(挂机升级突破!BH$6:BH$57,卡牌消耗!$X919)</f>
        <v>4</v>
      </c>
      <c r="T919" s="14">
        <f>INDEX(挂机升级突破!BI$6:BI$57,卡牌消耗!$X919)</f>
        <v>0</v>
      </c>
      <c r="U919" s="14" t="str">
        <f t="shared" si="159"/>
        <v>噬日</v>
      </c>
      <c r="V919" s="14">
        <f t="shared" si="160"/>
        <v>2</v>
      </c>
      <c r="W919" s="14" t="str">
        <f t="shared" si="161"/>
        <v>噬日魂火-31</v>
      </c>
      <c r="X919" s="14">
        <f t="shared" si="162"/>
        <v>31</v>
      </c>
      <c r="Y919" s="14" t="str">
        <f>INDEX(挂机升级突破!$BJ$4:$BT$4,INDEX(挂机升级突破!$BG$6:$BG$57,卡牌消耗!X919))</f>
        <v>金币</v>
      </c>
      <c r="Z919" s="14">
        <f>ROUND(INDEX(挂机升级突破!$AZ$6:$AZ$57,卡牌消耗!X919)*INDEX(卡牌消耗!$B$8:$F$8,V919),0)</f>
        <v>20090</v>
      </c>
      <c r="AA919" s="14" t="str">
        <f>IF(S919&gt;0,INDEX(挂机升级突破!$BJ$4:$BT$4,S919),"")</f>
        <v>橙色基础材料</v>
      </c>
      <c r="AB919" s="14">
        <f>ROUND(INDEX(挂机升级突破!$BJ$6:$BT$57,卡牌消耗!X919,S919)*INDEX(卡牌消耗!$B$5:$F$5,V919),0)</f>
        <v>15</v>
      </c>
      <c r="AC919" s="14" t="str">
        <f>IF(T919&gt;0,INDEX(挂机升级突破!$BJ$4:$BT$4,T919),"")</f>
        <v/>
      </c>
      <c r="AD919" s="14" t="str">
        <f>IF(T919&gt;0,ROUND(INDEX(挂机升级突破!$BJ$6:$BT$57,卡牌消耗!X919,T919)*INDEX(卡牌消耗!$B$7:$F$7,V919),0),"")</f>
        <v/>
      </c>
    </row>
    <row r="920" spans="16:30" ht="16.5" x14ac:dyDescent="0.2">
      <c r="P920" s="120">
        <v>916</v>
      </c>
      <c r="Q920" s="14">
        <f t="shared" si="158"/>
        <v>18</v>
      </c>
      <c r="R920" s="14">
        <f>INDEX(挂机升级突破!$BG$6:$BG$57,卡牌消耗!X920)</f>
        <v>11</v>
      </c>
      <c r="S920" s="14">
        <f>INDEX(挂机升级突破!BH$6:BH$57,卡牌消耗!$X920)</f>
        <v>4</v>
      </c>
      <c r="T920" s="14">
        <f>INDEX(挂机升级突破!BI$6:BI$57,卡牌消耗!$X920)</f>
        <v>0</v>
      </c>
      <c r="U920" s="14" t="str">
        <f t="shared" si="159"/>
        <v>噬日</v>
      </c>
      <c r="V920" s="14">
        <f t="shared" si="160"/>
        <v>2</v>
      </c>
      <c r="W920" s="14" t="str">
        <f t="shared" si="161"/>
        <v>噬日魂火-32</v>
      </c>
      <c r="X920" s="14">
        <f t="shared" si="162"/>
        <v>32</v>
      </c>
      <c r="Y920" s="14" t="str">
        <f>INDEX(挂机升级突破!$BJ$4:$BT$4,INDEX(挂机升级突破!$BG$6:$BG$57,卡牌消耗!X920))</f>
        <v>金币</v>
      </c>
      <c r="Z920" s="14">
        <f>ROUND(INDEX(挂机升级突破!$AZ$6:$AZ$57,卡牌消耗!X920)*INDEX(卡牌消耗!$B$8:$F$8,V920),0)</f>
        <v>22411</v>
      </c>
      <c r="AA920" s="14" t="str">
        <f>IF(S920&gt;0,INDEX(挂机升级突破!$BJ$4:$BT$4,S920),"")</f>
        <v>橙色基础材料</v>
      </c>
      <c r="AB920" s="14">
        <f>ROUND(INDEX(挂机升级突破!$BJ$6:$BT$57,卡牌消耗!X920,S920)*INDEX(卡牌消耗!$B$5:$F$5,V920),0)</f>
        <v>15</v>
      </c>
      <c r="AC920" s="14" t="str">
        <f>IF(T920&gt;0,INDEX(挂机升级突破!$BJ$4:$BT$4,T920),"")</f>
        <v/>
      </c>
      <c r="AD920" s="14" t="str">
        <f>IF(T920&gt;0,ROUND(INDEX(挂机升级突破!$BJ$6:$BT$57,卡牌消耗!X920,T920)*INDEX(卡牌消耗!$B$7:$F$7,V920),0),"")</f>
        <v/>
      </c>
    </row>
    <row r="921" spans="16:30" ht="16.5" x14ac:dyDescent="0.2">
      <c r="P921" s="120">
        <v>917</v>
      </c>
      <c r="Q921" s="14">
        <f t="shared" si="158"/>
        <v>18</v>
      </c>
      <c r="R921" s="14">
        <f>INDEX(挂机升级突破!$BG$6:$BG$57,卡牌消耗!X921)</f>
        <v>11</v>
      </c>
      <c r="S921" s="14">
        <f>INDEX(挂机升级突破!BH$6:BH$57,卡牌消耗!$X921)</f>
        <v>4</v>
      </c>
      <c r="T921" s="14">
        <f>INDEX(挂机升级突破!BI$6:BI$57,卡牌消耗!$X921)</f>
        <v>0</v>
      </c>
      <c r="U921" s="14" t="str">
        <f t="shared" si="159"/>
        <v>噬日</v>
      </c>
      <c r="V921" s="14">
        <f t="shared" si="160"/>
        <v>2</v>
      </c>
      <c r="W921" s="14" t="str">
        <f t="shared" si="161"/>
        <v>噬日魂火-33</v>
      </c>
      <c r="X921" s="14">
        <f t="shared" si="162"/>
        <v>33</v>
      </c>
      <c r="Y921" s="14" t="str">
        <f>INDEX(挂机升级突破!$BJ$4:$BT$4,INDEX(挂机升级突破!$BG$6:$BG$57,卡牌消耗!X921))</f>
        <v>金币</v>
      </c>
      <c r="Z921" s="14">
        <f>ROUND(INDEX(挂机升级突破!$AZ$6:$AZ$57,卡牌消耗!X921)*INDEX(卡牌消耗!$B$8:$F$8,V921),0)</f>
        <v>23027</v>
      </c>
      <c r="AA921" s="14" t="str">
        <f>IF(S921&gt;0,INDEX(挂机升级突破!$BJ$4:$BT$4,S921),"")</f>
        <v>橙色基础材料</v>
      </c>
      <c r="AB921" s="14">
        <f>ROUND(INDEX(挂机升级突破!$BJ$6:$BT$57,卡牌消耗!X921,S921)*INDEX(卡牌消耗!$B$5:$F$5,V921),0)</f>
        <v>15</v>
      </c>
      <c r="AC921" s="14" t="str">
        <f>IF(T921&gt;0,INDEX(挂机升级突破!$BJ$4:$BT$4,T921),"")</f>
        <v/>
      </c>
      <c r="AD921" s="14" t="str">
        <f>IF(T921&gt;0,ROUND(INDEX(挂机升级突破!$BJ$6:$BT$57,卡牌消耗!X921,T921)*INDEX(卡牌消耗!$B$7:$F$7,V921),0),"")</f>
        <v/>
      </c>
    </row>
    <row r="922" spans="16:30" ht="16.5" x14ac:dyDescent="0.2">
      <c r="P922" s="120">
        <v>918</v>
      </c>
      <c r="Q922" s="14">
        <f t="shared" si="158"/>
        <v>18</v>
      </c>
      <c r="R922" s="14">
        <f>INDEX(挂机升级突破!$BG$6:$BG$57,卡牌消耗!X922)</f>
        <v>11</v>
      </c>
      <c r="S922" s="14">
        <f>INDEX(挂机升级突破!BH$6:BH$57,卡牌消耗!$X922)</f>
        <v>4</v>
      </c>
      <c r="T922" s="14">
        <f>INDEX(挂机升级突破!BI$6:BI$57,卡牌消耗!$X922)</f>
        <v>0</v>
      </c>
      <c r="U922" s="14" t="str">
        <f t="shared" si="159"/>
        <v>噬日</v>
      </c>
      <c r="V922" s="14">
        <f t="shared" si="160"/>
        <v>2</v>
      </c>
      <c r="W922" s="14" t="str">
        <f t="shared" si="161"/>
        <v>噬日魂火-34</v>
      </c>
      <c r="X922" s="14">
        <f t="shared" si="162"/>
        <v>34</v>
      </c>
      <c r="Y922" s="14" t="str">
        <f>INDEX(挂机升级突破!$BJ$4:$BT$4,INDEX(挂机升级突破!$BG$6:$BG$57,卡牌消耗!X922))</f>
        <v>金币</v>
      </c>
      <c r="Z922" s="14">
        <f>ROUND(INDEX(挂机升级突破!$AZ$6:$AZ$57,卡牌消耗!X922)*INDEX(卡牌消耗!$B$8:$F$8,V922),0)</f>
        <v>25683</v>
      </c>
      <c r="AA922" s="14" t="str">
        <f>IF(S922&gt;0,INDEX(挂机升级突破!$BJ$4:$BT$4,S922),"")</f>
        <v>橙色基础材料</v>
      </c>
      <c r="AB922" s="14">
        <f>ROUND(INDEX(挂机升级突破!$BJ$6:$BT$57,卡牌消耗!X922,S922)*INDEX(卡牌消耗!$B$5:$F$5,V922),0)</f>
        <v>17</v>
      </c>
      <c r="AC922" s="14" t="str">
        <f>IF(T922&gt;0,INDEX(挂机升级突破!$BJ$4:$BT$4,T922),"")</f>
        <v/>
      </c>
      <c r="AD922" s="14" t="str">
        <f>IF(T922&gt;0,ROUND(INDEX(挂机升级突破!$BJ$6:$BT$57,卡牌消耗!X922,T922)*INDEX(卡牌消耗!$B$7:$F$7,V922),0),"")</f>
        <v/>
      </c>
    </row>
    <row r="923" spans="16:30" ht="16.5" x14ac:dyDescent="0.2">
      <c r="P923" s="120">
        <v>919</v>
      </c>
      <c r="Q923" s="14">
        <f t="shared" si="158"/>
        <v>18</v>
      </c>
      <c r="R923" s="14">
        <f>INDEX(挂机升级突破!$BG$6:$BG$57,卡牌消耗!X923)</f>
        <v>11</v>
      </c>
      <c r="S923" s="14">
        <f>INDEX(挂机升级突破!BH$6:BH$57,卡牌消耗!$X923)</f>
        <v>4</v>
      </c>
      <c r="T923" s="14">
        <f>INDEX(挂机升级突破!BI$6:BI$57,卡牌消耗!$X923)</f>
        <v>0</v>
      </c>
      <c r="U923" s="14" t="str">
        <f t="shared" si="159"/>
        <v>噬日</v>
      </c>
      <c r="V923" s="14">
        <f t="shared" si="160"/>
        <v>2</v>
      </c>
      <c r="W923" s="14" t="str">
        <f t="shared" si="161"/>
        <v>噬日魂火-35</v>
      </c>
      <c r="X923" s="14">
        <f t="shared" si="162"/>
        <v>35</v>
      </c>
      <c r="Y923" s="14" t="str">
        <f>INDEX(挂机升级突破!$BJ$4:$BT$4,INDEX(挂机升级突破!$BG$6:$BG$57,卡牌消耗!X923))</f>
        <v>金币</v>
      </c>
      <c r="Z923" s="14">
        <f>ROUND(INDEX(挂机升级突破!$AZ$6:$AZ$57,卡牌消耗!X923)*INDEX(卡牌消耗!$B$8:$F$8,V923),0)</f>
        <v>26159</v>
      </c>
      <c r="AA923" s="14" t="str">
        <f>IF(S923&gt;0,INDEX(挂机升级突破!$BJ$4:$BT$4,S923),"")</f>
        <v>橙色基础材料</v>
      </c>
      <c r="AB923" s="14">
        <f>ROUND(INDEX(挂机升级突破!$BJ$6:$BT$57,卡牌消耗!X923,S923)*INDEX(卡牌消耗!$B$5:$F$5,V923),0)</f>
        <v>17</v>
      </c>
      <c r="AC923" s="14" t="str">
        <f>IF(T923&gt;0,INDEX(挂机升级突破!$BJ$4:$BT$4,T923),"")</f>
        <v/>
      </c>
      <c r="AD923" s="14" t="str">
        <f>IF(T923&gt;0,ROUND(INDEX(挂机升级突破!$BJ$6:$BT$57,卡牌消耗!X923,T923)*INDEX(卡牌消耗!$B$7:$F$7,V923),0),"")</f>
        <v/>
      </c>
    </row>
    <row r="924" spans="16:30" ht="16.5" x14ac:dyDescent="0.2">
      <c r="P924" s="120">
        <v>920</v>
      </c>
      <c r="Q924" s="14">
        <f t="shared" si="158"/>
        <v>18</v>
      </c>
      <c r="R924" s="14">
        <f>INDEX(挂机升级突破!$BG$6:$BG$57,卡牌消耗!X924)</f>
        <v>11</v>
      </c>
      <c r="S924" s="14">
        <f>INDEX(挂机升级突破!BH$6:BH$57,卡牌消耗!$X924)</f>
        <v>4</v>
      </c>
      <c r="T924" s="14">
        <f>INDEX(挂机升级突破!BI$6:BI$57,卡牌消耗!$X924)</f>
        <v>0</v>
      </c>
      <c r="U924" s="14" t="str">
        <f t="shared" si="159"/>
        <v>噬日</v>
      </c>
      <c r="V924" s="14">
        <f t="shared" si="160"/>
        <v>2</v>
      </c>
      <c r="W924" s="14" t="str">
        <f t="shared" si="161"/>
        <v>噬日魂火-36</v>
      </c>
      <c r="X924" s="14">
        <f t="shared" si="162"/>
        <v>36</v>
      </c>
      <c r="Y924" s="14" t="str">
        <f>INDEX(挂机升级突破!$BJ$4:$BT$4,INDEX(挂机升级突破!$BG$6:$BG$57,卡牌消耗!X924))</f>
        <v>金币</v>
      </c>
      <c r="Z924" s="14">
        <f>ROUND(INDEX(挂机升级突破!$AZ$6:$AZ$57,卡牌消耗!X924)*INDEX(卡牌消耗!$B$8:$F$8,V924),0)</f>
        <v>29176</v>
      </c>
      <c r="AA924" s="14" t="str">
        <f>IF(S924&gt;0,INDEX(挂机升级突破!$BJ$4:$BT$4,S924),"")</f>
        <v>橙色基础材料</v>
      </c>
      <c r="AB924" s="14">
        <f>ROUND(INDEX(挂机升级突破!$BJ$6:$BT$57,卡牌消耗!X924,S924)*INDEX(卡牌消耗!$B$5:$F$5,V924),0)</f>
        <v>17</v>
      </c>
      <c r="AC924" s="14" t="str">
        <f>IF(T924&gt;0,INDEX(挂机升级突破!$BJ$4:$BT$4,T924),"")</f>
        <v/>
      </c>
      <c r="AD924" s="14" t="str">
        <f>IF(T924&gt;0,ROUND(INDEX(挂机升级突破!$BJ$6:$BT$57,卡牌消耗!X924,T924)*INDEX(卡牌消耗!$B$7:$F$7,V924),0),"")</f>
        <v/>
      </c>
    </row>
    <row r="925" spans="16:30" ht="16.5" x14ac:dyDescent="0.2">
      <c r="P925" s="120">
        <v>921</v>
      </c>
      <c r="Q925" s="14">
        <f t="shared" si="158"/>
        <v>18</v>
      </c>
      <c r="R925" s="14">
        <f>INDEX(挂机升级突破!$BG$6:$BG$57,卡牌消耗!X925)</f>
        <v>11</v>
      </c>
      <c r="S925" s="14">
        <f>INDEX(挂机升级突破!BH$6:BH$57,卡牌消耗!$X925)</f>
        <v>4</v>
      </c>
      <c r="T925" s="14">
        <f>INDEX(挂机升级突破!BI$6:BI$57,卡牌消耗!$X925)</f>
        <v>0</v>
      </c>
      <c r="U925" s="14" t="str">
        <f t="shared" si="159"/>
        <v>噬日</v>
      </c>
      <c r="V925" s="14">
        <f t="shared" si="160"/>
        <v>2</v>
      </c>
      <c r="W925" s="14" t="str">
        <f t="shared" si="161"/>
        <v>噬日魂火-37</v>
      </c>
      <c r="X925" s="14">
        <f t="shared" si="162"/>
        <v>37</v>
      </c>
      <c r="Y925" s="14" t="str">
        <f>INDEX(挂机升级突破!$BJ$4:$BT$4,INDEX(挂机升级突破!$BG$6:$BG$57,卡牌消耗!X925))</f>
        <v>金币</v>
      </c>
      <c r="Z925" s="14">
        <f>ROUND(INDEX(挂机升级突破!$AZ$6:$AZ$57,卡牌消耗!X925)*INDEX(卡牌消耗!$B$8:$F$8,V925),0)</f>
        <v>29484</v>
      </c>
      <c r="AA925" s="14" t="str">
        <f>IF(S925&gt;0,INDEX(挂机升级突破!$BJ$4:$BT$4,S925),"")</f>
        <v>橙色基础材料</v>
      </c>
      <c r="AB925" s="14">
        <f>ROUND(INDEX(挂机升级突破!$BJ$6:$BT$57,卡牌消耗!X925,S925)*INDEX(卡牌消耗!$B$5:$F$5,V925),0)</f>
        <v>17</v>
      </c>
      <c r="AC925" s="14" t="str">
        <f>IF(T925&gt;0,INDEX(挂机升级突破!$BJ$4:$BT$4,T925),"")</f>
        <v/>
      </c>
      <c r="AD925" s="14" t="str">
        <f>IF(T925&gt;0,ROUND(INDEX(挂机升级突破!$BJ$6:$BT$57,卡牌消耗!X925,T925)*INDEX(卡牌消耗!$B$7:$F$7,V925),0),"")</f>
        <v/>
      </c>
    </row>
    <row r="926" spans="16:30" ht="16.5" x14ac:dyDescent="0.2">
      <c r="P926" s="120">
        <v>922</v>
      </c>
      <c r="Q926" s="14">
        <f t="shared" si="158"/>
        <v>18</v>
      </c>
      <c r="R926" s="14">
        <f>INDEX(挂机升级突破!$BG$6:$BG$57,卡牌消耗!X926)</f>
        <v>11</v>
      </c>
      <c r="S926" s="14">
        <f>INDEX(挂机升级突破!BH$6:BH$57,卡牌消耗!$X926)</f>
        <v>5</v>
      </c>
      <c r="T926" s="14">
        <f>INDEX(挂机升级突破!BI$6:BI$57,卡牌消耗!$X926)</f>
        <v>0</v>
      </c>
      <c r="U926" s="14" t="str">
        <f t="shared" si="159"/>
        <v>噬日</v>
      </c>
      <c r="V926" s="14">
        <f t="shared" si="160"/>
        <v>2</v>
      </c>
      <c r="W926" s="14" t="str">
        <f t="shared" si="161"/>
        <v>噬日魂火-38</v>
      </c>
      <c r="X926" s="14">
        <f t="shared" si="162"/>
        <v>38</v>
      </c>
      <c r="Y926" s="14" t="str">
        <f>INDEX(挂机升级突破!$BJ$4:$BT$4,INDEX(挂机升级突破!$BG$6:$BG$57,卡牌消耗!X926))</f>
        <v>金币</v>
      </c>
      <c r="Z926" s="14">
        <f>ROUND(INDEX(挂机升级突破!$AZ$6:$AZ$57,卡牌消耗!X926)*INDEX(卡牌消耗!$B$8:$F$8,V926),0)</f>
        <v>32886</v>
      </c>
      <c r="AA926" s="14" t="str">
        <f>IF(S926&gt;0,INDEX(挂机升级突破!$BJ$4:$BT$4,S926),"")</f>
        <v>红色基础材料</v>
      </c>
      <c r="AB926" s="14">
        <f>ROUND(INDEX(挂机升级突破!$BJ$6:$BT$57,卡牌消耗!X926,S926)*INDEX(卡牌消耗!$B$5:$F$5,V926),0)</f>
        <v>6</v>
      </c>
      <c r="AC926" s="14" t="str">
        <f>IF(T926&gt;0,INDEX(挂机升级突破!$BJ$4:$BT$4,T926),"")</f>
        <v/>
      </c>
      <c r="AD926" s="14" t="str">
        <f>IF(T926&gt;0,ROUND(INDEX(挂机升级突破!$BJ$6:$BT$57,卡牌消耗!X926,T926)*INDEX(卡牌消耗!$B$7:$F$7,V926),0),"")</f>
        <v/>
      </c>
    </row>
    <row r="927" spans="16:30" ht="16.5" x14ac:dyDescent="0.2">
      <c r="P927" s="120">
        <v>923</v>
      </c>
      <c r="Q927" s="14">
        <f t="shared" si="158"/>
        <v>18</v>
      </c>
      <c r="R927" s="14">
        <f>INDEX(挂机升级突破!$BG$6:$BG$57,卡牌消耗!X927)</f>
        <v>11</v>
      </c>
      <c r="S927" s="14">
        <f>INDEX(挂机升级突破!BH$6:BH$57,卡牌消耗!$X927)</f>
        <v>5</v>
      </c>
      <c r="T927" s="14">
        <f>INDEX(挂机升级突破!BI$6:BI$57,卡牌消耗!$X927)</f>
        <v>0</v>
      </c>
      <c r="U927" s="14" t="str">
        <f t="shared" si="159"/>
        <v>噬日</v>
      </c>
      <c r="V927" s="14">
        <f t="shared" si="160"/>
        <v>2</v>
      </c>
      <c r="W927" s="14" t="str">
        <f t="shared" si="161"/>
        <v>噬日魂火-39</v>
      </c>
      <c r="X927" s="14">
        <f t="shared" si="162"/>
        <v>39</v>
      </c>
      <c r="Y927" s="14" t="str">
        <f>INDEX(挂机升级突破!$BJ$4:$BT$4,INDEX(挂机升级突破!$BG$6:$BG$57,卡牌消耗!X927))</f>
        <v>金币</v>
      </c>
      <c r="Z927" s="14">
        <f>ROUND(INDEX(挂机升级突破!$AZ$6:$AZ$57,卡牌消耗!X927)*INDEX(卡牌消耗!$B$8:$F$8,V927),0)</f>
        <v>33002</v>
      </c>
      <c r="AA927" s="14" t="str">
        <f>IF(S927&gt;0,INDEX(挂机升级突破!$BJ$4:$BT$4,S927),"")</f>
        <v>红色基础材料</v>
      </c>
      <c r="AB927" s="14">
        <f>ROUND(INDEX(挂机升级突破!$BJ$6:$BT$57,卡牌消耗!X927,S927)*INDEX(卡牌消耗!$B$5:$F$5,V927),0)</f>
        <v>6</v>
      </c>
      <c r="AC927" s="14" t="str">
        <f>IF(T927&gt;0,INDEX(挂机升级突破!$BJ$4:$BT$4,T927),"")</f>
        <v/>
      </c>
      <c r="AD927" s="14" t="str">
        <f>IF(T927&gt;0,ROUND(INDEX(挂机升级突破!$BJ$6:$BT$57,卡牌消耗!X927,T927)*INDEX(卡牌消耗!$B$7:$F$7,V927),0),"")</f>
        <v/>
      </c>
    </row>
    <row r="928" spans="16:30" ht="16.5" x14ac:dyDescent="0.2">
      <c r="P928" s="120">
        <v>924</v>
      </c>
      <c r="Q928" s="14">
        <f t="shared" si="158"/>
        <v>18</v>
      </c>
      <c r="R928" s="14">
        <f>INDEX(挂机升级突破!$BG$6:$BG$57,卡牌消耗!X928)</f>
        <v>11</v>
      </c>
      <c r="S928" s="14">
        <f>INDEX(挂机升级突破!BH$6:BH$57,卡牌消耗!$X928)</f>
        <v>5</v>
      </c>
      <c r="T928" s="14">
        <f>INDEX(挂机升级突破!BI$6:BI$57,卡牌消耗!$X928)</f>
        <v>0</v>
      </c>
      <c r="U928" s="14" t="str">
        <f t="shared" si="159"/>
        <v>噬日</v>
      </c>
      <c r="V928" s="14">
        <f t="shared" si="160"/>
        <v>2</v>
      </c>
      <c r="W928" s="14" t="str">
        <f t="shared" si="161"/>
        <v>噬日魂火-40</v>
      </c>
      <c r="X928" s="14">
        <f t="shared" si="162"/>
        <v>40</v>
      </c>
      <c r="Y928" s="14" t="str">
        <f>INDEX(挂机升级突破!$BJ$4:$BT$4,INDEX(挂机升级突破!$BG$6:$BG$57,卡牌消耗!X928))</f>
        <v>金币</v>
      </c>
      <c r="Z928" s="14">
        <f>ROUND(INDEX(挂机升级突破!$AZ$6:$AZ$57,卡牌消耗!X928)*INDEX(卡牌消耗!$B$8:$F$8,V928),0)</f>
        <v>36810</v>
      </c>
      <c r="AA928" s="14" t="str">
        <f>IF(S928&gt;0,INDEX(挂机升级突破!$BJ$4:$BT$4,S928),"")</f>
        <v>红色基础材料</v>
      </c>
      <c r="AB928" s="14">
        <f>ROUND(INDEX(挂机升级突破!$BJ$6:$BT$57,卡牌消耗!X928,S928)*INDEX(卡牌消耗!$B$5:$F$5,V928),0)</f>
        <v>6</v>
      </c>
      <c r="AC928" s="14" t="str">
        <f>IF(T928&gt;0,INDEX(挂机升级突破!$BJ$4:$BT$4,T928),"")</f>
        <v/>
      </c>
      <c r="AD928" s="14" t="str">
        <f>IF(T928&gt;0,ROUND(INDEX(挂机升级突破!$BJ$6:$BT$57,卡牌消耗!X928,T928)*INDEX(卡牌消耗!$B$7:$F$7,V928),0),"")</f>
        <v/>
      </c>
    </row>
    <row r="929" spans="16:30" ht="16.5" x14ac:dyDescent="0.2">
      <c r="P929" s="120">
        <v>925</v>
      </c>
      <c r="Q929" s="14">
        <f t="shared" si="158"/>
        <v>18</v>
      </c>
      <c r="R929" s="14">
        <f>INDEX(挂机升级突破!$BG$6:$BG$57,卡牌消耗!X929)</f>
        <v>11</v>
      </c>
      <c r="S929" s="14">
        <f>INDEX(挂机升级突破!BH$6:BH$57,卡牌消耗!$X929)</f>
        <v>5</v>
      </c>
      <c r="T929" s="14">
        <f>INDEX(挂机升级突破!BI$6:BI$57,卡牌消耗!$X929)</f>
        <v>10</v>
      </c>
      <c r="U929" s="14" t="str">
        <f t="shared" si="159"/>
        <v>噬日</v>
      </c>
      <c r="V929" s="14">
        <f t="shared" si="160"/>
        <v>2</v>
      </c>
      <c r="W929" s="14" t="str">
        <f t="shared" si="161"/>
        <v>噬日魂火-41</v>
      </c>
      <c r="X929" s="14">
        <f t="shared" si="162"/>
        <v>41</v>
      </c>
      <c r="Y929" s="14" t="str">
        <f>INDEX(挂机升级突破!$BJ$4:$BT$4,INDEX(挂机升级突破!$BG$6:$BG$57,卡牌消耗!X929))</f>
        <v>金币</v>
      </c>
      <c r="Z929" s="14">
        <f>ROUND(INDEX(挂机升级突破!$AZ$6:$AZ$57,卡牌消耗!X929)*INDEX(卡牌消耗!$B$8:$F$8,V929),0)</f>
        <v>41251</v>
      </c>
      <c r="AA929" s="14" t="str">
        <f>IF(S929&gt;0,INDEX(挂机升级突破!$BJ$4:$BT$4,S929),"")</f>
        <v>红色基础材料</v>
      </c>
      <c r="AB929" s="14">
        <f>ROUND(INDEX(挂机升级突破!$BJ$6:$BT$57,卡牌消耗!X929,S929)*INDEX(卡牌消耗!$B$5:$F$5,V929),0)</f>
        <v>7</v>
      </c>
      <c r="AC929" s="14" t="str">
        <f>IF(T929&gt;0,INDEX(挂机升级突破!$BJ$4:$BT$4,T929),"")</f>
        <v>灵玉</v>
      </c>
      <c r="AD929" s="14">
        <f>IF(T929&gt;0,ROUND(INDEX(挂机升级突破!$BJ$6:$BT$57,卡牌消耗!X929,T929)*INDEX(卡牌消耗!$B$7:$F$7,V929),0),"")</f>
        <v>1</v>
      </c>
    </row>
    <row r="930" spans="16:30" ht="16.5" x14ac:dyDescent="0.2">
      <c r="P930" s="120">
        <v>926</v>
      </c>
      <c r="Q930" s="14">
        <f t="shared" si="158"/>
        <v>18</v>
      </c>
      <c r="R930" s="14">
        <f>INDEX(挂机升级突破!$BG$6:$BG$57,卡牌消耗!X930)</f>
        <v>11</v>
      </c>
      <c r="S930" s="14">
        <f>INDEX(挂机升级突破!BH$6:BH$57,卡牌消耗!$X930)</f>
        <v>5</v>
      </c>
      <c r="T930" s="14">
        <f>INDEX(挂机升级突破!BI$6:BI$57,卡牌消耗!$X930)</f>
        <v>10</v>
      </c>
      <c r="U930" s="14" t="str">
        <f t="shared" si="159"/>
        <v>噬日</v>
      </c>
      <c r="V930" s="14">
        <f t="shared" si="160"/>
        <v>2</v>
      </c>
      <c r="W930" s="14" t="str">
        <f t="shared" si="161"/>
        <v>噬日魂火-42</v>
      </c>
      <c r="X930" s="14">
        <f t="shared" si="162"/>
        <v>42</v>
      </c>
      <c r="Y930" s="14" t="str">
        <f>INDEX(挂机升级突破!$BJ$4:$BT$4,INDEX(挂机升级突破!$BG$6:$BG$57,卡牌消耗!X930))</f>
        <v>金币</v>
      </c>
      <c r="Z930" s="14">
        <f>ROUND(INDEX(挂机升级突破!$AZ$6:$AZ$57,卡牌消耗!X930)*INDEX(卡牌消耗!$B$8:$F$8,V930),0)</f>
        <v>46011</v>
      </c>
      <c r="AA930" s="14" t="str">
        <f>IF(S930&gt;0,INDEX(挂机升级突破!$BJ$4:$BT$4,S930),"")</f>
        <v>红色基础材料</v>
      </c>
      <c r="AB930" s="14">
        <f>ROUND(INDEX(挂机升级突破!$BJ$6:$BT$57,卡牌消耗!X930,S930)*INDEX(卡牌消耗!$B$5:$F$5,V930),0)</f>
        <v>7</v>
      </c>
      <c r="AC930" s="14" t="str">
        <f>IF(T930&gt;0,INDEX(挂机升级突破!$BJ$4:$BT$4,T930),"")</f>
        <v>灵玉</v>
      </c>
      <c r="AD930" s="14">
        <f>IF(T930&gt;0,ROUND(INDEX(挂机升级突破!$BJ$6:$BT$57,卡牌消耗!X930,T930)*INDEX(卡牌消耗!$B$7:$F$7,V930),0),"")</f>
        <v>1</v>
      </c>
    </row>
    <row r="931" spans="16:30" ht="16.5" x14ac:dyDescent="0.2">
      <c r="P931" s="120">
        <v>927</v>
      </c>
      <c r="Q931" s="14">
        <f t="shared" si="158"/>
        <v>18</v>
      </c>
      <c r="R931" s="14">
        <f>INDEX(挂机升级突破!$BG$6:$BG$57,卡牌消耗!X931)</f>
        <v>11</v>
      </c>
      <c r="S931" s="14">
        <f>INDEX(挂机升级突破!BH$6:BH$57,卡牌消耗!$X931)</f>
        <v>5</v>
      </c>
      <c r="T931" s="14">
        <f>INDEX(挂机升级突破!BI$6:BI$57,卡牌消耗!$X931)</f>
        <v>10</v>
      </c>
      <c r="U931" s="14" t="str">
        <f t="shared" si="159"/>
        <v>噬日</v>
      </c>
      <c r="V931" s="14">
        <f t="shared" si="160"/>
        <v>2</v>
      </c>
      <c r="W931" s="14" t="str">
        <f t="shared" si="161"/>
        <v>噬日魂火-43</v>
      </c>
      <c r="X931" s="14">
        <f t="shared" si="162"/>
        <v>43</v>
      </c>
      <c r="Y931" s="14" t="str">
        <f>INDEX(挂机升级突破!$BJ$4:$BT$4,INDEX(挂机升级突破!$BG$6:$BG$57,卡牌消耗!X931))</f>
        <v>金币</v>
      </c>
      <c r="Z931" s="14">
        <f>ROUND(INDEX(挂机升级突破!$AZ$6:$AZ$57,卡牌消耗!X931)*INDEX(卡牌消耗!$B$8:$F$8,V931),0)</f>
        <v>49140</v>
      </c>
      <c r="AA931" s="14" t="str">
        <f>IF(S931&gt;0,INDEX(挂机升级突破!$BJ$4:$BT$4,S931),"")</f>
        <v>红色基础材料</v>
      </c>
      <c r="AB931" s="14">
        <f>ROUND(INDEX(挂机升级突破!$BJ$6:$BT$57,卡牌消耗!X931,S931)*INDEX(卡牌消耗!$B$5:$F$5,V931),0)</f>
        <v>7</v>
      </c>
      <c r="AC931" s="14" t="str">
        <f>IF(T931&gt;0,INDEX(挂机升级突破!$BJ$4:$BT$4,T931),"")</f>
        <v>灵玉</v>
      </c>
      <c r="AD931" s="14">
        <f>IF(T931&gt;0,ROUND(INDEX(挂机升级突破!$BJ$6:$BT$57,卡牌消耗!X931,T931)*INDEX(卡牌消耗!$B$7:$F$7,V931),0),"")</f>
        <v>1</v>
      </c>
    </row>
    <row r="932" spans="16:30" ht="16.5" x14ac:dyDescent="0.2">
      <c r="P932" s="120">
        <v>928</v>
      </c>
      <c r="Q932" s="14">
        <f t="shared" si="158"/>
        <v>18</v>
      </c>
      <c r="R932" s="14">
        <f>INDEX(挂机升级突破!$BG$6:$BG$57,卡牌消耗!X932)</f>
        <v>11</v>
      </c>
      <c r="S932" s="14">
        <f>INDEX(挂机升级突破!BH$6:BH$57,卡牌消耗!$X932)</f>
        <v>5</v>
      </c>
      <c r="T932" s="14">
        <f>INDEX(挂机升级突破!BI$6:BI$57,卡牌消耗!$X932)</f>
        <v>10</v>
      </c>
      <c r="U932" s="14" t="str">
        <f t="shared" si="159"/>
        <v>噬日</v>
      </c>
      <c r="V932" s="14">
        <f t="shared" si="160"/>
        <v>2</v>
      </c>
      <c r="W932" s="14" t="str">
        <f t="shared" si="161"/>
        <v>噬日魂火-44</v>
      </c>
      <c r="X932" s="14">
        <f t="shared" si="162"/>
        <v>44</v>
      </c>
      <c r="Y932" s="14" t="str">
        <f>INDEX(挂机升级突破!$BJ$4:$BT$4,INDEX(挂机升级突破!$BG$6:$BG$57,卡牌消耗!X932))</f>
        <v>金币</v>
      </c>
      <c r="Z932" s="14">
        <f>ROUND(INDEX(挂机升级突破!$AZ$6:$AZ$57,卡牌消耗!X932)*INDEX(卡牌消耗!$B$8:$F$8,V932),0)</f>
        <v>54810</v>
      </c>
      <c r="AA932" s="14" t="str">
        <f>IF(S932&gt;0,INDEX(挂机升级突破!$BJ$4:$BT$4,S932),"")</f>
        <v>红色基础材料</v>
      </c>
      <c r="AB932" s="14">
        <f>ROUND(INDEX(挂机升级突破!$BJ$6:$BT$57,卡牌消耗!X932,S932)*INDEX(卡牌消耗!$B$5:$F$5,V932),0)</f>
        <v>9</v>
      </c>
      <c r="AC932" s="14" t="str">
        <f>IF(T932&gt;0,INDEX(挂机升级突破!$BJ$4:$BT$4,T932),"")</f>
        <v>灵玉</v>
      </c>
      <c r="AD932" s="14">
        <f>IF(T932&gt;0,ROUND(INDEX(挂机升级突破!$BJ$6:$BT$57,卡牌消耗!X932,T932)*INDEX(卡牌消耗!$B$7:$F$7,V932),0),"")</f>
        <v>1</v>
      </c>
    </row>
    <row r="933" spans="16:30" ht="16.5" x14ac:dyDescent="0.2">
      <c r="P933" s="120">
        <v>929</v>
      </c>
      <c r="Q933" s="14">
        <f t="shared" si="158"/>
        <v>18</v>
      </c>
      <c r="R933" s="14">
        <f>INDEX(挂机升级突破!$BG$6:$BG$57,卡牌消耗!X933)</f>
        <v>11</v>
      </c>
      <c r="S933" s="14">
        <f>INDEX(挂机升级突破!BH$6:BH$57,卡牌消耗!$X933)</f>
        <v>5</v>
      </c>
      <c r="T933" s="14">
        <f>INDEX(挂机升级突破!BI$6:BI$57,卡牌消耗!$X933)</f>
        <v>10</v>
      </c>
      <c r="U933" s="14" t="str">
        <f t="shared" si="159"/>
        <v>噬日</v>
      </c>
      <c r="V933" s="14">
        <f t="shared" si="160"/>
        <v>2</v>
      </c>
      <c r="W933" s="14" t="str">
        <f t="shared" si="161"/>
        <v>噬日魂火-45</v>
      </c>
      <c r="X933" s="14">
        <f t="shared" si="162"/>
        <v>45</v>
      </c>
      <c r="Y933" s="14" t="str">
        <f>INDEX(挂机升级突破!$BJ$4:$BT$4,INDEX(挂机升级突破!$BG$6:$BG$57,卡牌消耗!X933))</f>
        <v>金币</v>
      </c>
      <c r="Z933" s="14">
        <f>ROUND(INDEX(挂机升级突破!$AZ$6:$AZ$57,卡牌消耗!X933)*INDEX(卡牌消耗!$B$8:$F$8,V933),0)</f>
        <v>59245</v>
      </c>
      <c r="AA933" s="14" t="str">
        <f>IF(S933&gt;0,INDEX(挂机升级突破!$BJ$4:$BT$4,S933),"")</f>
        <v>红色基础材料</v>
      </c>
      <c r="AB933" s="14">
        <f>ROUND(INDEX(挂机升级突破!$BJ$6:$BT$57,卡牌消耗!X933,S933)*INDEX(卡牌消耗!$B$5:$F$5,V933),0)</f>
        <v>9</v>
      </c>
      <c r="AC933" s="14" t="str">
        <f>IF(T933&gt;0,INDEX(挂机升级突破!$BJ$4:$BT$4,T933),"")</f>
        <v>灵玉</v>
      </c>
      <c r="AD933" s="14">
        <f>IF(T933&gt;0,ROUND(INDEX(挂机升级突破!$BJ$6:$BT$57,卡牌消耗!X933,T933)*INDEX(卡牌消耗!$B$7:$F$7,V933),0),"")</f>
        <v>1</v>
      </c>
    </row>
    <row r="934" spans="16:30" ht="16.5" x14ac:dyDescent="0.2">
      <c r="P934" s="120">
        <v>930</v>
      </c>
      <c r="Q934" s="14">
        <f t="shared" si="158"/>
        <v>18</v>
      </c>
      <c r="R934" s="14">
        <f>INDEX(挂机升级突破!$BG$6:$BG$57,卡牌消耗!X934)</f>
        <v>11</v>
      </c>
      <c r="S934" s="14">
        <f>INDEX(挂机升级突破!BH$6:BH$57,卡牌消耗!$X934)</f>
        <v>5</v>
      </c>
      <c r="T934" s="14">
        <f>INDEX(挂机升级突破!BI$6:BI$57,卡牌消耗!$X934)</f>
        <v>10</v>
      </c>
      <c r="U934" s="14" t="str">
        <f t="shared" si="159"/>
        <v>噬日</v>
      </c>
      <c r="V934" s="14">
        <f t="shared" si="160"/>
        <v>2</v>
      </c>
      <c r="W934" s="14" t="str">
        <f t="shared" si="161"/>
        <v>噬日魂火-46</v>
      </c>
      <c r="X934" s="14">
        <f t="shared" si="162"/>
        <v>46</v>
      </c>
      <c r="Y934" s="14" t="str">
        <f>INDEX(挂机升级突破!$BJ$4:$BT$4,INDEX(挂机升级突破!$BG$6:$BG$57,卡牌消耗!X934))</f>
        <v>金币</v>
      </c>
      <c r="Z934" s="14">
        <f>ROUND(INDEX(挂机升级突破!$AZ$6:$AZ$57,卡牌消耗!X934)*INDEX(卡牌消耗!$B$8:$F$8,V934),0)</f>
        <v>66080</v>
      </c>
      <c r="AA934" s="14" t="str">
        <f>IF(S934&gt;0,INDEX(挂机升级突破!$BJ$4:$BT$4,S934),"")</f>
        <v>红色基础材料</v>
      </c>
      <c r="AB934" s="14">
        <f>ROUND(INDEX(挂机升级突破!$BJ$6:$BT$57,卡牌消耗!X934,S934)*INDEX(卡牌消耗!$B$5:$F$5,V934),0)</f>
        <v>9</v>
      </c>
      <c r="AC934" s="14" t="str">
        <f>IF(T934&gt;0,INDEX(挂机升级突破!$BJ$4:$BT$4,T934),"")</f>
        <v>灵玉</v>
      </c>
      <c r="AD934" s="14">
        <f>IF(T934&gt;0,ROUND(INDEX(挂机升级突破!$BJ$6:$BT$57,卡牌消耗!X934,T934)*INDEX(卡牌消耗!$B$7:$F$7,V934),0),"")</f>
        <v>1</v>
      </c>
    </row>
    <row r="935" spans="16:30" ht="16.5" x14ac:dyDescent="0.2">
      <c r="P935" s="120">
        <v>931</v>
      </c>
      <c r="Q935" s="14">
        <f t="shared" si="158"/>
        <v>18</v>
      </c>
      <c r="R935" s="14">
        <f>INDEX(挂机升级突破!$BG$6:$BG$57,卡牌消耗!X935)</f>
        <v>11</v>
      </c>
      <c r="S935" s="14">
        <f>INDEX(挂机升级突破!BH$6:BH$57,卡牌消耗!$X935)</f>
        <v>5</v>
      </c>
      <c r="T935" s="14">
        <f>INDEX(挂机升级突破!BI$6:BI$57,卡牌消耗!$X935)</f>
        <v>10</v>
      </c>
      <c r="U935" s="14" t="str">
        <f t="shared" si="159"/>
        <v>噬日</v>
      </c>
      <c r="V935" s="14">
        <f t="shared" si="160"/>
        <v>2</v>
      </c>
      <c r="W935" s="14" t="str">
        <f t="shared" si="161"/>
        <v>噬日魂火-47</v>
      </c>
      <c r="X935" s="14">
        <f t="shared" si="162"/>
        <v>47</v>
      </c>
      <c r="Y935" s="14" t="str">
        <f>INDEX(挂机升级突破!$BJ$4:$BT$4,INDEX(挂机升级突破!$BG$6:$BG$57,卡牌消耗!X935))</f>
        <v>金币</v>
      </c>
      <c r="Z935" s="14">
        <f>ROUND(INDEX(挂机升级突破!$AZ$6:$AZ$57,卡牌消耗!X935)*INDEX(卡牌消耗!$B$8:$F$8,V935),0)</f>
        <v>70371</v>
      </c>
      <c r="AA935" s="14" t="str">
        <f>IF(S935&gt;0,INDEX(挂机升级突破!$BJ$4:$BT$4,S935),"")</f>
        <v>红色基础材料</v>
      </c>
      <c r="AB935" s="14">
        <f>ROUND(INDEX(挂机升级突破!$BJ$6:$BT$57,卡牌消耗!X935,S935)*INDEX(卡牌消耗!$B$5:$F$5,V935),0)</f>
        <v>9</v>
      </c>
      <c r="AC935" s="14" t="str">
        <f>IF(T935&gt;0,INDEX(挂机升级突破!$BJ$4:$BT$4,T935),"")</f>
        <v>灵玉</v>
      </c>
      <c r="AD935" s="14">
        <f>IF(T935&gt;0,ROUND(INDEX(挂机升级突破!$BJ$6:$BT$57,卡牌消耗!X935,T935)*INDEX(卡牌消耗!$B$7:$F$7,V935),0),"")</f>
        <v>1</v>
      </c>
    </row>
    <row r="936" spans="16:30" ht="16.5" x14ac:dyDescent="0.2">
      <c r="P936" s="120">
        <v>932</v>
      </c>
      <c r="Q936" s="14">
        <f t="shared" si="158"/>
        <v>18</v>
      </c>
      <c r="R936" s="14">
        <f>INDEX(挂机升级突破!$BG$6:$BG$57,卡牌消耗!X936)</f>
        <v>11</v>
      </c>
      <c r="S936" s="14">
        <f>INDEX(挂机升级突破!BH$6:BH$57,卡牌消耗!$X936)</f>
        <v>5</v>
      </c>
      <c r="T936" s="14">
        <f>INDEX(挂机升级突破!BI$6:BI$57,卡牌消耗!$X936)</f>
        <v>10</v>
      </c>
      <c r="U936" s="14" t="str">
        <f t="shared" si="159"/>
        <v>噬日</v>
      </c>
      <c r="V936" s="14">
        <f t="shared" si="160"/>
        <v>2</v>
      </c>
      <c r="W936" s="14" t="str">
        <f t="shared" si="161"/>
        <v>噬日魂火-48</v>
      </c>
      <c r="X936" s="14">
        <f t="shared" si="162"/>
        <v>48</v>
      </c>
      <c r="Y936" s="14" t="str">
        <f>INDEX(挂机升级突破!$BJ$4:$BT$4,INDEX(挂机升级突破!$BG$6:$BG$57,卡牌消耗!X936))</f>
        <v>金币</v>
      </c>
      <c r="Z936" s="14">
        <f>ROUND(INDEX(挂机升级突破!$AZ$6:$AZ$57,卡牌消耗!X936)*INDEX(卡牌消耗!$B$8:$F$8,V936),0)</f>
        <v>78491</v>
      </c>
      <c r="AA936" s="14" t="str">
        <f>IF(S936&gt;0,INDEX(挂机升级突破!$BJ$4:$BT$4,S936),"")</f>
        <v>红色基础材料</v>
      </c>
      <c r="AB936" s="14">
        <f>ROUND(INDEX(挂机升级突破!$BJ$6:$BT$57,卡牌消耗!X936,S936)*INDEX(卡牌消耗!$B$5:$F$5,V936),0)</f>
        <v>9</v>
      </c>
      <c r="AC936" s="14" t="str">
        <f>IF(T936&gt;0,INDEX(挂机升级突破!$BJ$4:$BT$4,T936),"")</f>
        <v>灵玉</v>
      </c>
      <c r="AD936" s="14">
        <f>IF(T936&gt;0,ROUND(INDEX(挂机升级突破!$BJ$6:$BT$57,卡牌消耗!X936,T936)*INDEX(卡牌消耗!$B$7:$F$7,V936),0),"")</f>
        <v>1</v>
      </c>
    </row>
    <row r="937" spans="16:30" ht="16.5" x14ac:dyDescent="0.2">
      <c r="P937" s="120">
        <v>933</v>
      </c>
      <c r="Q937" s="14">
        <f t="shared" si="158"/>
        <v>18</v>
      </c>
      <c r="R937" s="14">
        <f>INDEX(挂机升级突破!$BG$6:$BG$57,卡牌消耗!X937)</f>
        <v>11</v>
      </c>
      <c r="S937" s="14">
        <f>INDEX(挂机升级突破!BH$6:BH$57,卡牌消耗!$X937)</f>
        <v>5</v>
      </c>
      <c r="T937" s="14">
        <f>INDEX(挂机升级突破!BI$6:BI$57,卡牌消耗!$X937)</f>
        <v>10</v>
      </c>
      <c r="U937" s="14" t="str">
        <f t="shared" si="159"/>
        <v>噬日</v>
      </c>
      <c r="V937" s="14">
        <f t="shared" si="160"/>
        <v>2</v>
      </c>
      <c r="W937" s="14" t="str">
        <f t="shared" si="161"/>
        <v>噬日魂火-49</v>
      </c>
      <c r="X937" s="14">
        <f t="shared" si="162"/>
        <v>49</v>
      </c>
      <c r="Y937" s="14" t="str">
        <f>INDEX(挂机升级突破!$BJ$4:$BT$4,INDEX(挂机升级突破!$BG$6:$BG$57,卡牌消耗!X937))</f>
        <v>金币</v>
      </c>
      <c r="Z937" s="14">
        <f>ROUND(INDEX(挂机升级突破!$AZ$6:$AZ$57,卡牌消耗!X937)*INDEX(卡牌消耗!$B$8:$F$8,V937),0)</f>
        <v>82555</v>
      </c>
      <c r="AA937" s="14" t="str">
        <f>IF(S937&gt;0,INDEX(挂机升级突破!$BJ$4:$BT$4,S937),"")</f>
        <v>红色基础材料</v>
      </c>
      <c r="AB937" s="14">
        <f>ROUND(INDEX(挂机升级突破!$BJ$6:$BT$57,卡牌消耗!X937,S937)*INDEX(卡牌消耗!$B$5:$F$5,V937),0)</f>
        <v>10</v>
      </c>
      <c r="AC937" s="14" t="str">
        <f>IF(T937&gt;0,INDEX(挂机升级突破!$BJ$4:$BT$4,T937),"")</f>
        <v>灵玉</v>
      </c>
      <c r="AD937" s="14">
        <f>IF(T937&gt;0,ROUND(INDEX(挂机升级突破!$BJ$6:$BT$57,卡牌消耗!X937,T937)*INDEX(卡牌消耗!$B$7:$F$7,V937),0),"")</f>
        <v>1</v>
      </c>
    </row>
    <row r="938" spans="16:30" ht="16.5" x14ac:dyDescent="0.2">
      <c r="P938" s="120">
        <v>934</v>
      </c>
      <c r="Q938" s="14">
        <f t="shared" si="158"/>
        <v>18</v>
      </c>
      <c r="R938" s="14">
        <f>INDEX(挂机升级突破!$BG$6:$BG$57,卡牌消耗!X938)</f>
        <v>11</v>
      </c>
      <c r="S938" s="14">
        <f>INDEX(挂机升级突破!BH$6:BH$57,卡牌消耗!$X938)</f>
        <v>5</v>
      </c>
      <c r="T938" s="14">
        <f>INDEX(挂机升级突破!BI$6:BI$57,卡牌消耗!$X938)</f>
        <v>10</v>
      </c>
      <c r="U938" s="14" t="str">
        <f t="shared" si="159"/>
        <v>噬日</v>
      </c>
      <c r="V938" s="14">
        <f t="shared" si="160"/>
        <v>2</v>
      </c>
      <c r="W938" s="14" t="str">
        <f t="shared" si="161"/>
        <v>噬日魂火-50</v>
      </c>
      <c r="X938" s="14">
        <f t="shared" si="162"/>
        <v>50</v>
      </c>
      <c r="Y938" s="14" t="str">
        <f>INDEX(挂机升级突破!$BJ$4:$BT$4,INDEX(挂机升级突破!$BG$6:$BG$57,卡牌消耗!X938))</f>
        <v>金币</v>
      </c>
      <c r="Z938" s="14">
        <f>ROUND(INDEX(挂机升级突破!$AZ$6:$AZ$57,卡牌消耗!X938)*INDEX(卡牌消耗!$B$8:$F$8,V938),0)</f>
        <v>92078</v>
      </c>
      <c r="AA938" s="14" t="str">
        <f>IF(S938&gt;0,INDEX(挂机升级突破!$BJ$4:$BT$4,S938),"")</f>
        <v>红色基础材料</v>
      </c>
      <c r="AB938" s="14">
        <f>ROUND(INDEX(挂机升级突破!$BJ$6:$BT$57,卡牌消耗!X938,S938)*INDEX(卡牌消耗!$B$5:$F$5,V938),0)</f>
        <v>10</v>
      </c>
      <c r="AC938" s="14" t="str">
        <f>IF(T938&gt;0,INDEX(挂机升级突破!$BJ$4:$BT$4,T938),"")</f>
        <v>灵玉</v>
      </c>
      <c r="AD938" s="14">
        <f>IF(T938&gt;0,ROUND(INDEX(挂机升级突破!$BJ$6:$BT$57,卡牌消耗!X938,T938)*INDEX(卡牌消耗!$B$7:$F$7,V938),0),"")</f>
        <v>1</v>
      </c>
    </row>
    <row r="939" spans="16:30" ht="16.5" x14ac:dyDescent="0.2">
      <c r="P939" s="120">
        <v>935</v>
      </c>
      <c r="Q939" s="14">
        <f t="shared" si="158"/>
        <v>18</v>
      </c>
      <c r="R939" s="14">
        <f>INDEX(挂机升级突破!$BG$6:$BG$57,卡牌消耗!X939)</f>
        <v>11</v>
      </c>
      <c r="S939" s="14">
        <f>INDEX(挂机升级突破!BH$6:BH$57,卡牌消耗!$X939)</f>
        <v>5</v>
      </c>
      <c r="T939" s="14">
        <f>INDEX(挂机升级突破!BI$6:BI$57,卡牌消耗!$X939)</f>
        <v>10</v>
      </c>
      <c r="U939" s="14" t="str">
        <f t="shared" si="159"/>
        <v>噬日</v>
      </c>
      <c r="V939" s="14">
        <f t="shared" si="160"/>
        <v>2</v>
      </c>
      <c r="W939" s="14" t="str">
        <f t="shared" si="161"/>
        <v>噬日魂火-51</v>
      </c>
      <c r="X939" s="14">
        <f t="shared" si="162"/>
        <v>51</v>
      </c>
      <c r="Y939" s="14" t="str">
        <f>INDEX(挂机升级突破!$BJ$4:$BT$4,INDEX(挂机升级突破!$BG$6:$BG$57,卡牌消耗!X939))</f>
        <v>金币</v>
      </c>
      <c r="Z939" s="14">
        <f>ROUND(INDEX(挂机升级突破!$AZ$6:$AZ$57,卡牌消耗!X939)*INDEX(卡牌消耗!$B$8:$F$8,V939),0)</f>
        <v>96096</v>
      </c>
      <c r="AA939" s="14" t="str">
        <f>IF(S939&gt;0,INDEX(挂机升级突破!$BJ$4:$BT$4,S939),"")</f>
        <v>红色基础材料</v>
      </c>
      <c r="AB939" s="14">
        <f>ROUND(INDEX(挂机升级突破!$BJ$6:$BT$57,卡牌消耗!X939,S939)*INDEX(卡牌消耗!$B$5:$F$5,V939),0)</f>
        <v>10</v>
      </c>
      <c r="AC939" s="14" t="str">
        <f>IF(T939&gt;0,INDEX(挂机升级突破!$BJ$4:$BT$4,T939),"")</f>
        <v>灵玉</v>
      </c>
      <c r="AD939" s="14">
        <f>IF(T939&gt;0,ROUND(INDEX(挂机升级突破!$BJ$6:$BT$57,卡牌消耗!X939,T939)*INDEX(卡牌消耗!$B$7:$F$7,V939),0),"")</f>
        <v>1</v>
      </c>
    </row>
    <row r="940" spans="16:30" ht="16.5" x14ac:dyDescent="0.2">
      <c r="P940" s="120">
        <v>936</v>
      </c>
      <c r="Q940" s="14">
        <f t="shared" si="158"/>
        <v>18</v>
      </c>
      <c r="R940" s="14">
        <f>INDEX(挂机升级突破!$BG$6:$BG$57,卡牌消耗!X940)</f>
        <v>11</v>
      </c>
      <c r="S940" s="14">
        <f>INDEX(挂机升级突破!BH$6:BH$57,卡牌消耗!$X940)</f>
        <v>5</v>
      </c>
      <c r="T940" s="14">
        <f>INDEX(挂机升级突破!BI$6:BI$57,卡牌消耗!$X940)</f>
        <v>10</v>
      </c>
      <c r="U940" s="14" t="str">
        <f t="shared" si="159"/>
        <v>噬日</v>
      </c>
      <c r="V940" s="14">
        <f t="shared" si="160"/>
        <v>2</v>
      </c>
      <c r="W940" s="14" t="str">
        <f t="shared" si="161"/>
        <v>噬日魂火-52</v>
      </c>
      <c r="X940" s="14">
        <f t="shared" si="162"/>
        <v>52</v>
      </c>
      <c r="Y940" s="14" t="str">
        <f>INDEX(挂机升级突破!$BJ$4:$BT$4,INDEX(挂机升级突破!$BG$6:$BG$57,卡牌消耗!X940))</f>
        <v>金币</v>
      </c>
      <c r="Z940" s="14">
        <f>ROUND(INDEX(挂机升级突破!$AZ$6:$AZ$57,卡牌消耗!X940)*INDEX(卡牌消耗!$B$8:$F$8,V940),0)</f>
        <v>107184</v>
      </c>
      <c r="AA940" s="14" t="str">
        <f>IF(S940&gt;0,INDEX(挂机升级突破!$BJ$4:$BT$4,S940),"")</f>
        <v>红色基础材料</v>
      </c>
      <c r="AB940" s="14">
        <f>ROUND(INDEX(挂机升级突破!$BJ$6:$BT$57,卡牌消耗!X940,S940)*INDEX(卡牌消耗!$B$5:$F$5,V940),0)</f>
        <v>10</v>
      </c>
      <c r="AC940" s="14" t="str">
        <f>IF(T940&gt;0,INDEX(挂机升级突破!$BJ$4:$BT$4,T940),"")</f>
        <v>灵玉</v>
      </c>
      <c r="AD940" s="14">
        <f>IF(T940&gt;0,ROUND(INDEX(挂机升级突破!$BJ$6:$BT$57,卡牌消耗!X940,T940)*INDEX(卡牌消耗!$B$7:$F$7,V940),0),"")</f>
        <v>1</v>
      </c>
    </row>
    <row r="941" spans="16:30" ht="16.5" x14ac:dyDescent="0.2">
      <c r="P941" s="120">
        <v>937</v>
      </c>
      <c r="Q941" s="14">
        <f t="shared" si="158"/>
        <v>19</v>
      </c>
      <c r="R941" s="14">
        <f>INDEX(挂机升级突破!$BG$6:$BG$57,卡牌消耗!X941)</f>
        <v>11</v>
      </c>
      <c r="S941" s="14">
        <f>INDEX(挂机升级突破!BH$6:BH$57,卡牌消耗!$X941)</f>
        <v>1</v>
      </c>
      <c r="T941" s="14">
        <f>INDEX(挂机升级突破!BI$6:BI$57,卡牌消耗!$X941)</f>
        <v>0</v>
      </c>
      <c r="U941" s="14" t="str">
        <f t="shared" si="159"/>
        <v>食火蜥</v>
      </c>
      <c r="V941" s="14">
        <f t="shared" si="160"/>
        <v>2</v>
      </c>
      <c r="W941" s="14" t="str">
        <f t="shared" si="161"/>
        <v>食火蜥魂火-1</v>
      </c>
      <c r="X941" s="14">
        <f t="shared" si="162"/>
        <v>1</v>
      </c>
      <c r="Y941" s="14" t="str">
        <f>INDEX(挂机升级突破!$BJ$4:$BT$4,INDEX(挂机升级突破!$BG$6:$BG$57,卡牌消耗!X941))</f>
        <v>金币</v>
      </c>
      <c r="Z941" s="14">
        <f>ROUND(INDEX(挂机升级突破!$AZ$6:$AZ$57,卡牌消耗!X941)*INDEX(卡牌消耗!$B$8:$F$8,V941),0)</f>
        <v>56</v>
      </c>
      <c r="AA941" s="14" t="str">
        <f>IF(S941&gt;0,INDEX(挂机升级突破!$BJ$4:$BT$4,S941),"")</f>
        <v>绿色基础材料</v>
      </c>
      <c r="AB941" s="14">
        <f>ROUND(INDEX(挂机升级突破!$BJ$6:$BT$57,卡牌消耗!X941,S941)*INDEX(卡牌消耗!$B$5:$F$5,V941),0)</f>
        <v>12</v>
      </c>
      <c r="AC941" s="14" t="str">
        <f>IF(T941&gt;0,INDEX(挂机升级突破!$BJ$4:$BT$4,T941),"")</f>
        <v/>
      </c>
      <c r="AD941" s="14" t="str">
        <f>IF(T941&gt;0,ROUND(INDEX(挂机升级突破!$BJ$6:$BT$57,卡牌消耗!X941,T941)*INDEX(卡牌消耗!$B$7:$F$7,V941),0),"")</f>
        <v/>
      </c>
    </row>
    <row r="942" spans="16:30" ht="16.5" x14ac:dyDescent="0.2">
      <c r="P942" s="120">
        <v>938</v>
      </c>
      <c r="Q942" s="14">
        <f t="shared" si="158"/>
        <v>19</v>
      </c>
      <c r="R942" s="14">
        <f>INDEX(挂机升级突破!$BG$6:$BG$57,卡牌消耗!X942)</f>
        <v>11</v>
      </c>
      <c r="S942" s="14">
        <f>INDEX(挂机升级突破!BH$6:BH$57,卡牌消耗!$X942)</f>
        <v>1</v>
      </c>
      <c r="T942" s="14">
        <f>INDEX(挂机升级突破!BI$6:BI$57,卡牌消耗!$X942)</f>
        <v>0</v>
      </c>
      <c r="U942" s="14" t="str">
        <f t="shared" si="159"/>
        <v>食火蜥</v>
      </c>
      <c r="V942" s="14">
        <f t="shared" si="160"/>
        <v>2</v>
      </c>
      <c r="W942" s="14" t="str">
        <f t="shared" si="161"/>
        <v>食火蜥魂火-2</v>
      </c>
      <c r="X942" s="14">
        <f t="shared" si="162"/>
        <v>2</v>
      </c>
      <c r="Y942" s="14" t="str">
        <f>INDEX(挂机升级突破!$BJ$4:$BT$4,INDEX(挂机升级突破!$BG$6:$BG$57,卡牌消耗!X942))</f>
        <v>金币</v>
      </c>
      <c r="Z942" s="14">
        <f>ROUND(INDEX(挂机升级突破!$AZ$6:$AZ$57,卡牌消耗!X942)*INDEX(卡牌消耗!$B$8:$F$8,V942),0)</f>
        <v>84</v>
      </c>
      <c r="AA942" s="14" t="str">
        <f>IF(S942&gt;0,INDEX(挂机升级突破!$BJ$4:$BT$4,S942),"")</f>
        <v>绿色基础材料</v>
      </c>
      <c r="AB942" s="14">
        <f>ROUND(INDEX(挂机升级突破!$BJ$6:$BT$57,卡牌消耗!X942,S942)*INDEX(卡牌消耗!$B$5:$F$5,V942),0)</f>
        <v>32</v>
      </c>
      <c r="AC942" s="14" t="str">
        <f>IF(T942&gt;0,INDEX(挂机升级突破!$BJ$4:$BT$4,T942),"")</f>
        <v/>
      </c>
      <c r="AD942" s="14" t="str">
        <f>IF(T942&gt;0,ROUND(INDEX(挂机升级突破!$BJ$6:$BT$57,卡牌消耗!X942,T942)*INDEX(卡牌消耗!$B$7:$F$7,V942),0),"")</f>
        <v/>
      </c>
    </row>
    <row r="943" spans="16:30" ht="16.5" x14ac:dyDescent="0.2">
      <c r="P943" s="120">
        <v>939</v>
      </c>
      <c r="Q943" s="14">
        <f t="shared" si="158"/>
        <v>19</v>
      </c>
      <c r="R943" s="14">
        <f>INDEX(挂机升级突破!$BG$6:$BG$57,卡牌消耗!X943)</f>
        <v>11</v>
      </c>
      <c r="S943" s="14">
        <f>INDEX(挂机升级突破!BH$6:BH$57,卡牌消耗!$X943)</f>
        <v>1</v>
      </c>
      <c r="T943" s="14">
        <f>INDEX(挂机升级突破!BI$6:BI$57,卡牌消耗!$X943)</f>
        <v>0</v>
      </c>
      <c r="U943" s="14" t="str">
        <f t="shared" si="159"/>
        <v>食火蜥</v>
      </c>
      <c r="V943" s="14">
        <f t="shared" si="160"/>
        <v>2</v>
      </c>
      <c r="W943" s="14" t="str">
        <f t="shared" si="161"/>
        <v>食火蜥魂火-3</v>
      </c>
      <c r="X943" s="14">
        <f t="shared" si="162"/>
        <v>3</v>
      </c>
      <c r="Y943" s="14" t="str">
        <f>INDEX(挂机升级突破!$BJ$4:$BT$4,INDEX(挂机升级突破!$BG$6:$BG$57,卡牌消耗!X943))</f>
        <v>金币</v>
      </c>
      <c r="Z943" s="14">
        <f>ROUND(INDEX(挂机升级突破!$AZ$6:$AZ$57,卡牌消耗!X943)*INDEX(卡牌消耗!$B$8:$F$8,V943),0)</f>
        <v>126</v>
      </c>
      <c r="AA943" s="14" t="str">
        <f>IF(S943&gt;0,INDEX(挂机升级突破!$BJ$4:$BT$4,S943),"")</f>
        <v>绿色基础材料</v>
      </c>
      <c r="AB943" s="14">
        <f>ROUND(INDEX(挂机升级突破!$BJ$6:$BT$57,卡牌消耗!X943,S943)*INDEX(卡牌消耗!$B$5:$F$5,V943),0)</f>
        <v>40</v>
      </c>
      <c r="AC943" s="14" t="str">
        <f>IF(T943&gt;0,INDEX(挂机升级突破!$BJ$4:$BT$4,T943),"")</f>
        <v/>
      </c>
      <c r="AD943" s="14" t="str">
        <f>IF(T943&gt;0,ROUND(INDEX(挂机升级突破!$BJ$6:$BT$57,卡牌消耗!X943,T943)*INDEX(卡牌消耗!$B$7:$F$7,V943),0),"")</f>
        <v/>
      </c>
    </row>
    <row r="944" spans="16:30" ht="16.5" x14ac:dyDescent="0.2">
      <c r="P944" s="120">
        <v>940</v>
      </c>
      <c r="Q944" s="14">
        <f t="shared" si="158"/>
        <v>19</v>
      </c>
      <c r="R944" s="14">
        <f>INDEX(挂机升级突破!$BG$6:$BG$57,卡牌消耗!X944)</f>
        <v>11</v>
      </c>
      <c r="S944" s="14">
        <f>INDEX(挂机升级突破!BH$6:BH$57,卡牌消耗!$X944)</f>
        <v>1</v>
      </c>
      <c r="T944" s="14">
        <f>INDEX(挂机升级突破!BI$6:BI$57,卡牌消耗!$X944)</f>
        <v>0</v>
      </c>
      <c r="U944" s="14" t="str">
        <f t="shared" si="159"/>
        <v>食火蜥</v>
      </c>
      <c r="V944" s="14">
        <f t="shared" si="160"/>
        <v>2</v>
      </c>
      <c r="W944" s="14" t="str">
        <f t="shared" si="161"/>
        <v>食火蜥魂火-4</v>
      </c>
      <c r="X944" s="14">
        <f t="shared" si="162"/>
        <v>4</v>
      </c>
      <c r="Y944" s="14" t="str">
        <f>INDEX(挂机升级突破!$BJ$4:$BT$4,INDEX(挂机升级突破!$BG$6:$BG$57,卡牌消耗!X944))</f>
        <v>金币</v>
      </c>
      <c r="Z944" s="14">
        <f>ROUND(INDEX(挂机升级突破!$AZ$6:$AZ$57,卡牌消耗!X944)*INDEX(卡牌消耗!$B$8:$F$8,V944),0)</f>
        <v>336</v>
      </c>
      <c r="AA944" s="14" t="str">
        <f>IF(S944&gt;0,INDEX(挂机升级突破!$BJ$4:$BT$4,S944),"")</f>
        <v>绿色基础材料</v>
      </c>
      <c r="AB944" s="14">
        <f>ROUND(INDEX(挂机升级突破!$BJ$6:$BT$57,卡牌消耗!X944,S944)*INDEX(卡牌消耗!$B$5:$F$5,V944),0)</f>
        <v>64</v>
      </c>
      <c r="AC944" s="14" t="str">
        <f>IF(T944&gt;0,INDEX(挂机升级突破!$BJ$4:$BT$4,T944),"")</f>
        <v/>
      </c>
      <c r="AD944" s="14" t="str">
        <f>IF(T944&gt;0,ROUND(INDEX(挂机升级突破!$BJ$6:$BT$57,卡牌消耗!X944,T944)*INDEX(卡牌消耗!$B$7:$F$7,V944),0),"")</f>
        <v/>
      </c>
    </row>
    <row r="945" spans="16:30" ht="16.5" x14ac:dyDescent="0.2">
      <c r="P945" s="120">
        <v>941</v>
      </c>
      <c r="Q945" s="14">
        <f t="shared" si="158"/>
        <v>19</v>
      </c>
      <c r="R945" s="14">
        <f>INDEX(挂机升级突破!$BG$6:$BG$57,卡牌消耗!X945)</f>
        <v>11</v>
      </c>
      <c r="S945" s="14">
        <f>INDEX(挂机升级突破!BH$6:BH$57,卡牌消耗!$X945)</f>
        <v>1</v>
      </c>
      <c r="T945" s="14">
        <f>INDEX(挂机升级突破!BI$6:BI$57,卡牌消耗!$X945)</f>
        <v>0</v>
      </c>
      <c r="U945" s="14" t="str">
        <f t="shared" si="159"/>
        <v>食火蜥</v>
      </c>
      <c r="V945" s="14">
        <f t="shared" si="160"/>
        <v>2</v>
      </c>
      <c r="W945" s="14" t="str">
        <f t="shared" si="161"/>
        <v>食火蜥魂火-5</v>
      </c>
      <c r="X945" s="14">
        <f t="shared" si="162"/>
        <v>5</v>
      </c>
      <c r="Y945" s="14" t="str">
        <f>INDEX(挂机升级突破!$BJ$4:$BT$4,INDEX(挂机升级突破!$BG$6:$BG$57,卡牌消耗!X945))</f>
        <v>金币</v>
      </c>
      <c r="Z945" s="14">
        <f>ROUND(INDEX(挂机升级突破!$AZ$6:$AZ$57,卡牌消耗!X945)*INDEX(卡牌消耗!$B$8:$F$8,V945),0)</f>
        <v>700</v>
      </c>
      <c r="AA945" s="14" t="str">
        <f>IF(S945&gt;0,INDEX(挂机升级突破!$BJ$4:$BT$4,S945),"")</f>
        <v>绿色基础材料</v>
      </c>
      <c r="AB945" s="14">
        <f>ROUND(INDEX(挂机升级突破!$BJ$6:$BT$57,卡牌消耗!X945,S945)*INDEX(卡牌消耗!$B$5:$F$5,V945),0)</f>
        <v>64</v>
      </c>
      <c r="AC945" s="14" t="str">
        <f>IF(T945&gt;0,INDEX(挂机升级突破!$BJ$4:$BT$4,T945),"")</f>
        <v/>
      </c>
      <c r="AD945" s="14" t="str">
        <f>IF(T945&gt;0,ROUND(INDEX(挂机升级突破!$BJ$6:$BT$57,卡牌消耗!X945,T945)*INDEX(卡牌消耗!$B$7:$F$7,V945),0),"")</f>
        <v/>
      </c>
    </row>
    <row r="946" spans="16:30" ht="16.5" x14ac:dyDescent="0.2">
      <c r="P946" s="120">
        <v>942</v>
      </c>
      <c r="Q946" s="14">
        <f t="shared" si="158"/>
        <v>19</v>
      </c>
      <c r="R946" s="14">
        <f>INDEX(挂机升级突破!$BG$6:$BG$57,卡牌消耗!X946)</f>
        <v>11</v>
      </c>
      <c r="S946" s="14">
        <f>INDEX(挂机升级突破!BH$6:BH$57,卡牌消耗!$X946)</f>
        <v>2</v>
      </c>
      <c r="T946" s="14">
        <f>INDEX(挂机升级突破!BI$6:BI$57,卡牌消耗!$X946)</f>
        <v>0</v>
      </c>
      <c r="U946" s="14" t="str">
        <f t="shared" si="159"/>
        <v>食火蜥</v>
      </c>
      <c r="V946" s="14">
        <f t="shared" si="160"/>
        <v>2</v>
      </c>
      <c r="W946" s="14" t="str">
        <f t="shared" si="161"/>
        <v>食火蜥魂火-6</v>
      </c>
      <c r="X946" s="14">
        <f t="shared" si="162"/>
        <v>6</v>
      </c>
      <c r="Y946" s="14" t="str">
        <f>INDEX(挂机升级突破!$BJ$4:$BT$4,INDEX(挂机升级突破!$BG$6:$BG$57,卡牌消耗!X946))</f>
        <v>金币</v>
      </c>
      <c r="Z946" s="14">
        <f>ROUND(INDEX(挂机升级突破!$AZ$6:$AZ$57,卡牌消耗!X946)*INDEX(卡牌消耗!$B$8:$F$8,V946),0)</f>
        <v>1008</v>
      </c>
      <c r="AA946" s="14" t="str">
        <f>IF(S946&gt;0,INDEX(挂机升级突破!$BJ$4:$BT$4,S946),"")</f>
        <v>蓝色基础材料</v>
      </c>
      <c r="AB946" s="14">
        <f>ROUND(INDEX(挂机升级突破!$BJ$6:$BT$57,卡牌消耗!X946,S946)*INDEX(卡牌消耗!$B$5:$F$5,V946),0)</f>
        <v>16</v>
      </c>
      <c r="AC946" s="14" t="str">
        <f>IF(T946&gt;0,INDEX(挂机升级突破!$BJ$4:$BT$4,T946),"")</f>
        <v/>
      </c>
      <c r="AD946" s="14" t="str">
        <f>IF(T946&gt;0,ROUND(INDEX(挂机升级突破!$BJ$6:$BT$57,卡牌消耗!X946,T946)*INDEX(卡牌消耗!$B$7:$F$7,V946),0),"")</f>
        <v/>
      </c>
    </row>
    <row r="947" spans="16:30" ht="16.5" x14ac:dyDescent="0.2">
      <c r="P947" s="120">
        <v>943</v>
      </c>
      <c r="Q947" s="14">
        <f t="shared" si="158"/>
        <v>19</v>
      </c>
      <c r="R947" s="14">
        <f>INDEX(挂机升级突破!$BG$6:$BG$57,卡牌消耗!X947)</f>
        <v>11</v>
      </c>
      <c r="S947" s="14">
        <f>INDEX(挂机升级突破!BH$6:BH$57,卡牌消耗!$X947)</f>
        <v>2</v>
      </c>
      <c r="T947" s="14">
        <f>INDEX(挂机升级突破!BI$6:BI$57,卡牌消耗!$X947)</f>
        <v>0</v>
      </c>
      <c r="U947" s="14" t="str">
        <f t="shared" si="159"/>
        <v>食火蜥</v>
      </c>
      <c r="V947" s="14">
        <f t="shared" si="160"/>
        <v>2</v>
      </c>
      <c r="W947" s="14" t="str">
        <f t="shared" si="161"/>
        <v>食火蜥魂火-7</v>
      </c>
      <c r="X947" s="14">
        <f t="shared" si="162"/>
        <v>7</v>
      </c>
      <c r="Y947" s="14" t="str">
        <f>INDEX(挂机升级突破!$BJ$4:$BT$4,INDEX(挂机升级突破!$BG$6:$BG$57,卡牌消耗!X947))</f>
        <v>金币</v>
      </c>
      <c r="Z947" s="14">
        <f>ROUND(INDEX(挂机升级突破!$AZ$6:$AZ$57,卡牌消耗!X947)*INDEX(卡牌消耗!$B$8:$F$8,V947),0)</f>
        <v>1470</v>
      </c>
      <c r="AA947" s="14" t="str">
        <f>IF(S947&gt;0,INDEX(挂机升级突破!$BJ$4:$BT$4,S947),"")</f>
        <v>蓝色基础材料</v>
      </c>
      <c r="AB947" s="14">
        <f>ROUND(INDEX(挂机升级突破!$BJ$6:$BT$57,卡牌消耗!X947,S947)*INDEX(卡牌消耗!$B$5:$F$5,V947),0)</f>
        <v>16</v>
      </c>
      <c r="AC947" s="14" t="str">
        <f>IF(T947&gt;0,INDEX(挂机升级突破!$BJ$4:$BT$4,T947),"")</f>
        <v/>
      </c>
      <c r="AD947" s="14" t="str">
        <f>IF(T947&gt;0,ROUND(INDEX(挂机升级突破!$BJ$6:$BT$57,卡牌消耗!X947,T947)*INDEX(卡牌消耗!$B$7:$F$7,V947),0),"")</f>
        <v/>
      </c>
    </row>
    <row r="948" spans="16:30" ht="16.5" x14ac:dyDescent="0.2">
      <c r="P948" s="120">
        <v>944</v>
      </c>
      <c r="Q948" s="14">
        <f t="shared" si="158"/>
        <v>19</v>
      </c>
      <c r="R948" s="14">
        <f>INDEX(挂机升级突破!$BG$6:$BG$57,卡牌消耗!X948)</f>
        <v>11</v>
      </c>
      <c r="S948" s="14">
        <f>INDEX(挂机升级突破!BH$6:BH$57,卡牌消耗!$X948)</f>
        <v>2</v>
      </c>
      <c r="T948" s="14">
        <f>INDEX(挂机升级突破!BI$6:BI$57,卡牌消耗!$X948)</f>
        <v>0</v>
      </c>
      <c r="U948" s="14" t="str">
        <f t="shared" si="159"/>
        <v>食火蜥</v>
      </c>
      <c r="V948" s="14">
        <f t="shared" si="160"/>
        <v>2</v>
      </c>
      <c r="W948" s="14" t="str">
        <f t="shared" si="161"/>
        <v>食火蜥魂火-8</v>
      </c>
      <c r="X948" s="14">
        <f t="shared" si="162"/>
        <v>8</v>
      </c>
      <c r="Y948" s="14" t="str">
        <f>INDEX(挂机升级突破!$BJ$4:$BT$4,INDEX(挂机升级突破!$BG$6:$BG$57,卡牌消耗!X948))</f>
        <v>金币</v>
      </c>
      <c r="Z948" s="14">
        <f>ROUND(INDEX(挂机升级突破!$AZ$6:$AZ$57,卡牌消耗!X948)*INDEX(卡牌消耗!$B$8:$F$8,V948),0)</f>
        <v>2016</v>
      </c>
      <c r="AA948" s="14" t="str">
        <f>IF(S948&gt;0,INDEX(挂机升级突破!$BJ$4:$BT$4,S948),"")</f>
        <v>蓝色基础材料</v>
      </c>
      <c r="AB948" s="14">
        <f>ROUND(INDEX(挂机升级突破!$BJ$6:$BT$57,卡牌消耗!X948,S948)*INDEX(卡牌消耗!$B$5:$F$5,V948),0)</f>
        <v>28</v>
      </c>
      <c r="AC948" s="14" t="str">
        <f>IF(T948&gt;0,INDEX(挂机升级突破!$BJ$4:$BT$4,T948),"")</f>
        <v/>
      </c>
      <c r="AD948" s="14" t="str">
        <f>IF(T948&gt;0,ROUND(INDEX(挂机升级突破!$BJ$6:$BT$57,卡牌消耗!X948,T948)*INDEX(卡牌消耗!$B$7:$F$7,V948),0),"")</f>
        <v/>
      </c>
    </row>
    <row r="949" spans="16:30" ht="16.5" x14ac:dyDescent="0.2">
      <c r="P949" s="120">
        <v>945</v>
      </c>
      <c r="Q949" s="14">
        <f t="shared" si="158"/>
        <v>19</v>
      </c>
      <c r="R949" s="14">
        <f>INDEX(挂机升级突破!$BG$6:$BG$57,卡牌消耗!X949)</f>
        <v>11</v>
      </c>
      <c r="S949" s="14">
        <f>INDEX(挂机升级突破!BH$6:BH$57,卡牌消耗!$X949)</f>
        <v>2</v>
      </c>
      <c r="T949" s="14">
        <f>INDEX(挂机升级突破!BI$6:BI$57,卡牌消耗!$X949)</f>
        <v>0</v>
      </c>
      <c r="U949" s="14" t="str">
        <f t="shared" si="159"/>
        <v>食火蜥</v>
      </c>
      <c r="V949" s="14">
        <f t="shared" si="160"/>
        <v>2</v>
      </c>
      <c r="W949" s="14" t="str">
        <f t="shared" si="161"/>
        <v>食火蜥魂火-9</v>
      </c>
      <c r="X949" s="14">
        <f t="shared" si="162"/>
        <v>9</v>
      </c>
      <c r="Y949" s="14" t="str">
        <f>INDEX(挂机升级突破!$BJ$4:$BT$4,INDEX(挂机升级突破!$BG$6:$BG$57,卡牌消耗!X949))</f>
        <v>金币</v>
      </c>
      <c r="Z949" s="14">
        <f>ROUND(INDEX(挂机升级突破!$AZ$6:$AZ$57,卡牌消耗!X949)*INDEX(卡牌消耗!$B$8:$F$8,V949),0)</f>
        <v>2184</v>
      </c>
      <c r="AA949" s="14" t="str">
        <f>IF(S949&gt;0,INDEX(挂机升级突破!$BJ$4:$BT$4,S949),"")</f>
        <v>蓝色基础材料</v>
      </c>
      <c r="AB949" s="14">
        <f>ROUND(INDEX(挂机升级突破!$BJ$6:$BT$57,卡牌消耗!X949,S949)*INDEX(卡牌消耗!$B$5:$F$5,V949),0)</f>
        <v>28</v>
      </c>
      <c r="AC949" s="14" t="str">
        <f>IF(T949&gt;0,INDEX(挂机升级突破!$BJ$4:$BT$4,T949),"")</f>
        <v/>
      </c>
      <c r="AD949" s="14" t="str">
        <f>IF(T949&gt;0,ROUND(INDEX(挂机升级突破!$BJ$6:$BT$57,卡牌消耗!X949,T949)*INDEX(卡牌消耗!$B$7:$F$7,V949),0),"")</f>
        <v/>
      </c>
    </row>
    <row r="950" spans="16:30" ht="16.5" x14ac:dyDescent="0.2">
      <c r="P950" s="120">
        <v>946</v>
      </c>
      <c r="Q950" s="14">
        <f t="shared" si="158"/>
        <v>19</v>
      </c>
      <c r="R950" s="14">
        <f>INDEX(挂机升级突破!$BG$6:$BG$57,卡牌消耗!X950)</f>
        <v>11</v>
      </c>
      <c r="S950" s="14">
        <f>INDEX(挂机升级突破!BH$6:BH$57,卡牌消耗!$X950)</f>
        <v>2</v>
      </c>
      <c r="T950" s="14">
        <f>INDEX(挂机升级突破!BI$6:BI$57,卡牌消耗!$X950)</f>
        <v>0</v>
      </c>
      <c r="U950" s="14" t="str">
        <f t="shared" si="159"/>
        <v>食火蜥</v>
      </c>
      <c r="V950" s="14">
        <f t="shared" si="160"/>
        <v>2</v>
      </c>
      <c r="W950" s="14" t="str">
        <f t="shared" si="161"/>
        <v>食火蜥魂火-10</v>
      </c>
      <c r="X950" s="14">
        <f t="shared" si="162"/>
        <v>10</v>
      </c>
      <c r="Y950" s="14" t="str">
        <f>INDEX(挂机升级突破!$BJ$4:$BT$4,INDEX(挂机升级突破!$BG$6:$BG$57,卡牌消耗!X950))</f>
        <v>金币</v>
      </c>
      <c r="Z950" s="14">
        <f>ROUND(INDEX(挂机升级突破!$AZ$6:$AZ$57,卡牌消耗!X950)*INDEX(卡牌消耗!$B$8:$F$8,V950),0)</f>
        <v>2436</v>
      </c>
      <c r="AA950" s="14" t="str">
        <f>IF(S950&gt;0,INDEX(挂机升级突破!$BJ$4:$BT$4,S950),"")</f>
        <v>蓝色基础材料</v>
      </c>
      <c r="AB950" s="14">
        <f>ROUND(INDEX(挂机升级突破!$BJ$6:$BT$57,卡牌消耗!X950,S950)*INDEX(卡牌消耗!$B$5:$F$5,V950),0)</f>
        <v>44</v>
      </c>
      <c r="AC950" s="14" t="str">
        <f>IF(T950&gt;0,INDEX(挂机升级突破!$BJ$4:$BT$4,T950),"")</f>
        <v/>
      </c>
      <c r="AD950" s="14" t="str">
        <f>IF(T950&gt;0,ROUND(INDEX(挂机升级突破!$BJ$6:$BT$57,卡牌消耗!X950,T950)*INDEX(卡牌消耗!$B$7:$F$7,V950),0),"")</f>
        <v/>
      </c>
    </row>
    <row r="951" spans="16:30" ht="16.5" x14ac:dyDescent="0.2">
      <c r="P951" s="120">
        <v>947</v>
      </c>
      <c r="Q951" s="14">
        <f t="shared" si="158"/>
        <v>19</v>
      </c>
      <c r="R951" s="14">
        <f>INDEX(挂机升级突破!$BG$6:$BG$57,卡牌消耗!X951)</f>
        <v>11</v>
      </c>
      <c r="S951" s="14">
        <f>INDEX(挂机升级突破!BH$6:BH$57,卡牌消耗!$X951)</f>
        <v>2</v>
      </c>
      <c r="T951" s="14">
        <f>INDEX(挂机升级突破!BI$6:BI$57,卡牌消耗!$X951)</f>
        <v>0</v>
      </c>
      <c r="U951" s="14" t="str">
        <f t="shared" si="159"/>
        <v>食火蜥</v>
      </c>
      <c r="V951" s="14">
        <f t="shared" si="160"/>
        <v>2</v>
      </c>
      <c r="W951" s="14" t="str">
        <f t="shared" si="161"/>
        <v>食火蜥魂火-11</v>
      </c>
      <c r="X951" s="14">
        <f t="shared" si="162"/>
        <v>11</v>
      </c>
      <c r="Y951" s="14" t="str">
        <f>INDEX(挂机升级突破!$BJ$4:$BT$4,INDEX(挂机升级突破!$BG$6:$BG$57,卡牌消耗!X951))</f>
        <v>金币</v>
      </c>
      <c r="Z951" s="14">
        <f>ROUND(INDEX(挂机升级突破!$AZ$6:$AZ$57,卡牌消耗!X951)*INDEX(卡牌消耗!$B$8:$F$8,V951),0)</f>
        <v>2548</v>
      </c>
      <c r="AA951" s="14" t="str">
        <f>IF(S951&gt;0,INDEX(挂机升级突破!$BJ$4:$BT$4,S951),"")</f>
        <v>蓝色基础材料</v>
      </c>
      <c r="AB951" s="14">
        <f>ROUND(INDEX(挂机升级突破!$BJ$6:$BT$57,卡牌消耗!X951,S951)*INDEX(卡牌消耗!$B$5:$F$5,V951),0)</f>
        <v>44</v>
      </c>
      <c r="AC951" s="14" t="str">
        <f>IF(T951&gt;0,INDEX(挂机升级突破!$BJ$4:$BT$4,T951),"")</f>
        <v/>
      </c>
      <c r="AD951" s="14" t="str">
        <f>IF(T951&gt;0,ROUND(INDEX(挂机升级突破!$BJ$6:$BT$57,卡牌消耗!X951,T951)*INDEX(卡牌消耗!$B$7:$F$7,V951),0),"")</f>
        <v/>
      </c>
    </row>
    <row r="952" spans="16:30" ht="16.5" x14ac:dyDescent="0.2">
      <c r="P952" s="120">
        <v>948</v>
      </c>
      <c r="Q952" s="14">
        <f t="shared" si="158"/>
        <v>19</v>
      </c>
      <c r="R952" s="14">
        <f>INDEX(挂机升级突破!$BG$6:$BG$57,卡牌消耗!X952)</f>
        <v>11</v>
      </c>
      <c r="S952" s="14">
        <f>INDEX(挂机升级突破!BH$6:BH$57,卡牌消耗!$X952)</f>
        <v>2</v>
      </c>
      <c r="T952" s="14">
        <f>INDEX(挂机升级突破!BI$6:BI$57,卡牌消耗!$X952)</f>
        <v>0</v>
      </c>
      <c r="U952" s="14" t="str">
        <f t="shared" si="159"/>
        <v>食火蜥</v>
      </c>
      <c r="V952" s="14">
        <f t="shared" si="160"/>
        <v>2</v>
      </c>
      <c r="W952" s="14" t="str">
        <f t="shared" si="161"/>
        <v>食火蜥魂火-12</v>
      </c>
      <c r="X952" s="14">
        <f t="shared" si="162"/>
        <v>12</v>
      </c>
      <c r="Y952" s="14" t="str">
        <f>INDEX(挂机升级突破!$BJ$4:$BT$4,INDEX(挂机升级突破!$BG$6:$BG$57,卡牌消耗!X952))</f>
        <v>金币</v>
      </c>
      <c r="Z952" s="14">
        <f>ROUND(INDEX(挂机升级突破!$AZ$6:$AZ$57,卡牌消耗!X952)*INDEX(卡牌消耗!$B$8:$F$8,V952),0)</f>
        <v>2842</v>
      </c>
      <c r="AA952" s="14" t="str">
        <f>IF(S952&gt;0,INDEX(挂机升级突破!$BJ$4:$BT$4,S952),"")</f>
        <v>蓝色基础材料</v>
      </c>
      <c r="AB952" s="14">
        <f>ROUND(INDEX(挂机升级突破!$BJ$6:$BT$57,卡牌消耗!X952,S952)*INDEX(卡牌消耗!$B$5:$F$5,V952),0)</f>
        <v>60</v>
      </c>
      <c r="AC952" s="14" t="str">
        <f>IF(T952&gt;0,INDEX(挂机升级突破!$BJ$4:$BT$4,T952),"")</f>
        <v/>
      </c>
      <c r="AD952" s="14" t="str">
        <f>IF(T952&gt;0,ROUND(INDEX(挂机升级突破!$BJ$6:$BT$57,卡牌消耗!X952,T952)*INDEX(卡牌消耗!$B$7:$F$7,V952),0),"")</f>
        <v/>
      </c>
    </row>
    <row r="953" spans="16:30" ht="16.5" x14ac:dyDescent="0.2">
      <c r="P953" s="120">
        <v>949</v>
      </c>
      <c r="Q953" s="14">
        <f t="shared" si="158"/>
        <v>19</v>
      </c>
      <c r="R953" s="14">
        <f>INDEX(挂机升级突破!$BG$6:$BG$57,卡牌消耗!X953)</f>
        <v>11</v>
      </c>
      <c r="S953" s="14">
        <f>INDEX(挂机升级突破!BH$6:BH$57,卡牌消耗!$X953)</f>
        <v>2</v>
      </c>
      <c r="T953" s="14">
        <f>INDEX(挂机升级突破!BI$6:BI$57,卡牌消耗!$X953)</f>
        <v>0</v>
      </c>
      <c r="U953" s="14" t="str">
        <f t="shared" si="159"/>
        <v>食火蜥</v>
      </c>
      <c r="V953" s="14">
        <f t="shared" si="160"/>
        <v>2</v>
      </c>
      <c r="W953" s="14" t="str">
        <f t="shared" si="161"/>
        <v>食火蜥魂火-13</v>
      </c>
      <c r="X953" s="14">
        <f t="shared" si="162"/>
        <v>13</v>
      </c>
      <c r="Y953" s="14" t="str">
        <f>INDEX(挂机升级突破!$BJ$4:$BT$4,INDEX(挂机升级突破!$BG$6:$BG$57,卡牌消耗!X953))</f>
        <v>金币</v>
      </c>
      <c r="Z953" s="14">
        <f>ROUND(INDEX(挂机升级突破!$AZ$6:$AZ$57,卡牌消耗!X953)*INDEX(卡牌消耗!$B$8:$F$8,V953),0)</f>
        <v>2933</v>
      </c>
      <c r="AA953" s="14" t="str">
        <f>IF(S953&gt;0,INDEX(挂机升级突破!$BJ$4:$BT$4,S953),"")</f>
        <v>蓝色基础材料</v>
      </c>
      <c r="AB953" s="14">
        <f>ROUND(INDEX(挂机升级突破!$BJ$6:$BT$57,卡牌消耗!X953,S953)*INDEX(卡牌消耗!$B$5:$F$5,V953),0)</f>
        <v>60</v>
      </c>
      <c r="AC953" s="14" t="str">
        <f>IF(T953&gt;0,INDEX(挂机升级突破!$BJ$4:$BT$4,T953),"")</f>
        <v/>
      </c>
      <c r="AD953" s="14" t="str">
        <f>IF(T953&gt;0,ROUND(INDEX(挂机升级突破!$BJ$6:$BT$57,卡牌消耗!X953,T953)*INDEX(卡牌消耗!$B$7:$F$7,V953),0),"")</f>
        <v/>
      </c>
    </row>
    <row r="954" spans="16:30" ht="16.5" x14ac:dyDescent="0.2">
      <c r="P954" s="120">
        <v>950</v>
      </c>
      <c r="Q954" s="14">
        <f t="shared" si="158"/>
        <v>19</v>
      </c>
      <c r="R954" s="14">
        <f>INDEX(挂机升级突破!$BG$6:$BG$57,卡牌消耗!X954)</f>
        <v>11</v>
      </c>
      <c r="S954" s="14">
        <f>INDEX(挂机升级突破!BH$6:BH$57,卡牌消耗!$X954)</f>
        <v>3</v>
      </c>
      <c r="T954" s="14">
        <f>INDEX(挂机升级突破!BI$6:BI$57,卡牌消耗!$X954)</f>
        <v>0</v>
      </c>
      <c r="U954" s="14" t="str">
        <f t="shared" si="159"/>
        <v>食火蜥</v>
      </c>
      <c r="V954" s="14">
        <f t="shared" si="160"/>
        <v>2</v>
      </c>
      <c r="W954" s="14" t="str">
        <f t="shared" si="161"/>
        <v>食火蜥魂火-14</v>
      </c>
      <c r="X954" s="14">
        <f t="shared" si="162"/>
        <v>14</v>
      </c>
      <c r="Y954" s="14" t="str">
        <f>INDEX(挂机升级突破!$BJ$4:$BT$4,INDEX(挂机升级突破!$BG$6:$BG$57,卡牌消耗!X954))</f>
        <v>金币</v>
      </c>
      <c r="Z954" s="14">
        <f>ROUND(INDEX(挂机升级突破!$AZ$6:$AZ$57,卡牌消耗!X954)*INDEX(卡牌消耗!$B$8:$F$8,V954),0)</f>
        <v>3273</v>
      </c>
      <c r="AA954" s="14" t="str">
        <f>IF(S954&gt;0,INDEX(挂机升级突破!$BJ$4:$BT$4,S954),"")</f>
        <v>紫色基础材料</v>
      </c>
      <c r="AB954" s="14">
        <f>ROUND(INDEX(挂机升级突破!$BJ$6:$BT$57,卡牌消耗!X954,S954)*INDEX(卡牌消耗!$B$5:$F$5,V954),0)</f>
        <v>12</v>
      </c>
      <c r="AC954" s="14" t="str">
        <f>IF(T954&gt;0,INDEX(挂机升级突破!$BJ$4:$BT$4,T954),"")</f>
        <v/>
      </c>
      <c r="AD954" s="14" t="str">
        <f>IF(T954&gt;0,ROUND(INDEX(挂机升级突破!$BJ$6:$BT$57,卡牌消耗!X954,T954)*INDEX(卡牌消耗!$B$7:$F$7,V954),0),"")</f>
        <v/>
      </c>
    </row>
    <row r="955" spans="16:30" ht="16.5" x14ac:dyDescent="0.2">
      <c r="P955" s="120">
        <v>951</v>
      </c>
      <c r="Q955" s="14">
        <f t="shared" si="158"/>
        <v>19</v>
      </c>
      <c r="R955" s="14">
        <f>INDEX(挂机升级突破!$BG$6:$BG$57,卡牌消耗!X955)</f>
        <v>11</v>
      </c>
      <c r="S955" s="14">
        <f>INDEX(挂机升级突破!BH$6:BH$57,卡牌消耗!$X955)</f>
        <v>3</v>
      </c>
      <c r="T955" s="14">
        <f>INDEX(挂机升级突破!BI$6:BI$57,卡牌消耗!$X955)</f>
        <v>0</v>
      </c>
      <c r="U955" s="14" t="str">
        <f t="shared" si="159"/>
        <v>食火蜥</v>
      </c>
      <c r="V955" s="14">
        <f t="shared" si="160"/>
        <v>2</v>
      </c>
      <c r="W955" s="14" t="str">
        <f t="shared" si="161"/>
        <v>食火蜥魂火-15</v>
      </c>
      <c r="X955" s="14">
        <f t="shared" si="162"/>
        <v>15</v>
      </c>
      <c r="Y955" s="14" t="str">
        <f>INDEX(挂机升级突破!$BJ$4:$BT$4,INDEX(挂机升级突破!$BG$6:$BG$57,卡牌消耗!X955))</f>
        <v>金币</v>
      </c>
      <c r="Z955" s="14">
        <f>ROUND(INDEX(挂机升级突破!$AZ$6:$AZ$57,卡牌消耗!X955)*INDEX(卡牌消耗!$B$8:$F$8,V955),0)</f>
        <v>3784</v>
      </c>
      <c r="AA955" s="14" t="str">
        <f>IF(S955&gt;0,INDEX(挂机升级突破!$BJ$4:$BT$4,S955),"")</f>
        <v>紫色基础材料</v>
      </c>
      <c r="AB955" s="14">
        <f>ROUND(INDEX(挂机升级突破!$BJ$6:$BT$57,卡牌消耗!X955,S955)*INDEX(卡牌消耗!$B$5:$F$5,V955),0)</f>
        <v>12</v>
      </c>
      <c r="AC955" s="14" t="str">
        <f>IF(T955&gt;0,INDEX(挂机升级突破!$BJ$4:$BT$4,T955),"")</f>
        <v/>
      </c>
      <c r="AD955" s="14" t="str">
        <f>IF(T955&gt;0,ROUND(INDEX(挂机升级突破!$BJ$6:$BT$57,卡牌消耗!X955,T955)*INDEX(卡牌消耗!$B$7:$F$7,V955),0),"")</f>
        <v/>
      </c>
    </row>
    <row r="956" spans="16:30" ht="16.5" x14ac:dyDescent="0.2">
      <c r="P956" s="120">
        <v>952</v>
      </c>
      <c r="Q956" s="14">
        <f t="shared" si="158"/>
        <v>19</v>
      </c>
      <c r="R956" s="14">
        <f>INDEX(挂机升级突破!$BG$6:$BG$57,卡牌消耗!X956)</f>
        <v>11</v>
      </c>
      <c r="S956" s="14">
        <f>INDEX(挂机升级突破!BH$6:BH$57,卡牌消耗!$X956)</f>
        <v>3</v>
      </c>
      <c r="T956" s="14">
        <f>INDEX(挂机升级突破!BI$6:BI$57,卡牌消耗!$X956)</f>
        <v>0</v>
      </c>
      <c r="U956" s="14" t="str">
        <f t="shared" si="159"/>
        <v>食火蜥</v>
      </c>
      <c r="V956" s="14">
        <f t="shared" si="160"/>
        <v>2</v>
      </c>
      <c r="W956" s="14" t="str">
        <f t="shared" si="161"/>
        <v>食火蜥魂火-16</v>
      </c>
      <c r="X956" s="14">
        <f t="shared" si="162"/>
        <v>16</v>
      </c>
      <c r="Y956" s="14" t="str">
        <f>INDEX(挂机升级突破!$BJ$4:$BT$4,INDEX(挂机升级突破!$BG$6:$BG$57,卡牌消耗!X956))</f>
        <v>金币</v>
      </c>
      <c r="Z956" s="14">
        <f>ROUND(INDEX(挂机升级突破!$AZ$6:$AZ$57,卡牌消耗!X956)*INDEX(卡牌消耗!$B$8:$F$8,V956),0)</f>
        <v>4221</v>
      </c>
      <c r="AA956" s="14" t="str">
        <f>IF(S956&gt;0,INDEX(挂机升级突破!$BJ$4:$BT$4,S956),"")</f>
        <v>紫色基础材料</v>
      </c>
      <c r="AB956" s="14">
        <f>ROUND(INDEX(挂机升级突破!$BJ$6:$BT$57,卡牌消耗!X956,S956)*INDEX(卡牌消耗!$B$5:$F$5,V956),0)</f>
        <v>12</v>
      </c>
      <c r="AC956" s="14" t="str">
        <f>IF(T956&gt;0,INDEX(挂机升级突破!$BJ$4:$BT$4,T956),"")</f>
        <v/>
      </c>
      <c r="AD956" s="14" t="str">
        <f>IF(T956&gt;0,ROUND(INDEX(挂机升级突破!$BJ$6:$BT$57,卡牌消耗!X956,T956)*INDEX(卡牌消耗!$B$7:$F$7,V956),0),"")</f>
        <v/>
      </c>
    </row>
    <row r="957" spans="16:30" ht="16.5" x14ac:dyDescent="0.2">
      <c r="P957" s="120">
        <v>953</v>
      </c>
      <c r="Q957" s="14">
        <f t="shared" si="158"/>
        <v>19</v>
      </c>
      <c r="R957" s="14">
        <f>INDEX(挂机升级突破!$BG$6:$BG$57,卡牌消耗!X957)</f>
        <v>11</v>
      </c>
      <c r="S957" s="14">
        <f>INDEX(挂机升级突破!BH$6:BH$57,卡牌消耗!$X957)</f>
        <v>3</v>
      </c>
      <c r="T957" s="14">
        <f>INDEX(挂机升级突破!BI$6:BI$57,卡牌消耗!$X957)</f>
        <v>0</v>
      </c>
      <c r="U957" s="14" t="str">
        <f t="shared" si="159"/>
        <v>食火蜥</v>
      </c>
      <c r="V957" s="14">
        <f t="shared" si="160"/>
        <v>2</v>
      </c>
      <c r="W957" s="14" t="str">
        <f t="shared" si="161"/>
        <v>食火蜥魂火-17</v>
      </c>
      <c r="X957" s="14">
        <f t="shared" si="162"/>
        <v>17</v>
      </c>
      <c r="Y957" s="14" t="str">
        <f>INDEX(挂机升级突破!$BJ$4:$BT$4,INDEX(挂机升级突破!$BG$6:$BG$57,卡牌消耗!X957))</f>
        <v>金币</v>
      </c>
      <c r="Z957" s="14">
        <f>ROUND(INDEX(挂机升级突破!$AZ$6:$AZ$57,卡牌消耗!X957)*INDEX(卡牌消耗!$B$8:$F$8,V957),0)</f>
        <v>4732</v>
      </c>
      <c r="AA957" s="14" t="str">
        <f>IF(S957&gt;0,INDEX(挂机升级突破!$BJ$4:$BT$4,S957),"")</f>
        <v>紫色基础材料</v>
      </c>
      <c r="AB957" s="14">
        <f>ROUND(INDEX(挂机升级突破!$BJ$6:$BT$57,卡牌消耗!X957,S957)*INDEX(卡牌消耗!$B$5:$F$5,V957),0)</f>
        <v>24</v>
      </c>
      <c r="AC957" s="14" t="str">
        <f>IF(T957&gt;0,INDEX(挂机升级突破!$BJ$4:$BT$4,T957),"")</f>
        <v/>
      </c>
      <c r="AD957" s="14" t="str">
        <f>IF(T957&gt;0,ROUND(INDEX(挂机升级突破!$BJ$6:$BT$57,卡牌消耗!X957,T957)*INDEX(卡牌消耗!$B$7:$F$7,V957),0),"")</f>
        <v/>
      </c>
    </row>
    <row r="958" spans="16:30" ht="16.5" x14ac:dyDescent="0.2">
      <c r="P958" s="120">
        <v>954</v>
      </c>
      <c r="Q958" s="14">
        <f t="shared" si="158"/>
        <v>19</v>
      </c>
      <c r="R958" s="14">
        <f>INDEX(挂机升级突破!$BG$6:$BG$57,卡牌消耗!X958)</f>
        <v>11</v>
      </c>
      <c r="S958" s="14">
        <f>INDEX(挂机升级突破!BH$6:BH$57,卡牌消耗!$X958)</f>
        <v>3</v>
      </c>
      <c r="T958" s="14">
        <f>INDEX(挂机升级突破!BI$6:BI$57,卡牌消耗!$X958)</f>
        <v>0</v>
      </c>
      <c r="U958" s="14" t="str">
        <f t="shared" si="159"/>
        <v>食火蜥</v>
      </c>
      <c r="V958" s="14">
        <f t="shared" si="160"/>
        <v>2</v>
      </c>
      <c r="W958" s="14" t="str">
        <f t="shared" si="161"/>
        <v>食火蜥魂火-18</v>
      </c>
      <c r="X958" s="14">
        <f t="shared" si="162"/>
        <v>18</v>
      </c>
      <c r="Y958" s="14" t="str">
        <f>INDEX(挂机升级突破!$BJ$4:$BT$4,INDEX(挂机升级突破!$BG$6:$BG$57,卡牌消耗!X958))</f>
        <v>金币</v>
      </c>
      <c r="Z958" s="14">
        <f>ROUND(INDEX(挂机升级突破!$AZ$6:$AZ$57,卡牌消耗!X958)*INDEX(卡牌消耗!$B$8:$F$8,V958),0)</f>
        <v>5278</v>
      </c>
      <c r="AA958" s="14" t="str">
        <f>IF(S958&gt;0,INDEX(挂机升级突破!$BJ$4:$BT$4,S958),"")</f>
        <v>紫色基础材料</v>
      </c>
      <c r="AB958" s="14">
        <f>ROUND(INDEX(挂机升级突破!$BJ$6:$BT$57,卡牌消耗!X958,S958)*INDEX(卡牌消耗!$B$5:$F$5,V958),0)</f>
        <v>24</v>
      </c>
      <c r="AC958" s="14" t="str">
        <f>IF(T958&gt;0,INDEX(挂机升级突破!$BJ$4:$BT$4,T958),"")</f>
        <v/>
      </c>
      <c r="AD958" s="14" t="str">
        <f>IF(T958&gt;0,ROUND(INDEX(挂机升级突破!$BJ$6:$BT$57,卡牌消耗!X958,T958)*INDEX(卡牌消耗!$B$7:$F$7,V958),0),"")</f>
        <v/>
      </c>
    </row>
    <row r="959" spans="16:30" ht="16.5" x14ac:dyDescent="0.2">
      <c r="P959" s="120">
        <v>955</v>
      </c>
      <c r="Q959" s="14">
        <f t="shared" si="158"/>
        <v>19</v>
      </c>
      <c r="R959" s="14">
        <f>INDEX(挂机升级突破!$BG$6:$BG$57,卡牌消耗!X959)</f>
        <v>11</v>
      </c>
      <c r="S959" s="14">
        <f>INDEX(挂机升级突破!BH$6:BH$57,卡牌消耗!$X959)</f>
        <v>3</v>
      </c>
      <c r="T959" s="14">
        <f>INDEX(挂机升级突破!BI$6:BI$57,卡牌消耗!$X959)</f>
        <v>0</v>
      </c>
      <c r="U959" s="14" t="str">
        <f t="shared" si="159"/>
        <v>食火蜥</v>
      </c>
      <c r="V959" s="14">
        <f t="shared" si="160"/>
        <v>2</v>
      </c>
      <c r="W959" s="14" t="str">
        <f t="shared" si="161"/>
        <v>食火蜥魂火-19</v>
      </c>
      <c r="X959" s="14">
        <f t="shared" si="162"/>
        <v>19</v>
      </c>
      <c r="Y959" s="14" t="str">
        <f>INDEX(挂机升级突破!$BJ$4:$BT$4,INDEX(挂机升级突破!$BG$6:$BG$57,卡牌消耗!X959))</f>
        <v>金币</v>
      </c>
      <c r="Z959" s="14">
        <f>ROUND(INDEX(挂机升级突破!$AZ$6:$AZ$57,卡牌消耗!X959)*INDEX(卡牌消耗!$B$8:$F$8,V959),0)</f>
        <v>5775</v>
      </c>
      <c r="AA959" s="14" t="str">
        <f>IF(S959&gt;0,INDEX(挂机升级突破!$BJ$4:$BT$4,S959),"")</f>
        <v>紫色基础材料</v>
      </c>
      <c r="AB959" s="14">
        <f>ROUND(INDEX(挂机升级突破!$BJ$6:$BT$57,卡牌消耗!X959,S959)*INDEX(卡牌消耗!$B$5:$F$5,V959),0)</f>
        <v>24</v>
      </c>
      <c r="AC959" s="14" t="str">
        <f>IF(T959&gt;0,INDEX(挂机升级突破!$BJ$4:$BT$4,T959),"")</f>
        <v/>
      </c>
      <c r="AD959" s="14" t="str">
        <f>IF(T959&gt;0,ROUND(INDEX(挂机升级突破!$BJ$6:$BT$57,卡牌消耗!X959,T959)*INDEX(卡牌消耗!$B$7:$F$7,V959),0),"")</f>
        <v/>
      </c>
    </row>
    <row r="960" spans="16:30" ht="16.5" x14ac:dyDescent="0.2">
      <c r="P960" s="120">
        <v>956</v>
      </c>
      <c r="Q960" s="14">
        <f t="shared" si="158"/>
        <v>19</v>
      </c>
      <c r="R960" s="14">
        <f>INDEX(挂机升级突破!$BG$6:$BG$57,卡牌消耗!X960)</f>
        <v>11</v>
      </c>
      <c r="S960" s="14">
        <f>INDEX(挂机升级突破!BH$6:BH$57,卡牌消耗!$X960)</f>
        <v>3</v>
      </c>
      <c r="T960" s="14">
        <f>INDEX(挂机升级突破!BI$6:BI$57,卡牌消耗!$X960)</f>
        <v>0</v>
      </c>
      <c r="U960" s="14" t="str">
        <f t="shared" si="159"/>
        <v>食火蜥</v>
      </c>
      <c r="V960" s="14">
        <f t="shared" si="160"/>
        <v>2</v>
      </c>
      <c r="W960" s="14" t="str">
        <f t="shared" si="161"/>
        <v>食火蜥魂火-20</v>
      </c>
      <c r="X960" s="14">
        <f t="shared" si="162"/>
        <v>20</v>
      </c>
      <c r="Y960" s="14" t="str">
        <f>INDEX(挂机升级突破!$BJ$4:$BT$4,INDEX(挂机升级突破!$BG$6:$BG$57,卡牌消耗!X960))</f>
        <v>金币</v>
      </c>
      <c r="Z960" s="14">
        <f>ROUND(INDEX(挂机升级突破!$AZ$6:$AZ$57,卡牌消耗!X960)*INDEX(卡牌消耗!$B$8:$F$8,V960),0)</f>
        <v>6440</v>
      </c>
      <c r="AA960" s="14" t="str">
        <f>IF(S960&gt;0,INDEX(挂机升级突破!$BJ$4:$BT$4,S960),"")</f>
        <v>紫色基础材料</v>
      </c>
      <c r="AB960" s="14">
        <f>ROUND(INDEX(挂机升级突破!$BJ$6:$BT$57,卡牌消耗!X960,S960)*INDEX(卡牌消耗!$B$5:$F$5,V960),0)</f>
        <v>40</v>
      </c>
      <c r="AC960" s="14" t="str">
        <f>IF(T960&gt;0,INDEX(挂机升级突破!$BJ$4:$BT$4,T960),"")</f>
        <v/>
      </c>
      <c r="AD960" s="14" t="str">
        <f>IF(T960&gt;0,ROUND(INDEX(挂机升级突破!$BJ$6:$BT$57,卡牌消耗!X960,T960)*INDEX(卡牌消耗!$B$7:$F$7,V960),0),"")</f>
        <v/>
      </c>
    </row>
    <row r="961" spans="16:30" ht="16.5" x14ac:dyDescent="0.2">
      <c r="P961" s="120">
        <v>957</v>
      </c>
      <c r="Q961" s="14">
        <f t="shared" si="158"/>
        <v>19</v>
      </c>
      <c r="R961" s="14">
        <f>INDEX(挂机升级突破!$BG$6:$BG$57,卡牌消耗!X961)</f>
        <v>11</v>
      </c>
      <c r="S961" s="14">
        <f>INDEX(挂机升级突破!BH$6:BH$57,卡牌消耗!$X961)</f>
        <v>3</v>
      </c>
      <c r="T961" s="14">
        <f>INDEX(挂机升级突破!BI$6:BI$57,卡牌消耗!$X961)</f>
        <v>0</v>
      </c>
      <c r="U961" s="14" t="str">
        <f t="shared" si="159"/>
        <v>食火蜥</v>
      </c>
      <c r="V961" s="14">
        <f t="shared" si="160"/>
        <v>2</v>
      </c>
      <c r="W961" s="14" t="str">
        <f t="shared" si="161"/>
        <v>食火蜥魂火-21</v>
      </c>
      <c r="X961" s="14">
        <f t="shared" si="162"/>
        <v>21</v>
      </c>
      <c r="Y961" s="14" t="str">
        <f>INDEX(挂机升级突破!$BJ$4:$BT$4,INDEX(挂机升级突破!$BG$6:$BG$57,卡牌消耗!X961))</f>
        <v>金币</v>
      </c>
      <c r="Z961" s="14">
        <f>ROUND(INDEX(挂机升级突破!$AZ$6:$AZ$57,卡牌消耗!X961)*INDEX(卡牌消耗!$B$8:$F$8,V961),0)</f>
        <v>7098</v>
      </c>
      <c r="AA961" s="14" t="str">
        <f>IF(S961&gt;0,INDEX(挂机升级突破!$BJ$4:$BT$4,S961),"")</f>
        <v>紫色基础材料</v>
      </c>
      <c r="AB961" s="14">
        <f>ROUND(INDEX(挂机升级突破!$BJ$6:$BT$57,卡牌消耗!X961,S961)*INDEX(卡牌消耗!$B$5:$F$5,V961),0)</f>
        <v>40</v>
      </c>
      <c r="AC961" s="14" t="str">
        <f>IF(T961&gt;0,INDEX(挂机升级突破!$BJ$4:$BT$4,T961),"")</f>
        <v/>
      </c>
      <c r="AD961" s="14" t="str">
        <f>IF(T961&gt;0,ROUND(INDEX(挂机升级突破!$BJ$6:$BT$57,卡牌消耗!X961,T961)*INDEX(卡牌消耗!$B$7:$F$7,V961),0),"")</f>
        <v/>
      </c>
    </row>
    <row r="962" spans="16:30" ht="16.5" x14ac:dyDescent="0.2">
      <c r="P962" s="120">
        <v>958</v>
      </c>
      <c r="Q962" s="14">
        <f t="shared" si="158"/>
        <v>19</v>
      </c>
      <c r="R962" s="14">
        <f>INDEX(挂机升级突破!$BG$6:$BG$57,卡牌消耗!X962)</f>
        <v>11</v>
      </c>
      <c r="S962" s="14">
        <f>INDEX(挂机升级突破!BH$6:BH$57,卡牌消耗!$X962)</f>
        <v>3</v>
      </c>
      <c r="T962" s="14">
        <f>INDEX(挂机升级突破!BI$6:BI$57,卡牌消耗!$X962)</f>
        <v>0</v>
      </c>
      <c r="U962" s="14" t="str">
        <f t="shared" si="159"/>
        <v>食火蜥</v>
      </c>
      <c r="V962" s="14">
        <f t="shared" si="160"/>
        <v>2</v>
      </c>
      <c r="W962" s="14" t="str">
        <f t="shared" si="161"/>
        <v>食火蜥魂火-22</v>
      </c>
      <c r="X962" s="14">
        <f t="shared" si="162"/>
        <v>22</v>
      </c>
      <c r="Y962" s="14" t="str">
        <f>INDEX(挂机升级突破!$BJ$4:$BT$4,INDEX(挂机升级突破!$BG$6:$BG$57,卡牌消耗!X962))</f>
        <v>金币</v>
      </c>
      <c r="Z962" s="14">
        <f>ROUND(INDEX(挂机升级突破!$AZ$6:$AZ$57,卡牌消耗!X962)*INDEX(卡牌消耗!$B$8:$F$8,V962),0)</f>
        <v>7917</v>
      </c>
      <c r="AA962" s="14" t="str">
        <f>IF(S962&gt;0,INDEX(挂机升级突破!$BJ$4:$BT$4,S962),"")</f>
        <v>紫色基础材料</v>
      </c>
      <c r="AB962" s="14">
        <f>ROUND(INDEX(挂机升级突破!$BJ$6:$BT$57,卡牌消耗!X962,S962)*INDEX(卡牌消耗!$B$5:$F$5,V962),0)</f>
        <v>40</v>
      </c>
      <c r="AC962" s="14" t="str">
        <f>IF(T962&gt;0,INDEX(挂机升级突破!$BJ$4:$BT$4,T962),"")</f>
        <v/>
      </c>
      <c r="AD962" s="14" t="str">
        <f>IF(T962&gt;0,ROUND(INDEX(挂机升级突破!$BJ$6:$BT$57,卡牌消耗!X962,T962)*INDEX(卡牌消耗!$B$7:$F$7,V962),0),"")</f>
        <v/>
      </c>
    </row>
    <row r="963" spans="16:30" ht="16.5" x14ac:dyDescent="0.2">
      <c r="P963" s="120">
        <v>959</v>
      </c>
      <c r="Q963" s="14">
        <f t="shared" si="158"/>
        <v>19</v>
      </c>
      <c r="R963" s="14">
        <f>INDEX(挂机升级突破!$BG$6:$BG$57,卡牌消耗!X963)</f>
        <v>11</v>
      </c>
      <c r="S963" s="14">
        <f>INDEX(挂机升级突破!BH$6:BH$57,卡牌消耗!$X963)</f>
        <v>4</v>
      </c>
      <c r="T963" s="14">
        <f>INDEX(挂机升级突破!BI$6:BI$57,卡牌消耗!$X963)</f>
        <v>0</v>
      </c>
      <c r="U963" s="14" t="str">
        <f t="shared" si="159"/>
        <v>食火蜥</v>
      </c>
      <c r="V963" s="14">
        <f t="shared" si="160"/>
        <v>2</v>
      </c>
      <c r="W963" s="14" t="str">
        <f t="shared" si="161"/>
        <v>食火蜥魂火-23</v>
      </c>
      <c r="X963" s="14">
        <f t="shared" si="162"/>
        <v>23</v>
      </c>
      <c r="Y963" s="14" t="str">
        <f>INDEX(挂机升级突破!$BJ$4:$BT$4,INDEX(挂机升级突破!$BG$6:$BG$57,卡牌消耗!X963))</f>
        <v>金币</v>
      </c>
      <c r="Z963" s="14">
        <f>ROUND(INDEX(挂机升级突破!$AZ$6:$AZ$57,卡牌消耗!X963)*INDEX(卡牌消耗!$B$8:$F$8,V963),0)</f>
        <v>8736</v>
      </c>
      <c r="AA963" s="14" t="str">
        <f>IF(S963&gt;0,INDEX(挂机升级突破!$BJ$4:$BT$4,S963),"")</f>
        <v>橙色基础材料</v>
      </c>
      <c r="AB963" s="14">
        <f>ROUND(INDEX(挂机升级突破!$BJ$6:$BT$57,卡牌消耗!X963,S963)*INDEX(卡牌消耗!$B$5:$F$5,V963),0)</f>
        <v>10</v>
      </c>
      <c r="AC963" s="14" t="str">
        <f>IF(T963&gt;0,INDEX(挂机升级突破!$BJ$4:$BT$4,T963),"")</f>
        <v/>
      </c>
      <c r="AD963" s="14" t="str">
        <f>IF(T963&gt;0,ROUND(INDEX(挂机升级突破!$BJ$6:$BT$57,卡牌消耗!X963,T963)*INDEX(卡牌消耗!$B$7:$F$7,V963),0),"")</f>
        <v/>
      </c>
    </row>
    <row r="964" spans="16:30" ht="16.5" x14ac:dyDescent="0.2">
      <c r="P964" s="120">
        <v>960</v>
      </c>
      <c r="Q964" s="14">
        <f t="shared" si="158"/>
        <v>19</v>
      </c>
      <c r="R964" s="14">
        <f>INDEX(挂机升级突破!$BG$6:$BG$57,卡牌消耗!X964)</f>
        <v>11</v>
      </c>
      <c r="S964" s="14">
        <f>INDEX(挂机升级突破!BH$6:BH$57,卡牌消耗!$X964)</f>
        <v>4</v>
      </c>
      <c r="T964" s="14">
        <f>INDEX(挂机升级突破!BI$6:BI$57,卡牌消耗!$X964)</f>
        <v>0</v>
      </c>
      <c r="U964" s="14" t="str">
        <f t="shared" si="159"/>
        <v>食火蜥</v>
      </c>
      <c r="V964" s="14">
        <f t="shared" si="160"/>
        <v>2</v>
      </c>
      <c r="W964" s="14" t="str">
        <f t="shared" si="161"/>
        <v>食火蜥魂火-24</v>
      </c>
      <c r="X964" s="14">
        <f t="shared" si="162"/>
        <v>24</v>
      </c>
      <c r="Y964" s="14" t="str">
        <f>INDEX(挂机升级突破!$BJ$4:$BT$4,INDEX(挂机升级突破!$BG$6:$BG$57,卡牌消耗!X964))</f>
        <v>金币</v>
      </c>
      <c r="Z964" s="14">
        <f>ROUND(INDEX(挂机升级突破!$AZ$6:$AZ$57,卡牌消耗!X964)*INDEX(卡牌消耗!$B$8:$F$8,V964),0)</f>
        <v>9744</v>
      </c>
      <c r="AA964" s="14" t="str">
        <f>IF(S964&gt;0,INDEX(挂机升级突破!$BJ$4:$BT$4,S964),"")</f>
        <v>橙色基础材料</v>
      </c>
      <c r="AB964" s="14">
        <f>ROUND(INDEX(挂机升级突破!$BJ$6:$BT$57,卡牌消耗!X964,S964)*INDEX(卡牌消耗!$B$5:$F$5,V964),0)</f>
        <v>10</v>
      </c>
      <c r="AC964" s="14" t="str">
        <f>IF(T964&gt;0,INDEX(挂机升级突破!$BJ$4:$BT$4,T964),"")</f>
        <v/>
      </c>
      <c r="AD964" s="14" t="str">
        <f>IF(T964&gt;0,ROUND(INDEX(挂机升级突破!$BJ$6:$BT$57,卡牌消耗!X964,T964)*INDEX(卡牌消耗!$B$7:$F$7,V964),0),"")</f>
        <v/>
      </c>
    </row>
    <row r="965" spans="16:30" ht="16.5" x14ac:dyDescent="0.2">
      <c r="P965" s="120">
        <v>961</v>
      </c>
      <c r="Q965" s="14">
        <f t="shared" si="158"/>
        <v>19</v>
      </c>
      <c r="R965" s="14">
        <f>INDEX(挂机升级突破!$BG$6:$BG$57,卡牌消耗!X965)</f>
        <v>11</v>
      </c>
      <c r="S965" s="14">
        <f>INDEX(挂机升级突破!BH$6:BH$57,卡牌消耗!$X965)</f>
        <v>4</v>
      </c>
      <c r="T965" s="14">
        <f>INDEX(挂机升级突破!BI$6:BI$57,卡牌消耗!$X965)</f>
        <v>0</v>
      </c>
      <c r="U965" s="14" t="str">
        <f t="shared" si="159"/>
        <v>食火蜥</v>
      </c>
      <c r="V965" s="14">
        <f t="shared" si="160"/>
        <v>2</v>
      </c>
      <c r="W965" s="14" t="str">
        <f t="shared" si="161"/>
        <v>食火蜥魂火-25</v>
      </c>
      <c r="X965" s="14">
        <f t="shared" si="162"/>
        <v>25</v>
      </c>
      <c r="Y965" s="14" t="str">
        <f>INDEX(挂机升级突破!$BJ$4:$BT$4,INDEX(挂机升级突破!$BG$6:$BG$57,卡牌消耗!X965))</f>
        <v>金币</v>
      </c>
      <c r="Z965" s="14">
        <f>ROUND(INDEX(挂机升级突破!$AZ$6:$AZ$57,卡牌消耗!X965)*INDEX(卡牌消耗!$B$8:$F$8,V965),0)</f>
        <v>12012</v>
      </c>
      <c r="AA965" s="14" t="str">
        <f>IF(S965&gt;0,INDEX(挂机升级突破!$BJ$4:$BT$4,S965),"")</f>
        <v>橙色基础材料</v>
      </c>
      <c r="AB965" s="14">
        <f>ROUND(INDEX(挂机升级突破!$BJ$6:$BT$57,卡牌消耗!X965,S965)*INDEX(卡牌消耗!$B$5:$F$5,V965),0)</f>
        <v>10</v>
      </c>
      <c r="AC965" s="14" t="str">
        <f>IF(T965&gt;0,INDEX(挂机升级突破!$BJ$4:$BT$4,T965),"")</f>
        <v/>
      </c>
      <c r="AD965" s="14" t="str">
        <f>IF(T965&gt;0,ROUND(INDEX(挂机升级突破!$BJ$6:$BT$57,卡牌消耗!X965,T965)*INDEX(卡牌消耗!$B$7:$F$7,V965),0),"")</f>
        <v/>
      </c>
    </row>
    <row r="966" spans="16:30" ht="16.5" x14ac:dyDescent="0.2">
      <c r="P966" s="120">
        <v>962</v>
      </c>
      <c r="Q966" s="14">
        <f t="shared" ref="Q966:Q1029" si="163">INT((P966-1)/52)+1</f>
        <v>19</v>
      </c>
      <c r="R966" s="14">
        <f>INDEX(挂机升级突破!$BG$6:$BG$57,卡牌消耗!X966)</f>
        <v>11</v>
      </c>
      <c r="S966" s="14">
        <f>INDEX(挂机升级突破!BH$6:BH$57,卡牌消耗!$X966)</f>
        <v>4</v>
      </c>
      <c r="T966" s="14">
        <f>INDEX(挂机升级突破!BI$6:BI$57,卡牌消耗!$X966)</f>
        <v>0</v>
      </c>
      <c r="U966" s="14" t="str">
        <f t="shared" ref="U966:U1029" si="164">INDEX($B$13:$B$40,Q966)</f>
        <v>食火蜥</v>
      </c>
      <c r="V966" s="14">
        <f t="shared" ref="V966:V1029" si="165">INDEX($C$13:$C$40,Q966)</f>
        <v>2</v>
      </c>
      <c r="W966" s="14" t="str">
        <f t="shared" ref="W966:W1029" si="166">U966&amp;"魂火-"&amp;X966</f>
        <v>食火蜥魂火-26</v>
      </c>
      <c r="X966" s="14">
        <f t="shared" ref="X966:X1029" si="167">P966-(Q966-1)*52</f>
        <v>26</v>
      </c>
      <c r="Y966" s="14" t="str">
        <f>INDEX(挂机升级突破!$BJ$4:$BT$4,INDEX(挂机升级突破!$BG$6:$BG$57,卡牌消耗!X966))</f>
        <v>金币</v>
      </c>
      <c r="Z966" s="14">
        <f>ROUND(INDEX(挂机升级突破!$AZ$6:$AZ$57,卡牌消耗!X966)*INDEX(卡牌消耗!$B$8:$F$8,V966),0)</f>
        <v>13398</v>
      </c>
      <c r="AA966" s="14" t="str">
        <f>IF(S966&gt;0,INDEX(挂机升级突破!$BJ$4:$BT$4,S966),"")</f>
        <v>橙色基础材料</v>
      </c>
      <c r="AB966" s="14">
        <f>ROUND(INDEX(挂机升级突破!$BJ$6:$BT$57,卡牌消耗!X966,S966)*INDEX(卡牌消耗!$B$5:$F$5,V966),0)</f>
        <v>13</v>
      </c>
      <c r="AC966" s="14" t="str">
        <f>IF(T966&gt;0,INDEX(挂机升级突破!$BJ$4:$BT$4,T966),"")</f>
        <v/>
      </c>
      <c r="AD966" s="14" t="str">
        <f>IF(T966&gt;0,ROUND(INDEX(挂机升级突破!$BJ$6:$BT$57,卡牌消耗!X966,T966)*INDEX(卡牌消耗!$B$7:$F$7,V966),0),"")</f>
        <v/>
      </c>
    </row>
    <row r="967" spans="16:30" ht="16.5" x14ac:dyDescent="0.2">
      <c r="P967" s="120">
        <v>963</v>
      </c>
      <c r="Q967" s="14">
        <f t="shared" si="163"/>
        <v>19</v>
      </c>
      <c r="R967" s="14">
        <f>INDEX(挂机升级突破!$BG$6:$BG$57,卡牌消耗!X967)</f>
        <v>11</v>
      </c>
      <c r="S967" s="14">
        <f>INDEX(挂机升级突破!BH$6:BH$57,卡牌消耗!$X967)</f>
        <v>4</v>
      </c>
      <c r="T967" s="14">
        <f>INDEX(挂机升级突破!BI$6:BI$57,卡牌消耗!$X967)</f>
        <v>0</v>
      </c>
      <c r="U967" s="14" t="str">
        <f t="shared" si="164"/>
        <v>食火蜥</v>
      </c>
      <c r="V967" s="14">
        <f t="shared" si="165"/>
        <v>2</v>
      </c>
      <c r="W967" s="14" t="str">
        <f t="shared" si="166"/>
        <v>食火蜥魂火-27</v>
      </c>
      <c r="X967" s="14">
        <f t="shared" si="167"/>
        <v>27</v>
      </c>
      <c r="Y967" s="14" t="str">
        <f>INDEX(挂机升级突破!$BJ$4:$BT$4,INDEX(挂机升级突破!$BG$6:$BG$57,卡牌消耗!X967))</f>
        <v>金币</v>
      </c>
      <c r="Z967" s="14">
        <f>ROUND(INDEX(挂机升级突破!$AZ$6:$AZ$57,卡牌消耗!X967)*INDEX(卡牌消耗!$B$8:$F$8,V967),0)</f>
        <v>15043</v>
      </c>
      <c r="AA967" s="14" t="str">
        <f>IF(S967&gt;0,INDEX(挂机升级突破!$BJ$4:$BT$4,S967),"")</f>
        <v>橙色基础材料</v>
      </c>
      <c r="AB967" s="14">
        <f>ROUND(INDEX(挂机升级突破!$BJ$6:$BT$57,卡牌消耗!X967,S967)*INDEX(卡牌消耗!$B$5:$F$5,V967),0)</f>
        <v>13</v>
      </c>
      <c r="AC967" s="14" t="str">
        <f>IF(T967&gt;0,INDEX(挂机升级突破!$BJ$4:$BT$4,T967),"")</f>
        <v/>
      </c>
      <c r="AD967" s="14" t="str">
        <f>IF(T967&gt;0,ROUND(INDEX(挂机升级突破!$BJ$6:$BT$57,卡牌消耗!X967,T967)*INDEX(卡牌消耗!$B$7:$F$7,V967),0),"")</f>
        <v/>
      </c>
    </row>
    <row r="968" spans="16:30" ht="16.5" x14ac:dyDescent="0.2">
      <c r="P968" s="120">
        <v>964</v>
      </c>
      <c r="Q968" s="14">
        <f t="shared" si="163"/>
        <v>19</v>
      </c>
      <c r="R968" s="14">
        <f>INDEX(挂机升级突破!$BG$6:$BG$57,卡牌消耗!X968)</f>
        <v>11</v>
      </c>
      <c r="S968" s="14">
        <f>INDEX(挂机升级突破!BH$6:BH$57,卡牌消耗!$X968)</f>
        <v>4</v>
      </c>
      <c r="T968" s="14">
        <f>INDEX(挂机升级突破!BI$6:BI$57,卡牌消耗!$X968)</f>
        <v>0</v>
      </c>
      <c r="U968" s="14" t="str">
        <f t="shared" si="164"/>
        <v>食火蜥</v>
      </c>
      <c r="V968" s="14">
        <f t="shared" si="165"/>
        <v>2</v>
      </c>
      <c r="W968" s="14" t="str">
        <f t="shared" si="166"/>
        <v>食火蜥魂火-28</v>
      </c>
      <c r="X968" s="14">
        <f t="shared" si="167"/>
        <v>28</v>
      </c>
      <c r="Y968" s="14" t="str">
        <f>INDEX(挂机升级突破!$BJ$4:$BT$4,INDEX(挂机升级突破!$BG$6:$BG$57,卡牌消耗!X968))</f>
        <v>金币</v>
      </c>
      <c r="Z968" s="14">
        <f>ROUND(INDEX(挂机升级突破!$AZ$6:$AZ$57,卡牌消耗!X968)*INDEX(卡牌消耗!$B$8:$F$8,V968),0)</f>
        <v>16779</v>
      </c>
      <c r="AA968" s="14" t="str">
        <f>IF(S968&gt;0,INDEX(挂机升级突破!$BJ$4:$BT$4,S968),"")</f>
        <v>橙色基础材料</v>
      </c>
      <c r="AB968" s="14">
        <f>ROUND(INDEX(挂机升级突破!$BJ$6:$BT$57,卡牌消耗!X968,S968)*INDEX(卡牌消耗!$B$5:$F$5,V968),0)</f>
        <v>13</v>
      </c>
      <c r="AC968" s="14" t="str">
        <f>IF(T968&gt;0,INDEX(挂机升级突破!$BJ$4:$BT$4,T968),"")</f>
        <v/>
      </c>
      <c r="AD968" s="14" t="str">
        <f>IF(T968&gt;0,ROUND(INDEX(挂机升级突破!$BJ$6:$BT$57,卡牌消耗!X968,T968)*INDEX(卡牌消耗!$B$7:$F$7,V968),0),"")</f>
        <v/>
      </c>
    </row>
    <row r="969" spans="16:30" ht="16.5" x14ac:dyDescent="0.2">
      <c r="P969" s="120">
        <v>965</v>
      </c>
      <c r="Q969" s="14">
        <f t="shared" si="163"/>
        <v>19</v>
      </c>
      <c r="R969" s="14">
        <f>INDEX(挂机升级突破!$BG$6:$BG$57,卡牌消耗!X969)</f>
        <v>11</v>
      </c>
      <c r="S969" s="14">
        <f>INDEX(挂机升级突破!BH$6:BH$57,卡牌消耗!$X969)</f>
        <v>4</v>
      </c>
      <c r="T969" s="14">
        <f>INDEX(挂机升级突破!BI$6:BI$57,卡牌消耗!$X969)</f>
        <v>0</v>
      </c>
      <c r="U969" s="14" t="str">
        <f t="shared" si="164"/>
        <v>食火蜥</v>
      </c>
      <c r="V969" s="14">
        <f t="shared" si="165"/>
        <v>2</v>
      </c>
      <c r="W969" s="14" t="str">
        <f t="shared" si="166"/>
        <v>食火蜥魂火-29</v>
      </c>
      <c r="X969" s="14">
        <f t="shared" si="167"/>
        <v>29</v>
      </c>
      <c r="Y969" s="14" t="str">
        <f>INDEX(挂机升级突破!$BJ$4:$BT$4,INDEX(挂机升级突破!$BG$6:$BG$57,卡牌消耗!X969))</f>
        <v>金币</v>
      </c>
      <c r="Z969" s="14">
        <f>ROUND(INDEX(挂机升级突破!$AZ$6:$AZ$57,卡牌消耗!X969)*INDEX(卡牌消耗!$B$8:$F$8,V969),0)</f>
        <v>17350</v>
      </c>
      <c r="AA969" s="14" t="str">
        <f>IF(S969&gt;0,INDEX(挂机升级突破!$BJ$4:$BT$4,S969),"")</f>
        <v>橙色基础材料</v>
      </c>
      <c r="AB969" s="14">
        <f>ROUND(INDEX(挂机升级突破!$BJ$6:$BT$57,卡牌消耗!X969,S969)*INDEX(卡牌消耗!$B$5:$F$5,V969),0)</f>
        <v>15</v>
      </c>
      <c r="AC969" s="14" t="str">
        <f>IF(T969&gt;0,INDEX(挂机升级突破!$BJ$4:$BT$4,T969),"")</f>
        <v/>
      </c>
      <c r="AD969" s="14" t="str">
        <f>IF(T969&gt;0,ROUND(INDEX(挂机升级突破!$BJ$6:$BT$57,卡牌消耗!X969,T969)*INDEX(卡牌消耗!$B$7:$F$7,V969),0),"")</f>
        <v/>
      </c>
    </row>
    <row r="970" spans="16:30" ht="16.5" x14ac:dyDescent="0.2">
      <c r="P970" s="120">
        <v>966</v>
      </c>
      <c r="Q970" s="14">
        <f t="shared" si="163"/>
        <v>19</v>
      </c>
      <c r="R970" s="14">
        <f>INDEX(挂机升级突破!$BG$6:$BG$57,卡牌消耗!X970)</f>
        <v>11</v>
      </c>
      <c r="S970" s="14">
        <f>INDEX(挂机升级突破!BH$6:BH$57,卡牌消耗!$X970)</f>
        <v>4</v>
      </c>
      <c r="T970" s="14">
        <f>INDEX(挂机升级突破!BI$6:BI$57,卡牌消耗!$X970)</f>
        <v>0</v>
      </c>
      <c r="U970" s="14" t="str">
        <f t="shared" si="164"/>
        <v>食火蜥</v>
      </c>
      <c r="V970" s="14">
        <f t="shared" si="165"/>
        <v>2</v>
      </c>
      <c r="W970" s="14" t="str">
        <f t="shared" si="166"/>
        <v>食火蜥魂火-30</v>
      </c>
      <c r="X970" s="14">
        <f t="shared" si="167"/>
        <v>30</v>
      </c>
      <c r="Y970" s="14" t="str">
        <f>INDEX(挂机升级突破!$BJ$4:$BT$4,INDEX(挂机升级突破!$BG$6:$BG$57,卡牌消耗!X970))</f>
        <v>金币</v>
      </c>
      <c r="Z970" s="14">
        <f>ROUND(INDEX(挂机升级突破!$AZ$6:$AZ$57,卡牌消耗!X970)*INDEX(卡牌消耗!$B$8:$F$8,V970),0)</f>
        <v>19352</v>
      </c>
      <c r="AA970" s="14" t="str">
        <f>IF(S970&gt;0,INDEX(挂机升级突破!$BJ$4:$BT$4,S970),"")</f>
        <v>橙色基础材料</v>
      </c>
      <c r="AB970" s="14">
        <f>ROUND(INDEX(挂机升级突破!$BJ$6:$BT$57,卡牌消耗!X970,S970)*INDEX(卡牌消耗!$B$5:$F$5,V970),0)</f>
        <v>15</v>
      </c>
      <c r="AC970" s="14" t="str">
        <f>IF(T970&gt;0,INDEX(挂机升级突破!$BJ$4:$BT$4,T970),"")</f>
        <v/>
      </c>
      <c r="AD970" s="14" t="str">
        <f>IF(T970&gt;0,ROUND(INDEX(挂机升级突破!$BJ$6:$BT$57,卡牌消耗!X970,T970)*INDEX(卡牌消耗!$B$7:$F$7,V970),0),"")</f>
        <v/>
      </c>
    </row>
    <row r="971" spans="16:30" ht="16.5" x14ac:dyDescent="0.2">
      <c r="P971" s="120">
        <v>967</v>
      </c>
      <c r="Q971" s="14">
        <f t="shared" si="163"/>
        <v>19</v>
      </c>
      <c r="R971" s="14">
        <f>INDEX(挂机升级突破!$BG$6:$BG$57,卡牌消耗!X971)</f>
        <v>11</v>
      </c>
      <c r="S971" s="14">
        <f>INDEX(挂机升级突破!BH$6:BH$57,卡牌消耗!$X971)</f>
        <v>4</v>
      </c>
      <c r="T971" s="14">
        <f>INDEX(挂机升级突破!BI$6:BI$57,卡牌消耗!$X971)</f>
        <v>0</v>
      </c>
      <c r="U971" s="14" t="str">
        <f t="shared" si="164"/>
        <v>食火蜥</v>
      </c>
      <c r="V971" s="14">
        <f t="shared" si="165"/>
        <v>2</v>
      </c>
      <c r="W971" s="14" t="str">
        <f t="shared" si="166"/>
        <v>食火蜥魂火-31</v>
      </c>
      <c r="X971" s="14">
        <f t="shared" si="167"/>
        <v>31</v>
      </c>
      <c r="Y971" s="14" t="str">
        <f>INDEX(挂机升级突破!$BJ$4:$BT$4,INDEX(挂机升级突破!$BG$6:$BG$57,卡牌消耗!X971))</f>
        <v>金币</v>
      </c>
      <c r="Z971" s="14">
        <f>ROUND(INDEX(挂机升级突破!$AZ$6:$AZ$57,卡牌消耗!X971)*INDEX(卡牌消耗!$B$8:$F$8,V971),0)</f>
        <v>20090</v>
      </c>
      <c r="AA971" s="14" t="str">
        <f>IF(S971&gt;0,INDEX(挂机升级突破!$BJ$4:$BT$4,S971),"")</f>
        <v>橙色基础材料</v>
      </c>
      <c r="AB971" s="14">
        <f>ROUND(INDEX(挂机升级突破!$BJ$6:$BT$57,卡牌消耗!X971,S971)*INDEX(卡牌消耗!$B$5:$F$5,V971),0)</f>
        <v>15</v>
      </c>
      <c r="AC971" s="14" t="str">
        <f>IF(T971&gt;0,INDEX(挂机升级突破!$BJ$4:$BT$4,T971),"")</f>
        <v/>
      </c>
      <c r="AD971" s="14" t="str">
        <f>IF(T971&gt;0,ROUND(INDEX(挂机升级突破!$BJ$6:$BT$57,卡牌消耗!X971,T971)*INDEX(卡牌消耗!$B$7:$F$7,V971),0),"")</f>
        <v/>
      </c>
    </row>
    <row r="972" spans="16:30" ht="16.5" x14ac:dyDescent="0.2">
      <c r="P972" s="120">
        <v>968</v>
      </c>
      <c r="Q972" s="14">
        <f t="shared" si="163"/>
        <v>19</v>
      </c>
      <c r="R972" s="14">
        <f>INDEX(挂机升级突破!$BG$6:$BG$57,卡牌消耗!X972)</f>
        <v>11</v>
      </c>
      <c r="S972" s="14">
        <f>INDEX(挂机升级突破!BH$6:BH$57,卡牌消耗!$X972)</f>
        <v>4</v>
      </c>
      <c r="T972" s="14">
        <f>INDEX(挂机升级突破!BI$6:BI$57,卡牌消耗!$X972)</f>
        <v>0</v>
      </c>
      <c r="U972" s="14" t="str">
        <f t="shared" si="164"/>
        <v>食火蜥</v>
      </c>
      <c r="V972" s="14">
        <f t="shared" si="165"/>
        <v>2</v>
      </c>
      <c r="W972" s="14" t="str">
        <f t="shared" si="166"/>
        <v>食火蜥魂火-32</v>
      </c>
      <c r="X972" s="14">
        <f t="shared" si="167"/>
        <v>32</v>
      </c>
      <c r="Y972" s="14" t="str">
        <f>INDEX(挂机升级突破!$BJ$4:$BT$4,INDEX(挂机升级突破!$BG$6:$BG$57,卡牌消耗!X972))</f>
        <v>金币</v>
      </c>
      <c r="Z972" s="14">
        <f>ROUND(INDEX(挂机升级突破!$AZ$6:$AZ$57,卡牌消耗!X972)*INDEX(卡牌消耗!$B$8:$F$8,V972),0)</f>
        <v>22411</v>
      </c>
      <c r="AA972" s="14" t="str">
        <f>IF(S972&gt;0,INDEX(挂机升级突破!$BJ$4:$BT$4,S972),"")</f>
        <v>橙色基础材料</v>
      </c>
      <c r="AB972" s="14">
        <f>ROUND(INDEX(挂机升级突破!$BJ$6:$BT$57,卡牌消耗!X972,S972)*INDEX(卡牌消耗!$B$5:$F$5,V972),0)</f>
        <v>15</v>
      </c>
      <c r="AC972" s="14" t="str">
        <f>IF(T972&gt;0,INDEX(挂机升级突破!$BJ$4:$BT$4,T972),"")</f>
        <v/>
      </c>
      <c r="AD972" s="14" t="str">
        <f>IF(T972&gt;0,ROUND(INDEX(挂机升级突破!$BJ$6:$BT$57,卡牌消耗!X972,T972)*INDEX(卡牌消耗!$B$7:$F$7,V972),0),"")</f>
        <v/>
      </c>
    </row>
    <row r="973" spans="16:30" ht="16.5" x14ac:dyDescent="0.2">
      <c r="P973" s="120">
        <v>969</v>
      </c>
      <c r="Q973" s="14">
        <f t="shared" si="163"/>
        <v>19</v>
      </c>
      <c r="R973" s="14">
        <f>INDEX(挂机升级突破!$BG$6:$BG$57,卡牌消耗!X973)</f>
        <v>11</v>
      </c>
      <c r="S973" s="14">
        <f>INDEX(挂机升级突破!BH$6:BH$57,卡牌消耗!$X973)</f>
        <v>4</v>
      </c>
      <c r="T973" s="14">
        <f>INDEX(挂机升级突破!BI$6:BI$57,卡牌消耗!$X973)</f>
        <v>0</v>
      </c>
      <c r="U973" s="14" t="str">
        <f t="shared" si="164"/>
        <v>食火蜥</v>
      </c>
      <c r="V973" s="14">
        <f t="shared" si="165"/>
        <v>2</v>
      </c>
      <c r="W973" s="14" t="str">
        <f t="shared" si="166"/>
        <v>食火蜥魂火-33</v>
      </c>
      <c r="X973" s="14">
        <f t="shared" si="167"/>
        <v>33</v>
      </c>
      <c r="Y973" s="14" t="str">
        <f>INDEX(挂机升级突破!$BJ$4:$BT$4,INDEX(挂机升级突破!$BG$6:$BG$57,卡牌消耗!X973))</f>
        <v>金币</v>
      </c>
      <c r="Z973" s="14">
        <f>ROUND(INDEX(挂机升级突破!$AZ$6:$AZ$57,卡牌消耗!X973)*INDEX(卡牌消耗!$B$8:$F$8,V973),0)</f>
        <v>23027</v>
      </c>
      <c r="AA973" s="14" t="str">
        <f>IF(S973&gt;0,INDEX(挂机升级突破!$BJ$4:$BT$4,S973),"")</f>
        <v>橙色基础材料</v>
      </c>
      <c r="AB973" s="14">
        <f>ROUND(INDEX(挂机升级突破!$BJ$6:$BT$57,卡牌消耗!X973,S973)*INDEX(卡牌消耗!$B$5:$F$5,V973),0)</f>
        <v>15</v>
      </c>
      <c r="AC973" s="14" t="str">
        <f>IF(T973&gt;0,INDEX(挂机升级突破!$BJ$4:$BT$4,T973),"")</f>
        <v/>
      </c>
      <c r="AD973" s="14" t="str">
        <f>IF(T973&gt;0,ROUND(INDEX(挂机升级突破!$BJ$6:$BT$57,卡牌消耗!X973,T973)*INDEX(卡牌消耗!$B$7:$F$7,V973),0),"")</f>
        <v/>
      </c>
    </row>
    <row r="974" spans="16:30" ht="16.5" x14ac:dyDescent="0.2">
      <c r="P974" s="120">
        <v>970</v>
      </c>
      <c r="Q974" s="14">
        <f t="shared" si="163"/>
        <v>19</v>
      </c>
      <c r="R974" s="14">
        <f>INDEX(挂机升级突破!$BG$6:$BG$57,卡牌消耗!X974)</f>
        <v>11</v>
      </c>
      <c r="S974" s="14">
        <f>INDEX(挂机升级突破!BH$6:BH$57,卡牌消耗!$X974)</f>
        <v>4</v>
      </c>
      <c r="T974" s="14">
        <f>INDEX(挂机升级突破!BI$6:BI$57,卡牌消耗!$X974)</f>
        <v>0</v>
      </c>
      <c r="U974" s="14" t="str">
        <f t="shared" si="164"/>
        <v>食火蜥</v>
      </c>
      <c r="V974" s="14">
        <f t="shared" si="165"/>
        <v>2</v>
      </c>
      <c r="W974" s="14" t="str">
        <f t="shared" si="166"/>
        <v>食火蜥魂火-34</v>
      </c>
      <c r="X974" s="14">
        <f t="shared" si="167"/>
        <v>34</v>
      </c>
      <c r="Y974" s="14" t="str">
        <f>INDEX(挂机升级突破!$BJ$4:$BT$4,INDEX(挂机升级突破!$BG$6:$BG$57,卡牌消耗!X974))</f>
        <v>金币</v>
      </c>
      <c r="Z974" s="14">
        <f>ROUND(INDEX(挂机升级突破!$AZ$6:$AZ$57,卡牌消耗!X974)*INDEX(卡牌消耗!$B$8:$F$8,V974),0)</f>
        <v>25683</v>
      </c>
      <c r="AA974" s="14" t="str">
        <f>IF(S974&gt;0,INDEX(挂机升级突破!$BJ$4:$BT$4,S974),"")</f>
        <v>橙色基础材料</v>
      </c>
      <c r="AB974" s="14">
        <f>ROUND(INDEX(挂机升级突破!$BJ$6:$BT$57,卡牌消耗!X974,S974)*INDEX(卡牌消耗!$B$5:$F$5,V974),0)</f>
        <v>17</v>
      </c>
      <c r="AC974" s="14" t="str">
        <f>IF(T974&gt;0,INDEX(挂机升级突破!$BJ$4:$BT$4,T974),"")</f>
        <v/>
      </c>
      <c r="AD974" s="14" t="str">
        <f>IF(T974&gt;0,ROUND(INDEX(挂机升级突破!$BJ$6:$BT$57,卡牌消耗!X974,T974)*INDEX(卡牌消耗!$B$7:$F$7,V974),0),"")</f>
        <v/>
      </c>
    </row>
    <row r="975" spans="16:30" ht="16.5" x14ac:dyDescent="0.2">
      <c r="P975" s="120">
        <v>971</v>
      </c>
      <c r="Q975" s="14">
        <f t="shared" si="163"/>
        <v>19</v>
      </c>
      <c r="R975" s="14">
        <f>INDEX(挂机升级突破!$BG$6:$BG$57,卡牌消耗!X975)</f>
        <v>11</v>
      </c>
      <c r="S975" s="14">
        <f>INDEX(挂机升级突破!BH$6:BH$57,卡牌消耗!$X975)</f>
        <v>4</v>
      </c>
      <c r="T975" s="14">
        <f>INDEX(挂机升级突破!BI$6:BI$57,卡牌消耗!$X975)</f>
        <v>0</v>
      </c>
      <c r="U975" s="14" t="str">
        <f t="shared" si="164"/>
        <v>食火蜥</v>
      </c>
      <c r="V975" s="14">
        <f t="shared" si="165"/>
        <v>2</v>
      </c>
      <c r="W975" s="14" t="str">
        <f t="shared" si="166"/>
        <v>食火蜥魂火-35</v>
      </c>
      <c r="X975" s="14">
        <f t="shared" si="167"/>
        <v>35</v>
      </c>
      <c r="Y975" s="14" t="str">
        <f>INDEX(挂机升级突破!$BJ$4:$BT$4,INDEX(挂机升级突破!$BG$6:$BG$57,卡牌消耗!X975))</f>
        <v>金币</v>
      </c>
      <c r="Z975" s="14">
        <f>ROUND(INDEX(挂机升级突破!$AZ$6:$AZ$57,卡牌消耗!X975)*INDEX(卡牌消耗!$B$8:$F$8,V975),0)</f>
        <v>26159</v>
      </c>
      <c r="AA975" s="14" t="str">
        <f>IF(S975&gt;0,INDEX(挂机升级突破!$BJ$4:$BT$4,S975),"")</f>
        <v>橙色基础材料</v>
      </c>
      <c r="AB975" s="14">
        <f>ROUND(INDEX(挂机升级突破!$BJ$6:$BT$57,卡牌消耗!X975,S975)*INDEX(卡牌消耗!$B$5:$F$5,V975),0)</f>
        <v>17</v>
      </c>
      <c r="AC975" s="14" t="str">
        <f>IF(T975&gt;0,INDEX(挂机升级突破!$BJ$4:$BT$4,T975),"")</f>
        <v/>
      </c>
      <c r="AD975" s="14" t="str">
        <f>IF(T975&gt;0,ROUND(INDEX(挂机升级突破!$BJ$6:$BT$57,卡牌消耗!X975,T975)*INDEX(卡牌消耗!$B$7:$F$7,V975),0),"")</f>
        <v/>
      </c>
    </row>
    <row r="976" spans="16:30" ht="16.5" x14ac:dyDescent="0.2">
      <c r="P976" s="120">
        <v>972</v>
      </c>
      <c r="Q976" s="14">
        <f t="shared" si="163"/>
        <v>19</v>
      </c>
      <c r="R976" s="14">
        <f>INDEX(挂机升级突破!$BG$6:$BG$57,卡牌消耗!X976)</f>
        <v>11</v>
      </c>
      <c r="S976" s="14">
        <f>INDEX(挂机升级突破!BH$6:BH$57,卡牌消耗!$X976)</f>
        <v>4</v>
      </c>
      <c r="T976" s="14">
        <f>INDEX(挂机升级突破!BI$6:BI$57,卡牌消耗!$X976)</f>
        <v>0</v>
      </c>
      <c r="U976" s="14" t="str">
        <f t="shared" si="164"/>
        <v>食火蜥</v>
      </c>
      <c r="V976" s="14">
        <f t="shared" si="165"/>
        <v>2</v>
      </c>
      <c r="W976" s="14" t="str">
        <f t="shared" si="166"/>
        <v>食火蜥魂火-36</v>
      </c>
      <c r="X976" s="14">
        <f t="shared" si="167"/>
        <v>36</v>
      </c>
      <c r="Y976" s="14" t="str">
        <f>INDEX(挂机升级突破!$BJ$4:$BT$4,INDEX(挂机升级突破!$BG$6:$BG$57,卡牌消耗!X976))</f>
        <v>金币</v>
      </c>
      <c r="Z976" s="14">
        <f>ROUND(INDEX(挂机升级突破!$AZ$6:$AZ$57,卡牌消耗!X976)*INDEX(卡牌消耗!$B$8:$F$8,V976),0)</f>
        <v>29176</v>
      </c>
      <c r="AA976" s="14" t="str">
        <f>IF(S976&gt;0,INDEX(挂机升级突破!$BJ$4:$BT$4,S976),"")</f>
        <v>橙色基础材料</v>
      </c>
      <c r="AB976" s="14">
        <f>ROUND(INDEX(挂机升级突破!$BJ$6:$BT$57,卡牌消耗!X976,S976)*INDEX(卡牌消耗!$B$5:$F$5,V976),0)</f>
        <v>17</v>
      </c>
      <c r="AC976" s="14" t="str">
        <f>IF(T976&gt;0,INDEX(挂机升级突破!$BJ$4:$BT$4,T976),"")</f>
        <v/>
      </c>
      <c r="AD976" s="14" t="str">
        <f>IF(T976&gt;0,ROUND(INDEX(挂机升级突破!$BJ$6:$BT$57,卡牌消耗!X976,T976)*INDEX(卡牌消耗!$B$7:$F$7,V976),0),"")</f>
        <v/>
      </c>
    </row>
    <row r="977" spans="16:30" ht="16.5" x14ac:dyDescent="0.2">
      <c r="P977" s="120">
        <v>973</v>
      </c>
      <c r="Q977" s="14">
        <f t="shared" si="163"/>
        <v>19</v>
      </c>
      <c r="R977" s="14">
        <f>INDEX(挂机升级突破!$BG$6:$BG$57,卡牌消耗!X977)</f>
        <v>11</v>
      </c>
      <c r="S977" s="14">
        <f>INDEX(挂机升级突破!BH$6:BH$57,卡牌消耗!$X977)</f>
        <v>4</v>
      </c>
      <c r="T977" s="14">
        <f>INDEX(挂机升级突破!BI$6:BI$57,卡牌消耗!$X977)</f>
        <v>0</v>
      </c>
      <c r="U977" s="14" t="str">
        <f t="shared" si="164"/>
        <v>食火蜥</v>
      </c>
      <c r="V977" s="14">
        <f t="shared" si="165"/>
        <v>2</v>
      </c>
      <c r="W977" s="14" t="str">
        <f t="shared" si="166"/>
        <v>食火蜥魂火-37</v>
      </c>
      <c r="X977" s="14">
        <f t="shared" si="167"/>
        <v>37</v>
      </c>
      <c r="Y977" s="14" t="str">
        <f>INDEX(挂机升级突破!$BJ$4:$BT$4,INDEX(挂机升级突破!$BG$6:$BG$57,卡牌消耗!X977))</f>
        <v>金币</v>
      </c>
      <c r="Z977" s="14">
        <f>ROUND(INDEX(挂机升级突破!$AZ$6:$AZ$57,卡牌消耗!X977)*INDEX(卡牌消耗!$B$8:$F$8,V977),0)</f>
        <v>29484</v>
      </c>
      <c r="AA977" s="14" t="str">
        <f>IF(S977&gt;0,INDEX(挂机升级突破!$BJ$4:$BT$4,S977),"")</f>
        <v>橙色基础材料</v>
      </c>
      <c r="AB977" s="14">
        <f>ROUND(INDEX(挂机升级突破!$BJ$6:$BT$57,卡牌消耗!X977,S977)*INDEX(卡牌消耗!$B$5:$F$5,V977),0)</f>
        <v>17</v>
      </c>
      <c r="AC977" s="14" t="str">
        <f>IF(T977&gt;0,INDEX(挂机升级突破!$BJ$4:$BT$4,T977),"")</f>
        <v/>
      </c>
      <c r="AD977" s="14" t="str">
        <f>IF(T977&gt;0,ROUND(INDEX(挂机升级突破!$BJ$6:$BT$57,卡牌消耗!X977,T977)*INDEX(卡牌消耗!$B$7:$F$7,V977),0),"")</f>
        <v/>
      </c>
    </row>
    <row r="978" spans="16:30" ht="16.5" x14ac:dyDescent="0.2">
      <c r="P978" s="120">
        <v>974</v>
      </c>
      <c r="Q978" s="14">
        <f t="shared" si="163"/>
        <v>19</v>
      </c>
      <c r="R978" s="14">
        <f>INDEX(挂机升级突破!$BG$6:$BG$57,卡牌消耗!X978)</f>
        <v>11</v>
      </c>
      <c r="S978" s="14">
        <f>INDEX(挂机升级突破!BH$6:BH$57,卡牌消耗!$X978)</f>
        <v>5</v>
      </c>
      <c r="T978" s="14">
        <f>INDEX(挂机升级突破!BI$6:BI$57,卡牌消耗!$X978)</f>
        <v>0</v>
      </c>
      <c r="U978" s="14" t="str">
        <f t="shared" si="164"/>
        <v>食火蜥</v>
      </c>
      <c r="V978" s="14">
        <f t="shared" si="165"/>
        <v>2</v>
      </c>
      <c r="W978" s="14" t="str">
        <f t="shared" si="166"/>
        <v>食火蜥魂火-38</v>
      </c>
      <c r="X978" s="14">
        <f t="shared" si="167"/>
        <v>38</v>
      </c>
      <c r="Y978" s="14" t="str">
        <f>INDEX(挂机升级突破!$BJ$4:$BT$4,INDEX(挂机升级突破!$BG$6:$BG$57,卡牌消耗!X978))</f>
        <v>金币</v>
      </c>
      <c r="Z978" s="14">
        <f>ROUND(INDEX(挂机升级突破!$AZ$6:$AZ$57,卡牌消耗!X978)*INDEX(卡牌消耗!$B$8:$F$8,V978),0)</f>
        <v>32886</v>
      </c>
      <c r="AA978" s="14" t="str">
        <f>IF(S978&gt;0,INDEX(挂机升级突破!$BJ$4:$BT$4,S978),"")</f>
        <v>红色基础材料</v>
      </c>
      <c r="AB978" s="14">
        <f>ROUND(INDEX(挂机升级突破!$BJ$6:$BT$57,卡牌消耗!X978,S978)*INDEX(卡牌消耗!$B$5:$F$5,V978),0)</f>
        <v>6</v>
      </c>
      <c r="AC978" s="14" t="str">
        <f>IF(T978&gt;0,INDEX(挂机升级突破!$BJ$4:$BT$4,T978),"")</f>
        <v/>
      </c>
      <c r="AD978" s="14" t="str">
        <f>IF(T978&gt;0,ROUND(INDEX(挂机升级突破!$BJ$6:$BT$57,卡牌消耗!X978,T978)*INDEX(卡牌消耗!$B$7:$F$7,V978),0),"")</f>
        <v/>
      </c>
    </row>
    <row r="979" spans="16:30" ht="16.5" x14ac:dyDescent="0.2">
      <c r="P979" s="120">
        <v>975</v>
      </c>
      <c r="Q979" s="14">
        <f t="shared" si="163"/>
        <v>19</v>
      </c>
      <c r="R979" s="14">
        <f>INDEX(挂机升级突破!$BG$6:$BG$57,卡牌消耗!X979)</f>
        <v>11</v>
      </c>
      <c r="S979" s="14">
        <f>INDEX(挂机升级突破!BH$6:BH$57,卡牌消耗!$X979)</f>
        <v>5</v>
      </c>
      <c r="T979" s="14">
        <f>INDEX(挂机升级突破!BI$6:BI$57,卡牌消耗!$X979)</f>
        <v>0</v>
      </c>
      <c r="U979" s="14" t="str">
        <f t="shared" si="164"/>
        <v>食火蜥</v>
      </c>
      <c r="V979" s="14">
        <f t="shared" si="165"/>
        <v>2</v>
      </c>
      <c r="W979" s="14" t="str">
        <f t="shared" si="166"/>
        <v>食火蜥魂火-39</v>
      </c>
      <c r="X979" s="14">
        <f t="shared" si="167"/>
        <v>39</v>
      </c>
      <c r="Y979" s="14" t="str">
        <f>INDEX(挂机升级突破!$BJ$4:$BT$4,INDEX(挂机升级突破!$BG$6:$BG$57,卡牌消耗!X979))</f>
        <v>金币</v>
      </c>
      <c r="Z979" s="14">
        <f>ROUND(INDEX(挂机升级突破!$AZ$6:$AZ$57,卡牌消耗!X979)*INDEX(卡牌消耗!$B$8:$F$8,V979),0)</f>
        <v>33002</v>
      </c>
      <c r="AA979" s="14" t="str">
        <f>IF(S979&gt;0,INDEX(挂机升级突破!$BJ$4:$BT$4,S979),"")</f>
        <v>红色基础材料</v>
      </c>
      <c r="AB979" s="14">
        <f>ROUND(INDEX(挂机升级突破!$BJ$6:$BT$57,卡牌消耗!X979,S979)*INDEX(卡牌消耗!$B$5:$F$5,V979),0)</f>
        <v>6</v>
      </c>
      <c r="AC979" s="14" t="str">
        <f>IF(T979&gt;0,INDEX(挂机升级突破!$BJ$4:$BT$4,T979),"")</f>
        <v/>
      </c>
      <c r="AD979" s="14" t="str">
        <f>IF(T979&gt;0,ROUND(INDEX(挂机升级突破!$BJ$6:$BT$57,卡牌消耗!X979,T979)*INDEX(卡牌消耗!$B$7:$F$7,V979),0),"")</f>
        <v/>
      </c>
    </row>
    <row r="980" spans="16:30" ht="16.5" x14ac:dyDescent="0.2">
      <c r="P980" s="120">
        <v>976</v>
      </c>
      <c r="Q980" s="14">
        <f t="shared" si="163"/>
        <v>19</v>
      </c>
      <c r="R980" s="14">
        <f>INDEX(挂机升级突破!$BG$6:$BG$57,卡牌消耗!X980)</f>
        <v>11</v>
      </c>
      <c r="S980" s="14">
        <f>INDEX(挂机升级突破!BH$6:BH$57,卡牌消耗!$X980)</f>
        <v>5</v>
      </c>
      <c r="T980" s="14">
        <f>INDEX(挂机升级突破!BI$6:BI$57,卡牌消耗!$X980)</f>
        <v>0</v>
      </c>
      <c r="U980" s="14" t="str">
        <f t="shared" si="164"/>
        <v>食火蜥</v>
      </c>
      <c r="V980" s="14">
        <f t="shared" si="165"/>
        <v>2</v>
      </c>
      <c r="W980" s="14" t="str">
        <f t="shared" si="166"/>
        <v>食火蜥魂火-40</v>
      </c>
      <c r="X980" s="14">
        <f t="shared" si="167"/>
        <v>40</v>
      </c>
      <c r="Y980" s="14" t="str">
        <f>INDEX(挂机升级突破!$BJ$4:$BT$4,INDEX(挂机升级突破!$BG$6:$BG$57,卡牌消耗!X980))</f>
        <v>金币</v>
      </c>
      <c r="Z980" s="14">
        <f>ROUND(INDEX(挂机升级突破!$AZ$6:$AZ$57,卡牌消耗!X980)*INDEX(卡牌消耗!$B$8:$F$8,V980),0)</f>
        <v>36810</v>
      </c>
      <c r="AA980" s="14" t="str">
        <f>IF(S980&gt;0,INDEX(挂机升级突破!$BJ$4:$BT$4,S980),"")</f>
        <v>红色基础材料</v>
      </c>
      <c r="AB980" s="14">
        <f>ROUND(INDEX(挂机升级突破!$BJ$6:$BT$57,卡牌消耗!X980,S980)*INDEX(卡牌消耗!$B$5:$F$5,V980),0)</f>
        <v>6</v>
      </c>
      <c r="AC980" s="14" t="str">
        <f>IF(T980&gt;0,INDEX(挂机升级突破!$BJ$4:$BT$4,T980),"")</f>
        <v/>
      </c>
      <c r="AD980" s="14" t="str">
        <f>IF(T980&gt;0,ROUND(INDEX(挂机升级突破!$BJ$6:$BT$57,卡牌消耗!X980,T980)*INDEX(卡牌消耗!$B$7:$F$7,V980),0),"")</f>
        <v/>
      </c>
    </row>
    <row r="981" spans="16:30" ht="16.5" x14ac:dyDescent="0.2">
      <c r="P981" s="120">
        <v>977</v>
      </c>
      <c r="Q981" s="14">
        <f t="shared" si="163"/>
        <v>19</v>
      </c>
      <c r="R981" s="14">
        <f>INDEX(挂机升级突破!$BG$6:$BG$57,卡牌消耗!X981)</f>
        <v>11</v>
      </c>
      <c r="S981" s="14">
        <f>INDEX(挂机升级突破!BH$6:BH$57,卡牌消耗!$X981)</f>
        <v>5</v>
      </c>
      <c r="T981" s="14">
        <f>INDEX(挂机升级突破!BI$6:BI$57,卡牌消耗!$X981)</f>
        <v>10</v>
      </c>
      <c r="U981" s="14" t="str">
        <f t="shared" si="164"/>
        <v>食火蜥</v>
      </c>
      <c r="V981" s="14">
        <f t="shared" si="165"/>
        <v>2</v>
      </c>
      <c r="W981" s="14" t="str">
        <f t="shared" si="166"/>
        <v>食火蜥魂火-41</v>
      </c>
      <c r="X981" s="14">
        <f t="shared" si="167"/>
        <v>41</v>
      </c>
      <c r="Y981" s="14" t="str">
        <f>INDEX(挂机升级突破!$BJ$4:$BT$4,INDEX(挂机升级突破!$BG$6:$BG$57,卡牌消耗!X981))</f>
        <v>金币</v>
      </c>
      <c r="Z981" s="14">
        <f>ROUND(INDEX(挂机升级突破!$AZ$6:$AZ$57,卡牌消耗!X981)*INDEX(卡牌消耗!$B$8:$F$8,V981),0)</f>
        <v>41251</v>
      </c>
      <c r="AA981" s="14" t="str">
        <f>IF(S981&gt;0,INDEX(挂机升级突破!$BJ$4:$BT$4,S981),"")</f>
        <v>红色基础材料</v>
      </c>
      <c r="AB981" s="14">
        <f>ROUND(INDEX(挂机升级突破!$BJ$6:$BT$57,卡牌消耗!X981,S981)*INDEX(卡牌消耗!$B$5:$F$5,V981),0)</f>
        <v>7</v>
      </c>
      <c r="AC981" s="14" t="str">
        <f>IF(T981&gt;0,INDEX(挂机升级突破!$BJ$4:$BT$4,T981),"")</f>
        <v>灵玉</v>
      </c>
      <c r="AD981" s="14">
        <f>IF(T981&gt;0,ROUND(INDEX(挂机升级突破!$BJ$6:$BT$57,卡牌消耗!X981,T981)*INDEX(卡牌消耗!$B$7:$F$7,V981),0),"")</f>
        <v>1</v>
      </c>
    </row>
    <row r="982" spans="16:30" ht="16.5" x14ac:dyDescent="0.2">
      <c r="P982" s="120">
        <v>978</v>
      </c>
      <c r="Q982" s="14">
        <f t="shared" si="163"/>
        <v>19</v>
      </c>
      <c r="R982" s="14">
        <f>INDEX(挂机升级突破!$BG$6:$BG$57,卡牌消耗!X982)</f>
        <v>11</v>
      </c>
      <c r="S982" s="14">
        <f>INDEX(挂机升级突破!BH$6:BH$57,卡牌消耗!$X982)</f>
        <v>5</v>
      </c>
      <c r="T982" s="14">
        <f>INDEX(挂机升级突破!BI$6:BI$57,卡牌消耗!$X982)</f>
        <v>10</v>
      </c>
      <c r="U982" s="14" t="str">
        <f t="shared" si="164"/>
        <v>食火蜥</v>
      </c>
      <c r="V982" s="14">
        <f t="shared" si="165"/>
        <v>2</v>
      </c>
      <c r="W982" s="14" t="str">
        <f t="shared" si="166"/>
        <v>食火蜥魂火-42</v>
      </c>
      <c r="X982" s="14">
        <f t="shared" si="167"/>
        <v>42</v>
      </c>
      <c r="Y982" s="14" t="str">
        <f>INDEX(挂机升级突破!$BJ$4:$BT$4,INDEX(挂机升级突破!$BG$6:$BG$57,卡牌消耗!X982))</f>
        <v>金币</v>
      </c>
      <c r="Z982" s="14">
        <f>ROUND(INDEX(挂机升级突破!$AZ$6:$AZ$57,卡牌消耗!X982)*INDEX(卡牌消耗!$B$8:$F$8,V982),0)</f>
        <v>46011</v>
      </c>
      <c r="AA982" s="14" t="str">
        <f>IF(S982&gt;0,INDEX(挂机升级突破!$BJ$4:$BT$4,S982),"")</f>
        <v>红色基础材料</v>
      </c>
      <c r="AB982" s="14">
        <f>ROUND(INDEX(挂机升级突破!$BJ$6:$BT$57,卡牌消耗!X982,S982)*INDEX(卡牌消耗!$B$5:$F$5,V982),0)</f>
        <v>7</v>
      </c>
      <c r="AC982" s="14" t="str">
        <f>IF(T982&gt;0,INDEX(挂机升级突破!$BJ$4:$BT$4,T982),"")</f>
        <v>灵玉</v>
      </c>
      <c r="AD982" s="14">
        <f>IF(T982&gt;0,ROUND(INDEX(挂机升级突破!$BJ$6:$BT$57,卡牌消耗!X982,T982)*INDEX(卡牌消耗!$B$7:$F$7,V982),0),"")</f>
        <v>1</v>
      </c>
    </row>
    <row r="983" spans="16:30" ht="16.5" x14ac:dyDescent="0.2">
      <c r="P983" s="120">
        <v>979</v>
      </c>
      <c r="Q983" s="14">
        <f t="shared" si="163"/>
        <v>19</v>
      </c>
      <c r="R983" s="14">
        <f>INDEX(挂机升级突破!$BG$6:$BG$57,卡牌消耗!X983)</f>
        <v>11</v>
      </c>
      <c r="S983" s="14">
        <f>INDEX(挂机升级突破!BH$6:BH$57,卡牌消耗!$X983)</f>
        <v>5</v>
      </c>
      <c r="T983" s="14">
        <f>INDEX(挂机升级突破!BI$6:BI$57,卡牌消耗!$X983)</f>
        <v>10</v>
      </c>
      <c r="U983" s="14" t="str">
        <f t="shared" si="164"/>
        <v>食火蜥</v>
      </c>
      <c r="V983" s="14">
        <f t="shared" si="165"/>
        <v>2</v>
      </c>
      <c r="W983" s="14" t="str">
        <f t="shared" si="166"/>
        <v>食火蜥魂火-43</v>
      </c>
      <c r="X983" s="14">
        <f t="shared" si="167"/>
        <v>43</v>
      </c>
      <c r="Y983" s="14" t="str">
        <f>INDEX(挂机升级突破!$BJ$4:$BT$4,INDEX(挂机升级突破!$BG$6:$BG$57,卡牌消耗!X983))</f>
        <v>金币</v>
      </c>
      <c r="Z983" s="14">
        <f>ROUND(INDEX(挂机升级突破!$AZ$6:$AZ$57,卡牌消耗!X983)*INDEX(卡牌消耗!$B$8:$F$8,V983),0)</f>
        <v>49140</v>
      </c>
      <c r="AA983" s="14" t="str">
        <f>IF(S983&gt;0,INDEX(挂机升级突破!$BJ$4:$BT$4,S983),"")</f>
        <v>红色基础材料</v>
      </c>
      <c r="AB983" s="14">
        <f>ROUND(INDEX(挂机升级突破!$BJ$6:$BT$57,卡牌消耗!X983,S983)*INDEX(卡牌消耗!$B$5:$F$5,V983),0)</f>
        <v>7</v>
      </c>
      <c r="AC983" s="14" t="str">
        <f>IF(T983&gt;0,INDEX(挂机升级突破!$BJ$4:$BT$4,T983),"")</f>
        <v>灵玉</v>
      </c>
      <c r="AD983" s="14">
        <f>IF(T983&gt;0,ROUND(INDEX(挂机升级突破!$BJ$6:$BT$57,卡牌消耗!X983,T983)*INDEX(卡牌消耗!$B$7:$F$7,V983),0),"")</f>
        <v>1</v>
      </c>
    </row>
    <row r="984" spans="16:30" ht="16.5" x14ac:dyDescent="0.2">
      <c r="P984" s="120">
        <v>980</v>
      </c>
      <c r="Q984" s="14">
        <f t="shared" si="163"/>
        <v>19</v>
      </c>
      <c r="R984" s="14">
        <f>INDEX(挂机升级突破!$BG$6:$BG$57,卡牌消耗!X984)</f>
        <v>11</v>
      </c>
      <c r="S984" s="14">
        <f>INDEX(挂机升级突破!BH$6:BH$57,卡牌消耗!$X984)</f>
        <v>5</v>
      </c>
      <c r="T984" s="14">
        <f>INDEX(挂机升级突破!BI$6:BI$57,卡牌消耗!$X984)</f>
        <v>10</v>
      </c>
      <c r="U984" s="14" t="str">
        <f t="shared" si="164"/>
        <v>食火蜥</v>
      </c>
      <c r="V984" s="14">
        <f t="shared" si="165"/>
        <v>2</v>
      </c>
      <c r="W984" s="14" t="str">
        <f t="shared" si="166"/>
        <v>食火蜥魂火-44</v>
      </c>
      <c r="X984" s="14">
        <f t="shared" si="167"/>
        <v>44</v>
      </c>
      <c r="Y984" s="14" t="str">
        <f>INDEX(挂机升级突破!$BJ$4:$BT$4,INDEX(挂机升级突破!$BG$6:$BG$57,卡牌消耗!X984))</f>
        <v>金币</v>
      </c>
      <c r="Z984" s="14">
        <f>ROUND(INDEX(挂机升级突破!$AZ$6:$AZ$57,卡牌消耗!X984)*INDEX(卡牌消耗!$B$8:$F$8,V984),0)</f>
        <v>54810</v>
      </c>
      <c r="AA984" s="14" t="str">
        <f>IF(S984&gt;0,INDEX(挂机升级突破!$BJ$4:$BT$4,S984),"")</f>
        <v>红色基础材料</v>
      </c>
      <c r="AB984" s="14">
        <f>ROUND(INDEX(挂机升级突破!$BJ$6:$BT$57,卡牌消耗!X984,S984)*INDEX(卡牌消耗!$B$5:$F$5,V984),0)</f>
        <v>9</v>
      </c>
      <c r="AC984" s="14" t="str">
        <f>IF(T984&gt;0,INDEX(挂机升级突破!$BJ$4:$BT$4,T984),"")</f>
        <v>灵玉</v>
      </c>
      <c r="AD984" s="14">
        <f>IF(T984&gt;0,ROUND(INDEX(挂机升级突破!$BJ$6:$BT$57,卡牌消耗!X984,T984)*INDEX(卡牌消耗!$B$7:$F$7,V984),0),"")</f>
        <v>1</v>
      </c>
    </row>
    <row r="985" spans="16:30" ht="16.5" x14ac:dyDescent="0.2">
      <c r="P985" s="120">
        <v>981</v>
      </c>
      <c r="Q985" s="14">
        <f t="shared" si="163"/>
        <v>19</v>
      </c>
      <c r="R985" s="14">
        <f>INDEX(挂机升级突破!$BG$6:$BG$57,卡牌消耗!X985)</f>
        <v>11</v>
      </c>
      <c r="S985" s="14">
        <f>INDEX(挂机升级突破!BH$6:BH$57,卡牌消耗!$X985)</f>
        <v>5</v>
      </c>
      <c r="T985" s="14">
        <f>INDEX(挂机升级突破!BI$6:BI$57,卡牌消耗!$X985)</f>
        <v>10</v>
      </c>
      <c r="U985" s="14" t="str">
        <f t="shared" si="164"/>
        <v>食火蜥</v>
      </c>
      <c r="V985" s="14">
        <f t="shared" si="165"/>
        <v>2</v>
      </c>
      <c r="W985" s="14" t="str">
        <f t="shared" si="166"/>
        <v>食火蜥魂火-45</v>
      </c>
      <c r="X985" s="14">
        <f t="shared" si="167"/>
        <v>45</v>
      </c>
      <c r="Y985" s="14" t="str">
        <f>INDEX(挂机升级突破!$BJ$4:$BT$4,INDEX(挂机升级突破!$BG$6:$BG$57,卡牌消耗!X985))</f>
        <v>金币</v>
      </c>
      <c r="Z985" s="14">
        <f>ROUND(INDEX(挂机升级突破!$AZ$6:$AZ$57,卡牌消耗!X985)*INDEX(卡牌消耗!$B$8:$F$8,V985),0)</f>
        <v>59245</v>
      </c>
      <c r="AA985" s="14" t="str">
        <f>IF(S985&gt;0,INDEX(挂机升级突破!$BJ$4:$BT$4,S985),"")</f>
        <v>红色基础材料</v>
      </c>
      <c r="AB985" s="14">
        <f>ROUND(INDEX(挂机升级突破!$BJ$6:$BT$57,卡牌消耗!X985,S985)*INDEX(卡牌消耗!$B$5:$F$5,V985),0)</f>
        <v>9</v>
      </c>
      <c r="AC985" s="14" t="str">
        <f>IF(T985&gt;0,INDEX(挂机升级突破!$BJ$4:$BT$4,T985),"")</f>
        <v>灵玉</v>
      </c>
      <c r="AD985" s="14">
        <f>IF(T985&gt;0,ROUND(INDEX(挂机升级突破!$BJ$6:$BT$57,卡牌消耗!X985,T985)*INDEX(卡牌消耗!$B$7:$F$7,V985),0),"")</f>
        <v>1</v>
      </c>
    </row>
    <row r="986" spans="16:30" ht="16.5" x14ac:dyDescent="0.2">
      <c r="P986" s="120">
        <v>982</v>
      </c>
      <c r="Q986" s="14">
        <f t="shared" si="163"/>
        <v>19</v>
      </c>
      <c r="R986" s="14">
        <f>INDEX(挂机升级突破!$BG$6:$BG$57,卡牌消耗!X986)</f>
        <v>11</v>
      </c>
      <c r="S986" s="14">
        <f>INDEX(挂机升级突破!BH$6:BH$57,卡牌消耗!$X986)</f>
        <v>5</v>
      </c>
      <c r="T986" s="14">
        <f>INDEX(挂机升级突破!BI$6:BI$57,卡牌消耗!$X986)</f>
        <v>10</v>
      </c>
      <c r="U986" s="14" t="str">
        <f t="shared" si="164"/>
        <v>食火蜥</v>
      </c>
      <c r="V986" s="14">
        <f t="shared" si="165"/>
        <v>2</v>
      </c>
      <c r="W986" s="14" t="str">
        <f t="shared" si="166"/>
        <v>食火蜥魂火-46</v>
      </c>
      <c r="X986" s="14">
        <f t="shared" si="167"/>
        <v>46</v>
      </c>
      <c r="Y986" s="14" t="str">
        <f>INDEX(挂机升级突破!$BJ$4:$BT$4,INDEX(挂机升级突破!$BG$6:$BG$57,卡牌消耗!X986))</f>
        <v>金币</v>
      </c>
      <c r="Z986" s="14">
        <f>ROUND(INDEX(挂机升级突破!$AZ$6:$AZ$57,卡牌消耗!X986)*INDEX(卡牌消耗!$B$8:$F$8,V986),0)</f>
        <v>66080</v>
      </c>
      <c r="AA986" s="14" t="str">
        <f>IF(S986&gt;0,INDEX(挂机升级突破!$BJ$4:$BT$4,S986),"")</f>
        <v>红色基础材料</v>
      </c>
      <c r="AB986" s="14">
        <f>ROUND(INDEX(挂机升级突破!$BJ$6:$BT$57,卡牌消耗!X986,S986)*INDEX(卡牌消耗!$B$5:$F$5,V986),0)</f>
        <v>9</v>
      </c>
      <c r="AC986" s="14" t="str">
        <f>IF(T986&gt;0,INDEX(挂机升级突破!$BJ$4:$BT$4,T986),"")</f>
        <v>灵玉</v>
      </c>
      <c r="AD986" s="14">
        <f>IF(T986&gt;0,ROUND(INDEX(挂机升级突破!$BJ$6:$BT$57,卡牌消耗!X986,T986)*INDEX(卡牌消耗!$B$7:$F$7,V986),0),"")</f>
        <v>1</v>
      </c>
    </row>
    <row r="987" spans="16:30" ht="16.5" x14ac:dyDescent="0.2">
      <c r="P987" s="120">
        <v>983</v>
      </c>
      <c r="Q987" s="14">
        <f t="shared" si="163"/>
        <v>19</v>
      </c>
      <c r="R987" s="14">
        <f>INDEX(挂机升级突破!$BG$6:$BG$57,卡牌消耗!X987)</f>
        <v>11</v>
      </c>
      <c r="S987" s="14">
        <f>INDEX(挂机升级突破!BH$6:BH$57,卡牌消耗!$X987)</f>
        <v>5</v>
      </c>
      <c r="T987" s="14">
        <f>INDEX(挂机升级突破!BI$6:BI$57,卡牌消耗!$X987)</f>
        <v>10</v>
      </c>
      <c r="U987" s="14" t="str">
        <f t="shared" si="164"/>
        <v>食火蜥</v>
      </c>
      <c r="V987" s="14">
        <f t="shared" si="165"/>
        <v>2</v>
      </c>
      <c r="W987" s="14" t="str">
        <f t="shared" si="166"/>
        <v>食火蜥魂火-47</v>
      </c>
      <c r="X987" s="14">
        <f t="shared" si="167"/>
        <v>47</v>
      </c>
      <c r="Y987" s="14" t="str">
        <f>INDEX(挂机升级突破!$BJ$4:$BT$4,INDEX(挂机升级突破!$BG$6:$BG$57,卡牌消耗!X987))</f>
        <v>金币</v>
      </c>
      <c r="Z987" s="14">
        <f>ROUND(INDEX(挂机升级突破!$AZ$6:$AZ$57,卡牌消耗!X987)*INDEX(卡牌消耗!$B$8:$F$8,V987),0)</f>
        <v>70371</v>
      </c>
      <c r="AA987" s="14" t="str">
        <f>IF(S987&gt;0,INDEX(挂机升级突破!$BJ$4:$BT$4,S987),"")</f>
        <v>红色基础材料</v>
      </c>
      <c r="AB987" s="14">
        <f>ROUND(INDEX(挂机升级突破!$BJ$6:$BT$57,卡牌消耗!X987,S987)*INDEX(卡牌消耗!$B$5:$F$5,V987),0)</f>
        <v>9</v>
      </c>
      <c r="AC987" s="14" t="str">
        <f>IF(T987&gt;0,INDEX(挂机升级突破!$BJ$4:$BT$4,T987),"")</f>
        <v>灵玉</v>
      </c>
      <c r="AD987" s="14">
        <f>IF(T987&gt;0,ROUND(INDEX(挂机升级突破!$BJ$6:$BT$57,卡牌消耗!X987,T987)*INDEX(卡牌消耗!$B$7:$F$7,V987),0),"")</f>
        <v>1</v>
      </c>
    </row>
    <row r="988" spans="16:30" ht="16.5" x14ac:dyDescent="0.2">
      <c r="P988" s="120">
        <v>984</v>
      </c>
      <c r="Q988" s="14">
        <f t="shared" si="163"/>
        <v>19</v>
      </c>
      <c r="R988" s="14">
        <f>INDEX(挂机升级突破!$BG$6:$BG$57,卡牌消耗!X988)</f>
        <v>11</v>
      </c>
      <c r="S988" s="14">
        <f>INDEX(挂机升级突破!BH$6:BH$57,卡牌消耗!$X988)</f>
        <v>5</v>
      </c>
      <c r="T988" s="14">
        <f>INDEX(挂机升级突破!BI$6:BI$57,卡牌消耗!$X988)</f>
        <v>10</v>
      </c>
      <c r="U988" s="14" t="str">
        <f t="shared" si="164"/>
        <v>食火蜥</v>
      </c>
      <c r="V988" s="14">
        <f t="shared" si="165"/>
        <v>2</v>
      </c>
      <c r="W988" s="14" t="str">
        <f t="shared" si="166"/>
        <v>食火蜥魂火-48</v>
      </c>
      <c r="X988" s="14">
        <f t="shared" si="167"/>
        <v>48</v>
      </c>
      <c r="Y988" s="14" t="str">
        <f>INDEX(挂机升级突破!$BJ$4:$BT$4,INDEX(挂机升级突破!$BG$6:$BG$57,卡牌消耗!X988))</f>
        <v>金币</v>
      </c>
      <c r="Z988" s="14">
        <f>ROUND(INDEX(挂机升级突破!$AZ$6:$AZ$57,卡牌消耗!X988)*INDEX(卡牌消耗!$B$8:$F$8,V988),0)</f>
        <v>78491</v>
      </c>
      <c r="AA988" s="14" t="str">
        <f>IF(S988&gt;0,INDEX(挂机升级突破!$BJ$4:$BT$4,S988),"")</f>
        <v>红色基础材料</v>
      </c>
      <c r="AB988" s="14">
        <f>ROUND(INDEX(挂机升级突破!$BJ$6:$BT$57,卡牌消耗!X988,S988)*INDEX(卡牌消耗!$B$5:$F$5,V988),0)</f>
        <v>9</v>
      </c>
      <c r="AC988" s="14" t="str">
        <f>IF(T988&gt;0,INDEX(挂机升级突破!$BJ$4:$BT$4,T988),"")</f>
        <v>灵玉</v>
      </c>
      <c r="AD988" s="14">
        <f>IF(T988&gt;0,ROUND(INDEX(挂机升级突破!$BJ$6:$BT$57,卡牌消耗!X988,T988)*INDEX(卡牌消耗!$B$7:$F$7,V988),0),"")</f>
        <v>1</v>
      </c>
    </row>
    <row r="989" spans="16:30" ht="16.5" x14ac:dyDescent="0.2">
      <c r="P989" s="120">
        <v>985</v>
      </c>
      <c r="Q989" s="14">
        <f t="shared" si="163"/>
        <v>19</v>
      </c>
      <c r="R989" s="14">
        <f>INDEX(挂机升级突破!$BG$6:$BG$57,卡牌消耗!X989)</f>
        <v>11</v>
      </c>
      <c r="S989" s="14">
        <f>INDEX(挂机升级突破!BH$6:BH$57,卡牌消耗!$X989)</f>
        <v>5</v>
      </c>
      <c r="T989" s="14">
        <f>INDEX(挂机升级突破!BI$6:BI$57,卡牌消耗!$X989)</f>
        <v>10</v>
      </c>
      <c r="U989" s="14" t="str">
        <f t="shared" si="164"/>
        <v>食火蜥</v>
      </c>
      <c r="V989" s="14">
        <f t="shared" si="165"/>
        <v>2</v>
      </c>
      <c r="W989" s="14" t="str">
        <f t="shared" si="166"/>
        <v>食火蜥魂火-49</v>
      </c>
      <c r="X989" s="14">
        <f t="shared" si="167"/>
        <v>49</v>
      </c>
      <c r="Y989" s="14" t="str">
        <f>INDEX(挂机升级突破!$BJ$4:$BT$4,INDEX(挂机升级突破!$BG$6:$BG$57,卡牌消耗!X989))</f>
        <v>金币</v>
      </c>
      <c r="Z989" s="14">
        <f>ROUND(INDEX(挂机升级突破!$AZ$6:$AZ$57,卡牌消耗!X989)*INDEX(卡牌消耗!$B$8:$F$8,V989),0)</f>
        <v>82555</v>
      </c>
      <c r="AA989" s="14" t="str">
        <f>IF(S989&gt;0,INDEX(挂机升级突破!$BJ$4:$BT$4,S989),"")</f>
        <v>红色基础材料</v>
      </c>
      <c r="AB989" s="14">
        <f>ROUND(INDEX(挂机升级突破!$BJ$6:$BT$57,卡牌消耗!X989,S989)*INDEX(卡牌消耗!$B$5:$F$5,V989),0)</f>
        <v>10</v>
      </c>
      <c r="AC989" s="14" t="str">
        <f>IF(T989&gt;0,INDEX(挂机升级突破!$BJ$4:$BT$4,T989),"")</f>
        <v>灵玉</v>
      </c>
      <c r="AD989" s="14">
        <f>IF(T989&gt;0,ROUND(INDEX(挂机升级突破!$BJ$6:$BT$57,卡牌消耗!X989,T989)*INDEX(卡牌消耗!$B$7:$F$7,V989),0),"")</f>
        <v>1</v>
      </c>
    </row>
    <row r="990" spans="16:30" ht="16.5" x14ac:dyDescent="0.2">
      <c r="P990" s="120">
        <v>986</v>
      </c>
      <c r="Q990" s="14">
        <f t="shared" si="163"/>
        <v>19</v>
      </c>
      <c r="R990" s="14">
        <f>INDEX(挂机升级突破!$BG$6:$BG$57,卡牌消耗!X990)</f>
        <v>11</v>
      </c>
      <c r="S990" s="14">
        <f>INDEX(挂机升级突破!BH$6:BH$57,卡牌消耗!$X990)</f>
        <v>5</v>
      </c>
      <c r="T990" s="14">
        <f>INDEX(挂机升级突破!BI$6:BI$57,卡牌消耗!$X990)</f>
        <v>10</v>
      </c>
      <c r="U990" s="14" t="str">
        <f t="shared" si="164"/>
        <v>食火蜥</v>
      </c>
      <c r="V990" s="14">
        <f t="shared" si="165"/>
        <v>2</v>
      </c>
      <c r="W990" s="14" t="str">
        <f t="shared" si="166"/>
        <v>食火蜥魂火-50</v>
      </c>
      <c r="X990" s="14">
        <f t="shared" si="167"/>
        <v>50</v>
      </c>
      <c r="Y990" s="14" t="str">
        <f>INDEX(挂机升级突破!$BJ$4:$BT$4,INDEX(挂机升级突破!$BG$6:$BG$57,卡牌消耗!X990))</f>
        <v>金币</v>
      </c>
      <c r="Z990" s="14">
        <f>ROUND(INDEX(挂机升级突破!$AZ$6:$AZ$57,卡牌消耗!X990)*INDEX(卡牌消耗!$B$8:$F$8,V990),0)</f>
        <v>92078</v>
      </c>
      <c r="AA990" s="14" t="str">
        <f>IF(S990&gt;0,INDEX(挂机升级突破!$BJ$4:$BT$4,S990),"")</f>
        <v>红色基础材料</v>
      </c>
      <c r="AB990" s="14">
        <f>ROUND(INDEX(挂机升级突破!$BJ$6:$BT$57,卡牌消耗!X990,S990)*INDEX(卡牌消耗!$B$5:$F$5,V990),0)</f>
        <v>10</v>
      </c>
      <c r="AC990" s="14" t="str">
        <f>IF(T990&gt;0,INDEX(挂机升级突破!$BJ$4:$BT$4,T990),"")</f>
        <v>灵玉</v>
      </c>
      <c r="AD990" s="14">
        <f>IF(T990&gt;0,ROUND(INDEX(挂机升级突破!$BJ$6:$BT$57,卡牌消耗!X990,T990)*INDEX(卡牌消耗!$B$7:$F$7,V990),0),"")</f>
        <v>1</v>
      </c>
    </row>
    <row r="991" spans="16:30" ht="16.5" x14ac:dyDescent="0.2">
      <c r="P991" s="120">
        <v>987</v>
      </c>
      <c r="Q991" s="14">
        <f t="shared" si="163"/>
        <v>19</v>
      </c>
      <c r="R991" s="14">
        <f>INDEX(挂机升级突破!$BG$6:$BG$57,卡牌消耗!X991)</f>
        <v>11</v>
      </c>
      <c r="S991" s="14">
        <f>INDEX(挂机升级突破!BH$6:BH$57,卡牌消耗!$X991)</f>
        <v>5</v>
      </c>
      <c r="T991" s="14">
        <f>INDEX(挂机升级突破!BI$6:BI$57,卡牌消耗!$X991)</f>
        <v>10</v>
      </c>
      <c r="U991" s="14" t="str">
        <f t="shared" si="164"/>
        <v>食火蜥</v>
      </c>
      <c r="V991" s="14">
        <f t="shared" si="165"/>
        <v>2</v>
      </c>
      <c r="W991" s="14" t="str">
        <f t="shared" si="166"/>
        <v>食火蜥魂火-51</v>
      </c>
      <c r="X991" s="14">
        <f t="shared" si="167"/>
        <v>51</v>
      </c>
      <c r="Y991" s="14" t="str">
        <f>INDEX(挂机升级突破!$BJ$4:$BT$4,INDEX(挂机升级突破!$BG$6:$BG$57,卡牌消耗!X991))</f>
        <v>金币</v>
      </c>
      <c r="Z991" s="14">
        <f>ROUND(INDEX(挂机升级突破!$AZ$6:$AZ$57,卡牌消耗!X991)*INDEX(卡牌消耗!$B$8:$F$8,V991),0)</f>
        <v>96096</v>
      </c>
      <c r="AA991" s="14" t="str">
        <f>IF(S991&gt;0,INDEX(挂机升级突破!$BJ$4:$BT$4,S991),"")</f>
        <v>红色基础材料</v>
      </c>
      <c r="AB991" s="14">
        <f>ROUND(INDEX(挂机升级突破!$BJ$6:$BT$57,卡牌消耗!X991,S991)*INDEX(卡牌消耗!$B$5:$F$5,V991),0)</f>
        <v>10</v>
      </c>
      <c r="AC991" s="14" t="str">
        <f>IF(T991&gt;0,INDEX(挂机升级突破!$BJ$4:$BT$4,T991),"")</f>
        <v>灵玉</v>
      </c>
      <c r="AD991" s="14">
        <f>IF(T991&gt;0,ROUND(INDEX(挂机升级突破!$BJ$6:$BT$57,卡牌消耗!X991,T991)*INDEX(卡牌消耗!$B$7:$F$7,V991),0),"")</f>
        <v>1</v>
      </c>
    </row>
    <row r="992" spans="16:30" ht="16.5" x14ac:dyDescent="0.2">
      <c r="P992" s="120">
        <v>988</v>
      </c>
      <c r="Q992" s="14">
        <f t="shared" si="163"/>
        <v>19</v>
      </c>
      <c r="R992" s="14">
        <f>INDEX(挂机升级突破!$BG$6:$BG$57,卡牌消耗!X992)</f>
        <v>11</v>
      </c>
      <c r="S992" s="14">
        <f>INDEX(挂机升级突破!BH$6:BH$57,卡牌消耗!$X992)</f>
        <v>5</v>
      </c>
      <c r="T992" s="14">
        <f>INDEX(挂机升级突破!BI$6:BI$57,卡牌消耗!$X992)</f>
        <v>10</v>
      </c>
      <c r="U992" s="14" t="str">
        <f t="shared" si="164"/>
        <v>食火蜥</v>
      </c>
      <c r="V992" s="14">
        <f t="shared" si="165"/>
        <v>2</v>
      </c>
      <c r="W992" s="14" t="str">
        <f t="shared" si="166"/>
        <v>食火蜥魂火-52</v>
      </c>
      <c r="X992" s="14">
        <f t="shared" si="167"/>
        <v>52</v>
      </c>
      <c r="Y992" s="14" t="str">
        <f>INDEX(挂机升级突破!$BJ$4:$BT$4,INDEX(挂机升级突破!$BG$6:$BG$57,卡牌消耗!X992))</f>
        <v>金币</v>
      </c>
      <c r="Z992" s="14">
        <f>ROUND(INDEX(挂机升级突破!$AZ$6:$AZ$57,卡牌消耗!X992)*INDEX(卡牌消耗!$B$8:$F$8,V992),0)</f>
        <v>107184</v>
      </c>
      <c r="AA992" s="14" t="str">
        <f>IF(S992&gt;0,INDEX(挂机升级突破!$BJ$4:$BT$4,S992),"")</f>
        <v>红色基础材料</v>
      </c>
      <c r="AB992" s="14">
        <f>ROUND(INDEX(挂机升级突破!$BJ$6:$BT$57,卡牌消耗!X992,S992)*INDEX(卡牌消耗!$B$5:$F$5,V992),0)</f>
        <v>10</v>
      </c>
      <c r="AC992" s="14" t="str">
        <f>IF(T992&gt;0,INDEX(挂机升级突破!$BJ$4:$BT$4,T992),"")</f>
        <v>灵玉</v>
      </c>
      <c r="AD992" s="14">
        <f>IF(T992&gt;0,ROUND(INDEX(挂机升级突破!$BJ$6:$BT$57,卡牌消耗!X992,T992)*INDEX(卡牌消耗!$B$7:$F$7,V992),0),"")</f>
        <v>1</v>
      </c>
    </row>
    <row r="993" spans="16:30" ht="16.5" x14ac:dyDescent="0.2">
      <c r="P993" s="120">
        <v>989</v>
      </c>
      <c r="Q993" s="14">
        <f t="shared" si="163"/>
        <v>20</v>
      </c>
      <c r="R993" s="14">
        <f>INDEX(挂机升级突破!$BG$6:$BG$57,卡牌消耗!X993)</f>
        <v>11</v>
      </c>
      <c r="S993" s="14">
        <f>INDEX(挂机升级突破!BH$6:BH$57,卡牌消耗!$X993)</f>
        <v>1</v>
      </c>
      <c r="T993" s="14">
        <f>INDEX(挂机升级突破!BI$6:BI$57,卡牌消耗!$X993)</f>
        <v>0</v>
      </c>
      <c r="U993" s="14" t="str">
        <f t="shared" si="164"/>
        <v>高顺</v>
      </c>
      <c r="V993" s="14">
        <f t="shared" si="165"/>
        <v>3</v>
      </c>
      <c r="W993" s="14" t="str">
        <f t="shared" si="166"/>
        <v>高顺魂火-1</v>
      </c>
      <c r="X993" s="14">
        <f t="shared" si="167"/>
        <v>1</v>
      </c>
      <c r="Y993" s="14" t="str">
        <f>INDEX(挂机升级突破!$BJ$4:$BT$4,INDEX(挂机升级突破!$BG$6:$BG$57,卡牌消耗!X993))</f>
        <v>金币</v>
      </c>
      <c r="Z993" s="14">
        <f>ROUND(INDEX(挂机升级突破!$AZ$6:$AZ$57,卡牌消耗!X993)*INDEX(卡牌消耗!$B$8:$F$8,V993),0)</f>
        <v>80</v>
      </c>
      <c r="AA993" s="14" t="str">
        <f>IF(S993&gt;0,INDEX(挂机升级突破!$BJ$4:$BT$4,S993),"")</f>
        <v>绿色基础材料</v>
      </c>
      <c r="AB993" s="14">
        <f>ROUND(INDEX(挂机升级突破!$BJ$6:$BT$57,卡牌消耗!X993,S993)*INDEX(卡牌消耗!$B$5:$F$5,V993),0)</f>
        <v>15</v>
      </c>
      <c r="AC993" s="14" t="str">
        <f>IF(T993&gt;0,INDEX(挂机升级突破!$BJ$4:$BT$4,T993),"")</f>
        <v/>
      </c>
      <c r="AD993" s="14" t="str">
        <f>IF(T993&gt;0,ROUND(INDEX(挂机升级突破!$BJ$6:$BT$57,卡牌消耗!X993,T993)*INDEX(卡牌消耗!$B$7:$F$7,V993),0),"")</f>
        <v/>
      </c>
    </row>
    <row r="994" spans="16:30" ht="16.5" x14ac:dyDescent="0.2">
      <c r="P994" s="120">
        <v>990</v>
      </c>
      <c r="Q994" s="14">
        <f t="shared" si="163"/>
        <v>20</v>
      </c>
      <c r="R994" s="14">
        <f>INDEX(挂机升级突破!$BG$6:$BG$57,卡牌消耗!X994)</f>
        <v>11</v>
      </c>
      <c r="S994" s="14">
        <f>INDEX(挂机升级突破!BH$6:BH$57,卡牌消耗!$X994)</f>
        <v>1</v>
      </c>
      <c r="T994" s="14">
        <f>INDEX(挂机升级突破!BI$6:BI$57,卡牌消耗!$X994)</f>
        <v>0</v>
      </c>
      <c r="U994" s="14" t="str">
        <f t="shared" si="164"/>
        <v>高顺</v>
      </c>
      <c r="V994" s="14">
        <f t="shared" si="165"/>
        <v>3</v>
      </c>
      <c r="W994" s="14" t="str">
        <f t="shared" si="166"/>
        <v>高顺魂火-2</v>
      </c>
      <c r="X994" s="14">
        <f t="shared" si="167"/>
        <v>2</v>
      </c>
      <c r="Y994" s="14" t="str">
        <f>INDEX(挂机升级突破!$BJ$4:$BT$4,INDEX(挂机升级突破!$BG$6:$BG$57,卡牌消耗!X994))</f>
        <v>金币</v>
      </c>
      <c r="Z994" s="14">
        <f>ROUND(INDEX(挂机升级突破!$AZ$6:$AZ$57,卡牌消耗!X994)*INDEX(卡牌消耗!$B$8:$F$8,V994),0)</f>
        <v>120</v>
      </c>
      <c r="AA994" s="14" t="str">
        <f>IF(S994&gt;0,INDEX(挂机升级突破!$BJ$4:$BT$4,S994),"")</f>
        <v>绿色基础材料</v>
      </c>
      <c r="AB994" s="14">
        <f>ROUND(INDEX(挂机升级突破!$BJ$6:$BT$57,卡牌消耗!X994,S994)*INDEX(卡牌消耗!$B$5:$F$5,V994),0)</f>
        <v>40</v>
      </c>
      <c r="AC994" s="14" t="str">
        <f>IF(T994&gt;0,INDEX(挂机升级突破!$BJ$4:$BT$4,T994),"")</f>
        <v/>
      </c>
      <c r="AD994" s="14" t="str">
        <f>IF(T994&gt;0,ROUND(INDEX(挂机升级突破!$BJ$6:$BT$57,卡牌消耗!X994,T994)*INDEX(卡牌消耗!$B$7:$F$7,V994),0),"")</f>
        <v/>
      </c>
    </row>
    <row r="995" spans="16:30" ht="16.5" x14ac:dyDescent="0.2">
      <c r="P995" s="120">
        <v>991</v>
      </c>
      <c r="Q995" s="14">
        <f t="shared" si="163"/>
        <v>20</v>
      </c>
      <c r="R995" s="14">
        <f>INDEX(挂机升级突破!$BG$6:$BG$57,卡牌消耗!X995)</f>
        <v>11</v>
      </c>
      <c r="S995" s="14">
        <f>INDEX(挂机升级突破!BH$6:BH$57,卡牌消耗!$X995)</f>
        <v>1</v>
      </c>
      <c r="T995" s="14">
        <f>INDEX(挂机升级突破!BI$6:BI$57,卡牌消耗!$X995)</f>
        <v>0</v>
      </c>
      <c r="U995" s="14" t="str">
        <f t="shared" si="164"/>
        <v>高顺</v>
      </c>
      <c r="V995" s="14">
        <f t="shared" si="165"/>
        <v>3</v>
      </c>
      <c r="W995" s="14" t="str">
        <f t="shared" si="166"/>
        <v>高顺魂火-3</v>
      </c>
      <c r="X995" s="14">
        <f t="shared" si="167"/>
        <v>3</v>
      </c>
      <c r="Y995" s="14" t="str">
        <f>INDEX(挂机升级突破!$BJ$4:$BT$4,INDEX(挂机升级突破!$BG$6:$BG$57,卡牌消耗!X995))</f>
        <v>金币</v>
      </c>
      <c r="Z995" s="14">
        <f>ROUND(INDEX(挂机升级突破!$AZ$6:$AZ$57,卡牌消耗!X995)*INDEX(卡牌消耗!$B$8:$F$8,V995),0)</f>
        <v>180</v>
      </c>
      <c r="AA995" s="14" t="str">
        <f>IF(S995&gt;0,INDEX(挂机升级突破!$BJ$4:$BT$4,S995),"")</f>
        <v>绿色基础材料</v>
      </c>
      <c r="AB995" s="14">
        <f>ROUND(INDEX(挂机升级突破!$BJ$6:$BT$57,卡牌消耗!X995,S995)*INDEX(卡牌消耗!$B$5:$F$5,V995),0)</f>
        <v>50</v>
      </c>
      <c r="AC995" s="14" t="str">
        <f>IF(T995&gt;0,INDEX(挂机升级突破!$BJ$4:$BT$4,T995),"")</f>
        <v/>
      </c>
      <c r="AD995" s="14" t="str">
        <f>IF(T995&gt;0,ROUND(INDEX(挂机升级突破!$BJ$6:$BT$57,卡牌消耗!X995,T995)*INDEX(卡牌消耗!$B$7:$F$7,V995),0),"")</f>
        <v/>
      </c>
    </row>
    <row r="996" spans="16:30" ht="16.5" x14ac:dyDescent="0.2">
      <c r="P996" s="120">
        <v>992</v>
      </c>
      <c r="Q996" s="14">
        <f t="shared" si="163"/>
        <v>20</v>
      </c>
      <c r="R996" s="14">
        <f>INDEX(挂机升级突破!$BG$6:$BG$57,卡牌消耗!X996)</f>
        <v>11</v>
      </c>
      <c r="S996" s="14">
        <f>INDEX(挂机升级突破!BH$6:BH$57,卡牌消耗!$X996)</f>
        <v>1</v>
      </c>
      <c r="T996" s="14">
        <f>INDEX(挂机升级突破!BI$6:BI$57,卡牌消耗!$X996)</f>
        <v>0</v>
      </c>
      <c r="U996" s="14" t="str">
        <f t="shared" si="164"/>
        <v>高顺</v>
      </c>
      <c r="V996" s="14">
        <f t="shared" si="165"/>
        <v>3</v>
      </c>
      <c r="W996" s="14" t="str">
        <f t="shared" si="166"/>
        <v>高顺魂火-4</v>
      </c>
      <c r="X996" s="14">
        <f t="shared" si="167"/>
        <v>4</v>
      </c>
      <c r="Y996" s="14" t="str">
        <f>INDEX(挂机升级突破!$BJ$4:$BT$4,INDEX(挂机升级突破!$BG$6:$BG$57,卡牌消耗!X996))</f>
        <v>金币</v>
      </c>
      <c r="Z996" s="14">
        <f>ROUND(INDEX(挂机升级突破!$AZ$6:$AZ$57,卡牌消耗!X996)*INDEX(卡牌消耗!$B$8:$F$8,V996),0)</f>
        <v>480</v>
      </c>
      <c r="AA996" s="14" t="str">
        <f>IF(S996&gt;0,INDEX(挂机升级突破!$BJ$4:$BT$4,S996),"")</f>
        <v>绿色基础材料</v>
      </c>
      <c r="AB996" s="14">
        <f>ROUND(INDEX(挂机升级突破!$BJ$6:$BT$57,卡牌消耗!X996,S996)*INDEX(卡牌消耗!$B$5:$F$5,V996),0)</f>
        <v>80</v>
      </c>
      <c r="AC996" s="14" t="str">
        <f>IF(T996&gt;0,INDEX(挂机升级突破!$BJ$4:$BT$4,T996),"")</f>
        <v/>
      </c>
      <c r="AD996" s="14" t="str">
        <f>IF(T996&gt;0,ROUND(INDEX(挂机升级突破!$BJ$6:$BT$57,卡牌消耗!X996,T996)*INDEX(卡牌消耗!$B$7:$F$7,V996),0),"")</f>
        <v/>
      </c>
    </row>
    <row r="997" spans="16:30" ht="16.5" x14ac:dyDescent="0.2">
      <c r="P997" s="120">
        <v>993</v>
      </c>
      <c r="Q997" s="14">
        <f t="shared" si="163"/>
        <v>20</v>
      </c>
      <c r="R997" s="14">
        <f>INDEX(挂机升级突破!$BG$6:$BG$57,卡牌消耗!X997)</f>
        <v>11</v>
      </c>
      <c r="S997" s="14">
        <f>INDEX(挂机升级突破!BH$6:BH$57,卡牌消耗!$X997)</f>
        <v>1</v>
      </c>
      <c r="T997" s="14">
        <f>INDEX(挂机升级突破!BI$6:BI$57,卡牌消耗!$X997)</f>
        <v>0</v>
      </c>
      <c r="U997" s="14" t="str">
        <f t="shared" si="164"/>
        <v>高顺</v>
      </c>
      <c r="V997" s="14">
        <f t="shared" si="165"/>
        <v>3</v>
      </c>
      <c r="W997" s="14" t="str">
        <f t="shared" si="166"/>
        <v>高顺魂火-5</v>
      </c>
      <c r="X997" s="14">
        <f t="shared" si="167"/>
        <v>5</v>
      </c>
      <c r="Y997" s="14" t="str">
        <f>INDEX(挂机升级突破!$BJ$4:$BT$4,INDEX(挂机升级突破!$BG$6:$BG$57,卡牌消耗!X997))</f>
        <v>金币</v>
      </c>
      <c r="Z997" s="14">
        <f>ROUND(INDEX(挂机升级突破!$AZ$6:$AZ$57,卡牌消耗!X997)*INDEX(卡牌消耗!$B$8:$F$8,V997),0)</f>
        <v>1000</v>
      </c>
      <c r="AA997" s="14" t="str">
        <f>IF(S997&gt;0,INDEX(挂机升级突破!$BJ$4:$BT$4,S997),"")</f>
        <v>绿色基础材料</v>
      </c>
      <c r="AB997" s="14">
        <f>ROUND(INDEX(挂机升级突破!$BJ$6:$BT$57,卡牌消耗!X997,S997)*INDEX(卡牌消耗!$B$5:$F$5,V997),0)</f>
        <v>80</v>
      </c>
      <c r="AC997" s="14" t="str">
        <f>IF(T997&gt;0,INDEX(挂机升级突破!$BJ$4:$BT$4,T997),"")</f>
        <v/>
      </c>
      <c r="AD997" s="14" t="str">
        <f>IF(T997&gt;0,ROUND(INDEX(挂机升级突破!$BJ$6:$BT$57,卡牌消耗!X997,T997)*INDEX(卡牌消耗!$B$7:$F$7,V997),0),"")</f>
        <v/>
      </c>
    </row>
    <row r="998" spans="16:30" ht="16.5" x14ac:dyDescent="0.2">
      <c r="P998" s="120">
        <v>994</v>
      </c>
      <c r="Q998" s="14">
        <f t="shared" si="163"/>
        <v>20</v>
      </c>
      <c r="R998" s="14">
        <f>INDEX(挂机升级突破!$BG$6:$BG$57,卡牌消耗!X998)</f>
        <v>11</v>
      </c>
      <c r="S998" s="14">
        <f>INDEX(挂机升级突破!BH$6:BH$57,卡牌消耗!$X998)</f>
        <v>2</v>
      </c>
      <c r="T998" s="14">
        <f>INDEX(挂机升级突破!BI$6:BI$57,卡牌消耗!$X998)</f>
        <v>0</v>
      </c>
      <c r="U998" s="14" t="str">
        <f t="shared" si="164"/>
        <v>高顺</v>
      </c>
      <c r="V998" s="14">
        <f t="shared" si="165"/>
        <v>3</v>
      </c>
      <c r="W998" s="14" t="str">
        <f t="shared" si="166"/>
        <v>高顺魂火-6</v>
      </c>
      <c r="X998" s="14">
        <f t="shared" si="167"/>
        <v>6</v>
      </c>
      <c r="Y998" s="14" t="str">
        <f>INDEX(挂机升级突破!$BJ$4:$BT$4,INDEX(挂机升级突破!$BG$6:$BG$57,卡牌消耗!X998))</f>
        <v>金币</v>
      </c>
      <c r="Z998" s="14">
        <f>ROUND(INDEX(挂机升级突破!$AZ$6:$AZ$57,卡牌消耗!X998)*INDEX(卡牌消耗!$B$8:$F$8,V998),0)</f>
        <v>1440</v>
      </c>
      <c r="AA998" s="14" t="str">
        <f>IF(S998&gt;0,INDEX(挂机升级突破!$BJ$4:$BT$4,S998),"")</f>
        <v>蓝色基础材料</v>
      </c>
      <c r="AB998" s="14">
        <f>ROUND(INDEX(挂机升级突破!$BJ$6:$BT$57,卡牌消耗!X998,S998)*INDEX(卡牌消耗!$B$5:$F$5,V998),0)</f>
        <v>20</v>
      </c>
      <c r="AC998" s="14" t="str">
        <f>IF(T998&gt;0,INDEX(挂机升级突破!$BJ$4:$BT$4,T998),"")</f>
        <v/>
      </c>
      <c r="AD998" s="14" t="str">
        <f>IF(T998&gt;0,ROUND(INDEX(挂机升级突破!$BJ$6:$BT$57,卡牌消耗!X998,T998)*INDEX(卡牌消耗!$B$7:$F$7,V998),0),"")</f>
        <v/>
      </c>
    </row>
    <row r="999" spans="16:30" ht="16.5" x14ac:dyDescent="0.2">
      <c r="P999" s="120">
        <v>995</v>
      </c>
      <c r="Q999" s="14">
        <f t="shared" si="163"/>
        <v>20</v>
      </c>
      <c r="R999" s="14">
        <f>INDEX(挂机升级突破!$BG$6:$BG$57,卡牌消耗!X999)</f>
        <v>11</v>
      </c>
      <c r="S999" s="14">
        <f>INDEX(挂机升级突破!BH$6:BH$57,卡牌消耗!$X999)</f>
        <v>2</v>
      </c>
      <c r="T999" s="14">
        <f>INDEX(挂机升级突破!BI$6:BI$57,卡牌消耗!$X999)</f>
        <v>0</v>
      </c>
      <c r="U999" s="14" t="str">
        <f t="shared" si="164"/>
        <v>高顺</v>
      </c>
      <c r="V999" s="14">
        <f t="shared" si="165"/>
        <v>3</v>
      </c>
      <c r="W999" s="14" t="str">
        <f t="shared" si="166"/>
        <v>高顺魂火-7</v>
      </c>
      <c r="X999" s="14">
        <f t="shared" si="167"/>
        <v>7</v>
      </c>
      <c r="Y999" s="14" t="str">
        <f>INDEX(挂机升级突破!$BJ$4:$BT$4,INDEX(挂机升级突破!$BG$6:$BG$57,卡牌消耗!X999))</f>
        <v>金币</v>
      </c>
      <c r="Z999" s="14">
        <f>ROUND(INDEX(挂机升级突破!$AZ$6:$AZ$57,卡牌消耗!X999)*INDEX(卡牌消耗!$B$8:$F$8,V999),0)</f>
        <v>2100</v>
      </c>
      <c r="AA999" s="14" t="str">
        <f>IF(S999&gt;0,INDEX(挂机升级突破!$BJ$4:$BT$4,S999),"")</f>
        <v>蓝色基础材料</v>
      </c>
      <c r="AB999" s="14">
        <f>ROUND(INDEX(挂机升级突破!$BJ$6:$BT$57,卡牌消耗!X999,S999)*INDEX(卡牌消耗!$B$5:$F$5,V999),0)</f>
        <v>20</v>
      </c>
      <c r="AC999" s="14" t="str">
        <f>IF(T999&gt;0,INDEX(挂机升级突破!$BJ$4:$BT$4,T999),"")</f>
        <v/>
      </c>
      <c r="AD999" s="14" t="str">
        <f>IF(T999&gt;0,ROUND(INDEX(挂机升级突破!$BJ$6:$BT$57,卡牌消耗!X999,T999)*INDEX(卡牌消耗!$B$7:$F$7,V999),0),"")</f>
        <v/>
      </c>
    </row>
    <row r="1000" spans="16:30" ht="16.5" x14ac:dyDescent="0.2">
      <c r="P1000" s="120">
        <v>996</v>
      </c>
      <c r="Q1000" s="14">
        <f t="shared" si="163"/>
        <v>20</v>
      </c>
      <c r="R1000" s="14">
        <f>INDEX(挂机升级突破!$BG$6:$BG$57,卡牌消耗!X1000)</f>
        <v>11</v>
      </c>
      <c r="S1000" s="14">
        <f>INDEX(挂机升级突破!BH$6:BH$57,卡牌消耗!$X1000)</f>
        <v>2</v>
      </c>
      <c r="T1000" s="14">
        <f>INDEX(挂机升级突破!BI$6:BI$57,卡牌消耗!$X1000)</f>
        <v>0</v>
      </c>
      <c r="U1000" s="14" t="str">
        <f t="shared" si="164"/>
        <v>高顺</v>
      </c>
      <c r="V1000" s="14">
        <f t="shared" si="165"/>
        <v>3</v>
      </c>
      <c r="W1000" s="14" t="str">
        <f t="shared" si="166"/>
        <v>高顺魂火-8</v>
      </c>
      <c r="X1000" s="14">
        <f t="shared" si="167"/>
        <v>8</v>
      </c>
      <c r="Y1000" s="14" t="str">
        <f>INDEX(挂机升级突破!$BJ$4:$BT$4,INDEX(挂机升级突破!$BG$6:$BG$57,卡牌消耗!X1000))</f>
        <v>金币</v>
      </c>
      <c r="Z1000" s="14">
        <f>ROUND(INDEX(挂机升级突破!$AZ$6:$AZ$57,卡牌消耗!X1000)*INDEX(卡牌消耗!$B$8:$F$8,V1000),0)</f>
        <v>2880</v>
      </c>
      <c r="AA1000" s="14" t="str">
        <f>IF(S1000&gt;0,INDEX(挂机升级突破!$BJ$4:$BT$4,S1000),"")</f>
        <v>蓝色基础材料</v>
      </c>
      <c r="AB1000" s="14">
        <f>ROUND(INDEX(挂机升级突破!$BJ$6:$BT$57,卡牌消耗!X1000,S1000)*INDEX(卡牌消耗!$B$5:$F$5,V1000),0)</f>
        <v>35</v>
      </c>
      <c r="AC1000" s="14" t="str">
        <f>IF(T1000&gt;0,INDEX(挂机升级突破!$BJ$4:$BT$4,T1000),"")</f>
        <v/>
      </c>
      <c r="AD1000" s="14" t="str">
        <f>IF(T1000&gt;0,ROUND(INDEX(挂机升级突破!$BJ$6:$BT$57,卡牌消耗!X1000,T1000)*INDEX(卡牌消耗!$B$7:$F$7,V1000),0),"")</f>
        <v/>
      </c>
    </row>
    <row r="1001" spans="16:30" ht="16.5" x14ac:dyDescent="0.2">
      <c r="P1001" s="120">
        <v>997</v>
      </c>
      <c r="Q1001" s="14">
        <f t="shared" si="163"/>
        <v>20</v>
      </c>
      <c r="R1001" s="14">
        <f>INDEX(挂机升级突破!$BG$6:$BG$57,卡牌消耗!X1001)</f>
        <v>11</v>
      </c>
      <c r="S1001" s="14">
        <f>INDEX(挂机升级突破!BH$6:BH$57,卡牌消耗!$X1001)</f>
        <v>2</v>
      </c>
      <c r="T1001" s="14">
        <f>INDEX(挂机升级突破!BI$6:BI$57,卡牌消耗!$X1001)</f>
        <v>0</v>
      </c>
      <c r="U1001" s="14" t="str">
        <f t="shared" si="164"/>
        <v>高顺</v>
      </c>
      <c r="V1001" s="14">
        <f t="shared" si="165"/>
        <v>3</v>
      </c>
      <c r="W1001" s="14" t="str">
        <f t="shared" si="166"/>
        <v>高顺魂火-9</v>
      </c>
      <c r="X1001" s="14">
        <f t="shared" si="167"/>
        <v>9</v>
      </c>
      <c r="Y1001" s="14" t="str">
        <f>INDEX(挂机升级突破!$BJ$4:$BT$4,INDEX(挂机升级突破!$BG$6:$BG$57,卡牌消耗!X1001))</f>
        <v>金币</v>
      </c>
      <c r="Z1001" s="14">
        <f>ROUND(INDEX(挂机升级突破!$AZ$6:$AZ$57,卡牌消耗!X1001)*INDEX(卡牌消耗!$B$8:$F$8,V1001),0)</f>
        <v>3120</v>
      </c>
      <c r="AA1001" s="14" t="str">
        <f>IF(S1001&gt;0,INDEX(挂机升级突破!$BJ$4:$BT$4,S1001),"")</f>
        <v>蓝色基础材料</v>
      </c>
      <c r="AB1001" s="14">
        <f>ROUND(INDEX(挂机升级突破!$BJ$6:$BT$57,卡牌消耗!X1001,S1001)*INDEX(卡牌消耗!$B$5:$F$5,V1001),0)</f>
        <v>35</v>
      </c>
      <c r="AC1001" s="14" t="str">
        <f>IF(T1001&gt;0,INDEX(挂机升级突破!$BJ$4:$BT$4,T1001),"")</f>
        <v/>
      </c>
      <c r="AD1001" s="14" t="str">
        <f>IF(T1001&gt;0,ROUND(INDEX(挂机升级突破!$BJ$6:$BT$57,卡牌消耗!X1001,T1001)*INDEX(卡牌消耗!$B$7:$F$7,V1001),0),"")</f>
        <v/>
      </c>
    </row>
    <row r="1002" spans="16:30" ht="16.5" x14ac:dyDescent="0.2">
      <c r="P1002" s="120">
        <v>998</v>
      </c>
      <c r="Q1002" s="14">
        <f t="shared" si="163"/>
        <v>20</v>
      </c>
      <c r="R1002" s="14">
        <f>INDEX(挂机升级突破!$BG$6:$BG$57,卡牌消耗!X1002)</f>
        <v>11</v>
      </c>
      <c r="S1002" s="14">
        <f>INDEX(挂机升级突破!BH$6:BH$57,卡牌消耗!$X1002)</f>
        <v>2</v>
      </c>
      <c r="T1002" s="14">
        <f>INDEX(挂机升级突破!BI$6:BI$57,卡牌消耗!$X1002)</f>
        <v>0</v>
      </c>
      <c r="U1002" s="14" t="str">
        <f t="shared" si="164"/>
        <v>高顺</v>
      </c>
      <c r="V1002" s="14">
        <f t="shared" si="165"/>
        <v>3</v>
      </c>
      <c r="W1002" s="14" t="str">
        <f t="shared" si="166"/>
        <v>高顺魂火-10</v>
      </c>
      <c r="X1002" s="14">
        <f t="shared" si="167"/>
        <v>10</v>
      </c>
      <c r="Y1002" s="14" t="str">
        <f>INDEX(挂机升级突破!$BJ$4:$BT$4,INDEX(挂机升级突破!$BG$6:$BG$57,卡牌消耗!X1002))</f>
        <v>金币</v>
      </c>
      <c r="Z1002" s="14">
        <f>ROUND(INDEX(挂机升级突破!$AZ$6:$AZ$57,卡牌消耗!X1002)*INDEX(卡牌消耗!$B$8:$F$8,V1002),0)</f>
        <v>3480</v>
      </c>
      <c r="AA1002" s="14" t="str">
        <f>IF(S1002&gt;0,INDEX(挂机升级突破!$BJ$4:$BT$4,S1002),"")</f>
        <v>蓝色基础材料</v>
      </c>
      <c r="AB1002" s="14">
        <f>ROUND(INDEX(挂机升级突破!$BJ$6:$BT$57,卡牌消耗!X1002,S1002)*INDEX(卡牌消耗!$B$5:$F$5,V1002),0)</f>
        <v>55</v>
      </c>
      <c r="AC1002" s="14" t="str">
        <f>IF(T1002&gt;0,INDEX(挂机升级突破!$BJ$4:$BT$4,T1002),"")</f>
        <v/>
      </c>
      <c r="AD1002" s="14" t="str">
        <f>IF(T1002&gt;0,ROUND(INDEX(挂机升级突破!$BJ$6:$BT$57,卡牌消耗!X1002,T1002)*INDEX(卡牌消耗!$B$7:$F$7,V1002),0),"")</f>
        <v/>
      </c>
    </row>
    <row r="1003" spans="16:30" ht="16.5" x14ac:dyDescent="0.2">
      <c r="P1003" s="120">
        <v>999</v>
      </c>
      <c r="Q1003" s="14">
        <f t="shared" si="163"/>
        <v>20</v>
      </c>
      <c r="R1003" s="14">
        <f>INDEX(挂机升级突破!$BG$6:$BG$57,卡牌消耗!X1003)</f>
        <v>11</v>
      </c>
      <c r="S1003" s="14">
        <f>INDEX(挂机升级突破!BH$6:BH$57,卡牌消耗!$X1003)</f>
        <v>2</v>
      </c>
      <c r="T1003" s="14">
        <f>INDEX(挂机升级突破!BI$6:BI$57,卡牌消耗!$X1003)</f>
        <v>0</v>
      </c>
      <c r="U1003" s="14" t="str">
        <f t="shared" si="164"/>
        <v>高顺</v>
      </c>
      <c r="V1003" s="14">
        <f t="shared" si="165"/>
        <v>3</v>
      </c>
      <c r="W1003" s="14" t="str">
        <f t="shared" si="166"/>
        <v>高顺魂火-11</v>
      </c>
      <c r="X1003" s="14">
        <f t="shared" si="167"/>
        <v>11</v>
      </c>
      <c r="Y1003" s="14" t="str">
        <f>INDEX(挂机升级突破!$BJ$4:$BT$4,INDEX(挂机升级突破!$BG$6:$BG$57,卡牌消耗!X1003))</f>
        <v>金币</v>
      </c>
      <c r="Z1003" s="14">
        <f>ROUND(INDEX(挂机升级突破!$AZ$6:$AZ$57,卡牌消耗!X1003)*INDEX(卡牌消耗!$B$8:$F$8,V1003),0)</f>
        <v>3640</v>
      </c>
      <c r="AA1003" s="14" t="str">
        <f>IF(S1003&gt;0,INDEX(挂机升级突破!$BJ$4:$BT$4,S1003),"")</f>
        <v>蓝色基础材料</v>
      </c>
      <c r="AB1003" s="14">
        <f>ROUND(INDEX(挂机升级突破!$BJ$6:$BT$57,卡牌消耗!X1003,S1003)*INDEX(卡牌消耗!$B$5:$F$5,V1003),0)</f>
        <v>55</v>
      </c>
      <c r="AC1003" s="14" t="str">
        <f>IF(T1003&gt;0,INDEX(挂机升级突破!$BJ$4:$BT$4,T1003),"")</f>
        <v/>
      </c>
      <c r="AD1003" s="14" t="str">
        <f>IF(T1003&gt;0,ROUND(INDEX(挂机升级突破!$BJ$6:$BT$57,卡牌消耗!X1003,T1003)*INDEX(卡牌消耗!$B$7:$F$7,V1003),0),"")</f>
        <v/>
      </c>
    </row>
    <row r="1004" spans="16:30" ht="16.5" x14ac:dyDescent="0.2">
      <c r="P1004" s="120">
        <v>1000</v>
      </c>
      <c r="Q1004" s="14">
        <f t="shared" si="163"/>
        <v>20</v>
      </c>
      <c r="R1004" s="14">
        <f>INDEX(挂机升级突破!$BG$6:$BG$57,卡牌消耗!X1004)</f>
        <v>11</v>
      </c>
      <c r="S1004" s="14">
        <f>INDEX(挂机升级突破!BH$6:BH$57,卡牌消耗!$X1004)</f>
        <v>2</v>
      </c>
      <c r="T1004" s="14">
        <f>INDEX(挂机升级突破!BI$6:BI$57,卡牌消耗!$X1004)</f>
        <v>0</v>
      </c>
      <c r="U1004" s="14" t="str">
        <f t="shared" si="164"/>
        <v>高顺</v>
      </c>
      <c r="V1004" s="14">
        <f t="shared" si="165"/>
        <v>3</v>
      </c>
      <c r="W1004" s="14" t="str">
        <f t="shared" si="166"/>
        <v>高顺魂火-12</v>
      </c>
      <c r="X1004" s="14">
        <f t="shared" si="167"/>
        <v>12</v>
      </c>
      <c r="Y1004" s="14" t="str">
        <f>INDEX(挂机升级突破!$BJ$4:$BT$4,INDEX(挂机升级突破!$BG$6:$BG$57,卡牌消耗!X1004))</f>
        <v>金币</v>
      </c>
      <c r="Z1004" s="14">
        <f>ROUND(INDEX(挂机升级突破!$AZ$6:$AZ$57,卡牌消耗!X1004)*INDEX(卡牌消耗!$B$8:$F$8,V1004),0)</f>
        <v>4060</v>
      </c>
      <c r="AA1004" s="14" t="str">
        <f>IF(S1004&gt;0,INDEX(挂机升级突破!$BJ$4:$BT$4,S1004),"")</f>
        <v>蓝色基础材料</v>
      </c>
      <c r="AB1004" s="14">
        <f>ROUND(INDEX(挂机升级突破!$BJ$6:$BT$57,卡牌消耗!X1004,S1004)*INDEX(卡牌消耗!$B$5:$F$5,V1004),0)</f>
        <v>75</v>
      </c>
      <c r="AC1004" s="14" t="str">
        <f>IF(T1004&gt;0,INDEX(挂机升级突破!$BJ$4:$BT$4,T1004),"")</f>
        <v/>
      </c>
      <c r="AD1004" s="14" t="str">
        <f>IF(T1004&gt;0,ROUND(INDEX(挂机升级突破!$BJ$6:$BT$57,卡牌消耗!X1004,T1004)*INDEX(卡牌消耗!$B$7:$F$7,V1004),0),"")</f>
        <v/>
      </c>
    </row>
    <row r="1005" spans="16:30" ht="16.5" x14ac:dyDescent="0.2">
      <c r="P1005" s="120">
        <v>1001</v>
      </c>
      <c r="Q1005" s="14">
        <f t="shared" si="163"/>
        <v>20</v>
      </c>
      <c r="R1005" s="14">
        <f>INDEX(挂机升级突破!$BG$6:$BG$57,卡牌消耗!X1005)</f>
        <v>11</v>
      </c>
      <c r="S1005" s="14">
        <f>INDEX(挂机升级突破!BH$6:BH$57,卡牌消耗!$X1005)</f>
        <v>2</v>
      </c>
      <c r="T1005" s="14">
        <f>INDEX(挂机升级突破!BI$6:BI$57,卡牌消耗!$X1005)</f>
        <v>0</v>
      </c>
      <c r="U1005" s="14" t="str">
        <f t="shared" si="164"/>
        <v>高顺</v>
      </c>
      <c r="V1005" s="14">
        <f t="shared" si="165"/>
        <v>3</v>
      </c>
      <c r="W1005" s="14" t="str">
        <f t="shared" si="166"/>
        <v>高顺魂火-13</v>
      </c>
      <c r="X1005" s="14">
        <f t="shared" si="167"/>
        <v>13</v>
      </c>
      <c r="Y1005" s="14" t="str">
        <f>INDEX(挂机升级突破!$BJ$4:$BT$4,INDEX(挂机升级突破!$BG$6:$BG$57,卡牌消耗!X1005))</f>
        <v>金币</v>
      </c>
      <c r="Z1005" s="14">
        <f>ROUND(INDEX(挂机升级突破!$AZ$6:$AZ$57,卡牌消耗!X1005)*INDEX(卡牌消耗!$B$8:$F$8,V1005),0)</f>
        <v>4190</v>
      </c>
      <c r="AA1005" s="14" t="str">
        <f>IF(S1005&gt;0,INDEX(挂机升级突破!$BJ$4:$BT$4,S1005),"")</f>
        <v>蓝色基础材料</v>
      </c>
      <c r="AB1005" s="14">
        <f>ROUND(INDEX(挂机升级突破!$BJ$6:$BT$57,卡牌消耗!X1005,S1005)*INDEX(卡牌消耗!$B$5:$F$5,V1005),0)</f>
        <v>75</v>
      </c>
      <c r="AC1005" s="14" t="str">
        <f>IF(T1005&gt;0,INDEX(挂机升级突破!$BJ$4:$BT$4,T1005),"")</f>
        <v/>
      </c>
      <c r="AD1005" s="14" t="str">
        <f>IF(T1005&gt;0,ROUND(INDEX(挂机升级突破!$BJ$6:$BT$57,卡牌消耗!X1005,T1005)*INDEX(卡牌消耗!$B$7:$F$7,V1005),0),"")</f>
        <v/>
      </c>
    </row>
    <row r="1006" spans="16:30" ht="16.5" x14ac:dyDescent="0.2">
      <c r="P1006" s="120">
        <v>1002</v>
      </c>
      <c r="Q1006" s="14">
        <f t="shared" si="163"/>
        <v>20</v>
      </c>
      <c r="R1006" s="14">
        <f>INDEX(挂机升级突破!$BG$6:$BG$57,卡牌消耗!X1006)</f>
        <v>11</v>
      </c>
      <c r="S1006" s="14">
        <f>INDEX(挂机升级突破!BH$6:BH$57,卡牌消耗!$X1006)</f>
        <v>3</v>
      </c>
      <c r="T1006" s="14">
        <f>INDEX(挂机升级突破!BI$6:BI$57,卡牌消耗!$X1006)</f>
        <v>0</v>
      </c>
      <c r="U1006" s="14" t="str">
        <f t="shared" si="164"/>
        <v>高顺</v>
      </c>
      <c r="V1006" s="14">
        <f t="shared" si="165"/>
        <v>3</v>
      </c>
      <c r="W1006" s="14" t="str">
        <f t="shared" si="166"/>
        <v>高顺魂火-14</v>
      </c>
      <c r="X1006" s="14">
        <f t="shared" si="167"/>
        <v>14</v>
      </c>
      <c r="Y1006" s="14" t="str">
        <f>INDEX(挂机升级突破!$BJ$4:$BT$4,INDEX(挂机升级突破!$BG$6:$BG$57,卡牌消耗!X1006))</f>
        <v>金币</v>
      </c>
      <c r="Z1006" s="14">
        <f>ROUND(INDEX(挂机升级突破!$AZ$6:$AZ$57,卡牌消耗!X1006)*INDEX(卡牌消耗!$B$8:$F$8,V1006),0)</f>
        <v>4675</v>
      </c>
      <c r="AA1006" s="14" t="str">
        <f>IF(S1006&gt;0,INDEX(挂机升级突破!$BJ$4:$BT$4,S1006),"")</f>
        <v>紫色基础材料</v>
      </c>
      <c r="AB1006" s="14">
        <f>ROUND(INDEX(挂机升级突破!$BJ$6:$BT$57,卡牌消耗!X1006,S1006)*INDEX(卡牌消耗!$B$5:$F$5,V1006),0)</f>
        <v>15</v>
      </c>
      <c r="AC1006" s="14" t="str">
        <f>IF(T1006&gt;0,INDEX(挂机升级突破!$BJ$4:$BT$4,T1006),"")</f>
        <v/>
      </c>
      <c r="AD1006" s="14" t="str">
        <f>IF(T1006&gt;0,ROUND(INDEX(挂机升级突破!$BJ$6:$BT$57,卡牌消耗!X1006,T1006)*INDEX(卡牌消耗!$B$7:$F$7,V1006),0),"")</f>
        <v/>
      </c>
    </row>
    <row r="1007" spans="16:30" ht="16.5" x14ac:dyDescent="0.2">
      <c r="P1007" s="120">
        <v>1003</v>
      </c>
      <c r="Q1007" s="14">
        <f t="shared" si="163"/>
        <v>20</v>
      </c>
      <c r="R1007" s="14">
        <f>INDEX(挂机升级突破!$BG$6:$BG$57,卡牌消耗!X1007)</f>
        <v>11</v>
      </c>
      <c r="S1007" s="14">
        <f>INDEX(挂机升级突破!BH$6:BH$57,卡牌消耗!$X1007)</f>
        <v>3</v>
      </c>
      <c r="T1007" s="14">
        <f>INDEX(挂机升级突破!BI$6:BI$57,卡牌消耗!$X1007)</f>
        <v>0</v>
      </c>
      <c r="U1007" s="14" t="str">
        <f t="shared" si="164"/>
        <v>高顺</v>
      </c>
      <c r="V1007" s="14">
        <f t="shared" si="165"/>
        <v>3</v>
      </c>
      <c r="W1007" s="14" t="str">
        <f t="shared" si="166"/>
        <v>高顺魂火-15</v>
      </c>
      <c r="X1007" s="14">
        <f t="shared" si="167"/>
        <v>15</v>
      </c>
      <c r="Y1007" s="14" t="str">
        <f>INDEX(挂机升级突破!$BJ$4:$BT$4,INDEX(挂机升级突破!$BG$6:$BG$57,卡牌消耗!X1007))</f>
        <v>金币</v>
      </c>
      <c r="Z1007" s="14">
        <f>ROUND(INDEX(挂机升级突破!$AZ$6:$AZ$57,卡牌消耗!X1007)*INDEX(卡牌消耗!$B$8:$F$8,V1007),0)</f>
        <v>5405</v>
      </c>
      <c r="AA1007" s="14" t="str">
        <f>IF(S1007&gt;0,INDEX(挂机升级突破!$BJ$4:$BT$4,S1007),"")</f>
        <v>紫色基础材料</v>
      </c>
      <c r="AB1007" s="14">
        <f>ROUND(INDEX(挂机升级突破!$BJ$6:$BT$57,卡牌消耗!X1007,S1007)*INDEX(卡牌消耗!$B$5:$F$5,V1007),0)</f>
        <v>15</v>
      </c>
      <c r="AC1007" s="14" t="str">
        <f>IF(T1007&gt;0,INDEX(挂机升级突破!$BJ$4:$BT$4,T1007),"")</f>
        <v/>
      </c>
      <c r="AD1007" s="14" t="str">
        <f>IF(T1007&gt;0,ROUND(INDEX(挂机升级突破!$BJ$6:$BT$57,卡牌消耗!X1007,T1007)*INDEX(卡牌消耗!$B$7:$F$7,V1007),0),"")</f>
        <v/>
      </c>
    </row>
    <row r="1008" spans="16:30" ht="16.5" x14ac:dyDescent="0.2">
      <c r="P1008" s="120">
        <v>1004</v>
      </c>
      <c r="Q1008" s="14">
        <f t="shared" si="163"/>
        <v>20</v>
      </c>
      <c r="R1008" s="14">
        <f>INDEX(挂机升级突破!$BG$6:$BG$57,卡牌消耗!X1008)</f>
        <v>11</v>
      </c>
      <c r="S1008" s="14">
        <f>INDEX(挂机升级突破!BH$6:BH$57,卡牌消耗!$X1008)</f>
        <v>3</v>
      </c>
      <c r="T1008" s="14">
        <f>INDEX(挂机升级突破!BI$6:BI$57,卡牌消耗!$X1008)</f>
        <v>0</v>
      </c>
      <c r="U1008" s="14" t="str">
        <f t="shared" si="164"/>
        <v>高顺</v>
      </c>
      <c r="V1008" s="14">
        <f t="shared" si="165"/>
        <v>3</v>
      </c>
      <c r="W1008" s="14" t="str">
        <f t="shared" si="166"/>
        <v>高顺魂火-16</v>
      </c>
      <c r="X1008" s="14">
        <f t="shared" si="167"/>
        <v>16</v>
      </c>
      <c r="Y1008" s="14" t="str">
        <f>INDEX(挂机升级突破!$BJ$4:$BT$4,INDEX(挂机升级突破!$BG$6:$BG$57,卡牌消耗!X1008))</f>
        <v>金币</v>
      </c>
      <c r="Z1008" s="14">
        <f>ROUND(INDEX(挂机升级突破!$AZ$6:$AZ$57,卡牌消耗!X1008)*INDEX(卡牌消耗!$B$8:$F$8,V1008),0)</f>
        <v>6030</v>
      </c>
      <c r="AA1008" s="14" t="str">
        <f>IF(S1008&gt;0,INDEX(挂机升级突破!$BJ$4:$BT$4,S1008),"")</f>
        <v>紫色基础材料</v>
      </c>
      <c r="AB1008" s="14">
        <f>ROUND(INDEX(挂机升级突破!$BJ$6:$BT$57,卡牌消耗!X1008,S1008)*INDEX(卡牌消耗!$B$5:$F$5,V1008),0)</f>
        <v>15</v>
      </c>
      <c r="AC1008" s="14" t="str">
        <f>IF(T1008&gt;0,INDEX(挂机升级突破!$BJ$4:$BT$4,T1008),"")</f>
        <v/>
      </c>
      <c r="AD1008" s="14" t="str">
        <f>IF(T1008&gt;0,ROUND(INDEX(挂机升级突破!$BJ$6:$BT$57,卡牌消耗!X1008,T1008)*INDEX(卡牌消耗!$B$7:$F$7,V1008),0),"")</f>
        <v/>
      </c>
    </row>
    <row r="1009" spans="16:30" ht="16.5" x14ac:dyDescent="0.2">
      <c r="P1009" s="120">
        <v>1005</v>
      </c>
      <c r="Q1009" s="14">
        <f t="shared" si="163"/>
        <v>20</v>
      </c>
      <c r="R1009" s="14">
        <f>INDEX(挂机升级突破!$BG$6:$BG$57,卡牌消耗!X1009)</f>
        <v>11</v>
      </c>
      <c r="S1009" s="14">
        <f>INDEX(挂机升级突破!BH$6:BH$57,卡牌消耗!$X1009)</f>
        <v>3</v>
      </c>
      <c r="T1009" s="14">
        <f>INDEX(挂机升级突破!BI$6:BI$57,卡牌消耗!$X1009)</f>
        <v>0</v>
      </c>
      <c r="U1009" s="14" t="str">
        <f t="shared" si="164"/>
        <v>高顺</v>
      </c>
      <c r="V1009" s="14">
        <f t="shared" si="165"/>
        <v>3</v>
      </c>
      <c r="W1009" s="14" t="str">
        <f t="shared" si="166"/>
        <v>高顺魂火-17</v>
      </c>
      <c r="X1009" s="14">
        <f t="shared" si="167"/>
        <v>17</v>
      </c>
      <c r="Y1009" s="14" t="str">
        <f>INDEX(挂机升级突破!$BJ$4:$BT$4,INDEX(挂机升级突破!$BG$6:$BG$57,卡牌消耗!X1009))</f>
        <v>金币</v>
      </c>
      <c r="Z1009" s="14">
        <f>ROUND(INDEX(挂机升级突破!$AZ$6:$AZ$57,卡牌消耗!X1009)*INDEX(卡牌消耗!$B$8:$F$8,V1009),0)</f>
        <v>6760</v>
      </c>
      <c r="AA1009" s="14" t="str">
        <f>IF(S1009&gt;0,INDEX(挂机升级突破!$BJ$4:$BT$4,S1009),"")</f>
        <v>紫色基础材料</v>
      </c>
      <c r="AB1009" s="14">
        <f>ROUND(INDEX(挂机升级突破!$BJ$6:$BT$57,卡牌消耗!X1009,S1009)*INDEX(卡牌消耗!$B$5:$F$5,V1009),0)</f>
        <v>30</v>
      </c>
      <c r="AC1009" s="14" t="str">
        <f>IF(T1009&gt;0,INDEX(挂机升级突破!$BJ$4:$BT$4,T1009),"")</f>
        <v/>
      </c>
      <c r="AD1009" s="14" t="str">
        <f>IF(T1009&gt;0,ROUND(INDEX(挂机升级突破!$BJ$6:$BT$57,卡牌消耗!X1009,T1009)*INDEX(卡牌消耗!$B$7:$F$7,V1009),0),"")</f>
        <v/>
      </c>
    </row>
    <row r="1010" spans="16:30" ht="16.5" x14ac:dyDescent="0.2">
      <c r="P1010" s="120">
        <v>1006</v>
      </c>
      <c r="Q1010" s="14">
        <f t="shared" si="163"/>
        <v>20</v>
      </c>
      <c r="R1010" s="14">
        <f>INDEX(挂机升级突破!$BG$6:$BG$57,卡牌消耗!X1010)</f>
        <v>11</v>
      </c>
      <c r="S1010" s="14">
        <f>INDEX(挂机升级突破!BH$6:BH$57,卡牌消耗!$X1010)</f>
        <v>3</v>
      </c>
      <c r="T1010" s="14">
        <f>INDEX(挂机升级突破!BI$6:BI$57,卡牌消耗!$X1010)</f>
        <v>0</v>
      </c>
      <c r="U1010" s="14" t="str">
        <f t="shared" si="164"/>
        <v>高顺</v>
      </c>
      <c r="V1010" s="14">
        <f t="shared" si="165"/>
        <v>3</v>
      </c>
      <c r="W1010" s="14" t="str">
        <f t="shared" si="166"/>
        <v>高顺魂火-18</v>
      </c>
      <c r="X1010" s="14">
        <f t="shared" si="167"/>
        <v>18</v>
      </c>
      <c r="Y1010" s="14" t="str">
        <f>INDEX(挂机升级突破!$BJ$4:$BT$4,INDEX(挂机升级突破!$BG$6:$BG$57,卡牌消耗!X1010))</f>
        <v>金币</v>
      </c>
      <c r="Z1010" s="14">
        <f>ROUND(INDEX(挂机升级突破!$AZ$6:$AZ$57,卡牌消耗!X1010)*INDEX(卡牌消耗!$B$8:$F$8,V1010),0)</f>
        <v>7540</v>
      </c>
      <c r="AA1010" s="14" t="str">
        <f>IF(S1010&gt;0,INDEX(挂机升级突破!$BJ$4:$BT$4,S1010),"")</f>
        <v>紫色基础材料</v>
      </c>
      <c r="AB1010" s="14">
        <f>ROUND(INDEX(挂机升级突破!$BJ$6:$BT$57,卡牌消耗!X1010,S1010)*INDEX(卡牌消耗!$B$5:$F$5,V1010),0)</f>
        <v>30</v>
      </c>
      <c r="AC1010" s="14" t="str">
        <f>IF(T1010&gt;0,INDEX(挂机升级突破!$BJ$4:$BT$4,T1010),"")</f>
        <v/>
      </c>
      <c r="AD1010" s="14" t="str">
        <f>IF(T1010&gt;0,ROUND(INDEX(挂机升级突破!$BJ$6:$BT$57,卡牌消耗!X1010,T1010)*INDEX(卡牌消耗!$B$7:$F$7,V1010),0),"")</f>
        <v/>
      </c>
    </row>
    <row r="1011" spans="16:30" ht="16.5" x14ac:dyDescent="0.2">
      <c r="P1011" s="120">
        <v>1007</v>
      </c>
      <c r="Q1011" s="14">
        <f t="shared" si="163"/>
        <v>20</v>
      </c>
      <c r="R1011" s="14">
        <f>INDEX(挂机升级突破!$BG$6:$BG$57,卡牌消耗!X1011)</f>
        <v>11</v>
      </c>
      <c r="S1011" s="14">
        <f>INDEX(挂机升级突破!BH$6:BH$57,卡牌消耗!$X1011)</f>
        <v>3</v>
      </c>
      <c r="T1011" s="14">
        <f>INDEX(挂机升级突破!BI$6:BI$57,卡牌消耗!$X1011)</f>
        <v>0</v>
      </c>
      <c r="U1011" s="14" t="str">
        <f t="shared" si="164"/>
        <v>高顺</v>
      </c>
      <c r="V1011" s="14">
        <f t="shared" si="165"/>
        <v>3</v>
      </c>
      <c r="W1011" s="14" t="str">
        <f t="shared" si="166"/>
        <v>高顺魂火-19</v>
      </c>
      <c r="X1011" s="14">
        <f t="shared" si="167"/>
        <v>19</v>
      </c>
      <c r="Y1011" s="14" t="str">
        <f>INDEX(挂机升级突破!$BJ$4:$BT$4,INDEX(挂机升级突破!$BG$6:$BG$57,卡牌消耗!X1011))</f>
        <v>金币</v>
      </c>
      <c r="Z1011" s="14">
        <f>ROUND(INDEX(挂机升级突破!$AZ$6:$AZ$57,卡牌消耗!X1011)*INDEX(卡牌消耗!$B$8:$F$8,V1011),0)</f>
        <v>8250</v>
      </c>
      <c r="AA1011" s="14" t="str">
        <f>IF(S1011&gt;0,INDEX(挂机升级突破!$BJ$4:$BT$4,S1011),"")</f>
        <v>紫色基础材料</v>
      </c>
      <c r="AB1011" s="14">
        <f>ROUND(INDEX(挂机升级突破!$BJ$6:$BT$57,卡牌消耗!X1011,S1011)*INDEX(卡牌消耗!$B$5:$F$5,V1011),0)</f>
        <v>30</v>
      </c>
      <c r="AC1011" s="14" t="str">
        <f>IF(T1011&gt;0,INDEX(挂机升级突破!$BJ$4:$BT$4,T1011),"")</f>
        <v/>
      </c>
      <c r="AD1011" s="14" t="str">
        <f>IF(T1011&gt;0,ROUND(INDEX(挂机升级突破!$BJ$6:$BT$57,卡牌消耗!X1011,T1011)*INDEX(卡牌消耗!$B$7:$F$7,V1011),0),"")</f>
        <v/>
      </c>
    </row>
    <row r="1012" spans="16:30" ht="16.5" x14ac:dyDescent="0.2">
      <c r="P1012" s="120">
        <v>1008</v>
      </c>
      <c r="Q1012" s="14">
        <f t="shared" si="163"/>
        <v>20</v>
      </c>
      <c r="R1012" s="14">
        <f>INDEX(挂机升级突破!$BG$6:$BG$57,卡牌消耗!X1012)</f>
        <v>11</v>
      </c>
      <c r="S1012" s="14">
        <f>INDEX(挂机升级突破!BH$6:BH$57,卡牌消耗!$X1012)</f>
        <v>3</v>
      </c>
      <c r="T1012" s="14">
        <f>INDEX(挂机升级突破!BI$6:BI$57,卡牌消耗!$X1012)</f>
        <v>0</v>
      </c>
      <c r="U1012" s="14" t="str">
        <f t="shared" si="164"/>
        <v>高顺</v>
      </c>
      <c r="V1012" s="14">
        <f t="shared" si="165"/>
        <v>3</v>
      </c>
      <c r="W1012" s="14" t="str">
        <f t="shared" si="166"/>
        <v>高顺魂火-20</v>
      </c>
      <c r="X1012" s="14">
        <f t="shared" si="167"/>
        <v>20</v>
      </c>
      <c r="Y1012" s="14" t="str">
        <f>INDEX(挂机升级突破!$BJ$4:$BT$4,INDEX(挂机升级突破!$BG$6:$BG$57,卡牌消耗!X1012))</f>
        <v>金币</v>
      </c>
      <c r="Z1012" s="14">
        <f>ROUND(INDEX(挂机升级突破!$AZ$6:$AZ$57,卡牌消耗!X1012)*INDEX(卡牌消耗!$B$8:$F$8,V1012),0)</f>
        <v>9200</v>
      </c>
      <c r="AA1012" s="14" t="str">
        <f>IF(S1012&gt;0,INDEX(挂机升级突破!$BJ$4:$BT$4,S1012),"")</f>
        <v>紫色基础材料</v>
      </c>
      <c r="AB1012" s="14">
        <f>ROUND(INDEX(挂机升级突破!$BJ$6:$BT$57,卡牌消耗!X1012,S1012)*INDEX(卡牌消耗!$B$5:$F$5,V1012),0)</f>
        <v>50</v>
      </c>
      <c r="AC1012" s="14" t="str">
        <f>IF(T1012&gt;0,INDEX(挂机升级突破!$BJ$4:$BT$4,T1012),"")</f>
        <v/>
      </c>
      <c r="AD1012" s="14" t="str">
        <f>IF(T1012&gt;0,ROUND(INDEX(挂机升级突破!$BJ$6:$BT$57,卡牌消耗!X1012,T1012)*INDEX(卡牌消耗!$B$7:$F$7,V1012),0),"")</f>
        <v/>
      </c>
    </row>
    <row r="1013" spans="16:30" ht="16.5" x14ac:dyDescent="0.2">
      <c r="P1013" s="120">
        <v>1009</v>
      </c>
      <c r="Q1013" s="14">
        <f t="shared" si="163"/>
        <v>20</v>
      </c>
      <c r="R1013" s="14">
        <f>INDEX(挂机升级突破!$BG$6:$BG$57,卡牌消耗!X1013)</f>
        <v>11</v>
      </c>
      <c r="S1013" s="14">
        <f>INDEX(挂机升级突破!BH$6:BH$57,卡牌消耗!$X1013)</f>
        <v>3</v>
      </c>
      <c r="T1013" s="14">
        <f>INDEX(挂机升级突破!BI$6:BI$57,卡牌消耗!$X1013)</f>
        <v>0</v>
      </c>
      <c r="U1013" s="14" t="str">
        <f t="shared" si="164"/>
        <v>高顺</v>
      </c>
      <c r="V1013" s="14">
        <f t="shared" si="165"/>
        <v>3</v>
      </c>
      <c r="W1013" s="14" t="str">
        <f t="shared" si="166"/>
        <v>高顺魂火-21</v>
      </c>
      <c r="X1013" s="14">
        <f t="shared" si="167"/>
        <v>21</v>
      </c>
      <c r="Y1013" s="14" t="str">
        <f>INDEX(挂机升级突破!$BJ$4:$BT$4,INDEX(挂机升级突破!$BG$6:$BG$57,卡牌消耗!X1013))</f>
        <v>金币</v>
      </c>
      <c r="Z1013" s="14">
        <f>ROUND(INDEX(挂机升级突破!$AZ$6:$AZ$57,卡牌消耗!X1013)*INDEX(卡牌消耗!$B$8:$F$8,V1013),0)</f>
        <v>10140</v>
      </c>
      <c r="AA1013" s="14" t="str">
        <f>IF(S1013&gt;0,INDEX(挂机升级突破!$BJ$4:$BT$4,S1013),"")</f>
        <v>紫色基础材料</v>
      </c>
      <c r="AB1013" s="14">
        <f>ROUND(INDEX(挂机升级突破!$BJ$6:$BT$57,卡牌消耗!X1013,S1013)*INDEX(卡牌消耗!$B$5:$F$5,V1013),0)</f>
        <v>50</v>
      </c>
      <c r="AC1013" s="14" t="str">
        <f>IF(T1013&gt;0,INDEX(挂机升级突破!$BJ$4:$BT$4,T1013),"")</f>
        <v/>
      </c>
      <c r="AD1013" s="14" t="str">
        <f>IF(T1013&gt;0,ROUND(INDEX(挂机升级突破!$BJ$6:$BT$57,卡牌消耗!X1013,T1013)*INDEX(卡牌消耗!$B$7:$F$7,V1013),0),"")</f>
        <v/>
      </c>
    </row>
    <row r="1014" spans="16:30" ht="16.5" x14ac:dyDescent="0.2">
      <c r="P1014" s="120">
        <v>1010</v>
      </c>
      <c r="Q1014" s="14">
        <f t="shared" si="163"/>
        <v>20</v>
      </c>
      <c r="R1014" s="14">
        <f>INDEX(挂机升级突破!$BG$6:$BG$57,卡牌消耗!X1014)</f>
        <v>11</v>
      </c>
      <c r="S1014" s="14">
        <f>INDEX(挂机升级突破!BH$6:BH$57,卡牌消耗!$X1014)</f>
        <v>3</v>
      </c>
      <c r="T1014" s="14">
        <f>INDEX(挂机升级突破!BI$6:BI$57,卡牌消耗!$X1014)</f>
        <v>0</v>
      </c>
      <c r="U1014" s="14" t="str">
        <f t="shared" si="164"/>
        <v>高顺</v>
      </c>
      <c r="V1014" s="14">
        <f t="shared" si="165"/>
        <v>3</v>
      </c>
      <c r="W1014" s="14" t="str">
        <f t="shared" si="166"/>
        <v>高顺魂火-22</v>
      </c>
      <c r="X1014" s="14">
        <f t="shared" si="167"/>
        <v>22</v>
      </c>
      <c r="Y1014" s="14" t="str">
        <f>INDEX(挂机升级突破!$BJ$4:$BT$4,INDEX(挂机升级突破!$BG$6:$BG$57,卡牌消耗!X1014))</f>
        <v>金币</v>
      </c>
      <c r="Z1014" s="14">
        <f>ROUND(INDEX(挂机升级突破!$AZ$6:$AZ$57,卡牌消耗!X1014)*INDEX(卡牌消耗!$B$8:$F$8,V1014),0)</f>
        <v>11310</v>
      </c>
      <c r="AA1014" s="14" t="str">
        <f>IF(S1014&gt;0,INDEX(挂机升级突破!$BJ$4:$BT$4,S1014),"")</f>
        <v>紫色基础材料</v>
      </c>
      <c r="AB1014" s="14">
        <f>ROUND(INDEX(挂机升级突破!$BJ$6:$BT$57,卡牌消耗!X1014,S1014)*INDEX(卡牌消耗!$B$5:$F$5,V1014),0)</f>
        <v>50</v>
      </c>
      <c r="AC1014" s="14" t="str">
        <f>IF(T1014&gt;0,INDEX(挂机升级突破!$BJ$4:$BT$4,T1014),"")</f>
        <v/>
      </c>
      <c r="AD1014" s="14" t="str">
        <f>IF(T1014&gt;0,ROUND(INDEX(挂机升级突破!$BJ$6:$BT$57,卡牌消耗!X1014,T1014)*INDEX(卡牌消耗!$B$7:$F$7,V1014),0),"")</f>
        <v/>
      </c>
    </row>
    <row r="1015" spans="16:30" ht="16.5" x14ac:dyDescent="0.2">
      <c r="P1015" s="120">
        <v>1011</v>
      </c>
      <c r="Q1015" s="14">
        <f t="shared" si="163"/>
        <v>20</v>
      </c>
      <c r="R1015" s="14">
        <f>INDEX(挂机升级突破!$BG$6:$BG$57,卡牌消耗!X1015)</f>
        <v>11</v>
      </c>
      <c r="S1015" s="14">
        <f>INDEX(挂机升级突破!BH$6:BH$57,卡牌消耗!$X1015)</f>
        <v>4</v>
      </c>
      <c r="T1015" s="14">
        <f>INDEX(挂机升级突破!BI$6:BI$57,卡牌消耗!$X1015)</f>
        <v>0</v>
      </c>
      <c r="U1015" s="14" t="str">
        <f t="shared" si="164"/>
        <v>高顺</v>
      </c>
      <c r="V1015" s="14">
        <f t="shared" si="165"/>
        <v>3</v>
      </c>
      <c r="W1015" s="14" t="str">
        <f t="shared" si="166"/>
        <v>高顺魂火-23</v>
      </c>
      <c r="X1015" s="14">
        <f t="shared" si="167"/>
        <v>23</v>
      </c>
      <c r="Y1015" s="14" t="str">
        <f>INDEX(挂机升级突破!$BJ$4:$BT$4,INDEX(挂机升级突破!$BG$6:$BG$57,卡牌消耗!X1015))</f>
        <v>金币</v>
      </c>
      <c r="Z1015" s="14">
        <f>ROUND(INDEX(挂机升级突破!$AZ$6:$AZ$57,卡牌消耗!X1015)*INDEX(卡牌消耗!$B$8:$F$8,V1015),0)</f>
        <v>12480</v>
      </c>
      <c r="AA1015" s="14" t="str">
        <f>IF(S1015&gt;0,INDEX(挂机升级突破!$BJ$4:$BT$4,S1015),"")</f>
        <v>橙色基础材料</v>
      </c>
      <c r="AB1015" s="14">
        <f>ROUND(INDEX(挂机升级突破!$BJ$6:$BT$57,卡牌消耗!X1015,S1015)*INDEX(卡牌消耗!$B$5:$F$5,V1015),0)</f>
        <v>13</v>
      </c>
      <c r="AC1015" s="14" t="str">
        <f>IF(T1015&gt;0,INDEX(挂机升级突破!$BJ$4:$BT$4,T1015),"")</f>
        <v/>
      </c>
      <c r="AD1015" s="14" t="str">
        <f>IF(T1015&gt;0,ROUND(INDEX(挂机升级突破!$BJ$6:$BT$57,卡牌消耗!X1015,T1015)*INDEX(卡牌消耗!$B$7:$F$7,V1015),0),"")</f>
        <v/>
      </c>
    </row>
    <row r="1016" spans="16:30" ht="16.5" x14ac:dyDescent="0.2">
      <c r="P1016" s="120">
        <v>1012</v>
      </c>
      <c r="Q1016" s="14">
        <f t="shared" si="163"/>
        <v>20</v>
      </c>
      <c r="R1016" s="14">
        <f>INDEX(挂机升级突破!$BG$6:$BG$57,卡牌消耗!X1016)</f>
        <v>11</v>
      </c>
      <c r="S1016" s="14">
        <f>INDEX(挂机升级突破!BH$6:BH$57,卡牌消耗!$X1016)</f>
        <v>4</v>
      </c>
      <c r="T1016" s="14">
        <f>INDEX(挂机升级突破!BI$6:BI$57,卡牌消耗!$X1016)</f>
        <v>0</v>
      </c>
      <c r="U1016" s="14" t="str">
        <f t="shared" si="164"/>
        <v>高顺</v>
      </c>
      <c r="V1016" s="14">
        <f t="shared" si="165"/>
        <v>3</v>
      </c>
      <c r="W1016" s="14" t="str">
        <f t="shared" si="166"/>
        <v>高顺魂火-24</v>
      </c>
      <c r="X1016" s="14">
        <f t="shared" si="167"/>
        <v>24</v>
      </c>
      <c r="Y1016" s="14" t="str">
        <f>INDEX(挂机升级突破!$BJ$4:$BT$4,INDEX(挂机升级突破!$BG$6:$BG$57,卡牌消耗!X1016))</f>
        <v>金币</v>
      </c>
      <c r="Z1016" s="14">
        <f>ROUND(INDEX(挂机升级突破!$AZ$6:$AZ$57,卡牌消耗!X1016)*INDEX(卡牌消耗!$B$8:$F$8,V1016),0)</f>
        <v>13920</v>
      </c>
      <c r="AA1016" s="14" t="str">
        <f>IF(S1016&gt;0,INDEX(挂机升级突破!$BJ$4:$BT$4,S1016),"")</f>
        <v>橙色基础材料</v>
      </c>
      <c r="AB1016" s="14">
        <f>ROUND(INDEX(挂机升级突破!$BJ$6:$BT$57,卡牌消耗!X1016,S1016)*INDEX(卡牌消耗!$B$5:$F$5,V1016),0)</f>
        <v>13</v>
      </c>
      <c r="AC1016" s="14" t="str">
        <f>IF(T1016&gt;0,INDEX(挂机升级突破!$BJ$4:$BT$4,T1016),"")</f>
        <v/>
      </c>
      <c r="AD1016" s="14" t="str">
        <f>IF(T1016&gt;0,ROUND(INDEX(挂机升级突破!$BJ$6:$BT$57,卡牌消耗!X1016,T1016)*INDEX(卡牌消耗!$B$7:$F$7,V1016),0),"")</f>
        <v/>
      </c>
    </row>
    <row r="1017" spans="16:30" ht="16.5" x14ac:dyDescent="0.2">
      <c r="P1017" s="120">
        <v>1013</v>
      </c>
      <c r="Q1017" s="14">
        <f t="shared" si="163"/>
        <v>20</v>
      </c>
      <c r="R1017" s="14">
        <f>INDEX(挂机升级突破!$BG$6:$BG$57,卡牌消耗!X1017)</f>
        <v>11</v>
      </c>
      <c r="S1017" s="14">
        <f>INDEX(挂机升级突破!BH$6:BH$57,卡牌消耗!$X1017)</f>
        <v>4</v>
      </c>
      <c r="T1017" s="14">
        <f>INDEX(挂机升级突破!BI$6:BI$57,卡牌消耗!$X1017)</f>
        <v>0</v>
      </c>
      <c r="U1017" s="14" t="str">
        <f t="shared" si="164"/>
        <v>高顺</v>
      </c>
      <c r="V1017" s="14">
        <f t="shared" si="165"/>
        <v>3</v>
      </c>
      <c r="W1017" s="14" t="str">
        <f t="shared" si="166"/>
        <v>高顺魂火-25</v>
      </c>
      <c r="X1017" s="14">
        <f t="shared" si="167"/>
        <v>25</v>
      </c>
      <c r="Y1017" s="14" t="str">
        <f>INDEX(挂机升级突破!$BJ$4:$BT$4,INDEX(挂机升级突破!$BG$6:$BG$57,卡牌消耗!X1017))</f>
        <v>金币</v>
      </c>
      <c r="Z1017" s="14">
        <f>ROUND(INDEX(挂机升级突破!$AZ$6:$AZ$57,卡牌消耗!X1017)*INDEX(卡牌消耗!$B$8:$F$8,V1017),0)</f>
        <v>17160</v>
      </c>
      <c r="AA1017" s="14" t="str">
        <f>IF(S1017&gt;0,INDEX(挂机升级突破!$BJ$4:$BT$4,S1017),"")</f>
        <v>橙色基础材料</v>
      </c>
      <c r="AB1017" s="14">
        <f>ROUND(INDEX(挂机升级突破!$BJ$6:$BT$57,卡牌消耗!X1017,S1017)*INDEX(卡牌消耗!$B$5:$F$5,V1017),0)</f>
        <v>13</v>
      </c>
      <c r="AC1017" s="14" t="str">
        <f>IF(T1017&gt;0,INDEX(挂机升级突破!$BJ$4:$BT$4,T1017),"")</f>
        <v/>
      </c>
      <c r="AD1017" s="14" t="str">
        <f>IF(T1017&gt;0,ROUND(INDEX(挂机升级突破!$BJ$6:$BT$57,卡牌消耗!X1017,T1017)*INDEX(卡牌消耗!$B$7:$F$7,V1017),0),"")</f>
        <v/>
      </c>
    </row>
    <row r="1018" spans="16:30" ht="16.5" x14ac:dyDescent="0.2">
      <c r="P1018" s="120">
        <v>1014</v>
      </c>
      <c r="Q1018" s="14">
        <f t="shared" si="163"/>
        <v>20</v>
      </c>
      <c r="R1018" s="14">
        <f>INDEX(挂机升级突破!$BG$6:$BG$57,卡牌消耗!X1018)</f>
        <v>11</v>
      </c>
      <c r="S1018" s="14">
        <f>INDEX(挂机升级突破!BH$6:BH$57,卡牌消耗!$X1018)</f>
        <v>4</v>
      </c>
      <c r="T1018" s="14">
        <f>INDEX(挂机升级突破!BI$6:BI$57,卡牌消耗!$X1018)</f>
        <v>0</v>
      </c>
      <c r="U1018" s="14" t="str">
        <f t="shared" si="164"/>
        <v>高顺</v>
      </c>
      <c r="V1018" s="14">
        <f t="shared" si="165"/>
        <v>3</v>
      </c>
      <c r="W1018" s="14" t="str">
        <f t="shared" si="166"/>
        <v>高顺魂火-26</v>
      </c>
      <c r="X1018" s="14">
        <f t="shared" si="167"/>
        <v>26</v>
      </c>
      <c r="Y1018" s="14" t="str">
        <f>INDEX(挂机升级突破!$BJ$4:$BT$4,INDEX(挂机升级突破!$BG$6:$BG$57,卡牌消耗!X1018))</f>
        <v>金币</v>
      </c>
      <c r="Z1018" s="14">
        <f>ROUND(INDEX(挂机升级突破!$AZ$6:$AZ$57,卡牌消耗!X1018)*INDEX(卡牌消耗!$B$8:$F$8,V1018),0)</f>
        <v>19140</v>
      </c>
      <c r="AA1018" s="14" t="str">
        <f>IF(S1018&gt;0,INDEX(挂机升级突破!$BJ$4:$BT$4,S1018),"")</f>
        <v>橙色基础材料</v>
      </c>
      <c r="AB1018" s="14">
        <f>ROUND(INDEX(挂机升级突破!$BJ$6:$BT$57,卡牌消耗!X1018,S1018)*INDEX(卡牌消耗!$B$5:$F$5,V1018),0)</f>
        <v>16</v>
      </c>
      <c r="AC1018" s="14" t="str">
        <f>IF(T1018&gt;0,INDEX(挂机升级突破!$BJ$4:$BT$4,T1018),"")</f>
        <v/>
      </c>
      <c r="AD1018" s="14" t="str">
        <f>IF(T1018&gt;0,ROUND(INDEX(挂机升级突破!$BJ$6:$BT$57,卡牌消耗!X1018,T1018)*INDEX(卡牌消耗!$B$7:$F$7,V1018),0),"")</f>
        <v/>
      </c>
    </row>
    <row r="1019" spans="16:30" ht="16.5" x14ac:dyDescent="0.2">
      <c r="P1019" s="120">
        <v>1015</v>
      </c>
      <c r="Q1019" s="14">
        <f t="shared" si="163"/>
        <v>20</v>
      </c>
      <c r="R1019" s="14">
        <f>INDEX(挂机升级突破!$BG$6:$BG$57,卡牌消耗!X1019)</f>
        <v>11</v>
      </c>
      <c r="S1019" s="14">
        <f>INDEX(挂机升级突破!BH$6:BH$57,卡牌消耗!$X1019)</f>
        <v>4</v>
      </c>
      <c r="T1019" s="14">
        <f>INDEX(挂机升级突破!BI$6:BI$57,卡牌消耗!$X1019)</f>
        <v>0</v>
      </c>
      <c r="U1019" s="14" t="str">
        <f t="shared" si="164"/>
        <v>高顺</v>
      </c>
      <c r="V1019" s="14">
        <f t="shared" si="165"/>
        <v>3</v>
      </c>
      <c r="W1019" s="14" t="str">
        <f t="shared" si="166"/>
        <v>高顺魂火-27</v>
      </c>
      <c r="X1019" s="14">
        <f t="shared" si="167"/>
        <v>27</v>
      </c>
      <c r="Y1019" s="14" t="str">
        <f>INDEX(挂机升级突破!$BJ$4:$BT$4,INDEX(挂机升级突破!$BG$6:$BG$57,卡牌消耗!X1019))</f>
        <v>金币</v>
      </c>
      <c r="Z1019" s="14">
        <f>ROUND(INDEX(挂机升级突破!$AZ$6:$AZ$57,卡牌消耗!X1019)*INDEX(卡牌消耗!$B$8:$F$8,V1019),0)</f>
        <v>21490</v>
      </c>
      <c r="AA1019" s="14" t="str">
        <f>IF(S1019&gt;0,INDEX(挂机升级突破!$BJ$4:$BT$4,S1019),"")</f>
        <v>橙色基础材料</v>
      </c>
      <c r="AB1019" s="14">
        <f>ROUND(INDEX(挂机升级突破!$BJ$6:$BT$57,卡牌消耗!X1019,S1019)*INDEX(卡牌消耗!$B$5:$F$5,V1019),0)</f>
        <v>16</v>
      </c>
      <c r="AC1019" s="14" t="str">
        <f>IF(T1019&gt;0,INDEX(挂机升级突破!$BJ$4:$BT$4,T1019),"")</f>
        <v/>
      </c>
      <c r="AD1019" s="14" t="str">
        <f>IF(T1019&gt;0,ROUND(INDEX(挂机升级突破!$BJ$6:$BT$57,卡牌消耗!X1019,T1019)*INDEX(卡牌消耗!$B$7:$F$7,V1019),0),"")</f>
        <v/>
      </c>
    </row>
    <row r="1020" spans="16:30" ht="16.5" x14ac:dyDescent="0.2">
      <c r="P1020" s="120">
        <v>1016</v>
      </c>
      <c r="Q1020" s="14">
        <f t="shared" si="163"/>
        <v>20</v>
      </c>
      <c r="R1020" s="14">
        <f>INDEX(挂机升级突破!$BG$6:$BG$57,卡牌消耗!X1020)</f>
        <v>11</v>
      </c>
      <c r="S1020" s="14">
        <f>INDEX(挂机升级突破!BH$6:BH$57,卡牌消耗!$X1020)</f>
        <v>4</v>
      </c>
      <c r="T1020" s="14">
        <f>INDEX(挂机升级突破!BI$6:BI$57,卡牌消耗!$X1020)</f>
        <v>0</v>
      </c>
      <c r="U1020" s="14" t="str">
        <f t="shared" si="164"/>
        <v>高顺</v>
      </c>
      <c r="V1020" s="14">
        <f t="shared" si="165"/>
        <v>3</v>
      </c>
      <c r="W1020" s="14" t="str">
        <f t="shared" si="166"/>
        <v>高顺魂火-28</v>
      </c>
      <c r="X1020" s="14">
        <f t="shared" si="167"/>
        <v>28</v>
      </c>
      <c r="Y1020" s="14" t="str">
        <f>INDEX(挂机升级突破!$BJ$4:$BT$4,INDEX(挂机升级突破!$BG$6:$BG$57,卡牌消耗!X1020))</f>
        <v>金币</v>
      </c>
      <c r="Z1020" s="14">
        <f>ROUND(INDEX(挂机升级突破!$AZ$6:$AZ$57,卡牌消耗!X1020)*INDEX(卡牌消耗!$B$8:$F$8,V1020),0)</f>
        <v>23970</v>
      </c>
      <c r="AA1020" s="14" t="str">
        <f>IF(S1020&gt;0,INDEX(挂机升级突破!$BJ$4:$BT$4,S1020),"")</f>
        <v>橙色基础材料</v>
      </c>
      <c r="AB1020" s="14">
        <f>ROUND(INDEX(挂机升级突破!$BJ$6:$BT$57,卡牌消耗!X1020,S1020)*INDEX(卡牌消耗!$B$5:$F$5,V1020),0)</f>
        <v>16</v>
      </c>
      <c r="AC1020" s="14" t="str">
        <f>IF(T1020&gt;0,INDEX(挂机升级突破!$BJ$4:$BT$4,T1020),"")</f>
        <v/>
      </c>
      <c r="AD1020" s="14" t="str">
        <f>IF(T1020&gt;0,ROUND(INDEX(挂机升级突破!$BJ$6:$BT$57,卡牌消耗!X1020,T1020)*INDEX(卡牌消耗!$B$7:$F$7,V1020),0),"")</f>
        <v/>
      </c>
    </row>
    <row r="1021" spans="16:30" ht="16.5" x14ac:dyDescent="0.2">
      <c r="P1021" s="120">
        <v>1017</v>
      </c>
      <c r="Q1021" s="14">
        <f t="shared" si="163"/>
        <v>20</v>
      </c>
      <c r="R1021" s="14">
        <f>INDEX(挂机升级突破!$BG$6:$BG$57,卡牌消耗!X1021)</f>
        <v>11</v>
      </c>
      <c r="S1021" s="14">
        <f>INDEX(挂机升级突破!BH$6:BH$57,卡牌消耗!$X1021)</f>
        <v>4</v>
      </c>
      <c r="T1021" s="14">
        <f>INDEX(挂机升级突破!BI$6:BI$57,卡牌消耗!$X1021)</f>
        <v>0</v>
      </c>
      <c r="U1021" s="14" t="str">
        <f t="shared" si="164"/>
        <v>高顺</v>
      </c>
      <c r="V1021" s="14">
        <f t="shared" si="165"/>
        <v>3</v>
      </c>
      <c r="W1021" s="14" t="str">
        <f t="shared" si="166"/>
        <v>高顺魂火-29</v>
      </c>
      <c r="X1021" s="14">
        <f t="shared" si="167"/>
        <v>29</v>
      </c>
      <c r="Y1021" s="14" t="str">
        <f>INDEX(挂机升级突破!$BJ$4:$BT$4,INDEX(挂机升级突破!$BG$6:$BG$57,卡牌消耗!X1021))</f>
        <v>金币</v>
      </c>
      <c r="Z1021" s="14">
        <f>ROUND(INDEX(挂机升级突破!$AZ$6:$AZ$57,卡牌消耗!X1021)*INDEX(卡牌消耗!$B$8:$F$8,V1021),0)</f>
        <v>24785</v>
      </c>
      <c r="AA1021" s="14" t="str">
        <f>IF(S1021&gt;0,INDEX(挂机升级突破!$BJ$4:$BT$4,S1021),"")</f>
        <v>橙色基础材料</v>
      </c>
      <c r="AB1021" s="14">
        <f>ROUND(INDEX(挂机升级突破!$BJ$6:$BT$57,卡牌消耗!X1021,S1021)*INDEX(卡牌消耗!$B$5:$F$5,V1021),0)</f>
        <v>19</v>
      </c>
      <c r="AC1021" s="14" t="str">
        <f>IF(T1021&gt;0,INDEX(挂机升级突破!$BJ$4:$BT$4,T1021),"")</f>
        <v/>
      </c>
      <c r="AD1021" s="14" t="str">
        <f>IF(T1021&gt;0,ROUND(INDEX(挂机升级突破!$BJ$6:$BT$57,卡牌消耗!X1021,T1021)*INDEX(卡牌消耗!$B$7:$F$7,V1021),0),"")</f>
        <v/>
      </c>
    </row>
    <row r="1022" spans="16:30" ht="16.5" x14ac:dyDescent="0.2">
      <c r="P1022" s="120">
        <v>1018</v>
      </c>
      <c r="Q1022" s="14">
        <f t="shared" si="163"/>
        <v>20</v>
      </c>
      <c r="R1022" s="14">
        <f>INDEX(挂机升级突破!$BG$6:$BG$57,卡牌消耗!X1022)</f>
        <v>11</v>
      </c>
      <c r="S1022" s="14">
        <f>INDEX(挂机升级突破!BH$6:BH$57,卡牌消耗!$X1022)</f>
        <v>4</v>
      </c>
      <c r="T1022" s="14">
        <f>INDEX(挂机升级突破!BI$6:BI$57,卡牌消耗!$X1022)</f>
        <v>0</v>
      </c>
      <c r="U1022" s="14" t="str">
        <f t="shared" si="164"/>
        <v>高顺</v>
      </c>
      <c r="V1022" s="14">
        <f t="shared" si="165"/>
        <v>3</v>
      </c>
      <c r="W1022" s="14" t="str">
        <f t="shared" si="166"/>
        <v>高顺魂火-30</v>
      </c>
      <c r="X1022" s="14">
        <f t="shared" si="167"/>
        <v>30</v>
      </c>
      <c r="Y1022" s="14" t="str">
        <f>INDEX(挂机升级突破!$BJ$4:$BT$4,INDEX(挂机升级突破!$BG$6:$BG$57,卡牌消耗!X1022))</f>
        <v>金币</v>
      </c>
      <c r="Z1022" s="14">
        <f>ROUND(INDEX(挂机升级突破!$AZ$6:$AZ$57,卡牌消耗!X1022)*INDEX(卡牌消耗!$B$8:$F$8,V1022),0)</f>
        <v>27645</v>
      </c>
      <c r="AA1022" s="14" t="str">
        <f>IF(S1022&gt;0,INDEX(挂机升级突破!$BJ$4:$BT$4,S1022),"")</f>
        <v>橙色基础材料</v>
      </c>
      <c r="AB1022" s="14">
        <f>ROUND(INDEX(挂机升级突破!$BJ$6:$BT$57,卡牌消耗!X1022,S1022)*INDEX(卡牌消耗!$B$5:$F$5,V1022),0)</f>
        <v>19</v>
      </c>
      <c r="AC1022" s="14" t="str">
        <f>IF(T1022&gt;0,INDEX(挂机升级突破!$BJ$4:$BT$4,T1022),"")</f>
        <v/>
      </c>
      <c r="AD1022" s="14" t="str">
        <f>IF(T1022&gt;0,ROUND(INDEX(挂机升级突破!$BJ$6:$BT$57,卡牌消耗!X1022,T1022)*INDEX(卡牌消耗!$B$7:$F$7,V1022),0),"")</f>
        <v/>
      </c>
    </row>
    <row r="1023" spans="16:30" ht="16.5" x14ac:dyDescent="0.2">
      <c r="P1023" s="120">
        <v>1019</v>
      </c>
      <c r="Q1023" s="14">
        <f t="shared" si="163"/>
        <v>20</v>
      </c>
      <c r="R1023" s="14">
        <f>INDEX(挂机升级突破!$BG$6:$BG$57,卡牌消耗!X1023)</f>
        <v>11</v>
      </c>
      <c r="S1023" s="14">
        <f>INDEX(挂机升级突破!BH$6:BH$57,卡牌消耗!$X1023)</f>
        <v>4</v>
      </c>
      <c r="T1023" s="14">
        <f>INDEX(挂机升级突破!BI$6:BI$57,卡牌消耗!$X1023)</f>
        <v>0</v>
      </c>
      <c r="U1023" s="14" t="str">
        <f t="shared" si="164"/>
        <v>高顺</v>
      </c>
      <c r="V1023" s="14">
        <f t="shared" si="165"/>
        <v>3</v>
      </c>
      <c r="W1023" s="14" t="str">
        <f t="shared" si="166"/>
        <v>高顺魂火-31</v>
      </c>
      <c r="X1023" s="14">
        <f t="shared" si="167"/>
        <v>31</v>
      </c>
      <c r="Y1023" s="14" t="str">
        <f>INDEX(挂机升级突破!$BJ$4:$BT$4,INDEX(挂机升级突破!$BG$6:$BG$57,卡牌消耗!X1023))</f>
        <v>金币</v>
      </c>
      <c r="Z1023" s="14">
        <f>ROUND(INDEX(挂机升级突破!$AZ$6:$AZ$57,卡牌消耗!X1023)*INDEX(卡牌消耗!$B$8:$F$8,V1023),0)</f>
        <v>28700</v>
      </c>
      <c r="AA1023" s="14" t="str">
        <f>IF(S1023&gt;0,INDEX(挂机升级突破!$BJ$4:$BT$4,S1023),"")</f>
        <v>橙色基础材料</v>
      </c>
      <c r="AB1023" s="14">
        <f>ROUND(INDEX(挂机升级突破!$BJ$6:$BT$57,卡牌消耗!X1023,S1023)*INDEX(卡牌消耗!$B$5:$F$5,V1023),0)</f>
        <v>19</v>
      </c>
      <c r="AC1023" s="14" t="str">
        <f>IF(T1023&gt;0,INDEX(挂机升级突破!$BJ$4:$BT$4,T1023),"")</f>
        <v/>
      </c>
      <c r="AD1023" s="14" t="str">
        <f>IF(T1023&gt;0,ROUND(INDEX(挂机升级突破!$BJ$6:$BT$57,卡牌消耗!X1023,T1023)*INDEX(卡牌消耗!$B$7:$F$7,V1023),0),"")</f>
        <v/>
      </c>
    </row>
    <row r="1024" spans="16:30" ht="16.5" x14ac:dyDescent="0.2">
      <c r="P1024" s="120">
        <v>1020</v>
      </c>
      <c r="Q1024" s="14">
        <f t="shared" si="163"/>
        <v>20</v>
      </c>
      <c r="R1024" s="14">
        <f>INDEX(挂机升级突破!$BG$6:$BG$57,卡牌消耗!X1024)</f>
        <v>11</v>
      </c>
      <c r="S1024" s="14">
        <f>INDEX(挂机升级突破!BH$6:BH$57,卡牌消耗!$X1024)</f>
        <v>4</v>
      </c>
      <c r="T1024" s="14">
        <f>INDEX(挂机升级突破!BI$6:BI$57,卡牌消耗!$X1024)</f>
        <v>0</v>
      </c>
      <c r="U1024" s="14" t="str">
        <f t="shared" si="164"/>
        <v>高顺</v>
      </c>
      <c r="V1024" s="14">
        <f t="shared" si="165"/>
        <v>3</v>
      </c>
      <c r="W1024" s="14" t="str">
        <f t="shared" si="166"/>
        <v>高顺魂火-32</v>
      </c>
      <c r="X1024" s="14">
        <f t="shared" si="167"/>
        <v>32</v>
      </c>
      <c r="Y1024" s="14" t="str">
        <f>INDEX(挂机升级突破!$BJ$4:$BT$4,INDEX(挂机升级突破!$BG$6:$BG$57,卡牌消耗!X1024))</f>
        <v>金币</v>
      </c>
      <c r="Z1024" s="14">
        <f>ROUND(INDEX(挂机升级突破!$AZ$6:$AZ$57,卡牌消耗!X1024)*INDEX(卡牌消耗!$B$8:$F$8,V1024),0)</f>
        <v>32015</v>
      </c>
      <c r="AA1024" s="14" t="str">
        <f>IF(S1024&gt;0,INDEX(挂机升级突破!$BJ$4:$BT$4,S1024),"")</f>
        <v>橙色基础材料</v>
      </c>
      <c r="AB1024" s="14">
        <f>ROUND(INDEX(挂机升级突破!$BJ$6:$BT$57,卡牌消耗!X1024,S1024)*INDEX(卡牌消耗!$B$5:$F$5,V1024),0)</f>
        <v>19</v>
      </c>
      <c r="AC1024" s="14" t="str">
        <f>IF(T1024&gt;0,INDEX(挂机升级突破!$BJ$4:$BT$4,T1024),"")</f>
        <v/>
      </c>
      <c r="AD1024" s="14" t="str">
        <f>IF(T1024&gt;0,ROUND(INDEX(挂机升级突破!$BJ$6:$BT$57,卡牌消耗!X1024,T1024)*INDEX(卡牌消耗!$B$7:$F$7,V1024),0),"")</f>
        <v/>
      </c>
    </row>
    <row r="1025" spans="16:30" ht="16.5" x14ac:dyDescent="0.2">
      <c r="P1025" s="120">
        <v>1021</v>
      </c>
      <c r="Q1025" s="14">
        <f t="shared" si="163"/>
        <v>20</v>
      </c>
      <c r="R1025" s="14">
        <f>INDEX(挂机升级突破!$BG$6:$BG$57,卡牌消耗!X1025)</f>
        <v>11</v>
      </c>
      <c r="S1025" s="14">
        <f>INDEX(挂机升级突破!BH$6:BH$57,卡牌消耗!$X1025)</f>
        <v>4</v>
      </c>
      <c r="T1025" s="14">
        <f>INDEX(挂机升级突破!BI$6:BI$57,卡牌消耗!$X1025)</f>
        <v>0</v>
      </c>
      <c r="U1025" s="14" t="str">
        <f t="shared" si="164"/>
        <v>高顺</v>
      </c>
      <c r="V1025" s="14">
        <f t="shared" si="165"/>
        <v>3</v>
      </c>
      <c r="W1025" s="14" t="str">
        <f t="shared" si="166"/>
        <v>高顺魂火-33</v>
      </c>
      <c r="X1025" s="14">
        <f t="shared" si="167"/>
        <v>33</v>
      </c>
      <c r="Y1025" s="14" t="str">
        <f>INDEX(挂机升级突破!$BJ$4:$BT$4,INDEX(挂机升级突破!$BG$6:$BG$57,卡牌消耗!X1025))</f>
        <v>金币</v>
      </c>
      <c r="Z1025" s="14">
        <f>ROUND(INDEX(挂机升级突破!$AZ$6:$AZ$57,卡牌消耗!X1025)*INDEX(卡牌消耗!$B$8:$F$8,V1025),0)</f>
        <v>32895</v>
      </c>
      <c r="AA1025" s="14" t="str">
        <f>IF(S1025&gt;0,INDEX(挂机升级突破!$BJ$4:$BT$4,S1025),"")</f>
        <v>橙色基础材料</v>
      </c>
      <c r="AB1025" s="14">
        <f>ROUND(INDEX(挂机升级突破!$BJ$6:$BT$57,卡牌消耗!X1025,S1025)*INDEX(卡牌消耗!$B$5:$F$5,V1025),0)</f>
        <v>19</v>
      </c>
      <c r="AC1025" s="14" t="str">
        <f>IF(T1025&gt;0,INDEX(挂机升级突破!$BJ$4:$BT$4,T1025),"")</f>
        <v/>
      </c>
      <c r="AD1025" s="14" t="str">
        <f>IF(T1025&gt;0,ROUND(INDEX(挂机升级突破!$BJ$6:$BT$57,卡牌消耗!X1025,T1025)*INDEX(卡牌消耗!$B$7:$F$7,V1025),0),"")</f>
        <v/>
      </c>
    </row>
    <row r="1026" spans="16:30" ht="16.5" x14ac:dyDescent="0.2">
      <c r="P1026" s="120">
        <v>1022</v>
      </c>
      <c r="Q1026" s="14">
        <f t="shared" si="163"/>
        <v>20</v>
      </c>
      <c r="R1026" s="14">
        <f>INDEX(挂机升级突破!$BG$6:$BG$57,卡牌消耗!X1026)</f>
        <v>11</v>
      </c>
      <c r="S1026" s="14">
        <f>INDEX(挂机升级突破!BH$6:BH$57,卡牌消耗!$X1026)</f>
        <v>4</v>
      </c>
      <c r="T1026" s="14">
        <f>INDEX(挂机升级突破!BI$6:BI$57,卡牌消耗!$X1026)</f>
        <v>0</v>
      </c>
      <c r="U1026" s="14" t="str">
        <f t="shared" si="164"/>
        <v>高顺</v>
      </c>
      <c r="V1026" s="14">
        <f t="shared" si="165"/>
        <v>3</v>
      </c>
      <c r="W1026" s="14" t="str">
        <f t="shared" si="166"/>
        <v>高顺魂火-34</v>
      </c>
      <c r="X1026" s="14">
        <f t="shared" si="167"/>
        <v>34</v>
      </c>
      <c r="Y1026" s="14" t="str">
        <f>INDEX(挂机升级突破!$BJ$4:$BT$4,INDEX(挂机升级突破!$BG$6:$BG$57,卡牌消耗!X1026))</f>
        <v>金币</v>
      </c>
      <c r="Z1026" s="14">
        <f>ROUND(INDEX(挂机升级突破!$AZ$6:$AZ$57,卡牌消耗!X1026)*INDEX(卡牌消耗!$B$8:$F$8,V1026),0)</f>
        <v>36690</v>
      </c>
      <c r="AA1026" s="14" t="str">
        <f>IF(S1026&gt;0,INDEX(挂机升级突破!$BJ$4:$BT$4,S1026),"")</f>
        <v>橙色基础材料</v>
      </c>
      <c r="AB1026" s="14">
        <f>ROUND(INDEX(挂机升级突破!$BJ$6:$BT$57,卡牌消耗!X1026,S1026)*INDEX(卡牌消耗!$B$5:$F$5,V1026),0)</f>
        <v>21</v>
      </c>
      <c r="AC1026" s="14" t="str">
        <f>IF(T1026&gt;0,INDEX(挂机升级突破!$BJ$4:$BT$4,T1026),"")</f>
        <v/>
      </c>
      <c r="AD1026" s="14" t="str">
        <f>IF(T1026&gt;0,ROUND(INDEX(挂机升级突破!$BJ$6:$BT$57,卡牌消耗!X1026,T1026)*INDEX(卡牌消耗!$B$7:$F$7,V1026),0),"")</f>
        <v/>
      </c>
    </row>
    <row r="1027" spans="16:30" ht="16.5" x14ac:dyDescent="0.2">
      <c r="P1027" s="120">
        <v>1023</v>
      </c>
      <c r="Q1027" s="14">
        <f t="shared" si="163"/>
        <v>20</v>
      </c>
      <c r="R1027" s="14">
        <f>INDEX(挂机升级突破!$BG$6:$BG$57,卡牌消耗!X1027)</f>
        <v>11</v>
      </c>
      <c r="S1027" s="14">
        <f>INDEX(挂机升级突破!BH$6:BH$57,卡牌消耗!$X1027)</f>
        <v>4</v>
      </c>
      <c r="T1027" s="14">
        <f>INDEX(挂机升级突破!BI$6:BI$57,卡牌消耗!$X1027)</f>
        <v>0</v>
      </c>
      <c r="U1027" s="14" t="str">
        <f t="shared" si="164"/>
        <v>高顺</v>
      </c>
      <c r="V1027" s="14">
        <f t="shared" si="165"/>
        <v>3</v>
      </c>
      <c r="W1027" s="14" t="str">
        <f t="shared" si="166"/>
        <v>高顺魂火-35</v>
      </c>
      <c r="X1027" s="14">
        <f t="shared" si="167"/>
        <v>35</v>
      </c>
      <c r="Y1027" s="14" t="str">
        <f>INDEX(挂机升级突破!$BJ$4:$BT$4,INDEX(挂机升级突破!$BG$6:$BG$57,卡牌消耗!X1027))</f>
        <v>金币</v>
      </c>
      <c r="Z1027" s="14">
        <f>ROUND(INDEX(挂机升级突破!$AZ$6:$AZ$57,卡牌消耗!X1027)*INDEX(卡牌消耗!$B$8:$F$8,V1027),0)</f>
        <v>37370</v>
      </c>
      <c r="AA1027" s="14" t="str">
        <f>IF(S1027&gt;0,INDEX(挂机升级突破!$BJ$4:$BT$4,S1027),"")</f>
        <v>橙色基础材料</v>
      </c>
      <c r="AB1027" s="14">
        <f>ROUND(INDEX(挂机升级突破!$BJ$6:$BT$57,卡牌消耗!X1027,S1027)*INDEX(卡牌消耗!$B$5:$F$5,V1027),0)</f>
        <v>21</v>
      </c>
      <c r="AC1027" s="14" t="str">
        <f>IF(T1027&gt;0,INDEX(挂机升级突破!$BJ$4:$BT$4,T1027),"")</f>
        <v/>
      </c>
      <c r="AD1027" s="14" t="str">
        <f>IF(T1027&gt;0,ROUND(INDEX(挂机升级突破!$BJ$6:$BT$57,卡牌消耗!X1027,T1027)*INDEX(卡牌消耗!$B$7:$F$7,V1027),0),"")</f>
        <v/>
      </c>
    </row>
    <row r="1028" spans="16:30" ht="16.5" x14ac:dyDescent="0.2">
      <c r="P1028" s="120">
        <v>1024</v>
      </c>
      <c r="Q1028" s="14">
        <f t="shared" si="163"/>
        <v>20</v>
      </c>
      <c r="R1028" s="14">
        <f>INDEX(挂机升级突破!$BG$6:$BG$57,卡牌消耗!X1028)</f>
        <v>11</v>
      </c>
      <c r="S1028" s="14">
        <f>INDEX(挂机升级突破!BH$6:BH$57,卡牌消耗!$X1028)</f>
        <v>4</v>
      </c>
      <c r="T1028" s="14">
        <f>INDEX(挂机升级突破!BI$6:BI$57,卡牌消耗!$X1028)</f>
        <v>0</v>
      </c>
      <c r="U1028" s="14" t="str">
        <f t="shared" si="164"/>
        <v>高顺</v>
      </c>
      <c r="V1028" s="14">
        <f t="shared" si="165"/>
        <v>3</v>
      </c>
      <c r="W1028" s="14" t="str">
        <f t="shared" si="166"/>
        <v>高顺魂火-36</v>
      </c>
      <c r="X1028" s="14">
        <f t="shared" si="167"/>
        <v>36</v>
      </c>
      <c r="Y1028" s="14" t="str">
        <f>INDEX(挂机升级突破!$BJ$4:$BT$4,INDEX(挂机升级突破!$BG$6:$BG$57,卡牌消耗!X1028))</f>
        <v>金币</v>
      </c>
      <c r="Z1028" s="14">
        <f>ROUND(INDEX(挂机升级突破!$AZ$6:$AZ$57,卡牌消耗!X1028)*INDEX(卡牌消耗!$B$8:$F$8,V1028),0)</f>
        <v>41680</v>
      </c>
      <c r="AA1028" s="14" t="str">
        <f>IF(S1028&gt;0,INDEX(挂机升级突破!$BJ$4:$BT$4,S1028),"")</f>
        <v>橙色基础材料</v>
      </c>
      <c r="AB1028" s="14">
        <f>ROUND(INDEX(挂机升级突破!$BJ$6:$BT$57,卡牌消耗!X1028,S1028)*INDEX(卡牌消耗!$B$5:$F$5,V1028),0)</f>
        <v>21</v>
      </c>
      <c r="AC1028" s="14" t="str">
        <f>IF(T1028&gt;0,INDEX(挂机升级突破!$BJ$4:$BT$4,T1028),"")</f>
        <v/>
      </c>
      <c r="AD1028" s="14" t="str">
        <f>IF(T1028&gt;0,ROUND(INDEX(挂机升级突破!$BJ$6:$BT$57,卡牌消耗!X1028,T1028)*INDEX(卡牌消耗!$B$7:$F$7,V1028),0),"")</f>
        <v/>
      </c>
    </row>
    <row r="1029" spans="16:30" ht="16.5" x14ac:dyDescent="0.2">
      <c r="P1029" s="120">
        <v>1025</v>
      </c>
      <c r="Q1029" s="14">
        <f t="shared" si="163"/>
        <v>20</v>
      </c>
      <c r="R1029" s="14">
        <f>INDEX(挂机升级突破!$BG$6:$BG$57,卡牌消耗!X1029)</f>
        <v>11</v>
      </c>
      <c r="S1029" s="14">
        <f>INDEX(挂机升级突破!BH$6:BH$57,卡牌消耗!$X1029)</f>
        <v>4</v>
      </c>
      <c r="T1029" s="14">
        <f>INDEX(挂机升级突破!BI$6:BI$57,卡牌消耗!$X1029)</f>
        <v>0</v>
      </c>
      <c r="U1029" s="14" t="str">
        <f t="shared" si="164"/>
        <v>高顺</v>
      </c>
      <c r="V1029" s="14">
        <f t="shared" si="165"/>
        <v>3</v>
      </c>
      <c r="W1029" s="14" t="str">
        <f t="shared" si="166"/>
        <v>高顺魂火-37</v>
      </c>
      <c r="X1029" s="14">
        <f t="shared" si="167"/>
        <v>37</v>
      </c>
      <c r="Y1029" s="14" t="str">
        <f>INDEX(挂机升级突破!$BJ$4:$BT$4,INDEX(挂机升级突破!$BG$6:$BG$57,卡牌消耗!X1029))</f>
        <v>金币</v>
      </c>
      <c r="Z1029" s="14">
        <f>ROUND(INDEX(挂机升级突破!$AZ$6:$AZ$57,卡牌消耗!X1029)*INDEX(卡牌消耗!$B$8:$F$8,V1029),0)</f>
        <v>42120</v>
      </c>
      <c r="AA1029" s="14" t="str">
        <f>IF(S1029&gt;0,INDEX(挂机升级突破!$BJ$4:$BT$4,S1029),"")</f>
        <v>橙色基础材料</v>
      </c>
      <c r="AB1029" s="14">
        <f>ROUND(INDEX(挂机升级突破!$BJ$6:$BT$57,卡牌消耗!X1029,S1029)*INDEX(卡牌消耗!$B$5:$F$5,V1029),0)</f>
        <v>21</v>
      </c>
      <c r="AC1029" s="14" t="str">
        <f>IF(T1029&gt;0,INDEX(挂机升级突破!$BJ$4:$BT$4,T1029),"")</f>
        <v/>
      </c>
      <c r="AD1029" s="14" t="str">
        <f>IF(T1029&gt;0,ROUND(INDEX(挂机升级突破!$BJ$6:$BT$57,卡牌消耗!X1029,T1029)*INDEX(卡牌消耗!$B$7:$F$7,V1029),0),"")</f>
        <v/>
      </c>
    </row>
    <row r="1030" spans="16:30" ht="16.5" x14ac:dyDescent="0.2">
      <c r="P1030" s="120">
        <v>1026</v>
      </c>
      <c r="Q1030" s="14">
        <f t="shared" ref="Q1030:Q1093" si="168">INT((P1030-1)/52)+1</f>
        <v>20</v>
      </c>
      <c r="R1030" s="14">
        <f>INDEX(挂机升级突破!$BG$6:$BG$57,卡牌消耗!X1030)</f>
        <v>11</v>
      </c>
      <c r="S1030" s="14">
        <f>INDEX(挂机升级突破!BH$6:BH$57,卡牌消耗!$X1030)</f>
        <v>5</v>
      </c>
      <c r="T1030" s="14">
        <f>INDEX(挂机升级突破!BI$6:BI$57,卡牌消耗!$X1030)</f>
        <v>0</v>
      </c>
      <c r="U1030" s="14" t="str">
        <f t="shared" ref="U1030:U1093" si="169">INDEX($B$13:$B$40,Q1030)</f>
        <v>高顺</v>
      </c>
      <c r="V1030" s="14">
        <f t="shared" ref="V1030:V1093" si="170">INDEX($C$13:$C$40,Q1030)</f>
        <v>3</v>
      </c>
      <c r="W1030" s="14" t="str">
        <f t="shared" ref="W1030:W1093" si="171">U1030&amp;"魂火-"&amp;X1030</f>
        <v>高顺魂火-38</v>
      </c>
      <c r="X1030" s="14">
        <f t="shared" ref="X1030:X1093" si="172">P1030-(Q1030-1)*52</f>
        <v>38</v>
      </c>
      <c r="Y1030" s="14" t="str">
        <f>INDEX(挂机升级突破!$BJ$4:$BT$4,INDEX(挂机升级突破!$BG$6:$BG$57,卡牌消耗!X1030))</f>
        <v>金币</v>
      </c>
      <c r="Z1030" s="14">
        <f>ROUND(INDEX(挂机升级突破!$AZ$6:$AZ$57,卡牌消耗!X1030)*INDEX(卡牌消耗!$B$8:$F$8,V1030),0)</f>
        <v>46980</v>
      </c>
      <c r="AA1030" s="14" t="str">
        <f>IF(S1030&gt;0,INDEX(挂机升级突破!$BJ$4:$BT$4,S1030),"")</f>
        <v>红色基础材料</v>
      </c>
      <c r="AB1030" s="14">
        <f>ROUND(INDEX(挂机升级突破!$BJ$6:$BT$57,卡牌消耗!X1030,S1030)*INDEX(卡牌消耗!$B$5:$F$5,V1030),0)</f>
        <v>8</v>
      </c>
      <c r="AC1030" s="14" t="str">
        <f>IF(T1030&gt;0,INDEX(挂机升级突破!$BJ$4:$BT$4,T1030),"")</f>
        <v/>
      </c>
      <c r="AD1030" s="14" t="str">
        <f>IF(T1030&gt;0,ROUND(INDEX(挂机升级突破!$BJ$6:$BT$57,卡牌消耗!X1030,T1030)*INDEX(卡牌消耗!$B$7:$F$7,V1030),0),"")</f>
        <v/>
      </c>
    </row>
    <row r="1031" spans="16:30" ht="16.5" x14ac:dyDescent="0.2">
      <c r="P1031" s="120">
        <v>1027</v>
      </c>
      <c r="Q1031" s="14">
        <f t="shared" si="168"/>
        <v>20</v>
      </c>
      <c r="R1031" s="14">
        <f>INDEX(挂机升级突破!$BG$6:$BG$57,卡牌消耗!X1031)</f>
        <v>11</v>
      </c>
      <c r="S1031" s="14">
        <f>INDEX(挂机升级突破!BH$6:BH$57,卡牌消耗!$X1031)</f>
        <v>5</v>
      </c>
      <c r="T1031" s="14">
        <f>INDEX(挂机升级突破!BI$6:BI$57,卡牌消耗!$X1031)</f>
        <v>0</v>
      </c>
      <c r="U1031" s="14" t="str">
        <f t="shared" si="169"/>
        <v>高顺</v>
      </c>
      <c r="V1031" s="14">
        <f t="shared" si="170"/>
        <v>3</v>
      </c>
      <c r="W1031" s="14" t="str">
        <f t="shared" si="171"/>
        <v>高顺魂火-39</v>
      </c>
      <c r="X1031" s="14">
        <f t="shared" si="172"/>
        <v>39</v>
      </c>
      <c r="Y1031" s="14" t="str">
        <f>INDEX(挂机升级突破!$BJ$4:$BT$4,INDEX(挂机升级突破!$BG$6:$BG$57,卡牌消耗!X1031))</f>
        <v>金币</v>
      </c>
      <c r="Z1031" s="14">
        <f>ROUND(INDEX(挂机升级突破!$AZ$6:$AZ$57,卡牌消耗!X1031)*INDEX(卡牌消耗!$B$8:$F$8,V1031),0)</f>
        <v>47145</v>
      </c>
      <c r="AA1031" s="14" t="str">
        <f>IF(S1031&gt;0,INDEX(挂机升级突破!$BJ$4:$BT$4,S1031),"")</f>
        <v>红色基础材料</v>
      </c>
      <c r="AB1031" s="14">
        <f>ROUND(INDEX(挂机升级突破!$BJ$6:$BT$57,卡牌消耗!X1031,S1031)*INDEX(卡牌消耗!$B$5:$F$5,V1031),0)</f>
        <v>8</v>
      </c>
      <c r="AC1031" s="14" t="str">
        <f>IF(T1031&gt;0,INDEX(挂机升级突破!$BJ$4:$BT$4,T1031),"")</f>
        <v/>
      </c>
      <c r="AD1031" s="14" t="str">
        <f>IF(T1031&gt;0,ROUND(INDEX(挂机升级突破!$BJ$6:$BT$57,卡牌消耗!X1031,T1031)*INDEX(卡牌消耗!$B$7:$F$7,V1031),0),"")</f>
        <v/>
      </c>
    </row>
    <row r="1032" spans="16:30" ht="16.5" x14ac:dyDescent="0.2">
      <c r="P1032" s="120">
        <v>1028</v>
      </c>
      <c r="Q1032" s="14">
        <f t="shared" si="168"/>
        <v>20</v>
      </c>
      <c r="R1032" s="14">
        <f>INDEX(挂机升级突破!$BG$6:$BG$57,卡牌消耗!X1032)</f>
        <v>11</v>
      </c>
      <c r="S1032" s="14">
        <f>INDEX(挂机升级突破!BH$6:BH$57,卡牌消耗!$X1032)</f>
        <v>5</v>
      </c>
      <c r="T1032" s="14">
        <f>INDEX(挂机升级突破!BI$6:BI$57,卡牌消耗!$X1032)</f>
        <v>0</v>
      </c>
      <c r="U1032" s="14" t="str">
        <f t="shared" si="169"/>
        <v>高顺</v>
      </c>
      <c r="V1032" s="14">
        <f t="shared" si="170"/>
        <v>3</v>
      </c>
      <c r="W1032" s="14" t="str">
        <f t="shared" si="171"/>
        <v>高顺魂火-40</v>
      </c>
      <c r="X1032" s="14">
        <f t="shared" si="172"/>
        <v>40</v>
      </c>
      <c r="Y1032" s="14" t="str">
        <f>INDEX(挂机升级突破!$BJ$4:$BT$4,INDEX(挂机升级突破!$BG$6:$BG$57,卡牌消耗!X1032))</f>
        <v>金币</v>
      </c>
      <c r="Z1032" s="14">
        <f>ROUND(INDEX(挂机升级突破!$AZ$6:$AZ$57,卡牌消耗!X1032)*INDEX(卡牌消耗!$B$8:$F$8,V1032),0)</f>
        <v>52585</v>
      </c>
      <c r="AA1032" s="14" t="str">
        <f>IF(S1032&gt;0,INDEX(挂机升级突破!$BJ$4:$BT$4,S1032),"")</f>
        <v>红色基础材料</v>
      </c>
      <c r="AB1032" s="14">
        <f>ROUND(INDEX(挂机升级突破!$BJ$6:$BT$57,卡牌消耗!X1032,S1032)*INDEX(卡牌消耗!$B$5:$F$5,V1032),0)</f>
        <v>8</v>
      </c>
      <c r="AC1032" s="14" t="str">
        <f>IF(T1032&gt;0,INDEX(挂机升级突破!$BJ$4:$BT$4,T1032),"")</f>
        <v/>
      </c>
      <c r="AD1032" s="14" t="str">
        <f>IF(T1032&gt;0,ROUND(INDEX(挂机升级突破!$BJ$6:$BT$57,卡牌消耗!X1032,T1032)*INDEX(卡牌消耗!$B$7:$F$7,V1032),0),"")</f>
        <v/>
      </c>
    </row>
    <row r="1033" spans="16:30" ht="16.5" x14ac:dyDescent="0.2">
      <c r="P1033" s="120">
        <v>1029</v>
      </c>
      <c r="Q1033" s="14">
        <f t="shared" si="168"/>
        <v>20</v>
      </c>
      <c r="R1033" s="14">
        <f>INDEX(挂机升级突破!$BG$6:$BG$57,卡牌消耗!X1033)</f>
        <v>11</v>
      </c>
      <c r="S1033" s="14">
        <f>INDEX(挂机升级突破!BH$6:BH$57,卡牌消耗!$X1033)</f>
        <v>5</v>
      </c>
      <c r="T1033" s="14">
        <f>INDEX(挂机升级突破!BI$6:BI$57,卡牌消耗!$X1033)</f>
        <v>10</v>
      </c>
      <c r="U1033" s="14" t="str">
        <f t="shared" si="169"/>
        <v>高顺</v>
      </c>
      <c r="V1033" s="14">
        <f t="shared" si="170"/>
        <v>3</v>
      </c>
      <c r="W1033" s="14" t="str">
        <f t="shared" si="171"/>
        <v>高顺魂火-41</v>
      </c>
      <c r="X1033" s="14">
        <f t="shared" si="172"/>
        <v>41</v>
      </c>
      <c r="Y1033" s="14" t="str">
        <f>INDEX(挂机升级突破!$BJ$4:$BT$4,INDEX(挂机升级突破!$BG$6:$BG$57,卡牌消耗!X1033))</f>
        <v>金币</v>
      </c>
      <c r="Z1033" s="14">
        <f>ROUND(INDEX(挂机升级突破!$AZ$6:$AZ$57,卡牌消耗!X1033)*INDEX(卡牌消耗!$B$8:$F$8,V1033),0)</f>
        <v>58930</v>
      </c>
      <c r="AA1033" s="14" t="str">
        <f>IF(S1033&gt;0,INDEX(挂机升级突破!$BJ$4:$BT$4,S1033),"")</f>
        <v>红色基础材料</v>
      </c>
      <c r="AB1033" s="14">
        <f>ROUND(INDEX(挂机升级突破!$BJ$6:$BT$57,卡牌消耗!X1033,S1033)*INDEX(卡牌消耗!$B$5:$F$5,V1033),0)</f>
        <v>9</v>
      </c>
      <c r="AC1033" s="14" t="str">
        <f>IF(T1033&gt;0,INDEX(挂机升级突破!$BJ$4:$BT$4,T1033),"")</f>
        <v>灵玉</v>
      </c>
      <c r="AD1033" s="14">
        <f>IF(T1033&gt;0,ROUND(INDEX(挂机升级突破!$BJ$6:$BT$57,卡牌消耗!X1033,T1033)*INDEX(卡牌消耗!$B$7:$F$7,V1033),0),"")</f>
        <v>1</v>
      </c>
    </row>
    <row r="1034" spans="16:30" ht="16.5" x14ac:dyDescent="0.2">
      <c r="P1034" s="120">
        <v>1030</v>
      </c>
      <c r="Q1034" s="14">
        <f t="shared" si="168"/>
        <v>20</v>
      </c>
      <c r="R1034" s="14">
        <f>INDEX(挂机升级突破!$BG$6:$BG$57,卡牌消耗!X1034)</f>
        <v>11</v>
      </c>
      <c r="S1034" s="14">
        <f>INDEX(挂机升级突破!BH$6:BH$57,卡牌消耗!$X1034)</f>
        <v>5</v>
      </c>
      <c r="T1034" s="14">
        <f>INDEX(挂机升级突破!BI$6:BI$57,卡牌消耗!$X1034)</f>
        <v>10</v>
      </c>
      <c r="U1034" s="14" t="str">
        <f t="shared" si="169"/>
        <v>高顺</v>
      </c>
      <c r="V1034" s="14">
        <f t="shared" si="170"/>
        <v>3</v>
      </c>
      <c r="W1034" s="14" t="str">
        <f t="shared" si="171"/>
        <v>高顺魂火-42</v>
      </c>
      <c r="X1034" s="14">
        <f t="shared" si="172"/>
        <v>42</v>
      </c>
      <c r="Y1034" s="14" t="str">
        <f>INDEX(挂机升级突破!$BJ$4:$BT$4,INDEX(挂机升级突破!$BG$6:$BG$57,卡牌消耗!X1034))</f>
        <v>金币</v>
      </c>
      <c r="Z1034" s="14">
        <f>ROUND(INDEX(挂机升级突破!$AZ$6:$AZ$57,卡牌消耗!X1034)*INDEX(卡牌消耗!$B$8:$F$8,V1034),0)</f>
        <v>65730</v>
      </c>
      <c r="AA1034" s="14" t="str">
        <f>IF(S1034&gt;0,INDEX(挂机升级突破!$BJ$4:$BT$4,S1034),"")</f>
        <v>红色基础材料</v>
      </c>
      <c r="AB1034" s="14">
        <f>ROUND(INDEX(挂机升级突破!$BJ$6:$BT$57,卡牌消耗!X1034,S1034)*INDEX(卡牌消耗!$B$5:$F$5,V1034),0)</f>
        <v>9</v>
      </c>
      <c r="AC1034" s="14" t="str">
        <f>IF(T1034&gt;0,INDEX(挂机升级突破!$BJ$4:$BT$4,T1034),"")</f>
        <v>灵玉</v>
      </c>
      <c r="AD1034" s="14">
        <f>IF(T1034&gt;0,ROUND(INDEX(挂机升级突破!$BJ$6:$BT$57,卡牌消耗!X1034,T1034)*INDEX(卡牌消耗!$B$7:$F$7,V1034),0),"")</f>
        <v>1</v>
      </c>
    </row>
    <row r="1035" spans="16:30" ht="16.5" x14ac:dyDescent="0.2">
      <c r="P1035" s="120">
        <v>1031</v>
      </c>
      <c r="Q1035" s="14">
        <f t="shared" si="168"/>
        <v>20</v>
      </c>
      <c r="R1035" s="14">
        <f>INDEX(挂机升级突破!$BG$6:$BG$57,卡牌消耗!X1035)</f>
        <v>11</v>
      </c>
      <c r="S1035" s="14">
        <f>INDEX(挂机升级突破!BH$6:BH$57,卡牌消耗!$X1035)</f>
        <v>5</v>
      </c>
      <c r="T1035" s="14">
        <f>INDEX(挂机升级突破!BI$6:BI$57,卡牌消耗!$X1035)</f>
        <v>10</v>
      </c>
      <c r="U1035" s="14" t="str">
        <f t="shared" si="169"/>
        <v>高顺</v>
      </c>
      <c r="V1035" s="14">
        <f t="shared" si="170"/>
        <v>3</v>
      </c>
      <c r="W1035" s="14" t="str">
        <f t="shared" si="171"/>
        <v>高顺魂火-43</v>
      </c>
      <c r="X1035" s="14">
        <f t="shared" si="172"/>
        <v>43</v>
      </c>
      <c r="Y1035" s="14" t="str">
        <f>INDEX(挂机升级突破!$BJ$4:$BT$4,INDEX(挂机升级突破!$BG$6:$BG$57,卡牌消耗!X1035))</f>
        <v>金币</v>
      </c>
      <c r="Z1035" s="14">
        <f>ROUND(INDEX(挂机升级突破!$AZ$6:$AZ$57,卡牌消耗!X1035)*INDEX(卡牌消耗!$B$8:$F$8,V1035),0)</f>
        <v>70200</v>
      </c>
      <c r="AA1035" s="14" t="str">
        <f>IF(S1035&gt;0,INDEX(挂机升级突破!$BJ$4:$BT$4,S1035),"")</f>
        <v>红色基础材料</v>
      </c>
      <c r="AB1035" s="14">
        <f>ROUND(INDEX(挂机升级突破!$BJ$6:$BT$57,卡牌消耗!X1035,S1035)*INDEX(卡牌消耗!$B$5:$F$5,V1035),0)</f>
        <v>9</v>
      </c>
      <c r="AC1035" s="14" t="str">
        <f>IF(T1035&gt;0,INDEX(挂机升级突破!$BJ$4:$BT$4,T1035),"")</f>
        <v>灵玉</v>
      </c>
      <c r="AD1035" s="14">
        <f>IF(T1035&gt;0,ROUND(INDEX(挂机升级突破!$BJ$6:$BT$57,卡牌消耗!X1035,T1035)*INDEX(卡牌消耗!$B$7:$F$7,V1035),0),"")</f>
        <v>1</v>
      </c>
    </row>
    <row r="1036" spans="16:30" ht="16.5" x14ac:dyDescent="0.2">
      <c r="P1036" s="120">
        <v>1032</v>
      </c>
      <c r="Q1036" s="14">
        <f t="shared" si="168"/>
        <v>20</v>
      </c>
      <c r="R1036" s="14">
        <f>INDEX(挂机升级突破!$BG$6:$BG$57,卡牌消耗!X1036)</f>
        <v>11</v>
      </c>
      <c r="S1036" s="14">
        <f>INDEX(挂机升级突破!BH$6:BH$57,卡牌消耗!$X1036)</f>
        <v>5</v>
      </c>
      <c r="T1036" s="14">
        <f>INDEX(挂机升级突破!BI$6:BI$57,卡牌消耗!$X1036)</f>
        <v>10</v>
      </c>
      <c r="U1036" s="14" t="str">
        <f t="shared" si="169"/>
        <v>高顺</v>
      </c>
      <c r="V1036" s="14">
        <f t="shared" si="170"/>
        <v>3</v>
      </c>
      <c r="W1036" s="14" t="str">
        <f t="shared" si="171"/>
        <v>高顺魂火-44</v>
      </c>
      <c r="X1036" s="14">
        <f t="shared" si="172"/>
        <v>44</v>
      </c>
      <c r="Y1036" s="14" t="str">
        <f>INDEX(挂机升级突破!$BJ$4:$BT$4,INDEX(挂机升级突破!$BG$6:$BG$57,卡牌消耗!X1036))</f>
        <v>金币</v>
      </c>
      <c r="Z1036" s="14">
        <f>ROUND(INDEX(挂机升级突破!$AZ$6:$AZ$57,卡牌消耗!X1036)*INDEX(卡牌消耗!$B$8:$F$8,V1036),0)</f>
        <v>78300</v>
      </c>
      <c r="AA1036" s="14" t="str">
        <f>IF(S1036&gt;0,INDEX(挂机升级突破!$BJ$4:$BT$4,S1036),"")</f>
        <v>红色基础材料</v>
      </c>
      <c r="AB1036" s="14">
        <f>ROUND(INDEX(挂机升级突破!$BJ$6:$BT$57,卡牌消耗!X1036,S1036)*INDEX(卡牌消耗!$B$5:$F$5,V1036),0)</f>
        <v>11</v>
      </c>
      <c r="AC1036" s="14" t="str">
        <f>IF(T1036&gt;0,INDEX(挂机升级突破!$BJ$4:$BT$4,T1036),"")</f>
        <v>灵玉</v>
      </c>
      <c r="AD1036" s="14">
        <f>IF(T1036&gt;0,ROUND(INDEX(挂机升级突破!$BJ$6:$BT$57,卡牌消耗!X1036,T1036)*INDEX(卡牌消耗!$B$7:$F$7,V1036),0),"")</f>
        <v>1</v>
      </c>
    </row>
    <row r="1037" spans="16:30" ht="16.5" x14ac:dyDescent="0.2">
      <c r="P1037" s="120">
        <v>1033</v>
      </c>
      <c r="Q1037" s="14">
        <f t="shared" si="168"/>
        <v>20</v>
      </c>
      <c r="R1037" s="14">
        <f>INDEX(挂机升级突破!$BG$6:$BG$57,卡牌消耗!X1037)</f>
        <v>11</v>
      </c>
      <c r="S1037" s="14">
        <f>INDEX(挂机升级突破!BH$6:BH$57,卡牌消耗!$X1037)</f>
        <v>5</v>
      </c>
      <c r="T1037" s="14">
        <f>INDEX(挂机升级突破!BI$6:BI$57,卡牌消耗!$X1037)</f>
        <v>10</v>
      </c>
      <c r="U1037" s="14" t="str">
        <f t="shared" si="169"/>
        <v>高顺</v>
      </c>
      <c r="V1037" s="14">
        <f t="shared" si="170"/>
        <v>3</v>
      </c>
      <c r="W1037" s="14" t="str">
        <f t="shared" si="171"/>
        <v>高顺魂火-45</v>
      </c>
      <c r="X1037" s="14">
        <f t="shared" si="172"/>
        <v>45</v>
      </c>
      <c r="Y1037" s="14" t="str">
        <f>INDEX(挂机升级突破!$BJ$4:$BT$4,INDEX(挂机升级突破!$BG$6:$BG$57,卡牌消耗!X1037))</f>
        <v>金币</v>
      </c>
      <c r="Z1037" s="14">
        <f>ROUND(INDEX(挂机升级突破!$AZ$6:$AZ$57,卡牌消耗!X1037)*INDEX(卡牌消耗!$B$8:$F$8,V1037),0)</f>
        <v>84635</v>
      </c>
      <c r="AA1037" s="14" t="str">
        <f>IF(S1037&gt;0,INDEX(挂机升级突破!$BJ$4:$BT$4,S1037),"")</f>
        <v>红色基础材料</v>
      </c>
      <c r="AB1037" s="14">
        <f>ROUND(INDEX(挂机升级突破!$BJ$6:$BT$57,卡牌消耗!X1037,S1037)*INDEX(卡牌消耗!$B$5:$F$5,V1037),0)</f>
        <v>11</v>
      </c>
      <c r="AC1037" s="14" t="str">
        <f>IF(T1037&gt;0,INDEX(挂机升级突破!$BJ$4:$BT$4,T1037),"")</f>
        <v>灵玉</v>
      </c>
      <c r="AD1037" s="14">
        <f>IF(T1037&gt;0,ROUND(INDEX(挂机升级突破!$BJ$6:$BT$57,卡牌消耗!X1037,T1037)*INDEX(卡牌消耗!$B$7:$F$7,V1037),0),"")</f>
        <v>1</v>
      </c>
    </row>
    <row r="1038" spans="16:30" ht="16.5" x14ac:dyDescent="0.2">
      <c r="P1038" s="120">
        <v>1034</v>
      </c>
      <c r="Q1038" s="14">
        <f t="shared" si="168"/>
        <v>20</v>
      </c>
      <c r="R1038" s="14">
        <f>INDEX(挂机升级突破!$BG$6:$BG$57,卡牌消耗!X1038)</f>
        <v>11</v>
      </c>
      <c r="S1038" s="14">
        <f>INDEX(挂机升级突破!BH$6:BH$57,卡牌消耗!$X1038)</f>
        <v>5</v>
      </c>
      <c r="T1038" s="14">
        <f>INDEX(挂机升级突破!BI$6:BI$57,卡牌消耗!$X1038)</f>
        <v>10</v>
      </c>
      <c r="U1038" s="14" t="str">
        <f t="shared" si="169"/>
        <v>高顺</v>
      </c>
      <c r="V1038" s="14">
        <f t="shared" si="170"/>
        <v>3</v>
      </c>
      <c r="W1038" s="14" t="str">
        <f t="shared" si="171"/>
        <v>高顺魂火-46</v>
      </c>
      <c r="X1038" s="14">
        <f t="shared" si="172"/>
        <v>46</v>
      </c>
      <c r="Y1038" s="14" t="str">
        <f>INDEX(挂机升级突破!$BJ$4:$BT$4,INDEX(挂机升级突破!$BG$6:$BG$57,卡牌消耗!X1038))</f>
        <v>金币</v>
      </c>
      <c r="Z1038" s="14">
        <f>ROUND(INDEX(挂机升级突破!$AZ$6:$AZ$57,卡牌消耗!X1038)*INDEX(卡牌消耗!$B$8:$F$8,V1038),0)</f>
        <v>94400</v>
      </c>
      <c r="AA1038" s="14" t="str">
        <f>IF(S1038&gt;0,INDEX(挂机升级突破!$BJ$4:$BT$4,S1038),"")</f>
        <v>红色基础材料</v>
      </c>
      <c r="AB1038" s="14">
        <f>ROUND(INDEX(挂机升级突破!$BJ$6:$BT$57,卡牌消耗!X1038,S1038)*INDEX(卡牌消耗!$B$5:$F$5,V1038),0)</f>
        <v>11</v>
      </c>
      <c r="AC1038" s="14" t="str">
        <f>IF(T1038&gt;0,INDEX(挂机升级突破!$BJ$4:$BT$4,T1038),"")</f>
        <v>灵玉</v>
      </c>
      <c r="AD1038" s="14">
        <f>IF(T1038&gt;0,ROUND(INDEX(挂机升级突破!$BJ$6:$BT$57,卡牌消耗!X1038,T1038)*INDEX(卡牌消耗!$B$7:$F$7,V1038),0),"")</f>
        <v>1</v>
      </c>
    </row>
    <row r="1039" spans="16:30" ht="16.5" x14ac:dyDescent="0.2">
      <c r="P1039" s="120">
        <v>1035</v>
      </c>
      <c r="Q1039" s="14">
        <f t="shared" si="168"/>
        <v>20</v>
      </c>
      <c r="R1039" s="14">
        <f>INDEX(挂机升级突破!$BG$6:$BG$57,卡牌消耗!X1039)</f>
        <v>11</v>
      </c>
      <c r="S1039" s="14">
        <f>INDEX(挂机升级突破!BH$6:BH$57,卡牌消耗!$X1039)</f>
        <v>5</v>
      </c>
      <c r="T1039" s="14">
        <f>INDEX(挂机升级突破!BI$6:BI$57,卡牌消耗!$X1039)</f>
        <v>10</v>
      </c>
      <c r="U1039" s="14" t="str">
        <f t="shared" si="169"/>
        <v>高顺</v>
      </c>
      <c r="V1039" s="14">
        <f t="shared" si="170"/>
        <v>3</v>
      </c>
      <c r="W1039" s="14" t="str">
        <f t="shared" si="171"/>
        <v>高顺魂火-47</v>
      </c>
      <c r="X1039" s="14">
        <f t="shared" si="172"/>
        <v>47</v>
      </c>
      <c r="Y1039" s="14" t="str">
        <f>INDEX(挂机升级突破!$BJ$4:$BT$4,INDEX(挂机升级突破!$BG$6:$BG$57,卡牌消耗!X1039))</f>
        <v>金币</v>
      </c>
      <c r="Z1039" s="14">
        <f>ROUND(INDEX(挂机升级突破!$AZ$6:$AZ$57,卡牌消耗!X1039)*INDEX(卡牌消耗!$B$8:$F$8,V1039),0)</f>
        <v>100530</v>
      </c>
      <c r="AA1039" s="14" t="str">
        <f>IF(S1039&gt;0,INDEX(挂机升级突破!$BJ$4:$BT$4,S1039),"")</f>
        <v>红色基础材料</v>
      </c>
      <c r="AB1039" s="14">
        <f>ROUND(INDEX(挂机升级突破!$BJ$6:$BT$57,卡牌消耗!X1039,S1039)*INDEX(卡牌消耗!$B$5:$F$5,V1039),0)</f>
        <v>11</v>
      </c>
      <c r="AC1039" s="14" t="str">
        <f>IF(T1039&gt;0,INDEX(挂机升级突破!$BJ$4:$BT$4,T1039),"")</f>
        <v>灵玉</v>
      </c>
      <c r="AD1039" s="14">
        <f>IF(T1039&gt;0,ROUND(INDEX(挂机升级突破!$BJ$6:$BT$57,卡牌消耗!X1039,T1039)*INDEX(卡牌消耗!$B$7:$F$7,V1039),0),"")</f>
        <v>1</v>
      </c>
    </row>
    <row r="1040" spans="16:30" ht="16.5" x14ac:dyDescent="0.2">
      <c r="P1040" s="120">
        <v>1036</v>
      </c>
      <c r="Q1040" s="14">
        <f t="shared" si="168"/>
        <v>20</v>
      </c>
      <c r="R1040" s="14">
        <f>INDEX(挂机升级突破!$BG$6:$BG$57,卡牌消耗!X1040)</f>
        <v>11</v>
      </c>
      <c r="S1040" s="14">
        <f>INDEX(挂机升级突破!BH$6:BH$57,卡牌消耗!$X1040)</f>
        <v>5</v>
      </c>
      <c r="T1040" s="14">
        <f>INDEX(挂机升级突破!BI$6:BI$57,卡牌消耗!$X1040)</f>
        <v>10</v>
      </c>
      <c r="U1040" s="14" t="str">
        <f t="shared" si="169"/>
        <v>高顺</v>
      </c>
      <c r="V1040" s="14">
        <f t="shared" si="170"/>
        <v>3</v>
      </c>
      <c r="W1040" s="14" t="str">
        <f t="shared" si="171"/>
        <v>高顺魂火-48</v>
      </c>
      <c r="X1040" s="14">
        <f t="shared" si="172"/>
        <v>48</v>
      </c>
      <c r="Y1040" s="14" t="str">
        <f>INDEX(挂机升级突破!$BJ$4:$BT$4,INDEX(挂机升级突破!$BG$6:$BG$57,卡牌消耗!X1040))</f>
        <v>金币</v>
      </c>
      <c r="Z1040" s="14">
        <f>ROUND(INDEX(挂机升级突破!$AZ$6:$AZ$57,卡牌消耗!X1040)*INDEX(卡牌消耗!$B$8:$F$8,V1040),0)</f>
        <v>112130</v>
      </c>
      <c r="AA1040" s="14" t="str">
        <f>IF(S1040&gt;0,INDEX(挂机升级突破!$BJ$4:$BT$4,S1040),"")</f>
        <v>红色基础材料</v>
      </c>
      <c r="AB1040" s="14">
        <f>ROUND(INDEX(挂机升级突破!$BJ$6:$BT$57,卡牌消耗!X1040,S1040)*INDEX(卡牌消耗!$B$5:$F$5,V1040),0)</f>
        <v>11</v>
      </c>
      <c r="AC1040" s="14" t="str">
        <f>IF(T1040&gt;0,INDEX(挂机升级突破!$BJ$4:$BT$4,T1040),"")</f>
        <v>灵玉</v>
      </c>
      <c r="AD1040" s="14">
        <f>IF(T1040&gt;0,ROUND(INDEX(挂机升级突破!$BJ$6:$BT$57,卡牌消耗!X1040,T1040)*INDEX(卡牌消耗!$B$7:$F$7,V1040),0),"")</f>
        <v>1</v>
      </c>
    </row>
    <row r="1041" spans="16:30" ht="16.5" x14ac:dyDescent="0.2">
      <c r="P1041" s="120">
        <v>1037</v>
      </c>
      <c r="Q1041" s="14">
        <f t="shared" si="168"/>
        <v>20</v>
      </c>
      <c r="R1041" s="14">
        <f>INDEX(挂机升级突破!$BG$6:$BG$57,卡牌消耗!X1041)</f>
        <v>11</v>
      </c>
      <c r="S1041" s="14">
        <f>INDEX(挂机升级突破!BH$6:BH$57,卡牌消耗!$X1041)</f>
        <v>5</v>
      </c>
      <c r="T1041" s="14">
        <f>INDEX(挂机升级突破!BI$6:BI$57,卡牌消耗!$X1041)</f>
        <v>10</v>
      </c>
      <c r="U1041" s="14" t="str">
        <f t="shared" si="169"/>
        <v>高顺</v>
      </c>
      <c r="V1041" s="14">
        <f t="shared" si="170"/>
        <v>3</v>
      </c>
      <c r="W1041" s="14" t="str">
        <f t="shared" si="171"/>
        <v>高顺魂火-49</v>
      </c>
      <c r="X1041" s="14">
        <f t="shared" si="172"/>
        <v>49</v>
      </c>
      <c r="Y1041" s="14" t="str">
        <f>INDEX(挂机升级突破!$BJ$4:$BT$4,INDEX(挂机升级突破!$BG$6:$BG$57,卡牌消耗!X1041))</f>
        <v>金币</v>
      </c>
      <c r="Z1041" s="14">
        <f>ROUND(INDEX(挂机升级突破!$AZ$6:$AZ$57,卡牌消耗!X1041)*INDEX(卡牌消耗!$B$8:$F$8,V1041),0)</f>
        <v>117935</v>
      </c>
      <c r="AA1041" s="14" t="str">
        <f>IF(S1041&gt;0,INDEX(挂机升级突破!$BJ$4:$BT$4,S1041),"")</f>
        <v>红色基础材料</v>
      </c>
      <c r="AB1041" s="14">
        <f>ROUND(INDEX(挂机升级突破!$BJ$6:$BT$57,卡牌消耗!X1041,S1041)*INDEX(卡牌消耗!$B$5:$F$5,V1041),0)</f>
        <v>12</v>
      </c>
      <c r="AC1041" s="14" t="str">
        <f>IF(T1041&gt;0,INDEX(挂机升级突破!$BJ$4:$BT$4,T1041),"")</f>
        <v>灵玉</v>
      </c>
      <c r="AD1041" s="14">
        <f>IF(T1041&gt;0,ROUND(INDEX(挂机升级突破!$BJ$6:$BT$57,卡牌消耗!X1041,T1041)*INDEX(卡牌消耗!$B$7:$F$7,V1041),0),"")</f>
        <v>1</v>
      </c>
    </row>
    <row r="1042" spans="16:30" ht="16.5" x14ac:dyDescent="0.2">
      <c r="P1042" s="120">
        <v>1038</v>
      </c>
      <c r="Q1042" s="14">
        <f t="shared" si="168"/>
        <v>20</v>
      </c>
      <c r="R1042" s="14">
        <f>INDEX(挂机升级突破!$BG$6:$BG$57,卡牌消耗!X1042)</f>
        <v>11</v>
      </c>
      <c r="S1042" s="14">
        <f>INDEX(挂机升级突破!BH$6:BH$57,卡牌消耗!$X1042)</f>
        <v>5</v>
      </c>
      <c r="T1042" s="14">
        <f>INDEX(挂机升级突破!BI$6:BI$57,卡牌消耗!$X1042)</f>
        <v>10</v>
      </c>
      <c r="U1042" s="14" t="str">
        <f t="shared" si="169"/>
        <v>高顺</v>
      </c>
      <c r="V1042" s="14">
        <f t="shared" si="170"/>
        <v>3</v>
      </c>
      <c r="W1042" s="14" t="str">
        <f t="shared" si="171"/>
        <v>高顺魂火-50</v>
      </c>
      <c r="X1042" s="14">
        <f t="shared" si="172"/>
        <v>50</v>
      </c>
      <c r="Y1042" s="14" t="str">
        <f>INDEX(挂机升级突破!$BJ$4:$BT$4,INDEX(挂机升级突破!$BG$6:$BG$57,卡牌消耗!X1042))</f>
        <v>金币</v>
      </c>
      <c r="Z1042" s="14">
        <f>ROUND(INDEX(挂机升级突破!$AZ$6:$AZ$57,卡牌消耗!X1042)*INDEX(卡牌消耗!$B$8:$F$8,V1042),0)</f>
        <v>131540</v>
      </c>
      <c r="AA1042" s="14" t="str">
        <f>IF(S1042&gt;0,INDEX(挂机升级突破!$BJ$4:$BT$4,S1042),"")</f>
        <v>红色基础材料</v>
      </c>
      <c r="AB1042" s="14">
        <f>ROUND(INDEX(挂机升级突破!$BJ$6:$BT$57,卡牌消耗!X1042,S1042)*INDEX(卡牌消耗!$B$5:$F$5,V1042),0)</f>
        <v>12</v>
      </c>
      <c r="AC1042" s="14" t="str">
        <f>IF(T1042&gt;0,INDEX(挂机升级突破!$BJ$4:$BT$4,T1042),"")</f>
        <v>灵玉</v>
      </c>
      <c r="AD1042" s="14">
        <f>IF(T1042&gt;0,ROUND(INDEX(挂机升级突破!$BJ$6:$BT$57,卡牌消耗!X1042,T1042)*INDEX(卡牌消耗!$B$7:$F$7,V1042),0),"")</f>
        <v>1</v>
      </c>
    </row>
    <row r="1043" spans="16:30" ht="16.5" x14ac:dyDescent="0.2">
      <c r="P1043" s="120">
        <v>1039</v>
      </c>
      <c r="Q1043" s="14">
        <f t="shared" si="168"/>
        <v>20</v>
      </c>
      <c r="R1043" s="14">
        <f>INDEX(挂机升级突破!$BG$6:$BG$57,卡牌消耗!X1043)</f>
        <v>11</v>
      </c>
      <c r="S1043" s="14">
        <f>INDEX(挂机升级突破!BH$6:BH$57,卡牌消耗!$X1043)</f>
        <v>5</v>
      </c>
      <c r="T1043" s="14">
        <f>INDEX(挂机升级突破!BI$6:BI$57,卡牌消耗!$X1043)</f>
        <v>10</v>
      </c>
      <c r="U1043" s="14" t="str">
        <f t="shared" si="169"/>
        <v>高顺</v>
      </c>
      <c r="V1043" s="14">
        <f t="shared" si="170"/>
        <v>3</v>
      </c>
      <c r="W1043" s="14" t="str">
        <f t="shared" si="171"/>
        <v>高顺魂火-51</v>
      </c>
      <c r="X1043" s="14">
        <f t="shared" si="172"/>
        <v>51</v>
      </c>
      <c r="Y1043" s="14" t="str">
        <f>INDEX(挂机升级突破!$BJ$4:$BT$4,INDEX(挂机升级突破!$BG$6:$BG$57,卡牌消耗!X1043))</f>
        <v>金币</v>
      </c>
      <c r="Z1043" s="14">
        <f>ROUND(INDEX(挂机升级突破!$AZ$6:$AZ$57,卡牌消耗!X1043)*INDEX(卡牌消耗!$B$8:$F$8,V1043),0)</f>
        <v>137280</v>
      </c>
      <c r="AA1043" s="14" t="str">
        <f>IF(S1043&gt;0,INDEX(挂机升级突破!$BJ$4:$BT$4,S1043),"")</f>
        <v>红色基础材料</v>
      </c>
      <c r="AB1043" s="14">
        <f>ROUND(INDEX(挂机升级突破!$BJ$6:$BT$57,卡牌消耗!X1043,S1043)*INDEX(卡牌消耗!$B$5:$F$5,V1043),0)</f>
        <v>12</v>
      </c>
      <c r="AC1043" s="14" t="str">
        <f>IF(T1043&gt;0,INDEX(挂机升级突破!$BJ$4:$BT$4,T1043),"")</f>
        <v>灵玉</v>
      </c>
      <c r="AD1043" s="14">
        <f>IF(T1043&gt;0,ROUND(INDEX(挂机升级突破!$BJ$6:$BT$57,卡牌消耗!X1043,T1043)*INDEX(卡牌消耗!$B$7:$F$7,V1043),0),"")</f>
        <v>1</v>
      </c>
    </row>
    <row r="1044" spans="16:30" ht="16.5" x14ac:dyDescent="0.2">
      <c r="P1044" s="120">
        <v>1040</v>
      </c>
      <c r="Q1044" s="14">
        <f t="shared" si="168"/>
        <v>20</v>
      </c>
      <c r="R1044" s="14">
        <f>INDEX(挂机升级突破!$BG$6:$BG$57,卡牌消耗!X1044)</f>
        <v>11</v>
      </c>
      <c r="S1044" s="14">
        <f>INDEX(挂机升级突破!BH$6:BH$57,卡牌消耗!$X1044)</f>
        <v>5</v>
      </c>
      <c r="T1044" s="14">
        <f>INDEX(挂机升级突破!BI$6:BI$57,卡牌消耗!$X1044)</f>
        <v>10</v>
      </c>
      <c r="U1044" s="14" t="str">
        <f t="shared" si="169"/>
        <v>高顺</v>
      </c>
      <c r="V1044" s="14">
        <f t="shared" si="170"/>
        <v>3</v>
      </c>
      <c r="W1044" s="14" t="str">
        <f t="shared" si="171"/>
        <v>高顺魂火-52</v>
      </c>
      <c r="X1044" s="14">
        <f t="shared" si="172"/>
        <v>52</v>
      </c>
      <c r="Y1044" s="14" t="str">
        <f>INDEX(挂机升级突破!$BJ$4:$BT$4,INDEX(挂机升级突破!$BG$6:$BG$57,卡牌消耗!X1044))</f>
        <v>金币</v>
      </c>
      <c r="Z1044" s="14">
        <f>ROUND(INDEX(挂机升级突破!$AZ$6:$AZ$57,卡牌消耗!X1044)*INDEX(卡牌消耗!$B$8:$F$8,V1044),0)</f>
        <v>153120</v>
      </c>
      <c r="AA1044" s="14" t="str">
        <f>IF(S1044&gt;0,INDEX(挂机升级突破!$BJ$4:$BT$4,S1044),"")</f>
        <v>红色基础材料</v>
      </c>
      <c r="AB1044" s="14">
        <f>ROUND(INDEX(挂机升级突破!$BJ$6:$BT$57,卡牌消耗!X1044,S1044)*INDEX(卡牌消耗!$B$5:$F$5,V1044),0)</f>
        <v>12</v>
      </c>
      <c r="AC1044" s="14" t="str">
        <f>IF(T1044&gt;0,INDEX(挂机升级突破!$BJ$4:$BT$4,T1044),"")</f>
        <v>灵玉</v>
      </c>
      <c r="AD1044" s="14">
        <f>IF(T1044&gt;0,ROUND(INDEX(挂机升级突破!$BJ$6:$BT$57,卡牌消耗!X1044,T1044)*INDEX(卡牌消耗!$B$7:$F$7,V1044),0),"")</f>
        <v>1</v>
      </c>
    </row>
    <row r="1045" spans="16:30" ht="16.5" x14ac:dyDescent="0.2">
      <c r="P1045" s="120">
        <v>1041</v>
      </c>
      <c r="Q1045" s="14">
        <f t="shared" si="168"/>
        <v>21</v>
      </c>
      <c r="R1045" s="14">
        <f>INDEX(挂机升级突破!$BG$6:$BG$57,卡牌消耗!X1045)</f>
        <v>11</v>
      </c>
      <c r="S1045" s="14">
        <f>INDEX(挂机升级突破!BH$6:BH$57,卡牌消耗!$X1045)</f>
        <v>1</v>
      </c>
      <c r="T1045" s="14">
        <f>INDEX(挂机升级突破!BI$6:BI$57,卡牌消耗!$X1045)</f>
        <v>0</v>
      </c>
      <c r="U1045" s="14" t="str">
        <f t="shared" si="169"/>
        <v>烈风螳螂</v>
      </c>
      <c r="V1045" s="14">
        <f t="shared" si="170"/>
        <v>3</v>
      </c>
      <c r="W1045" s="14" t="str">
        <f t="shared" si="171"/>
        <v>烈风螳螂魂火-1</v>
      </c>
      <c r="X1045" s="14">
        <f t="shared" si="172"/>
        <v>1</v>
      </c>
      <c r="Y1045" s="14" t="str">
        <f>INDEX(挂机升级突破!$BJ$4:$BT$4,INDEX(挂机升级突破!$BG$6:$BG$57,卡牌消耗!X1045))</f>
        <v>金币</v>
      </c>
      <c r="Z1045" s="14">
        <f>ROUND(INDEX(挂机升级突破!$AZ$6:$AZ$57,卡牌消耗!X1045)*INDEX(卡牌消耗!$B$8:$F$8,V1045),0)</f>
        <v>80</v>
      </c>
      <c r="AA1045" s="14" t="str">
        <f>IF(S1045&gt;0,INDEX(挂机升级突破!$BJ$4:$BT$4,S1045),"")</f>
        <v>绿色基础材料</v>
      </c>
      <c r="AB1045" s="14">
        <f>ROUND(INDEX(挂机升级突破!$BJ$6:$BT$57,卡牌消耗!X1045,S1045)*INDEX(卡牌消耗!$B$5:$F$5,V1045),0)</f>
        <v>15</v>
      </c>
      <c r="AC1045" s="14" t="str">
        <f>IF(T1045&gt;0,INDEX(挂机升级突破!$BJ$4:$BT$4,T1045),"")</f>
        <v/>
      </c>
      <c r="AD1045" s="14" t="str">
        <f>IF(T1045&gt;0,ROUND(INDEX(挂机升级突破!$BJ$6:$BT$57,卡牌消耗!X1045,T1045)*INDEX(卡牌消耗!$B$7:$F$7,V1045),0),"")</f>
        <v/>
      </c>
    </row>
    <row r="1046" spans="16:30" ht="16.5" x14ac:dyDescent="0.2">
      <c r="P1046" s="120">
        <v>1042</v>
      </c>
      <c r="Q1046" s="14">
        <f t="shared" si="168"/>
        <v>21</v>
      </c>
      <c r="R1046" s="14">
        <f>INDEX(挂机升级突破!$BG$6:$BG$57,卡牌消耗!X1046)</f>
        <v>11</v>
      </c>
      <c r="S1046" s="14">
        <f>INDEX(挂机升级突破!BH$6:BH$57,卡牌消耗!$X1046)</f>
        <v>1</v>
      </c>
      <c r="T1046" s="14">
        <f>INDEX(挂机升级突破!BI$6:BI$57,卡牌消耗!$X1046)</f>
        <v>0</v>
      </c>
      <c r="U1046" s="14" t="str">
        <f t="shared" si="169"/>
        <v>烈风螳螂</v>
      </c>
      <c r="V1046" s="14">
        <f t="shared" si="170"/>
        <v>3</v>
      </c>
      <c r="W1046" s="14" t="str">
        <f t="shared" si="171"/>
        <v>烈风螳螂魂火-2</v>
      </c>
      <c r="X1046" s="14">
        <f t="shared" si="172"/>
        <v>2</v>
      </c>
      <c r="Y1046" s="14" t="str">
        <f>INDEX(挂机升级突破!$BJ$4:$BT$4,INDEX(挂机升级突破!$BG$6:$BG$57,卡牌消耗!X1046))</f>
        <v>金币</v>
      </c>
      <c r="Z1046" s="14">
        <f>ROUND(INDEX(挂机升级突破!$AZ$6:$AZ$57,卡牌消耗!X1046)*INDEX(卡牌消耗!$B$8:$F$8,V1046),0)</f>
        <v>120</v>
      </c>
      <c r="AA1046" s="14" t="str">
        <f>IF(S1046&gt;0,INDEX(挂机升级突破!$BJ$4:$BT$4,S1046),"")</f>
        <v>绿色基础材料</v>
      </c>
      <c r="AB1046" s="14">
        <f>ROUND(INDEX(挂机升级突破!$BJ$6:$BT$57,卡牌消耗!X1046,S1046)*INDEX(卡牌消耗!$B$5:$F$5,V1046),0)</f>
        <v>40</v>
      </c>
      <c r="AC1046" s="14" t="str">
        <f>IF(T1046&gt;0,INDEX(挂机升级突破!$BJ$4:$BT$4,T1046),"")</f>
        <v/>
      </c>
      <c r="AD1046" s="14" t="str">
        <f>IF(T1046&gt;0,ROUND(INDEX(挂机升级突破!$BJ$6:$BT$57,卡牌消耗!X1046,T1046)*INDEX(卡牌消耗!$B$7:$F$7,V1046),0),"")</f>
        <v/>
      </c>
    </row>
    <row r="1047" spans="16:30" ht="16.5" x14ac:dyDescent="0.2">
      <c r="P1047" s="120">
        <v>1043</v>
      </c>
      <c r="Q1047" s="14">
        <f t="shared" si="168"/>
        <v>21</v>
      </c>
      <c r="R1047" s="14">
        <f>INDEX(挂机升级突破!$BG$6:$BG$57,卡牌消耗!X1047)</f>
        <v>11</v>
      </c>
      <c r="S1047" s="14">
        <f>INDEX(挂机升级突破!BH$6:BH$57,卡牌消耗!$X1047)</f>
        <v>1</v>
      </c>
      <c r="T1047" s="14">
        <f>INDEX(挂机升级突破!BI$6:BI$57,卡牌消耗!$X1047)</f>
        <v>0</v>
      </c>
      <c r="U1047" s="14" t="str">
        <f t="shared" si="169"/>
        <v>烈风螳螂</v>
      </c>
      <c r="V1047" s="14">
        <f t="shared" si="170"/>
        <v>3</v>
      </c>
      <c r="W1047" s="14" t="str">
        <f t="shared" si="171"/>
        <v>烈风螳螂魂火-3</v>
      </c>
      <c r="X1047" s="14">
        <f t="shared" si="172"/>
        <v>3</v>
      </c>
      <c r="Y1047" s="14" t="str">
        <f>INDEX(挂机升级突破!$BJ$4:$BT$4,INDEX(挂机升级突破!$BG$6:$BG$57,卡牌消耗!X1047))</f>
        <v>金币</v>
      </c>
      <c r="Z1047" s="14">
        <f>ROUND(INDEX(挂机升级突破!$AZ$6:$AZ$57,卡牌消耗!X1047)*INDEX(卡牌消耗!$B$8:$F$8,V1047),0)</f>
        <v>180</v>
      </c>
      <c r="AA1047" s="14" t="str">
        <f>IF(S1047&gt;0,INDEX(挂机升级突破!$BJ$4:$BT$4,S1047),"")</f>
        <v>绿色基础材料</v>
      </c>
      <c r="AB1047" s="14">
        <f>ROUND(INDEX(挂机升级突破!$BJ$6:$BT$57,卡牌消耗!X1047,S1047)*INDEX(卡牌消耗!$B$5:$F$5,V1047),0)</f>
        <v>50</v>
      </c>
      <c r="AC1047" s="14" t="str">
        <f>IF(T1047&gt;0,INDEX(挂机升级突破!$BJ$4:$BT$4,T1047),"")</f>
        <v/>
      </c>
      <c r="AD1047" s="14" t="str">
        <f>IF(T1047&gt;0,ROUND(INDEX(挂机升级突破!$BJ$6:$BT$57,卡牌消耗!X1047,T1047)*INDEX(卡牌消耗!$B$7:$F$7,V1047),0),"")</f>
        <v/>
      </c>
    </row>
    <row r="1048" spans="16:30" ht="16.5" x14ac:dyDescent="0.2">
      <c r="P1048" s="120">
        <v>1044</v>
      </c>
      <c r="Q1048" s="14">
        <f t="shared" si="168"/>
        <v>21</v>
      </c>
      <c r="R1048" s="14">
        <f>INDEX(挂机升级突破!$BG$6:$BG$57,卡牌消耗!X1048)</f>
        <v>11</v>
      </c>
      <c r="S1048" s="14">
        <f>INDEX(挂机升级突破!BH$6:BH$57,卡牌消耗!$X1048)</f>
        <v>1</v>
      </c>
      <c r="T1048" s="14">
        <f>INDEX(挂机升级突破!BI$6:BI$57,卡牌消耗!$X1048)</f>
        <v>0</v>
      </c>
      <c r="U1048" s="14" t="str">
        <f t="shared" si="169"/>
        <v>烈风螳螂</v>
      </c>
      <c r="V1048" s="14">
        <f t="shared" si="170"/>
        <v>3</v>
      </c>
      <c r="W1048" s="14" t="str">
        <f t="shared" si="171"/>
        <v>烈风螳螂魂火-4</v>
      </c>
      <c r="X1048" s="14">
        <f t="shared" si="172"/>
        <v>4</v>
      </c>
      <c r="Y1048" s="14" t="str">
        <f>INDEX(挂机升级突破!$BJ$4:$BT$4,INDEX(挂机升级突破!$BG$6:$BG$57,卡牌消耗!X1048))</f>
        <v>金币</v>
      </c>
      <c r="Z1048" s="14">
        <f>ROUND(INDEX(挂机升级突破!$AZ$6:$AZ$57,卡牌消耗!X1048)*INDEX(卡牌消耗!$B$8:$F$8,V1048),0)</f>
        <v>480</v>
      </c>
      <c r="AA1048" s="14" t="str">
        <f>IF(S1048&gt;0,INDEX(挂机升级突破!$BJ$4:$BT$4,S1048),"")</f>
        <v>绿色基础材料</v>
      </c>
      <c r="AB1048" s="14">
        <f>ROUND(INDEX(挂机升级突破!$BJ$6:$BT$57,卡牌消耗!X1048,S1048)*INDEX(卡牌消耗!$B$5:$F$5,V1048),0)</f>
        <v>80</v>
      </c>
      <c r="AC1048" s="14" t="str">
        <f>IF(T1048&gt;0,INDEX(挂机升级突破!$BJ$4:$BT$4,T1048),"")</f>
        <v/>
      </c>
      <c r="AD1048" s="14" t="str">
        <f>IF(T1048&gt;0,ROUND(INDEX(挂机升级突破!$BJ$6:$BT$57,卡牌消耗!X1048,T1048)*INDEX(卡牌消耗!$B$7:$F$7,V1048),0),"")</f>
        <v/>
      </c>
    </row>
    <row r="1049" spans="16:30" ht="16.5" x14ac:dyDescent="0.2">
      <c r="P1049" s="120">
        <v>1045</v>
      </c>
      <c r="Q1049" s="14">
        <f t="shared" si="168"/>
        <v>21</v>
      </c>
      <c r="R1049" s="14">
        <f>INDEX(挂机升级突破!$BG$6:$BG$57,卡牌消耗!X1049)</f>
        <v>11</v>
      </c>
      <c r="S1049" s="14">
        <f>INDEX(挂机升级突破!BH$6:BH$57,卡牌消耗!$X1049)</f>
        <v>1</v>
      </c>
      <c r="T1049" s="14">
        <f>INDEX(挂机升级突破!BI$6:BI$57,卡牌消耗!$X1049)</f>
        <v>0</v>
      </c>
      <c r="U1049" s="14" t="str">
        <f t="shared" si="169"/>
        <v>烈风螳螂</v>
      </c>
      <c r="V1049" s="14">
        <f t="shared" si="170"/>
        <v>3</v>
      </c>
      <c r="W1049" s="14" t="str">
        <f t="shared" si="171"/>
        <v>烈风螳螂魂火-5</v>
      </c>
      <c r="X1049" s="14">
        <f t="shared" si="172"/>
        <v>5</v>
      </c>
      <c r="Y1049" s="14" t="str">
        <f>INDEX(挂机升级突破!$BJ$4:$BT$4,INDEX(挂机升级突破!$BG$6:$BG$57,卡牌消耗!X1049))</f>
        <v>金币</v>
      </c>
      <c r="Z1049" s="14">
        <f>ROUND(INDEX(挂机升级突破!$AZ$6:$AZ$57,卡牌消耗!X1049)*INDEX(卡牌消耗!$B$8:$F$8,V1049),0)</f>
        <v>1000</v>
      </c>
      <c r="AA1049" s="14" t="str">
        <f>IF(S1049&gt;0,INDEX(挂机升级突破!$BJ$4:$BT$4,S1049),"")</f>
        <v>绿色基础材料</v>
      </c>
      <c r="AB1049" s="14">
        <f>ROUND(INDEX(挂机升级突破!$BJ$6:$BT$57,卡牌消耗!X1049,S1049)*INDEX(卡牌消耗!$B$5:$F$5,V1049),0)</f>
        <v>80</v>
      </c>
      <c r="AC1049" s="14" t="str">
        <f>IF(T1049&gt;0,INDEX(挂机升级突破!$BJ$4:$BT$4,T1049),"")</f>
        <v/>
      </c>
      <c r="AD1049" s="14" t="str">
        <f>IF(T1049&gt;0,ROUND(INDEX(挂机升级突破!$BJ$6:$BT$57,卡牌消耗!X1049,T1049)*INDEX(卡牌消耗!$B$7:$F$7,V1049),0),"")</f>
        <v/>
      </c>
    </row>
    <row r="1050" spans="16:30" ht="16.5" x14ac:dyDescent="0.2">
      <c r="P1050" s="120">
        <v>1046</v>
      </c>
      <c r="Q1050" s="14">
        <f t="shared" si="168"/>
        <v>21</v>
      </c>
      <c r="R1050" s="14">
        <f>INDEX(挂机升级突破!$BG$6:$BG$57,卡牌消耗!X1050)</f>
        <v>11</v>
      </c>
      <c r="S1050" s="14">
        <f>INDEX(挂机升级突破!BH$6:BH$57,卡牌消耗!$X1050)</f>
        <v>2</v>
      </c>
      <c r="T1050" s="14">
        <f>INDEX(挂机升级突破!BI$6:BI$57,卡牌消耗!$X1050)</f>
        <v>0</v>
      </c>
      <c r="U1050" s="14" t="str">
        <f t="shared" si="169"/>
        <v>烈风螳螂</v>
      </c>
      <c r="V1050" s="14">
        <f t="shared" si="170"/>
        <v>3</v>
      </c>
      <c r="W1050" s="14" t="str">
        <f t="shared" si="171"/>
        <v>烈风螳螂魂火-6</v>
      </c>
      <c r="X1050" s="14">
        <f t="shared" si="172"/>
        <v>6</v>
      </c>
      <c r="Y1050" s="14" t="str">
        <f>INDEX(挂机升级突破!$BJ$4:$BT$4,INDEX(挂机升级突破!$BG$6:$BG$57,卡牌消耗!X1050))</f>
        <v>金币</v>
      </c>
      <c r="Z1050" s="14">
        <f>ROUND(INDEX(挂机升级突破!$AZ$6:$AZ$57,卡牌消耗!X1050)*INDEX(卡牌消耗!$B$8:$F$8,V1050),0)</f>
        <v>1440</v>
      </c>
      <c r="AA1050" s="14" t="str">
        <f>IF(S1050&gt;0,INDEX(挂机升级突破!$BJ$4:$BT$4,S1050),"")</f>
        <v>蓝色基础材料</v>
      </c>
      <c r="AB1050" s="14">
        <f>ROUND(INDEX(挂机升级突破!$BJ$6:$BT$57,卡牌消耗!X1050,S1050)*INDEX(卡牌消耗!$B$5:$F$5,V1050),0)</f>
        <v>20</v>
      </c>
      <c r="AC1050" s="14" t="str">
        <f>IF(T1050&gt;0,INDEX(挂机升级突破!$BJ$4:$BT$4,T1050),"")</f>
        <v/>
      </c>
      <c r="AD1050" s="14" t="str">
        <f>IF(T1050&gt;0,ROUND(INDEX(挂机升级突破!$BJ$6:$BT$57,卡牌消耗!X1050,T1050)*INDEX(卡牌消耗!$B$7:$F$7,V1050),0),"")</f>
        <v/>
      </c>
    </row>
    <row r="1051" spans="16:30" ht="16.5" x14ac:dyDescent="0.2">
      <c r="P1051" s="120">
        <v>1047</v>
      </c>
      <c r="Q1051" s="14">
        <f t="shared" si="168"/>
        <v>21</v>
      </c>
      <c r="R1051" s="14">
        <f>INDEX(挂机升级突破!$BG$6:$BG$57,卡牌消耗!X1051)</f>
        <v>11</v>
      </c>
      <c r="S1051" s="14">
        <f>INDEX(挂机升级突破!BH$6:BH$57,卡牌消耗!$X1051)</f>
        <v>2</v>
      </c>
      <c r="T1051" s="14">
        <f>INDEX(挂机升级突破!BI$6:BI$57,卡牌消耗!$X1051)</f>
        <v>0</v>
      </c>
      <c r="U1051" s="14" t="str">
        <f t="shared" si="169"/>
        <v>烈风螳螂</v>
      </c>
      <c r="V1051" s="14">
        <f t="shared" si="170"/>
        <v>3</v>
      </c>
      <c r="W1051" s="14" t="str">
        <f t="shared" si="171"/>
        <v>烈风螳螂魂火-7</v>
      </c>
      <c r="X1051" s="14">
        <f t="shared" si="172"/>
        <v>7</v>
      </c>
      <c r="Y1051" s="14" t="str">
        <f>INDEX(挂机升级突破!$BJ$4:$BT$4,INDEX(挂机升级突破!$BG$6:$BG$57,卡牌消耗!X1051))</f>
        <v>金币</v>
      </c>
      <c r="Z1051" s="14">
        <f>ROUND(INDEX(挂机升级突破!$AZ$6:$AZ$57,卡牌消耗!X1051)*INDEX(卡牌消耗!$B$8:$F$8,V1051),0)</f>
        <v>2100</v>
      </c>
      <c r="AA1051" s="14" t="str">
        <f>IF(S1051&gt;0,INDEX(挂机升级突破!$BJ$4:$BT$4,S1051),"")</f>
        <v>蓝色基础材料</v>
      </c>
      <c r="AB1051" s="14">
        <f>ROUND(INDEX(挂机升级突破!$BJ$6:$BT$57,卡牌消耗!X1051,S1051)*INDEX(卡牌消耗!$B$5:$F$5,V1051),0)</f>
        <v>20</v>
      </c>
      <c r="AC1051" s="14" t="str">
        <f>IF(T1051&gt;0,INDEX(挂机升级突破!$BJ$4:$BT$4,T1051),"")</f>
        <v/>
      </c>
      <c r="AD1051" s="14" t="str">
        <f>IF(T1051&gt;0,ROUND(INDEX(挂机升级突破!$BJ$6:$BT$57,卡牌消耗!X1051,T1051)*INDEX(卡牌消耗!$B$7:$F$7,V1051),0),"")</f>
        <v/>
      </c>
    </row>
    <row r="1052" spans="16:30" ht="16.5" x14ac:dyDescent="0.2">
      <c r="P1052" s="120">
        <v>1048</v>
      </c>
      <c r="Q1052" s="14">
        <f t="shared" si="168"/>
        <v>21</v>
      </c>
      <c r="R1052" s="14">
        <f>INDEX(挂机升级突破!$BG$6:$BG$57,卡牌消耗!X1052)</f>
        <v>11</v>
      </c>
      <c r="S1052" s="14">
        <f>INDEX(挂机升级突破!BH$6:BH$57,卡牌消耗!$X1052)</f>
        <v>2</v>
      </c>
      <c r="T1052" s="14">
        <f>INDEX(挂机升级突破!BI$6:BI$57,卡牌消耗!$X1052)</f>
        <v>0</v>
      </c>
      <c r="U1052" s="14" t="str">
        <f t="shared" si="169"/>
        <v>烈风螳螂</v>
      </c>
      <c r="V1052" s="14">
        <f t="shared" si="170"/>
        <v>3</v>
      </c>
      <c r="W1052" s="14" t="str">
        <f t="shared" si="171"/>
        <v>烈风螳螂魂火-8</v>
      </c>
      <c r="X1052" s="14">
        <f t="shared" si="172"/>
        <v>8</v>
      </c>
      <c r="Y1052" s="14" t="str">
        <f>INDEX(挂机升级突破!$BJ$4:$BT$4,INDEX(挂机升级突破!$BG$6:$BG$57,卡牌消耗!X1052))</f>
        <v>金币</v>
      </c>
      <c r="Z1052" s="14">
        <f>ROUND(INDEX(挂机升级突破!$AZ$6:$AZ$57,卡牌消耗!X1052)*INDEX(卡牌消耗!$B$8:$F$8,V1052),0)</f>
        <v>2880</v>
      </c>
      <c r="AA1052" s="14" t="str">
        <f>IF(S1052&gt;0,INDEX(挂机升级突破!$BJ$4:$BT$4,S1052),"")</f>
        <v>蓝色基础材料</v>
      </c>
      <c r="AB1052" s="14">
        <f>ROUND(INDEX(挂机升级突破!$BJ$6:$BT$57,卡牌消耗!X1052,S1052)*INDEX(卡牌消耗!$B$5:$F$5,V1052),0)</f>
        <v>35</v>
      </c>
      <c r="AC1052" s="14" t="str">
        <f>IF(T1052&gt;0,INDEX(挂机升级突破!$BJ$4:$BT$4,T1052),"")</f>
        <v/>
      </c>
      <c r="AD1052" s="14" t="str">
        <f>IF(T1052&gt;0,ROUND(INDEX(挂机升级突破!$BJ$6:$BT$57,卡牌消耗!X1052,T1052)*INDEX(卡牌消耗!$B$7:$F$7,V1052),0),"")</f>
        <v/>
      </c>
    </row>
    <row r="1053" spans="16:30" ht="16.5" x14ac:dyDescent="0.2">
      <c r="P1053" s="120">
        <v>1049</v>
      </c>
      <c r="Q1053" s="14">
        <f t="shared" si="168"/>
        <v>21</v>
      </c>
      <c r="R1053" s="14">
        <f>INDEX(挂机升级突破!$BG$6:$BG$57,卡牌消耗!X1053)</f>
        <v>11</v>
      </c>
      <c r="S1053" s="14">
        <f>INDEX(挂机升级突破!BH$6:BH$57,卡牌消耗!$X1053)</f>
        <v>2</v>
      </c>
      <c r="T1053" s="14">
        <f>INDEX(挂机升级突破!BI$6:BI$57,卡牌消耗!$X1053)</f>
        <v>0</v>
      </c>
      <c r="U1053" s="14" t="str">
        <f t="shared" si="169"/>
        <v>烈风螳螂</v>
      </c>
      <c r="V1053" s="14">
        <f t="shared" si="170"/>
        <v>3</v>
      </c>
      <c r="W1053" s="14" t="str">
        <f t="shared" si="171"/>
        <v>烈风螳螂魂火-9</v>
      </c>
      <c r="X1053" s="14">
        <f t="shared" si="172"/>
        <v>9</v>
      </c>
      <c r="Y1053" s="14" t="str">
        <f>INDEX(挂机升级突破!$BJ$4:$BT$4,INDEX(挂机升级突破!$BG$6:$BG$57,卡牌消耗!X1053))</f>
        <v>金币</v>
      </c>
      <c r="Z1053" s="14">
        <f>ROUND(INDEX(挂机升级突破!$AZ$6:$AZ$57,卡牌消耗!X1053)*INDEX(卡牌消耗!$B$8:$F$8,V1053),0)</f>
        <v>3120</v>
      </c>
      <c r="AA1053" s="14" t="str">
        <f>IF(S1053&gt;0,INDEX(挂机升级突破!$BJ$4:$BT$4,S1053),"")</f>
        <v>蓝色基础材料</v>
      </c>
      <c r="AB1053" s="14">
        <f>ROUND(INDEX(挂机升级突破!$BJ$6:$BT$57,卡牌消耗!X1053,S1053)*INDEX(卡牌消耗!$B$5:$F$5,V1053),0)</f>
        <v>35</v>
      </c>
      <c r="AC1053" s="14" t="str">
        <f>IF(T1053&gt;0,INDEX(挂机升级突破!$BJ$4:$BT$4,T1053),"")</f>
        <v/>
      </c>
      <c r="AD1053" s="14" t="str">
        <f>IF(T1053&gt;0,ROUND(INDEX(挂机升级突破!$BJ$6:$BT$57,卡牌消耗!X1053,T1053)*INDEX(卡牌消耗!$B$7:$F$7,V1053),0),"")</f>
        <v/>
      </c>
    </row>
    <row r="1054" spans="16:30" ht="16.5" x14ac:dyDescent="0.2">
      <c r="P1054" s="120">
        <v>1050</v>
      </c>
      <c r="Q1054" s="14">
        <f t="shared" si="168"/>
        <v>21</v>
      </c>
      <c r="R1054" s="14">
        <f>INDEX(挂机升级突破!$BG$6:$BG$57,卡牌消耗!X1054)</f>
        <v>11</v>
      </c>
      <c r="S1054" s="14">
        <f>INDEX(挂机升级突破!BH$6:BH$57,卡牌消耗!$X1054)</f>
        <v>2</v>
      </c>
      <c r="T1054" s="14">
        <f>INDEX(挂机升级突破!BI$6:BI$57,卡牌消耗!$X1054)</f>
        <v>0</v>
      </c>
      <c r="U1054" s="14" t="str">
        <f t="shared" si="169"/>
        <v>烈风螳螂</v>
      </c>
      <c r="V1054" s="14">
        <f t="shared" si="170"/>
        <v>3</v>
      </c>
      <c r="W1054" s="14" t="str">
        <f t="shared" si="171"/>
        <v>烈风螳螂魂火-10</v>
      </c>
      <c r="X1054" s="14">
        <f t="shared" si="172"/>
        <v>10</v>
      </c>
      <c r="Y1054" s="14" t="str">
        <f>INDEX(挂机升级突破!$BJ$4:$BT$4,INDEX(挂机升级突破!$BG$6:$BG$57,卡牌消耗!X1054))</f>
        <v>金币</v>
      </c>
      <c r="Z1054" s="14">
        <f>ROUND(INDEX(挂机升级突破!$AZ$6:$AZ$57,卡牌消耗!X1054)*INDEX(卡牌消耗!$B$8:$F$8,V1054),0)</f>
        <v>3480</v>
      </c>
      <c r="AA1054" s="14" t="str">
        <f>IF(S1054&gt;0,INDEX(挂机升级突破!$BJ$4:$BT$4,S1054),"")</f>
        <v>蓝色基础材料</v>
      </c>
      <c r="AB1054" s="14">
        <f>ROUND(INDEX(挂机升级突破!$BJ$6:$BT$57,卡牌消耗!X1054,S1054)*INDEX(卡牌消耗!$B$5:$F$5,V1054),0)</f>
        <v>55</v>
      </c>
      <c r="AC1054" s="14" t="str">
        <f>IF(T1054&gt;0,INDEX(挂机升级突破!$BJ$4:$BT$4,T1054),"")</f>
        <v/>
      </c>
      <c r="AD1054" s="14" t="str">
        <f>IF(T1054&gt;0,ROUND(INDEX(挂机升级突破!$BJ$6:$BT$57,卡牌消耗!X1054,T1054)*INDEX(卡牌消耗!$B$7:$F$7,V1054),0),"")</f>
        <v/>
      </c>
    </row>
    <row r="1055" spans="16:30" ht="16.5" x14ac:dyDescent="0.2">
      <c r="P1055" s="120">
        <v>1051</v>
      </c>
      <c r="Q1055" s="14">
        <f t="shared" si="168"/>
        <v>21</v>
      </c>
      <c r="R1055" s="14">
        <f>INDEX(挂机升级突破!$BG$6:$BG$57,卡牌消耗!X1055)</f>
        <v>11</v>
      </c>
      <c r="S1055" s="14">
        <f>INDEX(挂机升级突破!BH$6:BH$57,卡牌消耗!$X1055)</f>
        <v>2</v>
      </c>
      <c r="T1055" s="14">
        <f>INDEX(挂机升级突破!BI$6:BI$57,卡牌消耗!$X1055)</f>
        <v>0</v>
      </c>
      <c r="U1055" s="14" t="str">
        <f t="shared" si="169"/>
        <v>烈风螳螂</v>
      </c>
      <c r="V1055" s="14">
        <f t="shared" si="170"/>
        <v>3</v>
      </c>
      <c r="W1055" s="14" t="str">
        <f t="shared" si="171"/>
        <v>烈风螳螂魂火-11</v>
      </c>
      <c r="X1055" s="14">
        <f t="shared" si="172"/>
        <v>11</v>
      </c>
      <c r="Y1055" s="14" t="str">
        <f>INDEX(挂机升级突破!$BJ$4:$BT$4,INDEX(挂机升级突破!$BG$6:$BG$57,卡牌消耗!X1055))</f>
        <v>金币</v>
      </c>
      <c r="Z1055" s="14">
        <f>ROUND(INDEX(挂机升级突破!$AZ$6:$AZ$57,卡牌消耗!X1055)*INDEX(卡牌消耗!$B$8:$F$8,V1055),0)</f>
        <v>3640</v>
      </c>
      <c r="AA1055" s="14" t="str">
        <f>IF(S1055&gt;0,INDEX(挂机升级突破!$BJ$4:$BT$4,S1055),"")</f>
        <v>蓝色基础材料</v>
      </c>
      <c r="AB1055" s="14">
        <f>ROUND(INDEX(挂机升级突破!$BJ$6:$BT$57,卡牌消耗!X1055,S1055)*INDEX(卡牌消耗!$B$5:$F$5,V1055),0)</f>
        <v>55</v>
      </c>
      <c r="AC1055" s="14" t="str">
        <f>IF(T1055&gt;0,INDEX(挂机升级突破!$BJ$4:$BT$4,T1055),"")</f>
        <v/>
      </c>
      <c r="AD1055" s="14" t="str">
        <f>IF(T1055&gt;0,ROUND(INDEX(挂机升级突破!$BJ$6:$BT$57,卡牌消耗!X1055,T1055)*INDEX(卡牌消耗!$B$7:$F$7,V1055),0),"")</f>
        <v/>
      </c>
    </row>
    <row r="1056" spans="16:30" ht="16.5" x14ac:dyDescent="0.2">
      <c r="P1056" s="120">
        <v>1052</v>
      </c>
      <c r="Q1056" s="14">
        <f t="shared" si="168"/>
        <v>21</v>
      </c>
      <c r="R1056" s="14">
        <f>INDEX(挂机升级突破!$BG$6:$BG$57,卡牌消耗!X1056)</f>
        <v>11</v>
      </c>
      <c r="S1056" s="14">
        <f>INDEX(挂机升级突破!BH$6:BH$57,卡牌消耗!$X1056)</f>
        <v>2</v>
      </c>
      <c r="T1056" s="14">
        <f>INDEX(挂机升级突破!BI$6:BI$57,卡牌消耗!$X1056)</f>
        <v>0</v>
      </c>
      <c r="U1056" s="14" t="str">
        <f t="shared" si="169"/>
        <v>烈风螳螂</v>
      </c>
      <c r="V1056" s="14">
        <f t="shared" si="170"/>
        <v>3</v>
      </c>
      <c r="W1056" s="14" t="str">
        <f t="shared" si="171"/>
        <v>烈风螳螂魂火-12</v>
      </c>
      <c r="X1056" s="14">
        <f t="shared" si="172"/>
        <v>12</v>
      </c>
      <c r="Y1056" s="14" t="str">
        <f>INDEX(挂机升级突破!$BJ$4:$BT$4,INDEX(挂机升级突破!$BG$6:$BG$57,卡牌消耗!X1056))</f>
        <v>金币</v>
      </c>
      <c r="Z1056" s="14">
        <f>ROUND(INDEX(挂机升级突破!$AZ$6:$AZ$57,卡牌消耗!X1056)*INDEX(卡牌消耗!$B$8:$F$8,V1056),0)</f>
        <v>4060</v>
      </c>
      <c r="AA1056" s="14" t="str">
        <f>IF(S1056&gt;0,INDEX(挂机升级突破!$BJ$4:$BT$4,S1056),"")</f>
        <v>蓝色基础材料</v>
      </c>
      <c r="AB1056" s="14">
        <f>ROUND(INDEX(挂机升级突破!$BJ$6:$BT$57,卡牌消耗!X1056,S1056)*INDEX(卡牌消耗!$B$5:$F$5,V1056),0)</f>
        <v>75</v>
      </c>
      <c r="AC1056" s="14" t="str">
        <f>IF(T1056&gt;0,INDEX(挂机升级突破!$BJ$4:$BT$4,T1056),"")</f>
        <v/>
      </c>
      <c r="AD1056" s="14" t="str">
        <f>IF(T1056&gt;0,ROUND(INDEX(挂机升级突破!$BJ$6:$BT$57,卡牌消耗!X1056,T1056)*INDEX(卡牌消耗!$B$7:$F$7,V1056),0),"")</f>
        <v/>
      </c>
    </row>
    <row r="1057" spans="16:30" ht="16.5" x14ac:dyDescent="0.2">
      <c r="P1057" s="120">
        <v>1053</v>
      </c>
      <c r="Q1057" s="14">
        <f t="shared" si="168"/>
        <v>21</v>
      </c>
      <c r="R1057" s="14">
        <f>INDEX(挂机升级突破!$BG$6:$BG$57,卡牌消耗!X1057)</f>
        <v>11</v>
      </c>
      <c r="S1057" s="14">
        <f>INDEX(挂机升级突破!BH$6:BH$57,卡牌消耗!$X1057)</f>
        <v>2</v>
      </c>
      <c r="T1057" s="14">
        <f>INDEX(挂机升级突破!BI$6:BI$57,卡牌消耗!$X1057)</f>
        <v>0</v>
      </c>
      <c r="U1057" s="14" t="str">
        <f t="shared" si="169"/>
        <v>烈风螳螂</v>
      </c>
      <c r="V1057" s="14">
        <f t="shared" si="170"/>
        <v>3</v>
      </c>
      <c r="W1057" s="14" t="str">
        <f t="shared" si="171"/>
        <v>烈风螳螂魂火-13</v>
      </c>
      <c r="X1057" s="14">
        <f t="shared" si="172"/>
        <v>13</v>
      </c>
      <c r="Y1057" s="14" t="str">
        <f>INDEX(挂机升级突破!$BJ$4:$BT$4,INDEX(挂机升级突破!$BG$6:$BG$57,卡牌消耗!X1057))</f>
        <v>金币</v>
      </c>
      <c r="Z1057" s="14">
        <f>ROUND(INDEX(挂机升级突破!$AZ$6:$AZ$57,卡牌消耗!X1057)*INDEX(卡牌消耗!$B$8:$F$8,V1057),0)</f>
        <v>4190</v>
      </c>
      <c r="AA1057" s="14" t="str">
        <f>IF(S1057&gt;0,INDEX(挂机升级突破!$BJ$4:$BT$4,S1057),"")</f>
        <v>蓝色基础材料</v>
      </c>
      <c r="AB1057" s="14">
        <f>ROUND(INDEX(挂机升级突破!$BJ$6:$BT$57,卡牌消耗!X1057,S1057)*INDEX(卡牌消耗!$B$5:$F$5,V1057),0)</f>
        <v>75</v>
      </c>
      <c r="AC1057" s="14" t="str">
        <f>IF(T1057&gt;0,INDEX(挂机升级突破!$BJ$4:$BT$4,T1057),"")</f>
        <v/>
      </c>
      <c r="AD1057" s="14" t="str">
        <f>IF(T1057&gt;0,ROUND(INDEX(挂机升级突破!$BJ$6:$BT$57,卡牌消耗!X1057,T1057)*INDEX(卡牌消耗!$B$7:$F$7,V1057),0),"")</f>
        <v/>
      </c>
    </row>
    <row r="1058" spans="16:30" ht="16.5" x14ac:dyDescent="0.2">
      <c r="P1058" s="120">
        <v>1054</v>
      </c>
      <c r="Q1058" s="14">
        <f t="shared" si="168"/>
        <v>21</v>
      </c>
      <c r="R1058" s="14">
        <f>INDEX(挂机升级突破!$BG$6:$BG$57,卡牌消耗!X1058)</f>
        <v>11</v>
      </c>
      <c r="S1058" s="14">
        <f>INDEX(挂机升级突破!BH$6:BH$57,卡牌消耗!$X1058)</f>
        <v>3</v>
      </c>
      <c r="T1058" s="14">
        <f>INDEX(挂机升级突破!BI$6:BI$57,卡牌消耗!$X1058)</f>
        <v>0</v>
      </c>
      <c r="U1058" s="14" t="str">
        <f t="shared" si="169"/>
        <v>烈风螳螂</v>
      </c>
      <c r="V1058" s="14">
        <f t="shared" si="170"/>
        <v>3</v>
      </c>
      <c r="W1058" s="14" t="str">
        <f t="shared" si="171"/>
        <v>烈风螳螂魂火-14</v>
      </c>
      <c r="X1058" s="14">
        <f t="shared" si="172"/>
        <v>14</v>
      </c>
      <c r="Y1058" s="14" t="str">
        <f>INDEX(挂机升级突破!$BJ$4:$BT$4,INDEX(挂机升级突破!$BG$6:$BG$57,卡牌消耗!X1058))</f>
        <v>金币</v>
      </c>
      <c r="Z1058" s="14">
        <f>ROUND(INDEX(挂机升级突破!$AZ$6:$AZ$57,卡牌消耗!X1058)*INDEX(卡牌消耗!$B$8:$F$8,V1058),0)</f>
        <v>4675</v>
      </c>
      <c r="AA1058" s="14" t="str">
        <f>IF(S1058&gt;0,INDEX(挂机升级突破!$BJ$4:$BT$4,S1058),"")</f>
        <v>紫色基础材料</v>
      </c>
      <c r="AB1058" s="14">
        <f>ROUND(INDEX(挂机升级突破!$BJ$6:$BT$57,卡牌消耗!X1058,S1058)*INDEX(卡牌消耗!$B$5:$F$5,V1058),0)</f>
        <v>15</v>
      </c>
      <c r="AC1058" s="14" t="str">
        <f>IF(T1058&gt;0,INDEX(挂机升级突破!$BJ$4:$BT$4,T1058),"")</f>
        <v/>
      </c>
      <c r="AD1058" s="14" t="str">
        <f>IF(T1058&gt;0,ROUND(INDEX(挂机升级突破!$BJ$6:$BT$57,卡牌消耗!X1058,T1058)*INDEX(卡牌消耗!$B$7:$F$7,V1058),0),"")</f>
        <v/>
      </c>
    </row>
    <row r="1059" spans="16:30" ht="16.5" x14ac:dyDescent="0.2">
      <c r="P1059" s="120">
        <v>1055</v>
      </c>
      <c r="Q1059" s="14">
        <f t="shared" si="168"/>
        <v>21</v>
      </c>
      <c r="R1059" s="14">
        <f>INDEX(挂机升级突破!$BG$6:$BG$57,卡牌消耗!X1059)</f>
        <v>11</v>
      </c>
      <c r="S1059" s="14">
        <f>INDEX(挂机升级突破!BH$6:BH$57,卡牌消耗!$X1059)</f>
        <v>3</v>
      </c>
      <c r="T1059" s="14">
        <f>INDEX(挂机升级突破!BI$6:BI$57,卡牌消耗!$X1059)</f>
        <v>0</v>
      </c>
      <c r="U1059" s="14" t="str">
        <f t="shared" si="169"/>
        <v>烈风螳螂</v>
      </c>
      <c r="V1059" s="14">
        <f t="shared" si="170"/>
        <v>3</v>
      </c>
      <c r="W1059" s="14" t="str">
        <f t="shared" si="171"/>
        <v>烈风螳螂魂火-15</v>
      </c>
      <c r="X1059" s="14">
        <f t="shared" si="172"/>
        <v>15</v>
      </c>
      <c r="Y1059" s="14" t="str">
        <f>INDEX(挂机升级突破!$BJ$4:$BT$4,INDEX(挂机升级突破!$BG$6:$BG$57,卡牌消耗!X1059))</f>
        <v>金币</v>
      </c>
      <c r="Z1059" s="14">
        <f>ROUND(INDEX(挂机升级突破!$AZ$6:$AZ$57,卡牌消耗!X1059)*INDEX(卡牌消耗!$B$8:$F$8,V1059),0)</f>
        <v>5405</v>
      </c>
      <c r="AA1059" s="14" t="str">
        <f>IF(S1059&gt;0,INDEX(挂机升级突破!$BJ$4:$BT$4,S1059),"")</f>
        <v>紫色基础材料</v>
      </c>
      <c r="AB1059" s="14">
        <f>ROUND(INDEX(挂机升级突破!$BJ$6:$BT$57,卡牌消耗!X1059,S1059)*INDEX(卡牌消耗!$B$5:$F$5,V1059),0)</f>
        <v>15</v>
      </c>
      <c r="AC1059" s="14" t="str">
        <f>IF(T1059&gt;0,INDEX(挂机升级突破!$BJ$4:$BT$4,T1059),"")</f>
        <v/>
      </c>
      <c r="AD1059" s="14" t="str">
        <f>IF(T1059&gt;0,ROUND(INDEX(挂机升级突破!$BJ$6:$BT$57,卡牌消耗!X1059,T1059)*INDEX(卡牌消耗!$B$7:$F$7,V1059),0),"")</f>
        <v/>
      </c>
    </row>
    <row r="1060" spans="16:30" ht="16.5" x14ac:dyDescent="0.2">
      <c r="P1060" s="120">
        <v>1056</v>
      </c>
      <c r="Q1060" s="14">
        <f t="shared" si="168"/>
        <v>21</v>
      </c>
      <c r="R1060" s="14">
        <f>INDEX(挂机升级突破!$BG$6:$BG$57,卡牌消耗!X1060)</f>
        <v>11</v>
      </c>
      <c r="S1060" s="14">
        <f>INDEX(挂机升级突破!BH$6:BH$57,卡牌消耗!$X1060)</f>
        <v>3</v>
      </c>
      <c r="T1060" s="14">
        <f>INDEX(挂机升级突破!BI$6:BI$57,卡牌消耗!$X1060)</f>
        <v>0</v>
      </c>
      <c r="U1060" s="14" t="str">
        <f t="shared" si="169"/>
        <v>烈风螳螂</v>
      </c>
      <c r="V1060" s="14">
        <f t="shared" si="170"/>
        <v>3</v>
      </c>
      <c r="W1060" s="14" t="str">
        <f t="shared" si="171"/>
        <v>烈风螳螂魂火-16</v>
      </c>
      <c r="X1060" s="14">
        <f t="shared" si="172"/>
        <v>16</v>
      </c>
      <c r="Y1060" s="14" t="str">
        <f>INDEX(挂机升级突破!$BJ$4:$BT$4,INDEX(挂机升级突破!$BG$6:$BG$57,卡牌消耗!X1060))</f>
        <v>金币</v>
      </c>
      <c r="Z1060" s="14">
        <f>ROUND(INDEX(挂机升级突破!$AZ$6:$AZ$57,卡牌消耗!X1060)*INDEX(卡牌消耗!$B$8:$F$8,V1060),0)</f>
        <v>6030</v>
      </c>
      <c r="AA1060" s="14" t="str">
        <f>IF(S1060&gt;0,INDEX(挂机升级突破!$BJ$4:$BT$4,S1060),"")</f>
        <v>紫色基础材料</v>
      </c>
      <c r="AB1060" s="14">
        <f>ROUND(INDEX(挂机升级突破!$BJ$6:$BT$57,卡牌消耗!X1060,S1060)*INDEX(卡牌消耗!$B$5:$F$5,V1060),0)</f>
        <v>15</v>
      </c>
      <c r="AC1060" s="14" t="str">
        <f>IF(T1060&gt;0,INDEX(挂机升级突破!$BJ$4:$BT$4,T1060),"")</f>
        <v/>
      </c>
      <c r="AD1060" s="14" t="str">
        <f>IF(T1060&gt;0,ROUND(INDEX(挂机升级突破!$BJ$6:$BT$57,卡牌消耗!X1060,T1060)*INDEX(卡牌消耗!$B$7:$F$7,V1060),0),"")</f>
        <v/>
      </c>
    </row>
    <row r="1061" spans="16:30" ht="16.5" x14ac:dyDescent="0.2">
      <c r="P1061" s="120">
        <v>1057</v>
      </c>
      <c r="Q1061" s="14">
        <f t="shared" si="168"/>
        <v>21</v>
      </c>
      <c r="R1061" s="14">
        <f>INDEX(挂机升级突破!$BG$6:$BG$57,卡牌消耗!X1061)</f>
        <v>11</v>
      </c>
      <c r="S1061" s="14">
        <f>INDEX(挂机升级突破!BH$6:BH$57,卡牌消耗!$X1061)</f>
        <v>3</v>
      </c>
      <c r="T1061" s="14">
        <f>INDEX(挂机升级突破!BI$6:BI$57,卡牌消耗!$X1061)</f>
        <v>0</v>
      </c>
      <c r="U1061" s="14" t="str">
        <f t="shared" si="169"/>
        <v>烈风螳螂</v>
      </c>
      <c r="V1061" s="14">
        <f t="shared" si="170"/>
        <v>3</v>
      </c>
      <c r="W1061" s="14" t="str">
        <f t="shared" si="171"/>
        <v>烈风螳螂魂火-17</v>
      </c>
      <c r="X1061" s="14">
        <f t="shared" si="172"/>
        <v>17</v>
      </c>
      <c r="Y1061" s="14" t="str">
        <f>INDEX(挂机升级突破!$BJ$4:$BT$4,INDEX(挂机升级突破!$BG$6:$BG$57,卡牌消耗!X1061))</f>
        <v>金币</v>
      </c>
      <c r="Z1061" s="14">
        <f>ROUND(INDEX(挂机升级突破!$AZ$6:$AZ$57,卡牌消耗!X1061)*INDEX(卡牌消耗!$B$8:$F$8,V1061),0)</f>
        <v>6760</v>
      </c>
      <c r="AA1061" s="14" t="str">
        <f>IF(S1061&gt;0,INDEX(挂机升级突破!$BJ$4:$BT$4,S1061),"")</f>
        <v>紫色基础材料</v>
      </c>
      <c r="AB1061" s="14">
        <f>ROUND(INDEX(挂机升级突破!$BJ$6:$BT$57,卡牌消耗!X1061,S1061)*INDEX(卡牌消耗!$B$5:$F$5,V1061),0)</f>
        <v>30</v>
      </c>
      <c r="AC1061" s="14" t="str">
        <f>IF(T1061&gt;0,INDEX(挂机升级突破!$BJ$4:$BT$4,T1061),"")</f>
        <v/>
      </c>
      <c r="AD1061" s="14" t="str">
        <f>IF(T1061&gt;0,ROUND(INDEX(挂机升级突破!$BJ$6:$BT$57,卡牌消耗!X1061,T1061)*INDEX(卡牌消耗!$B$7:$F$7,V1061),0),"")</f>
        <v/>
      </c>
    </row>
    <row r="1062" spans="16:30" ht="16.5" x14ac:dyDescent="0.2">
      <c r="P1062" s="120">
        <v>1058</v>
      </c>
      <c r="Q1062" s="14">
        <f t="shared" si="168"/>
        <v>21</v>
      </c>
      <c r="R1062" s="14">
        <f>INDEX(挂机升级突破!$BG$6:$BG$57,卡牌消耗!X1062)</f>
        <v>11</v>
      </c>
      <c r="S1062" s="14">
        <f>INDEX(挂机升级突破!BH$6:BH$57,卡牌消耗!$X1062)</f>
        <v>3</v>
      </c>
      <c r="T1062" s="14">
        <f>INDEX(挂机升级突破!BI$6:BI$57,卡牌消耗!$X1062)</f>
        <v>0</v>
      </c>
      <c r="U1062" s="14" t="str">
        <f t="shared" si="169"/>
        <v>烈风螳螂</v>
      </c>
      <c r="V1062" s="14">
        <f t="shared" si="170"/>
        <v>3</v>
      </c>
      <c r="W1062" s="14" t="str">
        <f t="shared" si="171"/>
        <v>烈风螳螂魂火-18</v>
      </c>
      <c r="X1062" s="14">
        <f t="shared" si="172"/>
        <v>18</v>
      </c>
      <c r="Y1062" s="14" t="str">
        <f>INDEX(挂机升级突破!$BJ$4:$BT$4,INDEX(挂机升级突破!$BG$6:$BG$57,卡牌消耗!X1062))</f>
        <v>金币</v>
      </c>
      <c r="Z1062" s="14">
        <f>ROUND(INDEX(挂机升级突破!$AZ$6:$AZ$57,卡牌消耗!X1062)*INDEX(卡牌消耗!$B$8:$F$8,V1062),0)</f>
        <v>7540</v>
      </c>
      <c r="AA1062" s="14" t="str">
        <f>IF(S1062&gt;0,INDEX(挂机升级突破!$BJ$4:$BT$4,S1062),"")</f>
        <v>紫色基础材料</v>
      </c>
      <c r="AB1062" s="14">
        <f>ROUND(INDEX(挂机升级突破!$BJ$6:$BT$57,卡牌消耗!X1062,S1062)*INDEX(卡牌消耗!$B$5:$F$5,V1062),0)</f>
        <v>30</v>
      </c>
      <c r="AC1062" s="14" t="str">
        <f>IF(T1062&gt;0,INDEX(挂机升级突破!$BJ$4:$BT$4,T1062),"")</f>
        <v/>
      </c>
      <c r="AD1062" s="14" t="str">
        <f>IF(T1062&gt;0,ROUND(INDEX(挂机升级突破!$BJ$6:$BT$57,卡牌消耗!X1062,T1062)*INDEX(卡牌消耗!$B$7:$F$7,V1062),0),"")</f>
        <v/>
      </c>
    </row>
    <row r="1063" spans="16:30" ht="16.5" x14ac:dyDescent="0.2">
      <c r="P1063" s="120">
        <v>1059</v>
      </c>
      <c r="Q1063" s="14">
        <f t="shared" si="168"/>
        <v>21</v>
      </c>
      <c r="R1063" s="14">
        <f>INDEX(挂机升级突破!$BG$6:$BG$57,卡牌消耗!X1063)</f>
        <v>11</v>
      </c>
      <c r="S1063" s="14">
        <f>INDEX(挂机升级突破!BH$6:BH$57,卡牌消耗!$X1063)</f>
        <v>3</v>
      </c>
      <c r="T1063" s="14">
        <f>INDEX(挂机升级突破!BI$6:BI$57,卡牌消耗!$X1063)</f>
        <v>0</v>
      </c>
      <c r="U1063" s="14" t="str">
        <f t="shared" si="169"/>
        <v>烈风螳螂</v>
      </c>
      <c r="V1063" s="14">
        <f t="shared" si="170"/>
        <v>3</v>
      </c>
      <c r="W1063" s="14" t="str">
        <f t="shared" si="171"/>
        <v>烈风螳螂魂火-19</v>
      </c>
      <c r="X1063" s="14">
        <f t="shared" si="172"/>
        <v>19</v>
      </c>
      <c r="Y1063" s="14" t="str">
        <f>INDEX(挂机升级突破!$BJ$4:$BT$4,INDEX(挂机升级突破!$BG$6:$BG$57,卡牌消耗!X1063))</f>
        <v>金币</v>
      </c>
      <c r="Z1063" s="14">
        <f>ROUND(INDEX(挂机升级突破!$AZ$6:$AZ$57,卡牌消耗!X1063)*INDEX(卡牌消耗!$B$8:$F$8,V1063),0)</f>
        <v>8250</v>
      </c>
      <c r="AA1063" s="14" t="str">
        <f>IF(S1063&gt;0,INDEX(挂机升级突破!$BJ$4:$BT$4,S1063),"")</f>
        <v>紫色基础材料</v>
      </c>
      <c r="AB1063" s="14">
        <f>ROUND(INDEX(挂机升级突破!$BJ$6:$BT$57,卡牌消耗!X1063,S1063)*INDEX(卡牌消耗!$B$5:$F$5,V1063),0)</f>
        <v>30</v>
      </c>
      <c r="AC1063" s="14" t="str">
        <f>IF(T1063&gt;0,INDEX(挂机升级突破!$BJ$4:$BT$4,T1063),"")</f>
        <v/>
      </c>
      <c r="AD1063" s="14" t="str">
        <f>IF(T1063&gt;0,ROUND(INDEX(挂机升级突破!$BJ$6:$BT$57,卡牌消耗!X1063,T1063)*INDEX(卡牌消耗!$B$7:$F$7,V1063),0),"")</f>
        <v/>
      </c>
    </row>
    <row r="1064" spans="16:30" ht="16.5" x14ac:dyDescent="0.2">
      <c r="P1064" s="120">
        <v>1060</v>
      </c>
      <c r="Q1064" s="14">
        <f t="shared" si="168"/>
        <v>21</v>
      </c>
      <c r="R1064" s="14">
        <f>INDEX(挂机升级突破!$BG$6:$BG$57,卡牌消耗!X1064)</f>
        <v>11</v>
      </c>
      <c r="S1064" s="14">
        <f>INDEX(挂机升级突破!BH$6:BH$57,卡牌消耗!$X1064)</f>
        <v>3</v>
      </c>
      <c r="T1064" s="14">
        <f>INDEX(挂机升级突破!BI$6:BI$57,卡牌消耗!$X1064)</f>
        <v>0</v>
      </c>
      <c r="U1064" s="14" t="str">
        <f t="shared" si="169"/>
        <v>烈风螳螂</v>
      </c>
      <c r="V1064" s="14">
        <f t="shared" si="170"/>
        <v>3</v>
      </c>
      <c r="W1064" s="14" t="str">
        <f t="shared" si="171"/>
        <v>烈风螳螂魂火-20</v>
      </c>
      <c r="X1064" s="14">
        <f t="shared" si="172"/>
        <v>20</v>
      </c>
      <c r="Y1064" s="14" t="str">
        <f>INDEX(挂机升级突破!$BJ$4:$BT$4,INDEX(挂机升级突破!$BG$6:$BG$57,卡牌消耗!X1064))</f>
        <v>金币</v>
      </c>
      <c r="Z1064" s="14">
        <f>ROUND(INDEX(挂机升级突破!$AZ$6:$AZ$57,卡牌消耗!X1064)*INDEX(卡牌消耗!$B$8:$F$8,V1064),0)</f>
        <v>9200</v>
      </c>
      <c r="AA1064" s="14" t="str">
        <f>IF(S1064&gt;0,INDEX(挂机升级突破!$BJ$4:$BT$4,S1064),"")</f>
        <v>紫色基础材料</v>
      </c>
      <c r="AB1064" s="14">
        <f>ROUND(INDEX(挂机升级突破!$BJ$6:$BT$57,卡牌消耗!X1064,S1064)*INDEX(卡牌消耗!$B$5:$F$5,V1064),0)</f>
        <v>50</v>
      </c>
      <c r="AC1064" s="14" t="str">
        <f>IF(T1064&gt;0,INDEX(挂机升级突破!$BJ$4:$BT$4,T1064),"")</f>
        <v/>
      </c>
      <c r="AD1064" s="14" t="str">
        <f>IF(T1064&gt;0,ROUND(INDEX(挂机升级突破!$BJ$6:$BT$57,卡牌消耗!X1064,T1064)*INDEX(卡牌消耗!$B$7:$F$7,V1064),0),"")</f>
        <v/>
      </c>
    </row>
    <row r="1065" spans="16:30" ht="16.5" x14ac:dyDescent="0.2">
      <c r="P1065" s="120">
        <v>1061</v>
      </c>
      <c r="Q1065" s="14">
        <f t="shared" si="168"/>
        <v>21</v>
      </c>
      <c r="R1065" s="14">
        <f>INDEX(挂机升级突破!$BG$6:$BG$57,卡牌消耗!X1065)</f>
        <v>11</v>
      </c>
      <c r="S1065" s="14">
        <f>INDEX(挂机升级突破!BH$6:BH$57,卡牌消耗!$X1065)</f>
        <v>3</v>
      </c>
      <c r="T1065" s="14">
        <f>INDEX(挂机升级突破!BI$6:BI$57,卡牌消耗!$X1065)</f>
        <v>0</v>
      </c>
      <c r="U1065" s="14" t="str">
        <f t="shared" si="169"/>
        <v>烈风螳螂</v>
      </c>
      <c r="V1065" s="14">
        <f t="shared" si="170"/>
        <v>3</v>
      </c>
      <c r="W1065" s="14" t="str">
        <f t="shared" si="171"/>
        <v>烈风螳螂魂火-21</v>
      </c>
      <c r="X1065" s="14">
        <f t="shared" si="172"/>
        <v>21</v>
      </c>
      <c r="Y1065" s="14" t="str">
        <f>INDEX(挂机升级突破!$BJ$4:$BT$4,INDEX(挂机升级突破!$BG$6:$BG$57,卡牌消耗!X1065))</f>
        <v>金币</v>
      </c>
      <c r="Z1065" s="14">
        <f>ROUND(INDEX(挂机升级突破!$AZ$6:$AZ$57,卡牌消耗!X1065)*INDEX(卡牌消耗!$B$8:$F$8,V1065),0)</f>
        <v>10140</v>
      </c>
      <c r="AA1065" s="14" t="str">
        <f>IF(S1065&gt;0,INDEX(挂机升级突破!$BJ$4:$BT$4,S1065),"")</f>
        <v>紫色基础材料</v>
      </c>
      <c r="AB1065" s="14">
        <f>ROUND(INDEX(挂机升级突破!$BJ$6:$BT$57,卡牌消耗!X1065,S1065)*INDEX(卡牌消耗!$B$5:$F$5,V1065),0)</f>
        <v>50</v>
      </c>
      <c r="AC1065" s="14" t="str">
        <f>IF(T1065&gt;0,INDEX(挂机升级突破!$BJ$4:$BT$4,T1065),"")</f>
        <v/>
      </c>
      <c r="AD1065" s="14" t="str">
        <f>IF(T1065&gt;0,ROUND(INDEX(挂机升级突破!$BJ$6:$BT$57,卡牌消耗!X1065,T1065)*INDEX(卡牌消耗!$B$7:$F$7,V1065),0),"")</f>
        <v/>
      </c>
    </row>
    <row r="1066" spans="16:30" ht="16.5" x14ac:dyDescent="0.2">
      <c r="P1066" s="120">
        <v>1062</v>
      </c>
      <c r="Q1066" s="14">
        <f t="shared" si="168"/>
        <v>21</v>
      </c>
      <c r="R1066" s="14">
        <f>INDEX(挂机升级突破!$BG$6:$BG$57,卡牌消耗!X1066)</f>
        <v>11</v>
      </c>
      <c r="S1066" s="14">
        <f>INDEX(挂机升级突破!BH$6:BH$57,卡牌消耗!$X1066)</f>
        <v>3</v>
      </c>
      <c r="T1066" s="14">
        <f>INDEX(挂机升级突破!BI$6:BI$57,卡牌消耗!$X1066)</f>
        <v>0</v>
      </c>
      <c r="U1066" s="14" t="str">
        <f t="shared" si="169"/>
        <v>烈风螳螂</v>
      </c>
      <c r="V1066" s="14">
        <f t="shared" si="170"/>
        <v>3</v>
      </c>
      <c r="W1066" s="14" t="str">
        <f t="shared" si="171"/>
        <v>烈风螳螂魂火-22</v>
      </c>
      <c r="X1066" s="14">
        <f t="shared" si="172"/>
        <v>22</v>
      </c>
      <c r="Y1066" s="14" t="str">
        <f>INDEX(挂机升级突破!$BJ$4:$BT$4,INDEX(挂机升级突破!$BG$6:$BG$57,卡牌消耗!X1066))</f>
        <v>金币</v>
      </c>
      <c r="Z1066" s="14">
        <f>ROUND(INDEX(挂机升级突破!$AZ$6:$AZ$57,卡牌消耗!X1066)*INDEX(卡牌消耗!$B$8:$F$8,V1066),0)</f>
        <v>11310</v>
      </c>
      <c r="AA1066" s="14" t="str">
        <f>IF(S1066&gt;0,INDEX(挂机升级突破!$BJ$4:$BT$4,S1066),"")</f>
        <v>紫色基础材料</v>
      </c>
      <c r="AB1066" s="14">
        <f>ROUND(INDEX(挂机升级突破!$BJ$6:$BT$57,卡牌消耗!X1066,S1066)*INDEX(卡牌消耗!$B$5:$F$5,V1066),0)</f>
        <v>50</v>
      </c>
      <c r="AC1066" s="14" t="str">
        <f>IF(T1066&gt;0,INDEX(挂机升级突破!$BJ$4:$BT$4,T1066),"")</f>
        <v/>
      </c>
      <c r="AD1066" s="14" t="str">
        <f>IF(T1066&gt;0,ROUND(INDEX(挂机升级突破!$BJ$6:$BT$57,卡牌消耗!X1066,T1066)*INDEX(卡牌消耗!$B$7:$F$7,V1066),0),"")</f>
        <v/>
      </c>
    </row>
    <row r="1067" spans="16:30" ht="16.5" x14ac:dyDescent="0.2">
      <c r="P1067" s="120">
        <v>1063</v>
      </c>
      <c r="Q1067" s="14">
        <f t="shared" si="168"/>
        <v>21</v>
      </c>
      <c r="R1067" s="14">
        <f>INDEX(挂机升级突破!$BG$6:$BG$57,卡牌消耗!X1067)</f>
        <v>11</v>
      </c>
      <c r="S1067" s="14">
        <f>INDEX(挂机升级突破!BH$6:BH$57,卡牌消耗!$X1067)</f>
        <v>4</v>
      </c>
      <c r="T1067" s="14">
        <f>INDEX(挂机升级突破!BI$6:BI$57,卡牌消耗!$X1067)</f>
        <v>0</v>
      </c>
      <c r="U1067" s="14" t="str">
        <f t="shared" si="169"/>
        <v>烈风螳螂</v>
      </c>
      <c r="V1067" s="14">
        <f t="shared" si="170"/>
        <v>3</v>
      </c>
      <c r="W1067" s="14" t="str">
        <f t="shared" si="171"/>
        <v>烈风螳螂魂火-23</v>
      </c>
      <c r="X1067" s="14">
        <f t="shared" si="172"/>
        <v>23</v>
      </c>
      <c r="Y1067" s="14" t="str">
        <f>INDEX(挂机升级突破!$BJ$4:$BT$4,INDEX(挂机升级突破!$BG$6:$BG$57,卡牌消耗!X1067))</f>
        <v>金币</v>
      </c>
      <c r="Z1067" s="14">
        <f>ROUND(INDEX(挂机升级突破!$AZ$6:$AZ$57,卡牌消耗!X1067)*INDEX(卡牌消耗!$B$8:$F$8,V1067),0)</f>
        <v>12480</v>
      </c>
      <c r="AA1067" s="14" t="str">
        <f>IF(S1067&gt;0,INDEX(挂机升级突破!$BJ$4:$BT$4,S1067),"")</f>
        <v>橙色基础材料</v>
      </c>
      <c r="AB1067" s="14">
        <f>ROUND(INDEX(挂机升级突破!$BJ$6:$BT$57,卡牌消耗!X1067,S1067)*INDEX(卡牌消耗!$B$5:$F$5,V1067),0)</f>
        <v>13</v>
      </c>
      <c r="AC1067" s="14" t="str">
        <f>IF(T1067&gt;0,INDEX(挂机升级突破!$BJ$4:$BT$4,T1067),"")</f>
        <v/>
      </c>
      <c r="AD1067" s="14" t="str">
        <f>IF(T1067&gt;0,ROUND(INDEX(挂机升级突破!$BJ$6:$BT$57,卡牌消耗!X1067,T1067)*INDEX(卡牌消耗!$B$7:$F$7,V1067),0),"")</f>
        <v/>
      </c>
    </row>
    <row r="1068" spans="16:30" ht="16.5" x14ac:dyDescent="0.2">
      <c r="P1068" s="120">
        <v>1064</v>
      </c>
      <c r="Q1068" s="14">
        <f t="shared" si="168"/>
        <v>21</v>
      </c>
      <c r="R1068" s="14">
        <f>INDEX(挂机升级突破!$BG$6:$BG$57,卡牌消耗!X1068)</f>
        <v>11</v>
      </c>
      <c r="S1068" s="14">
        <f>INDEX(挂机升级突破!BH$6:BH$57,卡牌消耗!$X1068)</f>
        <v>4</v>
      </c>
      <c r="T1068" s="14">
        <f>INDEX(挂机升级突破!BI$6:BI$57,卡牌消耗!$X1068)</f>
        <v>0</v>
      </c>
      <c r="U1068" s="14" t="str">
        <f t="shared" si="169"/>
        <v>烈风螳螂</v>
      </c>
      <c r="V1068" s="14">
        <f t="shared" si="170"/>
        <v>3</v>
      </c>
      <c r="W1068" s="14" t="str">
        <f t="shared" si="171"/>
        <v>烈风螳螂魂火-24</v>
      </c>
      <c r="X1068" s="14">
        <f t="shared" si="172"/>
        <v>24</v>
      </c>
      <c r="Y1068" s="14" t="str">
        <f>INDEX(挂机升级突破!$BJ$4:$BT$4,INDEX(挂机升级突破!$BG$6:$BG$57,卡牌消耗!X1068))</f>
        <v>金币</v>
      </c>
      <c r="Z1068" s="14">
        <f>ROUND(INDEX(挂机升级突破!$AZ$6:$AZ$57,卡牌消耗!X1068)*INDEX(卡牌消耗!$B$8:$F$8,V1068),0)</f>
        <v>13920</v>
      </c>
      <c r="AA1068" s="14" t="str">
        <f>IF(S1068&gt;0,INDEX(挂机升级突破!$BJ$4:$BT$4,S1068),"")</f>
        <v>橙色基础材料</v>
      </c>
      <c r="AB1068" s="14">
        <f>ROUND(INDEX(挂机升级突破!$BJ$6:$BT$57,卡牌消耗!X1068,S1068)*INDEX(卡牌消耗!$B$5:$F$5,V1068),0)</f>
        <v>13</v>
      </c>
      <c r="AC1068" s="14" t="str">
        <f>IF(T1068&gt;0,INDEX(挂机升级突破!$BJ$4:$BT$4,T1068),"")</f>
        <v/>
      </c>
      <c r="AD1068" s="14" t="str">
        <f>IF(T1068&gt;0,ROUND(INDEX(挂机升级突破!$BJ$6:$BT$57,卡牌消耗!X1068,T1068)*INDEX(卡牌消耗!$B$7:$F$7,V1068),0),"")</f>
        <v/>
      </c>
    </row>
    <row r="1069" spans="16:30" ht="16.5" x14ac:dyDescent="0.2">
      <c r="P1069" s="120">
        <v>1065</v>
      </c>
      <c r="Q1069" s="14">
        <f t="shared" si="168"/>
        <v>21</v>
      </c>
      <c r="R1069" s="14">
        <f>INDEX(挂机升级突破!$BG$6:$BG$57,卡牌消耗!X1069)</f>
        <v>11</v>
      </c>
      <c r="S1069" s="14">
        <f>INDEX(挂机升级突破!BH$6:BH$57,卡牌消耗!$X1069)</f>
        <v>4</v>
      </c>
      <c r="T1069" s="14">
        <f>INDEX(挂机升级突破!BI$6:BI$57,卡牌消耗!$X1069)</f>
        <v>0</v>
      </c>
      <c r="U1069" s="14" t="str">
        <f t="shared" si="169"/>
        <v>烈风螳螂</v>
      </c>
      <c r="V1069" s="14">
        <f t="shared" si="170"/>
        <v>3</v>
      </c>
      <c r="W1069" s="14" t="str">
        <f t="shared" si="171"/>
        <v>烈风螳螂魂火-25</v>
      </c>
      <c r="X1069" s="14">
        <f t="shared" si="172"/>
        <v>25</v>
      </c>
      <c r="Y1069" s="14" t="str">
        <f>INDEX(挂机升级突破!$BJ$4:$BT$4,INDEX(挂机升级突破!$BG$6:$BG$57,卡牌消耗!X1069))</f>
        <v>金币</v>
      </c>
      <c r="Z1069" s="14">
        <f>ROUND(INDEX(挂机升级突破!$AZ$6:$AZ$57,卡牌消耗!X1069)*INDEX(卡牌消耗!$B$8:$F$8,V1069),0)</f>
        <v>17160</v>
      </c>
      <c r="AA1069" s="14" t="str">
        <f>IF(S1069&gt;0,INDEX(挂机升级突破!$BJ$4:$BT$4,S1069),"")</f>
        <v>橙色基础材料</v>
      </c>
      <c r="AB1069" s="14">
        <f>ROUND(INDEX(挂机升级突破!$BJ$6:$BT$57,卡牌消耗!X1069,S1069)*INDEX(卡牌消耗!$B$5:$F$5,V1069),0)</f>
        <v>13</v>
      </c>
      <c r="AC1069" s="14" t="str">
        <f>IF(T1069&gt;0,INDEX(挂机升级突破!$BJ$4:$BT$4,T1069),"")</f>
        <v/>
      </c>
      <c r="AD1069" s="14" t="str">
        <f>IF(T1069&gt;0,ROUND(INDEX(挂机升级突破!$BJ$6:$BT$57,卡牌消耗!X1069,T1069)*INDEX(卡牌消耗!$B$7:$F$7,V1069),0),"")</f>
        <v/>
      </c>
    </row>
    <row r="1070" spans="16:30" ht="16.5" x14ac:dyDescent="0.2">
      <c r="P1070" s="120">
        <v>1066</v>
      </c>
      <c r="Q1070" s="14">
        <f t="shared" si="168"/>
        <v>21</v>
      </c>
      <c r="R1070" s="14">
        <f>INDEX(挂机升级突破!$BG$6:$BG$57,卡牌消耗!X1070)</f>
        <v>11</v>
      </c>
      <c r="S1070" s="14">
        <f>INDEX(挂机升级突破!BH$6:BH$57,卡牌消耗!$X1070)</f>
        <v>4</v>
      </c>
      <c r="T1070" s="14">
        <f>INDEX(挂机升级突破!BI$6:BI$57,卡牌消耗!$X1070)</f>
        <v>0</v>
      </c>
      <c r="U1070" s="14" t="str">
        <f t="shared" si="169"/>
        <v>烈风螳螂</v>
      </c>
      <c r="V1070" s="14">
        <f t="shared" si="170"/>
        <v>3</v>
      </c>
      <c r="W1070" s="14" t="str">
        <f t="shared" si="171"/>
        <v>烈风螳螂魂火-26</v>
      </c>
      <c r="X1070" s="14">
        <f t="shared" si="172"/>
        <v>26</v>
      </c>
      <c r="Y1070" s="14" t="str">
        <f>INDEX(挂机升级突破!$BJ$4:$BT$4,INDEX(挂机升级突破!$BG$6:$BG$57,卡牌消耗!X1070))</f>
        <v>金币</v>
      </c>
      <c r="Z1070" s="14">
        <f>ROUND(INDEX(挂机升级突破!$AZ$6:$AZ$57,卡牌消耗!X1070)*INDEX(卡牌消耗!$B$8:$F$8,V1070),0)</f>
        <v>19140</v>
      </c>
      <c r="AA1070" s="14" t="str">
        <f>IF(S1070&gt;0,INDEX(挂机升级突破!$BJ$4:$BT$4,S1070),"")</f>
        <v>橙色基础材料</v>
      </c>
      <c r="AB1070" s="14">
        <f>ROUND(INDEX(挂机升级突破!$BJ$6:$BT$57,卡牌消耗!X1070,S1070)*INDEX(卡牌消耗!$B$5:$F$5,V1070),0)</f>
        <v>16</v>
      </c>
      <c r="AC1070" s="14" t="str">
        <f>IF(T1070&gt;0,INDEX(挂机升级突破!$BJ$4:$BT$4,T1070),"")</f>
        <v/>
      </c>
      <c r="AD1070" s="14" t="str">
        <f>IF(T1070&gt;0,ROUND(INDEX(挂机升级突破!$BJ$6:$BT$57,卡牌消耗!X1070,T1070)*INDEX(卡牌消耗!$B$7:$F$7,V1070),0),"")</f>
        <v/>
      </c>
    </row>
    <row r="1071" spans="16:30" ht="16.5" x14ac:dyDescent="0.2">
      <c r="P1071" s="120">
        <v>1067</v>
      </c>
      <c r="Q1071" s="14">
        <f t="shared" si="168"/>
        <v>21</v>
      </c>
      <c r="R1071" s="14">
        <f>INDEX(挂机升级突破!$BG$6:$BG$57,卡牌消耗!X1071)</f>
        <v>11</v>
      </c>
      <c r="S1071" s="14">
        <f>INDEX(挂机升级突破!BH$6:BH$57,卡牌消耗!$X1071)</f>
        <v>4</v>
      </c>
      <c r="T1071" s="14">
        <f>INDEX(挂机升级突破!BI$6:BI$57,卡牌消耗!$X1071)</f>
        <v>0</v>
      </c>
      <c r="U1071" s="14" t="str">
        <f t="shared" si="169"/>
        <v>烈风螳螂</v>
      </c>
      <c r="V1071" s="14">
        <f t="shared" si="170"/>
        <v>3</v>
      </c>
      <c r="W1071" s="14" t="str">
        <f t="shared" si="171"/>
        <v>烈风螳螂魂火-27</v>
      </c>
      <c r="X1071" s="14">
        <f t="shared" si="172"/>
        <v>27</v>
      </c>
      <c r="Y1071" s="14" t="str">
        <f>INDEX(挂机升级突破!$BJ$4:$BT$4,INDEX(挂机升级突破!$BG$6:$BG$57,卡牌消耗!X1071))</f>
        <v>金币</v>
      </c>
      <c r="Z1071" s="14">
        <f>ROUND(INDEX(挂机升级突破!$AZ$6:$AZ$57,卡牌消耗!X1071)*INDEX(卡牌消耗!$B$8:$F$8,V1071),0)</f>
        <v>21490</v>
      </c>
      <c r="AA1071" s="14" t="str">
        <f>IF(S1071&gt;0,INDEX(挂机升级突破!$BJ$4:$BT$4,S1071),"")</f>
        <v>橙色基础材料</v>
      </c>
      <c r="AB1071" s="14">
        <f>ROUND(INDEX(挂机升级突破!$BJ$6:$BT$57,卡牌消耗!X1071,S1071)*INDEX(卡牌消耗!$B$5:$F$5,V1071),0)</f>
        <v>16</v>
      </c>
      <c r="AC1071" s="14" t="str">
        <f>IF(T1071&gt;0,INDEX(挂机升级突破!$BJ$4:$BT$4,T1071),"")</f>
        <v/>
      </c>
      <c r="AD1071" s="14" t="str">
        <f>IF(T1071&gt;0,ROUND(INDEX(挂机升级突破!$BJ$6:$BT$57,卡牌消耗!X1071,T1071)*INDEX(卡牌消耗!$B$7:$F$7,V1071),0),"")</f>
        <v/>
      </c>
    </row>
    <row r="1072" spans="16:30" ht="16.5" x14ac:dyDescent="0.2">
      <c r="P1072" s="120">
        <v>1068</v>
      </c>
      <c r="Q1072" s="14">
        <f t="shared" si="168"/>
        <v>21</v>
      </c>
      <c r="R1072" s="14">
        <f>INDEX(挂机升级突破!$BG$6:$BG$57,卡牌消耗!X1072)</f>
        <v>11</v>
      </c>
      <c r="S1072" s="14">
        <f>INDEX(挂机升级突破!BH$6:BH$57,卡牌消耗!$X1072)</f>
        <v>4</v>
      </c>
      <c r="T1072" s="14">
        <f>INDEX(挂机升级突破!BI$6:BI$57,卡牌消耗!$X1072)</f>
        <v>0</v>
      </c>
      <c r="U1072" s="14" t="str">
        <f t="shared" si="169"/>
        <v>烈风螳螂</v>
      </c>
      <c r="V1072" s="14">
        <f t="shared" si="170"/>
        <v>3</v>
      </c>
      <c r="W1072" s="14" t="str">
        <f t="shared" si="171"/>
        <v>烈风螳螂魂火-28</v>
      </c>
      <c r="X1072" s="14">
        <f t="shared" si="172"/>
        <v>28</v>
      </c>
      <c r="Y1072" s="14" t="str">
        <f>INDEX(挂机升级突破!$BJ$4:$BT$4,INDEX(挂机升级突破!$BG$6:$BG$57,卡牌消耗!X1072))</f>
        <v>金币</v>
      </c>
      <c r="Z1072" s="14">
        <f>ROUND(INDEX(挂机升级突破!$AZ$6:$AZ$57,卡牌消耗!X1072)*INDEX(卡牌消耗!$B$8:$F$8,V1072),0)</f>
        <v>23970</v>
      </c>
      <c r="AA1072" s="14" t="str">
        <f>IF(S1072&gt;0,INDEX(挂机升级突破!$BJ$4:$BT$4,S1072),"")</f>
        <v>橙色基础材料</v>
      </c>
      <c r="AB1072" s="14">
        <f>ROUND(INDEX(挂机升级突破!$BJ$6:$BT$57,卡牌消耗!X1072,S1072)*INDEX(卡牌消耗!$B$5:$F$5,V1072),0)</f>
        <v>16</v>
      </c>
      <c r="AC1072" s="14" t="str">
        <f>IF(T1072&gt;0,INDEX(挂机升级突破!$BJ$4:$BT$4,T1072),"")</f>
        <v/>
      </c>
      <c r="AD1072" s="14" t="str">
        <f>IF(T1072&gt;0,ROUND(INDEX(挂机升级突破!$BJ$6:$BT$57,卡牌消耗!X1072,T1072)*INDEX(卡牌消耗!$B$7:$F$7,V1072),0),"")</f>
        <v/>
      </c>
    </row>
    <row r="1073" spans="16:30" ht="16.5" x14ac:dyDescent="0.2">
      <c r="P1073" s="120">
        <v>1069</v>
      </c>
      <c r="Q1073" s="14">
        <f t="shared" si="168"/>
        <v>21</v>
      </c>
      <c r="R1073" s="14">
        <f>INDEX(挂机升级突破!$BG$6:$BG$57,卡牌消耗!X1073)</f>
        <v>11</v>
      </c>
      <c r="S1073" s="14">
        <f>INDEX(挂机升级突破!BH$6:BH$57,卡牌消耗!$X1073)</f>
        <v>4</v>
      </c>
      <c r="T1073" s="14">
        <f>INDEX(挂机升级突破!BI$6:BI$57,卡牌消耗!$X1073)</f>
        <v>0</v>
      </c>
      <c r="U1073" s="14" t="str">
        <f t="shared" si="169"/>
        <v>烈风螳螂</v>
      </c>
      <c r="V1073" s="14">
        <f t="shared" si="170"/>
        <v>3</v>
      </c>
      <c r="W1073" s="14" t="str">
        <f t="shared" si="171"/>
        <v>烈风螳螂魂火-29</v>
      </c>
      <c r="X1073" s="14">
        <f t="shared" si="172"/>
        <v>29</v>
      </c>
      <c r="Y1073" s="14" t="str">
        <f>INDEX(挂机升级突破!$BJ$4:$BT$4,INDEX(挂机升级突破!$BG$6:$BG$57,卡牌消耗!X1073))</f>
        <v>金币</v>
      </c>
      <c r="Z1073" s="14">
        <f>ROUND(INDEX(挂机升级突破!$AZ$6:$AZ$57,卡牌消耗!X1073)*INDEX(卡牌消耗!$B$8:$F$8,V1073),0)</f>
        <v>24785</v>
      </c>
      <c r="AA1073" s="14" t="str">
        <f>IF(S1073&gt;0,INDEX(挂机升级突破!$BJ$4:$BT$4,S1073),"")</f>
        <v>橙色基础材料</v>
      </c>
      <c r="AB1073" s="14">
        <f>ROUND(INDEX(挂机升级突破!$BJ$6:$BT$57,卡牌消耗!X1073,S1073)*INDEX(卡牌消耗!$B$5:$F$5,V1073),0)</f>
        <v>19</v>
      </c>
      <c r="AC1073" s="14" t="str">
        <f>IF(T1073&gt;0,INDEX(挂机升级突破!$BJ$4:$BT$4,T1073),"")</f>
        <v/>
      </c>
      <c r="AD1073" s="14" t="str">
        <f>IF(T1073&gt;0,ROUND(INDEX(挂机升级突破!$BJ$6:$BT$57,卡牌消耗!X1073,T1073)*INDEX(卡牌消耗!$B$7:$F$7,V1073),0),"")</f>
        <v/>
      </c>
    </row>
    <row r="1074" spans="16:30" ht="16.5" x14ac:dyDescent="0.2">
      <c r="P1074" s="120">
        <v>1070</v>
      </c>
      <c r="Q1074" s="14">
        <f t="shared" si="168"/>
        <v>21</v>
      </c>
      <c r="R1074" s="14">
        <f>INDEX(挂机升级突破!$BG$6:$BG$57,卡牌消耗!X1074)</f>
        <v>11</v>
      </c>
      <c r="S1074" s="14">
        <f>INDEX(挂机升级突破!BH$6:BH$57,卡牌消耗!$X1074)</f>
        <v>4</v>
      </c>
      <c r="T1074" s="14">
        <f>INDEX(挂机升级突破!BI$6:BI$57,卡牌消耗!$X1074)</f>
        <v>0</v>
      </c>
      <c r="U1074" s="14" t="str">
        <f t="shared" si="169"/>
        <v>烈风螳螂</v>
      </c>
      <c r="V1074" s="14">
        <f t="shared" si="170"/>
        <v>3</v>
      </c>
      <c r="W1074" s="14" t="str">
        <f t="shared" si="171"/>
        <v>烈风螳螂魂火-30</v>
      </c>
      <c r="X1074" s="14">
        <f t="shared" si="172"/>
        <v>30</v>
      </c>
      <c r="Y1074" s="14" t="str">
        <f>INDEX(挂机升级突破!$BJ$4:$BT$4,INDEX(挂机升级突破!$BG$6:$BG$57,卡牌消耗!X1074))</f>
        <v>金币</v>
      </c>
      <c r="Z1074" s="14">
        <f>ROUND(INDEX(挂机升级突破!$AZ$6:$AZ$57,卡牌消耗!X1074)*INDEX(卡牌消耗!$B$8:$F$8,V1074),0)</f>
        <v>27645</v>
      </c>
      <c r="AA1074" s="14" t="str">
        <f>IF(S1074&gt;0,INDEX(挂机升级突破!$BJ$4:$BT$4,S1074),"")</f>
        <v>橙色基础材料</v>
      </c>
      <c r="AB1074" s="14">
        <f>ROUND(INDEX(挂机升级突破!$BJ$6:$BT$57,卡牌消耗!X1074,S1074)*INDEX(卡牌消耗!$B$5:$F$5,V1074),0)</f>
        <v>19</v>
      </c>
      <c r="AC1074" s="14" t="str">
        <f>IF(T1074&gt;0,INDEX(挂机升级突破!$BJ$4:$BT$4,T1074),"")</f>
        <v/>
      </c>
      <c r="AD1074" s="14" t="str">
        <f>IF(T1074&gt;0,ROUND(INDEX(挂机升级突破!$BJ$6:$BT$57,卡牌消耗!X1074,T1074)*INDEX(卡牌消耗!$B$7:$F$7,V1074),0),"")</f>
        <v/>
      </c>
    </row>
    <row r="1075" spans="16:30" ht="16.5" x14ac:dyDescent="0.2">
      <c r="P1075" s="120">
        <v>1071</v>
      </c>
      <c r="Q1075" s="14">
        <f t="shared" si="168"/>
        <v>21</v>
      </c>
      <c r="R1075" s="14">
        <f>INDEX(挂机升级突破!$BG$6:$BG$57,卡牌消耗!X1075)</f>
        <v>11</v>
      </c>
      <c r="S1075" s="14">
        <f>INDEX(挂机升级突破!BH$6:BH$57,卡牌消耗!$X1075)</f>
        <v>4</v>
      </c>
      <c r="T1075" s="14">
        <f>INDEX(挂机升级突破!BI$6:BI$57,卡牌消耗!$X1075)</f>
        <v>0</v>
      </c>
      <c r="U1075" s="14" t="str">
        <f t="shared" si="169"/>
        <v>烈风螳螂</v>
      </c>
      <c r="V1075" s="14">
        <f t="shared" si="170"/>
        <v>3</v>
      </c>
      <c r="W1075" s="14" t="str">
        <f t="shared" si="171"/>
        <v>烈风螳螂魂火-31</v>
      </c>
      <c r="X1075" s="14">
        <f t="shared" si="172"/>
        <v>31</v>
      </c>
      <c r="Y1075" s="14" t="str">
        <f>INDEX(挂机升级突破!$BJ$4:$BT$4,INDEX(挂机升级突破!$BG$6:$BG$57,卡牌消耗!X1075))</f>
        <v>金币</v>
      </c>
      <c r="Z1075" s="14">
        <f>ROUND(INDEX(挂机升级突破!$AZ$6:$AZ$57,卡牌消耗!X1075)*INDEX(卡牌消耗!$B$8:$F$8,V1075),0)</f>
        <v>28700</v>
      </c>
      <c r="AA1075" s="14" t="str">
        <f>IF(S1075&gt;0,INDEX(挂机升级突破!$BJ$4:$BT$4,S1075),"")</f>
        <v>橙色基础材料</v>
      </c>
      <c r="AB1075" s="14">
        <f>ROUND(INDEX(挂机升级突破!$BJ$6:$BT$57,卡牌消耗!X1075,S1075)*INDEX(卡牌消耗!$B$5:$F$5,V1075),0)</f>
        <v>19</v>
      </c>
      <c r="AC1075" s="14" t="str">
        <f>IF(T1075&gt;0,INDEX(挂机升级突破!$BJ$4:$BT$4,T1075),"")</f>
        <v/>
      </c>
      <c r="AD1075" s="14" t="str">
        <f>IF(T1075&gt;0,ROUND(INDEX(挂机升级突破!$BJ$6:$BT$57,卡牌消耗!X1075,T1075)*INDEX(卡牌消耗!$B$7:$F$7,V1075),0),"")</f>
        <v/>
      </c>
    </row>
    <row r="1076" spans="16:30" ht="16.5" x14ac:dyDescent="0.2">
      <c r="P1076" s="120">
        <v>1072</v>
      </c>
      <c r="Q1076" s="14">
        <f t="shared" si="168"/>
        <v>21</v>
      </c>
      <c r="R1076" s="14">
        <f>INDEX(挂机升级突破!$BG$6:$BG$57,卡牌消耗!X1076)</f>
        <v>11</v>
      </c>
      <c r="S1076" s="14">
        <f>INDEX(挂机升级突破!BH$6:BH$57,卡牌消耗!$X1076)</f>
        <v>4</v>
      </c>
      <c r="T1076" s="14">
        <f>INDEX(挂机升级突破!BI$6:BI$57,卡牌消耗!$X1076)</f>
        <v>0</v>
      </c>
      <c r="U1076" s="14" t="str">
        <f t="shared" si="169"/>
        <v>烈风螳螂</v>
      </c>
      <c r="V1076" s="14">
        <f t="shared" si="170"/>
        <v>3</v>
      </c>
      <c r="W1076" s="14" t="str">
        <f t="shared" si="171"/>
        <v>烈风螳螂魂火-32</v>
      </c>
      <c r="X1076" s="14">
        <f t="shared" si="172"/>
        <v>32</v>
      </c>
      <c r="Y1076" s="14" t="str">
        <f>INDEX(挂机升级突破!$BJ$4:$BT$4,INDEX(挂机升级突破!$BG$6:$BG$57,卡牌消耗!X1076))</f>
        <v>金币</v>
      </c>
      <c r="Z1076" s="14">
        <f>ROUND(INDEX(挂机升级突破!$AZ$6:$AZ$57,卡牌消耗!X1076)*INDEX(卡牌消耗!$B$8:$F$8,V1076),0)</f>
        <v>32015</v>
      </c>
      <c r="AA1076" s="14" t="str">
        <f>IF(S1076&gt;0,INDEX(挂机升级突破!$BJ$4:$BT$4,S1076),"")</f>
        <v>橙色基础材料</v>
      </c>
      <c r="AB1076" s="14">
        <f>ROUND(INDEX(挂机升级突破!$BJ$6:$BT$57,卡牌消耗!X1076,S1076)*INDEX(卡牌消耗!$B$5:$F$5,V1076),0)</f>
        <v>19</v>
      </c>
      <c r="AC1076" s="14" t="str">
        <f>IF(T1076&gt;0,INDEX(挂机升级突破!$BJ$4:$BT$4,T1076),"")</f>
        <v/>
      </c>
      <c r="AD1076" s="14" t="str">
        <f>IF(T1076&gt;0,ROUND(INDEX(挂机升级突破!$BJ$6:$BT$57,卡牌消耗!X1076,T1076)*INDEX(卡牌消耗!$B$7:$F$7,V1076),0),"")</f>
        <v/>
      </c>
    </row>
    <row r="1077" spans="16:30" ht="16.5" x14ac:dyDescent="0.2">
      <c r="P1077" s="120">
        <v>1073</v>
      </c>
      <c r="Q1077" s="14">
        <f t="shared" si="168"/>
        <v>21</v>
      </c>
      <c r="R1077" s="14">
        <f>INDEX(挂机升级突破!$BG$6:$BG$57,卡牌消耗!X1077)</f>
        <v>11</v>
      </c>
      <c r="S1077" s="14">
        <f>INDEX(挂机升级突破!BH$6:BH$57,卡牌消耗!$X1077)</f>
        <v>4</v>
      </c>
      <c r="T1077" s="14">
        <f>INDEX(挂机升级突破!BI$6:BI$57,卡牌消耗!$X1077)</f>
        <v>0</v>
      </c>
      <c r="U1077" s="14" t="str">
        <f t="shared" si="169"/>
        <v>烈风螳螂</v>
      </c>
      <c r="V1077" s="14">
        <f t="shared" si="170"/>
        <v>3</v>
      </c>
      <c r="W1077" s="14" t="str">
        <f t="shared" si="171"/>
        <v>烈风螳螂魂火-33</v>
      </c>
      <c r="X1077" s="14">
        <f t="shared" si="172"/>
        <v>33</v>
      </c>
      <c r="Y1077" s="14" t="str">
        <f>INDEX(挂机升级突破!$BJ$4:$BT$4,INDEX(挂机升级突破!$BG$6:$BG$57,卡牌消耗!X1077))</f>
        <v>金币</v>
      </c>
      <c r="Z1077" s="14">
        <f>ROUND(INDEX(挂机升级突破!$AZ$6:$AZ$57,卡牌消耗!X1077)*INDEX(卡牌消耗!$B$8:$F$8,V1077),0)</f>
        <v>32895</v>
      </c>
      <c r="AA1077" s="14" t="str">
        <f>IF(S1077&gt;0,INDEX(挂机升级突破!$BJ$4:$BT$4,S1077),"")</f>
        <v>橙色基础材料</v>
      </c>
      <c r="AB1077" s="14">
        <f>ROUND(INDEX(挂机升级突破!$BJ$6:$BT$57,卡牌消耗!X1077,S1077)*INDEX(卡牌消耗!$B$5:$F$5,V1077),0)</f>
        <v>19</v>
      </c>
      <c r="AC1077" s="14" t="str">
        <f>IF(T1077&gt;0,INDEX(挂机升级突破!$BJ$4:$BT$4,T1077),"")</f>
        <v/>
      </c>
      <c r="AD1077" s="14" t="str">
        <f>IF(T1077&gt;0,ROUND(INDEX(挂机升级突破!$BJ$6:$BT$57,卡牌消耗!X1077,T1077)*INDEX(卡牌消耗!$B$7:$F$7,V1077),0),"")</f>
        <v/>
      </c>
    </row>
    <row r="1078" spans="16:30" ht="16.5" x14ac:dyDescent="0.2">
      <c r="P1078" s="120">
        <v>1074</v>
      </c>
      <c r="Q1078" s="14">
        <f t="shared" si="168"/>
        <v>21</v>
      </c>
      <c r="R1078" s="14">
        <f>INDEX(挂机升级突破!$BG$6:$BG$57,卡牌消耗!X1078)</f>
        <v>11</v>
      </c>
      <c r="S1078" s="14">
        <f>INDEX(挂机升级突破!BH$6:BH$57,卡牌消耗!$X1078)</f>
        <v>4</v>
      </c>
      <c r="T1078" s="14">
        <f>INDEX(挂机升级突破!BI$6:BI$57,卡牌消耗!$X1078)</f>
        <v>0</v>
      </c>
      <c r="U1078" s="14" t="str">
        <f t="shared" si="169"/>
        <v>烈风螳螂</v>
      </c>
      <c r="V1078" s="14">
        <f t="shared" si="170"/>
        <v>3</v>
      </c>
      <c r="W1078" s="14" t="str">
        <f t="shared" si="171"/>
        <v>烈风螳螂魂火-34</v>
      </c>
      <c r="X1078" s="14">
        <f t="shared" si="172"/>
        <v>34</v>
      </c>
      <c r="Y1078" s="14" t="str">
        <f>INDEX(挂机升级突破!$BJ$4:$BT$4,INDEX(挂机升级突破!$BG$6:$BG$57,卡牌消耗!X1078))</f>
        <v>金币</v>
      </c>
      <c r="Z1078" s="14">
        <f>ROUND(INDEX(挂机升级突破!$AZ$6:$AZ$57,卡牌消耗!X1078)*INDEX(卡牌消耗!$B$8:$F$8,V1078),0)</f>
        <v>36690</v>
      </c>
      <c r="AA1078" s="14" t="str">
        <f>IF(S1078&gt;0,INDEX(挂机升级突破!$BJ$4:$BT$4,S1078),"")</f>
        <v>橙色基础材料</v>
      </c>
      <c r="AB1078" s="14">
        <f>ROUND(INDEX(挂机升级突破!$BJ$6:$BT$57,卡牌消耗!X1078,S1078)*INDEX(卡牌消耗!$B$5:$F$5,V1078),0)</f>
        <v>21</v>
      </c>
      <c r="AC1078" s="14" t="str">
        <f>IF(T1078&gt;0,INDEX(挂机升级突破!$BJ$4:$BT$4,T1078),"")</f>
        <v/>
      </c>
      <c r="AD1078" s="14" t="str">
        <f>IF(T1078&gt;0,ROUND(INDEX(挂机升级突破!$BJ$6:$BT$57,卡牌消耗!X1078,T1078)*INDEX(卡牌消耗!$B$7:$F$7,V1078),0),"")</f>
        <v/>
      </c>
    </row>
    <row r="1079" spans="16:30" ht="16.5" x14ac:dyDescent="0.2">
      <c r="P1079" s="120">
        <v>1075</v>
      </c>
      <c r="Q1079" s="14">
        <f t="shared" si="168"/>
        <v>21</v>
      </c>
      <c r="R1079" s="14">
        <f>INDEX(挂机升级突破!$BG$6:$BG$57,卡牌消耗!X1079)</f>
        <v>11</v>
      </c>
      <c r="S1079" s="14">
        <f>INDEX(挂机升级突破!BH$6:BH$57,卡牌消耗!$X1079)</f>
        <v>4</v>
      </c>
      <c r="T1079" s="14">
        <f>INDEX(挂机升级突破!BI$6:BI$57,卡牌消耗!$X1079)</f>
        <v>0</v>
      </c>
      <c r="U1079" s="14" t="str">
        <f t="shared" si="169"/>
        <v>烈风螳螂</v>
      </c>
      <c r="V1079" s="14">
        <f t="shared" si="170"/>
        <v>3</v>
      </c>
      <c r="W1079" s="14" t="str">
        <f t="shared" si="171"/>
        <v>烈风螳螂魂火-35</v>
      </c>
      <c r="X1079" s="14">
        <f t="shared" si="172"/>
        <v>35</v>
      </c>
      <c r="Y1079" s="14" t="str">
        <f>INDEX(挂机升级突破!$BJ$4:$BT$4,INDEX(挂机升级突破!$BG$6:$BG$57,卡牌消耗!X1079))</f>
        <v>金币</v>
      </c>
      <c r="Z1079" s="14">
        <f>ROUND(INDEX(挂机升级突破!$AZ$6:$AZ$57,卡牌消耗!X1079)*INDEX(卡牌消耗!$B$8:$F$8,V1079),0)</f>
        <v>37370</v>
      </c>
      <c r="AA1079" s="14" t="str">
        <f>IF(S1079&gt;0,INDEX(挂机升级突破!$BJ$4:$BT$4,S1079),"")</f>
        <v>橙色基础材料</v>
      </c>
      <c r="AB1079" s="14">
        <f>ROUND(INDEX(挂机升级突破!$BJ$6:$BT$57,卡牌消耗!X1079,S1079)*INDEX(卡牌消耗!$B$5:$F$5,V1079),0)</f>
        <v>21</v>
      </c>
      <c r="AC1079" s="14" t="str">
        <f>IF(T1079&gt;0,INDEX(挂机升级突破!$BJ$4:$BT$4,T1079),"")</f>
        <v/>
      </c>
      <c r="AD1079" s="14" t="str">
        <f>IF(T1079&gt;0,ROUND(INDEX(挂机升级突破!$BJ$6:$BT$57,卡牌消耗!X1079,T1079)*INDEX(卡牌消耗!$B$7:$F$7,V1079),0),"")</f>
        <v/>
      </c>
    </row>
    <row r="1080" spans="16:30" ht="16.5" x14ac:dyDescent="0.2">
      <c r="P1080" s="120">
        <v>1076</v>
      </c>
      <c r="Q1080" s="14">
        <f t="shared" si="168"/>
        <v>21</v>
      </c>
      <c r="R1080" s="14">
        <f>INDEX(挂机升级突破!$BG$6:$BG$57,卡牌消耗!X1080)</f>
        <v>11</v>
      </c>
      <c r="S1080" s="14">
        <f>INDEX(挂机升级突破!BH$6:BH$57,卡牌消耗!$X1080)</f>
        <v>4</v>
      </c>
      <c r="T1080" s="14">
        <f>INDEX(挂机升级突破!BI$6:BI$57,卡牌消耗!$X1080)</f>
        <v>0</v>
      </c>
      <c r="U1080" s="14" t="str">
        <f t="shared" si="169"/>
        <v>烈风螳螂</v>
      </c>
      <c r="V1080" s="14">
        <f t="shared" si="170"/>
        <v>3</v>
      </c>
      <c r="W1080" s="14" t="str">
        <f t="shared" si="171"/>
        <v>烈风螳螂魂火-36</v>
      </c>
      <c r="X1080" s="14">
        <f t="shared" si="172"/>
        <v>36</v>
      </c>
      <c r="Y1080" s="14" t="str">
        <f>INDEX(挂机升级突破!$BJ$4:$BT$4,INDEX(挂机升级突破!$BG$6:$BG$57,卡牌消耗!X1080))</f>
        <v>金币</v>
      </c>
      <c r="Z1080" s="14">
        <f>ROUND(INDEX(挂机升级突破!$AZ$6:$AZ$57,卡牌消耗!X1080)*INDEX(卡牌消耗!$B$8:$F$8,V1080),0)</f>
        <v>41680</v>
      </c>
      <c r="AA1080" s="14" t="str">
        <f>IF(S1080&gt;0,INDEX(挂机升级突破!$BJ$4:$BT$4,S1080),"")</f>
        <v>橙色基础材料</v>
      </c>
      <c r="AB1080" s="14">
        <f>ROUND(INDEX(挂机升级突破!$BJ$6:$BT$57,卡牌消耗!X1080,S1080)*INDEX(卡牌消耗!$B$5:$F$5,V1080),0)</f>
        <v>21</v>
      </c>
      <c r="AC1080" s="14" t="str">
        <f>IF(T1080&gt;0,INDEX(挂机升级突破!$BJ$4:$BT$4,T1080),"")</f>
        <v/>
      </c>
      <c r="AD1080" s="14" t="str">
        <f>IF(T1080&gt;0,ROUND(INDEX(挂机升级突破!$BJ$6:$BT$57,卡牌消耗!X1080,T1080)*INDEX(卡牌消耗!$B$7:$F$7,V1080),0),"")</f>
        <v/>
      </c>
    </row>
    <row r="1081" spans="16:30" ht="16.5" x14ac:dyDescent="0.2">
      <c r="P1081" s="120">
        <v>1077</v>
      </c>
      <c r="Q1081" s="14">
        <f t="shared" si="168"/>
        <v>21</v>
      </c>
      <c r="R1081" s="14">
        <f>INDEX(挂机升级突破!$BG$6:$BG$57,卡牌消耗!X1081)</f>
        <v>11</v>
      </c>
      <c r="S1081" s="14">
        <f>INDEX(挂机升级突破!BH$6:BH$57,卡牌消耗!$X1081)</f>
        <v>4</v>
      </c>
      <c r="T1081" s="14">
        <f>INDEX(挂机升级突破!BI$6:BI$57,卡牌消耗!$X1081)</f>
        <v>0</v>
      </c>
      <c r="U1081" s="14" t="str">
        <f t="shared" si="169"/>
        <v>烈风螳螂</v>
      </c>
      <c r="V1081" s="14">
        <f t="shared" si="170"/>
        <v>3</v>
      </c>
      <c r="W1081" s="14" t="str">
        <f t="shared" si="171"/>
        <v>烈风螳螂魂火-37</v>
      </c>
      <c r="X1081" s="14">
        <f t="shared" si="172"/>
        <v>37</v>
      </c>
      <c r="Y1081" s="14" t="str">
        <f>INDEX(挂机升级突破!$BJ$4:$BT$4,INDEX(挂机升级突破!$BG$6:$BG$57,卡牌消耗!X1081))</f>
        <v>金币</v>
      </c>
      <c r="Z1081" s="14">
        <f>ROUND(INDEX(挂机升级突破!$AZ$6:$AZ$57,卡牌消耗!X1081)*INDEX(卡牌消耗!$B$8:$F$8,V1081),0)</f>
        <v>42120</v>
      </c>
      <c r="AA1081" s="14" t="str">
        <f>IF(S1081&gt;0,INDEX(挂机升级突破!$BJ$4:$BT$4,S1081),"")</f>
        <v>橙色基础材料</v>
      </c>
      <c r="AB1081" s="14">
        <f>ROUND(INDEX(挂机升级突破!$BJ$6:$BT$57,卡牌消耗!X1081,S1081)*INDEX(卡牌消耗!$B$5:$F$5,V1081),0)</f>
        <v>21</v>
      </c>
      <c r="AC1081" s="14" t="str">
        <f>IF(T1081&gt;0,INDEX(挂机升级突破!$BJ$4:$BT$4,T1081),"")</f>
        <v/>
      </c>
      <c r="AD1081" s="14" t="str">
        <f>IF(T1081&gt;0,ROUND(INDEX(挂机升级突破!$BJ$6:$BT$57,卡牌消耗!X1081,T1081)*INDEX(卡牌消耗!$B$7:$F$7,V1081),0),"")</f>
        <v/>
      </c>
    </row>
    <row r="1082" spans="16:30" ht="16.5" x14ac:dyDescent="0.2">
      <c r="P1082" s="120">
        <v>1078</v>
      </c>
      <c r="Q1082" s="14">
        <f t="shared" si="168"/>
        <v>21</v>
      </c>
      <c r="R1082" s="14">
        <f>INDEX(挂机升级突破!$BG$6:$BG$57,卡牌消耗!X1082)</f>
        <v>11</v>
      </c>
      <c r="S1082" s="14">
        <f>INDEX(挂机升级突破!BH$6:BH$57,卡牌消耗!$X1082)</f>
        <v>5</v>
      </c>
      <c r="T1082" s="14">
        <f>INDEX(挂机升级突破!BI$6:BI$57,卡牌消耗!$X1082)</f>
        <v>0</v>
      </c>
      <c r="U1082" s="14" t="str">
        <f t="shared" si="169"/>
        <v>烈风螳螂</v>
      </c>
      <c r="V1082" s="14">
        <f t="shared" si="170"/>
        <v>3</v>
      </c>
      <c r="W1082" s="14" t="str">
        <f t="shared" si="171"/>
        <v>烈风螳螂魂火-38</v>
      </c>
      <c r="X1082" s="14">
        <f t="shared" si="172"/>
        <v>38</v>
      </c>
      <c r="Y1082" s="14" t="str">
        <f>INDEX(挂机升级突破!$BJ$4:$BT$4,INDEX(挂机升级突破!$BG$6:$BG$57,卡牌消耗!X1082))</f>
        <v>金币</v>
      </c>
      <c r="Z1082" s="14">
        <f>ROUND(INDEX(挂机升级突破!$AZ$6:$AZ$57,卡牌消耗!X1082)*INDEX(卡牌消耗!$B$8:$F$8,V1082),0)</f>
        <v>46980</v>
      </c>
      <c r="AA1082" s="14" t="str">
        <f>IF(S1082&gt;0,INDEX(挂机升级突破!$BJ$4:$BT$4,S1082),"")</f>
        <v>红色基础材料</v>
      </c>
      <c r="AB1082" s="14">
        <f>ROUND(INDEX(挂机升级突破!$BJ$6:$BT$57,卡牌消耗!X1082,S1082)*INDEX(卡牌消耗!$B$5:$F$5,V1082),0)</f>
        <v>8</v>
      </c>
      <c r="AC1082" s="14" t="str">
        <f>IF(T1082&gt;0,INDEX(挂机升级突破!$BJ$4:$BT$4,T1082),"")</f>
        <v/>
      </c>
      <c r="AD1082" s="14" t="str">
        <f>IF(T1082&gt;0,ROUND(INDEX(挂机升级突破!$BJ$6:$BT$57,卡牌消耗!X1082,T1082)*INDEX(卡牌消耗!$B$7:$F$7,V1082),0),"")</f>
        <v/>
      </c>
    </row>
    <row r="1083" spans="16:30" ht="16.5" x14ac:dyDescent="0.2">
      <c r="P1083" s="120">
        <v>1079</v>
      </c>
      <c r="Q1083" s="14">
        <f t="shared" si="168"/>
        <v>21</v>
      </c>
      <c r="R1083" s="14">
        <f>INDEX(挂机升级突破!$BG$6:$BG$57,卡牌消耗!X1083)</f>
        <v>11</v>
      </c>
      <c r="S1083" s="14">
        <f>INDEX(挂机升级突破!BH$6:BH$57,卡牌消耗!$X1083)</f>
        <v>5</v>
      </c>
      <c r="T1083" s="14">
        <f>INDEX(挂机升级突破!BI$6:BI$57,卡牌消耗!$X1083)</f>
        <v>0</v>
      </c>
      <c r="U1083" s="14" t="str">
        <f t="shared" si="169"/>
        <v>烈风螳螂</v>
      </c>
      <c r="V1083" s="14">
        <f t="shared" si="170"/>
        <v>3</v>
      </c>
      <c r="W1083" s="14" t="str">
        <f t="shared" si="171"/>
        <v>烈风螳螂魂火-39</v>
      </c>
      <c r="X1083" s="14">
        <f t="shared" si="172"/>
        <v>39</v>
      </c>
      <c r="Y1083" s="14" t="str">
        <f>INDEX(挂机升级突破!$BJ$4:$BT$4,INDEX(挂机升级突破!$BG$6:$BG$57,卡牌消耗!X1083))</f>
        <v>金币</v>
      </c>
      <c r="Z1083" s="14">
        <f>ROUND(INDEX(挂机升级突破!$AZ$6:$AZ$57,卡牌消耗!X1083)*INDEX(卡牌消耗!$B$8:$F$8,V1083),0)</f>
        <v>47145</v>
      </c>
      <c r="AA1083" s="14" t="str">
        <f>IF(S1083&gt;0,INDEX(挂机升级突破!$BJ$4:$BT$4,S1083),"")</f>
        <v>红色基础材料</v>
      </c>
      <c r="AB1083" s="14">
        <f>ROUND(INDEX(挂机升级突破!$BJ$6:$BT$57,卡牌消耗!X1083,S1083)*INDEX(卡牌消耗!$B$5:$F$5,V1083),0)</f>
        <v>8</v>
      </c>
      <c r="AC1083" s="14" t="str">
        <f>IF(T1083&gt;0,INDEX(挂机升级突破!$BJ$4:$BT$4,T1083),"")</f>
        <v/>
      </c>
      <c r="AD1083" s="14" t="str">
        <f>IF(T1083&gt;0,ROUND(INDEX(挂机升级突破!$BJ$6:$BT$57,卡牌消耗!X1083,T1083)*INDEX(卡牌消耗!$B$7:$F$7,V1083),0),"")</f>
        <v/>
      </c>
    </row>
    <row r="1084" spans="16:30" ht="16.5" x14ac:dyDescent="0.2">
      <c r="P1084" s="120">
        <v>1080</v>
      </c>
      <c r="Q1084" s="14">
        <f t="shared" si="168"/>
        <v>21</v>
      </c>
      <c r="R1084" s="14">
        <f>INDEX(挂机升级突破!$BG$6:$BG$57,卡牌消耗!X1084)</f>
        <v>11</v>
      </c>
      <c r="S1084" s="14">
        <f>INDEX(挂机升级突破!BH$6:BH$57,卡牌消耗!$X1084)</f>
        <v>5</v>
      </c>
      <c r="T1084" s="14">
        <f>INDEX(挂机升级突破!BI$6:BI$57,卡牌消耗!$X1084)</f>
        <v>0</v>
      </c>
      <c r="U1084" s="14" t="str">
        <f t="shared" si="169"/>
        <v>烈风螳螂</v>
      </c>
      <c r="V1084" s="14">
        <f t="shared" si="170"/>
        <v>3</v>
      </c>
      <c r="W1084" s="14" t="str">
        <f t="shared" si="171"/>
        <v>烈风螳螂魂火-40</v>
      </c>
      <c r="X1084" s="14">
        <f t="shared" si="172"/>
        <v>40</v>
      </c>
      <c r="Y1084" s="14" t="str">
        <f>INDEX(挂机升级突破!$BJ$4:$BT$4,INDEX(挂机升级突破!$BG$6:$BG$57,卡牌消耗!X1084))</f>
        <v>金币</v>
      </c>
      <c r="Z1084" s="14">
        <f>ROUND(INDEX(挂机升级突破!$AZ$6:$AZ$57,卡牌消耗!X1084)*INDEX(卡牌消耗!$B$8:$F$8,V1084),0)</f>
        <v>52585</v>
      </c>
      <c r="AA1084" s="14" t="str">
        <f>IF(S1084&gt;0,INDEX(挂机升级突破!$BJ$4:$BT$4,S1084),"")</f>
        <v>红色基础材料</v>
      </c>
      <c r="AB1084" s="14">
        <f>ROUND(INDEX(挂机升级突破!$BJ$6:$BT$57,卡牌消耗!X1084,S1084)*INDEX(卡牌消耗!$B$5:$F$5,V1084),0)</f>
        <v>8</v>
      </c>
      <c r="AC1084" s="14" t="str">
        <f>IF(T1084&gt;0,INDEX(挂机升级突破!$BJ$4:$BT$4,T1084),"")</f>
        <v/>
      </c>
      <c r="AD1084" s="14" t="str">
        <f>IF(T1084&gt;0,ROUND(INDEX(挂机升级突破!$BJ$6:$BT$57,卡牌消耗!X1084,T1084)*INDEX(卡牌消耗!$B$7:$F$7,V1084),0),"")</f>
        <v/>
      </c>
    </row>
    <row r="1085" spans="16:30" ht="16.5" x14ac:dyDescent="0.2">
      <c r="P1085" s="120">
        <v>1081</v>
      </c>
      <c r="Q1085" s="14">
        <f t="shared" si="168"/>
        <v>21</v>
      </c>
      <c r="R1085" s="14">
        <f>INDEX(挂机升级突破!$BG$6:$BG$57,卡牌消耗!X1085)</f>
        <v>11</v>
      </c>
      <c r="S1085" s="14">
        <f>INDEX(挂机升级突破!BH$6:BH$57,卡牌消耗!$X1085)</f>
        <v>5</v>
      </c>
      <c r="T1085" s="14">
        <f>INDEX(挂机升级突破!BI$6:BI$57,卡牌消耗!$X1085)</f>
        <v>10</v>
      </c>
      <c r="U1085" s="14" t="str">
        <f t="shared" si="169"/>
        <v>烈风螳螂</v>
      </c>
      <c r="V1085" s="14">
        <f t="shared" si="170"/>
        <v>3</v>
      </c>
      <c r="W1085" s="14" t="str">
        <f t="shared" si="171"/>
        <v>烈风螳螂魂火-41</v>
      </c>
      <c r="X1085" s="14">
        <f t="shared" si="172"/>
        <v>41</v>
      </c>
      <c r="Y1085" s="14" t="str">
        <f>INDEX(挂机升级突破!$BJ$4:$BT$4,INDEX(挂机升级突破!$BG$6:$BG$57,卡牌消耗!X1085))</f>
        <v>金币</v>
      </c>
      <c r="Z1085" s="14">
        <f>ROUND(INDEX(挂机升级突破!$AZ$6:$AZ$57,卡牌消耗!X1085)*INDEX(卡牌消耗!$B$8:$F$8,V1085),0)</f>
        <v>58930</v>
      </c>
      <c r="AA1085" s="14" t="str">
        <f>IF(S1085&gt;0,INDEX(挂机升级突破!$BJ$4:$BT$4,S1085),"")</f>
        <v>红色基础材料</v>
      </c>
      <c r="AB1085" s="14">
        <f>ROUND(INDEX(挂机升级突破!$BJ$6:$BT$57,卡牌消耗!X1085,S1085)*INDEX(卡牌消耗!$B$5:$F$5,V1085),0)</f>
        <v>9</v>
      </c>
      <c r="AC1085" s="14" t="str">
        <f>IF(T1085&gt;0,INDEX(挂机升级突破!$BJ$4:$BT$4,T1085),"")</f>
        <v>灵玉</v>
      </c>
      <c r="AD1085" s="14">
        <f>IF(T1085&gt;0,ROUND(INDEX(挂机升级突破!$BJ$6:$BT$57,卡牌消耗!X1085,T1085)*INDEX(卡牌消耗!$B$7:$F$7,V1085),0),"")</f>
        <v>1</v>
      </c>
    </row>
    <row r="1086" spans="16:30" ht="16.5" x14ac:dyDescent="0.2">
      <c r="P1086" s="120">
        <v>1082</v>
      </c>
      <c r="Q1086" s="14">
        <f t="shared" si="168"/>
        <v>21</v>
      </c>
      <c r="R1086" s="14">
        <f>INDEX(挂机升级突破!$BG$6:$BG$57,卡牌消耗!X1086)</f>
        <v>11</v>
      </c>
      <c r="S1086" s="14">
        <f>INDEX(挂机升级突破!BH$6:BH$57,卡牌消耗!$X1086)</f>
        <v>5</v>
      </c>
      <c r="T1086" s="14">
        <f>INDEX(挂机升级突破!BI$6:BI$57,卡牌消耗!$X1086)</f>
        <v>10</v>
      </c>
      <c r="U1086" s="14" t="str">
        <f t="shared" si="169"/>
        <v>烈风螳螂</v>
      </c>
      <c r="V1086" s="14">
        <f t="shared" si="170"/>
        <v>3</v>
      </c>
      <c r="W1086" s="14" t="str">
        <f t="shared" si="171"/>
        <v>烈风螳螂魂火-42</v>
      </c>
      <c r="X1086" s="14">
        <f t="shared" si="172"/>
        <v>42</v>
      </c>
      <c r="Y1086" s="14" t="str">
        <f>INDEX(挂机升级突破!$BJ$4:$BT$4,INDEX(挂机升级突破!$BG$6:$BG$57,卡牌消耗!X1086))</f>
        <v>金币</v>
      </c>
      <c r="Z1086" s="14">
        <f>ROUND(INDEX(挂机升级突破!$AZ$6:$AZ$57,卡牌消耗!X1086)*INDEX(卡牌消耗!$B$8:$F$8,V1086),0)</f>
        <v>65730</v>
      </c>
      <c r="AA1086" s="14" t="str">
        <f>IF(S1086&gt;0,INDEX(挂机升级突破!$BJ$4:$BT$4,S1086),"")</f>
        <v>红色基础材料</v>
      </c>
      <c r="AB1086" s="14">
        <f>ROUND(INDEX(挂机升级突破!$BJ$6:$BT$57,卡牌消耗!X1086,S1086)*INDEX(卡牌消耗!$B$5:$F$5,V1086),0)</f>
        <v>9</v>
      </c>
      <c r="AC1086" s="14" t="str">
        <f>IF(T1086&gt;0,INDEX(挂机升级突破!$BJ$4:$BT$4,T1086),"")</f>
        <v>灵玉</v>
      </c>
      <c r="AD1086" s="14">
        <f>IF(T1086&gt;0,ROUND(INDEX(挂机升级突破!$BJ$6:$BT$57,卡牌消耗!X1086,T1086)*INDEX(卡牌消耗!$B$7:$F$7,V1086),0),"")</f>
        <v>1</v>
      </c>
    </row>
    <row r="1087" spans="16:30" ht="16.5" x14ac:dyDescent="0.2">
      <c r="P1087" s="120">
        <v>1083</v>
      </c>
      <c r="Q1087" s="14">
        <f t="shared" si="168"/>
        <v>21</v>
      </c>
      <c r="R1087" s="14">
        <f>INDEX(挂机升级突破!$BG$6:$BG$57,卡牌消耗!X1087)</f>
        <v>11</v>
      </c>
      <c r="S1087" s="14">
        <f>INDEX(挂机升级突破!BH$6:BH$57,卡牌消耗!$X1087)</f>
        <v>5</v>
      </c>
      <c r="T1087" s="14">
        <f>INDEX(挂机升级突破!BI$6:BI$57,卡牌消耗!$X1087)</f>
        <v>10</v>
      </c>
      <c r="U1087" s="14" t="str">
        <f t="shared" si="169"/>
        <v>烈风螳螂</v>
      </c>
      <c r="V1087" s="14">
        <f t="shared" si="170"/>
        <v>3</v>
      </c>
      <c r="W1087" s="14" t="str">
        <f t="shared" si="171"/>
        <v>烈风螳螂魂火-43</v>
      </c>
      <c r="X1087" s="14">
        <f t="shared" si="172"/>
        <v>43</v>
      </c>
      <c r="Y1087" s="14" t="str">
        <f>INDEX(挂机升级突破!$BJ$4:$BT$4,INDEX(挂机升级突破!$BG$6:$BG$57,卡牌消耗!X1087))</f>
        <v>金币</v>
      </c>
      <c r="Z1087" s="14">
        <f>ROUND(INDEX(挂机升级突破!$AZ$6:$AZ$57,卡牌消耗!X1087)*INDEX(卡牌消耗!$B$8:$F$8,V1087),0)</f>
        <v>70200</v>
      </c>
      <c r="AA1087" s="14" t="str">
        <f>IF(S1087&gt;0,INDEX(挂机升级突破!$BJ$4:$BT$4,S1087),"")</f>
        <v>红色基础材料</v>
      </c>
      <c r="AB1087" s="14">
        <f>ROUND(INDEX(挂机升级突破!$BJ$6:$BT$57,卡牌消耗!X1087,S1087)*INDEX(卡牌消耗!$B$5:$F$5,V1087),0)</f>
        <v>9</v>
      </c>
      <c r="AC1087" s="14" t="str">
        <f>IF(T1087&gt;0,INDEX(挂机升级突破!$BJ$4:$BT$4,T1087),"")</f>
        <v>灵玉</v>
      </c>
      <c r="AD1087" s="14">
        <f>IF(T1087&gt;0,ROUND(INDEX(挂机升级突破!$BJ$6:$BT$57,卡牌消耗!X1087,T1087)*INDEX(卡牌消耗!$B$7:$F$7,V1087),0),"")</f>
        <v>1</v>
      </c>
    </row>
    <row r="1088" spans="16:30" ht="16.5" x14ac:dyDescent="0.2">
      <c r="P1088" s="120">
        <v>1084</v>
      </c>
      <c r="Q1088" s="14">
        <f t="shared" si="168"/>
        <v>21</v>
      </c>
      <c r="R1088" s="14">
        <f>INDEX(挂机升级突破!$BG$6:$BG$57,卡牌消耗!X1088)</f>
        <v>11</v>
      </c>
      <c r="S1088" s="14">
        <f>INDEX(挂机升级突破!BH$6:BH$57,卡牌消耗!$X1088)</f>
        <v>5</v>
      </c>
      <c r="T1088" s="14">
        <f>INDEX(挂机升级突破!BI$6:BI$57,卡牌消耗!$X1088)</f>
        <v>10</v>
      </c>
      <c r="U1088" s="14" t="str">
        <f t="shared" si="169"/>
        <v>烈风螳螂</v>
      </c>
      <c r="V1088" s="14">
        <f t="shared" si="170"/>
        <v>3</v>
      </c>
      <c r="W1088" s="14" t="str">
        <f t="shared" si="171"/>
        <v>烈风螳螂魂火-44</v>
      </c>
      <c r="X1088" s="14">
        <f t="shared" si="172"/>
        <v>44</v>
      </c>
      <c r="Y1088" s="14" t="str">
        <f>INDEX(挂机升级突破!$BJ$4:$BT$4,INDEX(挂机升级突破!$BG$6:$BG$57,卡牌消耗!X1088))</f>
        <v>金币</v>
      </c>
      <c r="Z1088" s="14">
        <f>ROUND(INDEX(挂机升级突破!$AZ$6:$AZ$57,卡牌消耗!X1088)*INDEX(卡牌消耗!$B$8:$F$8,V1088),0)</f>
        <v>78300</v>
      </c>
      <c r="AA1088" s="14" t="str">
        <f>IF(S1088&gt;0,INDEX(挂机升级突破!$BJ$4:$BT$4,S1088),"")</f>
        <v>红色基础材料</v>
      </c>
      <c r="AB1088" s="14">
        <f>ROUND(INDEX(挂机升级突破!$BJ$6:$BT$57,卡牌消耗!X1088,S1088)*INDEX(卡牌消耗!$B$5:$F$5,V1088),0)</f>
        <v>11</v>
      </c>
      <c r="AC1088" s="14" t="str">
        <f>IF(T1088&gt;0,INDEX(挂机升级突破!$BJ$4:$BT$4,T1088),"")</f>
        <v>灵玉</v>
      </c>
      <c r="AD1088" s="14">
        <f>IF(T1088&gt;0,ROUND(INDEX(挂机升级突破!$BJ$6:$BT$57,卡牌消耗!X1088,T1088)*INDEX(卡牌消耗!$B$7:$F$7,V1088),0),"")</f>
        <v>1</v>
      </c>
    </row>
    <row r="1089" spans="16:30" ht="16.5" x14ac:dyDescent="0.2">
      <c r="P1089" s="120">
        <v>1085</v>
      </c>
      <c r="Q1089" s="14">
        <f t="shared" si="168"/>
        <v>21</v>
      </c>
      <c r="R1089" s="14">
        <f>INDEX(挂机升级突破!$BG$6:$BG$57,卡牌消耗!X1089)</f>
        <v>11</v>
      </c>
      <c r="S1089" s="14">
        <f>INDEX(挂机升级突破!BH$6:BH$57,卡牌消耗!$X1089)</f>
        <v>5</v>
      </c>
      <c r="T1089" s="14">
        <f>INDEX(挂机升级突破!BI$6:BI$57,卡牌消耗!$X1089)</f>
        <v>10</v>
      </c>
      <c r="U1089" s="14" t="str">
        <f t="shared" si="169"/>
        <v>烈风螳螂</v>
      </c>
      <c r="V1089" s="14">
        <f t="shared" si="170"/>
        <v>3</v>
      </c>
      <c r="W1089" s="14" t="str">
        <f t="shared" si="171"/>
        <v>烈风螳螂魂火-45</v>
      </c>
      <c r="X1089" s="14">
        <f t="shared" si="172"/>
        <v>45</v>
      </c>
      <c r="Y1089" s="14" t="str">
        <f>INDEX(挂机升级突破!$BJ$4:$BT$4,INDEX(挂机升级突破!$BG$6:$BG$57,卡牌消耗!X1089))</f>
        <v>金币</v>
      </c>
      <c r="Z1089" s="14">
        <f>ROUND(INDEX(挂机升级突破!$AZ$6:$AZ$57,卡牌消耗!X1089)*INDEX(卡牌消耗!$B$8:$F$8,V1089),0)</f>
        <v>84635</v>
      </c>
      <c r="AA1089" s="14" t="str">
        <f>IF(S1089&gt;0,INDEX(挂机升级突破!$BJ$4:$BT$4,S1089),"")</f>
        <v>红色基础材料</v>
      </c>
      <c r="AB1089" s="14">
        <f>ROUND(INDEX(挂机升级突破!$BJ$6:$BT$57,卡牌消耗!X1089,S1089)*INDEX(卡牌消耗!$B$5:$F$5,V1089),0)</f>
        <v>11</v>
      </c>
      <c r="AC1089" s="14" t="str">
        <f>IF(T1089&gt;0,INDEX(挂机升级突破!$BJ$4:$BT$4,T1089),"")</f>
        <v>灵玉</v>
      </c>
      <c r="AD1089" s="14">
        <f>IF(T1089&gt;0,ROUND(INDEX(挂机升级突破!$BJ$6:$BT$57,卡牌消耗!X1089,T1089)*INDEX(卡牌消耗!$B$7:$F$7,V1089),0),"")</f>
        <v>1</v>
      </c>
    </row>
    <row r="1090" spans="16:30" ht="16.5" x14ac:dyDescent="0.2">
      <c r="P1090" s="120">
        <v>1086</v>
      </c>
      <c r="Q1090" s="14">
        <f t="shared" si="168"/>
        <v>21</v>
      </c>
      <c r="R1090" s="14">
        <f>INDEX(挂机升级突破!$BG$6:$BG$57,卡牌消耗!X1090)</f>
        <v>11</v>
      </c>
      <c r="S1090" s="14">
        <f>INDEX(挂机升级突破!BH$6:BH$57,卡牌消耗!$X1090)</f>
        <v>5</v>
      </c>
      <c r="T1090" s="14">
        <f>INDEX(挂机升级突破!BI$6:BI$57,卡牌消耗!$X1090)</f>
        <v>10</v>
      </c>
      <c r="U1090" s="14" t="str">
        <f t="shared" si="169"/>
        <v>烈风螳螂</v>
      </c>
      <c r="V1090" s="14">
        <f t="shared" si="170"/>
        <v>3</v>
      </c>
      <c r="W1090" s="14" t="str">
        <f t="shared" si="171"/>
        <v>烈风螳螂魂火-46</v>
      </c>
      <c r="X1090" s="14">
        <f t="shared" si="172"/>
        <v>46</v>
      </c>
      <c r="Y1090" s="14" t="str">
        <f>INDEX(挂机升级突破!$BJ$4:$BT$4,INDEX(挂机升级突破!$BG$6:$BG$57,卡牌消耗!X1090))</f>
        <v>金币</v>
      </c>
      <c r="Z1090" s="14">
        <f>ROUND(INDEX(挂机升级突破!$AZ$6:$AZ$57,卡牌消耗!X1090)*INDEX(卡牌消耗!$B$8:$F$8,V1090),0)</f>
        <v>94400</v>
      </c>
      <c r="AA1090" s="14" t="str">
        <f>IF(S1090&gt;0,INDEX(挂机升级突破!$BJ$4:$BT$4,S1090),"")</f>
        <v>红色基础材料</v>
      </c>
      <c r="AB1090" s="14">
        <f>ROUND(INDEX(挂机升级突破!$BJ$6:$BT$57,卡牌消耗!X1090,S1090)*INDEX(卡牌消耗!$B$5:$F$5,V1090),0)</f>
        <v>11</v>
      </c>
      <c r="AC1090" s="14" t="str">
        <f>IF(T1090&gt;0,INDEX(挂机升级突破!$BJ$4:$BT$4,T1090),"")</f>
        <v>灵玉</v>
      </c>
      <c r="AD1090" s="14">
        <f>IF(T1090&gt;0,ROUND(INDEX(挂机升级突破!$BJ$6:$BT$57,卡牌消耗!X1090,T1090)*INDEX(卡牌消耗!$B$7:$F$7,V1090),0),"")</f>
        <v>1</v>
      </c>
    </row>
    <row r="1091" spans="16:30" ht="16.5" x14ac:dyDescent="0.2">
      <c r="P1091" s="120">
        <v>1087</v>
      </c>
      <c r="Q1091" s="14">
        <f t="shared" si="168"/>
        <v>21</v>
      </c>
      <c r="R1091" s="14">
        <f>INDEX(挂机升级突破!$BG$6:$BG$57,卡牌消耗!X1091)</f>
        <v>11</v>
      </c>
      <c r="S1091" s="14">
        <f>INDEX(挂机升级突破!BH$6:BH$57,卡牌消耗!$X1091)</f>
        <v>5</v>
      </c>
      <c r="T1091" s="14">
        <f>INDEX(挂机升级突破!BI$6:BI$57,卡牌消耗!$X1091)</f>
        <v>10</v>
      </c>
      <c r="U1091" s="14" t="str">
        <f t="shared" si="169"/>
        <v>烈风螳螂</v>
      </c>
      <c r="V1091" s="14">
        <f t="shared" si="170"/>
        <v>3</v>
      </c>
      <c r="W1091" s="14" t="str">
        <f t="shared" si="171"/>
        <v>烈风螳螂魂火-47</v>
      </c>
      <c r="X1091" s="14">
        <f t="shared" si="172"/>
        <v>47</v>
      </c>
      <c r="Y1091" s="14" t="str">
        <f>INDEX(挂机升级突破!$BJ$4:$BT$4,INDEX(挂机升级突破!$BG$6:$BG$57,卡牌消耗!X1091))</f>
        <v>金币</v>
      </c>
      <c r="Z1091" s="14">
        <f>ROUND(INDEX(挂机升级突破!$AZ$6:$AZ$57,卡牌消耗!X1091)*INDEX(卡牌消耗!$B$8:$F$8,V1091),0)</f>
        <v>100530</v>
      </c>
      <c r="AA1091" s="14" t="str">
        <f>IF(S1091&gt;0,INDEX(挂机升级突破!$BJ$4:$BT$4,S1091),"")</f>
        <v>红色基础材料</v>
      </c>
      <c r="AB1091" s="14">
        <f>ROUND(INDEX(挂机升级突破!$BJ$6:$BT$57,卡牌消耗!X1091,S1091)*INDEX(卡牌消耗!$B$5:$F$5,V1091),0)</f>
        <v>11</v>
      </c>
      <c r="AC1091" s="14" t="str">
        <f>IF(T1091&gt;0,INDEX(挂机升级突破!$BJ$4:$BT$4,T1091),"")</f>
        <v>灵玉</v>
      </c>
      <c r="AD1091" s="14">
        <f>IF(T1091&gt;0,ROUND(INDEX(挂机升级突破!$BJ$6:$BT$57,卡牌消耗!X1091,T1091)*INDEX(卡牌消耗!$B$7:$F$7,V1091),0),"")</f>
        <v>1</v>
      </c>
    </row>
    <row r="1092" spans="16:30" ht="16.5" x14ac:dyDescent="0.2">
      <c r="P1092" s="120">
        <v>1088</v>
      </c>
      <c r="Q1092" s="14">
        <f t="shared" si="168"/>
        <v>21</v>
      </c>
      <c r="R1092" s="14">
        <f>INDEX(挂机升级突破!$BG$6:$BG$57,卡牌消耗!X1092)</f>
        <v>11</v>
      </c>
      <c r="S1092" s="14">
        <f>INDEX(挂机升级突破!BH$6:BH$57,卡牌消耗!$X1092)</f>
        <v>5</v>
      </c>
      <c r="T1092" s="14">
        <f>INDEX(挂机升级突破!BI$6:BI$57,卡牌消耗!$X1092)</f>
        <v>10</v>
      </c>
      <c r="U1092" s="14" t="str">
        <f t="shared" si="169"/>
        <v>烈风螳螂</v>
      </c>
      <c r="V1092" s="14">
        <f t="shared" si="170"/>
        <v>3</v>
      </c>
      <c r="W1092" s="14" t="str">
        <f t="shared" si="171"/>
        <v>烈风螳螂魂火-48</v>
      </c>
      <c r="X1092" s="14">
        <f t="shared" si="172"/>
        <v>48</v>
      </c>
      <c r="Y1092" s="14" t="str">
        <f>INDEX(挂机升级突破!$BJ$4:$BT$4,INDEX(挂机升级突破!$BG$6:$BG$57,卡牌消耗!X1092))</f>
        <v>金币</v>
      </c>
      <c r="Z1092" s="14">
        <f>ROUND(INDEX(挂机升级突破!$AZ$6:$AZ$57,卡牌消耗!X1092)*INDEX(卡牌消耗!$B$8:$F$8,V1092),0)</f>
        <v>112130</v>
      </c>
      <c r="AA1092" s="14" t="str">
        <f>IF(S1092&gt;0,INDEX(挂机升级突破!$BJ$4:$BT$4,S1092),"")</f>
        <v>红色基础材料</v>
      </c>
      <c r="AB1092" s="14">
        <f>ROUND(INDEX(挂机升级突破!$BJ$6:$BT$57,卡牌消耗!X1092,S1092)*INDEX(卡牌消耗!$B$5:$F$5,V1092),0)</f>
        <v>11</v>
      </c>
      <c r="AC1092" s="14" t="str">
        <f>IF(T1092&gt;0,INDEX(挂机升级突破!$BJ$4:$BT$4,T1092),"")</f>
        <v>灵玉</v>
      </c>
      <c r="AD1092" s="14">
        <f>IF(T1092&gt;0,ROUND(INDEX(挂机升级突破!$BJ$6:$BT$57,卡牌消耗!X1092,T1092)*INDEX(卡牌消耗!$B$7:$F$7,V1092),0),"")</f>
        <v>1</v>
      </c>
    </row>
    <row r="1093" spans="16:30" ht="16.5" x14ac:dyDescent="0.2">
      <c r="P1093" s="120">
        <v>1089</v>
      </c>
      <c r="Q1093" s="14">
        <f t="shared" si="168"/>
        <v>21</v>
      </c>
      <c r="R1093" s="14">
        <f>INDEX(挂机升级突破!$BG$6:$BG$57,卡牌消耗!X1093)</f>
        <v>11</v>
      </c>
      <c r="S1093" s="14">
        <f>INDEX(挂机升级突破!BH$6:BH$57,卡牌消耗!$X1093)</f>
        <v>5</v>
      </c>
      <c r="T1093" s="14">
        <f>INDEX(挂机升级突破!BI$6:BI$57,卡牌消耗!$X1093)</f>
        <v>10</v>
      </c>
      <c r="U1093" s="14" t="str">
        <f t="shared" si="169"/>
        <v>烈风螳螂</v>
      </c>
      <c r="V1093" s="14">
        <f t="shared" si="170"/>
        <v>3</v>
      </c>
      <c r="W1093" s="14" t="str">
        <f t="shared" si="171"/>
        <v>烈风螳螂魂火-49</v>
      </c>
      <c r="X1093" s="14">
        <f t="shared" si="172"/>
        <v>49</v>
      </c>
      <c r="Y1093" s="14" t="str">
        <f>INDEX(挂机升级突破!$BJ$4:$BT$4,INDEX(挂机升级突破!$BG$6:$BG$57,卡牌消耗!X1093))</f>
        <v>金币</v>
      </c>
      <c r="Z1093" s="14">
        <f>ROUND(INDEX(挂机升级突破!$AZ$6:$AZ$57,卡牌消耗!X1093)*INDEX(卡牌消耗!$B$8:$F$8,V1093),0)</f>
        <v>117935</v>
      </c>
      <c r="AA1093" s="14" t="str">
        <f>IF(S1093&gt;0,INDEX(挂机升级突破!$BJ$4:$BT$4,S1093),"")</f>
        <v>红色基础材料</v>
      </c>
      <c r="AB1093" s="14">
        <f>ROUND(INDEX(挂机升级突破!$BJ$6:$BT$57,卡牌消耗!X1093,S1093)*INDEX(卡牌消耗!$B$5:$F$5,V1093),0)</f>
        <v>12</v>
      </c>
      <c r="AC1093" s="14" t="str">
        <f>IF(T1093&gt;0,INDEX(挂机升级突破!$BJ$4:$BT$4,T1093),"")</f>
        <v>灵玉</v>
      </c>
      <c r="AD1093" s="14">
        <f>IF(T1093&gt;0,ROUND(INDEX(挂机升级突破!$BJ$6:$BT$57,卡牌消耗!X1093,T1093)*INDEX(卡牌消耗!$B$7:$F$7,V1093),0),"")</f>
        <v>1</v>
      </c>
    </row>
    <row r="1094" spans="16:30" ht="16.5" x14ac:dyDescent="0.2">
      <c r="P1094" s="120">
        <v>1090</v>
      </c>
      <c r="Q1094" s="14">
        <f t="shared" ref="Q1094:Q1157" si="173">INT((P1094-1)/52)+1</f>
        <v>21</v>
      </c>
      <c r="R1094" s="14">
        <f>INDEX(挂机升级突破!$BG$6:$BG$57,卡牌消耗!X1094)</f>
        <v>11</v>
      </c>
      <c r="S1094" s="14">
        <f>INDEX(挂机升级突破!BH$6:BH$57,卡牌消耗!$X1094)</f>
        <v>5</v>
      </c>
      <c r="T1094" s="14">
        <f>INDEX(挂机升级突破!BI$6:BI$57,卡牌消耗!$X1094)</f>
        <v>10</v>
      </c>
      <c r="U1094" s="14" t="str">
        <f t="shared" ref="U1094:U1157" si="174">INDEX($B$13:$B$40,Q1094)</f>
        <v>烈风螳螂</v>
      </c>
      <c r="V1094" s="14">
        <f t="shared" ref="V1094:V1157" si="175">INDEX($C$13:$C$40,Q1094)</f>
        <v>3</v>
      </c>
      <c r="W1094" s="14" t="str">
        <f t="shared" ref="W1094:W1157" si="176">U1094&amp;"魂火-"&amp;X1094</f>
        <v>烈风螳螂魂火-50</v>
      </c>
      <c r="X1094" s="14">
        <f t="shared" ref="X1094:X1157" si="177">P1094-(Q1094-1)*52</f>
        <v>50</v>
      </c>
      <c r="Y1094" s="14" t="str">
        <f>INDEX(挂机升级突破!$BJ$4:$BT$4,INDEX(挂机升级突破!$BG$6:$BG$57,卡牌消耗!X1094))</f>
        <v>金币</v>
      </c>
      <c r="Z1094" s="14">
        <f>ROUND(INDEX(挂机升级突破!$AZ$6:$AZ$57,卡牌消耗!X1094)*INDEX(卡牌消耗!$B$8:$F$8,V1094),0)</f>
        <v>131540</v>
      </c>
      <c r="AA1094" s="14" t="str">
        <f>IF(S1094&gt;0,INDEX(挂机升级突破!$BJ$4:$BT$4,S1094),"")</f>
        <v>红色基础材料</v>
      </c>
      <c r="AB1094" s="14">
        <f>ROUND(INDEX(挂机升级突破!$BJ$6:$BT$57,卡牌消耗!X1094,S1094)*INDEX(卡牌消耗!$B$5:$F$5,V1094),0)</f>
        <v>12</v>
      </c>
      <c r="AC1094" s="14" t="str">
        <f>IF(T1094&gt;0,INDEX(挂机升级突破!$BJ$4:$BT$4,T1094),"")</f>
        <v>灵玉</v>
      </c>
      <c r="AD1094" s="14">
        <f>IF(T1094&gt;0,ROUND(INDEX(挂机升级突破!$BJ$6:$BT$57,卡牌消耗!X1094,T1094)*INDEX(卡牌消耗!$B$7:$F$7,V1094),0),"")</f>
        <v>1</v>
      </c>
    </row>
    <row r="1095" spans="16:30" ht="16.5" x14ac:dyDescent="0.2">
      <c r="P1095" s="120">
        <v>1091</v>
      </c>
      <c r="Q1095" s="14">
        <f t="shared" si="173"/>
        <v>21</v>
      </c>
      <c r="R1095" s="14">
        <f>INDEX(挂机升级突破!$BG$6:$BG$57,卡牌消耗!X1095)</f>
        <v>11</v>
      </c>
      <c r="S1095" s="14">
        <f>INDEX(挂机升级突破!BH$6:BH$57,卡牌消耗!$X1095)</f>
        <v>5</v>
      </c>
      <c r="T1095" s="14">
        <f>INDEX(挂机升级突破!BI$6:BI$57,卡牌消耗!$X1095)</f>
        <v>10</v>
      </c>
      <c r="U1095" s="14" t="str">
        <f t="shared" si="174"/>
        <v>烈风螳螂</v>
      </c>
      <c r="V1095" s="14">
        <f t="shared" si="175"/>
        <v>3</v>
      </c>
      <c r="W1095" s="14" t="str">
        <f t="shared" si="176"/>
        <v>烈风螳螂魂火-51</v>
      </c>
      <c r="X1095" s="14">
        <f t="shared" si="177"/>
        <v>51</v>
      </c>
      <c r="Y1095" s="14" t="str">
        <f>INDEX(挂机升级突破!$BJ$4:$BT$4,INDEX(挂机升级突破!$BG$6:$BG$57,卡牌消耗!X1095))</f>
        <v>金币</v>
      </c>
      <c r="Z1095" s="14">
        <f>ROUND(INDEX(挂机升级突破!$AZ$6:$AZ$57,卡牌消耗!X1095)*INDEX(卡牌消耗!$B$8:$F$8,V1095),0)</f>
        <v>137280</v>
      </c>
      <c r="AA1095" s="14" t="str">
        <f>IF(S1095&gt;0,INDEX(挂机升级突破!$BJ$4:$BT$4,S1095),"")</f>
        <v>红色基础材料</v>
      </c>
      <c r="AB1095" s="14">
        <f>ROUND(INDEX(挂机升级突破!$BJ$6:$BT$57,卡牌消耗!X1095,S1095)*INDEX(卡牌消耗!$B$5:$F$5,V1095),0)</f>
        <v>12</v>
      </c>
      <c r="AC1095" s="14" t="str">
        <f>IF(T1095&gt;0,INDEX(挂机升级突破!$BJ$4:$BT$4,T1095),"")</f>
        <v>灵玉</v>
      </c>
      <c r="AD1095" s="14">
        <f>IF(T1095&gt;0,ROUND(INDEX(挂机升级突破!$BJ$6:$BT$57,卡牌消耗!X1095,T1095)*INDEX(卡牌消耗!$B$7:$F$7,V1095),0),"")</f>
        <v>1</v>
      </c>
    </row>
    <row r="1096" spans="16:30" ht="16.5" x14ac:dyDescent="0.2">
      <c r="P1096" s="120">
        <v>1092</v>
      </c>
      <c r="Q1096" s="14">
        <f t="shared" si="173"/>
        <v>21</v>
      </c>
      <c r="R1096" s="14">
        <f>INDEX(挂机升级突破!$BG$6:$BG$57,卡牌消耗!X1096)</f>
        <v>11</v>
      </c>
      <c r="S1096" s="14">
        <f>INDEX(挂机升级突破!BH$6:BH$57,卡牌消耗!$X1096)</f>
        <v>5</v>
      </c>
      <c r="T1096" s="14">
        <f>INDEX(挂机升级突破!BI$6:BI$57,卡牌消耗!$X1096)</f>
        <v>10</v>
      </c>
      <c r="U1096" s="14" t="str">
        <f t="shared" si="174"/>
        <v>烈风螳螂</v>
      </c>
      <c r="V1096" s="14">
        <f t="shared" si="175"/>
        <v>3</v>
      </c>
      <c r="W1096" s="14" t="str">
        <f t="shared" si="176"/>
        <v>烈风螳螂魂火-52</v>
      </c>
      <c r="X1096" s="14">
        <f t="shared" si="177"/>
        <v>52</v>
      </c>
      <c r="Y1096" s="14" t="str">
        <f>INDEX(挂机升级突破!$BJ$4:$BT$4,INDEX(挂机升级突破!$BG$6:$BG$57,卡牌消耗!X1096))</f>
        <v>金币</v>
      </c>
      <c r="Z1096" s="14">
        <f>ROUND(INDEX(挂机升级突破!$AZ$6:$AZ$57,卡牌消耗!X1096)*INDEX(卡牌消耗!$B$8:$F$8,V1096),0)</f>
        <v>153120</v>
      </c>
      <c r="AA1096" s="14" t="str">
        <f>IF(S1096&gt;0,INDEX(挂机升级突破!$BJ$4:$BT$4,S1096),"")</f>
        <v>红色基础材料</v>
      </c>
      <c r="AB1096" s="14">
        <f>ROUND(INDEX(挂机升级突破!$BJ$6:$BT$57,卡牌消耗!X1096,S1096)*INDEX(卡牌消耗!$B$5:$F$5,V1096),0)</f>
        <v>12</v>
      </c>
      <c r="AC1096" s="14" t="str">
        <f>IF(T1096&gt;0,INDEX(挂机升级突破!$BJ$4:$BT$4,T1096),"")</f>
        <v>灵玉</v>
      </c>
      <c r="AD1096" s="14">
        <f>IF(T1096&gt;0,ROUND(INDEX(挂机升级突破!$BJ$6:$BT$57,卡牌消耗!X1096,T1096)*INDEX(卡牌消耗!$B$7:$F$7,V1096),0),"")</f>
        <v>1</v>
      </c>
    </row>
    <row r="1097" spans="16:30" ht="16.5" x14ac:dyDescent="0.2">
      <c r="P1097" s="120">
        <v>1093</v>
      </c>
      <c r="Q1097" s="14">
        <f t="shared" si="173"/>
        <v>22</v>
      </c>
      <c r="R1097" s="14">
        <f>INDEX(挂机升级突破!$BG$6:$BG$57,卡牌消耗!X1097)</f>
        <v>11</v>
      </c>
      <c r="S1097" s="14">
        <f>INDEX(挂机升级突破!BH$6:BH$57,卡牌消耗!$X1097)</f>
        <v>1</v>
      </c>
      <c r="T1097" s="14">
        <f>INDEX(挂机升级突破!BI$6:BI$57,卡牌消耗!$X1097)</f>
        <v>0</v>
      </c>
      <c r="U1097" s="14" t="str">
        <f t="shared" si="174"/>
        <v>柠檬精</v>
      </c>
      <c r="V1097" s="14">
        <f t="shared" si="175"/>
        <v>2</v>
      </c>
      <c r="W1097" s="14" t="str">
        <f t="shared" si="176"/>
        <v>柠檬精魂火-1</v>
      </c>
      <c r="X1097" s="14">
        <f t="shared" si="177"/>
        <v>1</v>
      </c>
      <c r="Y1097" s="14" t="str">
        <f>INDEX(挂机升级突破!$BJ$4:$BT$4,INDEX(挂机升级突破!$BG$6:$BG$57,卡牌消耗!X1097))</f>
        <v>金币</v>
      </c>
      <c r="Z1097" s="14">
        <f>ROUND(INDEX(挂机升级突破!$AZ$6:$AZ$57,卡牌消耗!X1097)*INDEX(卡牌消耗!$B$8:$F$8,V1097),0)</f>
        <v>56</v>
      </c>
      <c r="AA1097" s="14" t="str">
        <f>IF(S1097&gt;0,INDEX(挂机升级突破!$BJ$4:$BT$4,S1097),"")</f>
        <v>绿色基础材料</v>
      </c>
      <c r="AB1097" s="14">
        <f>ROUND(INDEX(挂机升级突破!$BJ$6:$BT$57,卡牌消耗!X1097,S1097)*INDEX(卡牌消耗!$B$5:$F$5,V1097),0)</f>
        <v>12</v>
      </c>
      <c r="AC1097" s="14" t="str">
        <f>IF(T1097&gt;0,INDEX(挂机升级突破!$BJ$4:$BT$4,T1097),"")</f>
        <v/>
      </c>
      <c r="AD1097" s="14" t="str">
        <f>IF(T1097&gt;0,ROUND(INDEX(挂机升级突破!$BJ$6:$BT$57,卡牌消耗!X1097,T1097)*INDEX(卡牌消耗!$B$7:$F$7,V1097),0),"")</f>
        <v/>
      </c>
    </row>
    <row r="1098" spans="16:30" ht="16.5" x14ac:dyDescent="0.2">
      <c r="P1098" s="120">
        <v>1094</v>
      </c>
      <c r="Q1098" s="14">
        <f t="shared" si="173"/>
        <v>22</v>
      </c>
      <c r="R1098" s="14">
        <f>INDEX(挂机升级突破!$BG$6:$BG$57,卡牌消耗!X1098)</f>
        <v>11</v>
      </c>
      <c r="S1098" s="14">
        <f>INDEX(挂机升级突破!BH$6:BH$57,卡牌消耗!$X1098)</f>
        <v>1</v>
      </c>
      <c r="T1098" s="14">
        <f>INDEX(挂机升级突破!BI$6:BI$57,卡牌消耗!$X1098)</f>
        <v>0</v>
      </c>
      <c r="U1098" s="14" t="str">
        <f t="shared" si="174"/>
        <v>柠檬精</v>
      </c>
      <c r="V1098" s="14">
        <f t="shared" si="175"/>
        <v>2</v>
      </c>
      <c r="W1098" s="14" t="str">
        <f t="shared" si="176"/>
        <v>柠檬精魂火-2</v>
      </c>
      <c r="X1098" s="14">
        <f t="shared" si="177"/>
        <v>2</v>
      </c>
      <c r="Y1098" s="14" t="str">
        <f>INDEX(挂机升级突破!$BJ$4:$BT$4,INDEX(挂机升级突破!$BG$6:$BG$57,卡牌消耗!X1098))</f>
        <v>金币</v>
      </c>
      <c r="Z1098" s="14">
        <f>ROUND(INDEX(挂机升级突破!$AZ$6:$AZ$57,卡牌消耗!X1098)*INDEX(卡牌消耗!$B$8:$F$8,V1098),0)</f>
        <v>84</v>
      </c>
      <c r="AA1098" s="14" t="str">
        <f>IF(S1098&gt;0,INDEX(挂机升级突破!$BJ$4:$BT$4,S1098),"")</f>
        <v>绿色基础材料</v>
      </c>
      <c r="AB1098" s="14">
        <f>ROUND(INDEX(挂机升级突破!$BJ$6:$BT$57,卡牌消耗!X1098,S1098)*INDEX(卡牌消耗!$B$5:$F$5,V1098),0)</f>
        <v>32</v>
      </c>
      <c r="AC1098" s="14" t="str">
        <f>IF(T1098&gt;0,INDEX(挂机升级突破!$BJ$4:$BT$4,T1098),"")</f>
        <v/>
      </c>
      <c r="AD1098" s="14" t="str">
        <f>IF(T1098&gt;0,ROUND(INDEX(挂机升级突破!$BJ$6:$BT$57,卡牌消耗!X1098,T1098)*INDEX(卡牌消耗!$B$7:$F$7,V1098),0),"")</f>
        <v/>
      </c>
    </row>
    <row r="1099" spans="16:30" ht="16.5" x14ac:dyDescent="0.2">
      <c r="P1099" s="120">
        <v>1095</v>
      </c>
      <c r="Q1099" s="14">
        <f t="shared" si="173"/>
        <v>22</v>
      </c>
      <c r="R1099" s="14">
        <f>INDEX(挂机升级突破!$BG$6:$BG$57,卡牌消耗!X1099)</f>
        <v>11</v>
      </c>
      <c r="S1099" s="14">
        <f>INDEX(挂机升级突破!BH$6:BH$57,卡牌消耗!$X1099)</f>
        <v>1</v>
      </c>
      <c r="T1099" s="14">
        <f>INDEX(挂机升级突破!BI$6:BI$57,卡牌消耗!$X1099)</f>
        <v>0</v>
      </c>
      <c r="U1099" s="14" t="str">
        <f t="shared" si="174"/>
        <v>柠檬精</v>
      </c>
      <c r="V1099" s="14">
        <f t="shared" si="175"/>
        <v>2</v>
      </c>
      <c r="W1099" s="14" t="str">
        <f t="shared" si="176"/>
        <v>柠檬精魂火-3</v>
      </c>
      <c r="X1099" s="14">
        <f t="shared" si="177"/>
        <v>3</v>
      </c>
      <c r="Y1099" s="14" t="str">
        <f>INDEX(挂机升级突破!$BJ$4:$BT$4,INDEX(挂机升级突破!$BG$6:$BG$57,卡牌消耗!X1099))</f>
        <v>金币</v>
      </c>
      <c r="Z1099" s="14">
        <f>ROUND(INDEX(挂机升级突破!$AZ$6:$AZ$57,卡牌消耗!X1099)*INDEX(卡牌消耗!$B$8:$F$8,V1099),0)</f>
        <v>126</v>
      </c>
      <c r="AA1099" s="14" t="str">
        <f>IF(S1099&gt;0,INDEX(挂机升级突破!$BJ$4:$BT$4,S1099),"")</f>
        <v>绿色基础材料</v>
      </c>
      <c r="AB1099" s="14">
        <f>ROUND(INDEX(挂机升级突破!$BJ$6:$BT$57,卡牌消耗!X1099,S1099)*INDEX(卡牌消耗!$B$5:$F$5,V1099),0)</f>
        <v>40</v>
      </c>
      <c r="AC1099" s="14" t="str">
        <f>IF(T1099&gt;0,INDEX(挂机升级突破!$BJ$4:$BT$4,T1099),"")</f>
        <v/>
      </c>
      <c r="AD1099" s="14" t="str">
        <f>IF(T1099&gt;0,ROUND(INDEX(挂机升级突破!$BJ$6:$BT$57,卡牌消耗!X1099,T1099)*INDEX(卡牌消耗!$B$7:$F$7,V1099),0),"")</f>
        <v/>
      </c>
    </row>
    <row r="1100" spans="16:30" ht="16.5" x14ac:dyDescent="0.2">
      <c r="P1100" s="120">
        <v>1096</v>
      </c>
      <c r="Q1100" s="14">
        <f t="shared" si="173"/>
        <v>22</v>
      </c>
      <c r="R1100" s="14">
        <f>INDEX(挂机升级突破!$BG$6:$BG$57,卡牌消耗!X1100)</f>
        <v>11</v>
      </c>
      <c r="S1100" s="14">
        <f>INDEX(挂机升级突破!BH$6:BH$57,卡牌消耗!$X1100)</f>
        <v>1</v>
      </c>
      <c r="T1100" s="14">
        <f>INDEX(挂机升级突破!BI$6:BI$57,卡牌消耗!$X1100)</f>
        <v>0</v>
      </c>
      <c r="U1100" s="14" t="str">
        <f t="shared" si="174"/>
        <v>柠檬精</v>
      </c>
      <c r="V1100" s="14">
        <f t="shared" si="175"/>
        <v>2</v>
      </c>
      <c r="W1100" s="14" t="str">
        <f t="shared" si="176"/>
        <v>柠檬精魂火-4</v>
      </c>
      <c r="X1100" s="14">
        <f t="shared" si="177"/>
        <v>4</v>
      </c>
      <c r="Y1100" s="14" t="str">
        <f>INDEX(挂机升级突破!$BJ$4:$BT$4,INDEX(挂机升级突破!$BG$6:$BG$57,卡牌消耗!X1100))</f>
        <v>金币</v>
      </c>
      <c r="Z1100" s="14">
        <f>ROUND(INDEX(挂机升级突破!$AZ$6:$AZ$57,卡牌消耗!X1100)*INDEX(卡牌消耗!$B$8:$F$8,V1100),0)</f>
        <v>336</v>
      </c>
      <c r="AA1100" s="14" t="str">
        <f>IF(S1100&gt;0,INDEX(挂机升级突破!$BJ$4:$BT$4,S1100),"")</f>
        <v>绿色基础材料</v>
      </c>
      <c r="AB1100" s="14">
        <f>ROUND(INDEX(挂机升级突破!$BJ$6:$BT$57,卡牌消耗!X1100,S1100)*INDEX(卡牌消耗!$B$5:$F$5,V1100),0)</f>
        <v>64</v>
      </c>
      <c r="AC1100" s="14" t="str">
        <f>IF(T1100&gt;0,INDEX(挂机升级突破!$BJ$4:$BT$4,T1100),"")</f>
        <v/>
      </c>
      <c r="AD1100" s="14" t="str">
        <f>IF(T1100&gt;0,ROUND(INDEX(挂机升级突破!$BJ$6:$BT$57,卡牌消耗!X1100,T1100)*INDEX(卡牌消耗!$B$7:$F$7,V1100),0),"")</f>
        <v/>
      </c>
    </row>
    <row r="1101" spans="16:30" ht="16.5" x14ac:dyDescent="0.2">
      <c r="P1101" s="120">
        <v>1097</v>
      </c>
      <c r="Q1101" s="14">
        <f t="shared" si="173"/>
        <v>22</v>
      </c>
      <c r="R1101" s="14">
        <f>INDEX(挂机升级突破!$BG$6:$BG$57,卡牌消耗!X1101)</f>
        <v>11</v>
      </c>
      <c r="S1101" s="14">
        <f>INDEX(挂机升级突破!BH$6:BH$57,卡牌消耗!$X1101)</f>
        <v>1</v>
      </c>
      <c r="T1101" s="14">
        <f>INDEX(挂机升级突破!BI$6:BI$57,卡牌消耗!$X1101)</f>
        <v>0</v>
      </c>
      <c r="U1101" s="14" t="str">
        <f t="shared" si="174"/>
        <v>柠檬精</v>
      </c>
      <c r="V1101" s="14">
        <f t="shared" si="175"/>
        <v>2</v>
      </c>
      <c r="W1101" s="14" t="str">
        <f t="shared" si="176"/>
        <v>柠檬精魂火-5</v>
      </c>
      <c r="X1101" s="14">
        <f t="shared" si="177"/>
        <v>5</v>
      </c>
      <c r="Y1101" s="14" t="str">
        <f>INDEX(挂机升级突破!$BJ$4:$BT$4,INDEX(挂机升级突破!$BG$6:$BG$57,卡牌消耗!X1101))</f>
        <v>金币</v>
      </c>
      <c r="Z1101" s="14">
        <f>ROUND(INDEX(挂机升级突破!$AZ$6:$AZ$57,卡牌消耗!X1101)*INDEX(卡牌消耗!$B$8:$F$8,V1101),0)</f>
        <v>700</v>
      </c>
      <c r="AA1101" s="14" t="str">
        <f>IF(S1101&gt;0,INDEX(挂机升级突破!$BJ$4:$BT$4,S1101),"")</f>
        <v>绿色基础材料</v>
      </c>
      <c r="AB1101" s="14">
        <f>ROUND(INDEX(挂机升级突破!$BJ$6:$BT$57,卡牌消耗!X1101,S1101)*INDEX(卡牌消耗!$B$5:$F$5,V1101),0)</f>
        <v>64</v>
      </c>
      <c r="AC1101" s="14" t="str">
        <f>IF(T1101&gt;0,INDEX(挂机升级突破!$BJ$4:$BT$4,T1101),"")</f>
        <v/>
      </c>
      <c r="AD1101" s="14" t="str">
        <f>IF(T1101&gt;0,ROUND(INDEX(挂机升级突破!$BJ$6:$BT$57,卡牌消耗!X1101,T1101)*INDEX(卡牌消耗!$B$7:$F$7,V1101),0),"")</f>
        <v/>
      </c>
    </row>
    <row r="1102" spans="16:30" ht="16.5" x14ac:dyDescent="0.2">
      <c r="P1102" s="120">
        <v>1098</v>
      </c>
      <c r="Q1102" s="14">
        <f t="shared" si="173"/>
        <v>22</v>
      </c>
      <c r="R1102" s="14">
        <f>INDEX(挂机升级突破!$BG$6:$BG$57,卡牌消耗!X1102)</f>
        <v>11</v>
      </c>
      <c r="S1102" s="14">
        <f>INDEX(挂机升级突破!BH$6:BH$57,卡牌消耗!$X1102)</f>
        <v>2</v>
      </c>
      <c r="T1102" s="14">
        <f>INDEX(挂机升级突破!BI$6:BI$57,卡牌消耗!$X1102)</f>
        <v>0</v>
      </c>
      <c r="U1102" s="14" t="str">
        <f t="shared" si="174"/>
        <v>柠檬精</v>
      </c>
      <c r="V1102" s="14">
        <f t="shared" si="175"/>
        <v>2</v>
      </c>
      <c r="W1102" s="14" t="str">
        <f t="shared" si="176"/>
        <v>柠檬精魂火-6</v>
      </c>
      <c r="X1102" s="14">
        <f t="shared" si="177"/>
        <v>6</v>
      </c>
      <c r="Y1102" s="14" t="str">
        <f>INDEX(挂机升级突破!$BJ$4:$BT$4,INDEX(挂机升级突破!$BG$6:$BG$57,卡牌消耗!X1102))</f>
        <v>金币</v>
      </c>
      <c r="Z1102" s="14">
        <f>ROUND(INDEX(挂机升级突破!$AZ$6:$AZ$57,卡牌消耗!X1102)*INDEX(卡牌消耗!$B$8:$F$8,V1102),0)</f>
        <v>1008</v>
      </c>
      <c r="AA1102" s="14" t="str">
        <f>IF(S1102&gt;0,INDEX(挂机升级突破!$BJ$4:$BT$4,S1102),"")</f>
        <v>蓝色基础材料</v>
      </c>
      <c r="AB1102" s="14">
        <f>ROUND(INDEX(挂机升级突破!$BJ$6:$BT$57,卡牌消耗!X1102,S1102)*INDEX(卡牌消耗!$B$5:$F$5,V1102),0)</f>
        <v>16</v>
      </c>
      <c r="AC1102" s="14" t="str">
        <f>IF(T1102&gt;0,INDEX(挂机升级突破!$BJ$4:$BT$4,T1102),"")</f>
        <v/>
      </c>
      <c r="AD1102" s="14" t="str">
        <f>IF(T1102&gt;0,ROUND(INDEX(挂机升级突破!$BJ$6:$BT$57,卡牌消耗!X1102,T1102)*INDEX(卡牌消耗!$B$7:$F$7,V1102),0),"")</f>
        <v/>
      </c>
    </row>
    <row r="1103" spans="16:30" ht="16.5" x14ac:dyDescent="0.2">
      <c r="P1103" s="120">
        <v>1099</v>
      </c>
      <c r="Q1103" s="14">
        <f t="shared" si="173"/>
        <v>22</v>
      </c>
      <c r="R1103" s="14">
        <f>INDEX(挂机升级突破!$BG$6:$BG$57,卡牌消耗!X1103)</f>
        <v>11</v>
      </c>
      <c r="S1103" s="14">
        <f>INDEX(挂机升级突破!BH$6:BH$57,卡牌消耗!$X1103)</f>
        <v>2</v>
      </c>
      <c r="T1103" s="14">
        <f>INDEX(挂机升级突破!BI$6:BI$57,卡牌消耗!$X1103)</f>
        <v>0</v>
      </c>
      <c r="U1103" s="14" t="str">
        <f t="shared" si="174"/>
        <v>柠檬精</v>
      </c>
      <c r="V1103" s="14">
        <f t="shared" si="175"/>
        <v>2</v>
      </c>
      <c r="W1103" s="14" t="str">
        <f t="shared" si="176"/>
        <v>柠檬精魂火-7</v>
      </c>
      <c r="X1103" s="14">
        <f t="shared" si="177"/>
        <v>7</v>
      </c>
      <c r="Y1103" s="14" t="str">
        <f>INDEX(挂机升级突破!$BJ$4:$BT$4,INDEX(挂机升级突破!$BG$6:$BG$57,卡牌消耗!X1103))</f>
        <v>金币</v>
      </c>
      <c r="Z1103" s="14">
        <f>ROUND(INDEX(挂机升级突破!$AZ$6:$AZ$57,卡牌消耗!X1103)*INDEX(卡牌消耗!$B$8:$F$8,V1103),0)</f>
        <v>1470</v>
      </c>
      <c r="AA1103" s="14" t="str">
        <f>IF(S1103&gt;0,INDEX(挂机升级突破!$BJ$4:$BT$4,S1103),"")</f>
        <v>蓝色基础材料</v>
      </c>
      <c r="AB1103" s="14">
        <f>ROUND(INDEX(挂机升级突破!$BJ$6:$BT$57,卡牌消耗!X1103,S1103)*INDEX(卡牌消耗!$B$5:$F$5,V1103),0)</f>
        <v>16</v>
      </c>
      <c r="AC1103" s="14" t="str">
        <f>IF(T1103&gt;0,INDEX(挂机升级突破!$BJ$4:$BT$4,T1103),"")</f>
        <v/>
      </c>
      <c r="AD1103" s="14" t="str">
        <f>IF(T1103&gt;0,ROUND(INDEX(挂机升级突破!$BJ$6:$BT$57,卡牌消耗!X1103,T1103)*INDEX(卡牌消耗!$B$7:$F$7,V1103),0),"")</f>
        <v/>
      </c>
    </row>
    <row r="1104" spans="16:30" ht="16.5" x14ac:dyDescent="0.2">
      <c r="P1104" s="120">
        <v>1100</v>
      </c>
      <c r="Q1104" s="14">
        <f t="shared" si="173"/>
        <v>22</v>
      </c>
      <c r="R1104" s="14">
        <f>INDEX(挂机升级突破!$BG$6:$BG$57,卡牌消耗!X1104)</f>
        <v>11</v>
      </c>
      <c r="S1104" s="14">
        <f>INDEX(挂机升级突破!BH$6:BH$57,卡牌消耗!$X1104)</f>
        <v>2</v>
      </c>
      <c r="T1104" s="14">
        <f>INDEX(挂机升级突破!BI$6:BI$57,卡牌消耗!$X1104)</f>
        <v>0</v>
      </c>
      <c r="U1104" s="14" t="str">
        <f t="shared" si="174"/>
        <v>柠檬精</v>
      </c>
      <c r="V1104" s="14">
        <f t="shared" si="175"/>
        <v>2</v>
      </c>
      <c r="W1104" s="14" t="str">
        <f t="shared" si="176"/>
        <v>柠檬精魂火-8</v>
      </c>
      <c r="X1104" s="14">
        <f t="shared" si="177"/>
        <v>8</v>
      </c>
      <c r="Y1104" s="14" t="str">
        <f>INDEX(挂机升级突破!$BJ$4:$BT$4,INDEX(挂机升级突破!$BG$6:$BG$57,卡牌消耗!X1104))</f>
        <v>金币</v>
      </c>
      <c r="Z1104" s="14">
        <f>ROUND(INDEX(挂机升级突破!$AZ$6:$AZ$57,卡牌消耗!X1104)*INDEX(卡牌消耗!$B$8:$F$8,V1104),0)</f>
        <v>2016</v>
      </c>
      <c r="AA1104" s="14" t="str">
        <f>IF(S1104&gt;0,INDEX(挂机升级突破!$BJ$4:$BT$4,S1104),"")</f>
        <v>蓝色基础材料</v>
      </c>
      <c r="AB1104" s="14">
        <f>ROUND(INDEX(挂机升级突破!$BJ$6:$BT$57,卡牌消耗!X1104,S1104)*INDEX(卡牌消耗!$B$5:$F$5,V1104),0)</f>
        <v>28</v>
      </c>
      <c r="AC1104" s="14" t="str">
        <f>IF(T1104&gt;0,INDEX(挂机升级突破!$BJ$4:$BT$4,T1104),"")</f>
        <v/>
      </c>
      <c r="AD1104" s="14" t="str">
        <f>IF(T1104&gt;0,ROUND(INDEX(挂机升级突破!$BJ$6:$BT$57,卡牌消耗!X1104,T1104)*INDEX(卡牌消耗!$B$7:$F$7,V1104),0),"")</f>
        <v/>
      </c>
    </row>
    <row r="1105" spans="16:30" ht="16.5" x14ac:dyDescent="0.2">
      <c r="P1105" s="120">
        <v>1101</v>
      </c>
      <c r="Q1105" s="14">
        <f t="shared" si="173"/>
        <v>22</v>
      </c>
      <c r="R1105" s="14">
        <f>INDEX(挂机升级突破!$BG$6:$BG$57,卡牌消耗!X1105)</f>
        <v>11</v>
      </c>
      <c r="S1105" s="14">
        <f>INDEX(挂机升级突破!BH$6:BH$57,卡牌消耗!$X1105)</f>
        <v>2</v>
      </c>
      <c r="T1105" s="14">
        <f>INDEX(挂机升级突破!BI$6:BI$57,卡牌消耗!$X1105)</f>
        <v>0</v>
      </c>
      <c r="U1105" s="14" t="str">
        <f t="shared" si="174"/>
        <v>柠檬精</v>
      </c>
      <c r="V1105" s="14">
        <f t="shared" si="175"/>
        <v>2</v>
      </c>
      <c r="W1105" s="14" t="str">
        <f t="shared" si="176"/>
        <v>柠檬精魂火-9</v>
      </c>
      <c r="X1105" s="14">
        <f t="shared" si="177"/>
        <v>9</v>
      </c>
      <c r="Y1105" s="14" t="str">
        <f>INDEX(挂机升级突破!$BJ$4:$BT$4,INDEX(挂机升级突破!$BG$6:$BG$57,卡牌消耗!X1105))</f>
        <v>金币</v>
      </c>
      <c r="Z1105" s="14">
        <f>ROUND(INDEX(挂机升级突破!$AZ$6:$AZ$57,卡牌消耗!X1105)*INDEX(卡牌消耗!$B$8:$F$8,V1105),0)</f>
        <v>2184</v>
      </c>
      <c r="AA1105" s="14" t="str">
        <f>IF(S1105&gt;0,INDEX(挂机升级突破!$BJ$4:$BT$4,S1105),"")</f>
        <v>蓝色基础材料</v>
      </c>
      <c r="AB1105" s="14">
        <f>ROUND(INDEX(挂机升级突破!$BJ$6:$BT$57,卡牌消耗!X1105,S1105)*INDEX(卡牌消耗!$B$5:$F$5,V1105),0)</f>
        <v>28</v>
      </c>
      <c r="AC1105" s="14" t="str">
        <f>IF(T1105&gt;0,INDEX(挂机升级突破!$BJ$4:$BT$4,T1105),"")</f>
        <v/>
      </c>
      <c r="AD1105" s="14" t="str">
        <f>IF(T1105&gt;0,ROUND(INDEX(挂机升级突破!$BJ$6:$BT$57,卡牌消耗!X1105,T1105)*INDEX(卡牌消耗!$B$7:$F$7,V1105),0),"")</f>
        <v/>
      </c>
    </row>
    <row r="1106" spans="16:30" ht="16.5" x14ac:dyDescent="0.2">
      <c r="P1106" s="120">
        <v>1102</v>
      </c>
      <c r="Q1106" s="14">
        <f t="shared" si="173"/>
        <v>22</v>
      </c>
      <c r="R1106" s="14">
        <f>INDEX(挂机升级突破!$BG$6:$BG$57,卡牌消耗!X1106)</f>
        <v>11</v>
      </c>
      <c r="S1106" s="14">
        <f>INDEX(挂机升级突破!BH$6:BH$57,卡牌消耗!$X1106)</f>
        <v>2</v>
      </c>
      <c r="T1106" s="14">
        <f>INDEX(挂机升级突破!BI$6:BI$57,卡牌消耗!$X1106)</f>
        <v>0</v>
      </c>
      <c r="U1106" s="14" t="str">
        <f t="shared" si="174"/>
        <v>柠檬精</v>
      </c>
      <c r="V1106" s="14">
        <f t="shared" si="175"/>
        <v>2</v>
      </c>
      <c r="W1106" s="14" t="str">
        <f t="shared" si="176"/>
        <v>柠檬精魂火-10</v>
      </c>
      <c r="X1106" s="14">
        <f t="shared" si="177"/>
        <v>10</v>
      </c>
      <c r="Y1106" s="14" t="str">
        <f>INDEX(挂机升级突破!$BJ$4:$BT$4,INDEX(挂机升级突破!$BG$6:$BG$57,卡牌消耗!X1106))</f>
        <v>金币</v>
      </c>
      <c r="Z1106" s="14">
        <f>ROUND(INDEX(挂机升级突破!$AZ$6:$AZ$57,卡牌消耗!X1106)*INDEX(卡牌消耗!$B$8:$F$8,V1106),0)</f>
        <v>2436</v>
      </c>
      <c r="AA1106" s="14" t="str">
        <f>IF(S1106&gt;0,INDEX(挂机升级突破!$BJ$4:$BT$4,S1106),"")</f>
        <v>蓝色基础材料</v>
      </c>
      <c r="AB1106" s="14">
        <f>ROUND(INDEX(挂机升级突破!$BJ$6:$BT$57,卡牌消耗!X1106,S1106)*INDEX(卡牌消耗!$B$5:$F$5,V1106),0)</f>
        <v>44</v>
      </c>
      <c r="AC1106" s="14" t="str">
        <f>IF(T1106&gt;0,INDEX(挂机升级突破!$BJ$4:$BT$4,T1106),"")</f>
        <v/>
      </c>
      <c r="AD1106" s="14" t="str">
        <f>IF(T1106&gt;0,ROUND(INDEX(挂机升级突破!$BJ$6:$BT$57,卡牌消耗!X1106,T1106)*INDEX(卡牌消耗!$B$7:$F$7,V1106),0),"")</f>
        <v/>
      </c>
    </row>
    <row r="1107" spans="16:30" ht="16.5" x14ac:dyDescent="0.2">
      <c r="P1107" s="120">
        <v>1103</v>
      </c>
      <c r="Q1107" s="14">
        <f t="shared" si="173"/>
        <v>22</v>
      </c>
      <c r="R1107" s="14">
        <f>INDEX(挂机升级突破!$BG$6:$BG$57,卡牌消耗!X1107)</f>
        <v>11</v>
      </c>
      <c r="S1107" s="14">
        <f>INDEX(挂机升级突破!BH$6:BH$57,卡牌消耗!$X1107)</f>
        <v>2</v>
      </c>
      <c r="T1107" s="14">
        <f>INDEX(挂机升级突破!BI$6:BI$57,卡牌消耗!$X1107)</f>
        <v>0</v>
      </c>
      <c r="U1107" s="14" t="str">
        <f t="shared" si="174"/>
        <v>柠檬精</v>
      </c>
      <c r="V1107" s="14">
        <f t="shared" si="175"/>
        <v>2</v>
      </c>
      <c r="W1107" s="14" t="str">
        <f t="shared" si="176"/>
        <v>柠檬精魂火-11</v>
      </c>
      <c r="X1107" s="14">
        <f t="shared" si="177"/>
        <v>11</v>
      </c>
      <c r="Y1107" s="14" t="str">
        <f>INDEX(挂机升级突破!$BJ$4:$BT$4,INDEX(挂机升级突破!$BG$6:$BG$57,卡牌消耗!X1107))</f>
        <v>金币</v>
      </c>
      <c r="Z1107" s="14">
        <f>ROUND(INDEX(挂机升级突破!$AZ$6:$AZ$57,卡牌消耗!X1107)*INDEX(卡牌消耗!$B$8:$F$8,V1107),0)</f>
        <v>2548</v>
      </c>
      <c r="AA1107" s="14" t="str">
        <f>IF(S1107&gt;0,INDEX(挂机升级突破!$BJ$4:$BT$4,S1107),"")</f>
        <v>蓝色基础材料</v>
      </c>
      <c r="AB1107" s="14">
        <f>ROUND(INDEX(挂机升级突破!$BJ$6:$BT$57,卡牌消耗!X1107,S1107)*INDEX(卡牌消耗!$B$5:$F$5,V1107),0)</f>
        <v>44</v>
      </c>
      <c r="AC1107" s="14" t="str">
        <f>IF(T1107&gt;0,INDEX(挂机升级突破!$BJ$4:$BT$4,T1107),"")</f>
        <v/>
      </c>
      <c r="AD1107" s="14" t="str">
        <f>IF(T1107&gt;0,ROUND(INDEX(挂机升级突破!$BJ$6:$BT$57,卡牌消耗!X1107,T1107)*INDEX(卡牌消耗!$B$7:$F$7,V1107),0),"")</f>
        <v/>
      </c>
    </row>
    <row r="1108" spans="16:30" ht="16.5" x14ac:dyDescent="0.2">
      <c r="P1108" s="120">
        <v>1104</v>
      </c>
      <c r="Q1108" s="14">
        <f t="shared" si="173"/>
        <v>22</v>
      </c>
      <c r="R1108" s="14">
        <f>INDEX(挂机升级突破!$BG$6:$BG$57,卡牌消耗!X1108)</f>
        <v>11</v>
      </c>
      <c r="S1108" s="14">
        <f>INDEX(挂机升级突破!BH$6:BH$57,卡牌消耗!$X1108)</f>
        <v>2</v>
      </c>
      <c r="T1108" s="14">
        <f>INDEX(挂机升级突破!BI$6:BI$57,卡牌消耗!$X1108)</f>
        <v>0</v>
      </c>
      <c r="U1108" s="14" t="str">
        <f t="shared" si="174"/>
        <v>柠檬精</v>
      </c>
      <c r="V1108" s="14">
        <f t="shared" si="175"/>
        <v>2</v>
      </c>
      <c r="W1108" s="14" t="str">
        <f t="shared" si="176"/>
        <v>柠檬精魂火-12</v>
      </c>
      <c r="X1108" s="14">
        <f t="shared" si="177"/>
        <v>12</v>
      </c>
      <c r="Y1108" s="14" t="str">
        <f>INDEX(挂机升级突破!$BJ$4:$BT$4,INDEX(挂机升级突破!$BG$6:$BG$57,卡牌消耗!X1108))</f>
        <v>金币</v>
      </c>
      <c r="Z1108" s="14">
        <f>ROUND(INDEX(挂机升级突破!$AZ$6:$AZ$57,卡牌消耗!X1108)*INDEX(卡牌消耗!$B$8:$F$8,V1108),0)</f>
        <v>2842</v>
      </c>
      <c r="AA1108" s="14" t="str">
        <f>IF(S1108&gt;0,INDEX(挂机升级突破!$BJ$4:$BT$4,S1108),"")</f>
        <v>蓝色基础材料</v>
      </c>
      <c r="AB1108" s="14">
        <f>ROUND(INDEX(挂机升级突破!$BJ$6:$BT$57,卡牌消耗!X1108,S1108)*INDEX(卡牌消耗!$B$5:$F$5,V1108),0)</f>
        <v>60</v>
      </c>
      <c r="AC1108" s="14" t="str">
        <f>IF(T1108&gt;0,INDEX(挂机升级突破!$BJ$4:$BT$4,T1108),"")</f>
        <v/>
      </c>
      <c r="AD1108" s="14" t="str">
        <f>IF(T1108&gt;0,ROUND(INDEX(挂机升级突破!$BJ$6:$BT$57,卡牌消耗!X1108,T1108)*INDEX(卡牌消耗!$B$7:$F$7,V1108),0),"")</f>
        <v/>
      </c>
    </row>
    <row r="1109" spans="16:30" ht="16.5" x14ac:dyDescent="0.2">
      <c r="P1109" s="120">
        <v>1105</v>
      </c>
      <c r="Q1109" s="14">
        <f t="shared" si="173"/>
        <v>22</v>
      </c>
      <c r="R1109" s="14">
        <f>INDEX(挂机升级突破!$BG$6:$BG$57,卡牌消耗!X1109)</f>
        <v>11</v>
      </c>
      <c r="S1109" s="14">
        <f>INDEX(挂机升级突破!BH$6:BH$57,卡牌消耗!$X1109)</f>
        <v>2</v>
      </c>
      <c r="T1109" s="14">
        <f>INDEX(挂机升级突破!BI$6:BI$57,卡牌消耗!$X1109)</f>
        <v>0</v>
      </c>
      <c r="U1109" s="14" t="str">
        <f t="shared" si="174"/>
        <v>柠檬精</v>
      </c>
      <c r="V1109" s="14">
        <f t="shared" si="175"/>
        <v>2</v>
      </c>
      <c r="W1109" s="14" t="str">
        <f t="shared" si="176"/>
        <v>柠檬精魂火-13</v>
      </c>
      <c r="X1109" s="14">
        <f t="shared" si="177"/>
        <v>13</v>
      </c>
      <c r="Y1109" s="14" t="str">
        <f>INDEX(挂机升级突破!$BJ$4:$BT$4,INDEX(挂机升级突破!$BG$6:$BG$57,卡牌消耗!X1109))</f>
        <v>金币</v>
      </c>
      <c r="Z1109" s="14">
        <f>ROUND(INDEX(挂机升级突破!$AZ$6:$AZ$57,卡牌消耗!X1109)*INDEX(卡牌消耗!$B$8:$F$8,V1109),0)</f>
        <v>2933</v>
      </c>
      <c r="AA1109" s="14" t="str">
        <f>IF(S1109&gt;0,INDEX(挂机升级突破!$BJ$4:$BT$4,S1109),"")</f>
        <v>蓝色基础材料</v>
      </c>
      <c r="AB1109" s="14">
        <f>ROUND(INDEX(挂机升级突破!$BJ$6:$BT$57,卡牌消耗!X1109,S1109)*INDEX(卡牌消耗!$B$5:$F$5,V1109),0)</f>
        <v>60</v>
      </c>
      <c r="AC1109" s="14" t="str">
        <f>IF(T1109&gt;0,INDEX(挂机升级突破!$BJ$4:$BT$4,T1109),"")</f>
        <v/>
      </c>
      <c r="AD1109" s="14" t="str">
        <f>IF(T1109&gt;0,ROUND(INDEX(挂机升级突破!$BJ$6:$BT$57,卡牌消耗!X1109,T1109)*INDEX(卡牌消耗!$B$7:$F$7,V1109),0),"")</f>
        <v/>
      </c>
    </row>
    <row r="1110" spans="16:30" ht="16.5" x14ac:dyDescent="0.2">
      <c r="P1110" s="120">
        <v>1106</v>
      </c>
      <c r="Q1110" s="14">
        <f t="shared" si="173"/>
        <v>22</v>
      </c>
      <c r="R1110" s="14">
        <f>INDEX(挂机升级突破!$BG$6:$BG$57,卡牌消耗!X1110)</f>
        <v>11</v>
      </c>
      <c r="S1110" s="14">
        <f>INDEX(挂机升级突破!BH$6:BH$57,卡牌消耗!$X1110)</f>
        <v>3</v>
      </c>
      <c r="T1110" s="14">
        <f>INDEX(挂机升级突破!BI$6:BI$57,卡牌消耗!$X1110)</f>
        <v>0</v>
      </c>
      <c r="U1110" s="14" t="str">
        <f t="shared" si="174"/>
        <v>柠檬精</v>
      </c>
      <c r="V1110" s="14">
        <f t="shared" si="175"/>
        <v>2</v>
      </c>
      <c r="W1110" s="14" t="str">
        <f t="shared" si="176"/>
        <v>柠檬精魂火-14</v>
      </c>
      <c r="X1110" s="14">
        <f t="shared" si="177"/>
        <v>14</v>
      </c>
      <c r="Y1110" s="14" t="str">
        <f>INDEX(挂机升级突破!$BJ$4:$BT$4,INDEX(挂机升级突破!$BG$6:$BG$57,卡牌消耗!X1110))</f>
        <v>金币</v>
      </c>
      <c r="Z1110" s="14">
        <f>ROUND(INDEX(挂机升级突破!$AZ$6:$AZ$57,卡牌消耗!X1110)*INDEX(卡牌消耗!$B$8:$F$8,V1110),0)</f>
        <v>3273</v>
      </c>
      <c r="AA1110" s="14" t="str">
        <f>IF(S1110&gt;0,INDEX(挂机升级突破!$BJ$4:$BT$4,S1110),"")</f>
        <v>紫色基础材料</v>
      </c>
      <c r="AB1110" s="14">
        <f>ROUND(INDEX(挂机升级突破!$BJ$6:$BT$57,卡牌消耗!X1110,S1110)*INDEX(卡牌消耗!$B$5:$F$5,V1110),0)</f>
        <v>12</v>
      </c>
      <c r="AC1110" s="14" t="str">
        <f>IF(T1110&gt;0,INDEX(挂机升级突破!$BJ$4:$BT$4,T1110),"")</f>
        <v/>
      </c>
      <c r="AD1110" s="14" t="str">
        <f>IF(T1110&gt;0,ROUND(INDEX(挂机升级突破!$BJ$6:$BT$57,卡牌消耗!X1110,T1110)*INDEX(卡牌消耗!$B$7:$F$7,V1110),0),"")</f>
        <v/>
      </c>
    </row>
    <row r="1111" spans="16:30" ht="16.5" x14ac:dyDescent="0.2">
      <c r="P1111" s="120">
        <v>1107</v>
      </c>
      <c r="Q1111" s="14">
        <f t="shared" si="173"/>
        <v>22</v>
      </c>
      <c r="R1111" s="14">
        <f>INDEX(挂机升级突破!$BG$6:$BG$57,卡牌消耗!X1111)</f>
        <v>11</v>
      </c>
      <c r="S1111" s="14">
        <f>INDEX(挂机升级突破!BH$6:BH$57,卡牌消耗!$X1111)</f>
        <v>3</v>
      </c>
      <c r="T1111" s="14">
        <f>INDEX(挂机升级突破!BI$6:BI$57,卡牌消耗!$X1111)</f>
        <v>0</v>
      </c>
      <c r="U1111" s="14" t="str">
        <f t="shared" si="174"/>
        <v>柠檬精</v>
      </c>
      <c r="V1111" s="14">
        <f t="shared" si="175"/>
        <v>2</v>
      </c>
      <c r="W1111" s="14" t="str">
        <f t="shared" si="176"/>
        <v>柠檬精魂火-15</v>
      </c>
      <c r="X1111" s="14">
        <f t="shared" si="177"/>
        <v>15</v>
      </c>
      <c r="Y1111" s="14" t="str">
        <f>INDEX(挂机升级突破!$BJ$4:$BT$4,INDEX(挂机升级突破!$BG$6:$BG$57,卡牌消耗!X1111))</f>
        <v>金币</v>
      </c>
      <c r="Z1111" s="14">
        <f>ROUND(INDEX(挂机升级突破!$AZ$6:$AZ$57,卡牌消耗!X1111)*INDEX(卡牌消耗!$B$8:$F$8,V1111),0)</f>
        <v>3784</v>
      </c>
      <c r="AA1111" s="14" t="str">
        <f>IF(S1111&gt;0,INDEX(挂机升级突破!$BJ$4:$BT$4,S1111),"")</f>
        <v>紫色基础材料</v>
      </c>
      <c r="AB1111" s="14">
        <f>ROUND(INDEX(挂机升级突破!$BJ$6:$BT$57,卡牌消耗!X1111,S1111)*INDEX(卡牌消耗!$B$5:$F$5,V1111),0)</f>
        <v>12</v>
      </c>
      <c r="AC1111" s="14" t="str">
        <f>IF(T1111&gt;0,INDEX(挂机升级突破!$BJ$4:$BT$4,T1111),"")</f>
        <v/>
      </c>
      <c r="AD1111" s="14" t="str">
        <f>IF(T1111&gt;0,ROUND(INDEX(挂机升级突破!$BJ$6:$BT$57,卡牌消耗!X1111,T1111)*INDEX(卡牌消耗!$B$7:$F$7,V1111),0),"")</f>
        <v/>
      </c>
    </row>
    <row r="1112" spans="16:30" ht="16.5" x14ac:dyDescent="0.2">
      <c r="P1112" s="120">
        <v>1108</v>
      </c>
      <c r="Q1112" s="14">
        <f t="shared" si="173"/>
        <v>22</v>
      </c>
      <c r="R1112" s="14">
        <f>INDEX(挂机升级突破!$BG$6:$BG$57,卡牌消耗!X1112)</f>
        <v>11</v>
      </c>
      <c r="S1112" s="14">
        <f>INDEX(挂机升级突破!BH$6:BH$57,卡牌消耗!$X1112)</f>
        <v>3</v>
      </c>
      <c r="T1112" s="14">
        <f>INDEX(挂机升级突破!BI$6:BI$57,卡牌消耗!$X1112)</f>
        <v>0</v>
      </c>
      <c r="U1112" s="14" t="str">
        <f t="shared" si="174"/>
        <v>柠檬精</v>
      </c>
      <c r="V1112" s="14">
        <f t="shared" si="175"/>
        <v>2</v>
      </c>
      <c r="W1112" s="14" t="str">
        <f t="shared" si="176"/>
        <v>柠檬精魂火-16</v>
      </c>
      <c r="X1112" s="14">
        <f t="shared" si="177"/>
        <v>16</v>
      </c>
      <c r="Y1112" s="14" t="str">
        <f>INDEX(挂机升级突破!$BJ$4:$BT$4,INDEX(挂机升级突破!$BG$6:$BG$57,卡牌消耗!X1112))</f>
        <v>金币</v>
      </c>
      <c r="Z1112" s="14">
        <f>ROUND(INDEX(挂机升级突破!$AZ$6:$AZ$57,卡牌消耗!X1112)*INDEX(卡牌消耗!$B$8:$F$8,V1112),0)</f>
        <v>4221</v>
      </c>
      <c r="AA1112" s="14" t="str">
        <f>IF(S1112&gt;0,INDEX(挂机升级突破!$BJ$4:$BT$4,S1112),"")</f>
        <v>紫色基础材料</v>
      </c>
      <c r="AB1112" s="14">
        <f>ROUND(INDEX(挂机升级突破!$BJ$6:$BT$57,卡牌消耗!X1112,S1112)*INDEX(卡牌消耗!$B$5:$F$5,V1112),0)</f>
        <v>12</v>
      </c>
      <c r="AC1112" s="14" t="str">
        <f>IF(T1112&gt;0,INDEX(挂机升级突破!$BJ$4:$BT$4,T1112),"")</f>
        <v/>
      </c>
      <c r="AD1112" s="14" t="str">
        <f>IF(T1112&gt;0,ROUND(INDEX(挂机升级突破!$BJ$6:$BT$57,卡牌消耗!X1112,T1112)*INDEX(卡牌消耗!$B$7:$F$7,V1112),0),"")</f>
        <v/>
      </c>
    </row>
    <row r="1113" spans="16:30" ht="16.5" x14ac:dyDescent="0.2">
      <c r="P1113" s="120">
        <v>1109</v>
      </c>
      <c r="Q1113" s="14">
        <f t="shared" si="173"/>
        <v>22</v>
      </c>
      <c r="R1113" s="14">
        <f>INDEX(挂机升级突破!$BG$6:$BG$57,卡牌消耗!X1113)</f>
        <v>11</v>
      </c>
      <c r="S1113" s="14">
        <f>INDEX(挂机升级突破!BH$6:BH$57,卡牌消耗!$X1113)</f>
        <v>3</v>
      </c>
      <c r="T1113" s="14">
        <f>INDEX(挂机升级突破!BI$6:BI$57,卡牌消耗!$X1113)</f>
        <v>0</v>
      </c>
      <c r="U1113" s="14" t="str">
        <f t="shared" si="174"/>
        <v>柠檬精</v>
      </c>
      <c r="V1113" s="14">
        <f t="shared" si="175"/>
        <v>2</v>
      </c>
      <c r="W1113" s="14" t="str">
        <f t="shared" si="176"/>
        <v>柠檬精魂火-17</v>
      </c>
      <c r="X1113" s="14">
        <f t="shared" si="177"/>
        <v>17</v>
      </c>
      <c r="Y1113" s="14" t="str">
        <f>INDEX(挂机升级突破!$BJ$4:$BT$4,INDEX(挂机升级突破!$BG$6:$BG$57,卡牌消耗!X1113))</f>
        <v>金币</v>
      </c>
      <c r="Z1113" s="14">
        <f>ROUND(INDEX(挂机升级突破!$AZ$6:$AZ$57,卡牌消耗!X1113)*INDEX(卡牌消耗!$B$8:$F$8,V1113),0)</f>
        <v>4732</v>
      </c>
      <c r="AA1113" s="14" t="str">
        <f>IF(S1113&gt;0,INDEX(挂机升级突破!$BJ$4:$BT$4,S1113),"")</f>
        <v>紫色基础材料</v>
      </c>
      <c r="AB1113" s="14">
        <f>ROUND(INDEX(挂机升级突破!$BJ$6:$BT$57,卡牌消耗!X1113,S1113)*INDEX(卡牌消耗!$B$5:$F$5,V1113),0)</f>
        <v>24</v>
      </c>
      <c r="AC1113" s="14" t="str">
        <f>IF(T1113&gt;0,INDEX(挂机升级突破!$BJ$4:$BT$4,T1113),"")</f>
        <v/>
      </c>
      <c r="AD1113" s="14" t="str">
        <f>IF(T1113&gt;0,ROUND(INDEX(挂机升级突破!$BJ$6:$BT$57,卡牌消耗!X1113,T1113)*INDEX(卡牌消耗!$B$7:$F$7,V1113),0),"")</f>
        <v/>
      </c>
    </row>
    <row r="1114" spans="16:30" ht="16.5" x14ac:dyDescent="0.2">
      <c r="P1114" s="120">
        <v>1110</v>
      </c>
      <c r="Q1114" s="14">
        <f t="shared" si="173"/>
        <v>22</v>
      </c>
      <c r="R1114" s="14">
        <f>INDEX(挂机升级突破!$BG$6:$BG$57,卡牌消耗!X1114)</f>
        <v>11</v>
      </c>
      <c r="S1114" s="14">
        <f>INDEX(挂机升级突破!BH$6:BH$57,卡牌消耗!$X1114)</f>
        <v>3</v>
      </c>
      <c r="T1114" s="14">
        <f>INDEX(挂机升级突破!BI$6:BI$57,卡牌消耗!$X1114)</f>
        <v>0</v>
      </c>
      <c r="U1114" s="14" t="str">
        <f t="shared" si="174"/>
        <v>柠檬精</v>
      </c>
      <c r="V1114" s="14">
        <f t="shared" si="175"/>
        <v>2</v>
      </c>
      <c r="W1114" s="14" t="str">
        <f t="shared" si="176"/>
        <v>柠檬精魂火-18</v>
      </c>
      <c r="X1114" s="14">
        <f t="shared" si="177"/>
        <v>18</v>
      </c>
      <c r="Y1114" s="14" t="str">
        <f>INDEX(挂机升级突破!$BJ$4:$BT$4,INDEX(挂机升级突破!$BG$6:$BG$57,卡牌消耗!X1114))</f>
        <v>金币</v>
      </c>
      <c r="Z1114" s="14">
        <f>ROUND(INDEX(挂机升级突破!$AZ$6:$AZ$57,卡牌消耗!X1114)*INDEX(卡牌消耗!$B$8:$F$8,V1114),0)</f>
        <v>5278</v>
      </c>
      <c r="AA1114" s="14" t="str">
        <f>IF(S1114&gt;0,INDEX(挂机升级突破!$BJ$4:$BT$4,S1114),"")</f>
        <v>紫色基础材料</v>
      </c>
      <c r="AB1114" s="14">
        <f>ROUND(INDEX(挂机升级突破!$BJ$6:$BT$57,卡牌消耗!X1114,S1114)*INDEX(卡牌消耗!$B$5:$F$5,V1114),0)</f>
        <v>24</v>
      </c>
      <c r="AC1114" s="14" t="str">
        <f>IF(T1114&gt;0,INDEX(挂机升级突破!$BJ$4:$BT$4,T1114),"")</f>
        <v/>
      </c>
      <c r="AD1114" s="14" t="str">
        <f>IF(T1114&gt;0,ROUND(INDEX(挂机升级突破!$BJ$6:$BT$57,卡牌消耗!X1114,T1114)*INDEX(卡牌消耗!$B$7:$F$7,V1114),0),"")</f>
        <v/>
      </c>
    </row>
    <row r="1115" spans="16:30" ht="16.5" x14ac:dyDescent="0.2">
      <c r="P1115" s="120">
        <v>1111</v>
      </c>
      <c r="Q1115" s="14">
        <f t="shared" si="173"/>
        <v>22</v>
      </c>
      <c r="R1115" s="14">
        <f>INDEX(挂机升级突破!$BG$6:$BG$57,卡牌消耗!X1115)</f>
        <v>11</v>
      </c>
      <c r="S1115" s="14">
        <f>INDEX(挂机升级突破!BH$6:BH$57,卡牌消耗!$X1115)</f>
        <v>3</v>
      </c>
      <c r="T1115" s="14">
        <f>INDEX(挂机升级突破!BI$6:BI$57,卡牌消耗!$X1115)</f>
        <v>0</v>
      </c>
      <c r="U1115" s="14" t="str">
        <f t="shared" si="174"/>
        <v>柠檬精</v>
      </c>
      <c r="V1115" s="14">
        <f t="shared" si="175"/>
        <v>2</v>
      </c>
      <c r="W1115" s="14" t="str">
        <f t="shared" si="176"/>
        <v>柠檬精魂火-19</v>
      </c>
      <c r="X1115" s="14">
        <f t="shared" si="177"/>
        <v>19</v>
      </c>
      <c r="Y1115" s="14" t="str">
        <f>INDEX(挂机升级突破!$BJ$4:$BT$4,INDEX(挂机升级突破!$BG$6:$BG$57,卡牌消耗!X1115))</f>
        <v>金币</v>
      </c>
      <c r="Z1115" s="14">
        <f>ROUND(INDEX(挂机升级突破!$AZ$6:$AZ$57,卡牌消耗!X1115)*INDEX(卡牌消耗!$B$8:$F$8,V1115),0)</f>
        <v>5775</v>
      </c>
      <c r="AA1115" s="14" t="str">
        <f>IF(S1115&gt;0,INDEX(挂机升级突破!$BJ$4:$BT$4,S1115),"")</f>
        <v>紫色基础材料</v>
      </c>
      <c r="AB1115" s="14">
        <f>ROUND(INDEX(挂机升级突破!$BJ$6:$BT$57,卡牌消耗!X1115,S1115)*INDEX(卡牌消耗!$B$5:$F$5,V1115),0)</f>
        <v>24</v>
      </c>
      <c r="AC1115" s="14" t="str">
        <f>IF(T1115&gt;0,INDEX(挂机升级突破!$BJ$4:$BT$4,T1115),"")</f>
        <v/>
      </c>
      <c r="AD1115" s="14" t="str">
        <f>IF(T1115&gt;0,ROUND(INDEX(挂机升级突破!$BJ$6:$BT$57,卡牌消耗!X1115,T1115)*INDEX(卡牌消耗!$B$7:$F$7,V1115),0),"")</f>
        <v/>
      </c>
    </row>
    <row r="1116" spans="16:30" ht="16.5" x14ac:dyDescent="0.2">
      <c r="P1116" s="120">
        <v>1112</v>
      </c>
      <c r="Q1116" s="14">
        <f t="shared" si="173"/>
        <v>22</v>
      </c>
      <c r="R1116" s="14">
        <f>INDEX(挂机升级突破!$BG$6:$BG$57,卡牌消耗!X1116)</f>
        <v>11</v>
      </c>
      <c r="S1116" s="14">
        <f>INDEX(挂机升级突破!BH$6:BH$57,卡牌消耗!$X1116)</f>
        <v>3</v>
      </c>
      <c r="T1116" s="14">
        <f>INDEX(挂机升级突破!BI$6:BI$57,卡牌消耗!$X1116)</f>
        <v>0</v>
      </c>
      <c r="U1116" s="14" t="str">
        <f t="shared" si="174"/>
        <v>柠檬精</v>
      </c>
      <c r="V1116" s="14">
        <f t="shared" si="175"/>
        <v>2</v>
      </c>
      <c r="W1116" s="14" t="str">
        <f t="shared" si="176"/>
        <v>柠檬精魂火-20</v>
      </c>
      <c r="X1116" s="14">
        <f t="shared" si="177"/>
        <v>20</v>
      </c>
      <c r="Y1116" s="14" t="str">
        <f>INDEX(挂机升级突破!$BJ$4:$BT$4,INDEX(挂机升级突破!$BG$6:$BG$57,卡牌消耗!X1116))</f>
        <v>金币</v>
      </c>
      <c r="Z1116" s="14">
        <f>ROUND(INDEX(挂机升级突破!$AZ$6:$AZ$57,卡牌消耗!X1116)*INDEX(卡牌消耗!$B$8:$F$8,V1116),0)</f>
        <v>6440</v>
      </c>
      <c r="AA1116" s="14" t="str">
        <f>IF(S1116&gt;0,INDEX(挂机升级突破!$BJ$4:$BT$4,S1116),"")</f>
        <v>紫色基础材料</v>
      </c>
      <c r="AB1116" s="14">
        <f>ROUND(INDEX(挂机升级突破!$BJ$6:$BT$57,卡牌消耗!X1116,S1116)*INDEX(卡牌消耗!$B$5:$F$5,V1116),0)</f>
        <v>40</v>
      </c>
      <c r="AC1116" s="14" t="str">
        <f>IF(T1116&gt;0,INDEX(挂机升级突破!$BJ$4:$BT$4,T1116),"")</f>
        <v/>
      </c>
      <c r="AD1116" s="14" t="str">
        <f>IF(T1116&gt;0,ROUND(INDEX(挂机升级突破!$BJ$6:$BT$57,卡牌消耗!X1116,T1116)*INDEX(卡牌消耗!$B$7:$F$7,V1116),0),"")</f>
        <v/>
      </c>
    </row>
    <row r="1117" spans="16:30" ht="16.5" x14ac:dyDescent="0.2">
      <c r="P1117" s="120">
        <v>1113</v>
      </c>
      <c r="Q1117" s="14">
        <f t="shared" si="173"/>
        <v>22</v>
      </c>
      <c r="R1117" s="14">
        <f>INDEX(挂机升级突破!$BG$6:$BG$57,卡牌消耗!X1117)</f>
        <v>11</v>
      </c>
      <c r="S1117" s="14">
        <f>INDEX(挂机升级突破!BH$6:BH$57,卡牌消耗!$X1117)</f>
        <v>3</v>
      </c>
      <c r="T1117" s="14">
        <f>INDEX(挂机升级突破!BI$6:BI$57,卡牌消耗!$X1117)</f>
        <v>0</v>
      </c>
      <c r="U1117" s="14" t="str">
        <f t="shared" si="174"/>
        <v>柠檬精</v>
      </c>
      <c r="V1117" s="14">
        <f t="shared" si="175"/>
        <v>2</v>
      </c>
      <c r="W1117" s="14" t="str">
        <f t="shared" si="176"/>
        <v>柠檬精魂火-21</v>
      </c>
      <c r="X1117" s="14">
        <f t="shared" si="177"/>
        <v>21</v>
      </c>
      <c r="Y1117" s="14" t="str">
        <f>INDEX(挂机升级突破!$BJ$4:$BT$4,INDEX(挂机升级突破!$BG$6:$BG$57,卡牌消耗!X1117))</f>
        <v>金币</v>
      </c>
      <c r="Z1117" s="14">
        <f>ROUND(INDEX(挂机升级突破!$AZ$6:$AZ$57,卡牌消耗!X1117)*INDEX(卡牌消耗!$B$8:$F$8,V1117),0)</f>
        <v>7098</v>
      </c>
      <c r="AA1117" s="14" t="str">
        <f>IF(S1117&gt;0,INDEX(挂机升级突破!$BJ$4:$BT$4,S1117),"")</f>
        <v>紫色基础材料</v>
      </c>
      <c r="AB1117" s="14">
        <f>ROUND(INDEX(挂机升级突破!$BJ$6:$BT$57,卡牌消耗!X1117,S1117)*INDEX(卡牌消耗!$B$5:$F$5,V1117),0)</f>
        <v>40</v>
      </c>
      <c r="AC1117" s="14" t="str">
        <f>IF(T1117&gt;0,INDEX(挂机升级突破!$BJ$4:$BT$4,T1117),"")</f>
        <v/>
      </c>
      <c r="AD1117" s="14" t="str">
        <f>IF(T1117&gt;0,ROUND(INDEX(挂机升级突破!$BJ$6:$BT$57,卡牌消耗!X1117,T1117)*INDEX(卡牌消耗!$B$7:$F$7,V1117),0),"")</f>
        <v/>
      </c>
    </row>
    <row r="1118" spans="16:30" ht="16.5" x14ac:dyDescent="0.2">
      <c r="P1118" s="120">
        <v>1114</v>
      </c>
      <c r="Q1118" s="14">
        <f t="shared" si="173"/>
        <v>22</v>
      </c>
      <c r="R1118" s="14">
        <f>INDEX(挂机升级突破!$BG$6:$BG$57,卡牌消耗!X1118)</f>
        <v>11</v>
      </c>
      <c r="S1118" s="14">
        <f>INDEX(挂机升级突破!BH$6:BH$57,卡牌消耗!$X1118)</f>
        <v>3</v>
      </c>
      <c r="T1118" s="14">
        <f>INDEX(挂机升级突破!BI$6:BI$57,卡牌消耗!$X1118)</f>
        <v>0</v>
      </c>
      <c r="U1118" s="14" t="str">
        <f t="shared" si="174"/>
        <v>柠檬精</v>
      </c>
      <c r="V1118" s="14">
        <f t="shared" si="175"/>
        <v>2</v>
      </c>
      <c r="W1118" s="14" t="str">
        <f t="shared" si="176"/>
        <v>柠檬精魂火-22</v>
      </c>
      <c r="X1118" s="14">
        <f t="shared" si="177"/>
        <v>22</v>
      </c>
      <c r="Y1118" s="14" t="str">
        <f>INDEX(挂机升级突破!$BJ$4:$BT$4,INDEX(挂机升级突破!$BG$6:$BG$57,卡牌消耗!X1118))</f>
        <v>金币</v>
      </c>
      <c r="Z1118" s="14">
        <f>ROUND(INDEX(挂机升级突破!$AZ$6:$AZ$57,卡牌消耗!X1118)*INDEX(卡牌消耗!$B$8:$F$8,V1118),0)</f>
        <v>7917</v>
      </c>
      <c r="AA1118" s="14" t="str">
        <f>IF(S1118&gt;0,INDEX(挂机升级突破!$BJ$4:$BT$4,S1118),"")</f>
        <v>紫色基础材料</v>
      </c>
      <c r="AB1118" s="14">
        <f>ROUND(INDEX(挂机升级突破!$BJ$6:$BT$57,卡牌消耗!X1118,S1118)*INDEX(卡牌消耗!$B$5:$F$5,V1118),0)</f>
        <v>40</v>
      </c>
      <c r="AC1118" s="14" t="str">
        <f>IF(T1118&gt;0,INDEX(挂机升级突破!$BJ$4:$BT$4,T1118),"")</f>
        <v/>
      </c>
      <c r="AD1118" s="14" t="str">
        <f>IF(T1118&gt;0,ROUND(INDEX(挂机升级突破!$BJ$6:$BT$57,卡牌消耗!X1118,T1118)*INDEX(卡牌消耗!$B$7:$F$7,V1118),0),"")</f>
        <v/>
      </c>
    </row>
    <row r="1119" spans="16:30" ht="16.5" x14ac:dyDescent="0.2">
      <c r="P1119" s="120">
        <v>1115</v>
      </c>
      <c r="Q1119" s="14">
        <f t="shared" si="173"/>
        <v>22</v>
      </c>
      <c r="R1119" s="14">
        <f>INDEX(挂机升级突破!$BG$6:$BG$57,卡牌消耗!X1119)</f>
        <v>11</v>
      </c>
      <c r="S1119" s="14">
        <f>INDEX(挂机升级突破!BH$6:BH$57,卡牌消耗!$X1119)</f>
        <v>4</v>
      </c>
      <c r="T1119" s="14">
        <f>INDEX(挂机升级突破!BI$6:BI$57,卡牌消耗!$X1119)</f>
        <v>0</v>
      </c>
      <c r="U1119" s="14" t="str">
        <f t="shared" si="174"/>
        <v>柠檬精</v>
      </c>
      <c r="V1119" s="14">
        <f t="shared" si="175"/>
        <v>2</v>
      </c>
      <c r="W1119" s="14" t="str">
        <f t="shared" si="176"/>
        <v>柠檬精魂火-23</v>
      </c>
      <c r="X1119" s="14">
        <f t="shared" si="177"/>
        <v>23</v>
      </c>
      <c r="Y1119" s="14" t="str">
        <f>INDEX(挂机升级突破!$BJ$4:$BT$4,INDEX(挂机升级突破!$BG$6:$BG$57,卡牌消耗!X1119))</f>
        <v>金币</v>
      </c>
      <c r="Z1119" s="14">
        <f>ROUND(INDEX(挂机升级突破!$AZ$6:$AZ$57,卡牌消耗!X1119)*INDEX(卡牌消耗!$B$8:$F$8,V1119),0)</f>
        <v>8736</v>
      </c>
      <c r="AA1119" s="14" t="str">
        <f>IF(S1119&gt;0,INDEX(挂机升级突破!$BJ$4:$BT$4,S1119),"")</f>
        <v>橙色基础材料</v>
      </c>
      <c r="AB1119" s="14">
        <f>ROUND(INDEX(挂机升级突破!$BJ$6:$BT$57,卡牌消耗!X1119,S1119)*INDEX(卡牌消耗!$B$5:$F$5,V1119),0)</f>
        <v>10</v>
      </c>
      <c r="AC1119" s="14" t="str">
        <f>IF(T1119&gt;0,INDEX(挂机升级突破!$BJ$4:$BT$4,T1119),"")</f>
        <v/>
      </c>
      <c r="AD1119" s="14" t="str">
        <f>IF(T1119&gt;0,ROUND(INDEX(挂机升级突破!$BJ$6:$BT$57,卡牌消耗!X1119,T1119)*INDEX(卡牌消耗!$B$7:$F$7,V1119),0),"")</f>
        <v/>
      </c>
    </row>
    <row r="1120" spans="16:30" ht="16.5" x14ac:dyDescent="0.2">
      <c r="P1120" s="120">
        <v>1116</v>
      </c>
      <c r="Q1120" s="14">
        <f t="shared" si="173"/>
        <v>22</v>
      </c>
      <c r="R1120" s="14">
        <f>INDEX(挂机升级突破!$BG$6:$BG$57,卡牌消耗!X1120)</f>
        <v>11</v>
      </c>
      <c r="S1120" s="14">
        <f>INDEX(挂机升级突破!BH$6:BH$57,卡牌消耗!$X1120)</f>
        <v>4</v>
      </c>
      <c r="T1120" s="14">
        <f>INDEX(挂机升级突破!BI$6:BI$57,卡牌消耗!$X1120)</f>
        <v>0</v>
      </c>
      <c r="U1120" s="14" t="str">
        <f t="shared" si="174"/>
        <v>柠檬精</v>
      </c>
      <c r="V1120" s="14">
        <f t="shared" si="175"/>
        <v>2</v>
      </c>
      <c r="W1120" s="14" t="str">
        <f t="shared" si="176"/>
        <v>柠檬精魂火-24</v>
      </c>
      <c r="X1120" s="14">
        <f t="shared" si="177"/>
        <v>24</v>
      </c>
      <c r="Y1120" s="14" t="str">
        <f>INDEX(挂机升级突破!$BJ$4:$BT$4,INDEX(挂机升级突破!$BG$6:$BG$57,卡牌消耗!X1120))</f>
        <v>金币</v>
      </c>
      <c r="Z1120" s="14">
        <f>ROUND(INDEX(挂机升级突破!$AZ$6:$AZ$57,卡牌消耗!X1120)*INDEX(卡牌消耗!$B$8:$F$8,V1120),0)</f>
        <v>9744</v>
      </c>
      <c r="AA1120" s="14" t="str">
        <f>IF(S1120&gt;0,INDEX(挂机升级突破!$BJ$4:$BT$4,S1120),"")</f>
        <v>橙色基础材料</v>
      </c>
      <c r="AB1120" s="14">
        <f>ROUND(INDEX(挂机升级突破!$BJ$6:$BT$57,卡牌消耗!X1120,S1120)*INDEX(卡牌消耗!$B$5:$F$5,V1120),0)</f>
        <v>10</v>
      </c>
      <c r="AC1120" s="14" t="str">
        <f>IF(T1120&gt;0,INDEX(挂机升级突破!$BJ$4:$BT$4,T1120),"")</f>
        <v/>
      </c>
      <c r="AD1120" s="14" t="str">
        <f>IF(T1120&gt;0,ROUND(INDEX(挂机升级突破!$BJ$6:$BT$57,卡牌消耗!X1120,T1120)*INDEX(卡牌消耗!$B$7:$F$7,V1120),0),"")</f>
        <v/>
      </c>
    </row>
    <row r="1121" spans="16:30" ht="16.5" x14ac:dyDescent="0.2">
      <c r="P1121" s="120">
        <v>1117</v>
      </c>
      <c r="Q1121" s="14">
        <f t="shared" si="173"/>
        <v>22</v>
      </c>
      <c r="R1121" s="14">
        <f>INDEX(挂机升级突破!$BG$6:$BG$57,卡牌消耗!X1121)</f>
        <v>11</v>
      </c>
      <c r="S1121" s="14">
        <f>INDEX(挂机升级突破!BH$6:BH$57,卡牌消耗!$X1121)</f>
        <v>4</v>
      </c>
      <c r="T1121" s="14">
        <f>INDEX(挂机升级突破!BI$6:BI$57,卡牌消耗!$X1121)</f>
        <v>0</v>
      </c>
      <c r="U1121" s="14" t="str">
        <f t="shared" si="174"/>
        <v>柠檬精</v>
      </c>
      <c r="V1121" s="14">
        <f t="shared" si="175"/>
        <v>2</v>
      </c>
      <c r="W1121" s="14" t="str">
        <f t="shared" si="176"/>
        <v>柠檬精魂火-25</v>
      </c>
      <c r="X1121" s="14">
        <f t="shared" si="177"/>
        <v>25</v>
      </c>
      <c r="Y1121" s="14" t="str">
        <f>INDEX(挂机升级突破!$BJ$4:$BT$4,INDEX(挂机升级突破!$BG$6:$BG$57,卡牌消耗!X1121))</f>
        <v>金币</v>
      </c>
      <c r="Z1121" s="14">
        <f>ROUND(INDEX(挂机升级突破!$AZ$6:$AZ$57,卡牌消耗!X1121)*INDEX(卡牌消耗!$B$8:$F$8,V1121),0)</f>
        <v>12012</v>
      </c>
      <c r="AA1121" s="14" t="str">
        <f>IF(S1121&gt;0,INDEX(挂机升级突破!$BJ$4:$BT$4,S1121),"")</f>
        <v>橙色基础材料</v>
      </c>
      <c r="AB1121" s="14">
        <f>ROUND(INDEX(挂机升级突破!$BJ$6:$BT$57,卡牌消耗!X1121,S1121)*INDEX(卡牌消耗!$B$5:$F$5,V1121),0)</f>
        <v>10</v>
      </c>
      <c r="AC1121" s="14" t="str">
        <f>IF(T1121&gt;0,INDEX(挂机升级突破!$BJ$4:$BT$4,T1121),"")</f>
        <v/>
      </c>
      <c r="AD1121" s="14" t="str">
        <f>IF(T1121&gt;0,ROUND(INDEX(挂机升级突破!$BJ$6:$BT$57,卡牌消耗!X1121,T1121)*INDEX(卡牌消耗!$B$7:$F$7,V1121),0),"")</f>
        <v/>
      </c>
    </row>
    <row r="1122" spans="16:30" ht="16.5" x14ac:dyDescent="0.2">
      <c r="P1122" s="120">
        <v>1118</v>
      </c>
      <c r="Q1122" s="14">
        <f t="shared" si="173"/>
        <v>22</v>
      </c>
      <c r="R1122" s="14">
        <f>INDEX(挂机升级突破!$BG$6:$BG$57,卡牌消耗!X1122)</f>
        <v>11</v>
      </c>
      <c r="S1122" s="14">
        <f>INDEX(挂机升级突破!BH$6:BH$57,卡牌消耗!$X1122)</f>
        <v>4</v>
      </c>
      <c r="T1122" s="14">
        <f>INDEX(挂机升级突破!BI$6:BI$57,卡牌消耗!$X1122)</f>
        <v>0</v>
      </c>
      <c r="U1122" s="14" t="str">
        <f t="shared" si="174"/>
        <v>柠檬精</v>
      </c>
      <c r="V1122" s="14">
        <f t="shared" si="175"/>
        <v>2</v>
      </c>
      <c r="W1122" s="14" t="str">
        <f t="shared" si="176"/>
        <v>柠檬精魂火-26</v>
      </c>
      <c r="X1122" s="14">
        <f t="shared" si="177"/>
        <v>26</v>
      </c>
      <c r="Y1122" s="14" t="str">
        <f>INDEX(挂机升级突破!$BJ$4:$BT$4,INDEX(挂机升级突破!$BG$6:$BG$57,卡牌消耗!X1122))</f>
        <v>金币</v>
      </c>
      <c r="Z1122" s="14">
        <f>ROUND(INDEX(挂机升级突破!$AZ$6:$AZ$57,卡牌消耗!X1122)*INDEX(卡牌消耗!$B$8:$F$8,V1122),0)</f>
        <v>13398</v>
      </c>
      <c r="AA1122" s="14" t="str">
        <f>IF(S1122&gt;0,INDEX(挂机升级突破!$BJ$4:$BT$4,S1122),"")</f>
        <v>橙色基础材料</v>
      </c>
      <c r="AB1122" s="14">
        <f>ROUND(INDEX(挂机升级突破!$BJ$6:$BT$57,卡牌消耗!X1122,S1122)*INDEX(卡牌消耗!$B$5:$F$5,V1122),0)</f>
        <v>13</v>
      </c>
      <c r="AC1122" s="14" t="str">
        <f>IF(T1122&gt;0,INDEX(挂机升级突破!$BJ$4:$BT$4,T1122),"")</f>
        <v/>
      </c>
      <c r="AD1122" s="14" t="str">
        <f>IF(T1122&gt;0,ROUND(INDEX(挂机升级突破!$BJ$6:$BT$57,卡牌消耗!X1122,T1122)*INDEX(卡牌消耗!$B$7:$F$7,V1122),0),"")</f>
        <v/>
      </c>
    </row>
    <row r="1123" spans="16:30" ht="16.5" x14ac:dyDescent="0.2">
      <c r="P1123" s="120">
        <v>1119</v>
      </c>
      <c r="Q1123" s="14">
        <f t="shared" si="173"/>
        <v>22</v>
      </c>
      <c r="R1123" s="14">
        <f>INDEX(挂机升级突破!$BG$6:$BG$57,卡牌消耗!X1123)</f>
        <v>11</v>
      </c>
      <c r="S1123" s="14">
        <f>INDEX(挂机升级突破!BH$6:BH$57,卡牌消耗!$X1123)</f>
        <v>4</v>
      </c>
      <c r="T1123" s="14">
        <f>INDEX(挂机升级突破!BI$6:BI$57,卡牌消耗!$X1123)</f>
        <v>0</v>
      </c>
      <c r="U1123" s="14" t="str">
        <f t="shared" si="174"/>
        <v>柠檬精</v>
      </c>
      <c r="V1123" s="14">
        <f t="shared" si="175"/>
        <v>2</v>
      </c>
      <c r="W1123" s="14" t="str">
        <f t="shared" si="176"/>
        <v>柠檬精魂火-27</v>
      </c>
      <c r="X1123" s="14">
        <f t="shared" si="177"/>
        <v>27</v>
      </c>
      <c r="Y1123" s="14" t="str">
        <f>INDEX(挂机升级突破!$BJ$4:$BT$4,INDEX(挂机升级突破!$BG$6:$BG$57,卡牌消耗!X1123))</f>
        <v>金币</v>
      </c>
      <c r="Z1123" s="14">
        <f>ROUND(INDEX(挂机升级突破!$AZ$6:$AZ$57,卡牌消耗!X1123)*INDEX(卡牌消耗!$B$8:$F$8,V1123),0)</f>
        <v>15043</v>
      </c>
      <c r="AA1123" s="14" t="str">
        <f>IF(S1123&gt;0,INDEX(挂机升级突破!$BJ$4:$BT$4,S1123),"")</f>
        <v>橙色基础材料</v>
      </c>
      <c r="AB1123" s="14">
        <f>ROUND(INDEX(挂机升级突破!$BJ$6:$BT$57,卡牌消耗!X1123,S1123)*INDEX(卡牌消耗!$B$5:$F$5,V1123),0)</f>
        <v>13</v>
      </c>
      <c r="AC1123" s="14" t="str">
        <f>IF(T1123&gt;0,INDEX(挂机升级突破!$BJ$4:$BT$4,T1123),"")</f>
        <v/>
      </c>
      <c r="AD1123" s="14" t="str">
        <f>IF(T1123&gt;0,ROUND(INDEX(挂机升级突破!$BJ$6:$BT$57,卡牌消耗!X1123,T1123)*INDEX(卡牌消耗!$B$7:$F$7,V1123),0),"")</f>
        <v/>
      </c>
    </row>
    <row r="1124" spans="16:30" ht="16.5" x14ac:dyDescent="0.2">
      <c r="P1124" s="120">
        <v>1120</v>
      </c>
      <c r="Q1124" s="14">
        <f t="shared" si="173"/>
        <v>22</v>
      </c>
      <c r="R1124" s="14">
        <f>INDEX(挂机升级突破!$BG$6:$BG$57,卡牌消耗!X1124)</f>
        <v>11</v>
      </c>
      <c r="S1124" s="14">
        <f>INDEX(挂机升级突破!BH$6:BH$57,卡牌消耗!$X1124)</f>
        <v>4</v>
      </c>
      <c r="T1124" s="14">
        <f>INDEX(挂机升级突破!BI$6:BI$57,卡牌消耗!$X1124)</f>
        <v>0</v>
      </c>
      <c r="U1124" s="14" t="str">
        <f t="shared" si="174"/>
        <v>柠檬精</v>
      </c>
      <c r="V1124" s="14">
        <f t="shared" si="175"/>
        <v>2</v>
      </c>
      <c r="W1124" s="14" t="str">
        <f t="shared" si="176"/>
        <v>柠檬精魂火-28</v>
      </c>
      <c r="X1124" s="14">
        <f t="shared" si="177"/>
        <v>28</v>
      </c>
      <c r="Y1124" s="14" t="str">
        <f>INDEX(挂机升级突破!$BJ$4:$BT$4,INDEX(挂机升级突破!$BG$6:$BG$57,卡牌消耗!X1124))</f>
        <v>金币</v>
      </c>
      <c r="Z1124" s="14">
        <f>ROUND(INDEX(挂机升级突破!$AZ$6:$AZ$57,卡牌消耗!X1124)*INDEX(卡牌消耗!$B$8:$F$8,V1124),0)</f>
        <v>16779</v>
      </c>
      <c r="AA1124" s="14" t="str">
        <f>IF(S1124&gt;0,INDEX(挂机升级突破!$BJ$4:$BT$4,S1124),"")</f>
        <v>橙色基础材料</v>
      </c>
      <c r="AB1124" s="14">
        <f>ROUND(INDEX(挂机升级突破!$BJ$6:$BT$57,卡牌消耗!X1124,S1124)*INDEX(卡牌消耗!$B$5:$F$5,V1124),0)</f>
        <v>13</v>
      </c>
      <c r="AC1124" s="14" t="str">
        <f>IF(T1124&gt;0,INDEX(挂机升级突破!$BJ$4:$BT$4,T1124),"")</f>
        <v/>
      </c>
      <c r="AD1124" s="14" t="str">
        <f>IF(T1124&gt;0,ROUND(INDEX(挂机升级突破!$BJ$6:$BT$57,卡牌消耗!X1124,T1124)*INDEX(卡牌消耗!$B$7:$F$7,V1124),0),"")</f>
        <v/>
      </c>
    </row>
    <row r="1125" spans="16:30" ht="16.5" x14ac:dyDescent="0.2">
      <c r="P1125" s="120">
        <v>1121</v>
      </c>
      <c r="Q1125" s="14">
        <f t="shared" si="173"/>
        <v>22</v>
      </c>
      <c r="R1125" s="14">
        <f>INDEX(挂机升级突破!$BG$6:$BG$57,卡牌消耗!X1125)</f>
        <v>11</v>
      </c>
      <c r="S1125" s="14">
        <f>INDEX(挂机升级突破!BH$6:BH$57,卡牌消耗!$X1125)</f>
        <v>4</v>
      </c>
      <c r="T1125" s="14">
        <f>INDEX(挂机升级突破!BI$6:BI$57,卡牌消耗!$X1125)</f>
        <v>0</v>
      </c>
      <c r="U1125" s="14" t="str">
        <f t="shared" si="174"/>
        <v>柠檬精</v>
      </c>
      <c r="V1125" s="14">
        <f t="shared" si="175"/>
        <v>2</v>
      </c>
      <c r="W1125" s="14" t="str">
        <f t="shared" si="176"/>
        <v>柠檬精魂火-29</v>
      </c>
      <c r="X1125" s="14">
        <f t="shared" si="177"/>
        <v>29</v>
      </c>
      <c r="Y1125" s="14" t="str">
        <f>INDEX(挂机升级突破!$BJ$4:$BT$4,INDEX(挂机升级突破!$BG$6:$BG$57,卡牌消耗!X1125))</f>
        <v>金币</v>
      </c>
      <c r="Z1125" s="14">
        <f>ROUND(INDEX(挂机升级突破!$AZ$6:$AZ$57,卡牌消耗!X1125)*INDEX(卡牌消耗!$B$8:$F$8,V1125),0)</f>
        <v>17350</v>
      </c>
      <c r="AA1125" s="14" t="str">
        <f>IF(S1125&gt;0,INDEX(挂机升级突破!$BJ$4:$BT$4,S1125),"")</f>
        <v>橙色基础材料</v>
      </c>
      <c r="AB1125" s="14">
        <f>ROUND(INDEX(挂机升级突破!$BJ$6:$BT$57,卡牌消耗!X1125,S1125)*INDEX(卡牌消耗!$B$5:$F$5,V1125),0)</f>
        <v>15</v>
      </c>
      <c r="AC1125" s="14" t="str">
        <f>IF(T1125&gt;0,INDEX(挂机升级突破!$BJ$4:$BT$4,T1125),"")</f>
        <v/>
      </c>
      <c r="AD1125" s="14" t="str">
        <f>IF(T1125&gt;0,ROUND(INDEX(挂机升级突破!$BJ$6:$BT$57,卡牌消耗!X1125,T1125)*INDEX(卡牌消耗!$B$7:$F$7,V1125),0),"")</f>
        <v/>
      </c>
    </row>
    <row r="1126" spans="16:30" ht="16.5" x14ac:dyDescent="0.2">
      <c r="P1126" s="120">
        <v>1122</v>
      </c>
      <c r="Q1126" s="14">
        <f t="shared" si="173"/>
        <v>22</v>
      </c>
      <c r="R1126" s="14">
        <f>INDEX(挂机升级突破!$BG$6:$BG$57,卡牌消耗!X1126)</f>
        <v>11</v>
      </c>
      <c r="S1126" s="14">
        <f>INDEX(挂机升级突破!BH$6:BH$57,卡牌消耗!$X1126)</f>
        <v>4</v>
      </c>
      <c r="T1126" s="14">
        <f>INDEX(挂机升级突破!BI$6:BI$57,卡牌消耗!$X1126)</f>
        <v>0</v>
      </c>
      <c r="U1126" s="14" t="str">
        <f t="shared" si="174"/>
        <v>柠檬精</v>
      </c>
      <c r="V1126" s="14">
        <f t="shared" si="175"/>
        <v>2</v>
      </c>
      <c r="W1126" s="14" t="str">
        <f t="shared" si="176"/>
        <v>柠檬精魂火-30</v>
      </c>
      <c r="X1126" s="14">
        <f t="shared" si="177"/>
        <v>30</v>
      </c>
      <c r="Y1126" s="14" t="str">
        <f>INDEX(挂机升级突破!$BJ$4:$BT$4,INDEX(挂机升级突破!$BG$6:$BG$57,卡牌消耗!X1126))</f>
        <v>金币</v>
      </c>
      <c r="Z1126" s="14">
        <f>ROUND(INDEX(挂机升级突破!$AZ$6:$AZ$57,卡牌消耗!X1126)*INDEX(卡牌消耗!$B$8:$F$8,V1126),0)</f>
        <v>19352</v>
      </c>
      <c r="AA1126" s="14" t="str">
        <f>IF(S1126&gt;0,INDEX(挂机升级突破!$BJ$4:$BT$4,S1126),"")</f>
        <v>橙色基础材料</v>
      </c>
      <c r="AB1126" s="14">
        <f>ROUND(INDEX(挂机升级突破!$BJ$6:$BT$57,卡牌消耗!X1126,S1126)*INDEX(卡牌消耗!$B$5:$F$5,V1126),0)</f>
        <v>15</v>
      </c>
      <c r="AC1126" s="14" t="str">
        <f>IF(T1126&gt;0,INDEX(挂机升级突破!$BJ$4:$BT$4,T1126),"")</f>
        <v/>
      </c>
      <c r="AD1126" s="14" t="str">
        <f>IF(T1126&gt;0,ROUND(INDEX(挂机升级突破!$BJ$6:$BT$57,卡牌消耗!X1126,T1126)*INDEX(卡牌消耗!$B$7:$F$7,V1126),0),"")</f>
        <v/>
      </c>
    </row>
    <row r="1127" spans="16:30" ht="16.5" x14ac:dyDescent="0.2">
      <c r="P1127" s="120">
        <v>1123</v>
      </c>
      <c r="Q1127" s="14">
        <f t="shared" si="173"/>
        <v>22</v>
      </c>
      <c r="R1127" s="14">
        <f>INDEX(挂机升级突破!$BG$6:$BG$57,卡牌消耗!X1127)</f>
        <v>11</v>
      </c>
      <c r="S1127" s="14">
        <f>INDEX(挂机升级突破!BH$6:BH$57,卡牌消耗!$X1127)</f>
        <v>4</v>
      </c>
      <c r="T1127" s="14">
        <f>INDEX(挂机升级突破!BI$6:BI$57,卡牌消耗!$X1127)</f>
        <v>0</v>
      </c>
      <c r="U1127" s="14" t="str">
        <f t="shared" si="174"/>
        <v>柠檬精</v>
      </c>
      <c r="V1127" s="14">
        <f t="shared" si="175"/>
        <v>2</v>
      </c>
      <c r="W1127" s="14" t="str">
        <f t="shared" si="176"/>
        <v>柠檬精魂火-31</v>
      </c>
      <c r="X1127" s="14">
        <f t="shared" si="177"/>
        <v>31</v>
      </c>
      <c r="Y1127" s="14" t="str">
        <f>INDEX(挂机升级突破!$BJ$4:$BT$4,INDEX(挂机升级突破!$BG$6:$BG$57,卡牌消耗!X1127))</f>
        <v>金币</v>
      </c>
      <c r="Z1127" s="14">
        <f>ROUND(INDEX(挂机升级突破!$AZ$6:$AZ$57,卡牌消耗!X1127)*INDEX(卡牌消耗!$B$8:$F$8,V1127),0)</f>
        <v>20090</v>
      </c>
      <c r="AA1127" s="14" t="str">
        <f>IF(S1127&gt;0,INDEX(挂机升级突破!$BJ$4:$BT$4,S1127),"")</f>
        <v>橙色基础材料</v>
      </c>
      <c r="AB1127" s="14">
        <f>ROUND(INDEX(挂机升级突破!$BJ$6:$BT$57,卡牌消耗!X1127,S1127)*INDEX(卡牌消耗!$B$5:$F$5,V1127),0)</f>
        <v>15</v>
      </c>
      <c r="AC1127" s="14" t="str">
        <f>IF(T1127&gt;0,INDEX(挂机升级突破!$BJ$4:$BT$4,T1127),"")</f>
        <v/>
      </c>
      <c r="AD1127" s="14" t="str">
        <f>IF(T1127&gt;0,ROUND(INDEX(挂机升级突破!$BJ$6:$BT$57,卡牌消耗!X1127,T1127)*INDEX(卡牌消耗!$B$7:$F$7,V1127),0),"")</f>
        <v/>
      </c>
    </row>
    <row r="1128" spans="16:30" ht="16.5" x14ac:dyDescent="0.2">
      <c r="P1128" s="120">
        <v>1124</v>
      </c>
      <c r="Q1128" s="14">
        <f t="shared" si="173"/>
        <v>22</v>
      </c>
      <c r="R1128" s="14">
        <f>INDEX(挂机升级突破!$BG$6:$BG$57,卡牌消耗!X1128)</f>
        <v>11</v>
      </c>
      <c r="S1128" s="14">
        <f>INDEX(挂机升级突破!BH$6:BH$57,卡牌消耗!$X1128)</f>
        <v>4</v>
      </c>
      <c r="T1128" s="14">
        <f>INDEX(挂机升级突破!BI$6:BI$57,卡牌消耗!$X1128)</f>
        <v>0</v>
      </c>
      <c r="U1128" s="14" t="str">
        <f t="shared" si="174"/>
        <v>柠檬精</v>
      </c>
      <c r="V1128" s="14">
        <f t="shared" si="175"/>
        <v>2</v>
      </c>
      <c r="W1128" s="14" t="str">
        <f t="shared" si="176"/>
        <v>柠檬精魂火-32</v>
      </c>
      <c r="X1128" s="14">
        <f t="shared" si="177"/>
        <v>32</v>
      </c>
      <c r="Y1128" s="14" t="str">
        <f>INDEX(挂机升级突破!$BJ$4:$BT$4,INDEX(挂机升级突破!$BG$6:$BG$57,卡牌消耗!X1128))</f>
        <v>金币</v>
      </c>
      <c r="Z1128" s="14">
        <f>ROUND(INDEX(挂机升级突破!$AZ$6:$AZ$57,卡牌消耗!X1128)*INDEX(卡牌消耗!$B$8:$F$8,V1128),0)</f>
        <v>22411</v>
      </c>
      <c r="AA1128" s="14" t="str">
        <f>IF(S1128&gt;0,INDEX(挂机升级突破!$BJ$4:$BT$4,S1128),"")</f>
        <v>橙色基础材料</v>
      </c>
      <c r="AB1128" s="14">
        <f>ROUND(INDEX(挂机升级突破!$BJ$6:$BT$57,卡牌消耗!X1128,S1128)*INDEX(卡牌消耗!$B$5:$F$5,V1128),0)</f>
        <v>15</v>
      </c>
      <c r="AC1128" s="14" t="str">
        <f>IF(T1128&gt;0,INDEX(挂机升级突破!$BJ$4:$BT$4,T1128),"")</f>
        <v/>
      </c>
      <c r="AD1128" s="14" t="str">
        <f>IF(T1128&gt;0,ROUND(INDEX(挂机升级突破!$BJ$6:$BT$57,卡牌消耗!X1128,T1128)*INDEX(卡牌消耗!$B$7:$F$7,V1128),0),"")</f>
        <v/>
      </c>
    </row>
    <row r="1129" spans="16:30" ht="16.5" x14ac:dyDescent="0.2">
      <c r="P1129" s="120">
        <v>1125</v>
      </c>
      <c r="Q1129" s="14">
        <f t="shared" si="173"/>
        <v>22</v>
      </c>
      <c r="R1129" s="14">
        <f>INDEX(挂机升级突破!$BG$6:$BG$57,卡牌消耗!X1129)</f>
        <v>11</v>
      </c>
      <c r="S1129" s="14">
        <f>INDEX(挂机升级突破!BH$6:BH$57,卡牌消耗!$X1129)</f>
        <v>4</v>
      </c>
      <c r="T1129" s="14">
        <f>INDEX(挂机升级突破!BI$6:BI$57,卡牌消耗!$X1129)</f>
        <v>0</v>
      </c>
      <c r="U1129" s="14" t="str">
        <f t="shared" si="174"/>
        <v>柠檬精</v>
      </c>
      <c r="V1129" s="14">
        <f t="shared" si="175"/>
        <v>2</v>
      </c>
      <c r="W1129" s="14" t="str">
        <f t="shared" si="176"/>
        <v>柠檬精魂火-33</v>
      </c>
      <c r="X1129" s="14">
        <f t="shared" si="177"/>
        <v>33</v>
      </c>
      <c r="Y1129" s="14" t="str">
        <f>INDEX(挂机升级突破!$BJ$4:$BT$4,INDEX(挂机升级突破!$BG$6:$BG$57,卡牌消耗!X1129))</f>
        <v>金币</v>
      </c>
      <c r="Z1129" s="14">
        <f>ROUND(INDEX(挂机升级突破!$AZ$6:$AZ$57,卡牌消耗!X1129)*INDEX(卡牌消耗!$B$8:$F$8,V1129),0)</f>
        <v>23027</v>
      </c>
      <c r="AA1129" s="14" t="str">
        <f>IF(S1129&gt;0,INDEX(挂机升级突破!$BJ$4:$BT$4,S1129),"")</f>
        <v>橙色基础材料</v>
      </c>
      <c r="AB1129" s="14">
        <f>ROUND(INDEX(挂机升级突破!$BJ$6:$BT$57,卡牌消耗!X1129,S1129)*INDEX(卡牌消耗!$B$5:$F$5,V1129),0)</f>
        <v>15</v>
      </c>
      <c r="AC1129" s="14" t="str">
        <f>IF(T1129&gt;0,INDEX(挂机升级突破!$BJ$4:$BT$4,T1129),"")</f>
        <v/>
      </c>
      <c r="AD1129" s="14" t="str">
        <f>IF(T1129&gt;0,ROUND(INDEX(挂机升级突破!$BJ$6:$BT$57,卡牌消耗!X1129,T1129)*INDEX(卡牌消耗!$B$7:$F$7,V1129),0),"")</f>
        <v/>
      </c>
    </row>
    <row r="1130" spans="16:30" ht="16.5" x14ac:dyDescent="0.2">
      <c r="P1130" s="120">
        <v>1126</v>
      </c>
      <c r="Q1130" s="14">
        <f t="shared" si="173"/>
        <v>22</v>
      </c>
      <c r="R1130" s="14">
        <f>INDEX(挂机升级突破!$BG$6:$BG$57,卡牌消耗!X1130)</f>
        <v>11</v>
      </c>
      <c r="S1130" s="14">
        <f>INDEX(挂机升级突破!BH$6:BH$57,卡牌消耗!$X1130)</f>
        <v>4</v>
      </c>
      <c r="T1130" s="14">
        <f>INDEX(挂机升级突破!BI$6:BI$57,卡牌消耗!$X1130)</f>
        <v>0</v>
      </c>
      <c r="U1130" s="14" t="str">
        <f t="shared" si="174"/>
        <v>柠檬精</v>
      </c>
      <c r="V1130" s="14">
        <f t="shared" si="175"/>
        <v>2</v>
      </c>
      <c r="W1130" s="14" t="str">
        <f t="shared" si="176"/>
        <v>柠檬精魂火-34</v>
      </c>
      <c r="X1130" s="14">
        <f t="shared" si="177"/>
        <v>34</v>
      </c>
      <c r="Y1130" s="14" t="str">
        <f>INDEX(挂机升级突破!$BJ$4:$BT$4,INDEX(挂机升级突破!$BG$6:$BG$57,卡牌消耗!X1130))</f>
        <v>金币</v>
      </c>
      <c r="Z1130" s="14">
        <f>ROUND(INDEX(挂机升级突破!$AZ$6:$AZ$57,卡牌消耗!X1130)*INDEX(卡牌消耗!$B$8:$F$8,V1130),0)</f>
        <v>25683</v>
      </c>
      <c r="AA1130" s="14" t="str">
        <f>IF(S1130&gt;0,INDEX(挂机升级突破!$BJ$4:$BT$4,S1130),"")</f>
        <v>橙色基础材料</v>
      </c>
      <c r="AB1130" s="14">
        <f>ROUND(INDEX(挂机升级突破!$BJ$6:$BT$57,卡牌消耗!X1130,S1130)*INDEX(卡牌消耗!$B$5:$F$5,V1130),0)</f>
        <v>17</v>
      </c>
      <c r="AC1130" s="14" t="str">
        <f>IF(T1130&gt;0,INDEX(挂机升级突破!$BJ$4:$BT$4,T1130),"")</f>
        <v/>
      </c>
      <c r="AD1130" s="14" t="str">
        <f>IF(T1130&gt;0,ROUND(INDEX(挂机升级突破!$BJ$6:$BT$57,卡牌消耗!X1130,T1130)*INDEX(卡牌消耗!$B$7:$F$7,V1130),0),"")</f>
        <v/>
      </c>
    </row>
    <row r="1131" spans="16:30" ht="16.5" x14ac:dyDescent="0.2">
      <c r="P1131" s="120">
        <v>1127</v>
      </c>
      <c r="Q1131" s="14">
        <f t="shared" si="173"/>
        <v>22</v>
      </c>
      <c r="R1131" s="14">
        <f>INDEX(挂机升级突破!$BG$6:$BG$57,卡牌消耗!X1131)</f>
        <v>11</v>
      </c>
      <c r="S1131" s="14">
        <f>INDEX(挂机升级突破!BH$6:BH$57,卡牌消耗!$X1131)</f>
        <v>4</v>
      </c>
      <c r="T1131" s="14">
        <f>INDEX(挂机升级突破!BI$6:BI$57,卡牌消耗!$X1131)</f>
        <v>0</v>
      </c>
      <c r="U1131" s="14" t="str">
        <f t="shared" si="174"/>
        <v>柠檬精</v>
      </c>
      <c r="V1131" s="14">
        <f t="shared" si="175"/>
        <v>2</v>
      </c>
      <c r="W1131" s="14" t="str">
        <f t="shared" si="176"/>
        <v>柠檬精魂火-35</v>
      </c>
      <c r="X1131" s="14">
        <f t="shared" si="177"/>
        <v>35</v>
      </c>
      <c r="Y1131" s="14" t="str">
        <f>INDEX(挂机升级突破!$BJ$4:$BT$4,INDEX(挂机升级突破!$BG$6:$BG$57,卡牌消耗!X1131))</f>
        <v>金币</v>
      </c>
      <c r="Z1131" s="14">
        <f>ROUND(INDEX(挂机升级突破!$AZ$6:$AZ$57,卡牌消耗!X1131)*INDEX(卡牌消耗!$B$8:$F$8,V1131),0)</f>
        <v>26159</v>
      </c>
      <c r="AA1131" s="14" t="str">
        <f>IF(S1131&gt;0,INDEX(挂机升级突破!$BJ$4:$BT$4,S1131),"")</f>
        <v>橙色基础材料</v>
      </c>
      <c r="AB1131" s="14">
        <f>ROUND(INDEX(挂机升级突破!$BJ$6:$BT$57,卡牌消耗!X1131,S1131)*INDEX(卡牌消耗!$B$5:$F$5,V1131),0)</f>
        <v>17</v>
      </c>
      <c r="AC1131" s="14" t="str">
        <f>IF(T1131&gt;0,INDEX(挂机升级突破!$BJ$4:$BT$4,T1131),"")</f>
        <v/>
      </c>
      <c r="AD1131" s="14" t="str">
        <f>IF(T1131&gt;0,ROUND(INDEX(挂机升级突破!$BJ$6:$BT$57,卡牌消耗!X1131,T1131)*INDEX(卡牌消耗!$B$7:$F$7,V1131),0),"")</f>
        <v/>
      </c>
    </row>
    <row r="1132" spans="16:30" ht="16.5" x14ac:dyDescent="0.2">
      <c r="P1132" s="120">
        <v>1128</v>
      </c>
      <c r="Q1132" s="14">
        <f t="shared" si="173"/>
        <v>22</v>
      </c>
      <c r="R1132" s="14">
        <f>INDEX(挂机升级突破!$BG$6:$BG$57,卡牌消耗!X1132)</f>
        <v>11</v>
      </c>
      <c r="S1132" s="14">
        <f>INDEX(挂机升级突破!BH$6:BH$57,卡牌消耗!$X1132)</f>
        <v>4</v>
      </c>
      <c r="T1132" s="14">
        <f>INDEX(挂机升级突破!BI$6:BI$57,卡牌消耗!$X1132)</f>
        <v>0</v>
      </c>
      <c r="U1132" s="14" t="str">
        <f t="shared" si="174"/>
        <v>柠檬精</v>
      </c>
      <c r="V1132" s="14">
        <f t="shared" si="175"/>
        <v>2</v>
      </c>
      <c r="W1132" s="14" t="str">
        <f t="shared" si="176"/>
        <v>柠檬精魂火-36</v>
      </c>
      <c r="X1132" s="14">
        <f t="shared" si="177"/>
        <v>36</v>
      </c>
      <c r="Y1132" s="14" t="str">
        <f>INDEX(挂机升级突破!$BJ$4:$BT$4,INDEX(挂机升级突破!$BG$6:$BG$57,卡牌消耗!X1132))</f>
        <v>金币</v>
      </c>
      <c r="Z1132" s="14">
        <f>ROUND(INDEX(挂机升级突破!$AZ$6:$AZ$57,卡牌消耗!X1132)*INDEX(卡牌消耗!$B$8:$F$8,V1132),0)</f>
        <v>29176</v>
      </c>
      <c r="AA1132" s="14" t="str">
        <f>IF(S1132&gt;0,INDEX(挂机升级突破!$BJ$4:$BT$4,S1132),"")</f>
        <v>橙色基础材料</v>
      </c>
      <c r="AB1132" s="14">
        <f>ROUND(INDEX(挂机升级突破!$BJ$6:$BT$57,卡牌消耗!X1132,S1132)*INDEX(卡牌消耗!$B$5:$F$5,V1132),0)</f>
        <v>17</v>
      </c>
      <c r="AC1132" s="14" t="str">
        <f>IF(T1132&gt;0,INDEX(挂机升级突破!$BJ$4:$BT$4,T1132),"")</f>
        <v/>
      </c>
      <c r="AD1132" s="14" t="str">
        <f>IF(T1132&gt;0,ROUND(INDEX(挂机升级突破!$BJ$6:$BT$57,卡牌消耗!X1132,T1132)*INDEX(卡牌消耗!$B$7:$F$7,V1132),0),"")</f>
        <v/>
      </c>
    </row>
    <row r="1133" spans="16:30" ht="16.5" x14ac:dyDescent="0.2">
      <c r="P1133" s="120">
        <v>1129</v>
      </c>
      <c r="Q1133" s="14">
        <f t="shared" si="173"/>
        <v>22</v>
      </c>
      <c r="R1133" s="14">
        <f>INDEX(挂机升级突破!$BG$6:$BG$57,卡牌消耗!X1133)</f>
        <v>11</v>
      </c>
      <c r="S1133" s="14">
        <f>INDEX(挂机升级突破!BH$6:BH$57,卡牌消耗!$X1133)</f>
        <v>4</v>
      </c>
      <c r="T1133" s="14">
        <f>INDEX(挂机升级突破!BI$6:BI$57,卡牌消耗!$X1133)</f>
        <v>0</v>
      </c>
      <c r="U1133" s="14" t="str">
        <f t="shared" si="174"/>
        <v>柠檬精</v>
      </c>
      <c r="V1133" s="14">
        <f t="shared" si="175"/>
        <v>2</v>
      </c>
      <c r="W1133" s="14" t="str">
        <f t="shared" si="176"/>
        <v>柠檬精魂火-37</v>
      </c>
      <c r="X1133" s="14">
        <f t="shared" si="177"/>
        <v>37</v>
      </c>
      <c r="Y1133" s="14" t="str">
        <f>INDEX(挂机升级突破!$BJ$4:$BT$4,INDEX(挂机升级突破!$BG$6:$BG$57,卡牌消耗!X1133))</f>
        <v>金币</v>
      </c>
      <c r="Z1133" s="14">
        <f>ROUND(INDEX(挂机升级突破!$AZ$6:$AZ$57,卡牌消耗!X1133)*INDEX(卡牌消耗!$B$8:$F$8,V1133),0)</f>
        <v>29484</v>
      </c>
      <c r="AA1133" s="14" t="str">
        <f>IF(S1133&gt;0,INDEX(挂机升级突破!$BJ$4:$BT$4,S1133),"")</f>
        <v>橙色基础材料</v>
      </c>
      <c r="AB1133" s="14">
        <f>ROUND(INDEX(挂机升级突破!$BJ$6:$BT$57,卡牌消耗!X1133,S1133)*INDEX(卡牌消耗!$B$5:$F$5,V1133),0)</f>
        <v>17</v>
      </c>
      <c r="AC1133" s="14" t="str">
        <f>IF(T1133&gt;0,INDEX(挂机升级突破!$BJ$4:$BT$4,T1133),"")</f>
        <v/>
      </c>
      <c r="AD1133" s="14" t="str">
        <f>IF(T1133&gt;0,ROUND(INDEX(挂机升级突破!$BJ$6:$BT$57,卡牌消耗!X1133,T1133)*INDEX(卡牌消耗!$B$7:$F$7,V1133),0),"")</f>
        <v/>
      </c>
    </row>
    <row r="1134" spans="16:30" ht="16.5" x14ac:dyDescent="0.2">
      <c r="P1134" s="120">
        <v>1130</v>
      </c>
      <c r="Q1134" s="14">
        <f t="shared" si="173"/>
        <v>22</v>
      </c>
      <c r="R1134" s="14">
        <f>INDEX(挂机升级突破!$BG$6:$BG$57,卡牌消耗!X1134)</f>
        <v>11</v>
      </c>
      <c r="S1134" s="14">
        <f>INDEX(挂机升级突破!BH$6:BH$57,卡牌消耗!$X1134)</f>
        <v>5</v>
      </c>
      <c r="T1134" s="14">
        <f>INDEX(挂机升级突破!BI$6:BI$57,卡牌消耗!$X1134)</f>
        <v>0</v>
      </c>
      <c r="U1134" s="14" t="str">
        <f t="shared" si="174"/>
        <v>柠檬精</v>
      </c>
      <c r="V1134" s="14">
        <f t="shared" si="175"/>
        <v>2</v>
      </c>
      <c r="W1134" s="14" t="str">
        <f t="shared" si="176"/>
        <v>柠檬精魂火-38</v>
      </c>
      <c r="X1134" s="14">
        <f t="shared" si="177"/>
        <v>38</v>
      </c>
      <c r="Y1134" s="14" t="str">
        <f>INDEX(挂机升级突破!$BJ$4:$BT$4,INDEX(挂机升级突破!$BG$6:$BG$57,卡牌消耗!X1134))</f>
        <v>金币</v>
      </c>
      <c r="Z1134" s="14">
        <f>ROUND(INDEX(挂机升级突破!$AZ$6:$AZ$57,卡牌消耗!X1134)*INDEX(卡牌消耗!$B$8:$F$8,V1134),0)</f>
        <v>32886</v>
      </c>
      <c r="AA1134" s="14" t="str">
        <f>IF(S1134&gt;0,INDEX(挂机升级突破!$BJ$4:$BT$4,S1134),"")</f>
        <v>红色基础材料</v>
      </c>
      <c r="AB1134" s="14">
        <f>ROUND(INDEX(挂机升级突破!$BJ$6:$BT$57,卡牌消耗!X1134,S1134)*INDEX(卡牌消耗!$B$5:$F$5,V1134),0)</f>
        <v>6</v>
      </c>
      <c r="AC1134" s="14" t="str">
        <f>IF(T1134&gt;0,INDEX(挂机升级突破!$BJ$4:$BT$4,T1134),"")</f>
        <v/>
      </c>
      <c r="AD1134" s="14" t="str">
        <f>IF(T1134&gt;0,ROUND(INDEX(挂机升级突破!$BJ$6:$BT$57,卡牌消耗!X1134,T1134)*INDEX(卡牌消耗!$B$7:$F$7,V1134),0),"")</f>
        <v/>
      </c>
    </row>
    <row r="1135" spans="16:30" ht="16.5" x14ac:dyDescent="0.2">
      <c r="P1135" s="120">
        <v>1131</v>
      </c>
      <c r="Q1135" s="14">
        <f t="shared" si="173"/>
        <v>22</v>
      </c>
      <c r="R1135" s="14">
        <f>INDEX(挂机升级突破!$BG$6:$BG$57,卡牌消耗!X1135)</f>
        <v>11</v>
      </c>
      <c r="S1135" s="14">
        <f>INDEX(挂机升级突破!BH$6:BH$57,卡牌消耗!$X1135)</f>
        <v>5</v>
      </c>
      <c r="T1135" s="14">
        <f>INDEX(挂机升级突破!BI$6:BI$57,卡牌消耗!$X1135)</f>
        <v>0</v>
      </c>
      <c r="U1135" s="14" t="str">
        <f t="shared" si="174"/>
        <v>柠檬精</v>
      </c>
      <c r="V1135" s="14">
        <f t="shared" si="175"/>
        <v>2</v>
      </c>
      <c r="W1135" s="14" t="str">
        <f t="shared" si="176"/>
        <v>柠檬精魂火-39</v>
      </c>
      <c r="X1135" s="14">
        <f t="shared" si="177"/>
        <v>39</v>
      </c>
      <c r="Y1135" s="14" t="str">
        <f>INDEX(挂机升级突破!$BJ$4:$BT$4,INDEX(挂机升级突破!$BG$6:$BG$57,卡牌消耗!X1135))</f>
        <v>金币</v>
      </c>
      <c r="Z1135" s="14">
        <f>ROUND(INDEX(挂机升级突破!$AZ$6:$AZ$57,卡牌消耗!X1135)*INDEX(卡牌消耗!$B$8:$F$8,V1135),0)</f>
        <v>33002</v>
      </c>
      <c r="AA1135" s="14" t="str">
        <f>IF(S1135&gt;0,INDEX(挂机升级突破!$BJ$4:$BT$4,S1135),"")</f>
        <v>红色基础材料</v>
      </c>
      <c r="AB1135" s="14">
        <f>ROUND(INDEX(挂机升级突破!$BJ$6:$BT$57,卡牌消耗!X1135,S1135)*INDEX(卡牌消耗!$B$5:$F$5,V1135),0)</f>
        <v>6</v>
      </c>
      <c r="AC1135" s="14" t="str">
        <f>IF(T1135&gt;0,INDEX(挂机升级突破!$BJ$4:$BT$4,T1135),"")</f>
        <v/>
      </c>
      <c r="AD1135" s="14" t="str">
        <f>IF(T1135&gt;0,ROUND(INDEX(挂机升级突破!$BJ$6:$BT$57,卡牌消耗!X1135,T1135)*INDEX(卡牌消耗!$B$7:$F$7,V1135),0),"")</f>
        <v/>
      </c>
    </row>
    <row r="1136" spans="16:30" ht="16.5" x14ac:dyDescent="0.2">
      <c r="P1136" s="120">
        <v>1132</v>
      </c>
      <c r="Q1136" s="14">
        <f t="shared" si="173"/>
        <v>22</v>
      </c>
      <c r="R1136" s="14">
        <f>INDEX(挂机升级突破!$BG$6:$BG$57,卡牌消耗!X1136)</f>
        <v>11</v>
      </c>
      <c r="S1136" s="14">
        <f>INDEX(挂机升级突破!BH$6:BH$57,卡牌消耗!$X1136)</f>
        <v>5</v>
      </c>
      <c r="T1136" s="14">
        <f>INDEX(挂机升级突破!BI$6:BI$57,卡牌消耗!$X1136)</f>
        <v>0</v>
      </c>
      <c r="U1136" s="14" t="str">
        <f t="shared" si="174"/>
        <v>柠檬精</v>
      </c>
      <c r="V1136" s="14">
        <f t="shared" si="175"/>
        <v>2</v>
      </c>
      <c r="W1136" s="14" t="str">
        <f t="shared" si="176"/>
        <v>柠檬精魂火-40</v>
      </c>
      <c r="X1136" s="14">
        <f t="shared" si="177"/>
        <v>40</v>
      </c>
      <c r="Y1136" s="14" t="str">
        <f>INDEX(挂机升级突破!$BJ$4:$BT$4,INDEX(挂机升级突破!$BG$6:$BG$57,卡牌消耗!X1136))</f>
        <v>金币</v>
      </c>
      <c r="Z1136" s="14">
        <f>ROUND(INDEX(挂机升级突破!$AZ$6:$AZ$57,卡牌消耗!X1136)*INDEX(卡牌消耗!$B$8:$F$8,V1136),0)</f>
        <v>36810</v>
      </c>
      <c r="AA1136" s="14" t="str">
        <f>IF(S1136&gt;0,INDEX(挂机升级突破!$BJ$4:$BT$4,S1136),"")</f>
        <v>红色基础材料</v>
      </c>
      <c r="AB1136" s="14">
        <f>ROUND(INDEX(挂机升级突破!$BJ$6:$BT$57,卡牌消耗!X1136,S1136)*INDEX(卡牌消耗!$B$5:$F$5,V1136),0)</f>
        <v>6</v>
      </c>
      <c r="AC1136" s="14" t="str">
        <f>IF(T1136&gt;0,INDEX(挂机升级突破!$BJ$4:$BT$4,T1136),"")</f>
        <v/>
      </c>
      <c r="AD1136" s="14" t="str">
        <f>IF(T1136&gt;0,ROUND(INDEX(挂机升级突破!$BJ$6:$BT$57,卡牌消耗!X1136,T1136)*INDEX(卡牌消耗!$B$7:$F$7,V1136),0),"")</f>
        <v/>
      </c>
    </row>
    <row r="1137" spans="16:30" ht="16.5" x14ac:dyDescent="0.2">
      <c r="P1137" s="120">
        <v>1133</v>
      </c>
      <c r="Q1137" s="14">
        <f t="shared" si="173"/>
        <v>22</v>
      </c>
      <c r="R1137" s="14">
        <f>INDEX(挂机升级突破!$BG$6:$BG$57,卡牌消耗!X1137)</f>
        <v>11</v>
      </c>
      <c r="S1137" s="14">
        <f>INDEX(挂机升级突破!BH$6:BH$57,卡牌消耗!$X1137)</f>
        <v>5</v>
      </c>
      <c r="T1137" s="14">
        <f>INDEX(挂机升级突破!BI$6:BI$57,卡牌消耗!$X1137)</f>
        <v>10</v>
      </c>
      <c r="U1137" s="14" t="str">
        <f t="shared" si="174"/>
        <v>柠檬精</v>
      </c>
      <c r="V1137" s="14">
        <f t="shared" si="175"/>
        <v>2</v>
      </c>
      <c r="W1137" s="14" t="str">
        <f t="shared" si="176"/>
        <v>柠檬精魂火-41</v>
      </c>
      <c r="X1137" s="14">
        <f t="shared" si="177"/>
        <v>41</v>
      </c>
      <c r="Y1137" s="14" t="str">
        <f>INDEX(挂机升级突破!$BJ$4:$BT$4,INDEX(挂机升级突破!$BG$6:$BG$57,卡牌消耗!X1137))</f>
        <v>金币</v>
      </c>
      <c r="Z1137" s="14">
        <f>ROUND(INDEX(挂机升级突破!$AZ$6:$AZ$57,卡牌消耗!X1137)*INDEX(卡牌消耗!$B$8:$F$8,V1137),0)</f>
        <v>41251</v>
      </c>
      <c r="AA1137" s="14" t="str">
        <f>IF(S1137&gt;0,INDEX(挂机升级突破!$BJ$4:$BT$4,S1137),"")</f>
        <v>红色基础材料</v>
      </c>
      <c r="AB1137" s="14">
        <f>ROUND(INDEX(挂机升级突破!$BJ$6:$BT$57,卡牌消耗!X1137,S1137)*INDEX(卡牌消耗!$B$5:$F$5,V1137),0)</f>
        <v>7</v>
      </c>
      <c r="AC1137" s="14" t="str">
        <f>IF(T1137&gt;0,INDEX(挂机升级突破!$BJ$4:$BT$4,T1137),"")</f>
        <v>灵玉</v>
      </c>
      <c r="AD1137" s="14">
        <f>IF(T1137&gt;0,ROUND(INDEX(挂机升级突破!$BJ$6:$BT$57,卡牌消耗!X1137,T1137)*INDEX(卡牌消耗!$B$7:$F$7,V1137),0),"")</f>
        <v>1</v>
      </c>
    </row>
    <row r="1138" spans="16:30" ht="16.5" x14ac:dyDescent="0.2">
      <c r="P1138" s="120">
        <v>1134</v>
      </c>
      <c r="Q1138" s="14">
        <f t="shared" si="173"/>
        <v>22</v>
      </c>
      <c r="R1138" s="14">
        <f>INDEX(挂机升级突破!$BG$6:$BG$57,卡牌消耗!X1138)</f>
        <v>11</v>
      </c>
      <c r="S1138" s="14">
        <f>INDEX(挂机升级突破!BH$6:BH$57,卡牌消耗!$X1138)</f>
        <v>5</v>
      </c>
      <c r="T1138" s="14">
        <f>INDEX(挂机升级突破!BI$6:BI$57,卡牌消耗!$X1138)</f>
        <v>10</v>
      </c>
      <c r="U1138" s="14" t="str">
        <f t="shared" si="174"/>
        <v>柠檬精</v>
      </c>
      <c r="V1138" s="14">
        <f t="shared" si="175"/>
        <v>2</v>
      </c>
      <c r="W1138" s="14" t="str">
        <f t="shared" si="176"/>
        <v>柠檬精魂火-42</v>
      </c>
      <c r="X1138" s="14">
        <f t="shared" si="177"/>
        <v>42</v>
      </c>
      <c r="Y1138" s="14" t="str">
        <f>INDEX(挂机升级突破!$BJ$4:$BT$4,INDEX(挂机升级突破!$BG$6:$BG$57,卡牌消耗!X1138))</f>
        <v>金币</v>
      </c>
      <c r="Z1138" s="14">
        <f>ROUND(INDEX(挂机升级突破!$AZ$6:$AZ$57,卡牌消耗!X1138)*INDEX(卡牌消耗!$B$8:$F$8,V1138),0)</f>
        <v>46011</v>
      </c>
      <c r="AA1138" s="14" t="str">
        <f>IF(S1138&gt;0,INDEX(挂机升级突破!$BJ$4:$BT$4,S1138),"")</f>
        <v>红色基础材料</v>
      </c>
      <c r="AB1138" s="14">
        <f>ROUND(INDEX(挂机升级突破!$BJ$6:$BT$57,卡牌消耗!X1138,S1138)*INDEX(卡牌消耗!$B$5:$F$5,V1138),0)</f>
        <v>7</v>
      </c>
      <c r="AC1138" s="14" t="str">
        <f>IF(T1138&gt;0,INDEX(挂机升级突破!$BJ$4:$BT$4,T1138),"")</f>
        <v>灵玉</v>
      </c>
      <c r="AD1138" s="14">
        <f>IF(T1138&gt;0,ROUND(INDEX(挂机升级突破!$BJ$6:$BT$57,卡牌消耗!X1138,T1138)*INDEX(卡牌消耗!$B$7:$F$7,V1138),0),"")</f>
        <v>1</v>
      </c>
    </row>
    <row r="1139" spans="16:30" ht="16.5" x14ac:dyDescent="0.2">
      <c r="P1139" s="120">
        <v>1135</v>
      </c>
      <c r="Q1139" s="14">
        <f t="shared" si="173"/>
        <v>22</v>
      </c>
      <c r="R1139" s="14">
        <f>INDEX(挂机升级突破!$BG$6:$BG$57,卡牌消耗!X1139)</f>
        <v>11</v>
      </c>
      <c r="S1139" s="14">
        <f>INDEX(挂机升级突破!BH$6:BH$57,卡牌消耗!$X1139)</f>
        <v>5</v>
      </c>
      <c r="T1139" s="14">
        <f>INDEX(挂机升级突破!BI$6:BI$57,卡牌消耗!$X1139)</f>
        <v>10</v>
      </c>
      <c r="U1139" s="14" t="str">
        <f t="shared" si="174"/>
        <v>柠檬精</v>
      </c>
      <c r="V1139" s="14">
        <f t="shared" si="175"/>
        <v>2</v>
      </c>
      <c r="W1139" s="14" t="str">
        <f t="shared" si="176"/>
        <v>柠檬精魂火-43</v>
      </c>
      <c r="X1139" s="14">
        <f t="shared" si="177"/>
        <v>43</v>
      </c>
      <c r="Y1139" s="14" t="str">
        <f>INDEX(挂机升级突破!$BJ$4:$BT$4,INDEX(挂机升级突破!$BG$6:$BG$57,卡牌消耗!X1139))</f>
        <v>金币</v>
      </c>
      <c r="Z1139" s="14">
        <f>ROUND(INDEX(挂机升级突破!$AZ$6:$AZ$57,卡牌消耗!X1139)*INDEX(卡牌消耗!$B$8:$F$8,V1139),0)</f>
        <v>49140</v>
      </c>
      <c r="AA1139" s="14" t="str">
        <f>IF(S1139&gt;0,INDEX(挂机升级突破!$BJ$4:$BT$4,S1139),"")</f>
        <v>红色基础材料</v>
      </c>
      <c r="AB1139" s="14">
        <f>ROUND(INDEX(挂机升级突破!$BJ$6:$BT$57,卡牌消耗!X1139,S1139)*INDEX(卡牌消耗!$B$5:$F$5,V1139),0)</f>
        <v>7</v>
      </c>
      <c r="AC1139" s="14" t="str">
        <f>IF(T1139&gt;0,INDEX(挂机升级突破!$BJ$4:$BT$4,T1139),"")</f>
        <v>灵玉</v>
      </c>
      <c r="AD1139" s="14">
        <f>IF(T1139&gt;0,ROUND(INDEX(挂机升级突破!$BJ$6:$BT$57,卡牌消耗!X1139,T1139)*INDEX(卡牌消耗!$B$7:$F$7,V1139),0),"")</f>
        <v>1</v>
      </c>
    </row>
    <row r="1140" spans="16:30" ht="16.5" x14ac:dyDescent="0.2">
      <c r="P1140" s="120">
        <v>1136</v>
      </c>
      <c r="Q1140" s="14">
        <f t="shared" si="173"/>
        <v>22</v>
      </c>
      <c r="R1140" s="14">
        <f>INDEX(挂机升级突破!$BG$6:$BG$57,卡牌消耗!X1140)</f>
        <v>11</v>
      </c>
      <c r="S1140" s="14">
        <f>INDEX(挂机升级突破!BH$6:BH$57,卡牌消耗!$X1140)</f>
        <v>5</v>
      </c>
      <c r="T1140" s="14">
        <f>INDEX(挂机升级突破!BI$6:BI$57,卡牌消耗!$X1140)</f>
        <v>10</v>
      </c>
      <c r="U1140" s="14" t="str">
        <f t="shared" si="174"/>
        <v>柠檬精</v>
      </c>
      <c r="V1140" s="14">
        <f t="shared" si="175"/>
        <v>2</v>
      </c>
      <c r="W1140" s="14" t="str">
        <f t="shared" si="176"/>
        <v>柠檬精魂火-44</v>
      </c>
      <c r="X1140" s="14">
        <f t="shared" si="177"/>
        <v>44</v>
      </c>
      <c r="Y1140" s="14" t="str">
        <f>INDEX(挂机升级突破!$BJ$4:$BT$4,INDEX(挂机升级突破!$BG$6:$BG$57,卡牌消耗!X1140))</f>
        <v>金币</v>
      </c>
      <c r="Z1140" s="14">
        <f>ROUND(INDEX(挂机升级突破!$AZ$6:$AZ$57,卡牌消耗!X1140)*INDEX(卡牌消耗!$B$8:$F$8,V1140),0)</f>
        <v>54810</v>
      </c>
      <c r="AA1140" s="14" t="str">
        <f>IF(S1140&gt;0,INDEX(挂机升级突破!$BJ$4:$BT$4,S1140),"")</f>
        <v>红色基础材料</v>
      </c>
      <c r="AB1140" s="14">
        <f>ROUND(INDEX(挂机升级突破!$BJ$6:$BT$57,卡牌消耗!X1140,S1140)*INDEX(卡牌消耗!$B$5:$F$5,V1140),0)</f>
        <v>9</v>
      </c>
      <c r="AC1140" s="14" t="str">
        <f>IF(T1140&gt;0,INDEX(挂机升级突破!$BJ$4:$BT$4,T1140),"")</f>
        <v>灵玉</v>
      </c>
      <c r="AD1140" s="14">
        <f>IF(T1140&gt;0,ROUND(INDEX(挂机升级突破!$BJ$6:$BT$57,卡牌消耗!X1140,T1140)*INDEX(卡牌消耗!$B$7:$F$7,V1140),0),"")</f>
        <v>1</v>
      </c>
    </row>
    <row r="1141" spans="16:30" ht="16.5" x14ac:dyDescent="0.2">
      <c r="P1141" s="120">
        <v>1137</v>
      </c>
      <c r="Q1141" s="14">
        <f t="shared" si="173"/>
        <v>22</v>
      </c>
      <c r="R1141" s="14">
        <f>INDEX(挂机升级突破!$BG$6:$BG$57,卡牌消耗!X1141)</f>
        <v>11</v>
      </c>
      <c r="S1141" s="14">
        <f>INDEX(挂机升级突破!BH$6:BH$57,卡牌消耗!$X1141)</f>
        <v>5</v>
      </c>
      <c r="T1141" s="14">
        <f>INDEX(挂机升级突破!BI$6:BI$57,卡牌消耗!$X1141)</f>
        <v>10</v>
      </c>
      <c r="U1141" s="14" t="str">
        <f t="shared" si="174"/>
        <v>柠檬精</v>
      </c>
      <c r="V1141" s="14">
        <f t="shared" si="175"/>
        <v>2</v>
      </c>
      <c r="W1141" s="14" t="str">
        <f t="shared" si="176"/>
        <v>柠檬精魂火-45</v>
      </c>
      <c r="X1141" s="14">
        <f t="shared" si="177"/>
        <v>45</v>
      </c>
      <c r="Y1141" s="14" t="str">
        <f>INDEX(挂机升级突破!$BJ$4:$BT$4,INDEX(挂机升级突破!$BG$6:$BG$57,卡牌消耗!X1141))</f>
        <v>金币</v>
      </c>
      <c r="Z1141" s="14">
        <f>ROUND(INDEX(挂机升级突破!$AZ$6:$AZ$57,卡牌消耗!X1141)*INDEX(卡牌消耗!$B$8:$F$8,V1141),0)</f>
        <v>59245</v>
      </c>
      <c r="AA1141" s="14" t="str">
        <f>IF(S1141&gt;0,INDEX(挂机升级突破!$BJ$4:$BT$4,S1141),"")</f>
        <v>红色基础材料</v>
      </c>
      <c r="AB1141" s="14">
        <f>ROUND(INDEX(挂机升级突破!$BJ$6:$BT$57,卡牌消耗!X1141,S1141)*INDEX(卡牌消耗!$B$5:$F$5,V1141),0)</f>
        <v>9</v>
      </c>
      <c r="AC1141" s="14" t="str">
        <f>IF(T1141&gt;0,INDEX(挂机升级突破!$BJ$4:$BT$4,T1141),"")</f>
        <v>灵玉</v>
      </c>
      <c r="AD1141" s="14">
        <f>IF(T1141&gt;0,ROUND(INDEX(挂机升级突破!$BJ$6:$BT$57,卡牌消耗!X1141,T1141)*INDEX(卡牌消耗!$B$7:$F$7,V1141),0),"")</f>
        <v>1</v>
      </c>
    </row>
    <row r="1142" spans="16:30" ht="16.5" x14ac:dyDescent="0.2">
      <c r="P1142" s="120">
        <v>1138</v>
      </c>
      <c r="Q1142" s="14">
        <f t="shared" si="173"/>
        <v>22</v>
      </c>
      <c r="R1142" s="14">
        <f>INDEX(挂机升级突破!$BG$6:$BG$57,卡牌消耗!X1142)</f>
        <v>11</v>
      </c>
      <c r="S1142" s="14">
        <f>INDEX(挂机升级突破!BH$6:BH$57,卡牌消耗!$X1142)</f>
        <v>5</v>
      </c>
      <c r="T1142" s="14">
        <f>INDEX(挂机升级突破!BI$6:BI$57,卡牌消耗!$X1142)</f>
        <v>10</v>
      </c>
      <c r="U1142" s="14" t="str">
        <f t="shared" si="174"/>
        <v>柠檬精</v>
      </c>
      <c r="V1142" s="14">
        <f t="shared" si="175"/>
        <v>2</v>
      </c>
      <c r="W1142" s="14" t="str">
        <f t="shared" si="176"/>
        <v>柠檬精魂火-46</v>
      </c>
      <c r="X1142" s="14">
        <f t="shared" si="177"/>
        <v>46</v>
      </c>
      <c r="Y1142" s="14" t="str">
        <f>INDEX(挂机升级突破!$BJ$4:$BT$4,INDEX(挂机升级突破!$BG$6:$BG$57,卡牌消耗!X1142))</f>
        <v>金币</v>
      </c>
      <c r="Z1142" s="14">
        <f>ROUND(INDEX(挂机升级突破!$AZ$6:$AZ$57,卡牌消耗!X1142)*INDEX(卡牌消耗!$B$8:$F$8,V1142),0)</f>
        <v>66080</v>
      </c>
      <c r="AA1142" s="14" t="str">
        <f>IF(S1142&gt;0,INDEX(挂机升级突破!$BJ$4:$BT$4,S1142),"")</f>
        <v>红色基础材料</v>
      </c>
      <c r="AB1142" s="14">
        <f>ROUND(INDEX(挂机升级突破!$BJ$6:$BT$57,卡牌消耗!X1142,S1142)*INDEX(卡牌消耗!$B$5:$F$5,V1142),0)</f>
        <v>9</v>
      </c>
      <c r="AC1142" s="14" t="str">
        <f>IF(T1142&gt;0,INDEX(挂机升级突破!$BJ$4:$BT$4,T1142),"")</f>
        <v>灵玉</v>
      </c>
      <c r="AD1142" s="14">
        <f>IF(T1142&gt;0,ROUND(INDEX(挂机升级突破!$BJ$6:$BT$57,卡牌消耗!X1142,T1142)*INDEX(卡牌消耗!$B$7:$F$7,V1142),0),"")</f>
        <v>1</v>
      </c>
    </row>
    <row r="1143" spans="16:30" ht="16.5" x14ac:dyDescent="0.2">
      <c r="P1143" s="120">
        <v>1139</v>
      </c>
      <c r="Q1143" s="14">
        <f t="shared" si="173"/>
        <v>22</v>
      </c>
      <c r="R1143" s="14">
        <f>INDEX(挂机升级突破!$BG$6:$BG$57,卡牌消耗!X1143)</f>
        <v>11</v>
      </c>
      <c r="S1143" s="14">
        <f>INDEX(挂机升级突破!BH$6:BH$57,卡牌消耗!$X1143)</f>
        <v>5</v>
      </c>
      <c r="T1143" s="14">
        <f>INDEX(挂机升级突破!BI$6:BI$57,卡牌消耗!$X1143)</f>
        <v>10</v>
      </c>
      <c r="U1143" s="14" t="str">
        <f t="shared" si="174"/>
        <v>柠檬精</v>
      </c>
      <c r="V1143" s="14">
        <f t="shared" si="175"/>
        <v>2</v>
      </c>
      <c r="W1143" s="14" t="str">
        <f t="shared" si="176"/>
        <v>柠檬精魂火-47</v>
      </c>
      <c r="X1143" s="14">
        <f t="shared" si="177"/>
        <v>47</v>
      </c>
      <c r="Y1143" s="14" t="str">
        <f>INDEX(挂机升级突破!$BJ$4:$BT$4,INDEX(挂机升级突破!$BG$6:$BG$57,卡牌消耗!X1143))</f>
        <v>金币</v>
      </c>
      <c r="Z1143" s="14">
        <f>ROUND(INDEX(挂机升级突破!$AZ$6:$AZ$57,卡牌消耗!X1143)*INDEX(卡牌消耗!$B$8:$F$8,V1143),0)</f>
        <v>70371</v>
      </c>
      <c r="AA1143" s="14" t="str">
        <f>IF(S1143&gt;0,INDEX(挂机升级突破!$BJ$4:$BT$4,S1143),"")</f>
        <v>红色基础材料</v>
      </c>
      <c r="AB1143" s="14">
        <f>ROUND(INDEX(挂机升级突破!$BJ$6:$BT$57,卡牌消耗!X1143,S1143)*INDEX(卡牌消耗!$B$5:$F$5,V1143),0)</f>
        <v>9</v>
      </c>
      <c r="AC1143" s="14" t="str">
        <f>IF(T1143&gt;0,INDEX(挂机升级突破!$BJ$4:$BT$4,T1143),"")</f>
        <v>灵玉</v>
      </c>
      <c r="AD1143" s="14">
        <f>IF(T1143&gt;0,ROUND(INDEX(挂机升级突破!$BJ$6:$BT$57,卡牌消耗!X1143,T1143)*INDEX(卡牌消耗!$B$7:$F$7,V1143),0),"")</f>
        <v>1</v>
      </c>
    </row>
    <row r="1144" spans="16:30" ht="16.5" x14ac:dyDescent="0.2">
      <c r="P1144" s="120">
        <v>1140</v>
      </c>
      <c r="Q1144" s="14">
        <f t="shared" si="173"/>
        <v>22</v>
      </c>
      <c r="R1144" s="14">
        <f>INDEX(挂机升级突破!$BG$6:$BG$57,卡牌消耗!X1144)</f>
        <v>11</v>
      </c>
      <c r="S1144" s="14">
        <f>INDEX(挂机升级突破!BH$6:BH$57,卡牌消耗!$X1144)</f>
        <v>5</v>
      </c>
      <c r="T1144" s="14">
        <f>INDEX(挂机升级突破!BI$6:BI$57,卡牌消耗!$X1144)</f>
        <v>10</v>
      </c>
      <c r="U1144" s="14" t="str">
        <f t="shared" si="174"/>
        <v>柠檬精</v>
      </c>
      <c r="V1144" s="14">
        <f t="shared" si="175"/>
        <v>2</v>
      </c>
      <c r="W1144" s="14" t="str">
        <f t="shared" si="176"/>
        <v>柠檬精魂火-48</v>
      </c>
      <c r="X1144" s="14">
        <f t="shared" si="177"/>
        <v>48</v>
      </c>
      <c r="Y1144" s="14" t="str">
        <f>INDEX(挂机升级突破!$BJ$4:$BT$4,INDEX(挂机升级突破!$BG$6:$BG$57,卡牌消耗!X1144))</f>
        <v>金币</v>
      </c>
      <c r="Z1144" s="14">
        <f>ROUND(INDEX(挂机升级突破!$AZ$6:$AZ$57,卡牌消耗!X1144)*INDEX(卡牌消耗!$B$8:$F$8,V1144),0)</f>
        <v>78491</v>
      </c>
      <c r="AA1144" s="14" t="str">
        <f>IF(S1144&gt;0,INDEX(挂机升级突破!$BJ$4:$BT$4,S1144),"")</f>
        <v>红色基础材料</v>
      </c>
      <c r="AB1144" s="14">
        <f>ROUND(INDEX(挂机升级突破!$BJ$6:$BT$57,卡牌消耗!X1144,S1144)*INDEX(卡牌消耗!$B$5:$F$5,V1144),0)</f>
        <v>9</v>
      </c>
      <c r="AC1144" s="14" t="str">
        <f>IF(T1144&gt;0,INDEX(挂机升级突破!$BJ$4:$BT$4,T1144),"")</f>
        <v>灵玉</v>
      </c>
      <c r="AD1144" s="14">
        <f>IF(T1144&gt;0,ROUND(INDEX(挂机升级突破!$BJ$6:$BT$57,卡牌消耗!X1144,T1144)*INDEX(卡牌消耗!$B$7:$F$7,V1144),0),"")</f>
        <v>1</v>
      </c>
    </row>
    <row r="1145" spans="16:30" ht="16.5" x14ac:dyDescent="0.2">
      <c r="P1145" s="120">
        <v>1141</v>
      </c>
      <c r="Q1145" s="14">
        <f t="shared" si="173"/>
        <v>22</v>
      </c>
      <c r="R1145" s="14">
        <f>INDEX(挂机升级突破!$BG$6:$BG$57,卡牌消耗!X1145)</f>
        <v>11</v>
      </c>
      <c r="S1145" s="14">
        <f>INDEX(挂机升级突破!BH$6:BH$57,卡牌消耗!$X1145)</f>
        <v>5</v>
      </c>
      <c r="T1145" s="14">
        <f>INDEX(挂机升级突破!BI$6:BI$57,卡牌消耗!$X1145)</f>
        <v>10</v>
      </c>
      <c r="U1145" s="14" t="str">
        <f t="shared" si="174"/>
        <v>柠檬精</v>
      </c>
      <c r="V1145" s="14">
        <f t="shared" si="175"/>
        <v>2</v>
      </c>
      <c r="W1145" s="14" t="str">
        <f t="shared" si="176"/>
        <v>柠檬精魂火-49</v>
      </c>
      <c r="X1145" s="14">
        <f t="shared" si="177"/>
        <v>49</v>
      </c>
      <c r="Y1145" s="14" t="str">
        <f>INDEX(挂机升级突破!$BJ$4:$BT$4,INDEX(挂机升级突破!$BG$6:$BG$57,卡牌消耗!X1145))</f>
        <v>金币</v>
      </c>
      <c r="Z1145" s="14">
        <f>ROUND(INDEX(挂机升级突破!$AZ$6:$AZ$57,卡牌消耗!X1145)*INDEX(卡牌消耗!$B$8:$F$8,V1145),0)</f>
        <v>82555</v>
      </c>
      <c r="AA1145" s="14" t="str">
        <f>IF(S1145&gt;0,INDEX(挂机升级突破!$BJ$4:$BT$4,S1145),"")</f>
        <v>红色基础材料</v>
      </c>
      <c r="AB1145" s="14">
        <f>ROUND(INDEX(挂机升级突破!$BJ$6:$BT$57,卡牌消耗!X1145,S1145)*INDEX(卡牌消耗!$B$5:$F$5,V1145),0)</f>
        <v>10</v>
      </c>
      <c r="AC1145" s="14" t="str">
        <f>IF(T1145&gt;0,INDEX(挂机升级突破!$BJ$4:$BT$4,T1145),"")</f>
        <v>灵玉</v>
      </c>
      <c r="AD1145" s="14">
        <f>IF(T1145&gt;0,ROUND(INDEX(挂机升级突破!$BJ$6:$BT$57,卡牌消耗!X1145,T1145)*INDEX(卡牌消耗!$B$7:$F$7,V1145),0),"")</f>
        <v>1</v>
      </c>
    </row>
    <row r="1146" spans="16:30" ht="16.5" x14ac:dyDescent="0.2">
      <c r="P1146" s="120">
        <v>1142</v>
      </c>
      <c r="Q1146" s="14">
        <f t="shared" si="173"/>
        <v>22</v>
      </c>
      <c r="R1146" s="14">
        <f>INDEX(挂机升级突破!$BG$6:$BG$57,卡牌消耗!X1146)</f>
        <v>11</v>
      </c>
      <c r="S1146" s="14">
        <f>INDEX(挂机升级突破!BH$6:BH$57,卡牌消耗!$X1146)</f>
        <v>5</v>
      </c>
      <c r="T1146" s="14">
        <f>INDEX(挂机升级突破!BI$6:BI$57,卡牌消耗!$X1146)</f>
        <v>10</v>
      </c>
      <c r="U1146" s="14" t="str">
        <f t="shared" si="174"/>
        <v>柠檬精</v>
      </c>
      <c r="V1146" s="14">
        <f t="shared" si="175"/>
        <v>2</v>
      </c>
      <c r="W1146" s="14" t="str">
        <f t="shared" si="176"/>
        <v>柠檬精魂火-50</v>
      </c>
      <c r="X1146" s="14">
        <f t="shared" si="177"/>
        <v>50</v>
      </c>
      <c r="Y1146" s="14" t="str">
        <f>INDEX(挂机升级突破!$BJ$4:$BT$4,INDEX(挂机升级突破!$BG$6:$BG$57,卡牌消耗!X1146))</f>
        <v>金币</v>
      </c>
      <c r="Z1146" s="14">
        <f>ROUND(INDEX(挂机升级突破!$AZ$6:$AZ$57,卡牌消耗!X1146)*INDEX(卡牌消耗!$B$8:$F$8,V1146),0)</f>
        <v>92078</v>
      </c>
      <c r="AA1146" s="14" t="str">
        <f>IF(S1146&gt;0,INDEX(挂机升级突破!$BJ$4:$BT$4,S1146),"")</f>
        <v>红色基础材料</v>
      </c>
      <c r="AB1146" s="14">
        <f>ROUND(INDEX(挂机升级突破!$BJ$6:$BT$57,卡牌消耗!X1146,S1146)*INDEX(卡牌消耗!$B$5:$F$5,V1146),0)</f>
        <v>10</v>
      </c>
      <c r="AC1146" s="14" t="str">
        <f>IF(T1146&gt;0,INDEX(挂机升级突破!$BJ$4:$BT$4,T1146),"")</f>
        <v>灵玉</v>
      </c>
      <c r="AD1146" s="14">
        <f>IF(T1146&gt;0,ROUND(INDEX(挂机升级突破!$BJ$6:$BT$57,卡牌消耗!X1146,T1146)*INDEX(卡牌消耗!$B$7:$F$7,V1146),0),"")</f>
        <v>1</v>
      </c>
    </row>
    <row r="1147" spans="16:30" ht="16.5" x14ac:dyDescent="0.2">
      <c r="P1147" s="120">
        <v>1143</v>
      </c>
      <c r="Q1147" s="14">
        <f t="shared" si="173"/>
        <v>22</v>
      </c>
      <c r="R1147" s="14">
        <f>INDEX(挂机升级突破!$BG$6:$BG$57,卡牌消耗!X1147)</f>
        <v>11</v>
      </c>
      <c r="S1147" s="14">
        <f>INDEX(挂机升级突破!BH$6:BH$57,卡牌消耗!$X1147)</f>
        <v>5</v>
      </c>
      <c r="T1147" s="14">
        <f>INDEX(挂机升级突破!BI$6:BI$57,卡牌消耗!$X1147)</f>
        <v>10</v>
      </c>
      <c r="U1147" s="14" t="str">
        <f t="shared" si="174"/>
        <v>柠檬精</v>
      </c>
      <c r="V1147" s="14">
        <f t="shared" si="175"/>
        <v>2</v>
      </c>
      <c r="W1147" s="14" t="str">
        <f t="shared" si="176"/>
        <v>柠檬精魂火-51</v>
      </c>
      <c r="X1147" s="14">
        <f t="shared" si="177"/>
        <v>51</v>
      </c>
      <c r="Y1147" s="14" t="str">
        <f>INDEX(挂机升级突破!$BJ$4:$BT$4,INDEX(挂机升级突破!$BG$6:$BG$57,卡牌消耗!X1147))</f>
        <v>金币</v>
      </c>
      <c r="Z1147" s="14">
        <f>ROUND(INDEX(挂机升级突破!$AZ$6:$AZ$57,卡牌消耗!X1147)*INDEX(卡牌消耗!$B$8:$F$8,V1147),0)</f>
        <v>96096</v>
      </c>
      <c r="AA1147" s="14" t="str">
        <f>IF(S1147&gt;0,INDEX(挂机升级突破!$BJ$4:$BT$4,S1147),"")</f>
        <v>红色基础材料</v>
      </c>
      <c r="AB1147" s="14">
        <f>ROUND(INDEX(挂机升级突破!$BJ$6:$BT$57,卡牌消耗!X1147,S1147)*INDEX(卡牌消耗!$B$5:$F$5,V1147),0)</f>
        <v>10</v>
      </c>
      <c r="AC1147" s="14" t="str">
        <f>IF(T1147&gt;0,INDEX(挂机升级突破!$BJ$4:$BT$4,T1147),"")</f>
        <v>灵玉</v>
      </c>
      <c r="AD1147" s="14">
        <f>IF(T1147&gt;0,ROUND(INDEX(挂机升级突破!$BJ$6:$BT$57,卡牌消耗!X1147,T1147)*INDEX(卡牌消耗!$B$7:$F$7,V1147),0),"")</f>
        <v>1</v>
      </c>
    </row>
    <row r="1148" spans="16:30" ht="16.5" x14ac:dyDescent="0.2">
      <c r="P1148" s="120">
        <v>1144</v>
      </c>
      <c r="Q1148" s="14">
        <f t="shared" si="173"/>
        <v>22</v>
      </c>
      <c r="R1148" s="14">
        <f>INDEX(挂机升级突破!$BG$6:$BG$57,卡牌消耗!X1148)</f>
        <v>11</v>
      </c>
      <c r="S1148" s="14">
        <f>INDEX(挂机升级突破!BH$6:BH$57,卡牌消耗!$X1148)</f>
        <v>5</v>
      </c>
      <c r="T1148" s="14">
        <f>INDEX(挂机升级突破!BI$6:BI$57,卡牌消耗!$X1148)</f>
        <v>10</v>
      </c>
      <c r="U1148" s="14" t="str">
        <f t="shared" si="174"/>
        <v>柠檬精</v>
      </c>
      <c r="V1148" s="14">
        <f t="shared" si="175"/>
        <v>2</v>
      </c>
      <c r="W1148" s="14" t="str">
        <f t="shared" si="176"/>
        <v>柠檬精魂火-52</v>
      </c>
      <c r="X1148" s="14">
        <f t="shared" si="177"/>
        <v>52</v>
      </c>
      <c r="Y1148" s="14" t="str">
        <f>INDEX(挂机升级突破!$BJ$4:$BT$4,INDEX(挂机升级突破!$BG$6:$BG$57,卡牌消耗!X1148))</f>
        <v>金币</v>
      </c>
      <c r="Z1148" s="14">
        <f>ROUND(INDEX(挂机升级突破!$AZ$6:$AZ$57,卡牌消耗!X1148)*INDEX(卡牌消耗!$B$8:$F$8,V1148),0)</f>
        <v>107184</v>
      </c>
      <c r="AA1148" s="14" t="str">
        <f>IF(S1148&gt;0,INDEX(挂机升级突破!$BJ$4:$BT$4,S1148),"")</f>
        <v>红色基础材料</v>
      </c>
      <c r="AB1148" s="14">
        <f>ROUND(INDEX(挂机升级突破!$BJ$6:$BT$57,卡牌消耗!X1148,S1148)*INDEX(卡牌消耗!$B$5:$F$5,V1148),0)</f>
        <v>10</v>
      </c>
      <c r="AC1148" s="14" t="str">
        <f>IF(T1148&gt;0,INDEX(挂机升级突破!$BJ$4:$BT$4,T1148),"")</f>
        <v>灵玉</v>
      </c>
      <c r="AD1148" s="14">
        <f>IF(T1148&gt;0,ROUND(INDEX(挂机升级突破!$BJ$6:$BT$57,卡牌消耗!X1148,T1148)*INDEX(卡牌消耗!$B$7:$F$7,V1148),0),"")</f>
        <v>1</v>
      </c>
    </row>
    <row r="1149" spans="16:30" ht="16.5" x14ac:dyDescent="0.2">
      <c r="P1149" s="120">
        <v>1145</v>
      </c>
      <c r="Q1149" s="14">
        <f t="shared" si="173"/>
        <v>23</v>
      </c>
      <c r="R1149" s="14">
        <f>INDEX(挂机升级突破!$BG$6:$BG$57,卡牌消耗!X1149)</f>
        <v>11</v>
      </c>
      <c r="S1149" s="14">
        <f>INDEX(挂机升级突破!BH$6:BH$57,卡牌消耗!$X1149)</f>
        <v>1</v>
      </c>
      <c r="T1149" s="14">
        <f>INDEX(挂机升级突破!BI$6:BI$57,卡牌消耗!$X1149)</f>
        <v>0</v>
      </c>
      <c r="U1149" s="14" t="str">
        <f t="shared" si="174"/>
        <v>异邦刀客</v>
      </c>
      <c r="V1149" s="14">
        <f t="shared" si="175"/>
        <v>2</v>
      </c>
      <c r="W1149" s="14" t="str">
        <f t="shared" si="176"/>
        <v>异邦刀客魂火-1</v>
      </c>
      <c r="X1149" s="14">
        <f t="shared" si="177"/>
        <v>1</v>
      </c>
      <c r="Y1149" s="14" t="str">
        <f>INDEX(挂机升级突破!$BJ$4:$BT$4,INDEX(挂机升级突破!$BG$6:$BG$57,卡牌消耗!X1149))</f>
        <v>金币</v>
      </c>
      <c r="Z1149" s="14">
        <f>ROUND(INDEX(挂机升级突破!$AZ$6:$AZ$57,卡牌消耗!X1149)*INDEX(卡牌消耗!$B$8:$F$8,V1149),0)</f>
        <v>56</v>
      </c>
      <c r="AA1149" s="14" t="str">
        <f>IF(S1149&gt;0,INDEX(挂机升级突破!$BJ$4:$BT$4,S1149),"")</f>
        <v>绿色基础材料</v>
      </c>
      <c r="AB1149" s="14">
        <f>ROUND(INDEX(挂机升级突破!$BJ$6:$BT$57,卡牌消耗!X1149,S1149)*INDEX(卡牌消耗!$B$5:$F$5,V1149),0)</f>
        <v>12</v>
      </c>
      <c r="AC1149" s="14" t="str">
        <f>IF(T1149&gt;0,INDEX(挂机升级突破!$BJ$4:$BT$4,T1149),"")</f>
        <v/>
      </c>
      <c r="AD1149" s="14" t="str">
        <f>IF(T1149&gt;0,ROUND(INDEX(挂机升级突破!$BJ$6:$BT$57,卡牌消耗!X1149,T1149)*INDEX(卡牌消耗!$B$7:$F$7,V1149),0),"")</f>
        <v/>
      </c>
    </row>
    <row r="1150" spans="16:30" ht="16.5" x14ac:dyDescent="0.2">
      <c r="P1150" s="120">
        <v>1146</v>
      </c>
      <c r="Q1150" s="14">
        <f t="shared" si="173"/>
        <v>23</v>
      </c>
      <c r="R1150" s="14">
        <f>INDEX(挂机升级突破!$BG$6:$BG$57,卡牌消耗!X1150)</f>
        <v>11</v>
      </c>
      <c r="S1150" s="14">
        <f>INDEX(挂机升级突破!BH$6:BH$57,卡牌消耗!$X1150)</f>
        <v>1</v>
      </c>
      <c r="T1150" s="14">
        <f>INDEX(挂机升级突破!BI$6:BI$57,卡牌消耗!$X1150)</f>
        <v>0</v>
      </c>
      <c r="U1150" s="14" t="str">
        <f t="shared" si="174"/>
        <v>异邦刀客</v>
      </c>
      <c r="V1150" s="14">
        <f t="shared" si="175"/>
        <v>2</v>
      </c>
      <c r="W1150" s="14" t="str">
        <f t="shared" si="176"/>
        <v>异邦刀客魂火-2</v>
      </c>
      <c r="X1150" s="14">
        <f t="shared" si="177"/>
        <v>2</v>
      </c>
      <c r="Y1150" s="14" t="str">
        <f>INDEX(挂机升级突破!$BJ$4:$BT$4,INDEX(挂机升级突破!$BG$6:$BG$57,卡牌消耗!X1150))</f>
        <v>金币</v>
      </c>
      <c r="Z1150" s="14">
        <f>ROUND(INDEX(挂机升级突破!$AZ$6:$AZ$57,卡牌消耗!X1150)*INDEX(卡牌消耗!$B$8:$F$8,V1150),0)</f>
        <v>84</v>
      </c>
      <c r="AA1150" s="14" t="str">
        <f>IF(S1150&gt;0,INDEX(挂机升级突破!$BJ$4:$BT$4,S1150),"")</f>
        <v>绿色基础材料</v>
      </c>
      <c r="AB1150" s="14">
        <f>ROUND(INDEX(挂机升级突破!$BJ$6:$BT$57,卡牌消耗!X1150,S1150)*INDEX(卡牌消耗!$B$5:$F$5,V1150),0)</f>
        <v>32</v>
      </c>
      <c r="AC1150" s="14" t="str">
        <f>IF(T1150&gt;0,INDEX(挂机升级突破!$BJ$4:$BT$4,T1150),"")</f>
        <v/>
      </c>
      <c r="AD1150" s="14" t="str">
        <f>IF(T1150&gt;0,ROUND(INDEX(挂机升级突破!$BJ$6:$BT$57,卡牌消耗!X1150,T1150)*INDEX(卡牌消耗!$B$7:$F$7,V1150),0),"")</f>
        <v/>
      </c>
    </row>
    <row r="1151" spans="16:30" ht="16.5" x14ac:dyDescent="0.2">
      <c r="P1151" s="120">
        <v>1147</v>
      </c>
      <c r="Q1151" s="14">
        <f t="shared" si="173"/>
        <v>23</v>
      </c>
      <c r="R1151" s="14">
        <f>INDEX(挂机升级突破!$BG$6:$BG$57,卡牌消耗!X1151)</f>
        <v>11</v>
      </c>
      <c r="S1151" s="14">
        <f>INDEX(挂机升级突破!BH$6:BH$57,卡牌消耗!$X1151)</f>
        <v>1</v>
      </c>
      <c r="T1151" s="14">
        <f>INDEX(挂机升级突破!BI$6:BI$57,卡牌消耗!$X1151)</f>
        <v>0</v>
      </c>
      <c r="U1151" s="14" t="str">
        <f t="shared" si="174"/>
        <v>异邦刀客</v>
      </c>
      <c r="V1151" s="14">
        <f t="shared" si="175"/>
        <v>2</v>
      </c>
      <c r="W1151" s="14" t="str">
        <f t="shared" si="176"/>
        <v>异邦刀客魂火-3</v>
      </c>
      <c r="X1151" s="14">
        <f t="shared" si="177"/>
        <v>3</v>
      </c>
      <c r="Y1151" s="14" t="str">
        <f>INDEX(挂机升级突破!$BJ$4:$BT$4,INDEX(挂机升级突破!$BG$6:$BG$57,卡牌消耗!X1151))</f>
        <v>金币</v>
      </c>
      <c r="Z1151" s="14">
        <f>ROUND(INDEX(挂机升级突破!$AZ$6:$AZ$57,卡牌消耗!X1151)*INDEX(卡牌消耗!$B$8:$F$8,V1151),0)</f>
        <v>126</v>
      </c>
      <c r="AA1151" s="14" t="str">
        <f>IF(S1151&gt;0,INDEX(挂机升级突破!$BJ$4:$BT$4,S1151),"")</f>
        <v>绿色基础材料</v>
      </c>
      <c r="AB1151" s="14">
        <f>ROUND(INDEX(挂机升级突破!$BJ$6:$BT$57,卡牌消耗!X1151,S1151)*INDEX(卡牌消耗!$B$5:$F$5,V1151),0)</f>
        <v>40</v>
      </c>
      <c r="AC1151" s="14" t="str">
        <f>IF(T1151&gt;0,INDEX(挂机升级突破!$BJ$4:$BT$4,T1151),"")</f>
        <v/>
      </c>
      <c r="AD1151" s="14" t="str">
        <f>IF(T1151&gt;0,ROUND(INDEX(挂机升级突破!$BJ$6:$BT$57,卡牌消耗!X1151,T1151)*INDEX(卡牌消耗!$B$7:$F$7,V1151),0),"")</f>
        <v/>
      </c>
    </row>
    <row r="1152" spans="16:30" ht="16.5" x14ac:dyDescent="0.2">
      <c r="P1152" s="120">
        <v>1148</v>
      </c>
      <c r="Q1152" s="14">
        <f t="shared" si="173"/>
        <v>23</v>
      </c>
      <c r="R1152" s="14">
        <f>INDEX(挂机升级突破!$BG$6:$BG$57,卡牌消耗!X1152)</f>
        <v>11</v>
      </c>
      <c r="S1152" s="14">
        <f>INDEX(挂机升级突破!BH$6:BH$57,卡牌消耗!$X1152)</f>
        <v>1</v>
      </c>
      <c r="T1152" s="14">
        <f>INDEX(挂机升级突破!BI$6:BI$57,卡牌消耗!$X1152)</f>
        <v>0</v>
      </c>
      <c r="U1152" s="14" t="str">
        <f t="shared" si="174"/>
        <v>异邦刀客</v>
      </c>
      <c r="V1152" s="14">
        <f t="shared" si="175"/>
        <v>2</v>
      </c>
      <c r="W1152" s="14" t="str">
        <f t="shared" si="176"/>
        <v>异邦刀客魂火-4</v>
      </c>
      <c r="X1152" s="14">
        <f t="shared" si="177"/>
        <v>4</v>
      </c>
      <c r="Y1152" s="14" t="str">
        <f>INDEX(挂机升级突破!$BJ$4:$BT$4,INDEX(挂机升级突破!$BG$6:$BG$57,卡牌消耗!X1152))</f>
        <v>金币</v>
      </c>
      <c r="Z1152" s="14">
        <f>ROUND(INDEX(挂机升级突破!$AZ$6:$AZ$57,卡牌消耗!X1152)*INDEX(卡牌消耗!$B$8:$F$8,V1152),0)</f>
        <v>336</v>
      </c>
      <c r="AA1152" s="14" t="str">
        <f>IF(S1152&gt;0,INDEX(挂机升级突破!$BJ$4:$BT$4,S1152),"")</f>
        <v>绿色基础材料</v>
      </c>
      <c r="AB1152" s="14">
        <f>ROUND(INDEX(挂机升级突破!$BJ$6:$BT$57,卡牌消耗!X1152,S1152)*INDEX(卡牌消耗!$B$5:$F$5,V1152),0)</f>
        <v>64</v>
      </c>
      <c r="AC1152" s="14" t="str">
        <f>IF(T1152&gt;0,INDEX(挂机升级突破!$BJ$4:$BT$4,T1152),"")</f>
        <v/>
      </c>
      <c r="AD1152" s="14" t="str">
        <f>IF(T1152&gt;0,ROUND(INDEX(挂机升级突破!$BJ$6:$BT$57,卡牌消耗!X1152,T1152)*INDEX(卡牌消耗!$B$7:$F$7,V1152),0),"")</f>
        <v/>
      </c>
    </row>
    <row r="1153" spans="16:30" ht="16.5" x14ac:dyDescent="0.2">
      <c r="P1153" s="120">
        <v>1149</v>
      </c>
      <c r="Q1153" s="14">
        <f t="shared" si="173"/>
        <v>23</v>
      </c>
      <c r="R1153" s="14">
        <f>INDEX(挂机升级突破!$BG$6:$BG$57,卡牌消耗!X1153)</f>
        <v>11</v>
      </c>
      <c r="S1153" s="14">
        <f>INDEX(挂机升级突破!BH$6:BH$57,卡牌消耗!$X1153)</f>
        <v>1</v>
      </c>
      <c r="T1153" s="14">
        <f>INDEX(挂机升级突破!BI$6:BI$57,卡牌消耗!$X1153)</f>
        <v>0</v>
      </c>
      <c r="U1153" s="14" t="str">
        <f t="shared" si="174"/>
        <v>异邦刀客</v>
      </c>
      <c r="V1153" s="14">
        <f t="shared" si="175"/>
        <v>2</v>
      </c>
      <c r="W1153" s="14" t="str">
        <f t="shared" si="176"/>
        <v>异邦刀客魂火-5</v>
      </c>
      <c r="X1153" s="14">
        <f t="shared" si="177"/>
        <v>5</v>
      </c>
      <c r="Y1153" s="14" t="str">
        <f>INDEX(挂机升级突破!$BJ$4:$BT$4,INDEX(挂机升级突破!$BG$6:$BG$57,卡牌消耗!X1153))</f>
        <v>金币</v>
      </c>
      <c r="Z1153" s="14">
        <f>ROUND(INDEX(挂机升级突破!$AZ$6:$AZ$57,卡牌消耗!X1153)*INDEX(卡牌消耗!$B$8:$F$8,V1153),0)</f>
        <v>700</v>
      </c>
      <c r="AA1153" s="14" t="str">
        <f>IF(S1153&gt;0,INDEX(挂机升级突破!$BJ$4:$BT$4,S1153),"")</f>
        <v>绿色基础材料</v>
      </c>
      <c r="AB1153" s="14">
        <f>ROUND(INDEX(挂机升级突破!$BJ$6:$BT$57,卡牌消耗!X1153,S1153)*INDEX(卡牌消耗!$B$5:$F$5,V1153),0)</f>
        <v>64</v>
      </c>
      <c r="AC1153" s="14" t="str">
        <f>IF(T1153&gt;0,INDEX(挂机升级突破!$BJ$4:$BT$4,T1153),"")</f>
        <v/>
      </c>
      <c r="AD1153" s="14" t="str">
        <f>IF(T1153&gt;0,ROUND(INDEX(挂机升级突破!$BJ$6:$BT$57,卡牌消耗!X1153,T1153)*INDEX(卡牌消耗!$B$7:$F$7,V1153),0),"")</f>
        <v/>
      </c>
    </row>
    <row r="1154" spans="16:30" ht="16.5" x14ac:dyDescent="0.2">
      <c r="P1154" s="120">
        <v>1150</v>
      </c>
      <c r="Q1154" s="14">
        <f t="shared" si="173"/>
        <v>23</v>
      </c>
      <c r="R1154" s="14">
        <f>INDEX(挂机升级突破!$BG$6:$BG$57,卡牌消耗!X1154)</f>
        <v>11</v>
      </c>
      <c r="S1154" s="14">
        <f>INDEX(挂机升级突破!BH$6:BH$57,卡牌消耗!$X1154)</f>
        <v>2</v>
      </c>
      <c r="T1154" s="14">
        <f>INDEX(挂机升级突破!BI$6:BI$57,卡牌消耗!$X1154)</f>
        <v>0</v>
      </c>
      <c r="U1154" s="14" t="str">
        <f t="shared" si="174"/>
        <v>异邦刀客</v>
      </c>
      <c r="V1154" s="14">
        <f t="shared" si="175"/>
        <v>2</v>
      </c>
      <c r="W1154" s="14" t="str">
        <f t="shared" si="176"/>
        <v>异邦刀客魂火-6</v>
      </c>
      <c r="X1154" s="14">
        <f t="shared" si="177"/>
        <v>6</v>
      </c>
      <c r="Y1154" s="14" t="str">
        <f>INDEX(挂机升级突破!$BJ$4:$BT$4,INDEX(挂机升级突破!$BG$6:$BG$57,卡牌消耗!X1154))</f>
        <v>金币</v>
      </c>
      <c r="Z1154" s="14">
        <f>ROUND(INDEX(挂机升级突破!$AZ$6:$AZ$57,卡牌消耗!X1154)*INDEX(卡牌消耗!$B$8:$F$8,V1154),0)</f>
        <v>1008</v>
      </c>
      <c r="AA1154" s="14" t="str">
        <f>IF(S1154&gt;0,INDEX(挂机升级突破!$BJ$4:$BT$4,S1154),"")</f>
        <v>蓝色基础材料</v>
      </c>
      <c r="AB1154" s="14">
        <f>ROUND(INDEX(挂机升级突破!$BJ$6:$BT$57,卡牌消耗!X1154,S1154)*INDEX(卡牌消耗!$B$5:$F$5,V1154),0)</f>
        <v>16</v>
      </c>
      <c r="AC1154" s="14" t="str">
        <f>IF(T1154&gt;0,INDEX(挂机升级突破!$BJ$4:$BT$4,T1154),"")</f>
        <v/>
      </c>
      <c r="AD1154" s="14" t="str">
        <f>IF(T1154&gt;0,ROUND(INDEX(挂机升级突破!$BJ$6:$BT$57,卡牌消耗!X1154,T1154)*INDEX(卡牌消耗!$B$7:$F$7,V1154),0),"")</f>
        <v/>
      </c>
    </row>
    <row r="1155" spans="16:30" ht="16.5" x14ac:dyDescent="0.2">
      <c r="P1155" s="120">
        <v>1151</v>
      </c>
      <c r="Q1155" s="14">
        <f t="shared" si="173"/>
        <v>23</v>
      </c>
      <c r="R1155" s="14">
        <f>INDEX(挂机升级突破!$BG$6:$BG$57,卡牌消耗!X1155)</f>
        <v>11</v>
      </c>
      <c r="S1155" s="14">
        <f>INDEX(挂机升级突破!BH$6:BH$57,卡牌消耗!$X1155)</f>
        <v>2</v>
      </c>
      <c r="T1155" s="14">
        <f>INDEX(挂机升级突破!BI$6:BI$57,卡牌消耗!$X1155)</f>
        <v>0</v>
      </c>
      <c r="U1155" s="14" t="str">
        <f t="shared" si="174"/>
        <v>异邦刀客</v>
      </c>
      <c r="V1155" s="14">
        <f t="shared" si="175"/>
        <v>2</v>
      </c>
      <c r="W1155" s="14" t="str">
        <f t="shared" si="176"/>
        <v>异邦刀客魂火-7</v>
      </c>
      <c r="X1155" s="14">
        <f t="shared" si="177"/>
        <v>7</v>
      </c>
      <c r="Y1155" s="14" t="str">
        <f>INDEX(挂机升级突破!$BJ$4:$BT$4,INDEX(挂机升级突破!$BG$6:$BG$57,卡牌消耗!X1155))</f>
        <v>金币</v>
      </c>
      <c r="Z1155" s="14">
        <f>ROUND(INDEX(挂机升级突破!$AZ$6:$AZ$57,卡牌消耗!X1155)*INDEX(卡牌消耗!$B$8:$F$8,V1155),0)</f>
        <v>1470</v>
      </c>
      <c r="AA1155" s="14" t="str">
        <f>IF(S1155&gt;0,INDEX(挂机升级突破!$BJ$4:$BT$4,S1155),"")</f>
        <v>蓝色基础材料</v>
      </c>
      <c r="AB1155" s="14">
        <f>ROUND(INDEX(挂机升级突破!$BJ$6:$BT$57,卡牌消耗!X1155,S1155)*INDEX(卡牌消耗!$B$5:$F$5,V1155),0)</f>
        <v>16</v>
      </c>
      <c r="AC1155" s="14" t="str">
        <f>IF(T1155&gt;0,INDEX(挂机升级突破!$BJ$4:$BT$4,T1155),"")</f>
        <v/>
      </c>
      <c r="AD1155" s="14" t="str">
        <f>IF(T1155&gt;0,ROUND(INDEX(挂机升级突破!$BJ$6:$BT$57,卡牌消耗!X1155,T1155)*INDEX(卡牌消耗!$B$7:$F$7,V1155),0),"")</f>
        <v/>
      </c>
    </row>
    <row r="1156" spans="16:30" ht="16.5" x14ac:dyDescent="0.2">
      <c r="P1156" s="120">
        <v>1152</v>
      </c>
      <c r="Q1156" s="14">
        <f t="shared" si="173"/>
        <v>23</v>
      </c>
      <c r="R1156" s="14">
        <f>INDEX(挂机升级突破!$BG$6:$BG$57,卡牌消耗!X1156)</f>
        <v>11</v>
      </c>
      <c r="S1156" s="14">
        <f>INDEX(挂机升级突破!BH$6:BH$57,卡牌消耗!$X1156)</f>
        <v>2</v>
      </c>
      <c r="T1156" s="14">
        <f>INDEX(挂机升级突破!BI$6:BI$57,卡牌消耗!$X1156)</f>
        <v>0</v>
      </c>
      <c r="U1156" s="14" t="str">
        <f t="shared" si="174"/>
        <v>异邦刀客</v>
      </c>
      <c r="V1156" s="14">
        <f t="shared" si="175"/>
        <v>2</v>
      </c>
      <c r="W1156" s="14" t="str">
        <f t="shared" si="176"/>
        <v>异邦刀客魂火-8</v>
      </c>
      <c r="X1156" s="14">
        <f t="shared" si="177"/>
        <v>8</v>
      </c>
      <c r="Y1156" s="14" t="str">
        <f>INDEX(挂机升级突破!$BJ$4:$BT$4,INDEX(挂机升级突破!$BG$6:$BG$57,卡牌消耗!X1156))</f>
        <v>金币</v>
      </c>
      <c r="Z1156" s="14">
        <f>ROUND(INDEX(挂机升级突破!$AZ$6:$AZ$57,卡牌消耗!X1156)*INDEX(卡牌消耗!$B$8:$F$8,V1156),0)</f>
        <v>2016</v>
      </c>
      <c r="AA1156" s="14" t="str">
        <f>IF(S1156&gt;0,INDEX(挂机升级突破!$BJ$4:$BT$4,S1156),"")</f>
        <v>蓝色基础材料</v>
      </c>
      <c r="AB1156" s="14">
        <f>ROUND(INDEX(挂机升级突破!$BJ$6:$BT$57,卡牌消耗!X1156,S1156)*INDEX(卡牌消耗!$B$5:$F$5,V1156),0)</f>
        <v>28</v>
      </c>
      <c r="AC1156" s="14" t="str">
        <f>IF(T1156&gt;0,INDEX(挂机升级突破!$BJ$4:$BT$4,T1156),"")</f>
        <v/>
      </c>
      <c r="AD1156" s="14" t="str">
        <f>IF(T1156&gt;0,ROUND(INDEX(挂机升级突破!$BJ$6:$BT$57,卡牌消耗!X1156,T1156)*INDEX(卡牌消耗!$B$7:$F$7,V1156),0),"")</f>
        <v/>
      </c>
    </row>
    <row r="1157" spans="16:30" ht="16.5" x14ac:dyDescent="0.2">
      <c r="P1157" s="120">
        <v>1153</v>
      </c>
      <c r="Q1157" s="14">
        <f t="shared" si="173"/>
        <v>23</v>
      </c>
      <c r="R1157" s="14">
        <f>INDEX(挂机升级突破!$BG$6:$BG$57,卡牌消耗!X1157)</f>
        <v>11</v>
      </c>
      <c r="S1157" s="14">
        <f>INDEX(挂机升级突破!BH$6:BH$57,卡牌消耗!$X1157)</f>
        <v>2</v>
      </c>
      <c r="T1157" s="14">
        <f>INDEX(挂机升级突破!BI$6:BI$57,卡牌消耗!$X1157)</f>
        <v>0</v>
      </c>
      <c r="U1157" s="14" t="str">
        <f t="shared" si="174"/>
        <v>异邦刀客</v>
      </c>
      <c r="V1157" s="14">
        <f t="shared" si="175"/>
        <v>2</v>
      </c>
      <c r="W1157" s="14" t="str">
        <f t="shared" si="176"/>
        <v>异邦刀客魂火-9</v>
      </c>
      <c r="X1157" s="14">
        <f t="shared" si="177"/>
        <v>9</v>
      </c>
      <c r="Y1157" s="14" t="str">
        <f>INDEX(挂机升级突破!$BJ$4:$BT$4,INDEX(挂机升级突破!$BG$6:$BG$57,卡牌消耗!X1157))</f>
        <v>金币</v>
      </c>
      <c r="Z1157" s="14">
        <f>ROUND(INDEX(挂机升级突破!$AZ$6:$AZ$57,卡牌消耗!X1157)*INDEX(卡牌消耗!$B$8:$F$8,V1157),0)</f>
        <v>2184</v>
      </c>
      <c r="AA1157" s="14" t="str">
        <f>IF(S1157&gt;0,INDEX(挂机升级突破!$BJ$4:$BT$4,S1157),"")</f>
        <v>蓝色基础材料</v>
      </c>
      <c r="AB1157" s="14">
        <f>ROUND(INDEX(挂机升级突破!$BJ$6:$BT$57,卡牌消耗!X1157,S1157)*INDEX(卡牌消耗!$B$5:$F$5,V1157),0)</f>
        <v>28</v>
      </c>
      <c r="AC1157" s="14" t="str">
        <f>IF(T1157&gt;0,INDEX(挂机升级突破!$BJ$4:$BT$4,T1157),"")</f>
        <v/>
      </c>
      <c r="AD1157" s="14" t="str">
        <f>IF(T1157&gt;0,ROUND(INDEX(挂机升级突破!$BJ$6:$BT$57,卡牌消耗!X1157,T1157)*INDEX(卡牌消耗!$B$7:$F$7,V1157),0),"")</f>
        <v/>
      </c>
    </row>
    <row r="1158" spans="16:30" ht="16.5" x14ac:dyDescent="0.2">
      <c r="P1158" s="120">
        <v>1154</v>
      </c>
      <c r="Q1158" s="14">
        <f t="shared" ref="Q1158:Q1221" si="178">INT((P1158-1)/52)+1</f>
        <v>23</v>
      </c>
      <c r="R1158" s="14">
        <f>INDEX(挂机升级突破!$BG$6:$BG$57,卡牌消耗!X1158)</f>
        <v>11</v>
      </c>
      <c r="S1158" s="14">
        <f>INDEX(挂机升级突破!BH$6:BH$57,卡牌消耗!$X1158)</f>
        <v>2</v>
      </c>
      <c r="T1158" s="14">
        <f>INDEX(挂机升级突破!BI$6:BI$57,卡牌消耗!$X1158)</f>
        <v>0</v>
      </c>
      <c r="U1158" s="14" t="str">
        <f t="shared" ref="U1158:U1221" si="179">INDEX($B$13:$B$40,Q1158)</f>
        <v>异邦刀客</v>
      </c>
      <c r="V1158" s="14">
        <f t="shared" ref="V1158:V1221" si="180">INDEX($C$13:$C$40,Q1158)</f>
        <v>2</v>
      </c>
      <c r="W1158" s="14" t="str">
        <f t="shared" ref="W1158:W1221" si="181">U1158&amp;"魂火-"&amp;X1158</f>
        <v>异邦刀客魂火-10</v>
      </c>
      <c r="X1158" s="14">
        <f t="shared" ref="X1158:X1221" si="182">P1158-(Q1158-1)*52</f>
        <v>10</v>
      </c>
      <c r="Y1158" s="14" t="str">
        <f>INDEX(挂机升级突破!$BJ$4:$BT$4,INDEX(挂机升级突破!$BG$6:$BG$57,卡牌消耗!X1158))</f>
        <v>金币</v>
      </c>
      <c r="Z1158" s="14">
        <f>ROUND(INDEX(挂机升级突破!$AZ$6:$AZ$57,卡牌消耗!X1158)*INDEX(卡牌消耗!$B$8:$F$8,V1158),0)</f>
        <v>2436</v>
      </c>
      <c r="AA1158" s="14" t="str">
        <f>IF(S1158&gt;0,INDEX(挂机升级突破!$BJ$4:$BT$4,S1158),"")</f>
        <v>蓝色基础材料</v>
      </c>
      <c r="AB1158" s="14">
        <f>ROUND(INDEX(挂机升级突破!$BJ$6:$BT$57,卡牌消耗!X1158,S1158)*INDEX(卡牌消耗!$B$5:$F$5,V1158),0)</f>
        <v>44</v>
      </c>
      <c r="AC1158" s="14" t="str">
        <f>IF(T1158&gt;0,INDEX(挂机升级突破!$BJ$4:$BT$4,T1158),"")</f>
        <v/>
      </c>
      <c r="AD1158" s="14" t="str">
        <f>IF(T1158&gt;0,ROUND(INDEX(挂机升级突破!$BJ$6:$BT$57,卡牌消耗!X1158,T1158)*INDEX(卡牌消耗!$B$7:$F$7,V1158),0),"")</f>
        <v/>
      </c>
    </row>
    <row r="1159" spans="16:30" ht="16.5" x14ac:dyDescent="0.2">
      <c r="P1159" s="120">
        <v>1155</v>
      </c>
      <c r="Q1159" s="14">
        <f t="shared" si="178"/>
        <v>23</v>
      </c>
      <c r="R1159" s="14">
        <f>INDEX(挂机升级突破!$BG$6:$BG$57,卡牌消耗!X1159)</f>
        <v>11</v>
      </c>
      <c r="S1159" s="14">
        <f>INDEX(挂机升级突破!BH$6:BH$57,卡牌消耗!$X1159)</f>
        <v>2</v>
      </c>
      <c r="T1159" s="14">
        <f>INDEX(挂机升级突破!BI$6:BI$57,卡牌消耗!$X1159)</f>
        <v>0</v>
      </c>
      <c r="U1159" s="14" t="str">
        <f t="shared" si="179"/>
        <v>异邦刀客</v>
      </c>
      <c r="V1159" s="14">
        <f t="shared" si="180"/>
        <v>2</v>
      </c>
      <c r="W1159" s="14" t="str">
        <f t="shared" si="181"/>
        <v>异邦刀客魂火-11</v>
      </c>
      <c r="X1159" s="14">
        <f t="shared" si="182"/>
        <v>11</v>
      </c>
      <c r="Y1159" s="14" t="str">
        <f>INDEX(挂机升级突破!$BJ$4:$BT$4,INDEX(挂机升级突破!$BG$6:$BG$57,卡牌消耗!X1159))</f>
        <v>金币</v>
      </c>
      <c r="Z1159" s="14">
        <f>ROUND(INDEX(挂机升级突破!$AZ$6:$AZ$57,卡牌消耗!X1159)*INDEX(卡牌消耗!$B$8:$F$8,V1159),0)</f>
        <v>2548</v>
      </c>
      <c r="AA1159" s="14" t="str">
        <f>IF(S1159&gt;0,INDEX(挂机升级突破!$BJ$4:$BT$4,S1159),"")</f>
        <v>蓝色基础材料</v>
      </c>
      <c r="AB1159" s="14">
        <f>ROUND(INDEX(挂机升级突破!$BJ$6:$BT$57,卡牌消耗!X1159,S1159)*INDEX(卡牌消耗!$B$5:$F$5,V1159),0)</f>
        <v>44</v>
      </c>
      <c r="AC1159" s="14" t="str">
        <f>IF(T1159&gt;0,INDEX(挂机升级突破!$BJ$4:$BT$4,T1159),"")</f>
        <v/>
      </c>
      <c r="AD1159" s="14" t="str">
        <f>IF(T1159&gt;0,ROUND(INDEX(挂机升级突破!$BJ$6:$BT$57,卡牌消耗!X1159,T1159)*INDEX(卡牌消耗!$B$7:$F$7,V1159),0),"")</f>
        <v/>
      </c>
    </row>
    <row r="1160" spans="16:30" ht="16.5" x14ac:dyDescent="0.2">
      <c r="P1160" s="120">
        <v>1156</v>
      </c>
      <c r="Q1160" s="14">
        <f t="shared" si="178"/>
        <v>23</v>
      </c>
      <c r="R1160" s="14">
        <f>INDEX(挂机升级突破!$BG$6:$BG$57,卡牌消耗!X1160)</f>
        <v>11</v>
      </c>
      <c r="S1160" s="14">
        <f>INDEX(挂机升级突破!BH$6:BH$57,卡牌消耗!$X1160)</f>
        <v>2</v>
      </c>
      <c r="T1160" s="14">
        <f>INDEX(挂机升级突破!BI$6:BI$57,卡牌消耗!$X1160)</f>
        <v>0</v>
      </c>
      <c r="U1160" s="14" t="str">
        <f t="shared" si="179"/>
        <v>异邦刀客</v>
      </c>
      <c r="V1160" s="14">
        <f t="shared" si="180"/>
        <v>2</v>
      </c>
      <c r="W1160" s="14" t="str">
        <f t="shared" si="181"/>
        <v>异邦刀客魂火-12</v>
      </c>
      <c r="X1160" s="14">
        <f t="shared" si="182"/>
        <v>12</v>
      </c>
      <c r="Y1160" s="14" t="str">
        <f>INDEX(挂机升级突破!$BJ$4:$BT$4,INDEX(挂机升级突破!$BG$6:$BG$57,卡牌消耗!X1160))</f>
        <v>金币</v>
      </c>
      <c r="Z1160" s="14">
        <f>ROUND(INDEX(挂机升级突破!$AZ$6:$AZ$57,卡牌消耗!X1160)*INDEX(卡牌消耗!$B$8:$F$8,V1160),0)</f>
        <v>2842</v>
      </c>
      <c r="AA1160" s="14" t="str">
        <f>IF(S1160&gt;0,INDEX(挂机升级突破!$BJ$4:$BT$4,S1160),"")</f>
        <v>蓝色基础材料</v>
      </c>
      <c r="AB1160" s="14">
        <f>ROUND(INDEX(挂机升级突破!$BJ$6:$BT$57,卡牌消耗!X1160,S1160)*INDEX(卡牌消耗!$B$5:$F$5,V1160),0)</f>
        <v>60</v>
      </c>
      <c r="AC1160" s="14" t="str">
        <f>IF(T1160&gt;0,INDEX(挂机升级突破!$BJ$4:$BT$4,T1160),"")</f>
        <v/>
      </c>
      <c r="AD1160" s="14" t="str">
        <f>IF(T1160&gt;0,ROUND(INDEX(挂机升级突破!$BJ$6:$BT$57,卡牌消耗!X1160,T1160)*INDEX(卡牌消耗!$B$7:$F$7,V1160),0),"")</f>
        <v/>
      </c>
    </row>
    <row r="1161" spans="16:30" ht="16.5" x14ac:dyDescent="0.2">
      <c r="P1161" s="120">
        <v>1157</v>
      </c>
      <c r="Q1161" s="14">
        <f t="shared" si="178"/>
        <v>23</v>
      </c>
      <c r="R1161" s="14">
        <f>INDEX(挂机升级突破!$BG$6:$BG$57,卡牌消耗!X1161)</f>
        <v>11</v>
      </c>
      <c r="S1161" s="14">
        <f>INDEX(挂机升级突破!BH$6:BH$57,卡牌消耗!$X1161)</f>
        <v>2</v>
      </c>
      <c r="T1161" s="14">
        <f>INDEX(挂机升级突破!BI$6:BI$57,卡牌消耗!$X1161)</f>
        <v>0</v>
      </c>
      <c r="U1161" s="14" t="str">
        <f t="shared" si="179"/>
        <v>异邦刀客</v>
      </c>
      <c r="V1161" s="14">
        <f t="shared" si="180"/>
        <v>2</v>
      </c>
      <c r="W1161" s="14" t="str">
        <f t="shared" si="181"/>
        <v>异邦刀客魂火-13</v>
      </c>
      <c r="X1161" s="14">
        <f t="shared" si="182"/>
        <v>13</v>
      </c>
      <c r="Y1161" s="14" t="str">
        <f>INDEX(挂机升级突破!$BJ$4:$BT$4,INDEX(挂机升级突破!$BG$6:$BG$57,卡牌消耗!X1161))</f>
        <v>金币</v>
      </c>
      <c r="Z1161" s="14">
        <f>ROUND(INDEX(挂机升级突破!$AZ$6:$AZ$57,卡牌消耗!X1161)*INDEX(卡牌消耗!$B$8:$F$8,V1161),0)</f>
        <v>2933</v>
      </c>
      <c r="AA1161" s="14" t="str">
        <f>IF(S1161&gt;0,INDEX(挂机升级突破!$BJ$4:$BT$4,S1161),"")</f>
        <v>蓝色基础材料</v>
      </c>
      <c r="AB1161" s="14">
        <f>ROUND(INDEX(挂机升级突破!$BJ$6:$BT$57,卡牌消耗!X1161,S1161)*INDEX(卡牌消耗!$B$5:$F$5,V1161),0)</f>
        <v>60</v>
      </c>
      <c r="AC1161" s="14" t="str">
        <f>IF(T1161&gt;0,INDEX(挂机升级突破!$BJ$4:$BT$4,T1161),"")</f>
        <v/>
      </c>
      <c r="AD1161" s="14" t="str">
        <f>IF(T1161&gt;0,ROUND(INDEX(挂机升级突破!$BJ$6:$BT$57,卡牌消耗!X1161,T1161)*INDEX(卡牌消耗!$B$7:$F$7,V1161),0),"")</f>
        <v/>
      </c>
    </row>
    <row r="1162" spans="16:30" ht="16.5" x14ac:dyDescent="0.2">
      <c r="P1162" s="120">
        <v>1158</v>
      </c>
      <c r="Q1162" s="14">
        <f t="shared" si="178"/>
        <v>23</v>
      </c>
      <c r="R1162" s="14">
        <f>INDEX(挂机升级突破!$BG$6:$BG$57,卡牌消耗!X1162)</f>
        <v>11</v>
      </c>
      <c r="S1162" s="14">
        <f>INDEX(挂机升级突破!BH$6:BH$57,卡牌消耗!$X1162)</f>
        <v>3</v>
      </c>
      <c r="T1162" s="14">
        <f>INDEX(挂机升级突破!BI$6:BI$57,卡牌消耗!$X1162)</f>
        <v>0</v>
      </c>
      <c r="U1162" s="14" t="str">
        <f t="shared" si="179"/>
        <v>异邦刀客</v>
      </c>
      <c r="V1162" s="14">
        <f t="shared" si="180"/>
        <v>2</v>
      </c>
      <c r="W1162" s="14" t="str">
        <f t="shared" si="181"/>
        <v>异邦刀客魂火-14</v>
      </c>
      <c r="X1162" s="14">
        <f t="shared" si="182"/>
        <v>14</v>
      </c>
      <c r="Y1162" s="14" t="str">
        <f>INDEX(挂机升级突破!$BJ$4:$BT$4,INDEX(挂机升级突破!$BG$6:$BG$57,卡牌消耗!X1162))</f>
        <v>金币</v>
      </c>
      <c r="Z1162" s="14">
        <f>ROUND(INDEX(挂机升级突破!$AZ$6:$AZ$57,卡牌消耗!X1162)*INDEX(卡牌消耗!$B$8:$F$8,V1162),0)</f>
        <v>3273</v>
      </c>
      <c r="AA1162" s="14" t="str">
        <f>IF(S1162&gt;0,INDEX(挂机升级突破!$BJ$4:$BT$4,S1162),"")</f>
        <v>紫色基础材料</v>
      </c>
      <c r="AB1162" s="14">
        <f>ROUND(INDEX(挂机升级突破!$BJ$6:$BT$57,卡牌消耗!X1162,S1162)*INDEX(卡牌消耗!$B$5:$F$5,V1162),0)</f>
        <v>12</v>
      </c>
      <c r="AC1162" s="14" t="str">
        <f>IF(T1162&gt;0,INDEX(挂机升级突破!$BJ$4:$BT$4,T1162),"")</f>
        <v/>
      </c>
      <c r="AD1162" s="14" t="str">
        <f>IF(T1162&gt;0,ROUND(INDEX(挂机升级突破!$BJ$6:$BT$57,卡牌消耗!X1162,T1162)*INDEX(卡牌消耗!$B$7:$F$7,V1162),0),"")</f>
        <v/>
      </c>
    </row>
    <row r="1163" spans="16:30" ht="16.5" x14ac:dyDescent="0.2">
      <c r="P1163" s="120">
        <v>1159</v>
      </c>
      <c r="Q1163" s="14">
        <f t="shared" si="178"/>
        <v>23</v>
      </c>
      <c r="R1163" s="14">
        <f>INDEX(挂机升级突破!$BG$6:$BG$57,卡牌消耗!X1163)</f>
        <v>11</v>
      </c>
      <c r="S1163" s="14">
        <f>INDEX(挂机升级突破!BH$6:BH$57,卡牌消耗!$X1163)</f>
        <v>3</v>
      </c>
      <c r="T1163" s="14">
        <f>INDEX(挂机升级突破!BI$6:BI$57,卡牌消耗!$X1163)</f>
        <v>0</v>
      </c>
      <c r="U1163" s="14" t="str">
        <f t="shared" si="179"/>
        <v>异邦刀客</v>
      </c>
      <c r="V1163" s="14">
        <f t="shared" si="180"/>
        <v>2</v>
      </c>
      <c r="W1163" s="14" t="str">
        <f t="shared" si="181"/>
        <v>异邦刀客魂火-15</v>
      </c>
      <c r="X1163" s="14">
        <f t="shared" si="182"/>
        <v>15</v>
      </c>
      <c r="Y1163" s="14" t="str">
        <f>INDEX(挂机升级突破!$BJ$4:$BT$4,INDEX(挂机升级突破!$BG$6:$BG$57,卡牌消耗!X1163))</f>
        <v>金币</v>
      </c>
      <c r="Z1163" s="14">
        <f>ROUND(INDEX(挂机升级突破!$AZ$6:$AZ$57,卡牌消耗!X1163)*INDEX(卡牌消耗!$B$8:$F$8,V1163),0)</f>
        <v>3784</v>
      </c>
      <c r="AA1163" s="14" t="str">
        <f>IF(S1163&gt;0,INDEX(挂机升级突破!$BJ$4:$BT$4,S1163),"")</f>
        <v>紫色基础材料</v>
      </c>
      <c r="AB1163" s="14">
        <f>ROUND(INDEX(挂机升级突破!$BJ$6:$BT$57,卡牌消耗!X1163,S1163)*INDEX(卡牌消耗!$B$5:$F$5,V1163),0)</f>
        <v>12</v>
      </c>
      <c r="AC1163" s="14" t="str">
        <f>IF(T1163&gt;0,INDEX(挂机升级突破!$BJ$4:$BT$4,T1163),"")</f>
        <v/>
      </c>
      <c r="AD1163" s="14" t="str">
        <f>IF(T1163&gt;0,ROUND(INDEX(挂机升级突破!$BJ$6:$BT$57,卡牌消耗!X1163,T1163)*INDEX(卡牌消耗!$B$7:$F$7,V1163),0),"")</f>
        <v/>
      </c>
    </row>
    <row r="1164" spans="16:30" ht="16.5" x14ac:dyDescent="0.2">
      <c r="P1164" s="120">
        <v>1160</v>
      </c>
      <c r="Q1164" s="14">
        <f t="shared" si="178"/>
        <v>23</v>
      </c>
      <c r="R1164" s="14">
        <f>INDEX(挂机升级突破!$BG$6:$BG$57,卡牌消耗!X1164)</f>
        <v>11</v>
      </c>
      <c r="S1164" s="14">
        <f>INDEX(挂机升级突破!BH$6:BH$57,卡牌消耗!$X1164)</f>
        <v>3</v>
      </c>
      <c r="T1164" s="14">
        <f>INDEX(挂机升级突破!BI$6:BI$57,卡牌消耗!$X1164)</f>
        <v>0</v>
      </c>
      <c r="U1164" s="14" t="str">
        <f t="shared" si="179"/>
        <v>异邦刀客</v>
      </c>
      <c r="V1164" s="14">
        <f t="shared" si="180"/>
        <v>2</v>
      </c>
      <c r="W1164" s="14" t="str">
        <f t="shared" si="181"/>
        <v>异邦刀客魂火-16</v>
      </c>
      <c r="X1164" s="14">
        <f t="shared" si="182"/>
        <v>16</v>
      </c>
      <c r="Y1164" s="14" t="str">
        <f>INDEX(挂机升级突破!$BJ$4:$BT$4,INDEX(挂机升级突破!$BG$6:$BG$57,卡牌消耗!X1164))</f>
        <v>金币</v>
      </c>
      <c r="Z1164" s="14">
        <f>ROUND(INDEX(挂机升级突破!$AZ$6:$AZ$57,卡牌消耗!X1164)*INDEX(卡牌消耗!$B$8:$F$8,V1164),0)</f>
        <v>4221</v>
      </c>
      <c r="AA1164" s="14" t="str">
        <f>IF(S1164&gt;0,INDEX(挂机升级突破!$BJ$4:$BT$4,S1164),"")</f>
        <v>紫色基础材料</v>
      </c>
      <c r="AB1164" s="14">
        <f>ROUND(INDEX(挂机升级突破!$BJ$6:$BT$57,卡牌消耗!X1164,S1164)*INDEX(卡牌消耗!$B$5:$F$5,V1164),0)</f>
        <v>12</v>
      </c>
      <c r="AC1164" s="14" t="str">
        <f>IF(T1164&gt;0,INDEX(挂机升级突破!$BJ$4:$BT$4,T1164),"")</f>
        <v/>
      </c>
      <c r="AD1164" s="14" t="str">
        <f>IF(T1164&gt;0,ROUND(INDEX(挂机升级突破!$BJ$6:$BT$57,卡牌消耗!X1164,T1164)*INDEX(卡牌消耗!$B$7:$F$7,V1164),0),"")</f>
        <v/>
      </c>
    </row>
    <row r="1165" spans="16:30" ht="16.5" x14ac:dyDescent="0.2">
      <c r="P1165" s="120">
        <v>1161</v>
      </c>
      <c r="Q1165" s="14">
        <f t="shared" si="178"/>
        <v>23</v>
      </c>
      <c r="R1165" s="14">
        <f>INDEX(挂机升级突破!$BG$6:$BG$57,卡牌消耗!X1165)</f>
        <v>11</v>
      </c>
      <c r="S1165" s="14">
        <f>INDEX(挂机升级突破!BH$6:BH$57,卡牌消耗!$X1165)</f>
        <v>3</v>
      </c>
      <c r="T1165" s="14">
        <f>INDEX(挂机升级突破!BI$6:BI$57,卡牌消耗!$X1165)</f>
        <v>0</v>
      </c>
      <c r="U1165" s="14" t="str">
        <f t="shared" si="179"/>
        <v>异邦刀客</v>
      </c>
      <c r="V1165" s="14">
        <f t="shared" si="180"/>
        <v>2</v>
      </c>
      <c r="W1165" s="14" t="str">
        <f t="shared" si="181"/>
        <v>异邦刀客魂火-17</v>
      </c>
      <c r="X1165" s="14">
        <f t="shared" si="182"/>
        <v>17</v>
      </c>
      <c r="Y1165" s="14" t="str">
        <f>INDEX(挂机升级突破!$BJ$4:$BT$4,INDEX(挂机升级突破!$BG$6:$BG$57,卡牌消耗!X1165))</f>
        <v>金币</v>
      </c>
      <c r="Z1165" s="14">
        <f>ROUND(INDEX(挂机升级突破!$AZ$6:$AZ$57,卡牌消耗!X1165)*INDEX(卡牌消耗!$B$8:$F$8,V1165),0)</f>
        <v>4732</v>
      </c>
      <c r="AA1165" s="14" t="str">
        <f>IF(S1165&gt;0,INDEX(挂机升级突破!$BJ$4:$BT$4,S1165),"")</f>
        <v>紫色基础材料</v>
      </c>
      <c r="AB1165" s="14">
        <f>ROUND(INDEX(挂机升级突破!$BJ$6:$BT$57,卡牌消耗!X1165,S1165)*INDEX(卡牌消耗!$B$5:$F$5,V1165),0)</f>
        <v>24</v>
      </c>
      <c r="AC1165" s="14" t="str">
        <f>IF(T1165&gt;0,INDEX(挂机升级突破!$BJ$4:$BT$4,T1165),"")</f>
        <v/>
      </c>
      <c r="AD1165" s="14" t="str">
        <f>IF(T1165&gt;0,ROUND(INDEX(挂机升级突破!$BJ$6:$BT$57,卡牌消耗!X1165,T1165)*INDEX(卡牌消耗!$B$7:$F$7,V1165),0),"")</f>
        <v/>
      </c>
    </row>
    <row r="1166" spans="16:30" ht="16.5" x14ac:dyDescent="0.2">
      <c r="P1166" s="120">
        <v>1162</v>
      </c>
      <c r="Q1166" s="14">
        <f t="shared" si="178"/>
        <v>23</v>
      </c>
      <c r="R1166" s="14">
        <f>INDEX(挂机升级突破!$BG$6:$BG$57,卡牌消耗!X1166)</f>
        <v>11</v>
      </c>
      <c r="S1166" s="14">
        <f>INDEX(挂机升级突破!BH$6:BH$57,卡牌消耗!$X1166)</f>
        <v>3</v>
      </c>
      <c r="T1166" s="14">
        <f>INDEX(挂机升级突破!BI$6:BI$57,卡牌消耗!$X1166)</f>
        <v>0</v>
      </c>
      <c r="U1166" s="14" t="str">
        <f t="shared" si="179"/>
        <v>异邦刀客</v>
      </c>
      <c r="V1166" s="14">
        <f t="shared" si="180"/>
        <v>2</v>
      </c>
      <c r="W1166" s="14" t="str">
        <f t="shared" si="181"/>
        <v>异邦刀客魂火-18</v>
      </c>
      <c r="X1166" s="14">
        <f t="shared" si="182"/>
        <v>18</v>
      </c>
      <c r="Y1166" s="14" t="str">
        <f>INDEX(挂机升级突破!$BJ$4:$BT$4,INDEX(挂机升级突破!$BG$6:$BG$57,卡牌消耗!X1166))</f>
        <v>金币</v>
      </c>
      <c r="Z1166" s="14">
        <f>ROUND(INDEX(挂机升级突破!$AZ$6:$AZ$57,卡牌消耗!X1166)*INDEX(卡牌消耗!$B$8:$F$8,V1166),0)</f>
        <v>5278</v>
      </c>
      <c r="AA1166" s="14" t="str">
        <f>IF(S1166&gt;0,INDEX(挂机升级突破!$BJ$4:$BT$4,S1166),"")</f>
        <v>紫色基础材料</v>
      </c>
      <c r="AB1166" s="14">
        <f>ROUND(INDEX(挂机升级突破!$BJ$6:$BT$57,卡牌消耗!X1166,S1166)*INDEX(卡牌消耗!$B$5:$F$5,V1166),0)</f>
        <v>24</v>
      </c>
      <c r="AC1166" s="14" t="str">
        <f>IF(T1166&gt;0,INDEX(挂机升级突破!$BJ$4:$BT$4,T1166),"")</f>
        <v/>
      </c>
      <c r="AD1166" s="14" t="str">
        <f>IF(T1166&gt;0,ROUND(INDEX(挂机升级突破!$BJ$6:$BT$57,卡牌消耗!X1166,T1166)*INDEX(卡牌消耗!$B$7:$F$7,V1166),0),"")</f>
        <v/>
      </c>
    </row>
    <row r="1167" spans="16:30" ht="16.5" x14ac:dyDescent="0.2">
      <c r="P1167" s="120">
        <v>1163</v>
      </c>
      <c r="Q1167" s="14">
        <f t="shared" si="178"/>
        <v>23</v>
      </c>
      <c r="R1167" s="14">
        <f>INDEX(挂机升级突破!$BG$6:$BG$57,卡牌消耗!X1167)</f>
        <v>11</v>
      </c>
      <c r="S1167" s="14">
        <f>INDEX(挂机升级突破!BH$6:BH$57,卡牌消耗!$X1167)</f>
        <v>3</v>
      </c>
      <c r="T1167" s="14">
        <f>INDEX(挂机升级突破!BI$6:BI$57,卡牌消耗!$X1167)</f>
        <v>0</v>
      </c>
      <c r="U1167" s="14" t="str">
        <f t="shared" si="179"/>
        <v>异邦刀客</v>
      </c>
      <c r="V1167" s="14">
        <f t="shared" si="180"/>
        <v>2</v>
      </c>
      <c r="W1167" s="14" t="str">
        <f t="shared" si="181"/>
        <v>异邦刀客魂火-19</v>
      </c>
      <c r="X1167" s="14">
        <f t="shared" si="182"/>
        <v>19</v>
      </c>
      <c r="Y1167" s="14" t="str">
        <f>INDEX(挂机升级突破!$BJ$4:$BT$4,INDEX(挂机升级突破!$BG$6:$BG$57,卡牌消耗!X1167))</f>
        <v>金币</v>
      </c>
      <c r="Z1167" s="14">
        <f>ROUND(INDEX(挂机升级突破!$AZ$6:$AZ$57,卡牌消耗!X1167)*INDEX(卡牌消耗!$B$8:$F$8,V1167),0)</f>
        <v>5775</v>
      </c>
      <c r="AA1167" s="14" t="str">
        <f>IF(S1167&gt;0,INDEX(挂机升级突破!$BJ$4:$BT$4,S1167),"")</f>
        <v>紫色基础材料</v>
      </c>
      <c r="AB1167" s="14">
        <f>ROUND(INDEX(挂机升级突破!$BJ$6:$BT$57,卡牌消耗!X1167,S1167)*INDEX(卡牌消耗!$B$5:$F$5,V1167),0)</f>
        <v>24</v>
      </c>
      <c r="AC1167" s="14" t="str">
        <f>IF(T1167&gt;0,INDEX(挂机升级突破!$BJ$4:$BT$4,T1167),"")</f>
        <v/>
      </c>
      <c r="AD1167" s="14" t="str">
        <f>IF(T1167&gt;0,ROUND(INDEX(挂机升级突破!$BJ$6:$BT$57,卡牌消耗!X1167,T1167)*INDEX(卡牌消耗!$B$7:$F$7,V1167),0),"")</f>
        <v/>
      </c>
    </row>
    <row r="1168" spans="16:30" ht="16.5" x14ac:dyDescent="0.2">
      <c r="P1168" s="120">
        <v>1164</v>
      </c>
      <c r="Q1168" s="14">
        <f t="shared" si="178"/>
        <v>23</v>
      </c>
      <c r="R1168" s="14">
        <f>INDEX(挂机升级突破!$BG$6:$BG$57,卡牌消耗!X1168)</f>
        <v>11</v>
      </c>
      <c r="S1168" s="14">
        <f>INDEX(挂机升级突破!BH$6:BH$57,卡牌消耗!$X1168)</f>
        <v>3</v>
      </c>
      <c r="T1168" s="14">
        <f>INDEX(挂机升级突破!BI$6:BI$57,卡牌消耗!$X1168)</f>
        <v>0</v>
      </c>
      <c r="U1168" s="14" t="str">
        <f t="shared" si="179"/>
        <v>异邦刀客</v>
      </c>
      <c r="V1168" s="14">
        <f t="shared" si="180"/>
        <v>2</v>
      </c>
      <c r="W1168" s="14" t="str">
        <f t="shared" si="181"/>
        <v>异邦刀客魂火-20</v>
      </c>
      <c r="X1168" s="14">
        <f t="shared" si="182"/>
        <v>20</v>
      </c>
      <c r="Y1168" s="14" t="str">
        <f>INDEX(挂机升级突破!$BJ$4:$BT$4,INDEX(挂机升级突破!$BG$6:$BG$57,卡牌消耗!X1168))</f>
        <v>金币</v>
      </c>
      <c r="Z1168" s="14">
        <f>ROUND(INDEX(挂机升级突破!$AZ$6:$AZ$57,卡牌消耗!X1168)*INDEX(卡牌消耗!$B$8:$F$8,V1168),0)</f>
        <v>6440</v>
      </c>
      <c r="AA1168" s="14" t="str">
        <f>IF(S1168&gt;0,INDEX(挂机升级突破!$BJ$4:$BT$4,S1168),"")</f>
        <v>紫色基础材料</v>
      </c>
      <c r="AB1168" s="14">
        <f>ROUND(INDEX(挂机升级突破!$BJ$6:$BT$57,卡牌消耗!X1168,S1168)*INDEX(卡牌消耗!$B$5:$F$5,V1168),0)</f>
        <v>40</v>
      </c>
      <c r="AC1168" s="14" t="str">
        <f>IF(T1168&gt;0,INDEX(挂机升级突破!$BJ$4:$BT$4,T1168),"")</f>
        <v/>
      </c>
      <c r="AD1168" s="14" t="str">
        <f>IF(T1168&gt;0,ROUND(INDEX(挂机升级突破!$BJ$6:$BT$57,卡牌消耗!X1168,T1168)*INDEX(卡牌消耗!$B$7:$F$7,V1168),0),"")</f>
        <v/>
      </c>
    </row>
    <row r="1169" spans="16:30" ht="16.5" x14ac:dyDescent="0.2">
      <c r="P1169" s="120">
        <v>1165</v>
      </c>
      <c r="Q1169" s="14">
        <f t="shared" si="178"/>
        <v>23</v>
      </c>
      <c r="R1169" s="14">
        <f>INDEX(挂机升级突破!$BG$6:$BG$57,卡牌消耗!X1169)</f>
        <v>11</v>
      </c>
      <c r="S1169" s="14">
        <f>INDEX(挂机升级突破!BH$6:BH$57,卡牌消耗!$X1169)</f>
        <v>3</v>
      </c>
      <c r="T1169" s="14">
        <f>INDEX(挂机升级突破!BI$6:BI$57,卡牌消耗!$X1169)</f>
        <v>0</v>
      </c>
      <c r="U1169" s="14" t="str">
        <f t="shared" si="179"/>
        <v>异邦刀客</v>
      </c>
      <c r="V1169" s="14">
        <f t="shared" si="180"/>
        <v>2</v>
      </c>
      <c r="W1169" s="14" t="str">
        <f t="shared" si="181"/>
        <v>异邦刀客魂火-21</v>
      </c>
      <c r="X1169" s="14">
        <f t="shared" si="182"/>
        <v>21</v>
      </c>
      <c r="Y1169" s="14" t="str">
        <f>INDEX(挂机升级突破!$BJ$4:$BT$4,INDEX(挂机升级突破!$BG$6:$BG$57,卡牌消耗!X1169))</f>
        <v>金币</v>
      </c>
      <c r="Z1169" s="14">
        <f>ROUND(INDEX(挂机升级突破!$AZ$6:$AZ$57,卡牌消耗!X1169)*INDEX(卡牌消耗!$B$8:$F$8,V1169),0)</f>
        <v>7098</v>
      </c>
      <c r="AA1169" s="14" t="str">
        <f>IF(S1169&gt;0,INDEX(挂机升级突破!$BJ$4:$BT$4,S1169),"")</f>
        <v>紫色基础材料</v>
      </c>
      <c r="AB1169" s="14">
        <f>ROUND(INDEX(挂机升级突破!$BJ$6:$BT$57,卡牌消耗!X1169,S1169)*INDEX(卡牌消耗!$B$5:$F$5,V1169),0)</f>
        <v>40</v>
      </c>
      <c r="AC1169" s="14" t="str">
        <f>IF(T1169&gt;0,INDEX(挂机升级突破!$BJ$4:$BT$4,T1169),"")</f>
        <v/>
      </c>
      <c r="AD1169" s="14" t="str">
        <f>IF(T1169&gt;0,ROUND(INDEX(挂机升级突破!$BJ$6:$BT$57,卡牌消耗!X1169,T1169)*INDEX(卡牌消耗!$B$7:$F$7,V1169),0),"")</f>
        <v/>
      </c>
    </row>
    <row r="1170" spans="16:30" ht="16.5" x14ac:dyDescent="0.2">
      <c r="P1170" s="120">
        <v>1166</v>
      </c>
      <c r="Q1170" s="14">
        <f t="shared" si="178"/>
        <v>23</v>
      </c>
      <c r="R1170" s="14">
        <f>INDEX(挂机升级突破!$BG$6:$BG$57,卡牌消耗!X1170)</f>
        <v>11</v>
      </c>
      <c r="S1170" s="14">
        <f>INDEX(挂机升级突破!BH$6:BH$57,卡牌消耗!$X1170)</f>
        <v>3</v>
      </c>
      <c r="T1170" s="14">
        <f>INDEX(挂机升级突破!BI$6:BI$57,卡牌消耗!$X1170)</f>
        <v>0</v>
      </c>
      <c r="U1170" s="14" t="str">
        <f t="shared" si="179"/>
        <v>异邦刀客</v>
      </c>
      <c r="V1170" s="14">
        <f t="shared" si="180"/>
        <v>2</v>
      </c>
      <c r="W1170" s="14" t="str">
        <f t="shared" si="181"/>
        <v>异邦刀客魂火-22</v>
      </c>
      <c r="X1170" s="14">
        <f t="shared" si="182"/>
        <v>22</v>
      </c>
      <c r="Y1170" s="14" t="str">
        <f>INDEX(挂机升级突破!$BJ$4:$BT$4,INDEX(挂机升级突破!$BG$6:$BG$57,卡牌消耗!X1170))</f>
        <v>金币</v>
      </c>
      <c r="Z1170" s="14">
        <f>ROUND(INDEX(挂机升级突破!$AZ$6:$AZ$57,卡牌消耗!X1170)*INDEX(卡牌消耗!$B$8:$F$8,V1170),0)</f>
        <v>7917</v>
      </c>
      <c r="AA1170" s="14" t="str">
        <f>IF(S1170&gt;0,INDEX(挂机升级突破!$BJ$4:$BT$4,S1170),"")</f>
        <v>紫色基础材料</v>
      </c>
      <c r="AB1170" s="14">
        <f>ROUND(INDEX(挂机升级突破!$BJ$6:$BT$57,卡牌消耗!X1170,S1170)*INDEX(卡牌消耗!$B$5:$F$5,V1170),0)</f>
        <v>40</v>
      </c>
      <c r="AC1170" s="14" t="str">
        <f>IF(T1170&gt;0,INDEX(挂机升级突破!$BJ$4:$BT$4,T1170),"")</f>
        <v/>
      </c>
      <c r="AD1170" s="14" t="str">
        <f>IF(T1170&gt;0,ROUND(INDEX(挂机升级突破!$BJ$6:$BT$57,卡牌消耗!X1170,T1170)*INDEX(卡牌消耗!$B$7:$F$7,V1170),0),"")</f>
        <v/>
      </c>
    </row>
    <row r="1171" spans="16:30" ht="16.5" x14ac:dyDescent="0.2">
      <c r="P1171" s="120">
        <v>1167</v>
      </c>
      <c r="Q1171" s="14">
        <f t="shared" si="178"/>
        <v>23</v>
      </c>
      <c r="R1171" s="14">
        <f>INDEX(挂机升级突破!$BG$6:$BG$57,卡牌消耗!X1171)</f>
        <v>11</v>
      </c>
      <c r="S1171" s="14">
        <f>INDEX(挂机升级突破!BH$6:BH$57,卡牌消耗!$X1171)</f>
        <v>4</v>
      </c>
      <c r="T1171" s="14">
        <f>INDEX(挂机升级突破!BI$6:BI$57,卡牌消耗!$X1171)</f>
        <v>0</v>
      </c>
      <c r="U1171" s="14" t="str">
        <f t="shared" si="179"/>
        <v>异邦刀客</v>
      </c>
      <c r="V1171" s="14">
        <f t="shared" si="180"/>
        <v>2</v>
      </c>
      <c r="W1171" s="14" t="str">
        <f t="shared" si="181"/>
        <v>异邦刀客魂火-23</v>
      </c>
      <c r="X1171" s="14">
        <f t="shared" si="182"/>
        <v>23</v>
      </c>
      <c r="Y1171" s="14" t="str">
        <f>INDEX(挂机升级突破!$BJ$4:$BT$4,INDEX(挂机升级突破!$BG$6:$BG$57,卡牌消耗!X1171))</f>
        <v>金币</v>
      </c>
      <c r="Z1171" s="14">
        <f>ROUND(INDEX(挂机升级突破!$AZ$6:$AZ$57,卡牌消耗!X1171)*INDEX(卡牌消耗!$B$8:$F$8,V1171),0)</f>
        <v>8736</v>
      </c>
      <c r="AA1171" s="14" t="str">
        <f>IF(S1171&gt;0,INDEX(挂机升级突破!$BJ$4:$BT$4,S1171),"")</f>
        <v>橙色基础材料</v>
      </c>
      <c r="AB1171" s="14">
        <f>ROUND(INDEX(挂机升级突破!$BJ$6:$BT$57,卡牌消耗!X1171,S1171)*INDEX(卡牌消耗!$B$5:$F$5,V1171),0)</f>
        <v>10</v>
      </c>
      <c r="AC1171" s="14" t="str">
        <f>IF(T1171&gt;0,INDEX(挂机升级突破!$BJ$4:$BT$4,T1171),"")</f>
        <v/>
      </c>
      <c r="AD1171" s="14" t="str">
        <f>IF(T1171&gt;0,ROUND(INDEX(挂机升级突破!$BJ$6:$BT$57,卡牌消耗!X1171,T1171)*INDEX(卡牌消耗!$B$7:$F$7,V1171),0),"")</f>
        <v/>
      </c>
    </row>
    <row r="1172" spans="16:30" ht="16.5" x14ac:dyDescent="0.2">
      <c r="P1172" s="120">
        <v>1168</v>
      </c>
      <c r="Q1172" s="14">
        <f t="shared" si="178"/>
        <v>23</v>
      </c>
      <c r="R1172" s="14">
        <f>INDEX(挂机升级突破!$BG$6:$BG$57,卡牌消耗!X1172)</f>
        <v>11</v>
      </c>
      <c r="S1172" s="14">
        <f>INDEX(挂机升级突破!BH$6:BH$57,卡牌消耗!$X1172)</f>
        <v>4</v>
      </c>
      <c r="T1172" s="14">
        <f>INDEX(挂机升级突破!BI$6:BI$57,卡牌消耗!$X1172)</f>
        <v>0</v>
      </c>
      <c r="U1172" s="14" t="str">
        <f t="shared" si="179"/>
        <v>异邦刀客</v>
      </c>
      <c r="V1172" s="14">
        <f t="shared" si="180"/>
        <v>2</v>
      </c>
      <c r="W1172" s="14" t="str">
        <f t="shared" si="181"/>
        <v>异邦刀客魂火-24</v>
      </c>
      <c r="X1172" s="14">
        <f t="shared" si="182"/>
        <v>24</v>
      </c>
      <c r="Y1172" s="14" t="str">
        <f>INDEX(挂机升级突破!$BJ$4:$BT$4,INDEX(挂机升级突破!$BG$6:$BG$57,卡牌消耗!X1172))</f>
        <v>金币</v>
      </c>
      <c r="Z1172" s="14">
        <f>ROUND(INDEX(挂机升级突破!$AZ$6:$AZ$57,卡牌消耗!X1172)*INDEX(卡牌消耗!$B$8:$F$8,V1172),0)</f>
        <v>9744</v>
      </c>
      <c r="AA1172" s="14" t="str">
        <f>IF(S1172&gt;0,INDEX(挂机升级突破!$BJ$4:$BT$4,S1172),"")</f>
        <v>橙色基础材料</v>
      </c>
      <c r="AB1172" s="14">
        <f>ROUND(INDEX(挂机升级突破!$BJ$6:$BT$57,卡牌消耗!X1172,S1172)*INDEX(卡牌消耗!$B$5:$F$5,V1172),0)</f>
        <v>10</v>
      </c>
      <c r="AC1172" s="14" t="str">
        <f>IF(T1172&gt;0,INDEX(挂机升级突破!$BJ$4:$BT$4,T1172),"")</f>
        <v/>
      </c>
      <c r="AD1172" s="14" t="str">
        <f>IF(T1172&gt;0,ROUND(INDEX(挂机升级突破!$BJ$6:$BT$57,卡牌消耗!X1172,T1172)*INDEX(卡牌消耗!$B$7:$F$7,V1172),0),"")</f>
        <v/>
      </c>
    </row>
    <row r="1173" spans="16:30" ht="16.5" x14ac:dyDescent="0.2">
      <c r="P1173" s="120">
        <v>1169</v>
      </c>
      <c r="Q1173" s="14">
        <f t="shared" si="178"/>
        <v>23</v>
      </c>
      <c r="R1173" s="14">
        <f>INDEX(挂机升级突破!$BG$6:$BG$57,卡牌消耗!X1173)</f>
        <v>11</v>
      </c>
      <c r="S1173" s="14">
        <f>INDEX(挂机升级突破!BH$6:BH$57,卡牌消耗!$X1173)</f>
        <v>4</v>
      </c>
      <c r="T1173" s="14">
        <f>INDEX(挂机升级突破!BI$6:BI$57,卡牌消耗!$X1173)</f>
        <v>0</v>
      </c>
      <c r="U1173" s="14" t="str">
        <f t="shared" si="179"/>
        <v>异邦刀客</v>
      </c>
      <c r="V1173" s="14">
        <f t="shared" si="180"/>
        <v>2</v>
      </c>
      <c r="W1173" s="14" t="str">
        <f t="shared" si="181"/>
        <v>异邦刀客魂火-25</v>
      </c>
      <c r="X1173" s="14">
        <f t="shared" si="182"/>
        <v>25</v>
      </c>
      <c r="Y1173" s="14" t="str">
        <f>INDEX(挂机升级突破!$BJ$4:$BT$4,INDEX(挂机升级突破!$BG$6:$BG$57,卡牌消耗!X1173))</f>
        <v>金币</v>
      </c>
      <c r="Z1173" s="14">
        <f>ROUND(INDEX(挂机升级突破!$AZ$6:$AZ$57,卡牌消耗!X1173)*INDEX(卡牌消耗!$B$8:$F$8,V1173),0)</f>
        <v>12012</v>
      </c>
      <c r="AA1173" s="14" t="str">
        <f>IF(S1173&gt;0,INDEX(挂机升级突破!$BJ$4:$BT$4,S1173),"")</f>
        <v>橙色基础材料</v>
      </c>
      <c r="AB1173" s="14">
        <f>ROUND(INDEX(挂机升级突破!$BJ$6:$BT$57,卡牌消耗!X1173,S1173)*INDEX(卡牌消耗!$B$5:$F$5,V1173),0)</f>
        <v>10</v>
      </c>
      <c r="AC1173" s="14" t="str">
        <f>IF(T1173&gt;0,INDEX(挂机升级突破!$BJ$4:$BT$4,T1173),"")</f>
        <v/>
      </c>
      <c r="AD1173" s="14" t="str">
        <f>IF(T1173&gt;0,ROUND(INDEX(挂机升级突破!$BJ$6:$BT$57,卡牌消耗!X1173,T1173)*INDEX(卡牌消耗!$B$7:$F$7,V1173),0),"")</f>
        <v/>
      </c>
    </row>
    <row r="1174" spans="16:30" ht="16.5" x14ac:dyDescent="0.2">
      <c r="P1174" s="120">
        <v>1170</v>
      </c>
      <c r="Q1174" s="14">
        <f t="shared" si="178"/>
        <v>23</v>
      </c>
      <c r="R1174" s="14">
        <f>INDEX(挂机升级突破!$BG$6:$BG$57,卡牌消耗!X1174)</f>
        <v>11</v>
      </c>
      <c r="S1174" s="14">
        <f>INDEX(挂机升级突破!BH$6:BH$57,卡牌消耗!$X1174)</f>
        <v>4</v>
      </c>
      <c r="T1174" s="14">
        <f>INDEX(挂机升级突破!BI$6:BI$57,卡牌消耗!$X1174)</f>
        <v>0</v>
      </c>
      <c r="U1174" s="14" t="str">
        <f t="shared" si="179"/>
        <v>异邦刀客</v>
      </c>
      <c r="V1174" s="14">
        <f t="shared" si="180"/>
        <v>2</v>
      </c>
      <c r="W1174" s="14" t="str">
        <f t="shared" si="181"/>
        <v>异邦刀客魂火-26</v>
      </c>
      <c r="X1174" s="14">
        <f t="shared" si="182"/>
        <v>26</v>
      </c>
      <c r="Y1174" s="14" t="str">
        <f>INDEX(挂机升级突破!$BJ$4:$BT$4,INDEX(挂机升级突破!$BG$6:$BG$57,卡牌消耗!X1174))</f>
        <v>金币</v>
      </c>
      <c r="Z1174" s="14">
        <f>ROUND(INDEX(挂机升级突破!$AZ$6:$AZ$57,卡牌消耗!X1174)*INDEX(卡牌消耗!$B$8:$F$8,V1174),0)</f>
        <v>13398</v>
      </c>
      <c r="AA1174" s="14" t="str">
        <f>IF(S1174&gt;0,INDEX(挂机升级突破!$BJ$4:$BT$4,S1174),"")</f>
        <v>橙色基础材料</v>
      </c>
      <c r="AB1174" s="14">
        <f>ROUND(INDEX(挂机升级突破!$BJ$6:$BT$57,卡牌消耗!X1174,S1174)*INDEX(卡牌消耗!$B$5:$F$5,V1174),0)</f>
        <v>13</v>
      </c>
      <c r="AC1174" s="14" t="str">
        <f>IF(T1174&gt;0,INDEX(挂机升级突破!$BJ$4:$BT$4,T1174),"")</f>
        <v/>
      </c>
      <c r="AD1174" s="14" t="str">
        <f>IF(T1174&gt;0,ROUND(INDEX(挂机升级突破!$BJ$6:$BT$57,卡牌消耗!X1174,T1174)*INDEX(卡牌消耗!$B$7:$F$7,V1174),0),"")</f>
        <v/>
      </c>
    </row>
    <row r="1175" spans="16:30" ht="16.5" x14ac:dyDescent="0.2">
      <c r="P1175" s="120">
        <v>1171</v>
      </c>
      <c r="Q1175" s="14">
        <f t="shared" si="178"/>
        <v>23</v>
      </c>
      <c r="R1175" s="14">
        <f>INDEX(挂机升级突破!$BG$6:$BG$57,卡牌消耗!X1175)</f>
        <v>11</v>
      </c>
      <c r="S1175" s="14">
        <f>INDEX(挂机升级突破!BH$6:BH$57,卡牌消耗!$X1175)</f>
        <v>4</v>
      </c>
      <c r="T1175" s="14">
        <f>INDEX(挂机升级突破!BI$6:BI$57,卡牌消耗!$X1175)</f>
        <v>0</v>
      </c>
      <c r="U1175" s="14" t="str">
        <f t="shared" si="179"/>
        <v>异邦刀客</v>
      </c>
      <c r="V1175" s="14">
        <f t="shared" si="180"/>
        <v>2</v>
      </c>
      <c r="W1175" s="14" t="str">
        <f t="shared" si="181"/>
        <v>异邦刀客魂火-27</v>
      </c>
      <c r="X1175" s="14">
        <f t="shared" si="182"/>
        <v>27</v>
      </c>
      <c r="Y1175" s="14" t="str">
        <f>INDEX(挂机升级突破!$BJ$4:$BT$4,INDEX(挂机升级突破!$BG$6:$BG$57,卡牌消耗!X1175))</f>
        <v>金币</v>
      </c>
      <c r="Z1175" s="14">
        <f>ROUND(INDEX(挂机升级突破!$AZ$6:$AZ$57,卡牌消耗!X1175)*INDEX(卡牌消耗!$B$8:$F$8,V1175),0)</f>
        <v>15043</v>
      </c>
      <c r="AA1175" s="14" t="str">
        <f>IF(S1175&gt;0,INDEX(挂机升级突破!$BJ$4:$BT$4,S1175),"")</f>
        <v>橙色基础材料</v>
      </c>
      <c r="AB1175" s="14">
        <f>ROUND(INDEX(挂机升级突破!$BJ$6:$BT$57,卡牌消耗!X1175,S1175)*INDEX(卡牌消耗!$B$5:$F$5,V1175),0)</f>
        <v>13</v>
      </c>
      <c r="AC1175" s="14" t="str">
        <f>IF(T1175&gt;0,INDEX(挂机升级突破!$BJ$4:$BT$4,T1175),"")</f>
        <v/>
      </c>
      <c r="AD1175" s="14" t="str">
        <f>IF(T1175&gt;0,ROUND(INDEX(挂机升级突破!$BJ$6:$BT$57,卡牌消耗!X1175,T1175)*INDEX(卡牌消耗!$B$7:$F$7,V1175),0),"")</f>
        <v/>
      </c>
    </row>
    <row r="1176" spans="16:30" ht="16.5" x14ac:dyDescent="0.2">
      <c r="P1176" s="120">
        <v>1172</v>
      </c>
      <c r="Q1176" s="14">
        <f t="shared" si="178"/>
        <v>23</v>
      </c>
      <c r="R1176" s="14">
        <f>INDEX(挂机升级突破!$BG$6:$BG$57,卡牌消耗!X1176)</f>
        <v>11</v>
      </c>
      <c r="S1176" s="14">
        <f>INDEX(挂机升级突破!BH$6:BH$57,卡牌消耗!$X1176)</f>
        <v>4</v>
      </c>
      <c r="T1176" s="14">
        <f>INDEX(挂机升级突破!BI$6:BI$57,卡牌消耗!$X1176)</f>
        <v>0</v>
      </c>
      <c r="U1176" s="14" t="str">
        <f t="shared" si="179"/>
        <v>异邦刀客</v>
      </c>
      <c r="V1176" s="14">
        <f t="shared" si="180"/>
        <v>2</v>
      </c>
      <c r="W1176" s="14" t="str">
        <f t="shared" si="181"/>
        <v>异邦刀客魂火-28</v>
      </c>
      <c r="X1176" s="14">
        <f t="shared" si="182"/>
        <v>28</v>
      </c>
      <c r="Y1176" s="14" t="str">
        <f>INDEX(挂机升级突破!$BJ$4:$BT$4,INDEX(挂机升级突破!$BG$6:$BG$57,卡牌消耗!X1176))</f>
        <v>金币</v>
      </c>
      <c r="Z1176" s="14">
        <f>ROUND(INDEX(挂机升级突破!$AZ$6:$AZ$57,卡牌消耗!X1176)*INDEX(卡牌消耗!$B$8:$F$8,V1176),0)</f>
        <v>16779</v>
      </c>
      <c r="AA1176" s="14" t="str">
        <f>IF(S1176&gt;0,INDEX(挂机升级突破!$BJ$4:$BT$4,S1176),"")</f>
        <v>橙色基础材料</v>
      </c>
      <c r="AB1176" s="14">
        <f>ROUND(INDEX(挂机升级突破!$BJ$6:$BT$57,卡牌消耗!X1176,S1176)*INDEX(卡牌消耗!$B$5:$F$5,V1176),0)</f>
        <v>13</v>
      </c>
      <c r="AC1176" s="14" t="str">
        <f>IF(T1176&gt;0,INDEX(挂机升级突破!$BJ$4:$BT$4,T1176),"")</f>
        <v/>
      </c>
      <c r="AD1176" s="14" t="str">
        <f>IF(T1176&gt;0,ROUND(INDEX(挂机升级突破!$BJ$6:$BT$57,卡牌消耗!X1176,T1176)*INDEX(卡牌消耗!$B$7:$F$7,V1176),0),"")</f>
        <v/>
      </c>
    </row>
    <row r="1177" spans="16:30" ht="16.5" x14ac:dyDescent="0.2">
      <c r="P1177" s="120">
        <v>1173</v>
      </c>
      <c r="Q1177" s="14">
        <f t="shared" si="178"/>
        <v>23</v>
      </c>
      <c r="R1177" s="14">
        <f>INDEX(挂机升级突破!$BG$6:$BG$57,卡牌消耗!X1177)</f>
        <v>11</v>
      </c>
      <c r="S1177" s="14">
        <f>INDEX(挂机升级突破!BH$6:BH$57,卡牌消耗!$X1177)</f>
        <v>4</v>
      </c>
      <c r="T1177" s="14">
        <f>INDEX(挂机升级突破!BI$6:BI$57,卡牌消耗!$X1177)</f>
        <v>0</v>
      </c>
      <c r="U1177" s="14" t="str">
        <f t="shared" si="179"/>
        <v>异邦刀客</v>
      </c>
      <c r="V1177" s="14">
        <f t="shared" si="180"/>
        <v>2</v>
      </c>
      <c r="W1177" s="14" t="str">
        <f t="shared" si="181"/>
        <v>异邦刀客魂火-29</v>
      </c>
      <c r="X1177" s="14">
        <f t="shared" si="182"/>
        <v>29</v>
      </c>
      <c r="Y1177" s="14" t="str">
        <f>INDEX(挂机升级突破!$BJ$4:$BT$4,INDEX(挂机升级突破!$BG$6:$BG$57,卡牌消耗!X1177))</f>
        <v>金币</v>
      </c>
      <c r="Z1177" s="14">
        <f>ROUND(INDEX(挂机升级突破!$AZ$6:$AZ$57,卡牌消耗!X1177)*INDEX(卡牌消耗!$B$8:$F$8,V1177),0)</f>
        <v>17350</v>
      </c>
      <c r="AA1177" s="14" t="str">
        <f>IF(S1177&gt;0,INDEX(挂机升级突破!$BJ$4:$BT$4,S1177),"")</f>
        <v>橙色基础材料</v>
      </c>
      <c r="AB1177" s="14">
        <f>ROUND(INDEX(挂机升级突破!$BJ$6:$BT$57,卡牌消耗!X1177,S1177)*INDEX(卡牌消耗!$B$5:$F$5,V1177),0)</f>
        <v>15</v>
      </c>
      <c r="AC1177" s="14" t="str">
        <f>IF(T1177&gt;0,INDEX(挂机升级突破!$BJ$4:$BT$4,T1177),"")</f>
        <v/>
      </c>
      <c r="AD1177" s="14" t="str">
        <f>IF(T1177&gt;0,ROUND(INDEX(挂机升级突破!$BJ$6:$BT$57,卡牌消耗!X1177,T1177)*INDEX(卡牌消耗!$B$7:$F$7,V1177),0),"")</f>
        <v/>
      </c>
    </row>
    <row r="1178" spans="16:30" ht="16.5" x14ac:dyDescent="0.2">
      <c r="P1178" s="120">
        <v>1174</v>
      </c>
      <c r="Q1178" s="14">
        <f t="shared" si="178"/>
        <v>23</v>
      </c>
      <c r="R1178" s="14">
        <f>INDEX(挂机升级突破!$BG$6:$BG$57,卡牌消耗!X1178)</f>
        <v>11</v>
      </c>
      <c r="S1178" s="14">
        <f>INDEX(挂机升级突破!BH$6:BH$57,卡牌消耗!$X1178)</f>
        <v>4</v>
      </c>
      <c r="T1178" s="14">
        <f>INDEX(挂机升级突破!BI$6:BI$57,卡牌消耗!$X1178)</f>
        <v>0</v>
      </c>
      <c r="U1178" s="14" t="str">
        <f t="shared" si="179"/>
        <v>异邦刀客</v>
      </c>
      <c r="V1178" s="14">
        <f t="shared" si="180"/>
        <v>2</v>
      </c>
      <c r="W1178" s="14" t="str">
        <f t="shared" si="181"/>
        <v>异邦刀客魂火-30</v>
      </c>
      <c r="X1178" s="14">
        <f t="shared" si="182"/>
        <v>30</v>
      </c>
      <c r="Y1178" s="14" t="str">
        <f>INDEX(挂机升级突破!$BJ$4:$BT$4,INDEX(挂机升级突破!$BG$6:$BG$57,卡牌消耗!X1178))</f>
        <v>金币</v>
      </c>
      <c r="Z1178" s="14">
        <f>ROUND(INDEX(挂机升级突破!$AZ$6:$AZ$57,卡牌消耗!X1178)*INDEX(卡牌消耗!$B$8:$F$8,V1178),0)</f>
        <v>19352</v>
      </c>
      <c r="AA1178" s="14" t="str">
        <f>IF(S1178&gt;0,INDEX(挂机升级突破!$BJ$4:$BT$4,S1178),"")</f>
        <v>橙色基础材料</v>
      </c>
      <c r="AB1178" s="14">
        <f>ROUND(INDEX(挂机升级突破!$BJ$6:$BT$57,卡牌消耗!X1178,S1178)*INDEX(卡牌消耗!$B$5:$F$5,V1178),0)</f>
        <v>15</v>
      </c>
      <c r="AC1178" s="14" t="str">
        <f>IF(T1178&gt;0,INDEX(挂机升级突破!$BJ$4:$BT$4,T1178),"")</f>
        <v/>
      </c>
      <c r="AD1178" s="14" t="str">
        <f>IF(T1178&gt;0,ROUND(INDEX(挂机升级突破!$BJ$6:$BT$57,卡牌消耗!X1178,T1178)*INDEX(卡牌消耗!$B$7:$F$7,V1178),0),"")</f>
        <v/>
      </c>
    </row>
    <row r="1179" spans="16:30" ht="16.5" x14ac:dyDescent="0.2">
      <c r="P1179" s="120">
        <v>1175</v>
      </c>
      <c r="Q1179" s="14">
        <f t="shared" si="178"/>
        <v>23</v>
      </c>
      <c r="R1179" s="14">
        <f>INDEX(挂机升级突破!$BG$6:$BG$57,卡牌消耗!X1179)</f>
        <v>11</v>
      </c>
      <c r="S1179" s="14">
        <f>INDEX(挂机升级突破!BH$6:BH$57,卡牌消耗!$X1179)</f>
        <v>4</v>
      </c>
      <c r="T1179" s="14">
        <f>INDEX(挂机升级突破!BI$6:BI$57,卡牌消耗!$X1179)</f>
        <v>0</v>
      </c>
      <c r="U1179" s="14" t="str">
        <f t="shared" si="179"/>
        <v>异邦刀客</v>
      </c>
      <c r="V1179" s="14">
        <f t="shared" si="180"/>
        <v>2</v>
      </c>
      <c r="W1179" s="14" t="str">
        <f t="shared" si="181"/>
        <v>异邦刀客魂火-31</v>
      </c>
      <c r="X1179" s="14">
        <f t="shared" si="182"/>
        <v>31</v>
      </c>
      <c r="Y1179" s="14" t="str">
        <f>INDEX(挂机升级突破!$BJ$4:$BT$4,INDEX(挂机升级突破!$BG$6:$BG$57,卡牌消耗!X1179))</f>
        <v>金币</v>
      </c>
      <c r="Z1179" s="14">
        <f>ROUND(INDEX(挂机升级突破!$AZ$6:$AZ$57,卡牌消耗!X1179)*INDEX(卡牌消耗!$B$8:$F$8,V1179),0)</f>
        <v>20090</v>
      </c>
      <c r="AA1179" s="14" t="str">
        <f>IF(S1179&gt;0,INDEX(挂机升级突破!$BJ$4:$BT$4,S1179),"")</f>
        <v>橙色基础材料</v>
      </c>
      <c r="AB1179" s="14">
        <f>ROUND(INDEX(挂机升级突破!$BJ$6:$BT$57,卡牌消耗!X1179,S1179)*INDEX(卡牌消耗!$B$5:$F$5,V1179),0)</f>
        <v>15</v>
      </c>
      <c r="AC1179" s="14" t="str">
        <f>IF(T1179&gt;0,INDEX(挂机升级突破!$BJ$4:$BT$4,T1179),"")</f>
        <v/>
      </c>
      <c r="AD1179" s="14" t="str">
        <f>IF(T1179&gt;0,ROUND(INDEX(挂机升级突破!$BJ$6:$BT$57,卡牌消耗!X1179,T1179)*INDEX(卡牌消耗!$B$7:$F$7,V1179),0),"")</f>
        <v/>
      </c>
    </row>
    <row r="1180" spans="16:30" ht="16.5" x14ac:dyDescent="0.2">
      <c r="P1180" s="120">
        <v>1176</v>
      </c>
      <c r="Q1180" s="14">
        <f t="shared" si="178"/>
        <v>23</v>
      </c>
      <c r="R1180" s="14">
        <f>INDEX(挂机升级突破!$BG$6:$BG$57,卡牌消耗!X1180)</f>
        <v>11</v>
      </c>
      <c r="S1180" s="14">
        <f>INDEX(挂机升级突破!BH$6:BH$57,卡牌消耗!$X1180)</f>
        <v>4</v>
      </c>
      <c r="T1180" s="14">
        <f>INDEX(挂机升级突破!BI$6:BI$57,卡牌消耗!$X1180)</f>
        <v>0</v>
      </c>
      <c r="U1180" s="14" t="str">
        <f t="shared" si="179"/>
        <v>异邦刀客</v>
      </c>
      <c r="V1180" s="14">
        <f t="shared" si="180"/>
        <v>2</v>
      </c>
      <c r="W1180" s="14" t="str">
        <f t="shared" si="181"/>
        <v>异邦刀客魂火-32</v>
      </c>
      <c r="X1180" s="14">
        <f t="shared" si="182"/>
        <v>32</v>
      </c>
      <c r="Y1180" s="14" t="str">
        <f>INDEX(挂机升级突破!$BJ$4:$BT$4,INDEX(挂机升级突破!$BG$6:$BG$57,卡牌消耗!X1180))</f>
        <v>金币</v>
      </c>
      <c r="Z1180" s="14">
        <f>ROUND(INDEX(挂机升级突破!$AZ$6:$AZ$57,卡牌消耗!X1180)*INDEX(卡牌消耗!$B$8:$F$8,V1180),0)</f>
        <v>22411</v>
      </c>
      <c r="AA1180" s="14" t="str">
        <f>IF(S1180&gt;0,INDEX(挂机升级突破!$BJ$4:$BT$4,S1180),"")</f>
        <v>橙色基础材料</v>
      </c>
      <c r="AB1180" s="14">
        <f>ROUND(INDEX(挂机升级突破!$BJ$6:$BT$57,卡牌消耗!X1180,S1180)*INDEX(卡牌消耗!$B$5:$F$5,V1180),0)</f>
        <v>15</v>
      </c>
      <c r="AC1180" s="14" t="str">
        <f>IF(T1180&gt;0,INDEX(挂机升级突破!$BJ$4:$BT$4,T1180),"")</f>
        <v/>
      </c>
      <c r="AD1180" s="14" t="str">
        <f>IF(T1180&gt;0,ROUND(INDEX(挂机升级突破!$BJ$6:$BT$57,卡牌消耗!X1180,T1180)*INDEX(卡牌消耗!$B$7:$F$7,V1180),0),"")</f>
        <v/>
      </c>
    </row>
    <row r="1181" spans="16:30" ht="16.5" x14ac:dyDescent="0.2">
      <c r="P1181" s="120">
        <v>1177</v>
      </c>
      <c r="Q1181" s="14">
        <f t="shared" si="178"/>
        <v>23</v>
      </c>
      <c r="R1181" s="14">
        <f>INDEX(挂机升级突破!$BG$6:$BG$57,卡牌消耗!X1181)</f>
        <v>11</v>
      </c>
      <c r="S1181" s="14">
        <f>INDEX(挂机升级突破!BH$6:BH$57,卡牌消耗!$X1181)</f>
        <v>4</v>
      </c>
      <c r="T1181" s="14">
        <f>INDEX(挂机升级突破!BI$6:BI$57,卡牌消耗!$X1181)</f>
        <v>0</v>
      </c>
      <c r="U1181" s="14" t="str">
        <f t="shared" si="179"/>
        <v>异邦刀客</v>
      </c>
      <c r="V1181" s="14">
        <f t="shared" si="180"/>
        <v>2</v>
      </c>
      <c r="W1181" s="14" t="str">
        <f t="shared" si="181"/>
        <v>异邦刀客魂火-33</v>
      </c>
      <c r="X1181" s="14">
        <f t="shared" si="182"/>
        <v>33</v>
      </c>
      <c r="Y1181" s="14" t="str">
        <f>INDEX(挂机升级突破!$BJ$4:$BT$4,INDEX(挂机升级突破!$BG$6:$BG$57,卡牌消耗!X1181))</f>
        <v>金币</v>
      </c>
      <c r="Z1181" s="14">
        <f>ROUND(INDEX(挂机升级突破!$AZ$6:$AZ$57,卡牌消耗!X1181)*INDEX(卡牌消耗!$B$8:$F$8,V1181),0)</f>
        <v>23027</v>
      </c>
      <c r="AA1181" s="14" t="str">
        <f>IF(S1181&gt;0,INDEX(挂机升级突破!$BJ$4:$BT$4,S1181),"")</f>
        <v>橙色基础材料</v>
      </c>
      <c r="AB1181" s="14">
        <f>ROUND(INDEX(挂机升级突破!$BJ$6:$BT$57,卡牌消耗!X1181,S1181)*INDEX(卡牌消耗!$B$5:$F$5,V1181),0)</f>
        <v>15</v>
      </c>
      <c r="AC1181" s="14" t="str">
        <f>IF(T1181&gt;0,INDEX(挂机升级突破!$BJ$4:$BT$4,T1181),"")</f>
        <v/>
      </c>
      <c r="AD1181" s="14" t="str">
        <f>IF(T1181&gt;0,ROUND(INDEX(挂机升级突破!$BJ$6:$BT$57,卡牌消耗!X1181,T1181)*INDEX(卡牌消耗!$B$7:$F$7,V1181),0),"")</f>
        <v/>
      </c>
    </row>
    <row r="1182" spans="16:30" ht="16.5" x14ac:dyDescent="0.2">
      <c r="P1182" s="120">
        <v>1178</v>
      </c>
      <c r="Q1182" s="14">
        <f t="shared" si="178"/>
        <v>23</v>
      </c>
      <c r="R1182" s="14">
        <f>INDEX(挂机升级突破!$BG$6:$BG$57,卡牌消耗!X1182)</f>
        <v>11</v>
      </c>
      <c r="S1182" s="14">
        <f>INDEX(挂机升级突破!BH$6:BH$57,卡牌消耗!$X1182)</f>
        <v>4</v>
      </c>
      <c r="T1182" s="14">
        <f>INDEX(挂机升级突破!BI$6:BI$57,卡牌消耗!$X1182)</f>
        <v>0</v>
      </c>
      <c r="U1182" s="14" t="str">
        <f t="shared" si="179"/>
        <v>异邦刀客</v>
      </c>
      <c r="V1182" s="14">
        <f t="shared" si="180"/>
        <v>2</v>
      </c>
      <c r="W1182" s="14" t="str">
        <f t="shared" si="181"/>
        <v>异邦刀客魂火-34</v>
      </c>
      <c r="X1182" s="14">
        <f t="shared" si="182"/>
        <v>34</v>
      </c>
      <c r="Y1182" s="14" t="str">
        <f>INDEX(挂机升级突破!$BJ$4:$BT$4,INDEX(挂机升级突破!$BG$6:$BG$57,卡牌消耗!X1182))</f>
        <v>金币</v>
      </c>
      <c r="Z1182" s="14">
        <f>ROUND(INDEX(挂机升级突破!$AZ$6:$AZ$57,卡牌消耗!X1182)*INDEX(卡牌消耗!$B$8:$F$8,V1182),0)</f>
        <v>25683</v>
      </c>
      <c r="AA1182" s="14" t="str">
        <f>IF(S1182&gt;0,INDEX(挂机升级突破!$BJ$4:$BT$4,S1182),"")</f>
        <v>橙色基础材料</v>
      </c>
      <c r="AB1182" s="14">
        <f>ROUND(INDEX(挂机升级突破!$BJ$6:$BT$57,卡牌消耗!X1182,S1182)*INDEX(卡牌消耗!$B$5:$F$5,V1182),0)</f>
        <v>17</v>
      </c>
      <c r="AC1182" s="14" t="str">
        <f>IF(T1182&gt;0,INDEX(挂机升级突破!$BJ$4:$BT$4,T1182),"")</f>
        <v/>
      </c>
      <c r="AD1182" s="14" t="str">
        <f>IF(T1182&gt;0,ROUND(INDEX(挂机升级突破!$BJ$6:$BT$57,卡牌消耗!X1182,T1182)*INDEX(卡牌消耗!$B$7:$F$7,V1182),0),"")</f>
        <v/>
      </c>
    </row>
    <row r="1183" spans="16:30" ht="16.5" x14ac:dyDescent="0.2">
      <c r="P1183" s="120">
        <v>1179</v>
      </c>
      <c r="Q1183" s="14">
        <f t="shared" si="178"/>
        <v>23</v>
      </c>
      <c r="R1183" s="14">
        <f>INDEX(挂机升级突破!$BG$6:$BG$57,卡牌消耗!X1183)</f>
        <v>11</v>
      </c>
      <c r="S1183" s="14">
        <f>INDEX(挂机升级突破!BH$6:BH$57,卡牌消耗!$X1183)</f>
        <v>4</v>
      </c>
      <c r="T1183" s="14">
        <f>INDEX(挂机升级突破!BI$6:BI$57,卡牌消耗!$X1183)</f>
        <v>0</v>
      </c>
      <c r="U1183" s="14" t="str">
        <f t="shared" si="179"/>
        <v>异邦刀客</v>
      </c>
      <c r="V1183" s="14">
        <f t="shared" si="180"/>
        <v>2</v>
      </c>
      <c r="W1183" s="14" t="str">
        <f t="shared" si="181"/>
        <v>异邦刀客魂火-35</v>
      </c>
      <c r="X1183" s="14">
        <f t="shared" si="182"/>
        <v>35</v>
      </c>
      <c r="Y1183" s="14" t="str">
        <f>INDEX(挂机升级突破!$BJ$4:$BT$4,INDEX(挂机升级突破!$BG$6:$BG$57,卡牌消耗!X1183))</f>
        <v>金币</v>
      </c>
      <c r="Z1183" s="14">
        <f>ROUND(INDEX(挂机升级突破!$AZ$6:$AZ$57,卡牌消耗!X1183)*INDEX(卡牌消耗!$B$8:$F$8,V1183),0)</f>
        <v>26159</v>
      </c>
      <c r="AA1183" s="14" t="str">
        <f>IF(S1183&gt;0,INDEX(挂机升级突破!$BJ$4:$BT$4,S1183),"")</f>
        <v>橙色基础材料</v>
      </c>
      <c r="AB1183" s="14">
        <f>ROUND(INDEX(挂机升级突破!$BJ$6:$BT$57,卡牌消耗!X1183,S1183)*INDEX(卡牌消耗!$B$5:$F$5,V1183),0)</f>
        <v>17</v>
      </c>
      <c r="AC1183" s="14" t="str">
        <f>IF(T1183&gt;0,INDEX(挂机升级突破!$BJ$4:$BT$4,T1183),"")</f>
        <v/>
      </c>
      <c r="AD1183" s="14" t="str">
        <f>IF(T1183&gt;0,ROUND(INDEX(挂机升级突破!$BJ$6:$BT$57,卡牌消耗!X1183,T1183)*INDEX(卡牌消耗!$B$7:$F$7,V1183),0),"")</f>
        <v/>
      </c>
    </row>
    <row r="1184" spans="16:30" ht="16.5" x14ac:dyDescent="0.2">
      <c r="P1184" s="120">
        <v>1180</v>
      </c>
      <c r="Q1184" s="14">
        <f t="shared" si="178"/>
        <v>23</v>
      </c>
      <c r="R1184" s="14">
        <f>INDEX(挂机升级突破!$BG$6:$BG$57,卡牌消耗!X1184)</f>
        <v>11</v>
      </c>
      <c r="S1184" s="14">
        <f>INDEX(挂机升级突破!BH$6:BH$57,卡牌消耗!$X1184)</f>
        <v>4</v>
      </c>
      <c r="T1184" s="14">
        <f>INDEX(挂机升级突破!BI$6:BI$57,卡牌消耗!$X1184)</f>
        <v>0</v>
      </c>
      <c r="U1184" s="14" t="str">
        <f t="shared" si="179"/>
        <v>异邦刀客</v>
      </c>
      <c r="V1184" s="14">
        <f t="shared" si="180"/>
        <v>2</v>
      </c>
      <c r="W1184" s="14" t="str">
        <f t="shared" si="181"/>
        <v>异邦刀客魂火-36</v>
      </c>
      <c r="X1184" s="14">
        <f t="shared" si="182"/>
        <v>36</v>
      </c>
      <c r="Y1184" s="14" t="str">
        <f>INDEX(挂机升级突破!$BJ$4:$BT$4,INDEX(挂机升级突破!$BG$6:$BG$57,卡牌消耗!X1184))</f>
        <v>金币</v>
      </c>
      <c r="Z1184" s="14">
        <f>ROUND(INDEX(挂机升级突破!$AZ$6:$AZ$57,卡牌消耗!X1184)*INDEX(卡牌消耗!$B$8:$F$8,V1184),0)</f>
        <v>29176</v>
      </c>
      <c r="AA1184" s="14" t="str">
        <f>IF(S1184&gt;0,INDEX(挂机升级突破!$BJ$4:$BT$4,S1184),"")</f>
        <v>橙色基础材料</v>
      </c>
      <c r="AB1184" s="14">
        <f>ROUND(INDEX(挂机升级突破!$BJ$6:$BT$57,卡牌消耗!X1184,S1184)*INDEX(卡牌消耗!$B$5:$F$5,V1184),0)</f>
        <v>17</v>
      </c>
      <c r="AC1184" s="14" t="str">
        <f>IF(T1184&gt;0,INDEX(挂机升级突破!$BJ$4:$BT$4,T1184),"")</f>
        <v/>
      </c>
      <c r="AD1184" s="14" t="str">
        <f>IF(T1184&gt;0,ROUND(INDEX(挂机升级突破!$BJ$6:$BT$57,卡牌消耗!X1184,T1184)*INDEX(卡牌消耗!$B$7:$F$7,V1184),0),"")</f>
        <v/>
      </c>
    </row>
    <row r="1185" spans="16:30" ht="16.5" x14ac:dyDescent="0.2">
      <c r="P1185" s="120">
        <v>1181</v>
      </c>
      <c r="Q1185" s="14">
        <f t="shared" si="178"/>
        <v>23</v>
      </c>
      <c r="R1185" s="14">
        <f>INDEX(挂机升级突破!$BG$6:$BG$57,卡牌消耗!X1185)</f>
        <v>11</v>
      </c>
      <c r="S1185" s="14">
        <f>INDEX(挂机升级突破!BH$6:BH$57,卡牌消耗!$X1185)</f>
        <v>4</v>
      </c>
      <c r="T1185" s="14">
        <f>INDEX(挂机升级突破!BI$6:BI$57,卡牌消耗!$X1185)</f>
        <v>0</v>
      </c>
      <c r="U1185" s="14" t="str">
        <f t="shared" si="179"/>
        <v>异邦刀客</v>
      </c>
      <c r="V1185" s="14">
        <f t="shared" si="180"/>
        <v>2</v>
      </c>
      <c r="W1185" s="14" t="str">
        <f t="shared" si="181"/>
        <v>异邦刀客魂火-37</v>
      </c>
      <c r="X1185" s="14">
        <f t="shared" si="182"/>
        <v>37</v>
      </c>
      <c r="Y1185" s="14" t="str">
        <f>INDEX(挂机升级突破!$BJ$4:$BT$4,INDEX(挂机升级突破!$BG$6:$BG$57,卡牌消耗!X1185))</f>
        <v>金币</v>
      </c>
      <c r="Z1185" s="14">
        <f>ROUND(INDEX(挂机升级突破!$AZ$6:$AZ$57,卡牌消耗!X1185)*INDEX(卡牌消耗!$B$8:$F$8,V1185),0)</f>
        <v>29484</v>
      </c>
      <c r="AA1185" s="14" t="str">
        <f>IF(S1185&gt;0,INDEX(挂机升级突破!$BJ$4:$BT$4,S1185),"")</f>
        <v>橙色基础材料</v>
      </c>
      <c r="AB1185" s="14">
        <f>ROUND(INDEX(挂机升级突破!$BJ$6:$BT$57,卡牌消耗!X1185,S1185)*INDEX(卡牌消耗!$B$5:$F$5,V1185),0)</f>
        <v>17</v>
      </c>
      <c r="AC1185" s="14" t="str">
        <f>IF(T1185&gt;0,INDEX(挂机升级突破!$BJ$4:$BT$4,T1185),"")</f>
        <v/>
      </c>
      <c r="AD1185" s="14" t="str">
        <f>IF(T1185&gt;0,ROUND(INDEX(挂机升级突破!$BJ$6:$BT$57,卡牌消耗!X1185,T1185)*INDEX(卡牌消耗!$B$7:$F$7,V1185),0),"")</f>
        <v/>
      </c>
    </row>
    <row r="1186" spans="16:30" ht="16.5" x14ac:dyDescent="0.2">
      <c r="P1186" s="120">
        <v>1182</v>
      </c>
      <c r="Q1186" s="14">
        <f t="shared" si="178"/>
        <v>23</v>
      </c>
      <c r="R1186" s="14">
        <f>INDEX(挂机升级突破!$BG$6:$BG$57,卡牌消耗!X1186)</f>
        <v>11</v>
      </c>
      <c r="S1186" s="14">
        <f>INDEX(挂机升级突破!BH$6:BH$57,卡牌消耗!$X1186)</f>
        <v>5</v>
      </c>
      <c r="T1186" s="14">
        <f>INDEX(挂机升级突破!BI$6:BI$57,卡牌消耗!$X1186)</f>
        <v>0</v>
      </c>
      <c r="U1186" s="14" t="str">
        <f t="shared" si="179"/>
        <v>异邦刀客</v>
      </c>
      <c r="V1186" s="14">
        <f t="shared" si="180"/>
        <v>2</v>
      </c>
      <c r="W1186" s="14" t="str">
        <f t="shared" si="181"/>
        <v>异邦刀客魂火-38</v>
      </c>
      <c r="X1186" s="14">
        <f t="shared" si="182"/>
        <v>38</v>
      </c>
      <c r="Y1186" s="14" t="str">
        <f>INDEX(挂机升级突破!$BJ$4:$BT$4,INDEX(挂机升级突破!$BG$6:$BG$57,卡牌消耗!X1186))</f>
        <v>金币</v>
      </c>
      <c r="Z1186" s="14">
        <f>ROUND(INDEX(挂机升级突破!$AZ$6:$AZ$57,卡牌消耗!X1186)*INDEX(卡牌消耗!$B$8:$F$8,V1186),0)</f>
        <v>32886</v>
      </c>
      <c r="AA1186" s="14" t="str">
        <f>IF(S1186&gt;0,INDEX(挂机升级突破!$BJ$4:$BT$4,S1186),"")</f>
        <v>红色基础材料</v>
      </c>
      <c r="AB1186" s="14">
        <f>ROUND(INDEX(挂机升级突破!$BJ$6:$BT$57,卡牌消耗!X1186,S1186)*INDEX(卡牌消耗!$B$5:$F$5,V1186),0)</f>
        <v>6</v>
      </c>
      <c r="AC1186" s="14" t="str">
        <f>IF(T1186&gt;0,INDEX(挂机升级突破!$BJ$4:$BT$4,T1186),"")</f>
        <v/>
      </c>
      <c r="AD1186" s="14" t="str">
        <f>IF(T1186&gt;0,ROUND(INDEX(挂机升级突破!$BJ$6:$BT$57,卡牌消耗!X1186,T1186)*INDEX(卡牌消耗!$B$7:$F$7,V1186),0),"")</f>
        <v/>
      </c>
    </row>
    <row r="1187" spans="16:30" ht="16.5" x14ac:dyDescent="0.2">
      <c r="P1187" s="120">
        <v>1183</v>
      </c>
      <c r="Q1187" s="14">
        <f t="shared" si="178"/>
        <v>23</v>
      </c>
      <c r="R1187" s="14">
        <f>INDEX(挂机升级突破!$BG$6:$BG$57,卡牌消耗!X1187)</f>
        <v>11</v>
      </c>
      <c r="S1187" s="14">
        <f>INDEX(挂机升级突破!BH$6:BH$57,卡牌消耗!$X1187)</f>
        <v>5</v>
      </c>
      <c r="T1187" s="14">
        <f>INDEX(挂机升级突破!BI$6:BI$57,卡牌消耗!$X1187)</f>
        <v>0</v>
      </c>
      <c r="U1187" s="14" t="str">
        <f t="shared" si="179"/>
        <v>异邦刀客</v>
      </c>
      <c r="V1187" s="14">
        <f t="shared" si="180"/>
        <v>2</v>
      </c>
      <c r="W1187" s="14" t="str">
        <f t="shared" si="181"/>
        <v>异邦刀客魂火-39</v>
      </c>
      <c r="X1187" s="14">
        <f t="shared" si="182"/>
        <v>39</v>
      </c>
      <c r="Y1187" s="14" t="str">
        <f>INDEX(挂机升级突破!$BJ$4:$BT$4,INDEX(挂机升级突破!$BG$6:$BG$57,卡牌消耗!X1187))</f>
        <v>金币</v>
      </c>
      <c r="Z1187" s="14">
        <f>ROUND(INDEX(挂机升级突破!$AZ$6:$AZ$57,卡牌消耗!X1187)*INDEX(卡牌消耗!$B$8:$F$8,V1187),0)</f>
        <v>33002</v>
      </c>
      <c r="AA1187" s="14" t="str">
        <f>IF(S1187&gt;0,INDEX(挂机升级突破!$BJ$4:$BT$4,S1187),"")</f>
        <v>红色基础材料</v>
      </c>
      <c r="AB1187" s="14">
        <f>ROUND(INDEX(挂机升级突破!$BJ$6:$BT$57,卡牌消耗!X1187,S1187)*INDEX(卡牌消耗!$B$5:$F$5,V1187),0)</f>
        <v>6</v>
      </c>
      <c r="AC1187" s="14" t="str">
        <f>IF(T1187&gt;0,INDEX(挂机升级突破!$BJ$4:$BT$4,T1187),"")</f>
        <v/>
      </c>
      <c r="AD1187" s="14" t="str">
        <f>IF(T1187&gt;0,ROUND(INDEX(挂机升级突破!$BJ$6:$BT$57,卡牌消耗!X1187,T1187)*INDEX(卡牌消耗!$B$7:$F$7,V1187),0),"")</f>
        <v/>
      </c>
    </row>
    <row r="1188" spans="16:30" ht="16.5" x14ac:dyDescent="0.2">
      <c r="P1188" s="120">
        <v>1184</v>
      </c>
      <c r="Q1188" s="14">
        <f t="shared" si="178"/>
        <v>23</v>
      </c>
      <c r="R1188" s="14">
        <f>INDEX(挂机升级突破!$BG$6:$BG$57,卡牌消耗!X1188)</f>
        <v>11</v>
      </c>
      <c r="S1188" s="14">
        <f>INDEX(挂机升级突破!BH$6:BH$57,卡牌消耗!$X1188)</f>
        <v>5</v>
      </c>
      <c r="T1188" s="14">
        <f>INDEX(挂机升级突破!BI$6:BI$57,卡牌消耗!$X1188)</f>
        <v>0</v>
      </c>
      <c r="U1188" s="14" t="str">
        <f t="shared" si="179"/>
        <v>异邦刀客</v>
      </c>
      <c r="V1188" s="14">
        <f t="shared" si="180"/>
        <v>2</v>
      </c>
      <c r="W1188" s="14" t="str">
        <f t="shared" si="181"/>
        <v>异邦刀客魂火-40</v>
      </c>
      <c r="X1188" s="14">
        <f t="shared" si="182"/>
        <v>40</v>
      </c>
      <c r="Y1188" s="14" t="str">
        <f>INDEX(挂机升级突破!$BJ$4:$BT$4,INDEX(挂机升级突破!$BG$6:$BG$57,卡牌消耗!X1188))</f>
        <v>金币</v>
      </c>
      <c r="Z1188" s="14">
        <f>ROUND(INDEX(挂机升级突破!$AZ$6:$AZ$57,卡牌消耗!X1188)*INDEX(卡牌消耗!$B$8:$F$8,V1188),0)</f>
        <v>36810</v>
      </c>
      <c r="AA1188" s="14" t="str">
        <f>IF(S1188&gt;0,INDEX(挂机升级突破!$BJ$4:$BT$4,S1188),"")</f>
        <v>红色基础材料</v>
      </c>
      <c r="AB1188" s="14">
        <f>ROUND(INDEX(挂机升级突破!$BJ$6:$BT$57,卡牌消耗!X1188,S1188)*INDEX(卡牌消耗!$B$5:$F$5,V1188),0)</f>
        <v>6</v>
      </c>
      <c r="AC1188" s="14" t="str">
        <f>IF(T1188&gt;0,INDEX(挂机升级突破!$BJ$4:$BT$4,T1188),"")</f>
        <v/>
      </c>
      <c r="AD1188" s="14" t="str">
        <f>IF(T1188&gt;0,ROUND(INDEX(挂机升级突破!$BJ$6:$BT$57,卡牌消耗!X1188,T1188)*INDEX(卡牌消耗!$B$7:$F$7,V1188),0),"")</f>
        <v/>
      </c>
    </row>
    <row r="1189" spans="16:30" ht="16.5" x14ac:dyDescent="0.2">
      <c r="P1189" s="120">
        <v>1185</v>
      </c>
      <c r="Q1189" s="14">
        <f t="shared" si="178"/>
        <v>23</v>
      </c>
      <c r="R1189" s="14">
        <f>INDEX(挂机升级突破!$BG$6:$BG$57,卡牌消耗!X1189)</f>
        <v>11</v>
      </c>
      <c r="S1189" s="14">
        <f>INDEX(挂机升级突破!BH$6:BH$57,卡牌消耗!$X1189)</f>
        <v>5</v>
      </c>
      <c r="T1189" s="14">
        <f>INDEX(挂机升级突破!BI$6:BI$57,卡牌消耗!$X1189)</f>
        <v>10</v>
      </c>
      <c r="U1189" s="14" t="str">
        <f t="shared" si="179"/>
        <v>异邦刀客</v>
      </c>
      <c r="V1189" s="14">
        <f t="shared" si="180"/>
        <v>2</v>
      </c>
      <c r="W1189" s="14" t="str">
        <f t="shared" si="181"/>
        <v>异邦刀客魂火-41</v>
      </c>
      <c r="X1189" s="14">
        <f t="shared" si="182"/>
        <v>41</v>
      </c>
      <c r="Y1189" s="14" t="str">
        <f>INDEX(挂机升级突破!$BJ$4:$BT$4,INDEX(挂机升级突破!$BG$6:$BG$57,卡牌消耗!X1189))</f>
        <v>金币</v>
      </c>
      <c r="Z1189" s="14">
        <f>ROUND(INDEX(挂机升级突破!$AZ$6:$AZ$57,卡牌消耗!X1189)*INDEX(卡牌消耗!$B$8:$F$8,V1189),0)</f>
        <v>41251</v>
      </c>
      <c r="AA1189" s="14" t="str">
        <f>IF(S1189&gt;0,INDEX(挂机升级突破!$BJ$4:$BT$4,S1189),"")</f>
        <v>红色基础材料</v>
      </c>
      <c r="AB1189" s="14">
        <f>ROUND(INDEX(挂机升级突破!$BJ$6:$BT$57,卡牌消耗!X1189,S1189)*INDEX(卡牌消耗!$B$5:$F$5,V1189),0)</f>
        <v>7</v>
      </c>
      <c r="AC1189" s="14" t="str">
        <f>IF(T1189&gt;0,INDEX(挂机升级突破!$BJ$4:$BT$4,T1189),"")</f>
        <v>灵玉</v>
      </c>
      <c r="AD1189" s="14">
        <f>IF(T1189&gt;0,ROUND(INDEX(挂机升级突破!$BJ$6:$BT$57,卡牌消耗!X1189,T1189)*INDEX(卡牌消耗!$B$7:$F$7,V1189),0),"")</f>
        <v>1</v>
      </c>
    </row>
    <row r="1190" spans="16:30" ht="16.5" x14ac:dyDescent="0.2">
      <c r="P1190" s="120">
        <v>1186</v>
      </c>
      <c r="Q1190" s="14">
        <f t="shared" si="178"/>
        <v>23</v>
      </c>
      <c r="R1190" s="14">
        <f>INDEX(挂机升级突破!$BG$6:$BG$57,卡牌消耗!X1190)</f>
        <v>11</v>
      </c>
      <c r="S1190" s="14">
        <f>INDEX(挂机升级突破!BH$6:BH$57,卡牌消耗!$X1190)</f>
        <v>5</v>
      </c>
      <c r="T1190" s="14">
        <f>INDEX(挂机升级突破!BI$6:BI$57,卡牌消耗!$X1190)</f>
        <v>10</v>
      </c>
      <c r="U1190" s="14" t="str">
        <f t="shared" si="179"/>
        <v>异邦刀客</v>
      </c>
      <c r="V1190" s="14">
        <f t="shared" si="180"/>
        <v>2</v>
      </c>
      <c r="W1190" s="14" t="str">
        <f t="shared" si="181"/>
        <v>异邦刀客魂火-42</v>
      </c>
      <c r="X1190" s="14">
        <f t="shared" si="182"/>
        <v>42</v>
      </c>
      <c r="Y1190" s="14" t="str">
        <f>INDEX(挂机升级突破!$BJ$4:$BT$4,INDEX(挂机升级突破!$BG$6:$BG$57,卡牌消耗!X1190))</f>
        <v>金币</v>
      </c>
      <c r="Z1190" s="14">
        <f>ROUND(INDEX(挂机升级突破!$AZ$6:$AZ$57,卡牌消耗!X1190)*INDEX(卡牌消耗!$B$8:$F$8,V1190),0)</f>
        <v>46011</v>
      </c>
      <c r="AA1190" s="14" t="str">
        <f>IF(S1190&gt;0,INDEX(挂机升级突破!$BJ$4:$BT$4,S1190),"")</f>
        <v>红色基础材料</v>
      </c>
      <c r="AB1190" s="14">
        <f>ROUND(INDEX(挂机升级突破!$BJ$6:$BT$57,卡牌消耗!X1190,S1190)*INDEX(卡牌消耗!$B$5:$F$5,V1190),0)</f>
        <v>7</v>
      </c>
      <c r="AC1190" s="14" t="str">
        <f>IF(T1190&gt;0,INDEX(挂机升级突破!$BJ$4:$BT$4,T1190),"")</f>
        <v>灵玉</v>
      </c>
      <c r="AD1190" s="14">
        <f>IF(T1190&gt;0,ROUND(INDEX(挂机升级突破!$BJ$6:$BT$57,卡牌消耗!X1190,T1190)*INDEX(卡牌消耗!$B$7:$F$7,V1190),0),"")</f>
        <v>1</v>
      </c>
    </row>
    <row r="1191" spans="16:30" ht="16.5" x14ac:dyDescent="0.2">
      <c r="P1191" s="120">
        <v>1187</v>
      </c>
      <c r="Q1191" s="14">
        <f t="shared" si="178"/>
        <v>23</v>
      </c>
      <c r="R1191" s="14">
        <f>INDEX(挂机升级突破!$BG$6:$BG$57,卡牌消耗!X1191)</f>
        <v>11</v>
      </c>
      <c r="S1191" s="14">
        <f>INDEX(挂机升级突破!BH$6:BH$57,卡牌消耗!$X1191)</f>
        <v>5</v>
      </c>
      <c r="T1191" s="14">
        <f>INDEX(挂机升级突破!BI$6:BI$57,卡牌消耗!$X1191)</f>
        <v>10</v>
      </c>
      <c r="U1191" s="14" t="str">
        <f t="shared" si="179"/>
        <v>异邦刀客</v>
      </c>
      <c r="V1191" s="14">
        <f t="shared" si="180"/>
        <v>2</v>
      </c>
      <c r="W1191" s="14" t="str">
        <f t="shared" si="181"/>
        <v>异邦刀客魂火-43</v>
      </c>
      <c r="X1191" s="14">
        <f t="shared" si="182"/>
        <v>43</v>
      </c>
      <c r="Y1191" s="14" t="str">
        <f>INDEX(挂机升级突破!$BJ$4:$BT$4,INDEX(挂机升级突破!$BG$6:$BG$57,卡牌消耗!X1191))</f>
        <v>金币</v>
      </c>
      <c r="Z1191" s="14">
        <f>ROUND(INDEX(挂机升级突破!$AZ$6:$AZ$57,卡牌消耗!X1191)*INDEX(卡牌消耗!$B$8:$F$8,V1191),0)</f>
        <v>49140</v>
      </c>
      <c r="AA1191" s="14" t="str">
        <f>IF(S1191&gt;0,INDEX(挂机升级突破!$BJ$4:$BT$4,S1191),"")</f>
        <v>红色基础材料</v>
      </c>
      <c r="AB1191" s="14">
        <f>ROUND(INDEX(挂机升级突破!$BJ$6:$BT$57,卡牌消耗!X1191,S1191)*INDEX(卡牌消耗!$B$5:$F$5,V1191),0)</f>
        <v>7</v>
      </c>
      <c r="AC1191" s="14" t="str">
        <f>IF(T1191&gt;0,INDEX(挂机升级突破!$BJ$4:$BT$4,T1191),"")</f>
        <v>灵玉</v>
      </c>
      <c r="AD1191" s="14">
        <f>IF(T1191&gt;0,ROUND(INDEX(挂机升级突破!$BJ$6:$BT$57,卡牌消耗!X1191,T1191)*INDEX(卡牌消耗!$B$7:$F$7,V1191),0),"")</f>
        <v>1</v>
      </c>
    </row>
    <row r="1192" spans="16:30" ht="16.5" x14ac:dyDescent="0.2">
      <c r="P1192" s="120">
        <v>1188</v>
      </c>
      <c r="Q1192" s="14">
        <f t="shared" si="178"/>
        <v>23</v>
      </c>
      <c r="R1192" s="14">
        <f>INDEX(挂机升级突破!$BG$6:$BG$57,卡牌消耗!X1192)</f>
        <v>11</v>
      </c>
      <c r="S1192" s="14">
        <f>INDEX(挂机升级突破!BH$6:BH$57,卡牌消耗!$X1192)</f>
        <v>5</v>
      </c>
      <c r="T1192" s="14">
        <f>INDEX(挂机升级突破!BI$6:BI$57,卡牌消耗!$X1192)</f>
        <v>10</v>
      </c>
      <c r="U1192" s="14" t="str">
        <f t="shared" si="179"/>
        <v>异邦刀客</v>
      </c>
      <c r="V1192" s="14">
        <f t="shared" si="180"/>
        <v>2</v>
      </c>
      <c r="W1192" s="14" t="str">
        <f t="shared" si="181"/>
        <v>异邦刀客魂火-44</v>
      </c>
      <c r="X1192" s="14">
        <f t="shared" si="182"/>
        <v>44</v>
      </c>
      <c r="Y1192" s="14" t="str">
        <f>INDEX(挂机升级突破!$BJ$4:$BT$4,INDEX(挂机升级突破!$BG$6:$BG$57,卡牌消耗!X1192))</f>
        <v>金币</v>
      </c>
      <c r="Z1192" s="14">
        <f>ROUND(INDEX(挂机升级突破!$AZ$6:$AZ$57,卡牌消耗!X1192)*INDEX(卡牌消耗!$B$8:$F$8,V1192),0)</f>
        <v>54810</v>
      </c>
      <c r="AA1192" s="14" t="str">
        <f>IF(S1192&gt;0,INDEX(挂机升级突破!$BJ$4:$BT$4,S1192),"")</f>
        <v>红色基础材料</v>
      </c>
      <c r="AB1192" s="14">
        <f>ROUND(INDEX(挂机升级突破!$BJ$6:$BT$57,卡牌消耗!X1192,S1192)*INDEX(卡牌消耗!$B$5:$F$5,V1192),0)</f>
        <v>9</v>
      </c>
      <c r="AC1192" s="14" t="str">
        <f>IF(T1192&gt;0,INDEX(挂机升级突破!$BJ$4:$BT$4,T1192),"")</f>
        <v>灵玉</v>
      </c>
      <c r="AD1192" s="14">
        <f>IF(T1192&gt;0,ROUND(INDEX(挂机升级突破!$BJ$6:$BT$57,卡牌消耗!X1192,T1192)*INDEX(卡牌消耗!$B$7:$F$7,V1192),0),"")</f>
        <v>1</v>
      </c>
    </row>
    <row r="1193" spans="16:30" ht="16.5" x14ac:dyDescent="0.2">
      <c r="P1193" s="120">
        <v>1189</v>
      </c>
      <c r="Q1193" s="14">
        <f t="shared" si="178"/>
        <v>23</v>
      </c>
      <c r="R1193" s="14">
        <f>INDEX(挂机升级突破!$BG$6:$BG$57,卡牌消耗!X1193)</f>
        <v>11</v>
      </c>
      <c r="S1193" s="14">
        <f>INDEX(挂机升级突破!BH$6:BH$57,卡牌消耗!$X1193)</f>
        <v>5</v>
      </c>
      <c r="T1193" s="14">
        <f>INDEX(挂机升级突破!BI$6:BI$57,卡牌消耗!$X1193)</f>
        <v>10</v>
      </c>
      <c r="U1193" s="14" t="str">
        <f t="shared" si="179"/>
        <v>异邦刀客</v>
      </c>
      <c r="V1193" s="14">
        <f t="shared" si="180"/>
        <v>2</v>
      </c>
      <c r="W1193" s="14" t="str">
        <f t="shared" si="181"/>
        <v>异邦刀客魂火-45</v>
      </c>
      <c r="X1193" s="14">
        <f t="shared" si="182"/>
        <v>45</v>
      </c>
      <c r="Y1193" s="14" t="str">
        <f>INDEX(挂机升级突破!$BJ$4:$BT$4,INDEX(挂机升级突破!$BG$6:$BG$57,卡牌消耗!X1193))</f>
        <v>金币</v>
      </c>
      <c r="Z1193" s="14">
        <f>ROUND(INDEX(挂机升级突破!$AZ$6:$AZ$57,卡牌消耗!X1193)*INDEX(卡牌消耗!$B$8:$F$8,V1193),0)</f>
        <v>59245</v>
      </c>
      <c r="AA1193" s="14" t="str">
        <f>IF(S1193&gt;0,INDEX(挂机升级突破!$BJ$4:$BT$4,S1193),"")</f>
        <v>红色基础材料</v>
      </c>
      <c r="AB1193" s="14">
        <f>ROUND(INDEX(挂机升级突破!$BJ$6:$BT$57,卡牌消耗!X1193,S1193)*INDEX(卡牌消耗!$B$5:$F$5,V1193),0)</f>
        <v>9</v>
      </c>
      <c r="AC1193" s="14" t="str">
        <f>IF(T1193&gt;0,INDEX(挂机升级突破!$BJ$4:$BT$4,T1193),"")</f>
        <v>灵玉</v>
      </c>
      <c r="AD1193" s="14">
        <f>IF(T1193&gt;0,ROUND(INDEX(挂机升级突破!$BJ$6:$BT$57,卡牌消耗!X1193,T1193)*INDEX(卡牌消耗!$B$7:$F$7,V1193),0),"")</f>
        <v>1</v>
      </c>
    </row>
    <row r="1194" spans="16:30" ht="16.5" x14ac:dyDescent="0.2">
      <c r="P1194" s="120">
        <v>1190</v>
      </c>
      <c r="Q1194" s="14">
        <f t="shared" si="178"/>
        <v>23</v>
      </c>
      <c r="R1194" s="14">
        <f>INDEX(挂机升级突破!$BG$6:$BG$57,卡牌消耗!X1194)</f>
        <v>11</v>
      </c>
      <c r="S1194" s="14">
        <f>INDEX(挂机升级突破!BH$6:BH$57,卡牌消耗!$X1194)</f>
        <v>5</v>
      </c>
      <c r="T1194" s="14">
        <f>INDEX(挂机升级突破!BI$6:BI$57,卡牌消耗!$X1194)</f>
        <v>10</v>
      </c>
      <c r="U1194" s="14" t="str">
        <f t="shared" si="179"/>
        <v>异邦刀客</v>
      </c>
      <c r="V1194" s="14">
        <f t="shared" si="180"/>
        <v>2</v>
      </c>
      <c r="W1194" s="14" t="str">
        <f t="shared" si="181"/>
        <v>异邦刀客魂火-46</v>
      </c>
      <c r="X1194" s="14">
        <f t="shared" si="182"/>
        <v>46</v>
      </c>
      <c r="Y1194" s="14" t="str">
        <f>INDEX(挂机升级突破!$BJ$4:$BT$4,INDEX(挂机升级突破!$BG$6:$BG$57,卡牌消耗!X1194))</f>
        <v>金币</v>
      </c>
      <c r="Z1194" s="14">
        <f>ROUND(INDEX(挂机升级突破!$AZ$6:$AZ$57,卡牌消耗!X1194)*INDEX(卡牌消耗!$B$8:$F$8,V1194),0)</f>
        <v>66080</v>
      </c>
      <c r="AA1194" s="14" t="str">
        <f>IF(S1194&gt;0,INDEX(挂机升级突破!$BJ$4:$BT$4,S1194),"")</f>
        <v>红色基础材料</v>
      </c>
      <c r="AB1194" s="14">
        <f>ROUND(INDEX(挂机升级突破!$BJ$6:$BT$57,卡牌消耗!X1194,S1194)*INDEX(卡牌消耗!$B$5:$F$5,V1194),0)</f>
        <v>9</v>
      </c>
      <c r="AC1194" s="14" t="str">
        <f>IF(T1194&gt;0,INDEX(挂机升级突破!$BJ$4:$BT$4,T1194),"")</f>
        <v>灵玉</v>
      </c>
      <c r="AD1194" s="14">
        <f>IF(T1194&gt;0,ROUND(INDEX(挂机升级突破!$BJ$6:$BT$57,卡牌消耗!X1194,T1194)*INDEX(卡牌消耗!$B$7:$F$7,V1194),0),"")</f>
        <v>1</v>
      </c>
    </row>
    <row r="1195" spans="16:30" ht="16.5" x14ac:dyDescent="0.2">
      <c r="P1195" s="120">
        <v>1191</v>
      </c>
      <c r="Q1195" s="14">
        <f t="shared" si="178"/>
        <v>23</v>
      </c>
      <c r="R1195" s="14">
        <f>INDEX(挂机升级突破!$BG$6:$BG$57,卡牌消耗!X1195)</f>
        <v>11</v>
      </c>
      <c r="S1195" s="14">
        <f>INDEX(挂机升级突破!BH$6:BH$57,卡牌消耗!$X1195)</f>
        <v>5</v>
      </c>
      <c r="T1195" s="14">
        <f>INDEX(挂机升级突破!BI$6:BI$57,卡牌消耗!$X1195)</f>
        <v>10</v>
      </c>
      <c r="U1195" s="14" t="str">
        <f t="shared" si="179"/>
        <v>异邦刀客</v>
      </c>
      <c r="V1195" s="14">
        <f t="shared" si="180"/>
        <v>2</v>
      </c>
      <c r="W1195" s="14" t="str">
        <f t="shared" si="181"/>
        <v>异邦刀客魂火-47</v>
      </c>
      <c r="X1195" s="14">
        <f t="shared" si="182"/>
        <v>47</v>
      </c>
      <c r="Y1195" s="14" t="str">
        <f>INDEX(挂机升级突破!$BJ$4:$BT$4,INDEX(挂机升级突破!$BG$6:$BG$57,卡牌消耗!X1195))</f>
        <v>金币</v>
      </c>
      <c r="Z1195" s="14">
        <f>ROUND(INDEX(挂机升级突破!$AZ$6:$AZ$57,卡牌消耗!X1195)*INDEX(卡牌消耗!$B$8:$F$8,V1195),0)</f>
        <v>70371</v>
      </c>
      <c r="AA1195" s="14" t="str">
        <f>IF(S1195&gt;0,INDEX(挂机升级突破!$BJ$4:$BT$4,S1195),"")</f>
        <v>红色基础材料</v>
      </c>
      <c r="AB1195" s="14">
        <f>ROUND(INDEX(挂机升级突破!$BJ$6:$BT$57,卡牌消耗!X1195,S1195)*INDEX(卡牌消耗!$B$5:$F$5,V1195),0)</f>
        <v>9</v>
      </c>
      <c r="AC1195" s="14" t="str">
        <f>IF(T1195&gt;0,INDEX(挂机升级突破!$BJ$4:$BT$4,T1195),"")</f>
        <v>灵玉</v>
      </c>
      <c r="AD1195" s="14">
        <f>IF(T1195&gt;0,ROUND(INDEX(挂机升级突破!$BJ$6:$BT$57,卡牌消耗!X1195,T1195)*INDEX(卡牌消耗!$B$7:$F$7,V1195),0),"")</f>
        <v>1</v>
      </c>
    </row>
    <row r="1196" spans="16:30" ht="16.5" x14ac:dyDescent="0.2">
      <c r="P1196" s="120">
        <v>1192</v>
      </c>
      <c r="Q1196" s="14">
        <f t="shared" si="178"/>
        <v>23</v>
      </c>
      <c r="R1196" s="14">
        <f>INDEX(挂机升级突破!$BG$6:$BG$57,卡牌消耗!X1196)</f>
        <v>11</v>
      </c>
      <c r="S1196" s="14">
        <f>INDEX(挂机升级突破!BH$6:BH$57,卡牌消耗!$X1196)</f>
        <v>5</v>
      </c>
      <c r="T1196" s="14">
        <f>INDEX(挂机升级突破!BI$6:BI$57,卡牌消耗!$X1196)</f>
        <v>10</v>
      </c>
      <c r="U1196" s="14" t="str">
        <f t="shared" si="179"/>
        <v>异邦刀客</v>
      </c>
      <c r="V1196" s="14">
        <f t="shared" si="180"/>
        <v>2</v>
      </c>
      <c r="W1196" s="14" t="str">
        <f t="shared" si="181"/>
        <v>异邦刀客魂火-48</v>
      </c>
      <c r="X1196" s="14">
        <f t="shared" si="182"/>
        <v>48</v>
      </c>
      <c r="Y1196" s="14" t="str">
        <f>INDEX(挂机升级突破!$BJ$4:$BT$4,INDEX(挂机升级突破!$BG$6:$BG$57,卡牌消耗!X1196))</f>
        <v>金币</v>
      </c>
      <c r="Z1196" s="14">
        <f>ROUND(INDEX(挂机升级突破!$AZ$6:$AZ$57,卡牌消耗!X1196)*INDEX(卡牌消耗!$B$8:$F$8,V1196),0)</f>
        <v>78491</v>
      </c>
      <c r="AA1196" s="14" t="str">
        <f>IF(S1196&gt;0,INDEX(挂机升级突破!$BJ$4:$BT$4,S1196),"")</f>
        <v>红色基础材料</v>
      </c>
      <c r="AB1196" s="14">
        <f>ROUND(INDEX(挂机升级突破!$BJ$6:$BT$57,卡牌消耗!X1196,S1196)*INDEX(卡牌消耗!$B$5:$F$5,V1196),0)</f>
        <v>9</v>
      </c>
      <c r="AC1196" s="14" t="str">
        <f>IF(T1196&gt;0,INDEX(挂机升级突破!$BJ$4:$BT$4,T1196),"")</f>
        <v>灵玉</v>
      </c>
      <c r="AD1196" s="14">
        <f>IF(T1196&gt;0,ROUND(INDEX(挂机升级突破!$BJ$6:$BT$57,卡牌消耗!X1196,T1196)*INDEX(卡牌消耗!$B$7:$F$7,V1196),0),"")</f>
        <v>1</v>
      </c>
    </row>
    <row r="1197" spans="16:30" ht="16.5" x14ac:dyDescent="0.2">
      <c r="P1197" s="120">
        <v>1193</v>
      </c>
      <c r="Q1197" s="14">
        <f t="shared" si="178"/>
        <v>23</v>
      </c>
      <c r="R1197" s="14">
        <f>INDEX(挂机升级突破!$BG$6:$BG$57,卡牌消耗!X1197)</f>
        <v>11</v>
      </c>
      <c r="S1197" s="14">
        <f>INDEX(挂机升级突破!BH$6:BH$57,卡牌消耗!$X1197)</f>
        <v>5</v>
      </c>
      <c r="T1197" s="14">
        <f>INDEX(挂机升级突破!BI$6:BI$57,卡牌消耗!$X1197)</f>
        <v>10</v>
      </c>
      <c r="U1197" s="14" t="str">
        <f t="shared" si="179"/>
        <v>异邦刀客</v>
      </c>
      <c r="V1197" s="14">
        <f t="shared" si="180"/>
        <v>2</v>
      </c>
      <c r="W1197" s="14" t="str">
        <f t="shared" si="181"/>
        <v>异邦刀客魂火-49</v>
      </c>
      <c r="X1197" s="14">
        <f t="shared" si="182"/>
        <v>49</v>
      </c>
      <c r="Y1197" s="14" t="str">
        <f>INDEX(挂机升级突破!$BJ$4:$BT$4,INDEX(挂机升级突破!$BG$6:$BG$57,卡牌消耗!X1197))</f>
        <v>金币</v>
      </c>
      <c r="Z1197" s="14">
        <f>ROUND(INDEX(挂机升级突破!$AZ$6:$AZ$57,卡牌消耗!X1197)*INDEX(卡牌消耗!$B$8:$F$8,V1197),0)</f>
        <v>82555</v>
      </c>
      <c r="AA1197" s="14" t="str">
        <f>IF(S1197&gt;0,INDEX(挂机升级突破!$BJ$4:$BT$4,S1197),"")</f>
        <v>红色基础材料</v>
      </c>
      <c r="AB1197" s="14">
        <f>ROUND(INDEX(挂机升级突破!$BJ$6:$BT$57,卡牌消耗!X1197,S1197)*INDEX(卡牌消耗!$B$5:$F$5,V1197),0)</f>
        <v>10</v>
      </c>
      <c r="AC1197" s="14" t="str">
        <f>IF(T1197&gt;0,INDEX(挂机升级突破!$BJ$4:$BT$4,T1197),"")</f>
        <v>灵玉</v>
      </c>
      <c r="AD1197" s="14">
        <f>IF(T1197&gt;0,ROUND(INDEX(挂机升级突破!$BJ$6:$BT$57,卡牌消耗!X1197,T1197)*INDEX(卡牌消耗!$B$7:$F$7,V1197),0),"")</f>
        <v>1</v>
      </c>
    </row>
    <row r="1198" spans="16:30" ht="16.5" x14ac:dyDescent="0.2">
      <c r="P1198" s="120">
        <v>1194</v>
      </c>
      <c r="Q1198" s="14">
        <f t="shared" si="178"/>
        <v>23</v>
      </c>
      <c r="R1198" s="14">
        <f>INDEX(挂机升级突破!$BG$6:$BG$57,卡牌消耗!X1198)</f>
        <v>11</v>
      </c>
      <c r="S1198" s="14">
        <f>INDEX(挂机升级突破!BH$6:BH$57,卡牌消耗!$X1198)</f>
        <v>5</v>
      </c>
      <c r="T1198" s="14">
        <f>INDEX(挂机升级突破!BI$6:BI$57,卡牌消耗!$X1198)</f>
        <v>10</v>
      </c>
      <c r="U1198" s="14" t="str">
        <f t="shared" si="179"/>
        <v>异邦刀客</v>
      </c>
      <c r="V1198" s="14">
        <f t="shared" si="180"/>
        <v>2</v>
      </c>
      <c r="W1198" s="14" t="str">
        <f t="shared" si="181"/>
        <v>异邦刀客魂火-50</v>
      </c>
      <c r="X1198" s="14">
        <f t="shared" si="182"/>
        <v>50</v>
      </c>
      <c r="Y1198" s="14" t="str">
        <f>INDEX(挂机升级突破!$BJ$4:$BT$4,INDEX(挂机升级突破!$BG$6:$BG$57,卡牌消耗!X1198))</f>
        <v>金币</v>
      </c>
      <c r="Z1198" s="14">
        <f>ROUND(INDEX(挂机升级突破!$AZ$6:$AZ$57,卡牌消耗!X1198)*INDEX(卡牌消耗!$B$8:$F$8,V1198),0)</f>
        <v>92078</v>
      </c>
      <c r="AA1198" s="14" t="str">
        <f>IF(S1198&gt;0,INDEX(挂机升级突破!$BJ$4:$BT$4,S1198),"")</f>
        <v>红色基础材料</v>
      </c>
      <c r="AB1198" s="14">
        <f>ROUND(INDEX(挂机升级突破!$BJ$6:$BT$57,卡牌消耗!X1198,S1198)*INDEX(卡牌消耗!$B$5:$F$5,V1198),0)</f>
        <v>10</v>
      </c>
      <c r="AC1198" s="14" t="str">
        <f>IF(T1198&gt;0,INDEX(挂机升级突破!$BJ$4:$BT$4,T1198),"")</f>
        <v>灵玉</v>
      </c>
      <c r="AD1198" s="14">
        <f>IF(T1198&gt;0,ROUND(INDEX(挂机升级突破!$BJ$6:$BT$57,卡牌消耗!X1198,T1198)*INDEX(卡牌消耗!$B$7:$F$7,V1198),0),"")</f>
        <v>1</v>
      </c>
    </row>
    <row r="1199" spans="16:30" ht="16.5" x14ac:dyDescent="0.2">
      <c r="P1199" s="120">
        <v>1195</v>
      </c>
      <c r="Q1199" s="14">
        <f t="shared" si="178"/>
        <v>23</v>
      </c>
      <c r="R1199" s="14">
        <f>INDEX(挂机升级突破!$BG$6:$BG$57,卡牌消耗!X1199)</f>
        <v>11</v>
      </c>
      <c r="S1199" s="14">
        <f>INDEX(挂机升级突破!BH$6:BH$57,卡牌消耗!$X1199)</f>
        <v>5</v>
      </c>
      <c r="T1199" s="14">
        <f>INDEX(挂机升级突破!BI$6:BI$57,卡牌消耗!$X1199)</f>
        <v>10</v>
      </c>
      <c r="U1199" s="14" t="str">
        <f t="shared" si="179"/>
        <v>异邦刀客</v>
      </c>
      <c r="V1199" s="14">
        <f t="shared" si="180"/>
        <v>2</v>
      </c>
      <c r="W1199" s="14" t="str">
        <f t="shared" si="181"/>
        <v>异邦刀客魂火-51</v>
      </c>
      <c r="X1199" s="14">
        <f t="shared" si="182"/>
        <v>51</v>
      </c>
      <c r="Y1199" s="14" t="str">
        <f>INDEX(挂机升级突破!$BJ$4:$BT$4,INDEX(挂机升级突破!$BG$6:$BG$57,卡牌消耗!X1199))</f>
        <v>金币</v>
      </c>
      <c r="Z1199" s="14">
        <f>ROUND(INDEX(挂机升级突破!$AZ$6:$AZ$57,卡牌消耗!X1199)*INDEX(卡牌消耗!$B$8:$F$8,V1199),0)</f>
        <v>96096</v>
      </c>
      <c r="AA1199" s="14" t="str">
        <f>IF(S1199&gt;0,INDEX(挂机升级突破!$BJ$4:$BT$4,S1199),"")</f>
        <v>红色基础材料</v>
      </c>
      <c r="AB1199" s="14">
        <f>ROUND(INDEX(挂机升级突破!$BJ$6:$BT$57,卡牌消耗!X1199,S1199)*INDEX(卡牌消耗!$B$5:$F$5,V1199),0)</f>
        <v>10</v>
      </c>
      <c r="AC1199" s="14" t="str">
        <f>IF(T1199&gt;0,INDEX(挂机升级突破!$BJ$4:$BT$4,T1199),"")</f>
        <v>灵玉</v>
      </c>
      <c r="AD1199" s="14">
        <f>IF(T1199&gt;0,ROUND(INDEX(挂机升级突破!$BJ$6:$BT$57,卡牌消耗!X1199,T1199)*INDEX(卡牌消耗!$B$7:$F$7,V1199),0),"")</f>
        <v>1</v>
      </c>
    </row>
    <row r="1200" spans="16:30" ht="16.5" x14ac:dyDescent="0.2">
      <c r="P1200" s="120">
        <v>1196</v>
      </c>
      <c r="Q1200" s="14">
        <f t="shared" si="178"/>
        <v>23</v>
      </c>
      <c r="R1200" s="14">
        <f>INDEX(挂机升级突破!$BG$6:$BG$57,卡牌消耗!X1200)</f>
        <v>11</v>
      </c>
      <c r="S1200" s="14">
        <f>INDEX(挂机升级突破!BH$6:BH$57,卡牌消耗!$X1200)</f>
        <v>5</v>
      </c>
      <c r="T1200" s="14">
        <f>INDEX(挂机升级突破!BI$6:BI$57,卡牌消耗!$X1200)</f>
        <v>10</v>
      </c>
      <c r="U1200" s="14" t="str">
        <f t="shared" si="179"/>
        <v>异邦刀客</v>
      </c>
      <c r="V1200" s="14">
        <f t="shared" si="180"/>
        <v>2</v>
      </c>
      <c r="W1200" s="14" t="str">
        <f t="shared" si="181"/>
        <v>异邦刀客魂火-52</v>
      </c>
      <c r="X1200" s="14">
        <f t="shared" si="182"/>
        <v>52</v>
      </c>
      <c r="Y1200" s="14" t="str">
        <f>INDEX(挂机升级突破!$BJ$4:$BT$4,INDEX(挂机升级突破!$BG$6:$BG$57,卡牌消耗!X1200))</f>
        <v>金币</v>
      </c>
      <c r="Z1200" s="14">
        <f>ROUND(INDEX(挂机升级突破!$AZ$6:$AZ$57,卡牌消耗!X1200)*INDEX(卡牌消耗!$B$8:$F$8,V1200),0)</f>
        <v>107184</v>
      </c>
      <c r="AA1200" s="14" t="str">
        <f>IF(S1200&gt;0,INDEX(挂机升级突破!$BJ$4:$BT$4,S1200),"")</f>
        <v>红色基础材料</v>
      </c>
      <c r="AB1200" s="14">
        <f>ROUND(INDEX(挂机升级突破!$BJ$6:$BT$57,卡牌消耗!X1200,S1200)*INDEX(卡牌消耗!$B$5:$F$5,V1200),0)</f>
        <v>10</v>
      </c>
      <c r="AC1200" s="14" t="str">
        <f>IF(T1200&gt;0,INDEX(挂机升级突破!$BJ$4:$BT$4,T1200),"")</f>
        <v>灵玉</v>
      </c>
      <c r="AD1200" s="14">
        <f>IF(T1200&gt;0,ROUND(INDEX(挂机升级突破!$BJ$6:$BT$57,卡牌消耗!X1200,T1200)*INDEX(卡牌消耗!$B$7:$F$7,V1200),0),"")</f>
        <v>1</v>
      </c>
    </row>
    <row r="1201" spans="16:30" ht="16.5" x14ac:dyDescent="0.2">
      <c r="P1201" s="120">
        <v>1197</v>
      </c>
      <c r="Q1201" s="14">
        <f t="shared" si="178"/>
        <v>24</v>
      </c>
      <c r="R1201" s="14">
        <f>INDEX(挂机升级突破!$BG$6:$BG$57,卡牌消耗!X1201)</f>
        <v>11</v>
      </c>
      <c r="S1201" s="14">
        <f>INDEX(挂机升级突破!BH$6:BH$57,卡牌消耗!$X1201)</f>
        <v>1</v>
      </c>
      <c r="T1201" s="14">
        <f>INDEX(挂机升级突破!BI$6:BI$57,卡牌消耗!$X1201)</f>
        <v>0</v>
      </c>
      <c r="U1201" s="14" t="str">
        <f t="shared" si="179"/>
        <v>朱仙</v>
      </c>
      <c r="V1201" s="14">
        <f t="shared" si="180"/>
        <v>3</v>
      </c>
      <c r="W1201" s="14" t="str">
        <f t="shared" si="181"/>
        <v>朱仙魂火-1</v>
      </c>
      <c r="X1201" s="14">
        <f t="shared" si="182"/>
        <v>1</v>
      </c>
      <c r="Y1201" s="14" t="str">
        <f>INDEX(挂机升级突破!$BJ$4:$BT$4,INDEX(挂机升级突破!$BG$6:$BG$57,卡牌消耗!X1201))</f>
        <v>金币</v>
      </c>
      <c r="Z1201" s="14">
        <f>ROUND(INDEX(挂机升级突破!$AZ$6:$AZ$57,卡牌消耗!X1201)*INDEX(卡牌消耗!$B$8:$F$8,V1201),0)</f>
        <v>80</v>
      </c>
      <c r="AA1201" s="14" t="str">
        <f>IF(S1201&gt;0,INDEX(挂机升级突破!$BJ$4:$BT$4,S1201),"")</f>
        <v>绿色基础材料</v>
      </c>
      <c r="AB1201" s="14">
        <f>ROUND(INDEX(挂机升级突破!$BJ$6:$BT$57,卡牌消耗!X1201,S1201)*INDEX(卡牌消耗!$B$5:$F$5,V1201),0)</f>
        <v>15</v>
      </c>
      <c r="AC1201" s="14" t="str">
        <f>IF(T1201&gt;0,INDEX(挂机升级突破!$BJ$4:$BT$4,T1201),"")</f>
        <v/>
      </c>
      <c r="AD1201" s="14" t="str">
        <f>IF(T1201&gt;0,ROUND(INDEX(挂机升级突破!$BJ$6:$BT$57,卡牌消耗!X1201,T1201)*INDEX(卡牌消耗!$B$7:$F$7,V1201),0),"")</f>
        <v/>
      </c>
    </row>
    <row r="1202" spans="16:30" ht="16.5" x14ac:dyDescent="0.2">
      <c r="P1202" s="120">
        <v>1198</v>
      </c>
      <c r="Q1202" s="14">
        <f t="shared" si="178"/>
        <v>24</v>
      </c>
      <c r="R1202" s="14">
        <f>INDEX(挂机升级突破!$BG$6:$BG$57,卡牌消耗!X1202)</f>
        <v>11</v>
      </c>
      <c r="S1202" s="14">
        <f>INDEX(挂机升级突破!BH$6:BH$57,卡牌消耗!$X1202)</f>
        <v>1</v>
      </c>
      <c r="T1202" s="14">
        <f>INDEX(挂机升级突破!BI$6:BI$57,卡牌消耗!$X1202)</f>
        <v>0</v>
      </c>
      <c r="U1202" s="14" t="str">
        <f t="shared" si="179"/>
        <v>朱仙</v>
      </c>
      <c r="V1202" s="14">
        <f t="shared" si="180"/>
        <v>3</v>
      </c>
      <c r="W1202" s="14" t="str">
        <f t="shared" si="181"/>
        <v>朱仙魂火-2</v>
      </c>
      <c r="X1202" s="14">
        <f t="shared" si="182"/>
        <v>2</v>
      </c>
      <c r="Y1202" s="14" t="str">
        <f>INDEX(挂机升级突破!$BJ$4:$BT$4,INDEX(挂机升级突破!$BG$6:$BG$57,卡牌消耗!X1202))</f>
        <v>金币</v>
      </c>
      <c r="Z1202" s="14">
        <f>ROUND(INDEX(挂机升级突破!$AZ$6:$AZ$57,卡牌消耗!X1202)*INDEX(卡牌消耗!$B$8:$F$8,V1202),0)</f>
        <v>120</v>
      </c>
      <c r="AA1202" s="14" t="str">
        <f>IF(S1202&gt;0,INDEX(挂机升级突破!$BJ$4:$BT$4,S1202),"")</f>
        <v>绿色基础材料</v>
      </c>
      <c r="AB1202" s="14">
        <f>ROUND(INDEX(挂机升级突破!$BJ$6:$BT$57,卡牌消耗!X1202,S1202)*INDEX(卡牌消耗!$B$5:$F$5,V1202),0)</f>
        <v>40</v>
      </c>
      <c r="AC1202" s="14" t="str">
        <f>IF(T1202&gt;0,INDEX(挂机升级突破!$BJ$4:$BT$4,T1202),"")</f>
        <v/>
      </c>
      <c r="AD1202" s="14" t="str">
        <f>IF(T1202&gt;0,ROUND(INDEX(挂机升级突破!$BJ$6:$BT$57,卡牌消耗!X1202,T1202)*INDEX(卡牌消耗!$B$7:$F$7,V1202),0),"")</f>
        <v/>
      </c>
    </row>
    <row r="1203" spans="16:30" ht="16.5" x14ac:dyDescent="0.2">
      <c r="P1203" s="120">
        <v>1199</v>
      </c>
      <c r="Q1203" s="14">
        <f t="shared" si="178"/>
        <v>24</v>
      </c>
      <c r="R1203" s="14">
        <f>INDEX(挂机升级突破!$BG$6:$BG$57,卡牌消耗!X1203)</f>
        <v>11</v>
      </c>
      <c r="S1203" s="14">
        <f>INDEX(挂机升级突破!BH$6:BH$57,卡牌消耗!$X1203)</f>
        <v>1</v>
      </c>
      <c r="T1203" s="14">
        <f>INDEX(挂机升级突破!BI$6:BI$57,卡牌消耗!$X1203)</f>
        <v>0</v>
      </c>
      <c r="U1203" s="14" t="str">
        <f t="shared" si="179"/>
        <v>朱仙</v>
      </c>
      <c r="V1203" s="14">
        <f t="shared" si="180"/>
        <v>3</v>
      </c>
      <c r="W1203" s="14" t="str">
        <f t="shared" si="181"/>
        <v>朱仙魂火-3</v>
      </c>
      <c r="X1203" s="14">
        <f t="shared" si="182"/>
        <v>3</v>
      </c>
      <c r="Y1203" s="14" t="str">
        <f>INDEX(挂机升级突破!$BJ$4:$BT$4,INDEX(挂机升级突破!$BG$6:$BG$57,卡牌消耗!X1203))</f>
        <v>金币</v>
      </c>
      <c r="Z1203" s="14">
        <f>ROUND(INDEX(挂机升级突破!$AZ$6:$AZ$57,卡牌消耗!X1203)*INDEX(卡牌消耗!$B$8:$F$8,V1203),0)</f>
        <v>180</v>
      </c>
      <c r="AA1203" s="14" t="str">
        <f>IF(S1203&gt;0,INDEX(挂机升级突破!$BJ$4:$BT$4,S1203),"")</f>
        <v>绿色基础材料</v>
      </c>
      <c r="AB1203" s="14">
        <f>ROUND(INDEX(挂机升级突破!$BJ$6:$BT$57,卡牌消耗!X1203,S1203)*INDEX(卡牌消耗!$B$5:$F$5,V1203),0)</f>
        <v>50</v>
      </c>
      <c r="AC1203" s="14" t="str">
        <f>IF(T1203&gt;0,INDEX(挂机升级突破!$BJ$4:$BT$4,T1203),"")</f>
        <v/>
      </c>
      <c r="AD1203" s="14" t="str">
        <f>IF(T1203&gt;0,ROUND(INDEX(挂机升级突破!$BJ$6:$BT$57,卡牌消耗!X1203,T1203)*INDEX(卡牌消耗!$B$7:$F$7,V1203),0),"")</f>
        <v/>
      </c>
    </row>
    <row r="1204" spans="16:30" ht="16.5" x14ac:dyDescent="0.2">
      <c r="P1204" s="120">
        <v>1200</v>
      </c>
      <c r="Q1204" s="14">
        <f t="shared" si="178"/>
        <v>24</v>
      </c>
      <c r="R1204" s="14">
        <f>INDEX(挂机升级突破!$BG$6:$BG$57,卡牌消耗!X1204)</f>
        <v>11</v>
      </c>
      <c r="S1204" s="14">
        <f>INDEX(挂机升级突破!BH$6:BH$57,卡牌消耗!$X1204)</f>
        <v>1</v>
      </c>
      <c r="T1204" s="14">
        <f>INDEX(挂机升级突破!BI$6:BI$57,卡牌消耗!$X1204)</f>
        <v>0</v>
      </c>
      <c r="U1204" s="14" t="str">
        <f t="shared" si="179"/>
        <v>朱仙</v>
      </c>
      <c r="V1204" s="14">
        <f t="shared" si="180"/>
        <v>3</v>
      </c>
      <c r="W1204" s="14" t="str">
        <f t="shared" si="181"/>
        <v>朱仙魂火-4</v>
      </c>
      <c r="X1204" s="14">
        <f t="shared" si="182"/>
        <v>4</v>
      </c>
      <c r="Y1204" s="14" t="str">
        <f>INDEX(挂机升级突破!$BJ$4:$BT$4,INDEX(挂机升级突破!$BG$6:$BG$57,卡牌消耗!X1204))</f>
        <v>金币</v>
      </c>
      <c r="Z1204" s="14">
        <f>ROUND(INDEX(挂机升级突破!$AZ$6:$AZ$57,卡牌消耗!X1204)*INDEX(卡牌消耗!$B$8:$F$8,V1204),0)</f>
        <v>480</v>
      </c>
      <c r="AA1204" s="14" t="str">
        <f>IF(S1204&gt;0,INDEX(挂机升级突破!$BJ$4:$BT$4,S1204),"")</f>
        <v>绿色基础材料</v>
      </c>
      <c r="AB1204" s="14">
        <f>ROUND(INDEX(挂机升级突破!$BJ$6:$BT$57,卡牌消耗!X1204,S1204)*INDEX(卡牌消耗!$B$5:$F$5,V1204),0)</f>
        <v>80</v>
      </c>
      <c r="AC1204" s="14" t="str">
        <f>IF(T1204&gt;0,INDEX(挂机升级突破!$BJ$4:$BT$4,T1204),"")</f>
        <v/>
      </c>
      <c r="AD1204" s="14" t="str">
        <f>IF(T1204&gt;0,ROUND(INDEX(挂机升级突破!$BJ$6:$BT$57,卡牌消耗!X1204,T1204)*INDEX(卡牌消耗!$B$7:$F$7,V1204),0),"")</f>
        <v/>
      </c>
    </row>
    <row r="1205" spans="16:30" ht="16.5" x14ac:dyDescent="0.2">
      <c r="P1205" s="120">
        <v>1201</v>
      </c>
      <c r="Q1205" s="14">
        <f t="shared" si="178"/>
        <v>24</v>
      </c>
      <c r="R1205" s="14">
        <f>INDEX(挂机升级突破!$BG$6:$BG$57,卡牌消耗!X1205)</f>
        <v>11</v>
      </c>
      <c r="S1205" s="14">
        <f>INDEX(挂机升级突破!BH$6:BH$57,卡牌消耗!$X1205)</f>
        <v>1</v>
      </c>
      <c r="T1205" s="14">
        <f>INDEX(挂机升级突破!BI$6:BI$57,卡牌消耗!$X1205)</f>
        <v>0</v>
      </c>
      <c r="U1205" s="14" t="str">
        <f t="shared" si="179"/>
        <v>朱仙</v>
      </c>
      <c r="V1205" s="14">
        <f t="shared" si="180"/>
        <v>3</v>
      </c>
      <c r="W1205" s="14" t="str">
        <f t="shared" si="181"/>
        <v>朱仙魂火-5</v>
      </c>
      <c r="X1205" s="14">
        <f t="shared" si="182"/>
        <v>5</v>
      </c>
      <c r="Y1205" s="14" t="str">
        <f>INDEX(挂机升级突破!$BJ$4:$BT$4,INDEX(挂机升级突破!$BG$6:$BG$57,卡牌消耗!X1205))</f>
        <v>金币</v>
      </c>
      <c r="Z1205" s="14">
        <f>ROUND(INDEX(挂机升级突破!$AZ$6:$AZ$57,卡牌消耗!X1205)*INDEX(卡牌消耗!$B$8:$F$8,V1205),0)</f>
        <v>1000</v>
      </c>
      <c r="AA1205" s="14" t="str">
        <f>IF(S1205&gt;0,INDEX(挂机升级突破!$BJ$4:$BT$4,S1205),"")</f>
        <v>绿色基础材料</v>
      </c>
      <c r="AB1205" s="14">
        <f>ROUND(INDEX(挂机升级突破!$BJ$6:$BT$57,卡牌消耗!X1205,S1205)*INDEX(卡牌消耗!$B$5:$F$5,V1205),0)</f>
        <v>80</v>
      </c>
      <c r="AC1205" s="14" t="str">
        <f>IF(T1205&gt;0,INDEX(挂机升级突破!$BJ$4:$BT$4,T1205),"")</f>
        <v/>
      </c>
      <c r="AD1205" s="14" t="str">
        <f>IF(T1205&gt;0,ROUND(INDEX(挂机升级突破!$BJ$6:$BT$57,卡牌消耗!X1205,T1205)*INDEX(卡牌消耗!$B$7:$F$7,V1205),0),"")</f>
        <v/>
      </c>
    </row>
    <row r="1206" spans="16:30" ht="16.5" x14ac:dyDescent="0.2">
      <c r="P1206" s="120">
        <v>1202</v>
      </c>
      <c r="Q1206" s="14">
        <f t="shared" si="178"/>
        <v>24</v>
      </c>
      <c r="R1206" s="14">
        <f>INDEX(挂机升级突破!$BG$6:$BG$57,卡牌消耗!X1206)</f>
        <v>11</v>
      </c>
      <c r="S1206" s="14">
        <f>INDEX(挂机升级突破!BH$6:BH$57,卡牌消耗!$X1206)</f>
        <v>2</v>
      </c>
      <c r="T1206" s="14">
        <f>INDEX(挂机升级突破!BI$6:BI$57,卡牌消耗!$X1206)</f>
        <v>0</v>
      </c>
      <c r="U1206" s="14" t="str">
        <f t="shared" si="179"/>
        <v>朱仙</v>
      </c>
      <c r="V1206" s="14">
        <f t="shared" si="180"/>
        <v>3</v>
      </c>
      <c r="W1206" s="14" t="str">
        <f t="shared" si="181"/>
        <v>朱仙魂火-6</v>
      </c>
      <c r="X1206" s="14">
        <f t="shared" si="182"/>
        <v>6</v>
      </c>
      <c r="Y1206" s="14" t="str">
        <f>INDEX(挂机升级突破!$BJ$4:$BT$4,INDEX(挂机升级突破!$BG$6:$BG$57,卡牌消耗!X1206))</f>
        <v>金币</v>
      </c>
      <c r="Z1206" s="14">
        <f>ROUND(INDEX(挂机升级突破!$AZ$6:$AZ$57,卡牌消耗!X1206)*INDEX(卡牌消耗!$B$8:$F$8,V1206),0)</f>
        <v>1440</v>
      </c>
      <c r="AA1206" s="14" t="str">
        <f>IF(S1206&gt;0,INDEX(挂机升级突破!$BJ$4:$BT$4,S1206),"")</f>
        <v>蓝色基础材料</v>
      </c>
      <c r="AB1206" s="14">
        <f>ROUND(INDEX(挂机升级突破!$BJ$6:$BT$57,卡牌消耗!X1206,S1206)*INDEX(卡牌消耗!$B$5:$F$5,V1206),0)</f>
        <v>20</v>
      </c>
      <c r="AC1206" s="14" t="str">
        <f>IF(T1206&gt;0,INDEX(挂机升级突破!$BJ$4:$BT$4,T1206),"")</f>
        <v/>
      </c>
      <c r="AD1206" s="14" t="str">
        <f>IF(T1206&gt;0,ROUND(INDEX(挂机升级突破!$BJ$6:$BT$57,卡牌消耗!X1206,T1206)*INDEX(卡牌消耗!$B$7:$F$7,V1206),0),"")</f>
        <v/>
      </c>
    </row>
    <row r="1207" spans="16:30" ht="16.5" x14ac:dyDescent="0.2">
      <c r="P1207" s="120">
        <v>1203</v>
      </c>
      <c r="Q1207" s="14">
        <f t="shared" si="178"/>
        <v>24</v>
      </c>
      <c r="R1207" s="14">
        <f>INDEX(挂机升级突破!$BG$6:$BG$57,卡牌消耗!X1207)</f>
        <v>11</v>
      </c>
      <c r="S1207" s="14">
        <f>INDEX(挂机升级突破!BH$6:BH$57,卡牌消耗!$X1207)</f>
        <v>2</v>
      </c>
      <c r="T1207" s="14">
        <f>INDEX(挂机升级突破!BI$6:BI$57,卡牌消耗!$X1207)</f>
        <v>0</v>
      </c>
      <c r="U1207" s="14" t="str">
        <f t="shared" si="179"/>
        <v>朱仙</v>
      </c>
      <c r="V1207" s="14">
        <f t="shared" si="180"/>
        <v>3</v>
      </c>
      <c r="W1207" s="14" t="str">
        <f t="shared" si="181"/>
        <v>朱仙魂火-7</v>
      </c>
      <c r="X1207" s="14">
        <f t="shared" si="182"/>
        <v>7</v>
      </c>
      <c r="Y1207" s="14" t="str">
        <f>INDEX(挂机升级突破!$BJ$4:$BT$4,INDEX(挂机升级突破!$BG$6:$BG$57,卡牌消耗!X1207))</f>
        <v>金币</v>
      </c>
      <c r="Z1207" s="14">
        <f>ROUND(INDEX(挂机升级突破!$AZ$6:$AZ$57,卡牌消耗!X1207)*INDEX(卡牌消耗!$B$8:$F$8,V1207),0)</f>
        <v>2100</v>
      </c>
      <c r="AA1207" s="14" t="str">
        <f>IF(S1207&gt;0,INDEX(挂机升级突破!$BJ$4:$BT$4,S1207),"")</f>
        <v>蓝色基础材料</v>
      </c>
      <c r="AB1207" s="14">
        <f>ROUND(INDEX(挂机升级突破!$BJ$6:$BT$57,卡牌消耗!X1207,S1207)*INDEX(卡牌消耗!$B$5:$F$5,V1207),0)</f>
        <v>20</v>
      </c>
      <c r="AC1207" s="14" t="str">
        <f>IF(T1207&gt;0,INDEX(挂机升级突破!$BJ$4:$BT$4,T1207),"")</f>
        <v/>
      </c>
      <c r="AD1207" s="14" t="str">
        <f>IF(T1207&gt;0,ROUND(INDEX(挂机升级突破!$BJ$6:$BT$57,卡牌消耗!X1207,T1207)*INDEX(卡牌消耗!$B$7:$F$7,V1207),0),"")</f>
        <v/>
      </c>
    </row>
    <row r="1208" spans="16:30" ht="16.5" x14ac:dyDescent="0.2">
      <c r="P1208" s="120">
        <v>1204</v>
      </c>
      <c r="Q1208" s="14">
        <f t="shared" si="178"/>
        <v>24</v>
      </c>
      <c r="R1208" s="14">
        <f>INDEX(挂机升级突破!$BG$6:$BG$57,卡牌消耗!X1208)</f>
        <v>11</v>
      </c>
      <c r="S1208" s="14">
        <f>INDEX(挂机升级突破!BH$6:BH$57,卡牌消耗!$X1208)</f>
        <v>2</v>
      </c>
      <c r="T1208" s="14">
        <f>INDEX(挂机升级突破!BI$6:BI$57,卡牌消耗!$X1208)</f>
        <v>0</v>
      </c>
      <c r="U1208" s="14" t="str">
        <f t="shared" si="179"/>
        <v>朱仙</v>
      </c>
      <c r="V1208" s="14">
        <f t="shared" si="180"/>
        <v>3</v>
      </c>
      <c r="W1208" s="14" t="str">
        <f t="shared" si="181"/>
        <v>朱仙魂火-8</v>
      </c>
      <c r="X1208" s="14">
        <f t="shared" si="182"/>
        <v>8</v>
      </c>
      <c r="Y1208" s="14" t="str">
        <f>INDEX(挂机升级突破!$BJ$4:$BT$4,INDEX(挂机升级突破!$BG$6:$BG$57,卡牌消耗!X1208))</f>
        <v>金币</v>
      </c>
      <c r="Z1208" s="14">
        <f>ROUND(INDEX(挂机升级突破!$AZ$6:$AZ$57,卡牌消耗!X1208)*INDEX(卡牌消耗!$B$8:$F$8,V1208),0)</f>
        <v>2880</v>
      </c>
      <c r="AA1208" s="14" t="str">
        <f>IF(S1208&gt;0,INDEX(挂机升级突破!$BJ$4:$BT$4,S1208),"")</f>
        <v>蓝色基础材料</v>
      </c>
      <c r="AB1208" s="14">
        <f>ROUND(INDEX(挂机升级突破!$BJ$6:$BT$57,卡牌消耗!X1208,S1208)*INDEX(卡牌消耗!$B$5:$F$5,V1208),0)</f>
        <v>35</v>
      </c>
      <c r="AC1208" s="14" t="str">
        <f>IF(T1208&gt;0,INDEX(挂机升级突破!$BJ$4:$BT$4,T1208),"")</f>
        <v/>
      </c>
      <c r="AD1208" s="14" t="str">
        <f>IF(T1208&gt;0,ROUND(INDEX(挂机升级突破!$BJ$6:$BT$57,卡牌消耗!X1208,T1208)*INDEX(卡牌消耗!$B$7:$F$7,V1208),0),"")</f>
        <v/>
      </c>
    </row>
    <row r="1209" spans="16:30" ht="16.5" x14ac:dyDescent="0.2">
      <c r="P1209" s="120">
        <v>1205</v>
      </c>
      <c r="Q1209" s="14">
        <f t="shared" si="178"/>
        <v>24</v>
      </c>
      <c r="R1209" s="14">
        <f>INDEX(挂机升级突破!$BG$6:$BG$57,卡牌消耗!X1209)</f>
        <v>11</v>
      </c>
      <c r="S1209" s="14">
        <f>INDEX(挂机升级突破!BH$6:BH$57,卡牌消耗!$X1209)</f>
        <v>2</v>
      </c>
      <c r="T1209" s="14">
        <f>INDEX(挂机升级突破!BI$6:BI$57,卡牌消耗!$X1209)</f>
        <v>0</v>
      </c>
      <c r="U1209" s="14" t="str">
        <f t="shared" si="179"/>
        <v>朱仙</v>
      </c>
      <c r="V1209" s="14">
        <f t="shared" si="180"/>
        <v>3</v>
      </c>
      <c r="W1209" s="14" t="str">
        <f t="shared" si="181"/>
        <v>朱仙魂火-9</v>
      </c>
      <c r="X1209" s="14">
        <f t="shared" si="182"/>
        <v>9</v>
      </c>
      <c r="Y1209" s="14" t="str">
        <f>INDEX(挂机升级突破!$BJ$4:$BT$4,INDEX(挂机升级突破!$BG$6:$BG$57,卡牌消耗!X1209))</f>
        <v>金币</v>
      </c>
      <c r="Z1209" s="14">
        <f>ROUND(INDEX(挂机升级突破!$AZ$6:$AZ$57,卡牌消耗!X1209)*INDEX(卡牌消耗!$B$8:$F$8,V1209),0)</f>
        <v>3120</v>
      </c>
      <c r="AA1209" s="14" t="str">
        <f>IF(S1209&gt;0,INDEX(挂机升级突破!$BJ$4:$BT$4,S1209),"")</f>
        <v>蓝色基础材料</v>
      </c>
      <c r="AB1209" s="14">
        <f>ROUND(INDEX(挂机升级突破!$BJ$6:$BT$57,卡牌消耗!X1209,S1209)*INDEX(卡牌消耗!$B$5:$F$5,V1209),0)</f>
        <v>35</v>
      </c>
      <c r="AC1209" s="14" t="str">
        <f>IF(T1209&gt;0,INDEX(挂机升级突破!$BJ$4:$BT$4,T1209),"")</f>
        <v/>
      </c>
      <c r="AD1209" s="14" t="str">
        <f>IF(T1209&gt;0,ROUND(INDEX(挂机升级突破!$BJ$6:$BT$57,卡牌消耗!X1209,T1209)*INDEX(卡牌消耗!$B$7:$F$7,V1209),0),"")</f>
        <v/>
      </c>
    </row>
    <row r="1210" spans="16:30" ht="16.5" x14ac:dyDescent="0.2">
      <c r="P1210" s="120">
        <v>1206</v>
      </c>
      <c r="Q1210" s="14">
        <f t="shared" si="178"/>
        <v>24</v>
      </c>
      <c r="R1210" s="14">
        <f>INDEX(挂机升级突破!$BG$6:$BG$57,卡牌消耗!X1210)</f>
        <v>11</v>
      </c>
      <c r="S1210" s="14">
        <f>INDEX(挂机升级突破!BH$6:BH$57,卡牌消耗!$X1210)</f>
        <v>2</v>
      </c>
      <c r="T1210" s="14">
        <f>INDEX(挂机升级突破!BI$6:BI$57,卡牌消耗!$X1210)</f>
        <v>0</v>
      </c>
      <c r="U1210" s="14" t="str">
        <f t="shared" si="179"/>
        <v>朱仙</v>
      </c>
      <c r="V1210" s="14">
        <f t="shared" si="180"/>
        <v>3</v>
      </c>
      <c r="W1210" s="14" t="str">
        <f t="shared" si="181"/>
        <v>朱仙魂火-10</v>
      </c>
      <c r="X1210" s="14">
        <f t="shared" si="182"/>
        <v>10</v>
      </c>
      <c r="Y1210" s="14" t="str">
        <f>INDEX(挂机升级突破!$BJ$4:$BT$4,INDEX(挂机升级突破!$BG$6:$BG$57,卡牌消耗!X1210))</f>
        <v>金币</v>
      </c>
      <c r="Z1210" s="14">
        <f>ROUND(INDEX(挂机升级突破!$AZ$6:$AZ$57,卡牌消耗!X1210)*INDEX(卡牌消耗!$B$8:$F$8,V1210),0)</f>
        <v>3480</v>
      </c>
      <c r="AA1210" s="14" t="str">
        <f>IF(S1210&gt;0,INDEX(挂机升级突破!$BJ$4:$BT$4,S1210),"")</f>
        <v>蓝色基础材料</v>
      </c>
      <c r="AB1210" s="14">
        <f>ROUND(INDEX(挂机升级突破!$BJ$6:$BT$57,卡牌消耗!X1210,S1210)*INDEX(卡牌消耗!$B$5:$F$5,V1210),0)</f>
        <v>55</v>
      </c>
      <c r="AC1210" s="14" t="str">
        <f>IF(T1210&gt;0,INDEX(挂机升级突破!$BJ$4:$BT$4,T1210),"")</f>
        <v/>
      </c>
      <c r="AD1210" s="14" t="str">
        <f>IF(T1210&gt;0,ROUND(INDEX(挂机升级突破!$BJ$6:$BT$57,卡牌消耗!X1210,T1210)*INDEX(卡牌消耗!$B$7:$F$7,V1210),0),"")</f>
        <v/>
      </c>
    </row>
    <row r="1211" spans="16:30" ht="16.5" x14ac:dyDescent="0.2">
      <c r="P1211" s="120">
        <v>1207</v>
      </c>
      <c r="Q1211" s="14">
        <f t="shared" si="178"/>
        <v>24</v>
      </c>
      <c r="R1211" s="14">
        <f>INDEX(挂机升级突破!$BG$6:$BG$57,卡牌消耗!X1211)</f>
        <v>11</v>
      </c>
      <c r="S1211" s="14">
        <f>INDEX(挂机升级突破!BH$6:BH$57,卡牌消耗!$X1211)</f>
        <v>2</v>
      </c>
      <c r="T1211" s="14">
        <f>INDEX(挂机升级突破!BI$6:BI$57,卡牌消耗!$X1211)</f>
        <v>0</v>
      </c>
      <c r="U1211" s="14" t="str">
        <f t="shared" si="179"/>
        <v>朱仙</v>
      </c>
      <c r="V1211" s="14">
        <f t="shared" si="180"/>
        <v>3</v>
      </c>
      <c r="W1211" s="14" t="str">
        <f t="shared" si="181"/>
        <v>朱仙魂火-11</v>
      </c>
      <c r="X1211" s="14">
        <f t="shared" si="182"/>
        <v>11</v>
      </c>
      <c r="Y1211" s="14" t="str">
        <f>INDEX(挂机升级突破!$BJ$4:$BT$4,INDEX(挂机升级突破!$BG$6:$BG$57,卡牌消耗!X1211))</f>
        <v>金币</v>
      </c>
      <c r="Z1211" s="14">
        <f>ROUND(INDEX(挂机升级突破!$AZ$6:$AZ$57,卡牌消耗!X1211)*INDEX(卡牌消耗!$B$8:$F$8,V1211),0)</f>
        <v>3640</v>
      </c>
      <c r="AA1211" s="14" t="str">
        <f>IF(S1211&gt;0,INDEX(挂机升级突破!$BJ$4:$BT$4,S1211),"")</f>
        <v>蓝色基础材料</v>
      </c>
      <c r="AB1211" s="14">
        <f>ROUND(INDEX(挂机升级突破!$BJ$6:$BT$57,卡牌消耗!X1211,S1211)*INDEX(卡牌消耗!$B$5:$F$5,V1211),0)</f>
        <v>55</v>
      </c>
      <c r="AC1211" s="14" t="str">
        <f>IF(T1211&gt;0,INDEX(挂机升级突破!$BJ$4:$BT$4,T1211),"")</f>
        <v/>
      </c>
      <c r="AD1211" s="14" t="str">
        <f>IF(T1211&gt;0,ROUND(INDEX(挂机升级突破!$BJ$6:$BT$57,卡牌消耗!X1211,T1211)*INDEX(卡牌消耗!$B$7:$F$7,V1211),0),"")</f>
        <v/>
      </c>
    </row>
    <row r="1212" spans="16:30" ht="16.5" x14ac:dyDescent="0.2">
      <c r="P1212" s="120">
        <v>1208</v>
      </c>
      <c r="Q1212" s="14">
        <f t="shared" si="178"/>
        <v>24</v>
      </c>
      <c r="R1212" s="14">
        <f>INDEX(挂机升级突破!$BG$6:$BG$57,卡牌消耗!X1212)</f>
        <v>11</v>
      </c>
      <c r="S1212" s="14">
        <f>INDEX(挂机升级突破!BH$6:BH$57,卡牌消耗!$X1212)</f>
        <v>2</v>
      </c>
      <c r="T1212" s="14">
        <f>INDEX(挂机升级突破!BI$6:BI$57,卡牌消耗!$X1212)</f>
        <v>0</v>
      </c>
      <c r="U1212" s="14" t="str">
        <f t="shared" si="179"/>
        <v>朱仙</v>
      </c>
      <c r="V1212" s="14">
        <f t="shared" si="180"/>
        <v>3</v>
      </c>
      <c r="W1212" s="14" t="str">
        <f t="shared" si="181"/>
        <v>朱仙魂火-12</v>
      </c>
      <c r="X1212" s="14">
        <f t="shared" si="182"/>
        <v>12</v>
      </c>
      <c r="Y1212" s="14" t="str">
        <f>INDEX(挂机升级突破!$BJ$4:$BT$4,INDEX(挂机升级突破!$BG$6:$BG$57,卡牌消耗!X1212))</f>
        <v>金币</v>
      </c>
      <c r="Z1212" s="14">
        <f>ROUND(INDEX(挂机升级突破!$AZ$6:$AZ$57,卡牌消耗!X1212)*INDEX(卡牌消耗!$B$8:$F$8,V1212),0)</f>
        <v>4060</v>
      </c>
      <c r="AA1212" s="14" t="str">
        <f>IF(S1212&gt;0,INDEX(挂机升级突破!$BJ$4:$BT$4,S1212),"")</f>
        <v>蓝色基础材料</v>
      </c>
      <c r="AB1212" s="14">
        <f>ROUND(INDEX(挂机升级突破!$BJ$6:$BT$57,卡牌消耗!X1212,S1212)*INDEX(卡牌消耗!$B$5:$F$5,V1212),0)</f>
        <v>75</v>
      </c>
      <c r="AC1212" s="14" t="str">
        <f>IF(T1212&gt;0,INDEX(挂机升级突破!$BJ$4:$BT$4,T1212),"")</f>
        <v/>
      </c>
      <c r="AD1212" s="14" t="str">
        <f>IF(T1212&gt;0,ROUND(INDEX(挂机升级突破!$BJ$6:$BT$57,卡牌消耗!X1212,T1212)*INDEX(卡牌消耗!$B$7:$F$7,V1212),0),"")</f>
        <v/>
      </c>
    </row>
    <row r="1213" spans="16:30" ht="16.5" x14ac:dyDescent="0.2">
      <c r="P1213" s="120">
        <v>1209</v>
      </c>
      <c r="Q1213" s="14">
        <f t="shared" si="178"/>
        <v>24</v>
      </c>
      <c r="R1213" s="14">
        <f>INDEX(挂机升级突破!$BG$6:$BG$57,卡牌消耗!X1213)</f>
        <v>11</v>
      </c>
      <c r="S1213" s="14">
        <f>INDEX(挂机升级突破!BH$6:BH$57,卡牌消耗!$X1213)</f>
        <v>2</v>
      </c>
      <c r="T1213" s="14">
        <f>INDEX(挂机升级突破!BI$6:BI$57,卡牌消耗!$X1213)</f>
        <v>0</v>
      </c>
      <c r="U1213" s="14" t="str">
        <f t="shared" si="179"/>
        <v>朱仙</v>
      </c>
      <c r="V1213" s="14">
        <f t="shared" si="180"/>
        <v>3</v>
      </c>
      <c r="W1213" s="14" t="str">
        <f t="shared" si="181"/>
        <v>朱仙魂火-13</v>
      </c>
      <c r="X1213" s="14">
        <f t="shared" si="182"/>
        <v>13</v>
      </c>
      <c r="Y1213" s="14" t="str">
        <f>INDEX(挂机升级突破!$BJ$4:$BT$4,INDEX(挂机升级突破!$BG$6:$BG$57,卡牌消耗!X1213))</f>
        <v>金币</v>
      </c>
      <c r="Z1213" s="14">
        <f>ROUND(INDEX(挂机升级突破!$AZ$6:$AZ$57,卡牌消耗!X1213)*INDEX(卡牌消耗!$B$8:$F$8,V1213),0)</f>
        <v>4190</v>
      </c>
      <c r="AA1213" s="14" t="str">
        <f>IF(S1213&gt;0,INDEX(挂机升级突破!$BJ$4:$BT$4,S1213),"")</f>
        <v>蓝色基础材料</v>
      </c>
      <c r="AB1213" s="14">
        <f>ROUND(INDEX(挂机升级突破!$BJ$6:$BT$57,卡牌消耗!X1213,S1213)*INDEX(卡牌消耗!$B$5:$F$5,V1213),0)</f>
        <v>75</v>
      </c>
      <c r="AC1213" s="14" t="str">
        <f>IF(T1213&gt;0,INDEX(挂机升级突破!$BJ$4:$BT$4,T1213),"")</f>
        <v/>
      </c>
      <c r="AD1213" s="14" t="str">
        <f>IF(T1213&gt;0,ROUND(INDEX(挂机升级突破!$BJ$6:$BT$57,卡牌消耗!X1213,T1213)*INDEX(卡牌消耗!$B$7:$F$7,V1213),0),"")</f>
        <v/>
      </c>
    </row>
    <row r="1214" spans="16:30" ht="16.5" x14ac:dyDescent="0.2">
      <c r="P1214" s="120">
        <v>1210</v>
      </c>
      <c r="Q1214" s="14">
        <f t="shared" si="178"/>
        <v>24</v>
      </c>
      <c r="R1214" s="14">
        <f>INDEX(挂机升级突破!$BG$6:$BG$57,卡牌消耗!X1214)</f>
        <v>11</v>
      </c>
      <c r="S1214" s="14">
        <f>INDEX(挂机升级突破!BH$6:BH$57,卡牌消耗!$X1214)</f>
        <v>3</v>
      </c>
      <c r="T1214" s="14">
        <f>INDEX(挂机升级突破!BI$6:BI$57,卡牌消耗!$X1214)</f>
        <v>0</v>
      </c>
      <c r="U1214" s="14" t="str">
        <f t="shared" si="179"/>
        <v>朱仙</v>
      </c>
      <c r="V1214" s="14">
        <f t="shared" si="180"/>
        <v>3</v>
      </c>
      <c r="W1214" s="14" t="str">
        <f t="shared" si="181"/>
        <v>朱仙魂火-14</v>
      </c>
      <c r="X1214" s="14">
        <f t="shared" si="182"/>
        <v>14</v>
      </c>
      <c r="Y1214" s="14" t="str">
        <f>INDEX(挂机升级突破!$BJ$4:$BT$4,INDEX(挂机升级突破!$BG$6:$BG$57,卡牌消耗!X1214))</f>
        <v>金币</v>
      </c>
      <c r="Z1214" s="14">
        <f>ROUND(INDEX(挂机升级突破!$AZ$6:$AZ$57,卡牌消耗!X1214)*INDEX(卡牌消耗!$B$8:$F$8,V1214),0)</f>
        <v>4675</v>
      </c>
      <c r="AA1214" s="14" t="str">
        <f>IF(S1214&gt;0,INDEX(挂机升级突破!$BJ$4:$BT$4,S1214),"")</f>
        <v>紫色基础材料</v>
      </c>
      <c r="AB1214" s="14">
        <f>ROUND(INDEX(挂机升级突破!$BJ$6:$BT$57,卡牌消耗!X1214,S1214)*INDEX(卡牌消耗!$B$5:$F$5,V1214),0)</f>
        <v>15</v>
      </c>
      <c r="AC1214" s="14" t="str">
        <f>IF(T1214&gt;0,INDEX(挂机升级突破!$BJ$4:$BT$4,T1214),"")</f>
        <v/>
      </c>
      <c r="AD1214" s="14" t="str">
        <f>IF(T1214&gt;0,ROUND(INDEX(挂机升级突破!$BJ$6:$BT$57,卡牌消耗!X1214,T1214)*INDEX(卡牌消耗!$B$7:$F$7,V1214),0),"")</f>
        <v/>
      </c>
    </row>
    <row r="1215" spans="16:30" ht="16.5" x14ac:dyDescent="0.2">
      <c r="P1215" s="120">
        <v>1211</v>
      </c>
      <c r="Q1215" s="14">
        <f t="shared" si="178"/>
        <v>24</v>
      </c>
      <c r="R1215" s="14">
        <f>INDEX(挂机升级突破!$BG$6:$BG$57,卡牌消耗!X1215)</f>
        <v>11</v>
      </c>
      <c r="S1215" s="14">
        <f>INDEX(挂机升级突破!BH$6:BH$57,卡牌消耗!$X1215)</f>
        <v>3</v>
      </c>
      <c r="T1215" s="14">
        <f>INDEX(挂机升级突破!BI$6:BI$57,卡牌消耗!$X1215)</f>
        <v>0</v>
      </c>
      <c r="U1215" s="14" t="str">
        <f t="shared" si="179"/>
        <v>朱仙</v>
      </c>
      <c r="V1215" s="14">
        <f t="shared" si="180"/>
        <v>3</v>
      </c>
      <c r="W1215" s="14" t="str">
        <f t="shared" si="181"/>
        <v>朱仙魂火-15</v>
      </c>
      <c r="X1215" s="14">
        <f t="shared" si="182"/>
        <v>15</v>
      </c>
      <c r="Y1215" s="14" t="str">
        <f>INDEX(挂机升级突破!$BJ$4:$BT$4,INDEX(挂机升级突破!$BG$6:$BG$57,卡牌消耗!X1215))</f>
        <v>金币</v>
      </c>
      <c r="Z1215" s="14">
        <f>ROUND(INDEX(挂机升级突破!$AZ$6:$AZ$57,卡牌消耗!X1215)*INDEX(卡牌消耗!$B$8:$F$8,V1215),0)</f>
        <v>5405</v>
      </c>
      <c r="AA1215" s="14" t="str">
        <f>IF(S1215&gt;0,INDEX(挂机升级突破!$BJ$4:$BT$4,S1215),"")</f>
        <v>紫色基础材料</v>
      </c>
      <c r="AB1215" s="14">
        <f>ROUND(INDEX(挂机升级突破!$BJ$6:$BT$57,卡牌消耗!X1215,S1215)*INDEX(卡牌消耗!$B$5:$F$5,V1215),0)</f>
        <v>15</v>
      </c>
      <c r="AC1215" s="14" t="str">
        <f>IF(T1215&gt;0,INDEX(挂机升级突破!$BJ$4:$BT$4,T1215),"")</f>
        <v/>
      </c>
      <c r="AD1215" s="14" t="str">
        <f>IF(T1215&gt;0,ROUND(INDEX(挂机升级突破!$BJ$6:$BT$57,卡牌消耗!X1215,T1215)*INDEX(卡牌消耗!$B$7:$F$7,V1215),0),"")</f>
        <v/>
      </c>
    </row>
    <row r="1216" spans="16:30" ht="16.5" x14ac:dyDescent="0.2">
      <c r="P1216" s="120">
        <v>1212</v>
      </c>
      <c r="Q1216" s="14">
        <f t="shared" si="178"/>
        <v>24</v>
      </c>
      <c r="R1216" s="14">
        <f>INDEX(挂机升级突破!$BG$6:$BG$57,卡牌消耗!X1216)</f>
        <v>11</v>
      </c>
      <c r="S1216" s="14">
        <f>INDEX(挂机升级突破!BH$6:BH$57,卡牌消耗!$X1216)</f>
        <v>3</v>
      </c>
      <c r="T1216" s="14">
        <f>INDEX(挂机升级突破!BI$6:BI$57,卡牌消耗!$X1216)</f>
        <v>0</v>
      </c>
      <c r="U1216" s="14" t="str">
        <f t="shared" si="179"/>
        <v>朱仙</v>
      </c>
      <c r="V1216" s="14">
        <f t="shared" si="180"/>
        <v>3</v>
      </c>
      <c r="W1216" s="14" t="str">
        <f t="shared" si="181"/>
        <v>朱仙魂火-16</v>
      </c>
      <c r="X1216" s="14">
        <f t="shared" si="182"/>
        <v>16</v>
      </c>
      <c r="Y1216" s="14" t="str">
        <f>INDEX(挂机升级突破!$BJ$4:$BT$4,INDEX(挂机升级突破!$BG$6:$BG$57,卡牌消耗!X1216))</f>
        <v>金币</v>
      </c>
      <c r="Z1216" s="14">
        <f>ROUND(INDEX(挂机升级突破!$AZ$6:$AZ$57,卡牌消耗!X1216)*INDEX(卡牌消耗!$B$8:$F$8,V1216),0)</f>
        <v>6030</v>
      </c>
      <c r="AA1216" s="14" t="str">
        <f>IF(S1216&gt;0,INDEX(挂机升级突破!$BJ$4:$BT$4,S1216),"")</f>
        <v>紫色基础材料</v>
      </c>
      <c r="AB1216" s="14">
        <f>ROUND(INDEX(挂机升级突破!$BJ$6:$BT$57,卡牌消耗!X1216,S1216)*INDEX(卡牌消耗!$B$5:$F$5,V1216),0)</f>
        <v>15</v>
      </c>
      <c r="AC1216" s="14" t="str">
        <f>IF(T1216&gt;0,INDEX(挂机升级突破!$BJ$4:$BT$4,T1216),"")</f>
        <v/>
      </c>
      <c r="AD1216" s="14" t="str">
        <f>IF(T1216&gt;0,ROUND(INDEX(挂机升级突破!$BJ$6:$BT$57,卡牌消耗!X1216,T1216)*INDEX(卡牌消耗!$B$7:$F$7,V1216),0),"")</f>
        <v/>
      </c>
    </row>
    <row r="1217" spans="16:30" ht="16.5" x14ac:dyDescent="0.2">
      <c r="P1217" s="120">
        <v>1213</v>
      </c>
      <c r="Q1217" s="14">
        <f t="shared" si="178"/>
        <v>24</v>
      </c>
      <c r="R1217" s="14">
        <f>INDEX(挂机升级突破!$BG$6:$BG$57,卡牌消耗!X1217)</f>
        <v>11</v>
      </c>
      <c r="S1217" s="14">
        <f>INDEX(挂机升级突破!BH$6:BH$57,卡牌消耗!$X1217)</f>
        <v>3</v>
      </c>
      <c r="T1217" s="14">
        <f>INDEX(挂机升级突破!BI$6:BI$57,卡牌消耗!$X1217)</f>
        <v>0</v>
      </c>
      <c r="U1217" s="14" t="str">
        <f t="shared" si="179"/>
        <v>朱仙</v>
      </c>
      <c r="V1217" s="14">
        <f t="shared" si="180"/>
        <v>3</v>
      </c>
      <c r="W1217" s="14" t="str">
        <f t="shared" si="181"/>
        <v>朱仙魂火-17</v>
      </c>
      <c r="X1217" s="14">
        <f t="shared" si="182"/>
        <v>17</v>
      </c>
      <c r="Y1217" s="14" t="str">
        <f>INDEX(挂机升级突破!$BJ$4:$BT$4,INDEX(挂机升级突破!$BG$6:$BG$57,卡牌消耗!X1217))</f>
        <v>金币</v>
      </c>
      <c r="Z1217" s="14">
        <f>ROUND(INDEX(挂机升级突破!$AZ$6:$AZ$57,卡牌消耗!X1217)*INDEX(卡牌消耗!$B$8:$F$8,V1217),0)</f>
        <v>6760</v>
      </c>
      <c r="AA1217" s="14" t="str">
        <f>IF(S1217&gt;0,INDEX(挂机升级突破!$BJ$4:$BT$4,S1217),"")</f>
        <v>紫色基础材料</v>
      </c>
      <c r="AB1217" s="14">
        <f>ROUND(INDEX(挂机升级突破!$BJ$6:$BT$57,卡牌消耗!X1217,S1217)*INDEX(卡牌消耗!$B$5:$F$5,V1217),0)</f>
        <v>30</v>
      </c>
      <c r="AC1217" s="14" t="str">
        <f>IF(T1217&gt;0,INDEX(挂机升级突破!$BJ$4:$BT$4,T1217),"")</f>
        <v/>
      </c>
      <c r="AD1217" s="14" t="str">
        <f>IF(T1217&gt;0,ROUND(INDEX(挂机升级突破!$BJ$6:$BT$57,卡牌消耗!X1217,T1217)*INDEX(卡牌消耗!$B$7:$F$7,V1217),0),"")</f>
        <v/>
      </c>
    </row>
    <row r="1218" spans="16:30" ht="16.5" x14ac:dyDescent="0.2">
      <c r="P1218" s="120">
        <v>1214</v>
      </c>
      <c r="Q1218" s="14">
        <f t="shared" si="178"/>
        <v>24</v>
      </c>
      <c r="R1218" s="14">
        <f>INDEX(挂机升级突破!$BG$6:$BG$57,卡牌消耗!X1218)</f>
        <v>11</v>
      </c>
      <c r="S1218" s="14">
        <f>INDEX(挂机升级突破!BH$6:BH$57,卡牌消耗!$X1218)</f>
        <v>3</v>
      </c>
      <c r="T1218" s="14">
        <f>INDEX(挂机升级突破!BI$6:BI$57,卡牌消耗!$X1218)</f>
        <v>0</v>
      </c>
      <c r="U1218" s="14" t="str">
        <f t="shared" si="179"/>
        <v>朱仙</v>
      </c>
      <c r="V1218" s="14">
        <f t="shared" si="180"/>
        <v>3</v>
      </c>
      <c r="W1218" s="14" t="str">
        <f t="shared" si="181"/>
        <v>朱仙魂火-18</v>
      </c>
      <c r="X1218" s="14">
        <f t="shared" si="182"/>
        <v>18</v>
      </c>
      <c r="Y1218" s="14" t="str">
        <f>INDEX(挂机升级突破!$BJ$4:$BT$4,INDEX(挂机升级突破!$BG$6:$BG$57,卡牌消耗!X1218))</f>
        <v>金币</v>
      </c>
      <c r="Z1218" s="14">
        <f>ROUND(INDEX(挂机升级突破!$AZ$6:$AZ$57,卡牌消耗!X1218)*INDEX(卡牌消耗!$B$8:$F$8,V1218),0)</f>
        <v>7540</v>
      </c>
      <c r="AA1218" s="14" t="str">
        <f>IF(S1218&gt;0,INDEX(挂机升级突破!$BJ$4:$BT$4,S1218),"")</f>
        <v>紫色基础材料</v>
      </c>
      <c r="AB1218" s="14">
        <f>ROUND(INDEX(挂机升级突破!$BJ$6:$BT$57,卡牌消耗!X1218,S1218)*INDEX(卡牌消耗!$B$5:$F$5,V1218),0)</f>
        <v>30</v>
      </c>
      <c r="AC1218" s="14" t="str">
        <f>IF(T1218&gt;0,INDEX(挂机升级突破!$BJ$4:$BT$4,T1218),"")</f>
        <v/>
      </c>
      <c r="AD1218" s="14" t="str">
        <f>IF(T1218&gt;0,ROUND(INDEX(挂机升级突破!$BJ$6:$BT$57,卡牌消耗!X1218,T1218)*INDEX(卡牌消耗!$B$7:$F$7,V1218),0),"")</f>
        <v/>
      </c>
    </row>
    <row r="1219" spans="16:30" ht="16.5" x14ac:dyDescent="0.2">
      <c r="P1219" s="120">
        <v>1215</v>
      </c>
      <c r="Q1219" s="14">
        <f t="shared" si="178"/>
        <v>24</v>
      </c>
      <c r="R1219" s="14">
        <f>INDEX(挂机升级突破!$BG$6:$BG$57,卡牌消耗!X1219)</f>
        <v>11</v>
      </c>
      <c r="S1219" s="14">
        <f>INDEX(挂机升级突破!BH$6:BH$57,卡牌消耗!$X1219)</f>
        <v>3</v>
      </c>
      <c r="T1219" s="14">
        <f>INDEX(挂机升级突破!BI$6:BI$57,卡牌消耗!$X1219)</f>
        <v>0</v>
      </c>
      <c r="U1219" s="14" t="str">
        <f t="shared" si="179"/>
        <v>朱仙</v>
      </c>
      <c r="V1219" s="14">
        <f t="shared" si="180"/>
        <v>3</v>
      </c>
      <c r="W1219" s="14" t="str">
        <f t="shared" si="181"/>
        <v>朱仙魂火-19</v>
      </c>
      <c r="X1219" s="14">
        <f t="shared" si="182"/>
        <v>19</v>
      </c>
      <c r="Y1219" s="14" t="str">
        <f>INDEX(挂机升级突破!$BJ$4:$BT$4,INDEX(挂机升级突破!$BG$6:$BG$57,卡牌消耗!X1219))</f>
        <v>金币</v>
      </c>
      <c r="Z1219" s="14">
        <f>ROUND(INDEX(挂机升级突破!$AZ$6:$AZ$57,卡牌消耗!X1219)*INDEX(卡牌消耗!$B$8:$F$8,V1219),0)</f>
        <v>8250</v>
      </c>
      <c r="AA1219" s="14" t="str">
        <f>IF(S1219&gt;0,INDEX(挂机升级突破!$BJ$4:$BT$4,S1219),"")</f>
        <v>紫色基础材料</v>
      </c>
      <c r="AB1219" s="14">
        <f>ROUND(INDEX(挂机升级突破!$BJ$6:$BT$57,卡牌消耗!X1219,S1219)*INDEX(卡牌消耗!$B$5:$F$5,V1219),0)</f>
        <v>30</v>
      </c>
      <c r="AC1219" s="14" t="str">
        <f>IF(T1219&gt;0,INDEX(挂机升级突破!$BJ$4:$BT$4,T1219),"")</f>
        <v/>
      </c>
      <c r="AD1219" s="14" t="str">
        <f>IF(T1219&gt;0,ROUND(INDEX(挂机升级突破!$BJ$6:$BT$57,卡牌消耗!X1219,T1219)*INDEX(卡牌消耗!$B$7:$F$7,V1219),0),"")</f>
        <v/>
      </c>
    </row>
    <row r="1220" spans="16:30" ht="16.5" x14ac:dyDescent="0.2">
      <c r="P1220" s="120">
        <v>1216</v>
      </c>
      <c r="Q1220" s="14">
        <f t="shared" si="178"/>
        <v>24</v>
      </c>
      <c r="R1220" s="14">
        <f>INDEX(挂机升级突破!$BG$6:$BG$57,卡牌消耗!X1220)</f>
        <v>11</v>
      </c>
      <c r="S1220" s="14">
        <f>INDEX(挂机升级突破!BH$6:BH$57,卡牌消耗!$X1220)</f>
        <v>3</v>
      </c>
      <c r="T1220" s="14">
        <f>INDEX(挂机升级突破!BI$6:BI$57,卡牌消耗!$X1220)</f>
        <v>0</v>
      </c>
      <c r="U1220" s="14" t="str">
        <f t="shared" si="179"/>
        <v>朱仙</v>
      </c>
      <c r="V1220" s="14">
        <f t="shared" si="180"/>
        <v>3</v>
      </c>
      <c r="W1220" s="14" t="str">
        <f t="shared" si="181"/>
        <v>朱仙魂火-20</v>
      </c>
      <c r="X1220" s="14">
        <f t="shared" si="182"/>
        <v>20</v>
      </c>
      <c r="Y1220" s="14" t="str">
        <f>INDEX(挂机升级突破!$BJ$4:$BT$4,INDEX(挂机升级突破!$BG$6:$BG$57,卡牌消耗!X1220))</f>
        <v>金币</v>
      </c>
      <c r="Z1220" s="14">
        <f>ROUND(INDEX(挂机升级突破!$AZ$6:$AZ$57,卡牌消耗!X1220)*INDEX(卡牌消耗!$B$8:$F$8,V1220),0)</f>
        <v>9200</v>
      </c>
      <c r="AA1220" s="14" t="str">
        <f>IF(S1220&gt;0,INDEX(挂机升级突破!$BJ$4:$BT$4,S1220),"")</f>
        <v>紫色基础材料</v>
      </c>
      <c r="AB1220" s="14">
        <f>ROUND(INDEX(挂机升级突破!$BJ$6:$BT$57,卡牌消耗!X1220,S1220)*INDEX(卡牌消耗!$B$5:$F$5,V1220),0)</f>
        <v>50</v>
      </c>
      <c r="AC1220" s="14" t="str">
        <f>IF(T1220&gt;0,INDEX(挂机升级突破!$BJ$4:$BT$4,T1220),"")</f>
        <v/>
      </c>
      <c r="AD1220" s="14" t="str">
        <f>IF(T1220&gt;0,ROUND(INDEX(挂机升级突破!$BJ$6:$BT$57,卡牌消耗!X1220,T1220)*INDEX(卡牌消耗!$B$7:$F$7,V1220),0),"")</f>
        <v/>
      </c>
    </row>
    <row r="1221" spans="16:30" ht="16.5" x14ac:dyDescent="0.2">
      <c r="P1221" s="120">
        <v>1217</v>
      </c>
      <c r="Q1221" s="14">
        <f t="shared" si="178"/>
        <v>24</v>
      </c>
      <c r="R1221" s="14">
        <f>INDEX(挂机升级突破!$BG$6:$BG$57,卡牌消耗!X1221)</f>
        <v>11</v>
      </c>
      <c r="S1221" s="14">
        <f>INDEX(挂机升级突破!BH$6:BH$57,卡牌消耗!$X1221)</f>
        <v>3</v>
      </c>
      <c r="T1221" s="14">
        <f>INDEX(挂机升级突破!BI$6:BI$57,卡牌消耗!$X1221)</f>
        <v>0</v>
      </c>
      <c r="U1221" s="14" t="str">
        <f t="shared" si="179"/>
        <v>朱仙</v>
      </c>
      <c r="V1221" s="14">
        <f t="shared" si="180"/>
        <v>3</v>
      </c>
      <c r="W1221" s="14" t="str">
        <f t="shared" si="181"/>
        <v>朱仙魂火-21</v>
      </c>
      <c r="X1221" s="14">
        <f t="shared" si="182"/>
        <v>21</v>
      </c>
      <c r="Y1221" s="14" t="str">
        <f>INDEX(挂机升级突破!$BJ$4:$BT$4,INDEX(挂机升级突破!$BG$6:$BG$57,卡牌消耗!X1221))</f>
        <v>金币</v>
      </c>
      <c r="Z1221" s="14">
        <f>ROUND(INDEX(挂机升级突破!$AZ$6:$AZ$57,卡牌消耗!X1221)*INDEX(卡牌消耗!$B$8:$F$8,V1221),0)</f>
        <v>10140</v>
      </c>
      <c r="AA1221" s="14" t="str">
        <f>IF(S1221&gt;0,INDEX(挂机升级突破!$BJ$4:$BT$4,S1221),"")</f>
        <v>紫色基础材料</v>
      </c>
      <c r="AB1221" s="14">
        <f>ROUND(INDEX(挂机升级突破!$BJ$6:$BT$57,卡牌消耗!X1221,S1221)*INDEX(卡牌消耗!$B$5:$F$5,V1221),0)</f>
        <v>50</v>
      </c>
      <c r="AC1221" s="14" t="str">
        <f>IF(T1221&gt;0,INDEX(挂机升级突破!$BJ$4:$BT$4,T1221),"")</f>
        <v/>
      </c>
      <c r="AD1221" s="14" t="str">
        <f>IF(T1221&gt;0,ROUND(INDEX(挂机升级突破!$BJ$6:$BT$57,卡牌消耗!X1221,T1221)*INDEX(卡牌消耗!$B$7:$F$7,V1221),0),"")</f>
        <v/>
      </c>
    </row>
    <row r="1222" spans="16:30" ht="16.5" x14ac:dyDescent="0.2">
      <c r="P1222" s="120">
        <v>1218</v>
      </c>
      <c r="Q1222" s="14">
        <f t="shared" ref="Q1222:Q1285" si="183">INT((P1222-1)/52)+1</f>
        <v>24</v>
      </c>
      <c r="R1222" s="14">
        <f>INDEX(挂机升级突破!$BG$6:$BG$57,卡牌消耗!X1222)</f>
        <v>11</v>
      </c>
      <c r="S1222" s="14">
        <f>INDEX(挂机升级突破!BH$6:BH$57,卡牌消耗!$X1222)</f>
        <v>3</v>
      </c>
      <c r="T1222" s="14">
        <f>INDEX(挂机升级突破!BI$6:BI$57,卡牌消耗!$X1222)</f>
        <v>0</v>
      </c>
      <c r="U1222" s="14" t="str">
        <f t="shared" ref="U1222:U1285" si="184">INDEX($B$13:$B$40,Q1222)</f>
        <v>朱仙</v>
      </c>
      <c r="V1222" s="14">
        <f t="shared" ref="V1222:V1285" si="185">INDEX($C$13:$C$40,Q1222)</f>
        <v>3</v>
      </c>
      <c r="W1222" s="14" t="str">
        <f t="shared" ref="W1222:W1285" si="186">U1222&amp;"魂火-"&amp;X1222</f>
        <v>朱仙魂火-22</v>
      </c>
      <c r="X1222" s="14">
        <f t="shared" ref="X1222:X1285" si="187">P1222-(Q1222-1)*52</f>
        <v>22</v>
      </c>
      <c r="Y1222" s="14" t="str">
        <f>INDEX(挂机升级突破!$BJ$4:$BT$4,INDEX(挂机升级突破!$BG$6:$BG$57,卡牌消耗!X1222))</f>
        <v>金币</v>
      </c>
      <c r="Z1222" s="14">
        <f>ROUND(INDEX(挂机升级突破!$AZ$6:$AZ$57,卡牌消耗!X1222)*INDEX(卡牌消耗!$B$8:$F$8,V1222),0)</f>
        <v>11310</v>
      </c>
      <c r="AA1222" s="14" t="str">
        <f>IF(S1222&gt;0,INDEX(挂机升级突破!$BJ$4:$BT$4,S1222),"")</f>
        <v>紫色基础材料</v>
      </c>
      <c r="AB1222" s="14">
        <f>ROUND(INDEX(挂机升级突破!$BJ$6:$BT$57,卡牌消耗!X1222,S1222)*INDEX(卡牌消耗!$B$5:$F$5,V1222),0)</f>
        <v>50</v>
      </c>
      <c r="AC1222" s="14" t="str">
        <f>IF(T1222&gt;0,INDEX(挂机升级突破!$BJ$4:$BT$4,T1222),"")</f>
        <v/>
      </c>
      <c r="AD1222" s="14" t="str">
        <f>IF(T1222&gt;0,ROUND(INDEX(挂机升级突破!$BJ$6:$BT$57,卡牌消耗!X1222,T1222)*INDEX(卡牌消耗!$B$7:$F$7,V1222),0),"")</f>
        <v/>
      </c>
    </row>
    <row r="1223" spans="16:30" ht="16.5" x14ac:dyDescent="0.2">
      <c r="P1223" s="120">
        <v>1219</v>
      </c>
      <c r="Q1223" s="14">
        <f t="shared" si="183"/>
        <v>24</v>
      </c>
      <c r="R1223" s="14">
        <f>INDEX(挂机升级突破!$BG$6:$BG$57,卡牌消耗!X1223)</f>
        <v>11</v>
      </c>
      <c r="S1223" s="14">
        <f>INDEX(挂机升级突破!BH$6:BH$57,卡牌消耗!$X1223)</f>
        <v>4</v>
      </c>
      <c r="T1223" s="14">
        <f>INDEX(挂机升级突破!BI$6:BI$57,卡牌消耗!$X1223)</f>
        <v>0</v>
      </c>
      <c r="U1223" s="14" t="str">
        <f t="shared" si="184"/>
        <v>朱仙</v>
      </c>
      <c r="V1223" s="14">
        <f t="shared" si="185"/>
        <v>3</v>
      </c>
      <c r="W1223" s="14" t="str">
        <f t="shared" si="186"/>
        <v>朱仙魂火-23</v>
      </c>
      <c r="X1223" s="14">
        <f t="shared" si="187"/>
        <v>23</v>
      </c>
      <c r="Y1223" s="14" t="str">
        <f>INDEX(挂机升级突破!$BJ$4:$BT$4,INDEX(挂机升级突破!$BG$6:$BG$57,卡牌消耗!X1223))</f>
        <v>金币</v>
      </c>
      <c r="Z1223" s="14">
        <f>ROUND(INDEX(挂机升级突破!$AZ$6:$AZ$57,卡牌消耗!X1223)*INDEX(卡牌消耗!$B$8:$F$8,V1223),0)</f>
        <v>12480</v>
      </c>
      <c r="AA1223" s="14" t="str">
        <f>IF(S1223&gt;0,INDEX(挂机升级突破!$BJ$4:$BT$4,S1223),"")</f>
        <v>橙色基础材料</v>
      </c>
      <c r="AB1223" s="14">
        <f>ROUND(INDEX(挂机升级突破!$BJ$6:$BT$57,卡牌消耗!X1223,S1223)*INDEX(卡牌消耗!$B$5:$F$5,V1223),0)</f>
        <v>13</v>
      </c>
      <c r="AC1223" s="14" t="str">
        <f>IF(T1223&gt;0,INDEX(挂机升级突破!$BJ$4:$BT$4,T1223),"")</f>
        <v/>
      </c>
      <c r="AD1223" s="14" t="str">
        <f>IF(T1223&gt;0,ROUND(INDEX(挂机升级突破!$BJ$6:$BT$57,卡牌消耗!X1223,T1223)*INDEX(卡牌消耗!$B$7:$F$7,V1223),0),"")</f>
        <v/>
      </c>
    </row>
    <row r="1224" spans="16:30" ht="16.5" x14ac:dyDescent="0.2">
      <c r="P1224" s="120">
        <v>1220</v>
      </c>
      <c r="Q1224" s="14">
        <f t="shared" si="183"/>
        <v>24</v>
      </c>
      <c r="R1224" s="14">
        <f>INDEX(挂机升级突破!$BG$6:$BG$57,卡牌消耗!X1224)</f>
        <v>11</v>
      </c>
      <c r="S1224" s="14">
        <f>INDEX(挂机升级突破!BH$6:BH$57,卡牌消耗!$X1224)</f>
        <v>4</v>
      </c>
      <c r="T1224" s="14">
        <f>INDEX(挂机升级突破!BI$6:BI$57,卡牌消耗!$X1224)</f>
        <v>0</v>
      </c>
      <c r="U1224" s="14" t="str">
        <f t="shared" si="184"/>
        <v>朱仙</v>
      </c>
      <c r="V1224" s="14">
        <f t="shared" si="185"/>
        <v>3</v>
      </c>
      <c r="W1224" s="14" t="str">
        <f t="shared" si="186"/>
        <v>朱仙魂火-24</v>
      </c>
      <c r="X1224" s="14">
        <f t="shared" si="187"/>
        <v>24</v>
      </c>
      <c r="Y1224" s="14" t="str">
        <f>INDEX(挂机升级突破!$BJ$4:$BT$4,INDEX(挂机升级突破!$BG$6:$BG$57,卡牌消耗!X1224))</f>
        <v>金币</v>
      </c>
      <c r="Z1224" s="14">
        <f>ROUND(INDEX(挂机升级突破!$AZ$6:$AZ$57,卡牌消耗!X1224)*INDEX(卡牌消耗!$B$8:$F$8,V1224),0)</f>
        <v>13920</v>
      </c>
      <c r="AA1224" s="14" t="str">
        <f>IF(S1224&gt;0,INDEX(挂机升级突破!$BJ$4:$BT$4,S1224),"")</f>
        <v>橙色基础材料</v>
      </c>
      <c r="AB1224" s="14">
        <f>ROUND(INDEX(挂机升级突破!$BJ$6:$BT$57,卡牌消耗!X1224,S1224)*INDEX(卡牌消耗!$B$5:$F$5,V1224),0)</f>
        <v>13</v>
      </c>
      <c r="AC1224" s="14" t="str">
        <f>IF(T1224&gt;0,INDEX(挂机升级突破!$BJ$4:$BT$4,T1224),"")</f>
        <v/>
      </c>
      <c r="AD1224" s="14" t="str">
        <f>IF(T1224&gt;0,ROUND(INDEX(挂机升级突破!$BJ$6:$BT$57,卡牌消耗!X1224,T1224)*INDEX(卡牌消耗!$B$7:$F$7,V1224),0),"")</f>
        <v/>
      </c>
    </row>
    <row r="1225" spans="16:30" ht="16.5" x14ac:dyDescent="0.2">
      <c r="P1225" s="120">
        <v>1221</v>
      </c>
      <c r="Q1225" s="14">
        <f t="shared" si="183"/>
        <v>24</v>
      </c>
      <c r="R1225" s="14">
        <f>INDEX(挂机升级突破!$BG$6:$BG$57,卡牌消耗!X1225)</f>
        <v>11</v>
      </c>
      <c r="S1225" s="14">
        <f>INDEX(挂机升级突破!BH$6:BH$57,卡牌消耗!$X1225)</f>
        <v>4</v>
      </c>
      <c r="T1225" s="14">
        <f>INDEX(挂机升级突破!BI$6:BI$57,卡牌消耗!$X1225)</f>
        <v>0</v>
      </c>
      <c r="U1225" s="14" t="str">
        <f t="shared" si="184"/>
        <v>朱仙</v>
      </c>
      <c r="V1225" s="14">
        <f t="shared" si="185"/>
        <v>3</v>
      </c>
      <c r="W1225" s="14" t="str">
        <f t="shared" si="186"/>
        <v>朱仙魂火-25</v>
      </c>
      <c r="X1225" s="14">
        <f t="shared" si="187"/>
        <v>25</v>
      </c>
      <c r="Y1225" s="14" t="str">
        <f>INDEX(挂机升级突破!$BJ$4:$BT$4,INDEX(挂机升级突破!$BG$6:$BG$57,卡牌消耗!X1225))</f>
        <v>金币</v>
      </c>
      <c r="Z1225" s="14">
        <f>ROUND(INDEX(挂机升级突破!$AZ$6:$AZ$57,卡牌消耗!X1225)*INDEX(卡牌消耗!$B$8:$F$8,V1225),0)</f>
        <v>17160</v>
      </c>
      <c r="AA1225" s="14" t="str">
        <f>IF(S1225&gt;0,INDEX(挂机升级突破!$BJ$4:$BT$4,S1225),"")</f>
        <v>橙色基础材料</v>
      </c>
      <c r="AB1225" s="14">
        <f>ROUND(INDEX(挂机升级突破!$BJ$6:$BT$57,卡牌消耗!X1225,S1225)*INDEX(卡牌消耗!$B$5:$F$5,V1225),0)</f>
        <v>13</v>
      </c>
      <c r="AC1225" s="14" t="str">
        <f>IF(T1225&gt;0,INDEX(挂机升级突破!$BJ$4:$BT$4,T1225),"")</f>
        <v/>
      </c>
      <c r="AD1225" s="14" t="str">
        <f>IF(T1225&gt;0,ROUND(INDEX(挂机升级突破!$BJ$6:$BT$57,卡牌消耗!X1225,T1225)*INDEX(卡牌消耗!$B$7:$F$7,V1225),0),"")</f>
        <v/>
      </c>
    </row>
    <row r="1226" spans="16:30" ht="16.5" x14ac:dyDescent="0.2">
      <c r="P1226" s="120">
        <v>1222</v>
      </c>
      <c r="Q1226" s="14">
        <f t="shared" si="183"/>
        <v>24</v>
      </c>
      <c r="R1226" s="14">
        <f>INDEX(挂机升级突破!$BG$6:$BG$57,卡牌消耗!X1226)</f>
        <v>11</v>
      </c>
      <c r="S1226" s="14">
        <f>INDEX(挂机升级突破!BH$6:BH$57,卡牌消耗!$X1226)</f>
        <v>4</v>
      </c>
      <c r="T1226" s="14">
        <f>INDEX(挂机升级突破!BI$6:BI$57,卡牌消耗!$X1226)</f>
        <v>0</v>
      </c>
      <c r="U1226" s="14" t="str">
        <f t="shared" si="184"/>
        <v>朱仙</v>
      </c>
      <c r="V1226" s="14">
        <f t="shared" si="185"/>
        <v>3</v>
      </c>
      <c r="W1226" s="14" t="str">
        <f t="shared" si="186"/>
        <v>朱仙魂火-26</v>
      </c>
      <c r="X1226" s="14">
        <f t="shared" si="187"/>
        <v>26</v>
      </c>
      <c r="Y1226" s="14" t="str">
        <f>INDEX(挂机升级突破!$BJ$4:$BT$4,INDEX(挂机升级突破!$BG$6:$BG$57,卡牌消耗!X1226))</f>
        <v>金币</v>
      </c>
      <c r="Z1226" s="14">
        <f>ROUND(INDEX(挂机升级突破!$AZ$6:$AZ$57,卡牌消耗!X1226)*INDEX(卡牌消耗!$B$8:$F$8,V1226),0)</f>
        <v>19140</v>
      </c>
      <c r="AA1226" s="14" t="str">
        <f>IF(S1226&gt;0,INDEX(挂机升级突破!$BJ$4:$BT$4,S1226),"")</f>
        <v>橙色基础材料</v>
      </c>
      <c r="AB1226" s="14">
        <f>ROUND(INDEX(挂机升级突破!$BJ$6:$BT$57,卡牌消耗!X1226,S1226)*INDEX(卡牌消耗!$B$5:$F$5,V1226),0)</f>
        <v>16</v>
      </c>
      <c r="AC1226" s="14" t="str">
        <f>IF(T1226&gt;0,INDEX(挂机升级突破!$BJ$4:$BT$4,T1226),"")</f>
        <v/>
      </c>
      <c r="AD1226" s="14" t="str">
        <f>IF(T1226&gt;0,ROUND(INDEX(挂机升级突破!$BJ$6:$BT$57,卡牌消耗!X1226,T1226)*INDEX(卡牌消耗!$B$7:$F$7,V1226),0),"")</f>
        <v/>
      </c>
    </row>
    <row r="1227" spans="16:30" ht="16.5" x14ac:dyDescent="0.2">
      <c r="P1227" s="120">
        <v>1223</v>
      </c>
      <c r="Q1227" s="14">
        <f t="shared" si="183"/>
        <v>24</v>
      </c>
      <c r="R1227" s="14">
        <f>INDEX(挂机升级突破!$BG$6:$BG$57,卡牌消耗!X1227)</f>
        <v>11</v>
      </c>
      <c r="S1227" s="14">
        <f>INDEX(挂机升级突破!BH$6:BH$57,卡牌消耗!$X1227)</f>
        <v>4</v>
      </c>
      <c r="T1227" s="14">
        <f>INDEX(挂机升级突破!BI$6:BI$57,卡牌消耗!$X1227)</f>
        <v>0</v>
      </c>
      <c r="U1227" s="14" t="str">
        <f t="shared" si="184"/>
        <v>朱仙</v>
      </c>
      <c r="V1227" s="14">
        <f t="shared" si="185"/>
        <v>3</v>
      </c>
      <c r="W1227" s="14" t="str">
        <f t="shared" si="186"/>
        <v>朱仙魂火-27</v>
      </c>
      <c r="X1227" s="14">
        <f t="shared" si="187"/>
        <v>27</v>
      </c>
      <c r="Y1227" s="14" t="str">
        <f>INDEX(挂机升级突破!$BJ$4:$BT$4,INDEX(挂机升级突破!$BG$6:$BG$57,卡牌消耗!X1227))</f>
        <v>金币</v>
      </c>
      <c r="Z1227" s="14">
        <f>ROUND(INDEX(挂机升级突破!$AZ$6:$AZ$57,卡牌消耗!X1227)*INDEX(卡牌消耗!$B$8:$F$8,V1227),0)</f>
        <v>21490</v>
      </c>
      <c r="AA1227" s="14" t="str">
        <f>IF(S1227&gt;0,INDEX(挂机升级突破!$BJ$4:$BT$4,S1227),"")</f>
        <v>橙色基础材料</v>
      </c>
      <c r="AB1227" s="14">
        <f>ROUND(INDEX(挂机升级突破!$BJ$6:$BT$57,卡牌消耗!X1227,S1227)*INDEX(卡牌消耗!$B$5:$F$5,V1227),0)</f>
        <v>16</v>
      </c>
      <c r="AC1227" s="14" t="str">
        <f>IF(T1227&gt;0,INDEX(挂机升级突破!$BJ$4:$BT$4,T1227),"")</f>
        <v/>
      </c>
      <c r="AD1227" s="14" t="str">
        <f>IF(T1227&gt;0,ROUND(INDEX(挂机升级突破!$BJ$6:$BT$57,卡牌消耗!X1227,T1227)*INDEX(卡牌消耗!$B$7:$F$7,V1227),0),"")</f>
        <v/>
      </c>
    </row>
    <row r="1228" spans="16:30" ht="16.5" x14ac:dyDescent="0.2">
      <c r="P1228" s="120">
        <v>1224</v>
      </c>
      <c r="Q1228" s="14">
        <f t="shared" si="183"/>
        <v>24</v>
      </c>
      <c r="R1228" s="14">
        <f>INDEX(挂机升级突破!$BG$6:$BG$57,卡牌消耗!X1228)</f>
        <v>11</v>
      </c>
      <c r="S1228" s="14">
        <f>INDEX(挂机升级突破!BH$6:BH$57,卡牌消耗!$X1228)</f>
        <v>4</v>
      </c>
      <c r="T1228" s="14">
        <f>INDEX(挂机升级突破!BI$6:BI$57,卡牌消耗!$X1228)</f>
        <v>0</v>
      </c>
      <c r="U1228" s="14" t="str">
        <f t="shared" si="184"/>
        <v>朱仙</v>
      </c>
      <c r="V1228" s="14">
        <f t="shared" si="185"/>
        <v>3</v>
      </c>
      <c r="W1228" s="14" t="str">
        <f t="shared" si="186"/>
        <v>朱仙魂火-28</v>
      </c>
      <c r="X1228" s="14">
        <f t="shared" si="187"/>
        <v>28</v>
      </c>
      <c r="Y1228" s="14" t="str">
        <f>INDEX(挂机升级突破!$BJ$4:$BT$4,INDEX(挂机升级突破!$BG$6:$BG$57,卡牌消耗!X1228))</f>
        <v>金币</v>
      </c>
      <c r="Z1228" s="14">
        <f>ROUND(INDEX(挂机升级突破!$AZ$6:$AZ$57,卡牌消耗!X1228)*INDEX(卡牌消耗!$B$8:$F$8,V1228),0)</f>
        <v>23970</v>
      </c>
      <c r="AA1228" s="14" t="str">
        <f>IF(S1228&gt;0,INDEX(挂机升级突破!$BJ$4:$BT$4,S1228),"")</f>
        <v>橙色基础材料</v>
      </c>
      <c r="AB1228" s="14">
        <f>ROUND(INDEX(挂机升级突破!$BJ$6:$BT$57,卡牌消耗!X1228,S1228)*INDEX(卡牌消耗!$B$5:$F$5,V1228),0)</f>
        <v>16</v>
      </c>
      <c r="AC1228" s="14" t="str">
        <f>IF(T1228&gt;0,INDEX(挂机升级突破!$BJ$4:$BT$4,T1228),"")</f>
        <v/>
      </c>
      <c r="AD1228" s="14" t="str">
        <f>IF(T1228&gt;0,ROUND(INDEX(挂机升级突破!$BJ$6:$BT$57,卡牌消耗!X1228,T1228)*INDEX(卡牌消耗!$B$7:$F$7,V1228),0),"")</f>
        <v/>
      </c>
    </row>
    <row r="1229" spans="16:30" ht="16.5" x14ac:dyDescent="0.2">
      <c r="P1229" s="120">
        <v>1225</v>
      </c>
      <c r="Q1229" s="14">
        <f t="shared" si="183"/>
        <v>24</v>
      </c>
      <c r="R1229" s="14">
        <f>INDEX(挂机升级突破!$BG$6:$BG$57,卡牌消耗!X1229)</f>
        <v>11</v>
      </c>
      <c r="S1229" s="14">
        <f>INDEX(挂机升级突破!BH$6:BH$57,卡牌消耗!$X1229)</f>
        <v>4</v>
      </c>
      <c r="T1229" s="14">
        <f>INDEX(挂机升级突破!BI$6:BI$57,卡牌消耗!$X1229)</f>
        <v>0</v>
      </c>
      <c r="U1229" s="14" t="str">
        <f t="shared" si="184"/>
        <v>朱仙</v>
      </c>
      <c r="V1229" s="14">
        <f t="shared" si="185"/>
        <v>3</v>
      </c>
      <c r="W1229" s="14" t="str">
        <f t="shared" si="186"/>
        <v>朱仙魂火-29</v>
      </c>
      <c r="X1229" s="14">
        <f t="shared" si="187"/>
        <v>29</v>
      </c>
      <c r="Y1229" s="14" t="str">
        <f>INDEX(挂机升级突破!$BJ$4:$BT$4,INDEX(挂机升级突破!$BG$6:$BG$57,卡牌消耗!X1229))</f>
        <v>金币</v>
      </c>
      <c r="Z1229" s="14">
        <f>ROUND(INDEX(挂机升级突破!$AZ$6:$AZ$57,卡牌消耗!X1229)*INDEX(卡牌消耗!$B$8:$F$8,V1229),0)</f>
        <v>24785</v>
      </c>
      <c r="AA1229" s="14" t="str">
        <f>IF(S1229&gt;0,INDEX(挂机升级突破!$BJ$4:$BT$4,S1229),"")</f>
        <v>橙色基础材料</v>
      </c>
      <c r="AB1229" s="14">
        <f>ROUND(INDEX(挂机升级突破!$BJ$6:$BT$57,卡牌消耗!X1229,S1229)*INDEX(卡牌消耗!$B$5:$F$5,V1229),0)</f>
        <v>19</v>
      </c>
      <c r="AC1229" s="14" t="str">
        <f>IF(T1229&gt;0,INDEX(挂机升级突破!$BJ$4:$BT$4,T1229),"")</f>
        <v/>
      </c>
      <c r="AD1229" s="14" t="str">
        <f>IF(T1229&gt;0,ROUND(INDEX(挂机升级突破!$BJ$6:$BT$57,卡牌消耗!X1229,T1229)*INDEX(卡牌消耗!$B$7:$F$7,V1229),0),"")</f>
        <v/>
      </c>
    </row>
    <row r="1230" spans="16:30" ht="16.5" x14ac:dyDescent="0.2">
      <c r="P1230" s="120">
        <v>1226</v>
      </c>
      <c r="Q1230" s="14">
        <f t="shared" si="183"/>
        <v>24</v>
      </c>
      <c r="R1230" s="14">
        <f>INDEX(挂机升级突破!$BG$6:$BG$57,卡牌消耗!X1230)</f>
        <v>11</v>
      </c>
      <c r="S1230" s="14">
        <f>INDEX(挂机升级突破!BH$6:BH$57,卡牌消耗!$X1230)</f>
        <v>4</v>
      </c>
      <c r="T1230" s="14">
        <f>INDEX(挂机升级突破!BI$6:BI$57,卡牌消耗!$X1230)</f>
        <v>0</v>
      </c>
      <c r="U1230" s="14" t="str">
        <f t="shared" si="184"/>
        <v>朱仙</v>
      </c>
      <c r="V1230" s="14">
        <f t="shared" si="185"/>
        <v>3</v>
      </c>
      <c r="W1230" s="14" t="str">
        <f t="shared" si="186"/>
        <v>朱仙魂火-30</v>
      </c>
      <c r="X1230" s="14">
        <f t="shared" si="187"/>
        <v>30</v>
      </c>
      <c r="Y1230" s="14" t="str">
        <f>INDEX(挂机升级突破!$BJ$4:$BT$4,INDEX(挂机升级突破!$BG$6:$BG$57,卡牌消耗!X1230))</f>
        <v>金币</v>
      </c>
      <c r="Z1230" s="14">
        <f>ROUND(INDEX(挂机升级突破!$AZ$6:$AZ$57,卡牌消耗!X1230)*INDEX(卡牌消耗!$B$8:$F$8,V1230),0)</f>
        <v>27645</v>
      </c>
      <c r="AA1230" s="14" t="str">
        <f>IF(S1230&gt;0,INDEX(挂机升级突破!$BJ$4:$BT$4,S1230),"")</f>
        <v>橙色基础材料</v>
      </c>
      <c r="AB1230" s="14">
        <f>ROUND(INDEX(挂机升级突破!$BJ$6:$BT$57,卡牌消耗!X1230,S1230)*INDEX(卡牌消耗!$B$5:$F$5,V1230),0)</f>
        <v>19</v>
      </c>
      <c r="AC1230" s="14" t="str">
        <f>IF(T1230&gt;0,INDEX(挂机升级突破!$BJ$4:$BT$4,T1230),"")</f>
        <v/>
      </c>
      <c r="AD1230" s="14" t="str">
        <f>IF(T1230&gt;0,ROUND(INDEX(挂机升级突破!$BJ$6:$BT$57,卡牌消耗!X1230,T1230)*INDEX(卡牌消耗!$B$7:$F$7,V1230),0),"")</f>
        <v/>
      </c>
    </row>
    <row r="1231" spans="16:30" ht="16.5" x14ac:dyDescent="0.2">
      <c r="P1231" s="120">
        <v>1227</v>
      </c>
      <c r="Q1231" s="14">
        <f t="shared" si="183"/>
        <v>24</v>
      </c>
      <c r="R1231" s="14">
        <f>INDEX(挂机升级突破!$BG$6:$BG$57,卡牌消耗!X1231)</f>
        <v>11</v>
      </c>
      <c r="S1231" s="14">
        <f>INDEX(挂机升级突破!BH$6:BH$57,卡牌消耗!$X1231)</f>
        <v>4</v>
      </c>
      <c r="T1231" s="14">
        <f>INDEX(挂机升级突破!BI$6:BI$57,卡牌消耗!$X1231)</f>
        <v>0</v>
      </c>
      <c r="U1231" s="14" t="str">
        <f t="shared" si="184"/>
        <v>朱仙</v>
      </c>
      <c r="V1231" s="14">
        <f t="shared" si="185"/>
        <v>3</v>
      </c>
      <c r="W1231" s="14" t="str">
        <f t="shared" si="186"/>
        <v>朱仙魂火-31</v>
      </c>
      <c r="X1231" s="14">
        <f t="shared" si="187"/>
        <v>31</v>
      </c>
      <c r="Y1231" s="14" t="str">
        <f>INDEX(挂机升级突破!$BJ$4:$BT$4,INDEX(挂机升级突破!$BG$6:$BG$57,卡牌消耗!X1231))</f>
        <v>金币</v>
      </c>
      <c r="Z1231" s="14">
        <f>ROUND(INDEX(挂机升级突破!$AZ$6:$AZ$57,卡牌消耗!X1231)*INDEX(卡牌消耗!$B$8:$F$8,V1231),0)</f>
        <v>28700</v>
      </c>
      <c r="AA1231" s="14" t="str">
        <f>IF(S1231&gt;0,INDEX(挂机升级突破!$BJ$4:$BT$4,S1231),"")</f>
        <v>橙色基础材料</v>
      </c>
      <c r="AB1231" s="14">
        <f>ROUND(INDEX(挂机升级突破!$BJ$6:$BT$57,卡牌消耗!X1231,S1231)*INDEX(卡牌消耗!$B$5:$F$5,V1231),0)</f>
        <v>19</v>
      </c>
      <c r="AC1231" s="14" t="str">
        <f>IF(T1231&gt;0,INDEX(挂机升级突破!$BJ$4:$BT$4,T1231),"")</f>
        <v/>
      </c>
      <c r="AD1231" s="14" t="str">
        <f>IF(T1231&gt;0,ROUND(INDEX(挂机升级突破!$BJ$6:$BT$57,卡牌消耗!X1231,T1231)*INDEX(卡牌消耗!$B$7:$F$7,V1231),0),"")</f>
        <v/>
      </c>
    </row>
    <row r="1232" spans="16:30" ht="16.5" x14ac:dyDescent="0.2">
      <c r="P1232" s="120">
        <v>1228</v>
      </c>
      <c r="Q1232" s="14">
        <f t="shared" si="183"/>
        <v>24</v>
      </c>
      <c r="R1232" s="14">
        <f>INDEX(挂机升级突破!$BG$6:$BG$57,卡牌消耗!X1232)</f>
        <v>11</v>
      </c>
      <c r="S1232" s="14">
        <f>INDEX(挂机升级突破!BH$6:BH$57,卡牌消耗!$X1232)</f>
        <v>4</v>
      </c>
      <c r="T1232" s="14">
        <f>INDEX(挂机升级突破!BI$6:BI$57,卡牌消耗!$X1232)</f>
        <v>0</v>
      </c>
      <c r="U1232" s="14" t="str">
        <f t="shared" si="184"/>
        <v>朱仙</v>
      </c>
      <c r="V1232" s="14">
        <f t="shared" si="185"/>
        <v>3</v>
      </c>
      <c r="W1232" s="14" t="str">
        <f t="shared" si="186"/>
        <v>朱仙魂火-32</v>
      </c>
      <c r="X1232" s="14">
        <f t="shared" si="187"/>
        <v>32</v>
      </c>
      <c r="Y1232" s="14" t="str">
        <f>INDEX(挂机升级突破!$BJ$4:$BT$4,INDEX(挂机升级突破!$BG$6:$BG$57,卡牌消耗!X1232))</f>
        <v>金币</v>
      </c>
      <c r="Z1232" s="14">
        <f>ROUND(INDEX(挂机升级突破!$AZ$6:$AZ$57,卡牌消耗!X1232)*INDEX(卡牌消耗!$B$8:$F$8,V1232),0)</f>
        <v>32015</v>
      </c>
      <c r="AA1232" s="14" t="str">
        <f>IF(S1232&gt;0,INDEX(挂机升级突破!$BJ$4:$BT$4,S1232),"")</f>
        <v>橙色基础材料</v>
      </c>
      <c r="AB1232" s="14">
        <f>ROUND(INDEX(挂机升级突破!$BJ$6:$BT$57,卡牌消耗!X1232,S1232)*INDEX(卡牌消耗!$B$5:$F$5,V1232),0)</f>
        <v>19</v>
      </c>
      <c r="AC1232" s="14" t="str">
        <f>IF(T1232&gt;0,INDEX(挂机升级突破!$BJ$4:$BT$4,T1232),"")</f>
        <v/>
      </c>
      <c r="AD1232" s="14" t="str">
        <f>IF(T1232&gt;0,ROUND(INDEX(挂机升级突破!$BJ$6:$BT$57,卡牌消耗!X1232,T1232)*INDEX(卡牌消耗!$B$7:$F$7,V1232),0),"")</f>
        <v/>
      </c>
    </row>
    <row r="1233" spans="16:30" ht="16.5" x14ac:dyDescent="0.2">
      <c r="P1233" s="120">
        <v>1229</v>
      </c>
      <c r="Q1233" s="14">
        <f t="shared" si="183"/>
        <v>24</v>
      </c>
      <c r="R1233" s="14">
        <f>INDEX(挂机升级突破!$BG$6:$BG$57,卡牌消耗!X1233)</f>
        <v>11</v>
      </c>
      <c r="S1233" s="14">
        <f>INDEX(挂机升级突破!BH$6:BH$57,卡牌消耗!$X1233)</f>
        <v>4</v>
      </c>
      <c r="T1233" s="14">
        <f>INDEX(挂机升级突破!BI$6:BI$57,卡牌消耗!$X1233)</f>
        <v>0</v>
      </c>
      <c r="U1233" s="14" t="str">
        <f t="shared" si="184"/>
        <v>朱仙</v>
      </c>
      <c r="V1233" s="14">
        <f t="shared" si="185"/>
        <v>3</v>
      </c>
      <c r="W1233" s="14" t="str">
        <f t="shared" si="186"/>
        <v>朱仙魂火-33</v>
      </c>
      <c r="X1233" s="14">
        <f t="shared" si="187"/>
        <v>33</v>
      </c>
      <c r="Y1233" s="14" t="str">
        <f>INDEX(挂机升级突破!$BJ$4:$BT$4,INDEX(挂机升级突破!$BG$6:$BG$57,卡牌消耗!X1233))</f>
        <v>金币</v>
      </c>
      <c r="Z1233" s="14">
        <f>ROUND(INDEX(挂机升级突破!$AZ$6:$AZ$57,卡牌消耗!X1233)*INDEX(卡牌消耗!$B$8:$F$8,V1233),0)</f>
        <v>32895</v>
      </c>
      <c r="AA1233" s="14" t="str">
        <f>IF(S1233&gt;0,INDEX(挂机升级突破!$BJ$4:$BT$4,S1233),"")</f>
        <v>橙色基础材料</v>
      </c>
      <c r="AB1233" s="14">
        <f>ROUND(INDEX(挂机升级突破!$BJ$6:$BT$57,卡牌消耗!X1233,S1233)*INDEX(卡牌消耗!$B$5:$F$5,V1233),0)</f>
        <v>19</v>
      </c>
      <c r="AC1233" s="14" t="str">
        <f>IF(T1233&gt;0,INDEX(挂机升级突破!$BJ$4:$BT$4,T1233),"")</f>
        <v/>
      </c>
      <c r="AD1233" s="14" t="str">
        <f>IF(T1233&gt;0,ROUND(INDEX(挂机升级突破!$BJ$6:$BT$57,卡牌消耗!X1233,T1233)*INDEX(卡牌消耗!$B$7:$F$7,V1233),0),"")</f>
        <v/>
      </c>
    </row>
    <row r="1234" spans="16:30" ht="16.5" x14ac:dyDescent="0.2">
      <c r="P1234" s="120">
        <v>1230</v>
      </c>
      <c r="Q1234" s="14">
        <f t="shared" si="183"/>
        <v>24</v>
      </c>
      <c r="R1234" s="14">
        <f>INDEX(挂机升级突破!$BG$6:$BG$57,卡牌消耗!X1234)</f>
        <v>11</v>
      </c>
      <c r="S1234" s="14">
        <f>INDEX(挂机升级突破!BH$6:BH$57,卡牌消耗!$X1234)</f>
        <v>4</v>
      </c>
      <c r="T1234" s="14">
        <f>INDEX(挂机升级突破!BI$6:BI$57,卡牌消耗!$X1234)</f>
        <v>0</v>
      </c>
      <c r="U1234" s="14" t="str">
        <f t="shared" si="184"/>
        <v>朱仙</v>
      </c>
      <c r="V1234" s="14">
        <f t="shared" si="185"/>
        <v>3</v>
      </c>
      <c r="W1234" s="14" t="str">
        <f t="shared" si="186"/>
        <v>朱仙魂火-34</v>
      </c>
      <c r="X1234" s="14">
        <f t="shared" si="187"/>
        <v>34</v>
      </c>
      <c r="Y1234" s="14" t="str">
        <f>INDEX(挂机升级突破!$BJ$4:$BT$4,INDEX(挂机升级突破!$BG$6:$BG$57,卡牌消耗!X1234))</f>
        <v>金币</v>
      </c>
      <c r="Z1234" s="14">
        <f>ROUND(INDEX(挂机升级突破!$AZ$6:$AZ$57,卡牌消耗!X1234)*INDEX(卡牌消耗!$B$8:$F$8,V1234),0)</f>
        <v>36690</v>
      </c>
      <c r="AA1234" s="14" t="str">
        <f>IF(S1234&gt;0,INDEX(挂机升级突破!$BJ$4:$BT$4,S1234),"")</f>
        <v>橙色基础材料</v>
      </c>
      <c r="AB1234" s="14">
        <f>ROUND(INDEX(挂机升级突破!$BJ$6:$BT$57,卡牌消耗!X1234,S1234)*INDEX(卡牌消耗!$B$5:$F$5,V1234),0)</f>
        <v>21</v>
      </c>
      <c r="AC1234" s="14" t="str">
        <f>IF(T1234&gt;0,INDEX(挂机升级突破!$BJ$4:$BT$4,T1234),"")</f>
        <v/>
      </c>
      <c r="AD1234" s="14" t="str">
        <f>IF(T1234&gt;0,ROUND(INDEX(挂机升级突破!$BJ$6:$BT$57,卡牌消耗!X1234,T1234)*INDEX(卡牌消耗!$B$7:$F$7,V1234),0),"")</f>
        <v/>
      </c>
    </row>
    <row r="1235" spans="16:30" ht="16.5" x14ac:dyDescent="0.2">
      <c r="P1235" s="120">
        <v>1231</v>
      </c>
      <c r="Q1235" s="14">
        <f t="shared" si="183"/>
        <v>24</v>
      </c>
      <c r="R1235" s="14">
        <f>INDEX(挂机升级突破!$BG$6:$BG$57,卡牌消耗!X1235)</f>
        <v>11</v>
      </c>
      <c r="S1235" s="14">
        <f>INDEX(挂机升级突破!BH$6:BH$57,卡牌消耗!$X1235)</f>
        <v>4</v>
      </c>
      <c r="T1235" s="14">
        <f>INDEX(挂机升级突破!BI$6:BI$57,卡牌消耗!$X1235)</f>
        <v>0</v>
      </c>
      <c r="U1235" s="14" t="str">
        <f t="shared" si="184"/>
        <v>朱仙</v>
      </c>
      <c r="V1235" s="14">
        <f t="shared" si="185"/>
        <v>3</v>
      </c>
      <c r="W1235" s="14" t="str">
        <f t="shared" si="186"/>
        <v>朱仙魂火-35</v>
      </c>
      <c r="X1235" s="14">
        <f t="shared" si="187"/>
        <v>35</v>
      </c>
      <c r="Y1235" s="14" t="str">
        <f>INDEX(挂机升级突破!$BJ$4:$BT$4,INDEX(挂机升级突破!$BG$6:$BG$57,卡牌消耗!X1235))</f>
        <v>金币</v>
      </c>
      <c r="Z1235" s="14">
        <f>ROUND(INDEX(挂机升级突破!$AZ$6:$AZ$57,卡牌消耗!X1235)*INDEX(卡牌消耗!$B$8:$F$8,V1235),0)</f>
        <v>37370</v>
      </c>
      <c r="AA1235" s="14" t="str">
        <f>IF(S1235&gt;0,INDEX(挂机升级突破!$BJ$4:$BT$4,S1235),"")</f>
        <v>橙色基础材料</v>
      </c>
      <c r="AB1235" s="14">
        <f>ROUND(INDEX(挂机升级突破!$BJ$6:$BT$57,卡牌消耗!X1235,S1235)*INDEX(卡牌消耗!$B$5:$F$5,V1235),0)</f>
        <v>21</v>
      </c>
      <c r="AC1235" s="14" t="str">
        <f>IF(T1235&gt;0,INDEX(挂机升级突破!$BJ$4:$BT$4,T1235),"")</f>
        <v/>
      </c>
      <c r="AD1235" s="14" t="str">
        <f>IF(T1235&gt;0,ROUND(INDEX(挂机升级突破!$BJ$6:$BT$57,卡牌消耗!X1235,T1235)*INDEX(卡牌消耗!$B$7:$F$7,V1235),0),"")</f>
        <v/>
      </c>
    </row>
    <row r="1236" spans="16:30" ht="16.5" x14ac:dyDescent="0.2">
      <c r="P1236" s="120">
        <v>1232</v>
      </c>
      <c r="Q1236" s="14">
        <f t="shared" si="183"/>
        <v>24</v>
      </c>
      <c r="R1236" s="14">
        <f>INDEX(挂机升级突破!$BG$6:$BG$57,卡牌消耗!X1236)</f>
        <v>11</v>
      </c>
      <c r="S1236" s="14">
        <f>INDEX(挂机升级突破!BH$6:BH$57,卡牌消耗!$X1236)</f>
        <v>4</v>
      </c>
      <c r="T1236" s="14">
        <f>INDEX(挂机升级突破!BI$6:BI$57,卡牌消耗!$X1236)</f>
        <v>0</v>
      </c>
      <c r="U1236" s="14" t="str">
        <f t="shared" si="184"/>
        <v>朱仙</v>
      </c>
      <c r="V1236" s="14">
        <f t="shared" si="185"/>
        <v>3</v>
      </c>
      <c r="W1236" s="14" t="str">
        <f t="shared" si="186"/>
        <v>朱仙魂火-36</v>
      </c>
      <c r="X1236" s="14">
        <f t="shared" si="187"/>
        <v>36</v>
      </c>
      <c r="Y1236" s="14" t="str">
        <f>INDEX(挂机升级突破!$BJ$4:$BT$4,INDEX(挂机升级突破!$BG$6:$BG$57,卡牌消耗!X1236))</f>
        <v>金币</v>
      </c>
      <c r="Z1236" s="14">
        <f>ROUND(INDEX(挂机升级突破!$AZ$6:$AZ$57,卡牌消耗!X1236)*INDEX(卡牌消耗!$B$8:$F$8,V1236),0)</f>
        <v>41680</v>
      </c>
      <c r="AA1236" s="14" t="str">
        <f>IF(S1236&gt;0,INDEX(挂机升级突破!$BJ$4:$BT$4,S1236),"")</f>
        <v>橙色基础材料</v>
      </c>
      <c r="AB1236" s="14">
        <f>ROUND(INDEX(挂机升级突破!$BJ$6:$BT$57,卡牌消耗!X1236,S1236)*INDEX(卡牌消耗!$B$5:$F$5,V1236),0)</f>
        <v>21</v>
      </c>
      <c r="AC1236" s="14" t="str">
        <f>IF(T1236&gt;0,INDEX(挂机升级突破!$BJ$4:$BT$4,T1236),"")</f>
        <v/>
      </c>
      <c r="AD1236" s="14" t="str">
        <f>IF(T1236&gt;0,ROUND(INDEX(挂机升级突破!$BJ$6:$BT$57,卡牌消耗!X1236,T1236)*INDEX(卡牌消耗!$B$7:$F$7,V1236),0),"")</f>
        <v/>
      </c>
    </row>
    <row r="1237" spans="16:30" ht="16.5" x14ac:dyDescent="0.2">
      <c r="P1237" s="120">
        <v>1233</v>
      </c>
      <c r="Q1237" s="14">
        <f t="shared" si="183"/>
        <v>24</v>
      </c>
      <c r="R1237" s="14">
        <f>INDEX(挂机升级突破!$BG$6:$BG$57,卡牌消耗!X1237)</f>
        <v>11</v>
      </c>
      <c r="S1237" s="14">
        <f>INDEX(挂机升级突破!BH$6:BH$57,卡牌消耗!$X1237)</f>
        <v>4</v>
      </c>
      <c r="T1237" s="14">
        <f>INDEX(挂机升级突破!BI$6:BI$57,卡牌消耗!$X1237)</f>
        <v>0</v>
      </c>
      <c r="U1237" s="14" t="str">
        <f t="shared" si="184"/>
        <v>朱仙</v>
      </c>
      <c r="V1237" s="14">
        <f t="shared" si="185"/>
        <v>3</v>
      </c>
      <c r="W1237" s="14" t="str">
        <f t="shared" si="186"/>
        <v>朱仙魂火-37</v>
      </c>
      <c r="X1237" s="14">
        <f t="shared" si="187"/>
        <v>37</v>
      </c>
      <c r="Y1237" s="14" t="str">
        <f>INDEX(挂机升级突破!$BJ$4:$BT$4,INDEX(挂机升级突破!$BG$6:$BG$57,卡牌消耗!X1237))</f>
        <v>金币</v>
      </c>
      <c r="Z1237" s="14">
        <f>ROUND(INDEX(挂机升级突破!$AZ$6:$AZ$57,卡牌消耗!X1237)*INDEX(卡牌消耗!$B$8:$F$8,V1237),0)</f>
        <v>42120</v>
      </c>
      <c r="AA1237" s="14" t="str">
        <f>IF(S1237&gt;0,INDEX(挂机升级突破!$BJ$4:$BT$4,S1237),"")</f>
        <v>橙色基础材料</v>
      </c>
      <c r="AB1237" s="14">
        <f>ROUND(INDEX(挂机升级突破!$BJ$6:$BT$57,卡牌消耗!X1237,S1237)*INDEX(卡牌消耗!$B$5:$F$5,V1237),0)</f>
        <v>21</v>
      </c>
      <c r="AC1237" s="14" t="str">
        <f>IF(T1237&gt;0,INDEX(挂机升级突破!$BJ$4:$BT$4,T1237),"")</f>
        <v/>
      </c>
      <c r="AD1237" s="14" t="str">
        <f>IF(T1237&gt;0,ROUND(INDEX(挂机升级突破!$BJ$6:$BT$57,卡牌消耗!X1237,T1237)*INDEX(卡牌消耗!$B$7:$F$7,V1237),0),"")</f>
        <v/>
      </c>
    </row>
    <row r="1238" spans="16:30" ht="16.5" x14ac:dyDescent="0.2">
      <c r="P1238" s="120">
        <v>1234</v>
      </c>
      <c r="Q1238" s="14">
        <f t="shared" si="183"/>
        <v>24</v>
      </c>
      <c r="R1238" s="14">
        <f>INDEX(挂机升级突破!$BG$6:$BG$57,卡牌消耗!X1238)</f>
        <v>11</v>
      </c>
      <c r="S1238" s="14">
        <f>INDEX(挂机升级突破!BH$6:BH$57,卡牌消耗!$X1238)</f>
        <v>5</v>
      </c>
      <c r="T1238" s="14">
        <f>INDEX(挂机升级突破!BI$6:BI$57,卡牌消耗!$X1238)</f>
        <v>0</v>
      </c>
      <c r="U1238" s="14" t="str">
        <f t="shared" si="184"/>
        <v>朱仙</v>
      </c>
      <c r="V1238" s="14">
        <f t="shared" si="185"/>
        <v>3</v>
      </c>
      <c r="W1238" s="14" t="str">
        <f t="shared" si="186"/>
        <v>朱仙魂火-38</v>
      </c>
      <c r="X1238" s="14">
        <f t="shared" si="187"/>
        <v>38</v>
      </c>
      <c r="Y1238" s="14" t="str">
        <f>INDEX(挂机升级突破!$BJ$4:$BT$4,INDEX(挂机升级突破!$BG$6:$BG$57,卡牌消耗!X1238))</f>
        <v>金币</v>
      </c>
      <c r="Z1238" s="14">
        <f>ROUND(INDEX(挂机升级突破!$AZ$6:$AZ$57,卡牌消耗!X1238)*INDEX(卡牌消耗!$B$8:$F$8,V1238),0)</f>
        <v>46980</v>
      </c>
      <c r="AA1238" s="14" t="str">
        <f>IF(S1238&gt;0,INDEX(挂机升级突破!$BJ$4:$BT$4,S1238),"")</f>
        <v>红色基础材料</v>
      </c>
      <c r="AB1238" s="14">
        <f>ROUND(INDEX(挂机升级突破!$BJ$6:$BT$57,卡牌消耗!X1238,S1238)*INDEX(卡牌消耗!$B$5:$F$5,V1238),0)</f>
        <v>8</v>
      </c>
      <c r="AC1238" s="14" t="str">
        <f>IF(T1238&gt;0,INDEX(挂机升级突破!$BJ$4:$BT$4,T1238),"")</f>
        <v/>
      </c>
      <c r="AD1238" s="14" t="str">
        <f>IF(T1238&gt;0,ROUND(INDEX(挂机升级突破!$BJ$6:$BT$57,卡牌消耗!X1238,T1238)*INDEX(卡牌消耗!$B$7:$F$7,V1238),0),"")</f>
        <v/>
      </c>
    </row>
    <row r="1239" spans="16:30" ht="16.5" x14ac:dyDescent="0.2">
      <c r="P1239" s="120">
        <v>1235</v>
      </c>
      <c r="Q1239" s="14">
        <f t="shared" si="183"/>
        <v>24</v>
      </c>
      <c r="R1239" s="14">
        <f>INDEX(挂机升级突破!$BG$6:$BG$57,卡牌消耗!X1239)</f>
        <v>11</v>
      </c>
      <c r="S1239" s="14">
        <f>INDEX(挂机升级突破!BH$6:BH$57,卡牌消耗!$X1239)</f>
        <v>5</v>
      </c>
      <c r="T1239" s="14">
        <f>INDEX(挂机升级突破!BI$6:BI$57,卡牌消耗!$X1239)</f>
        <v>0</v>
      </c>
      <c r="U1239" s="14" t="str">
        <f t="shared" si="184"/>
        <v>朱仙</v>
      </c>
      <c r="V1239" s="14">
        <f t="shared" si="185"/>
        <v>3</v>
      </c>
      <c r="W1239" s="14" t="str">
        <f t="shared" si="186"/>
        <v>朱仙魂火-39</v>
      </c>
      <c r="X1239" s="14">
        <f t="shared" si="187"/>
        <v>39</v>
      </c>
      <c r="Y1239" s="14" t="str">
        <f>INDEX(挂机升级突破!$BJ$4:$BT$4,INDEX(挂机升级突破!$BG$6:$BG$57,卡牌消耗!X1239))</f>
        <v>金币</v>
      </c>
      <c r="Z1239" s="14">
        <f>ROUND(INDEX(挂机升级突破!$AZ$6:$AZ$57,卡牌消耗!X1239)*INDEX(卡牌消耗!$B$8:$F$8,V1239),0)</f>
        <v>47145</v>
      </c>
      <c r="AA1239" s="14" t="str">
        <f>IF(S1239&gt;0,INDEX(挂机升级突破!$BJ$4:$BT$4,S1239),"")</f>
        <v>红色基础材料</v>
      </c>
      <c r="AB1239" s="14">
        <f>ROUND(INDEX(挂机升级突破!$BJ$6:$BT$57,卡牌消耗!X1239,S1239)*INDEX(卡牌消耗!$B$5:$F$5,V1239),0)</f>
        <v>8</v>
      </c>
      <c r="AC1239" s="14" t="str">
        <f>IF(T1239&gt;0,INDEX(挂机升级突破!$BJ$4:$BT$4,T1239),"")</f>
        <v/>
      </c>
      <c r="AD1239" s="14" t="str">
        <f>IF(T1239&gt;0,ROUND(INDEX(挂机升级突破!$BJ$6:$BT$57,卡牌消耗!X1239,T1239)*INDEX(卡牌消耗!$B$7:$F$7,V1239),0),"")</f>
        <v/>
      </c>
    </row>
    <row r="1240" spans="16:30" ht="16.5" x14ac:dyDescent="0.2">
      <c r="P1240" s="120">
        <v>1236</v>
      </c>
      <c r="Q1240" s="14">
        <f t="shared" si="183"/>
        <v>24</v>
      </c>
      <c r="R1240" s="14">
        <f>INDEX(挂机升级突破!$BG$6:$BG$57,卡牌消耗!X1240)</f>
        <v>11</v>
      </c>
      <c r="S1240" s="14">
        <f>INDEX(挂机升级突破!BH$6:BH$57,卡牌消耗!$X1240)</f>
        <v>5</v>
      </c>
      <c r="T1240" s="14">
        <f>INDEX(挂机升级突破!BI$6:BI$57,卡牌消耗!$X1240)</f>
        <v>0</v>
      </c>
      <c r="U1240" s="14" t="str">
        <f t="shared" si="184"/>
        <v>朱仙</v>
      </c>
      <c r="V1240" s="14">
        <f t="shared" si="185"/>
        <v>3</v>
      </c>
      <c r="W1240" s="14" t="str">
        <f t="shared" si="186"/>
        <v>朱仙魂火-40</v>
      </c>
      <c r="X1240" s="14">
        <f t="shared" si="187"/>
        <v>40</v>
      </c>
      <c r="Y1240" s="14" t="str">
        <f>INDEX(挂机升级突破!$BJ$4:$BT$4,INDEX(挂机升级突破!$BG$6:$BG$57,卡牌消耗!X1240))</f>
        <v>金币</v>
      </c>
      <c r="Z1240" s="14">
        <f>ROUND(INDEX(挂机升级突破!$AZ$6:$AZ$57,卡牌消耗!X1240)*INDEX(卡牌消耗!$B$8:$F$8,V1240),0)</f>
        <v>52585</v>
      </c>
      <c r="AA1240" s="14" t="str">
        <f>IF(S1240&gt;0,INDEX(挂机升级突破!$BJ$4:$BT$4,S1240),"")</f>
        <v>红色基础材料</v>
      </c>
      <c r="AB1240" s="14">
        <f>ROUND(INDEX(挂机升级突破!$BJ$6:$BT$57,卡牌消耗!X1240,S1240)*INDEX(卡牌消耗!$B$5:$F$5,V1240),0)</f>
        <v>8</v>
      </c>
      <c r="AC1240" s="14" t="str">
        <f>IF(T1240&gt;0,INDEX(挂机升级突破!$BJ$4:$BT$4,T1240),"")</f>
        <v/>
      </c>
      <c r="AD1240" s="14" t="str">
        <f>IF(T1240&gt;0,ROUND(INDEX(挂机升级突破!$BJ$6:$BT$57,卡牌消耗!X1240,T1240)*INDEX(卡牌消耗!$B$7:$F$7,V1240),0),"")</f>
        <v/>
      </c>
    </row>
    <row r="1241" spans="16:30" ht="16.5" x14ac:dyDescent="0.2">
      <c r="P1241" s="120">
        <v>1237</v>
      </c>
      <c r="Q1241" s="14">
        <f t="shared" si="183"/>
        <v>24</v>
      </c>
      <c r="R1241" s="14">
        <f>INDEX(挂机升级突破!$BG$6:$BG$57,卡牌消耗!X1241)</f>
        <v>11</v>
      </c>
      <c r="S1241" s="14">
        <f>INDEX(挂机升级突破!BH$6:BH$57,卡牌消耗!$X1241)</f>
        <v>5</v>
      </c>
      <c r="T1241" s="14">
        <f>INDEX(挂机升级突破!BI$6:BI$57,卡牌消耗!$X1241)</f>
        <v>10</v>
      </c>
      <c r="U1241" s="14" t="str">
        <f t="shared" si="184"/>
        <v>朱仙</v>
      </c>
      <c r="V1241" s="14">
        <f t="shared" si="185"/>
        <v>3</v>
      </c>
      <c r="W1241" s="14" t="str">
        <f t="shared" si="186"/>
        <v>朱仙魂火-41</v>
      </c>
      <c r="X1241" s="14">
        <f t="shared" si="187"/>
        <v>41</v>
      </c>
      <c r="Y1241" s="14" t="str">
        <f>INDEX(挂机升级突破!$BJ$4:$BT$4,INDEX(挂机升级突破!$BG$6:$BG$57,卡牌消耗!X1241))</f>
        <v>金币</v>
      </c>
      <c r="Z1241" s="14">
        <f>ROUND(INDEX(挂机升级突破!$AZ$6:$AZ$57,卡牌消耗!X1241)*INDEX(卡牌消耗!$B$8:$F$8,V1241),0)</f>
        <v>58930</v>
      </c>
      <c r="AA1241" s="14" t="str">
        <f>IF(S1241&gt;0,INDEX(挂机升级突破!$BJ$4:$BT$4,S1241),"")</f>
        <v>红色基础材料</v>
      </c>
      <c r="AB1241" s="14">
        <f>ROUND(INDEX(挂机升级突破!$BJ$6:$BT$57,卡牌消耗!X1241,S1241)*INDEX(卡牌消耗!$B$5:$F$5,V1241),0)</f>
        <v>9</v>
      </c>
      <c r="AC1241" s="14" t="str">
        <f>IF(T1241&gt;0,INDEX(挂机升级突破!$BJ$4:$BT$4,T1241),"")</f>
        <v>灵玉</v>
      </c>
      <c r="AD1241" s="14">
        <f>IF(T1241&gt;0,ROUND(INDEX(挂机升级突破!$BJ$6:$BT$57,卡牌消耗!X1241,T1241)*INDEX(卡牌消耗!$B$7:$F$7,V1241),0),"")</f>
        <v>1</v>
      </c>
    </row>
    <row r="1242" spans="16:30" ht="16.5" x14ac:dyDescent="0.2">
      <c r="P1242" s="120">
        <v>1238</v>
      </c>
      <c r="Q1242" s="14">
        <f t="shared" si="183"/>
        <v>24</v>
      </c>
      <c r="R1242" s="14">
        <f>INDEX(挂机升级突破!$BG$6:$BG$57,卡牌消耗!X1242)</f>
        <v>11</v>
      </c>
      <c r="S1242" s="14">
        <f>INDEX(挂机升级突破!BH$6:BH$57,卡牌消耗!$X1242)</f>
        <v>5</v>
      </c>
      <c r="T1242" s="14">
        <f>INDEX(挂机升级突破!BI$6:BI$57,卡牌消耗!$X1242)</f>
        <v>10</v>
      </c>
      <c r="U1242" s="14" t="str">
        <f t="shared" si="184"/>
        <v>朱仙</v>
      </c>
      <c r="V1242" s="14">
        <f t="shared" si="185"/>
        <v>3</v>
      </c>
      <c r="W1242" s="14" t="str">
        <f t="shared" si="186"/>
        <v>朱仙魂火-42</v>
      </c>
      <c r="X1242" s="14">
        <f t="shared" si="187"/>
        <v>42</v>
      </c>
      <c r="Y1242" s="14" t="str">
        <f>INDEX(挂机升级突破!$BJ$4:$BT$4,INDEX(挂机升级突破!$BG$6:$BG$57,卡牌消耗!X1242))</f>
        <v>金币</v>
      </c>
      <c r="Z1242" s="14">
        <f>ROUND(INDEX(挂机升级突破!$AZ$6:$AZ$57,卡牌消耗!X1242)*INDEX(卡牌消耗!$B$8:$F$8,V1242),0)</f>
        <v>65730</v>
      </c>
      <c r="AA1242" s="14" t="str">
        <f>IF(S1242&gt;0,INDEX(挂机升级突破!$BJ$4:$BT$4,S1242),"")</f>
        <v>红色基础材料</v>
      </c>
      <c r="AB1242" s="14">
        <f>ROUND(INDEX(挂机升级突破!$BJ$6:$BT$57,卡牌消耗!X1242,S1242)*INDEX(卡牌消耗!$B$5:$F$5,V1242),0)</f>
        <v>9</v>
      </c>
      <c r="AC1242" s="14" t="str">
        <f>IF(T1242&gt;0,INDEX(挂机升级突破!$BJ$4:$BT$4,T1242),"")</f>
        <v>灵玉</v>
      </c>
      <c r="AD1242" s="14">
        <f>IF(T1242&gt;0,ROUND(INDEX(挂机升级突破!$BJ$6:$BT$57,卡牌消耗!X1242,T1242)*INDEX(卡牌消耗!$B$7:$F$7,V1242),0),"")</f>
        <v>1</v>
      </c>
    </row>
    <row r="1243" spans="16:30" ht="16.5" x14ac:dyDescent="0.2">
      <c r="P1243" s="120">
        <v>1239</v>
      </c>
      <c r="Q1243" s="14">
        <f t="shared" si="183"/>
        <v>24</v>
      </c>
      <c r="R1243" s="14">
        <f>INDEX(挂机升级突破!$BG$6:$BG$57,卡牌消耗!X1243)</f>
        <v>11</v>
      </c>
      <c r="S1243" s="14">
        <f>INDEX(挂机升级突破!BH$6:BH$57,卡牌消耗!$X1243)</f>
        <v>5</v>
      </c>
      <c r="T1243" s="14">
        <f>INDEX(挂机升级突破!BI$6:BI$57,卡牌消耗!$X1243)</f>
        <v>10</v>
      </c>
      <c r="U1243" s="14" t="str">
        <f t="shared" si="184"/>
        <v>朱仙</v>
      </c>
      <c r="V1243" s="14">
        <f t="shared" si="185"/>
        <v>3</v>
      </c>
      <c r="W1243" s="14" t="str">
        <f t="shared" si="186"/>
        <v>朱仙魂火-43</v>
      </c>
      <c r="X1243" s="14">
        <f t="shared" si="187"/>
        <v>43</v>
      </c>
      <c r="Y1243" s="14" t="str">
        <f>INDEX(挂机升级突破!$BJ$4:$BT$4,INDEX(挂机升级突破!$BG$6:$BG$57,卡牌消耗!X1243))</f>
        <v>金币</v>
      </c>
      <c r="Z1243" s="14">
        <f>ROUND(INDEX(挂机升级突破!$AZ$6:$AZ$57,卡牌消耗!X1243)*INDEX(卡牌消耗!$B$8:$F$8,V1243),0)</f>
        <v>70200</v>
      </c>
      <c r="AA1243" s="14" t="str">
        <f>IF(S1243&gt;0,INDEX(挂机升级突破!$BJ$4:$BT$4,S1243),"")</f>
        <v>红色基础材料</v>
      </c>
      <c r="AB1243" s="14">
        <f>ROUND(INDEX(挂机升级突破!$BJ$6:$BT$57,卡牌消耗!X1243,S1243)*INDEX(卡牌消耗!$B$5:$F$5,V1243),0)</f>
        <v>9</v>
      </c>
      <c r="AC1243" s="14" t="str">
        <f>IF(T1243&gt;0,INDEX(挂机升级突破!$BJ$4:$BT$4,T1243),"")</f>
        <v>灵玉</v>
      </c>
      <c r="AD1243" s="14">
        <f>IF(T1243&gt;0,ROUND(INDEX(挂机升级突破!$BJ$6:$BT$57,卡牌消耗!X1243,T1243)*INDEX(卡牌消耗!$B$7:$F$7,V1243),0),"")</f>
        <v>1</v>
      </c>
    </row>
    <row r="1244" spans="16:30" ht="16.5" x14ac:dyDescent="0.2">
      <c r="P1244" s="120">
        <v>1240</v>
      </c>
      <c r="Q1244" s="14">
        <f t="shared" si="183"/>
        <v>24</v>
      </c>
      <c r="R1244" s="14">
        <f>INDEX(挂机升级突破!$BG$6:$BG$57,卡牌消耗!X1244)</f>
        <v>11</v>
      </c>
      <c r="S1244" s="14">
        <f>INDEX(挂机升级突破!BH$6:BH$57,卡牌消耗!$X1244)</f>
        <v>5</v>
      </c>
      <c r="T1244" s="14">
        <f>INDEX(挂机升级突破!BI$6:BI$57,卡牌消耗!$X1244)</f>
        <v>10</v>
      </c>
      <c r="U1244" s="14" t="str">
        <f t="shared" si="184"/>
        <v>朱仙</v>
      </c>
      <c r="V1244" s="14">
        <f t="shared" si="185"/>
        <v>3</v>
      </c>
      <c r="W1244" s="14" t="str">
        <f t="shared" si="186"/>
        <v>朱仙魂火-44</v>
      </c>
      <c r="X1244" s="14">
        <f t="shared" si="187"/>
        <v>44</v>
      </c>
      <c r="Y1244" s="14" t="str">
        <f>INDEX(挂机升级突破!$BJ$4:$BT$4,INDEX(挂机升级突破!$BG$6:$BG$57,卡牌消耗!X1244))</f>
        <v>金币</v>
      </c>
      <c r="Z1244" s="14">
        <f>ROUND(INDEX(挂机升级突破!$AZ$6:$AZ$57,卡牌消耗!X1244)*INDEX(卡牌消耗!$B$8:$F$8,V1244),0)</f>
        <v>78300</v>
      </c>
      <c r="AA1244" s="14" t="str">
        <f>IF(S1244&gt;0,INDEX(挂机升级突破!$BJ$4:$BT$4,S1244),"")</f>
        <v>红色基础材料</v>
      </c>
      <c r="AB1244" s="14">
        <f>ROUND(INDEX(挂机升级突破!$BJ$6:$BT$57,卡牌消耗!X1244,S1244)*INDEX(卡牌消耗!$B$5:$F$5,V1244),0)</f>
        <v>11</v>
      </c>
      <c r="AC1244" s="14" t="str">
        <f>IF(T1244&gt;0,INDEX(挂机升级突破!$BJ$4:$BT$4,T1244),"")</f>
        <v>灵玉</v>
      </c>
      <c r="AD1244" s="14">
        <f>IF(T1244&gt;0,ROUND(INDEX(挂机升级突破!$BJ$6:$BT$57,卡牌消耗!X1244,T1244)*INDEX(卡牌消耗!$B$7:$F$7,V1244),0),"")</f>
        <v>1</v>
      </c>
    </row>
    <row r="1245" spans="16:30" ht="16.5" x14ac:dyDescent="0.2">
      <c r="P1245" s="120">
        <v>1241</v>
      </c>
      <c r="Q1245" s="14">
        <f t="shared" si="183"/>
        <v>24</v>
      </c>
      <c r="R1245" s="14">
        <f>INDEX(挂机升级突破!$BG$6:$BG$57,卡牌消耗!X1245)</f>
        <v>11</v>
      </c>
      <c r="S1245" s="14">
        <f>INDEX(挂机升级突破!BH$6:BH$57,卡牌消耗!$X1245)</f>
        <v>5</v>
      </c>
      <c r="T1245" s="14">
        <f>INDEX(挂机升级突破!BI$6:BI$57,卡牌消耗!$X1245)</f>
        <v>10</v>
      </c>
      <c r="U1245" s="14" t="str">
        <f t="shared" si="184"/>
        <v>朱仙</v>
      </c>
      <c r="V1245" s="14">
        <f t="shared" si="185"/>
        <v>3</v>
      </c>
      <c r="W1245" s="14" t="str">
        <f t="shared" si="186"/>
        <v>朱仙魂火-45</v>
      </c>
      <c r="X1245" s="14">
        <f t="shared" si="187"/>
        <v>45</v>
      </c>
      <c r="Y1245" s="14" t="str">
        <f>INDEX(挂机升级突破!$BJ$4:$BT$4,INDEX(挂机升级突破!$BG$6:$BG$57,卡牌消耗!X1245))</f>
        <v>金币</v>
      </c>
      <c r="Z1245" s="14">
        <f>ROUND(INDEX(挂机升级突破!$AZ$6:$AZ$57,卡牌消耗!X1245)*INDEX(卡牌消耗!$B$8:$F$8,V1245),0)</f>
        <v>84635</v>
      </c>
      <c r="AA1245" s="14" t="str">
        <f>IF(S1245&gt;0,INDEX(挂机升级突破!$BJ$4:$BT$4,S1245),"")</f>
        <v>红色基础材料</v>
      </c>
      <c r="AB1245" s="14">
        <f>ROUND(INDEX(挂机升级突破!$BJ$6:$BT$57,卡牌消耗!X1245,S1245)*INDEX(卡牌消耗!$B$5:$F$5,V1245),0)</f>
        <v>11</v>
      </c>
      <c r="AC1245" s="14" t="str">
        <f>IF(T1245&gt;0,INDEX(挂机升级突破!$BJ$4:$BT$4,T1245),"")</f>
        <v>灵玉</v>
      </c>
      <c r="AD1245" s="14">
        <f>IF(T1245&gt;0,ROUND(INDEX(挂机升级突破!$BJ$6:$BT$57,卡牌消耗!X1245,T1245)*INDEX(卡牌消耗!$B$7:$F$7,V1245),0),"")</f>
        <v>1</v>
      </c>
    </row>
    <row r="1246" spans="16:30" ht="16.5" x14ac:dyDescent="0.2">
      <c r="P1246" s="120">
        <v>1242</v>
      </c>
      <c r="Q1246" s="14">
        <f t="shared" si="183"/>
        <v>24</v>
      </c>
      <c r="R1246" s="14">
        <f>INDEX(挂机升级突破!$BG$6:$BG$57,卡牌消耗!X1246)</f>
        <v>11</v>
      </c>
      <c r="S1246" s="14">
        <f>INDEX(挂机升级突破!BH$6:BH$57,卡牌消耗!$X1246)</f>
        <v>5</v>
      </c>
      <c r="T1246" s="14">
        <f>INDEX(挂机升级突破!BI$6:BI$57,卡牌消耗!$X1246)</f>
        <v>10</v>
      </c>
      <c r="U1246" s="14" t="str">
        <f t="shared" si="184"/>
        <v>朱仙</v>
      </c>
      <c r="V1246" s="14">
        <f t="shared" si="185"/>
        <v>3</v>
      </c>
      <c r="W1246" s="14" t="str">
        <f t="shared" si="186"/>
        <v>朱仙魂火-46</v>
      </c>
      <c r="X1246" s="14">
        <f t="shared" si="187"/>
        <v>46</v>
      </c>
      <c r="Y1246" s="14" t="str">
        <f>INDEX(挂机升级突破!$BJ$4:$BT$4,INDEX(挂机升级突破!$BG$6:$BG$57,卡牌消耗!X1246))</f>
        <v>金币</v>
      </c>
      <c r="Z1246" s="14">
        <f>ROUND(INDEX(挂机升级突破!$AZ$6:$AZ$57,卡牌消耗!X1246)*INDEX(卡牌消耗!$B$8:$F$8,V1246),0)</f>
        <v>94400</v>
      </c>
      <c r="AA1246" s="14" t="str">
        <f>IF(S1246&gt;0,INDEX(挂机升级突破!$BJ$4:$BT$4,S1246),"")</f>
        <v>红色基础材料</v>
      </c>
      <c r="AB1246" s="14">
        <f>ROUND(INDEX(挂机升级突破!$BJ$6:$BT$57,卡牌消耗!X1246,S1246)*INDEX(卡牌消耗!$B$5:$F$5,V1246),0)</f>
        <v>11</v>
      </c>
      <c r="AC1246" s="14" t="str">
        <f>IF(T1246&gt;0,INDEX(挂机升级突破!$BJ$4:$BT$4,T1246),"")</f>
        <v>灵玉</v>
      </c>
      <c r="AD1246" s="14">
        <f>IF(T1246&gt;0,ROUND(INDEX(挂机升级突破!$BJ$6:$BT$57,卡牌消耗!X1246,T1246)*INDEX(卡牌消耗!$B$7:$F$7,V1246),0),"")</f>
        <v>1</v>
      </c>
    </row>
    <row r="1247" spans="16:30" ht="16.5" x14ac:dyDescent="0.2">
      <c r="P1247" s="120">
        <v>1243</v>
      </c>
      <c r="Q1247" s="14">
        <f t="shared" si="183"/>
        <v>24</v>
      </c>
      <c r="R1247" s="14">
        <f>INDEX(挂机升级突破!$BG$6:$BG$57,卡牌消耗!X1247)</f>
        <v>11</v>
      </c>
      <c r="S1247" s="14">
        <f>INDEX(挂机升级突破!BH$6:BH$57,卡牌消耗!$X1247)</f>
        <v>5</v>
      </c>
      <c r="T1247" s="14">
        <f>INDEX(挂机升级突破!BI$6:BI$57,卡牌消耗!$X1247)</f>
        <v>10</v>
      </c>
      <c r="U1247" s="14" t="str">
        <f t="shared" si="184"/>
        <v>朱仙</v>
      </c>
      <c r="V1247" s="14">
        <f t="shared" si="185"/>
        <v>3</v>
      </c>
      <c r="W1247" s="14" t="str">
        <f t="shared" si="186"/>
        <v>朱仙魂火-47</v>
      </c>
      <c r="X1247" s="14">
        <f t="shared" si="187"/>
        <v>47</v>
      </c>
      <c r="Y1247" s="14" t="str">
        <f>INDEX(挂机升级突破!$BJ$4:$BT$4,INDEX(挂机升级突破!$BG$6:$BG$57,卡牌消耗!X1247))</f>
        <v>金币</v>
      </c>
      <c r="Z1247" s="14">
        <f>ROUND(INDEX(挂机升级突破!$AZ$6:$AZ$57,卡牌消耗!X1247)*INDEX(卡牌消耗!$B$8:$F$8,V1247),0)</f>
        <v>100530</v>
      </c>
      <c r="AA1247" s="14" t="str">
        <f>IF(S1247&gt;0,INDEX(挂机升级突破!$BJ$4:$BT$4,S1247),"")</f>
        <v>红色基础材料</v>
      </c>
      <c r="AB1247" s="14">
        <f>ROUND(INDEX(挂机升级突破!$BJ$6:$BT$57,卡牌消耗!X1247,S1247)*INDEX(卡牌消耗!$B$5:$F$5,V1247),0)</f>
        <v>11</v>
      </c>
      <c r="AC1247" s="14" t="str">
        <f>IF(T1247&gt;0,INDEX(挂机升级突破!$BJ$4:$BT$4,T1247),"")</f>
        <v>灵玉</v>
      </c>
      <c r="AD1247" s="14">
        <f>IF(T1247&gt;0,ROUND(INDEX(挂机升级突破!$BJ$6:$BT$57,卡牌消耗!X1247,T1247)*INDEX(卡牌消耗!$B$7:$F$7,V1247),0),"")</f>
        <v>1</v>
      </c>
    </row>
    <row r="1248" spans="16:30" ht="16.5" x14ac:dyDescent="0.2">
      <c r="P1248" s="120">
        <v>1244</v>
      </c>
      <c r="Q1248" s="14">
        <f t="shared" si="183"/>
        <v>24</v>
      </c>
      <c r="R1248" s="14">
        <f>INDEX(挂机升级突破!$BG$6:$BG$57,卡牌消耗!X1248)</f>
        <v>11</v>
      </c>
      <c r="S1248" s="14">
        <f>INDEX(挂机升级突破!BH$6:BH$57,卡牌消耗!$X1248)</f>
        <v>5</v>
      </c>
      <c r="T1248" s="14">
        <f>INDEX(挂机升级突破!BI$6:BI$57,卡牌消耗!$X1248)</f>
        <v>10</v>
      </c>
      <c r="U1248" s="14" t="str">
        <f t="shared" si="184"/>
        <v>朱仙</v>
      </c>
      <c r="V1248" s="14">
        <f t="shared" si="185"/>
        <v>3</v>
      </c>
      <c r="W1248" s="14" t="str">
        <f t="shared" si="186"/>
        <v>朱仙魂火-48</v>
      </c>
      <c r="X1248" s="14">
        <f t="shared" si="187"/>
        <v>48</v>
      </c>
      <c r="Y1248" s="14" t="str">
        <f>INDEX(挂机升级突破!$BJ$4:$BT$4,INDEX(挂机升级突破!$BG$6:$BG$57,卡牌消耗!X1248))</f>
        <v>金币</v>
      </c>
      <c r="Z1248" s="14">
        <f>ROUND(INDEX(挂机升级突破!$AZ$6:$AZ$57,卡牌消耗!X1248)*INDEX(卡牌消耗!$B$8:$F$8,V1248),0)</f>
        <v>112130</v>
      </c>
      <c r="AA1248" s="14" t="str">
        <f>IF(S1248&gt;0,INDEX(挂机升级突破!$BJ$4:$BT$4,S1248),"")</f>
        <v>红色基础材料</v>
      </c>
      <c r="AB1248" s="14">
        <f>ROUND(INDEX(挂机升级突破!$BJ$6:$BT$57,卡牌消耗!X1248,S1248)*INDEX(卡牌消耗!$B$5:$F$5,V1248),0)</f>
        <v>11</v>
      </c>
      <c r="AC1248" s="14" t="str">
        <f>IF(T1248&gt;0,INDEX(挂机升级突破!$BJ$4:$BT$4,T1248),"")</f>
        <v>灵玉</v>
      </c>
      <c r="AD1248" s="14">
        <f>IF(T1248&gt;0,ROUND(INDEX(挂机升级突破!$BJ$6:$BT$57,卡牌消耗!X1248,T1248)*INDEX(卡牌消耗!$B$7:$F$7,V1248),0),"")</f>
        <v>1</v>
      </c>
    </row>
    <row r="1249" spans="16:30" ht="16.5" x14ac:dyDescent="0.2">
      <c r="P1249" s="120">
        <v>1245</v>
      </c>
      <c r="Q1249" s="14">
        <f t="shared" si="183"/>
        <v>24</v>
      </c>
      <c r="R1249" s="14">
        <f>INDEX(挂机升级突破!$BG$6:$BG$57,卡牌消耗!X1249)</f>
        <v>11</v>
      </c>
      <c r="S1249" s="14">
        <f>INDEX(挂机升级突破!BH$6:BH$57,卡牌消耗!$X1249)</f>
        <v>5</v>
      </c>
      <c r="T1249" s="14">
        <f>INDEX(挂机升级突破!BI$6:BI$57,卡牌消耗!$X1249)</f>
        <v>10</v>
      </c>
      <c r="U1249" s="14" t="str">
        <f t="shared" si="184"/>
        <v>朱仙</v>
      </c>
      <c r="V1249" s="14">
        <f t="shared" si="185"/>
        <v>3</v>
      </c>
      <c r="W1249" s="14" t="str">
        <f t="shared" si="186"/>
        <v>朱仙魂火-49</v>
      </c>
      <c r="X1249" s="14">
        <f t="shared" si="187"/>
        <v>49</v>
      </c>
      <c r="Y1249" s="14" t="str">
        <f>INDEX(挂机升级突破!$BJ$4:$BT$4,INDEX(挂机升级突破!$BG$6:$BG$57,卡牌消耗!X1249))</f>
        <v>金币</v>
      </c>
      <c r="Z1249" s="14">
        <f>ROUND(INDEX(挂机升级突破!$AZ$6:$AZ$57,卡牌消耗!X1249)*INDEX(卡牌消耗!$B$8:$F$8,V1249),0)</f>
        <v>117935</v>
      </c>
      <c r="AA1249" s="14" t="str">
        <f>IF(S1249&gt;0,INDEX(挂机升级突破!$BJ$4:$BT$4,S1249),"")</f>
        <v>红色基础材料</v>
      </c>
      <c r="AB1249" s="14">
        <f>ROUND(INDEX(挂机升级突破!$BJ$6:$BT$57,卡牌消耗!X1249,S1249)*INDEX(卡牌消耗!$B$5:$F$5,V1249),0)</f>
        <v>12</v>
      </c>
      <c r="AC1249" s="14" t="str">
        <f>IF(T1249&gt;0,INDEX(挂机升级突破!$BJ$4:$BT$4,T1249),"")</f>
        <v>灵玉</v>
      </c>
      <c r="AD1249" s="14">
        <f>IF(T1249&gt;0,ROUND(INDEX(挂机升级突破!$BJ$6:$BT$57,卡牌消耗!X1249,T1249)*INDEX(卡牌消耗!$B$7:$F$7,V1249),0),"")</f>
        <v>1</v>
      </c>
    </row>
    <row r="1250" spans="16:30" ht="16.5" x14ac:dyDescent="0.2">
      <c r="P1250" s="120">
        <v>1246</v>
      </c>
      <c r="Q1250" s="14">
        <f t="shared" si="183"/>
        <v>24</v>
      </c>
      <c r="R1250" s="14">
        <f>INDEX(挂机升级突破!$BG$6:$BG$57,卡牌消耗!X1250)</f>
        <v>11</v>
      </c>
      <c r="S1250" s="14">
        <f>INDEX(挂机升级突破!BH$6:BH$57,卡牌消耗!$X1250)</f>
        <v>5</v>
      </c>
      <c r="T1250" s="14">
        <f>INDEX(挂机升级突破!BI$6:BI$57,卡牌消耗!$X1250)</f>
        <v>10</v>
      </c>
      <c r="U1250" s="14" t="str">
        <f t="shared" si="184"/>
        <v>朱仙</v>
      </c>
      <c r="V1250" s="14">
        <f t="shared" si="185"/>
        <v>3</v>
      </c>
      <c r="W1250" s="14" t="str">
        <f t="shared" si="186"/>
        <v>朱仙魂火-50</v>
      </c>
      <c r="X1250" s="14">
        <f t="shared" si="187"/>
        <v>50</v>
      </c>
      <c r="Y1250" s="14" t="str">
        <f>INDEX(挂机升级突破!$BJ$4:$BT$4,INDEX(挂机升级突破!$BG$6:$BG$57,卡牌消耗!X1250))</f>
        <v>金币</v>
      </c>
      <c r="Z1250" s="14">
        <f>ROUND(INDEX(挂机升级突破!$AZ$6:$AZ$57,卡牌消耗!X1250)*INDEX(卡牌消耗!$B$8:$F$8,V1250),0)</f>
        <v>131540</v>
      </c>
      <c r="AA1250" s="14" t="str">
        <f>IF(S1250&gt;0,INDEX(挂机升级突破!$BJ$4:$BT$4,S1250),"")</f>
        <v>红色基础材料</v>
      </c>
      <c r="AB1250" s="14">
        <f>ROUND(INDEX(挂机升级突破!$BJ$6:$BT$57,卡牌消耗!X1250,S1250)*INDEX(卡牌消耗!$B$5:$F$5,V1250),0)</f>
        <v>12</v>
      </c>
      <c r="AC1250" s="14" t="str">
        <f>IF(T1250&gt;0,INDEX(挂机升级突破!$BJ$4:$BT$4,T1250),"")</f>
        <v>灵玉</v>
      </c>
      <c r="AD1250" s="14">
        <f>IF(T1250&gt;0,ROUND(INDEX(挂机升级突破!$BJ$6:$BT$57,卡牌消耗!X1250,T1250)*INDEX(卡牌消耗!$B$7:$F$7,V1250),0),"")</f>
        <v>1</v>
      </c>
    </row>
    <row r="1251" spans="16:30" ht="16.5" x14ac:dyDescent="0.2">
      <c r="P1251" s="120">
        <v>1247</v>
      </c>
      <c r="Q1251" s="14">
        <f t="shared" si="183"/>
        <v>24</v>
      </c>
      <c r="R1251" s="14">
        <f>INDEX(挂机升级突破!$BG$6:$BG$57,卡牌消耗!X1251)</f>
        <v>11</v>
      </c>
      <c r="S1251" s="14">
        <f>INDEX(挂机升级突破!BH$6:BH$57,卡牌消耗!$X1251)</f>
        <v>5</v>
      </c>
      <c r="T1251" s="14">
        <f>INDEX(挂机升级突破!BI$6:BI$57,卡牌消耗!$X1251)</f>
        <v>10</v>
      </c>
      <c r="U1251" s="14" t="str">
        <f t="shared" si="184"/>
        <v>朱仙</v>
      </c>
      <c r="V1251" s="14">
        <f t="shared" si="185"/>
        <v>3</v>
      </c>
      <c r="W1251" s="14" t="str">
        <f t="shared" si="186"/>
        <v>朱仙魂火-51</v>
      </c>
      <c r="X1251" s="14">
        <f t="shared" si="187"/>
        <v>51</v>
      </c>
      <c r="Y1251" s="14" t="str">
        <f>INDEX(挂机升级突破!$BJ$4:$BT$4,INDEX(挂机升级突破!$BG$6:$BG$57,卡牌消耗!X1251))</f>
        <v>金币</v>
      </c>
      <c r="Z1251" s="14">
        <f>ROUND(INDEX(挂机升级突破!$AZ$6:$AZ$57,卡牌消耗!X1251)*INDEX(卡牌消耗!$B$8:$F$8,V1251),0)</f>
        <v>137280</v>
      </c>
      <c r="AA1251" s="14" t="str">
        <f>IF(S1251&gt;0,INDEX(挂机升级突破!$BJ$4:$BT$4,S1251),"")</f>
        <v>红色基础材料</v>
      </c>
      <c r="AB1251" s="14">
        <f>ROUND(INDEX(挂机升级突破!$BJ$6:$BT$57,卡牌消耗!X1251,S1251)*INDEX(卡牌消耗!$B$5:$F$5,V1251),0)</f>
        <v>12</v>
      </c>
      <c r="AC1251" s="14" t="str">
        <f>IF(T1251&gt;0,INDEX(挂机升级突破!$BJ$4:$BT$4,T1251),"")</f>
        <v>灵玉</v>
      </c>
      <c r="AD1251" s="14">
        <f>IF(T1251&gt;0,ROUND(INDEX(挂机升级突破!$BJ$6:$BT$57,卡牌消耗!X1251,T1251)*INDEX(卡牌消耗!$B$7:$F$7,V1251),0),"")</f>
        <v>1</v>
      </c>
    </row>
    <row r="1252" spans="16:30" ht="16.5" x14ac:dyDescent="0.2">
      <c r="P1252" s="120">
        <v>1248</v>
      </c>
      <c r="Q1252" s="14">
        <f t="shared" si="183"/>
        <v>24</v>
      </c>
      <c r="R1252" s="14">
        <f>INDEX(挂机升级突破!$BG$6:$BG$57,卡牌消耗!X1252)</f>
        <v>11</v>
      </c>
      <c r="S1252" s="14">
        <f>INDEX(挂机升级突破!BH$6:BH$57,卡牌消耗!$X1252)</f>
        <v>5</v>
      </c>
      <c r="T1252" s="14">
        <f>INDEX(挂机升级突破!BI$6:BI$57,卡牌消耗!$X1252)</f>
        <v>10</v>
      </c>
      <c r="U1252" s="14" t="str">
        <f t="shared" si="184"/>
        <v>朱仙</v>
      </c>
      <c r="V1252" s="14">
        <f t="shared" si="185"/>
        <v>3</v>
      </c>
      <c r="W1252" s="14" t="str">
        <f t="shared" si="186"/>
        <v>朱仙魂火-52</v>
      </c>
      <c r="X1252" s="14">
        <f t="shared" si="187"/>
        <v>52</v>
      </c>
      <c r="Y1252" s="14" t="str">
        <f>INDEX(挂机升级突破!$BJ$4:$BT$4,INDEX(挂机升级突破!$BG$6:$BG$57,卡牌消耗!X1252))</f>
        <v>金币</v>
      </c>
      <c r="Z1252" s="14">
        <f>ROUND(INDEX(挂机升级突破!$AZ$6:$AZ$57,卡牌消耗!X1252)*INDEX(卡牌消耗!$B$8:$F$8,V1252),0)</f>
        <v>153120</v>
      </c>
      <c r="AA1252" s="14" t="str">
        <f>IF(S1252&gt;0,INDEX(挂机升级突破!$BJ$4:$BT$4,S1252),"")</f>
        <v>红色基础材料</v>
      </c>
      <c r="AB1252" s="14">
        <f>ROUND(INDEX(挂机升级突破!$BJ$6:$BT$57,卡牌消耗!X1252,S1252)*INDEX(卡牌消耗!$B$5:$F$5,V1252),0)</f>
        <v>12</v>
      </c>
      <c r="AC1252" s="14" t="str">
        <f>IF(T1252&gt;0,INDEX(挂机升级突破!$BJ$4:$BT$4,T1252),"")</f>
        <v>灵玉</v>
      </c>
      <c r="AD1252" s="14">
        <f>IF(T1252&gt;0,ROUND(INDEX(挂机升级突破!$BJ$6:$BT$57,卡牌消耗!X1252,T1252)*INDEX(卡牌消耗!$B$7:$F$7,V1252),0),"")</f>
        <v>1</v>
      </c>
    </row>
    <row r="1253" spans="16:30" ht="16.5" x14ac:dyDescent="0.2">
      <c r="P1253" s="120">
        <v>1249</v>
      </c>
      <c r="Q1253" s="14">
        <f t="shared" si="183"/>
        <v>25</v>
      </c>
      <c r="R1253" s="14">
        <f>INDEX(挂机升级突破!$BG$6:$BG$57,卡牌消耗!X1253)</f>
        <v>11</v>
      </c>
      <c r="S1253" s="14">
        <f>INDEX(挂机升级突破!BH$6:BH$57,卡牌消耗!$X1253)</f>
        <v>1</v>
      </c>
      <c r="T1253" s="14">
        <f>INDEX(挂机升级突破!BI$6:BI$57,卡牌消耗!$X1253)</f>
        <v>0</v>
      </c>
      <c r="U1253" s="14" t="str">
        <f t="shared" si="184"/>
        <v>雷震子</v>
      </c>
      <c r="V1253" s="14">
        <f t="shared" si="185"/>
        <v>3</v>
      </c>
      <c r="W1253" s="14" t="str">
        <f t="shared" si="186"/>
        <v>雷震子魂火-1</v>
      </c>
      <c r="X1253" s="14">
        <f t="shared" si="187"/>
        <v>1</v>
      </c>
      <c r="Y1253" s="14" t="str">
        <f>INDEX(挂机升级突破!$BJ$4:$BT$4,INDEX(挂机升级突破!$BG$6:$BG$57,卡牌消耗!X1253))</f>
        <v>金币</v>
      </c>
      <c r="Z1253" s="14">
        <f>ROUND(INDEX(挂机升级突破!$AZ$6:$AZ$57,卡牌消耗!X1253)*INDEX(卡牌消耗!$B$8:$F$8,V1253),0)</f>
        <v>80</v>
      </c>
      <c r="AA1253" s="14" t="str">
        <f>IF(S1253&gt;0,INDEX(挂机升级突破!$BJ$4:$BT$4,S1253),"")</f>
        <v>绿色基础材料</v>
      </c>
      <c r="AB1253" s="14">
        <f>ROUND(INDEX(挂机升级突破!$BJ$6:$BT$57,卡牌消耗!X1253,S1253)*INDEX(卡牌消耗!$B$5:$F$5,V1253),0)</f>
        <v>15</v>
      </c>
      <c r="AC1253" s="14" t="str">
        <f>IF(T1253&gt;0,INDEX(挂机升级突破!$BJ$4:$BT$4,T1253),"")</f>
        <v/>
      </c>
      <c r="AD1253" s="14" t="str">
        <f>IF(T1253&gt;0,ROUND(INDEX(挂机升级突破!$BJ$6:$BT$57,卡牌消耗!X1253,T1253)*INDEX(卡牌消耗!$B$7:$F$7,V1253),0),"")</f>
        <v/>
      </c>
    </row>
    <row r="1254" spans="16:30" ht="16.5" x14ac:dyDescent="0.2">
      <c r="P1254" s="120">
        <v>1250</v>
      </c>
      <c r="Q1254" s="14">
        <f t="shared" si="183"/>
        <v>25</v>
      </c>
      <c r="R1254" s="14">
        <f>INDEX(挂机升级突破!$BG$6:$BG$57,卡牌消耗!X1254)</f>
        <v>11</v>
      </c>
      <c r="S1254" s="14">
        <f>INDEX(挂机升级突破!BH$6:BH$57,卡牌消耗!$X1254)</f>
        <v>1</v>
      </c>
      <c r="T1254" s="14">
        <f>INDEX(挂机升级突破!BI$6:BI$57,卡牌消耗!$X1254)</f>
        <v>0</v>
      </c>
      <c r="U1254" s="14" t="str">
        <f t="shared" si="184"/>
        <v>雷震子</v>
      </c>
      <c r="V1254" s="14">
        <f t="shared" si="185"/>
        <v>3</v>
      </c>
      <c r="W1254" s="14" t="str">
        <f t="shared" si="186"/>
        <v>雷震子魂火-2</v>
      </c>
      <c r="X1254" s="14">
        <f t="shared" si="187"/>
        <v>2</v>
      </c>
      <c r="Y1254" s="14" t="str">
        <f>INDEX(挂机升级突破!$BJ$4:$BT$4,INDEX(挂机升级突破!$BG$6:$BG$57,卡牌消耗!X1254))</f>
        <v>金币</v>
      </c>
      <c r="Z1254" s="14">
        <f>ROUND(INDEX(挂机升级突破!$AZ$6:$AZ$57,卡牌消耗!X1254)*INDEX(卡牌消耗!$B$8:$F$8,V1254),0)</f>
        <v>120</v>
      </c>
      <c r="AA1254" s="14" t="str">
        <f>IF(S1254&gt;0,INDEX(挂机升级突破!$BJ$4:$BT$4,S1254),"")</f>
        <v>绿色基础材料</v>
      </c>
      <c r="AB1254" s="14">
        <f>ROUND(INDEX(挂机升级突破!$BJ$6:$BT$57,卡牌消耗!X1254,S1254)*INDEX(卡牌消耗!$B$5:$F$5,V1254),0)</f>
        <v>40</v>
      </c>
      <c r="AC1254" s="14" t="str">
        <f>IF(T1254&gt;0,INDEX(挂机升级突破!$BJ$4:$BT$4,T1254),"")</f>
        <v/>
      </c>
      <c r="AD1254" s="14" t="str">
        <f>IF(T1254&gt;0,ROUND(INDEX(挂机升级突破!$BJ$6:$BT$57,卡牌消耗!X1254,T1254)*INDEX(卡牌消耗!$B$7:$F$7,V1254),0),"")</f>
        <v/>
      </c>
    </row>
    <row r="1255" spans="16:30" ht="16.5" x14ac:dyDescent="0.2">
      <c r="P1255" s="120">
        <v>1251</v>
      </c>
      <c r="Q1255" s="14">
        <f t="shared" si="183"/>
        <v>25</v>
      </c>
      <c r="R1255" s="14">
        <f>INDEX(挂机升级突破!$BG$6:$BG$57,卡牌消耗!X1255)</f>
        <v>11</v>
      </c>
      <c r="S1255" s="14">
        <f>INDEX(挂机升级突破!BH$6:BH$57,卡牌消耗!$X1255)</f>
        <v>1</v>
      </c>
      <c r="T1255" s="14">
        <f>INDEX(挂机升级突破!BI$6:BI$57,卡牌消耗!$X1255)</f>
        <v>0</v>
      </c>
      <c r="U1255" s="14" t="str">
        <f t="shared" si="184"/>
        <v>雷震子</v>
      </c>
      <c r="V1255" s="14">
        <f t="shared" si="185"/>
        <v>3</v>
      </c>
      <c r="W1255" s="14" t="str">
        <f t="shared" si="186"/>
        <v>雷震子魂火-3</v>
      </c>
      <c r="X1255" s="14">
        <f t="shared" si="187"/>
        <v>3</v>
      </c>
      <c r="Y1255" s="14" t="str">
        <f>INDEX(挂机升级突破!$BJ$4:$BT$4,INDEX(挂机升级突破!$BG$6:$BG$57,卡牌消耗!X1255))</f>
        <v>金币</v>
      </c>
      <c r="Z1255" s="14">
        <f>ROUND(INDEX(挂机升级突破!$AZ$6:$AZ$57,卡牌消耗!X1255)*INDEX(卡牌消耗!$B$8:$F$8,V1255),0)</f>
        <v>180</v>
      </c>
      <c r="AA1255" s="14" t="str">
        <f>IF(S1255&gt;0,INDEX(挂机升级突破!$BJ$4:$BT$4,S1255),"")</f>
        <v>绿色基础材料</v>
      </c>
      <c r="AB1255" s="14">
        <f>ROUND(INDEX(挂机升级突破!$BJ$6:$BT$57,卡牌消耗!X1255,S1255)*INDEX(卡牌消耗!$B$5:$F$5,V1255),0)</f>
        <v>50</v>
      </c>
      <c r="AC1255" s="14" t="str">
        <f>IF(T1255&gt;0,INDEX(挂机升级突破!$BJ$4:$BT$4,T1255),"")</f>
        <v/>
      </c>
      <c r="AD1255" s="14" t="str">
        <f>IF(T1255&gt;0,ROUND(INDEX(挂机升级突破!$BJ$6:$BT$57,卡牌消耗!X1255,T1255)*INDEX(卡牌消耗!$B$7:$F$7,V1255),0),"")</f>
        <v/>
      </c>
    </row>
    <row r="1256" spans="16:30" ht="16.5" x14ac:dyDescent="0.2">
      <c r="P1256" s="120">
        <v>1252</v>
      </c>
      <c r="Q1256" s="14">
        <f t="shared" si="183"/>
        <v>25</v>
      </c>
      <c r="R1256" s="14">
        <f>INDEX(挂机升级突破!$BG$6:$BG$57,卡牌消耗!X1256)</f>
        <v>11</v>
      </c>
      <c r="S1256" s="14">
        <f>INDEX(挂机升级突破!BH$6:BH$57,卡牌消耗!$X1256)</f>
        <v>1</v>
      </c>
      <c r="T1256" s="14">
        <f>INDEX(挂机升级突破!BI$6:BI$57,卡牌消耗!$X1256)</f>
        <v>0</v>
      </c>
      <c r="U1256" s="14" t="str">
        <f t="shared" si="184"/>
        <v>雷震子</v>
      </c>
      <c r="V1256" s="14">
        <f t="shared" si="185"/>
        <v>3</v>
      </c>
      <c r="W1256" s="14" t="str">
        <f t="shared" si="186"/>
        <v>雷震子魂火-4</v>
      </c>
      <c r="X1256" s="14">
        <f t="shared" si="187"/>
        <v>4</v>
      </c>
      <c r="Y1256" s="14" t="str">
        <f>INDEX(挂机升级突破!$BJ$4:$BT$4,INDEX(挂机升级突破!$BG$6:$BG$57,卡牌消耗!X1256))</f>
        <v>金币</v>
      </c>
      <c r="Z1256" s="14">
        <f>ROUND(INDEX(挂机升级突破!$AZ$6:$AZ$57,卡牌消耗!X1256)*INDEX(卡牌消耗!$B$8:$F$8,V1256),0)</f>
        <v>480</v>
      </c>
      <c r="AA1256" s="14" t="str">
        <f>IF(S1256&gt;0,INDEX(挂机升级突破!$BJ$4:$BT$4,S1256),"")</f>
        <v>绿色基础材料</v>
      </c>
      <c r="AB1256" s="14">
        <f>ROUND(INDEX(挂机升级突破!$BJ$6:$BT$57,卡牌消耗!X1256,S1256)*INDEX(卡牌消耗!$B$5:$F$5,V1256),0)</f>
        <v>80</v>
      </c>
      <c r="AC1256" s="14" t="str">
        <f>IF(T1256&gt;0,INDEX(挂机升级突破!$BJ$4:$BT$4,T1256),"")</f>
        <v/>
      </c>
      <c r="AD1256" s="14" t="str">
        <f>IF(T1256&gt;0,ROUND(INDEX(挂机升级突破!$BJ$6:$BT$57,卡牌消耗!X1256,T1256)*INDEX(卡牌消耗!$B$7:$F$7,V1256),0),"")</f>
        <v/>
      </c>
    </row>
    <row r="1257" spans="16:30" ht="16.5" x14ac:dyDescent="0.2">
      <c r="P1257" s="120">
        <v>1253</v>
      </c>
      <c r="Q1257" s="14">
        <f t="shared" si="183"/>
        <v>25</v>
      </c>
      <c r="R1257" s="14">
        <f>INDEX(挂机升级突破!$BG$6:$BG$57,卡牌消耗!X1257)</f>
        <v>11</v>
      </c>
      <c r="S1257" s="14">
        <f>INDEX(挂机升级突破!BH$6:BH$57,卡牌消耗!$X1257)</f>
        <v>1</v>
      </c>
      <c r="T1257" s="14">
        <f>INDEX(挂机升级突破!BI$6:BI$57,卡牌消耗!$X1257)</f>
        <v>0</v>
      </c>
      <c r="U1257" s="14" t="str">
        <f t="shared" si="184"/>
        <v>雷震子</v>
      </c>
      <c r="V1257" s="14">
        <f t="shared" si="185"/>
        <v>3</v>
      </c>
      <c r="W1257" s="14" t="str">
        <f t="shared" si="186"/>
        <v>雷震子魂火-5</v>
      </c>
      <c r="X1257" s="14">
        <f t="shared" si="187"/>
        <v>5</v>
      </c>
      <c r="Y1257" s="14" t="str">
        <f>INDEX(挂机升级突破!$BJ$4:$BT$4,INDEX(挂机升级突破!$BG$6:$BG$57,卡牌消耗!X1257))</f>
        <v>金币</v>
      </c>
      <c r="Z1257" s="14">
        <f>ROUND(INDEX(挂机升级突破!$AZ$6:$AZ$57,卡牌消耗!X1257)*INDEX(卡牌消耗!$B$8:$F$8,V1257),0)</f>
        <v>1000</v>
      </c>
      <c r="AA1257" s="14" t="str">
        <f>IF(S1257&gt;0,INDEX(挂机升级突破!$BJ$4:$BT$4,S1257),"")</f>
        <v>绿色基础材料</v>
      </c>
      <c r="AB1257" s="14">
        <f>ROUND(INDEX(挂机升级突破!$BJ$6:$BT$57,卡牌消耗!X1257,S1257)*INDEX(卡牌消耗!$B$5:$F$5,V1257),0)</f>
        <v>80</v>
      </c>
      <c r="AC1257" s="14" t="str">
        <f>IF(T1257&gt;0,INDEX(挂机升级突破!$BJ$4:$BT$4,T1257),"")</f>
        <v/>
      </c>
      <c r="AD1257" s="14" t="str">
        <f>IF(T1257&gt;0,ROUND(INDEX(挂机升级突破!$BJ$6:$BT$57,卡牌消耗!X1257,T1257)*INDEX(卡牌消耗!$B$7:$F$7,V1257),0),"")</f>
        <v/>
      </c>
    </row>
    <row r="1258" spans="16:30" ht="16.5" x14ac:dyDescent="0.2">
      <c r="P1258" s="120">
        <v>1254</v>
      </c>
      <c r="Q1258" s="14">
        <f t="shared" si="183"/>
        <v>25</v>
      </c>
      <c r="R1258" s="14">
        <f>INDEX(挂机升级突破!$BG$6:$BG$57,卡牌消耗!X1258)</f>
        <v>11</v>
      </c>
      <c r="S1258" s="14">
        <f>INDEX(挂机升级突破!BH$6:BH$57,卡牌消耗!$X1258)</f>
        <v>2</v>
      </c>
      <c r="T1258" s="14">
        <f>INDEX(挂机升级突破!BI$6:BI$57,卡牌消耗!$X1258)</f>
        <v>0</v>
      </c>
      <c r="U1258" s="14" t="str">
        <f t="shared" si="184"/>
        <v>雷震子</v>
      </c>
      <c r="V1258" s="14">
        <f t="shared" si="185"/>
        <v>3</v>
      </c>
      <c r="W1258" s="14" t="str">
        <f t="shared" si="186"/>
        <v>雷震子魂火-6</v>
      </c>
      <c r="X1258" s="14">
        <f t="shared" si="187"/>
        <v>6</v>
      </c>
      <c r="Y1258" s="14" t="str">
        <f>INDEX(挂机升级突破!$BJ$4:$BT$4,INDEX(挂机升级突破!$BG$6:$BG$57,卡牌消耗!X1258))</f>
        <v>金币</v>
      </c>
      <c r="Z1258" s="14">
        <f>ROUND(INDEX(挂机升级突破!$AZ$6:$AZ$57,卡牌消耗!X1258)*INDEX(卡牌消耗!$B$8:$F$8,V1258),0)</f>
        <v>1440</v>
      </c>
      <c r="AA1258" s="14" t="str">
        <f>IF(S1258&gt;0,INDEX(挂机升级突破!$BJ$4:$BT$4,S1258),"")</f>
        <v>蓝色基础材料</v>
      </c>
      <c r="AB1258" s="14">
        <f>ROUND(INDEX(挂机升级突破!$BJ$6:$BT$57,卡牌消耗!X1258,S1258)*INDEX(卡牌消耗!$B$5:$F$5,V1258),0)</f>
        <v>20</v>
      </c>
      <c r="AC1258" s="14" t="str">
        <f>IF(T1258&gt;0,INDEX(挂机升级突破!$BJ$4:$BT$4,T1258),"")</f>
        <v/>
      </c>
      <c r="AD1258" s="14" t="str">
        <f>IF(T1258&gt;0,ROUND(INDEX(挂机升级突破!$BJ$6:$BT$57,卡牌消耗!X1258,T1258)*INDEX(卡牌消耗!$B$7:$F$7,V1258),0),"")</f>
        <v/>
      </c>
    </row>
    <row r="1259" spans="16:30" ht="16.5" x14ac:dyDescent="0.2">
      <c r="P1259" s="120">
        <v>1255</v>
      </c>
      <c r="Q1259" s="14">
        <f t="shared" si="183"/>
        <v>25</v>
      </c>
      <c r="R1259" s="14">
        <f>INDEX(挂机升级突破!$BG$6:$BG$57,卡牌消耗!X1259)</f>
        <v>11</v>
      </c>
      <c r="S1259" s="14">
        <f>INDEX(挂机升级突破!BH$6:BH$57,卡牌消耗!$X1259)</f>
        <v>2</v>
      </c>
      <c r="T1259" s="14">
        <f>INDEX(挂机升级突破!BI$6:BI$57,卡牌消耗!$X1259)</f>
        <v>0</v>
      </c>
      <c r="U1259" s="14" t="str">
        <f t="shared" si="184"/>
        <v>雷震子</v>
      </c>
      <c r="V1259" s="14">
        <f t="shared" si="185"/>
        <v>3</v>
      </c>
      <c r="W1259" s="14" t="str">
        <f t="shared" si="186"/>
        <v>雷震子魂火-7</v>
      </c>
      <c r="X1259" s="14">
        <f t="shared" si="187"/>
        <v>7</v>
      </c>
      <c r="Y1259" s="14" t="str">
        <f>INDEX(挂机升级突破!$BJ$4:$BT$4,INDEX(挂机升级突破!$BG$6:$BG$57,卡牌消耗!X1259))</f>
        <v>金币</v>
      </c>
      <c r="Z1259" s="14">
        <f>ROUND(INDEX(挂机升级突破!$AZ$6:$AZ$57,卡牌消耗!X1259)*INDEX(卡牌消耗!$B$8:$F$8,V1259),0)</f>
        <v>2100</v>
      </c>
      <c r="AA1259" s="14" t="str">
        <f>IF(S1259&gt;0,INDEX(挂机升级突破!$BJ$4:$BT$4,S1259),"")</f>
        <v>蓝色基础材料</v>
      </c>
      <c r="AB1259" s="14">
        <f>ROUND(INDEX(挂机升级突破!$BJ$6:$BT$57,卡牌消耗!X1259,S1259)*INDEX(卡牌消耗!$B$5:$F$5,V1259),0)</f>
        <v>20</v>
      </c>
      <c r="AC1259" s="14" t="str">
        <f>IF(T1259&gt;0,INDEX(挂机升级突破!$BJ$4:$BT$4,T1259),"")</f>
        <v/>
      </c>
      <c r="AD1259" s="14" t="str">
        <f>IF(T1259&gt;0,ROUND(INDEX(挂机升级突破!$BJ$6:$BT$57,卡牌消耗!X1259,T1259)*INDEX(卡牌消耗!$B$7:$F$7,V1259),0),"")</f>
        <v/>
      </c>
    </row>
    <row r="1260" spans="16:30" ht="16.5" x14ac:dyDescent="0.2">
      <c r="P1260" s="120">
        <v>1256</v>
      </c>
      <c r="Q1260" s="14">
        <f t="shared" si="183"/>
        <v>25</v>
      </c>
      <c r="R1260" s="14">
        <f>INDEX(挂机升级突破!$BG$6:$BG$57,卡牌消耗!X1260)</f>
        <v>11</v>
      </c>
      <c r="S1260" s="14">
        <f>INDEX(挂机升级突破!BH$6:BH$57,卡牌消耗!$X1260)</f>
        <v>2</v>
      </c>
      <c r="T1260" s="14">
        <f>INDEX(挂机升级突破!BI$6:BI$57,卡牌消耗!$X1260)</f>
        <v>0</v>
      </c>
      <c r="U1260" s="14" t="str">
        <f t="shared" si="184"/>
        <v>雷震子</v>
      </c>
      <c r="V1260" s="14">
        <f t="shared" si="185"/>
        <v>3</v>
      </c>
      <c r="W1260" s="14" t="str">
        <f t="shared" si="186"/>
        <v>雷震子魂火-8</v>
      </c>
      <c r="X1260" s="14">
        <f t="shared" si="187"/>
        <v>8</v>
      </c>
      <c r="Y1260" s="14" t="str">
        <f>INDEX(挂机升级突破!$BJ$4:$BT$4,INDEX(挂机升级突破!$BG$6:$BG$57,卡牌消耗!X1260))</f>
        <v>金币</v>
      </c>
      <c r="Z1260" s="14">
        <f>ROUND(INDEX(挂机升级突破!$AZ$6:$AZ$57,卡牌消耗!X1260)*INDEX(卡牌消耗!$B$8:$F$8,V1260),0)</f>
        <v>2880</v>
      </c>
      <c r="AA1260" s="14" t="str">
        <f>IF(S1260&gt;0,INDEX(挂机升级突破!$BJ$4:$BT$4,S1260),"")</f>
        <v>蓝色基础材料</v>
      </c>
      <c r="AB1260" s="14">
        <f>ROUND(INDEX(挂机升级突破!$BJ$6:$BT$57,卡牌消耗!X1260,S1260)*INDEX(卡牌消耗!$B$5:$F$5,V1260),0)</f>
        <v>35</v>
      </c>
      <c r="AC1260" s="14" t="str">
        <f>IF(T1260&gt;0,INDEX(挂机升级突破!$BJ$4:$BT$4,T1260),"")</f>
        <v/>
      </c>
      <c r="AD1260" s="14" t="str">
        <f>IF(T1260&gt;0,ROUND(INDEX(挂机升级突破!$BJ$6:$BT$57,卡牌消耗!X1260,T1260)*INDEX(卡牌消耗!$B$7:$F$7,V1260),0),"")</f>
        <v/>
      </c>
    </row>
    <row r="1261" spans="16:30" ht="16.5" x14ac:dyDescent="0.2">
      <c r="P1261" s="120">
        <v>1257</v>
      </c>
      <c r="Q1261" s="14">
        <f t="shared" si="183"/>
        <v>25</v>
      </c>
      <c r="R1261" s="14">
        <f>INDEX(挂机升级突破!$BG$6:$BG$57,卡牌消耗!X1261)</f>
        <v>11</v>
      </c>
      <c r="S1261" s="14">
        <f>INDEX(挂机升级突破!BH$6:BH$57,卡牌消耗!$X1261)</f>
        <v>2</v>
      </c>
      <c r="T1261" s="14">
        <f>INDEX(挂机升级突破!BI$6:BI$57,卡牌消耗!$X1261)</f>
        <v>0</v>
      </c>
      <c r="U1261" s="14" t="str">
        <f t="shared" si="184"/>
        <v>雷震子</v>
      </c>
      <c r="V1261" s="14">
        <f t="shared" si="185"/>
        <v>3</v>
      </c>
      <c r="W1261" s="14" t="str">
        <f t="shared" si="186"/>
        <v>雷震子魂火-9</v>
      </c>
      <c r="X1261" s="14">
        <f t="shared" si="187"/>
        <v>9</v>
      </c>
      <c r="Y1261" s="14" t="str">
        <f>INDEX(挂机升级突破!$BJ$4:$BT$4,INDEX(挂机升级突破!$BG$6:$BG$57,卡牌消耗!X1261))</f>
        <v>金币</v>
      </c>
      <c r="Z1261" s="14">
        <f>ROUND(INDEX(挂机升级突破!$AZ$6:$AZ$57,卡牌消耗!X1261)*INDEX(卡牌消耗!$B$8:$F$8,V1261),0)</f>
        <v>3120</v>
      </c>
      <c r="AA1261" s="14" t="str">
        <f>IF(S1261&gt;0,INDEX(挂机升级突破!$BJ$4:$BT$4,S1261),"")</f>
        <v>蓝色基础材料</v>
      </c>
      <c r="AB1261" s="14">
        <f>ROUND(INDEX(挂机升级突破!$BJ$6:$BT$57,卡牌消耗!X1261,S1261)*INDEX(卡牌消耗!$B$5:$F$5,V1261),0)</f>
        <v>35</v>
      </c>
      <c r="AC1261" s="14" t="str">
        <f>IF(T1261&gt;0,INDEX(挂机升级突破!$BJ$4:$BT$4,T1261),"")</f>
        <v/>
      </c>
      <c r="AD1261" s="14" t="str">
        <f>IF(T1261&gt;0,ROUND(INDEX(挂机升级突破!$BJ$6:$BT$57,卡牌消耗!X1261,T1261)*INDEX(卡牌消耗!$B$7:$F$7,V1261),0),"")</f>
        <v/>
      </c>
    </row>
    <row r="1262" spans="16:30" ht="16.5" x14ac:dyDescent="0.2">
      <c r="P1262" s="120">
        <v>1258</v>
      </c>
      <c r="Q1262" s="14">
        <f t="shared" si="183"/>
        <v>25</v>
      </c>
      <c r="R1262" s="14">
        <f>INDEX(挂机升级突破!$BG$6:$BG$57,卡牌消耗!X1262)</f>
        <v>11</v>
      </c>
      <c r="S1262" s="14">
        <f>INDEX(挂机升级突破!BH$6:BH$57,卡牌消耗!$X1262)</f>
        <v>2</v>
      </c>
      <c r="T1262" s="14">
        <f>INDEX(挂机升级突破!BI$6:BI$57,卡牌消耗!$X1262)</f>
        <v>0</v>
      </c>
      <c r="U1262" s="14" t="str">
        <f t="shared" si="184"/>
        <v>雷震子</v>
      </c>
      <c r="V1262" s="14">
        <f t="shared" si="185"/>
        <v>3</v>
      </c>
      <c r="W1262" s="14" t="str">
        <f t="shared" si="186"/>
        <v>雷震子魂火-10</v>
      </c>
      <c r="X1262" s="14">
        <f t="shared" si="187"/>
        <v>10</v>
      </c>
      <c r="Y1262" s="14" t="str">
        <f>INDEX(挂机升级突破!$BJ$4:$BT$4,INDEX(挂机升级突破!$BG$6:$BG$57,卡牌消耗!X1262))</f>
        <v>金币</v>
      </c>
      <c r="Z1262" s="14">
        <f>ROUND(INDEX(挂机升级突破!$AZ$6:$AZ$57,卡牌消耗!X1262)*INDEX(卡牌消耗!$B$8:$F$8,V1262),0)</f>
        <v>3480</v>
      </c>
      <c r="AA1262" s="14" t="str">
        <f>IF(S1262&gt;0,INDEX(挂机升级突破!$BJ$4:$BT$4,S1262),"")</f>
        <v>蓝色基础材料</v>
      </c>
      <c r="AB1262" s="14">
        <f>ROUND(INDEX(挂机升级突破!$BJ$6:$BT$57,卡牌消耗!X1262,S1262)*INDEX(卡牌消耗!$B$5:$F$5,V1262),0)</f>
        <v>55</v>
      </c>
      <c r="AC1262" s="14" t="str">
        <f>IF(T1262&gt;0,INDEX(挂机升级突破!$BJ$4:$BT$4,T1262),"")</f>
        <v/>
      </c>
      <c r="AD1262" s="14" t="str">
        <f>IF(T1262&gt;0,ROUND(INDEX(挂机升级突破!$BJ$6:$BT$57,卡牌消耗!X1262,T1262)*INDEX(卡牌消耗!$B$7:$F$7,V1262),0),"")</f>
        <v/>
      </c>
    </row>
    <row r="1263" spans="16:30" ht="16.5" x14ac:dyDescent="0.2">
      <c r="P1263" s="120">
        <v>1259</v>
      </c>
      <c r="Q1263" s="14">
        <f t="shared" si="183"/>
        <v>25</v>
      </c>
      <c r="R1263" s="14">
        <f>INDEX(挂机升级突破!$BG$6:$BG$57,卡牌消耗!X1263)</f>
        <v>11</v>
      </c>
      <c r="S1263" s="14">
        <f>INDEX(挂机升级突破!BH$6:BH$57,卡牌消耗!$X1263)</f>
        <v>2</v>
      </c>
      <c r="T1263" s="14">
        <f>INDEX(挂机升级突破!BI$6:BI$57,卡牌消耗!$X1263)</f>
        <v>0</v>
      </c>
      <c r="U1263" s="14" t="str">
        <f t="shared" si="184"/>
        <v>雷震子</v>
      </c>
      <c r="V1263" s="14">
        <f t="shared" si="185"/>
        <v>3</v>
      </c>
      <c r="W1263" s="14" t="str">
        <f t="shared" si="186"/>
        <v>雷震子魂火-11</v>
      </c>
      <c r="X1263" s="14">
        <f t="shared" si="187"/>
        <v>11</v>
      </c>
      <c r="Y1263" s="14" t="str">
        <f>INDEX(挂机升级突破!$BJ$4:$BT$4,INDEX(挂机升级突破!$BG$6:$BG$57,卡牌消耗!X1263))</f>
        <v>金币</v>
      </c>
      <c r="Z1263" s="14">
        <f>ROUND(INDEX(挂机升级突破!$AZ$6:$AZ$57,卡牌消耗!X1263)*INDEX(卡牌消耗!$B$8:$F$8,V1263),0)</f>
        <v>3640</v>
      </c>
      <c r="AA1263" s="14" t="str">
        <f>IF(S1263&gt;0,INDEX(挂机升级突破!$BJ$4:$BT$4,S1263),"")</f>
        <v>蓝色基础材料</v>
      </c>
      <c r="AB1263" s="14">
        <f>ROUND(INDEX(挂机升级突破!$BJ$6:$BT$57,卡牌消耗!X1263,S1263)*INDEX(卡牌消耗!$B$5:$F$5,V1263),0)</f>
        <v>55</v>
      </c>
      <c r="AC1263" s="14" t="str">
        <f>IF(T1263&gt;0,INDEX(挂机升级突破!$BJ$4:$BT$4,T1263),"")</f>
        <v/>
      </c>
      <c r="AD1263" s="14" t="str">
        <f>IF(T1263&gt;0,ROUND(INDEX(挂机升级突破!$BJ$6:$BT$57,卡牌消耗!X1263,T1263)*INDEX(卡牌消耗!$B$7:$F$7,V1263),0),"")</f>
        <v/>
      </c>
    </row>
    <row r="1264" spans="16:30" ht="16.5" x14ac:dyDescent="0.2">
      <c r="P1264" s="120">
        <v>1260</v>
      </c>
      <c r="Q1264" s="14">
        <f t="shared" si="183"/>
        <v>25</v>
      </c>
      <c r="R1264" s="14">
        <f>INDEX(挂机升级突破!$BG$6:$BG$57,卡牌消耗!X1264)</f>
        <v>11</v>
      </c>
      <c r="S1264" s="14">
        <f>INDEX(挂机升级突破!BH$6:BH$57,卡牌消耗!$X1264)</f>
        <v>2</v>
      </c>
      <c r="T1264" s="14">
        <f>INDEX(挂机升级突破!BI$6:BI$57,卡牌消耗!$X1264)</f>
        <v>0</v>
      </c>
      <c r="U1264" s="14" t="str">
        <f t="shared" si="184"/>
        <v>雷震子</v>
      </c>
      <c r="V1264" s="14">
        <f t="shared" si="185"/>
        <v>3</v>
      </c>
      <c r="W1264" s="14" t="str">
        <f t="shared" si="186"/>
        <v>雷震子魂火-12</v>
      </c>
      <c r="X1264" s="14">
        <f t="shared" si="187"/>
        <v>12</v>
      </c>
      <c r="Y1264" s="14" t="str">
        <f>INDEX(挂机升级突破!$BJ$4:$BT$4,INDEX(挂机升级突破!$BG$6:$BG$57,卡牌消耗!X1264))</f>
        <v>金币</v>
      </c>
      <c r="Z1264" s="14">
        <f>ROUND(INDEX(挂机升级突破!$AZ$6:$AZ$57,卡牌消耗!X1264)*INDEX(卡牌消耗!$B$8:$F$8,V1264),0)</f>
        <v>4060</v>
      </c>
      <c r="AA1264" s="14" t="str">
        <f>IF(S1264&gt;0,INDEX(挂机升级突破!$BJ$4:$BT$4,S1264),"")</f>
        <v>蓝色基础材料</v>
      </c>
      <c r="AB1264" s="14">
        <f>ROUND(INDEX(挂机升级突破!$BJ$6:$BT$57,卡牌消耗!X1264,S1264)*INDEX(卡牌消耗!$B$5:$F$5,V1264),0)</f>
        <v>75</v>
      </c>
      <c r="AC1264" s="14" t="str">
        <f>IF(T1264&gt;0,INDEX(挂机升级突破!$BJ$4:$BT$4,T1264),"")</f>
        <v/>
      </c>
      <c r="AD1264" s="14" t="str">
        <f>IF(T1264&gt;0,ROUND(INDEX(挂机升级突破!$BJ$6:$BT$57,卡牌消耗!X1264,T1264)*INDEX(卡牌消耗!$B$7:$F$7,V1264),0),"")</f>
        <v/>
      </c>
    </row>
    <row r="1265" spans="16:30" ht="16.5" x14ac:dyDescent="0.2">
      <c r="P1265" s="120">
        <v>1261</v>
      </c>
      <c r="Q1265" s="14">
        <f t="shared" si="183"/>
        <v>25</v>
      </c>
      <c r="R1265" s="14">
        <f>INDEX(挂机升级突破!$BG$6:$BG$57,卡牌消耗!X1265)</f>
        <v>11</v>
      </c>
      <c r="S1265" s="14">
        <f>INDEX(挂机升级突破!BH$6:BH$57,卡牌消耗!$X1265)</f>
        <v>2</v>
      </c>
      <c r="T1265" s="14">
        <f>INDEX(挂机升级突破!BI$6:BI$57,卡牌消耗!$X1265)</f>
        <v>0</v>
      </c>
      <c r="U1265" s="14" t="str">
        <f t="shared" si="184"/>
        <v>雷震子</v>
      </c>
      <c r="V1265" s="14">
        <f t="shared" si="185"/>
        <v>3</v>
      </c>
      <c r="W1265" s="14" t="str">
        <f t="shared" si="186"/>
        <v>雷震子魂火-13</v>
      </c>
      <c r="X1265" s="14">
        <f t="shared" si="187"/>
        <v>13</v>
      </c>
      <c r="Y1265" s="14" t="str">
        <f>INDEX(挂机升级突破!$BJ$4:$BT$4,INDEX(挂机升级突破!$BG$6:$BG$57,卡牌消耗!X1265))</f>
        <v>金币</v>
      </c>
      <c r="Z1265" s="14">
        <f>ROUND(INDEX(挂机升级突破!$AZ$6:$AZ$57,卡牌消耗!X1265)*INDEX(卡牌消耗!$B$8:$F$8,V1265),0)</f>
        <v>4190</v>
      </c>
      <c r="AA1265" s="14" t="str">
        <f>IF(S1265&gt;0,INDEX(挂机升级突破!$BJ$4:$BT$4,S1265),"")</f>
        <v>蓝色基础材料</v>
      </c>
      <c r="AB1265" s="14">
        <f>ROUND(INDEX(挂机升级突破!$BJ$6:$BT$57,卡牌消耗!X1265,S1265)*INDEX(卡牌消耗!$B$5:$F$5,V1265),0)</f>
        <v>75</v>
      </c>
      <c r="AC1265" s="14" t="str">
        <f>IF(T1265&gt;0,INDEX(挂机升级突破!$BJ$4:$BT$4,T1265),"")</f>
        <v/>
      </c>
      <c r="AD1265" s="14" t="str">
        <f>IF(T1265&gt;0,ROUND(INDEX(挂机升级突破!$BJ$6:$BT$57,卡牌消耗!X1265,T1265)*INDEX(卡牌消耗!$B$7:$F$7,V1265),0),"")</f>
        <v/>
      </c>
    </row>
    <row r="1266" spans="16:30" ht="16.5" x14ac:dyDescent="0.2">
      <c r="P1266" s="120">
        <v>1262</v>
      </c>
      <c r="Q1266" s="14">
        <f t="shared" si="183"/>
        <v>25</v>
      </c>
      <c r="R1266" s="14">
        <f>INDEX(挂机升级突破!$BG$6:$BG$57,卡牌消耗!X1266)</f>
        <v>11</v>
      </c>
      <c r="S1266" s="14">
        <f>INDEX(挂机升级突破!BH$6:BH$57,卡牌消耗!$X1266)</f>
        <v>3</v>
      </c>
      <c r="T1266" s="14">
        <f>INDEX(挂机升级突破!BI$6:BI$57,卡牌消耗!$X1266)</f>
        <v>0</v>
      </c>
      <c r="U1266" s="14" t="str">
        <f t="shared" si="184"/>
        <v>雷震子</v>
      </c>
      <c r="V1266" s="14">
        <f t="shared" si="185"/>
        <v>3</v>
      </c>
      <c r="W1266" s="14" t="str">
        <f t="shared" si="186"/>
        <v>雷震子魂火-14</v>
      </c>
      <c r="X1266" s="14">
        <f t="shared" si="187"/>
        <v>14</v>
      </c>
      <c r="Y1266" s="14" t="str">
        <f>INDEX(挂机升级突破!$BJ$4:$BT$4,INDEX(挂机升级突破!$BG$6:$BG$57,卡牌消耗!X1266))</f>
        <v>金币</v>
      </c>
      <c r="Z1266" s="14">
        <f>ROUND(INDEX(挂机升级突破!$AZ$6:$AZ$57,卡牌消耗!X1266)*INDEX(卡牌消耗!$B$8:$F$8,V1266),0)</f>
        <v>4675</v>
      </c>
      <c r="AA1266" s="14" t="str">
        <f>IF(S1266&gt;0,INDEX(挂机升级突破!$BJ$4:$BT$4,S1266),"")</f>
        <v>紫色基础材料</v>
      </c>
      <c r="AB1266" s="14">
        <f>ROUND(INDEX(挂机升级突破!$BJ$6:$BT$57,卡牌消耗!X1266,S1266)*INDEX(卡牌消耗!$B$5:$F$5,V1266),0)</f>
        <v>15</v>
      </c>
      <c r="AC1266" s="14" t="str">
        <f>IF(T1266&gt;0,INDEX(挂机升级突破!$BJ$4:$BT$4,T1266),"")</f>
        <v/>
      </c>
      <c r="AD1266" s="14" t="str">
        <f>IF(T1266&gt;0,ROUND(INDEX(挂机升级突破!$BJ$6:$BT$57,卡牌消耗!X1266,T1266)*INDEX(卡牌消耗!$B$7:$F$7,V1266),0),"")</f>
        <v/>
      </c>
    </row>
    <row r="1267" spans="16:30" ht="16.5" x14ac:dyDescent="0.2">
      <c r="P1267" s="120">
        <v>1263</v>
      </c>
      <c r="Q1267" s="14">
        <f t="shared" si="183"/>
        <v>25</v>
      </c>
      <c r="R1267" s="14">
        <f>INDEX(挂机升级突破!$BG$6:$BG$57,卡牌消耗!X1267)</f>
        <v>11</v>
      </c>
      <c r="S1267" s="14">
        <f>INDEX(挂机升级突破!BH$6:BH$57,卡牌消耗!$X1267)</f>
        <v>3</v>
      </c>
      <c r="T1267" s="14">
        <f>INDEX(挂机升级突破!BI$6:BI$57,卡牌消耗!$X1267)</f>
        <v>0</v>
      </c>
      <c r="U1267" s="14" t="str">
        <f t="shared" si="184"/>
        <v>雷震子</v>
      </c>
      <c r="V1267" s="14">
        <f t="shared" si="185"/>
        <v>3</v>
      </c>
      <c r="W1267" s="14" t="str">
        <f t="shared" si="186"/>
        <v>雷震子魂火-15</v>
      </c>
      <c r="X1267" s="14">
        <f t="shared" si="187"/>
        <v>15</v>
      </c>
      <c r="Y1267" s="14" t="str">
        <f>INDEX(挂机升级突破!$BJ$4:$BT$4,INDEX(挂机升级突破!$BG$6:$BG$57,卡牌消耗!X1267))</f>
        <v>金币</v>
      </c>
      <c r="Z1267" s="14">
        <f>ROUND(INDEX(挂机升级突破!$AZ$6:$AZ$57,卡牌消耗!X1267)*INDEX(卡牌消耗!$B$8:$F$8,V1267),0)</f>
        <v>5405</v>
      </c>
      <c r="AA1267" s="14" t="str">
        <f>IF(S1267&gt;0,INDEX(挂机升级突破!$BJ$4:$BT$4,S1267),"")</f>
        <v>紫色基础材料</v>
      </c>
      <c r="AB1267" s="14">
        <f>ROUND(INDEX(挂机升级突破!$BJ$6:$BT$57,卡牌消耗!X1267,S1267)*INDEX(卡牌消耗!$B$5:$F$5,V1267),0)</f>
        <v>15</v>
      </c>
      <c r="AC1267" s="14" t="str">
        <f>IF(T1267&gt;0,INDEX(挂机升级突破!$BJ$4:$BT$4,T1267),"")</f>
        <v/>
      </c>
      <c r="AD1267" s="14" t="str">
        <f>IF(T1267&gt;0,ROUND(INDEX(挂机升级突破!$BJ$6:$BT$57,卡牌消耗!X1267,T1267)*INDEX(卡牌消耗!$B$7:$F$7,V1267),0),"")</f>
        <v/>
      </c>
    </row>
    <row r="1268" spans="16:30" ht="16.5" x14ac:dyDescent="0.2">
      <c r="P1268" s="120">
        <v>1264</v>
      </c>
      <c r="Q1268" s="14">
        <f t="shared" si="183"/>
        <v>25</v>
      </c>
      <c r="R1268" s="14">
        <f>INDEX(挂机升级突破!$BG$6:$BG$57,卡牌消耗!X1268)</f>
        <v>11</v>
      </c>
      <c r="S1268" s="14">
        <f>INDEX(挂机升级突破!BH$6:BH$57,卡牌消耗!$X1268)</f>
        <v>3</v>
      </c>
      <c r="T1268" s="14">
        <f>INDEX(挂机升级突破!BI$6:BI$57,卡牌消耗!$X1268)</f>
        <v>0</v>
      </c>
      <c r="U1268" s="14" t="str">
        <f t="shared" si="184"/>
        <v>雷震子</v>
      </c>
      <c r="V1268" s="14">
        <f t="shared" si="185"/>
        <v>3</v>
      </c>
      <c r="W1268" s="14" t="str">
        <f t="shared" si="186"/>
        <v>雷震子魂火-16</v>
      </c>
      <c r="X1268" s="14">
        <f t="shared" si="187"/>
        <v>16</v>
      </c>
      <c r="Y1268" s="14" t="str">
        <f>INDEX(挂机升级突破!$BJ$4:$BT$4,INDEX(挂机升级突破!$BG$6:$BG$57,卡牌消耗!X1268))</f>
        <v>金币</v>
      </c>
      <c r="Z1268" s="14">
        <f>ROUND(INDEX(挂机升级突破!$AZ$6:$AZ$57,卡牌消耗!X1268)*INDEX(卡牌消耗!$B$8:$F$8,V1268),0)</f>
        <v>6030</v>
      </c>
      <c r="AA1268" s="14" t="str">
        <f>IF(S1268&gt;0,INDEX(挂机升级突破!$BJ$4:$BT$4,S1268),"")</f>
        <v>紫色基础材料</v>
      </c>
      <c r="AB1268" s="14">
        <f>ROUND(INDEX(挂机升级突破!$BJ$6:$BT$57,卡牌消耗!X1268,S1268)*INDEX(卡牌消耗!$B$5:$F$5,V1268),0)</f>
        <v>15</v>
      </c>
      <c r="AC1268" s="14" t="str">
        <f>IF(T1268&gt;0,INDEX(挂机升级突破!$BJ$4:$BT$4,T1268),"")</f>
        <v/>
      </c>
      <c r="AD1268" s="14" t="str">
        <f>IF(T1268&gt;0,ROUND(INDEX(挂机升级突破!$BJ$6:$BT$57,卡牌消耗!X1268,T1268)*INDEX(卡牌消耗!$B$7:$F$7,V1268),0),"")</f>
        <v/>
      </c>
    </row>
    <row r="1269" spans="16:30" ht="16.5" x14ac:dyDescent="0.2">
      <c r="P1269" s="120">
        <v>1265</v>
      </c>
      <c r="Q1269" s="14">
        <f t="shared" si="183"/>
        <v>25</v>
      </c>
      <c r="R1269" s="14">
        <f>INDEX(挂机升级突破!$BG$6:$BG$57,卡牌消耗!X1269)</f>
        <v>11</v>
      </c>
      <c r="S1269" s="14">
        <f>INDEX(挂机升级突破!BH$6:BH$57,卡牌消耗!$X1269)</f>
        <v>3</v>
      </c>
      <c r="T1269" s="14">
        <f>INDEX(挂机升级突破!BI$6:BI$57,卡牌消耗!$X1269)</f>
        <v>0</v>
      </c>
      <c r="U1269" s="14" t="str">
        <f t="shared" si="184"/>
        <v>雷震子</v>
      </c>
      <c r="V1269" s="14">
        <f t="shared" si="185"/>
        <v>3</v>
      </c>
      <c r="W1269" s="14" t="str">
        <f t="shared" si="186"/>
        <v>雷震子魂火-17</v>
      </c>
      <c r="X1269" s="14">
        <f t="shared" si="187"/>
        <v>17</v>
      </c>
      <c r="Y1269" s="14" t="str">
        <f>INDEX(挂机升级突破!$BJ$4:$BT$4,INDEX(挂机升级突破!$BG$6:$BG$57,卡牌消耗!X1269))</f>
        <v>金币</v>
      </c>
      <c r="Z1269" s="14">
        <f>ROUND(INDEX(挂机升级突破!$AZ$6:$AZ$57,卡牌消耗!X1269)*INDEX(卡牌消耗!$B$8:$F$8,V1269),0)</f>
        <v>6760</v>
      </c>
      <c r="AA1269" s="14" t="str">
        <f>IF(S1269&gt;0,INDEX(挂机升级突破!$BJ$4:$BT$4,S1269),"")</f>
        <v>紫色基础材料</v>
      </c>
      <c r="AB1269" s="14">
        <f>ROUND(INDEX(挂机升级突破!$BJ$6:$BT$57,卡牌消耗!X1269,S1269)*INDEX(卡牌消耗!$B$5:$F$5,V1269),0)</f>
        <v>30</v>
      </c>
      <c r="AC1269" s="14" t="str">
        <f>IF(T1269&gt;0,INDEX(挂机升级突破!$BJ$4:$BT$4,T1269),"")</f>
        <v/>
      </c>
      <c r="AD1269" s="14" t="str">
        <f>IF(T1269&gt;0,ROUND(INDEX(挂机升级突破!$BJ$6:$BT$57,卡牌消耗!X1269,T1269)*INDEX(卡牌消耗!$B$7:$F$7,V1269),0),"")</f>
        <v/>
      </c>
    </row>
    <row r="1270" spans="16:30" ht="16.5" x14ac:dyDescent="0.2">
      <c r="P1270" s="120">
        <v>1266</v>
      </c>
      <c r="Q1270" s="14">
        <f t="shared" si="183"/>
        <v>25</v>
      </c>
      <c r="R1270" s="14">
        <f>INDEX(挂机升级突破!$BG$6:$BG$57,卡牌消耗!X1270)</f>
        <v>11</v>
      </c>
      <c r="S1270" s="14">
        <f>INDEX(挂机升级突破!BH$6:BH$57,卡牌消耗!$X1270)</f>
        <v>3</v>
      </c>
      <c r="T1270" s="14">
        <f>INDEX(挂机升级突破!BI$6:BI$57,卡牌消耗!$X1270)</f>
        <v>0</v>
      </c>
      <c r="U1270" s="14" t="str">
        <f t="shared" si="184"/>
        <v>雷震子</v>
      </c>
      <c r="V1270" s="14">
        <f t="shared" si="185"/>
        <v>3</v>
      </c>
      <c r="W1270" s="14" t="str">
        <f t="shared" si="186"/>
        <v>雷震子魂火-18</v>
      </c>
      <c r="X1270" s="14">
        <f t="shared" si="187"/>
        <v>18</v>
      </c>
      <c r="Y1270" s="14" t="str">
        <f>INDEX(挂机升级突破!$BJ$4:$BT$4,INDEX(挂机升级突破!$BG$6:$BG$57,卡牌消耗!X1270))</f>
        <v>金币</v>
      </c>
      <c r="Z1270" s="14">
        <f>ROUND(INDEX(挂机升级突破!$AZ$6:$AZ$57,卡牌消耗!X1270)*INDEX(卡牌消耗!$B$8:$F$8,V1270),0)</f>
        <v>7540</v>
      </c>
      <c r="AA1270" s="14" t="str">
        <f>IF(S1270&gt;0,INDEX(挂机升级突破!$BJ$4:$BT$4,S1270),"")</f>
        <v>紫色基础材料</v>
      </c>
      <c r="AB1270" s="14">
        <f>ROUND(INDEX(挂机升级突破!$BJ$6:$BT$57,卡牌消耗!X1270,S1270)*INDEX(卡牌消耗!$B$5:$F$5,V1270),0)</f>
        <v>30</v>
      </c>
      <c r="AC1270" s="14" t="str">
        <f>IF(T1270&gt;0,INDEX(挂机升级突破!$BJ$4:$BT$4,T1270),"")</f>
        <v/>
      </c>
      <c r="AD1270" s="14" t="str">
        <f>IF(T1270&gt;0,ROUND(INDEX(挂机升级突破!$BJ$6:$BT$57,卡牌消耗!X1270,T1270)*INDEX(卡牌消耗!$B$7:$F$7,V1270),0),"")</f>
        <v/>
      </c>
    </row>
    <row r="1271" spans="16:30" ht="16.5" x14ac:dyDescent="0.2">
      <c r="P1271" s="120">
        <v>1267</v>
      </c>
      <c r="Q1271" s="14">
        <f t="shared" si="183"/>
        <v>25</v>
      </c>
      <c r="R1271" s="14">
        <f>INDEX(挂机升级突破!$BG$6:$BG$57,卡牌消耗!X1271)</f>
        <v>11</v>
      </c>
      <c r="S1271" s="14">
        <f>INDEX(挂机升级突破!BH$6:BH$57,卡牌消耗!$X1271)</f>
        <v>3</v>
      </c>
      <c r="T1271" s="14">
        <f>INDEX(挂机升级突破!BI$6:BI$57,卡牌消耗!$X1271)</f>
        <v>0</v>
      </c>
      <c r="U1271" s="14" t="str">
        <f t="shared" si="184"/>
        <v>雷震子</v>
      </c>
      <c r="V1271" s="14">
        <f t="shared" si="185"/>
        <v>3</v>
      </c>
      <c r="W1271" s="14" t="str">
        <f t="shared" si="186"/>
        <v>雷震子魂火-19</v>
      </c>
      <c r="X1271" s="14">
        <f t="shared" si="187"/>
        <v>19</v>
      </c>
      <c r="Y1271" s="14" t="str">
        <f>INDEX(挂机升级突破!$BJ$4:$BT$4,INDEX(挂机升级突破!$BG$6:$BG$57,卡牌消耗!X1271))</f>
        <v>金币</v>
      </c>
      <c r="Z1271" s="14">
        <f>ROUND(INDEX(挂机升级突破!$AZ$6:$AZ$57,卡牌消耗!X1271)*INDEX(卡牌消耗!$B$8:$F$8,V1271),0)</f>
        <v>8250</v>
      </c>
      <c r="AA1271" s="14" t="str">
        <f>IF(S1271&gt;0,INDEX(挂机升级突破!$BJ$4:$BT$4,S1271),"")</f>
        <v>紫色基础材料</v>
      </c>
      <c r="AB1271" s="14">
        <f>ROUND(INDEX(挂机升级突破!$BJ$6:$BT$57,卡牌消耗!X1271,S1271)*INDEX(卡牌消耗!$B$5:$F$5,V1271),0)</f>
        <v>30</v>
      </c>
      <c r="AC1271" s="14" t="str">
        <f>IF(T1271&gt;0,INDEX(挂机升级突破!$BJ$4:$BT$4,T1271),"")</f>
        <v/>
      </c>
      <c r="AD1271" s="14" t="str">
        <f>IF(T1271&gt;0,ROUND(INDEX(挂机升级突破!$BJ$6:$BT$57,卡牌消耗!X1271,T1271)*INDEX(卡牌消耗!$B$7:$F$7,V1271),0),"")</f>
        <v/>
      </c>
    </row>
    <row r="1272" spans="16:30" ht="16.5" x14ac:dyDescent="0.2">
      <c r="P1272" s="120">
        <v>1268</v>
      </c>
      <c r="Q1272" s="14">
        <f t="shared" si="183"/>
        <v>25</v>
      </c>
      <c r="R1272" s="14">
        <f>INDEX(挂机升级突破!$BG$6:$BG$57,卡牌消耗!X1272)</f>
        <v>11</v>
      </c>
      <c r="S1272" s="14">
        <f>INDEX(挂机升级突破!BH$6:BH$57,卡牌消耗!$X1272)</f>
        <v>3</v>
      </c>
      <c r="T1272" s="14">
        <f>INDEX(挂机升级突破!BI$6:BI$57,卡牌消耗!$X1272)</f>
        <v>0</v>
      </c>
      <c r="U1272" s="14" t="str">
        <f t="shared" si="184"/>
        <v>雷震子</v>
      </c>
      <c r="V1272" s="14">
        <f t="shared" si="185"/>
        <v>3</v>
      </c>
      <c r="W1272" s="14" t="str">
        <f t="shared" si="186"/>
        <v>雷震子魂火-20</v>
      </c>
      <c r="X1272" s="14">
        <f t="shared" si="187"/>
        <v>20</v>
      </c>
      <c r="Y1272" s="14" t="str">
        <f>INDEX(挂机升级突破!$BJ$4:$BT$4,INDEX(挂机升级突破!$BG$6:$BG$57,卡牌消耗!X1272))</f>
        <v>金币</v>
      </c>
      <c r="Z1272" s="14">
        <f>ROUND(INDEX(挂机升级突破!$AZ$6:$AZ$57,卡牌消耗!X1272)*INDEX(卡牌消耗!$B$8:$F$8,V1272),0)</f>
        <v>9200</v>
      </c>
      <c r="AA1272" s="14" t="str">
        <f>IF(S1272&gt;0,INDEX(挂机升级突破!$BJ$4:$BT$4,S1272),"")</f>
        <v>紫色基础材料</v>
      </c>
      <c r="AB1272" s="14">
        <f>ROUND(INDEX(挂机升级突破!$BJ$6:$BT$57,卡牌消耗!X1272,S1272)*INDEX(卡牌消耗!$B$5:$F$5,V1272),0)</f>
        <v>50</v>
      </c>
      <c r="AC1272" s="14" t="str">
        <f>IF(T1272&gt;0,INDEX(挂机升级突破!$BJ$4:$BT$4,T1272),"")</f>
        <v/>
      </c>
      <c r="AD1272" s="14" t="str">
        <f>IF(T1272&gt;0,ROUND(INDEX(挂机升级突破!$BJ$6:$BT$57,卡牌消耗!X1272,T1272)*INDEX(卡牌消耗!$B$7:$F$7,V1272),0),"")</f>
        <v/>
      </c>
    </row>
    <row r="1273" spans="16:30" ht="16.5" x14ac:dyDescent="0.2">
      <c r="P1273" s="120">
        <v>1269</v>
      </c>
      <c r="Q1273" s="14">
        <f t="shared" si="183"/>
        <v>25</v>
      </c>
      <c r="R1273" s="14">
        <f>INDEX(挂机升级突破!$BG$6:$BG$57,卡牌消耗!X1273)</f>
        <v>11</v>
      </c>
      <c r="S1273" s="14">
        <f>INDEX(挂机升级突破!BH$6:BH$57,卡牌消耗!$X1273)</f>
        <v>3</v>
      </c>
      <c r="T1273" s="14">
        <f>INDEX(挂机升级突破!BI$6:BI$57,卡牌消耗!$X1273)</f>
        <v>0</v>
      </c>
      <c r="U1273" s="14" t="str">
        <f t="shared" si="184"/>
        <v>雷震子</v>
      </c>
      <c r="V1273" s="14">
        <f t="shared" si="185"/>
        <v>3</v>
      </c>
      <c r="W1273" s="14" t="str">
        <f t="shared" si="186"/>
        <v>雷震子魂火-21</v>
      </c>
      <c r="X1273" s="14">
        <f t="shared" si="187"/>
        <v>21</v>
      </c>
      <c r="Y1273" s="14" t="str">
        <f>INDEX(挂机升级突破!$BJ$4:$BT$4,INDEX(挂机升级突破!$BG$6:$BG$57,卡牌消耗!X1273))</f>
        <v>金币</v>
      </c>
      <c r="Z1273" s="14">
        <f>ROUND(INDEX(挂机升级突破!$AZ$6:$AZ$57,卡牌消耗!X1273)*INDEX(卡牌消耗!$B$8:$F$8,V1273),0)</f>
        <v>10140</v>
      </c>
      <c r="AA1273" s="14" t="str">
        <f>IF(S1273&gt;0,INDEX(挂机升级突破!$BJ$4:$BT$4,S1273),"")</f>
        <v>紫色基础材料</v>
      </c>
      <c r="AB1273" s="14">
        <f>ROUND(INDEX(挂机升级突破!$BJ$6:$BT$57,卡牌消耗!X1273,S1273)*INDEX(卡牌消耗!$B$5:$F$5,V1273),0)</f>
        <v>50</v>
      </c>
      <c r="AC1273" s="14" t="str">
        <f>IF(T1273&gt;0,INDEX(挂机升级突破!$BJ$4:$BT$4,T1273),"")</f>
        <v/>
      </c>
      <c r="AD1273" s="14" t="str">
        <f>IF(T1273&gt;0,ROUND(INDEX(挂机升级突破!$BJ$6:$BT$57,卡牌消耗!X1273,T1273)*INDEX(卡牌消耗!$B$7:$F$7,V1273),0),"")</f>
        <v/>
      </c>
    </row>
    <row r="1274" spans="16:30" ht="16.5" x14ac:dyDescent="0.2">
      <c r="P1274" s="120">
        <v>1270</v>
      </c>
      <c r="Q1274" s="14">
        <f t="shared" si="183"/>
        <v>25</v>
      </c>
      <c r="R1274" s="14">
        <f>INDEX(挂机升级突破!$BG$6:$BG$57,卡牌消耗!X1274)</f>
        <v>11</v>
      </c>
      <c r="S1274" s="14">
        <f>INDEX(挂机升级突破!BH$6:BH$57,卡牌消耗!$X1274)</f>
        <v>3</v>
      </c>
      <c r="T1274" s="14">
        <f>INDEX(挂机升级突破!BI$6:BI$57,卡牌消耗!$X1274)</f>
        <v>0</v>
      </c>
      <c r="U1274" s="14" t="str">
        <f t="shared" si="184"/>
        <v>雷震子</v>
      </c>
      <c r="V1274" s="14">
        <f t="shared" si="185"/>
        <v>3</v>
      </c>
      <c r="W1274" s="14" t="str">
        <f t="shared" si="186"/>
        <v>雷震子魂火-22</v>
      </c>
      <c r="X1274" s="14">
        <f t="shared" si="187"/>
        <v>22</v>
      </c>
      <c r="Y1274" s="14" t="str">
        <f>INDEX(挂机升级突破!$BJ$4:$BT$4,INDEX(挂机升级突破!$BG$6:$BG$57,卡牌消耗!X1274))</f>
        <v>金币</v>
      </c>
      <c r="Z1274" s="14">
        <f>ROUND(INDEX(挂机升级突破!$AZ$6:$AZ$57,卡牌消耗!X1274)*INDEX(卡牌消耗!$B$8:$F$8,V1274),0)</f>
        <v>11310</v>
      </c>
      <c r="AA1274" s="14" t="str">
        <f>IF(S1274&gt;0,INDEX(挂机升级突破!$BJ$4:$BT$4,S1274),"")</f>
        <v>紫色基础材料</v>
      </c>
      <c r="AB1274" s="14">
        <f>ROUND(INDEX(挂机升级突破!$BJ$6:$BT$57,卡牌消耗!X1274,S1274)*INDEX(卡牌消耗!$B$5:$F$5,V1274),0)</f>
        <v>50</v>
      </c>
      <c r="AC1274" s="14" t="str">
        <f>IF(T1274&gt;0,INDEX(挂机升级突破!$BJ$4:$BT$4,T1274),"")</f>
        <v/>
      </c>
      <c r="AD1274" s="14" t="str">
        <f>IF(T1274&gt;0,ROUND(INDEX(挂机升级突破!$BJ$6:$BT$57,卡牌消耗!X1274,T1274)*INDEX(卡牌消耗!$B$7:$F$7,V1274),0),"")</f>
        <v/>
      </c>
    </row>
    <row r="1275" spans="16:30" ht="16.5" x14ac:dyDescent="0.2">
      <c r="P1275" s="120">
        <v>1271</v>
      </c>
      <c r="Q1275" s="14">
        <f t="shared" si="183"/>
        <v>25</v>
      </c>
      <c r="R1275" s="14">
        <f>INDEX(挂机升级突破!$BG$6:$BG$57,卡牌消耗!X1275)</f>
        <v>11</v>
      </c>
      <c r="S1275" s="14">
        <f>INDEX(挂机升级突破!BH$6:BH$57,卡牌消耗!$X1275)</f>
        <v>4</v>
      </c>
      <c r="T1275" s="14">
        <f>INDEX(挂机升级突破!BI$6:BI$57,卡牌消耗!$X1275)</f>
        <v>0</v>
      </c>
      <c r="U1275" s="14" t="str">
        <f t="shared" si="184"/>
        <v>雷震子</v>
      </c>
      <c r="V1275" s="14">
        <f t="shared" si="185"/>
        <v>3</v>
      </c>
      <c r="W1275" s="14" t="str">
        <f t="shared" si="186"/>
        <v>雷震子魂火-23</v>
      </c>
      <c r="X1275" s="14">
        <f t="shared" si="187"/>
        <v>23</v>
      </c>
      <c r="Y1275" s="14" t="str">
        <f>INDEX(挂机升级突破!$BJ$4:$BT$4,INDEX(挂机升级突破!$BG$6:$BG$57,卡牌消耗!X1275))</f>
        <v>金币</v>
      </c>
      <c r="Z1275" s="14">
        <f>ROUND(INDEX(挂机升级突破!$AZ$6:$AZ$57,卡牌消耗!X1275)*INDEX(卡牌消耗!$B$8:$F$8,V1275),0)</f>
        <v>12480</v>
      </c>
      <c r="AA1275" s="14" t="str">
        <f>IF(S1275&gt;0,INDEX(挂机升级突破!$BJ$4:$BT$4,S1275),"")</f>
        <v>橙色基础材料</v>
      </c>
      <c r="AB1275" s="14">
        <f>ROUND(INDEX(挂机升级突破!$BJ$6:$BT$57,卡牌消耗!X1275,S1275)*INDEX(卡牌消耗!$B$5:$F$5,V1275),0)</f>
        <v>13</v>
      </c>
      <c r="AC1275" s="14" t="str">
        <f>IF(T1275&gt;0,INDEX(挂机升级突破!$BJ$4:$BT$4,T1275),"")</f>
        <v/>
      </c>
      <c r="AD1275" s="14" t="str">
        <f>IF(T1275&gt;0,ROUND(INDEX(挂机升级突破!$BJ$6:$BT$57,卡牌消耗!X1275,T1275)*INDEX(卡牌消耗!$B$7:$F$7,V1275),0),"")</f>
        <v/>
      </c>
    </row>
    <row r="1276" spans="16:30" ht="16.5" x14ac:dyDescent="0.2">
      <c r="P1276" s="120">
        <v>1272</v>
      </c>
      <c r="Q1276" s="14">
        <f t="shared" si="183"/>
        <v>25</v>
      </c>
      <c r="R1276" s="14">
        <f>INDEX(挂机升级突破!$BG$6:$BG$57,卡牌消耗!X1276)</f>
        <v>11</v>
      </c>
      <c r="S1276" s="14">
        <f>INDEX(挂机升级突破!BH$6:BH$57,卡牌消耗!$X1276)</f>
        <v>4</v>
      </c>
      <c r="T1276" s="14">
        <f>INDEX(挂机升级突破!BI$6:BI$57,卡牌消耗!$X1276)</f>
        <v>0</v>
      </c>
      <c r="U1276" s="14" t="str">
        <f t="shared" si="184"/>
        <v>雷震子</v>
      </c>
      <c r="V1276" s="14">
        <f t="shared" si="185"/>
        <v>3</v>
      </c>
      <c r="W1276" s="14" t="str">
        <f t="shared" si="186"/>
        <v>雷震子魂火-24</v>
      </c>
      <c r="X1276" s="14">
        <f t="shared" si="187"/>
        <v>24</v>
      </c>
      <c r="Y1276" s="14" t="str">
        <f>INDEX(挂机升级突破!$BJ$4:$BT$4,INDEX(挂机升级突破!$BG$6:$BG$57,卡牌消耗!X1276))</f>
        <v>金币</v>
      </c>
      <c r="Z1276" s="14">
        <f>ROUND(INDEX(挂机升级突破!$AZ$6:$AZ$57,卡牌消耗!X1276)*INDEX(卡牌消耗!$B$8:$F$8,V1276),0)</f>
        <v>13920</v>
      </c>
      <c r="AA1276" s="14" t="str">
        <f>IF(S1276&gt;0,INDEX(挂机升级突破!$BJ$4:$BT$4,S1276),"")</f>
        <v>橙色基础材料</v>
      </c>
      <c r="AB1276" s="14">
        <f>ROUND(INDEX(挂机升级突破!$BJ$6:$BT$57,卡牌消耗!X1276,S1276)*INDEX(卡牌消耗!$B$5:$F$5,V1276),0)</f>
        <v>13</v>
      </c>
      <c r="AC1276" s="14" t="str">
        <f>IF(T1276&gt;0,INDEX(挂机升级突破!$BJ$4:$BT$4,T1276),"")</f>
        <v/>
      </c>
      <c r="AD1276" s="14" t="str">
        <f>IF(T1276&gt;0,ROUND(INDEX(挂机升级突破!$BJ$6:$BT$57,卡牌消耗!X1276,T1276)*INDEX(卡牌消耗!$B$7:$F$7,V1276),0),"")</f>
        <v/>
      </c>
    </row>
    <row r="1277" spans="16:30" ht="16.5" x14ac:dyDescent="0.2">
      <c r="P1277" s="120">
        <v>1273</v>
      </c>
      <c r="Q1277" s="14">
        <f t="shared" si="183"/>
        <v>25</v>
      </c>
      <c r="R1277" s="14">
        <f>INDEX(挂机升级突破!$BG$6:$BG$57,卡牌消耗!X1277)</f>
        <v>11</v>
      </c>
      <c r="S1277" s="14">
        <f>INDEX(挂机升级突破!BH$6:BH$57,卡牌消耗!$X1277)</f>
        <v>4</v>
      </c>
      <c r="T1277" s="14">
        <f>INDEX(挂机升级突破!BI$6:BI$57,卡牌消耗!$X1277)</f>
        <v>0</v>
      </c>
      <c r="U1277" s="14" t="str">
        <f t="shared" si="184"/>
        <v>雷震子</v>
      </c>
      <c r="V1277" s="14">
        <f t="shared" si="185"/>
        <v>3</v>
      </c>
      <c r="W1277" s="14" t="str">
        <f t="shared" si="186"/>
        <v>雷震子魂火-25</v>
      </c>
      <c r="X1277" s="14">
        <f t="shared" si="187"/>
        <v>25</v>
      </c>
      <c r="Y1277" s="14" t="str">
        <f>INDEX(挂机升级突破!$BJ$4:$BT$4,INDEX(挂机升级突破!$BG$6:$BG$57,卡牌消耗!X1277))</f>
        <v>金币</v>
      </c>
      <c r="Z1277" s="14">
        <f>ROUND(INDEX(挂机升级突破!$AZ$6:$AZ$57,卡牌消耗!X1277)*INDEX(卡牌消耗!$B$8:$F$8,V1277),0)</f>
        <v>17160</v>
      </c>
      <c r="AA1277" s="14" t="str">
        <f>IF(S1277&gt;0,INDEX(挂机升级突破!$BJ$4:$BT$4,S1277),"")</f>
        <v>橙色基础材料</v>
      </c>
      <c r="AB1277" s="14">
        <f>ROUND(INDEX(挂机升级突破!$BJ$6:$BT$57,卡牌消耗!X1277,S1277)*INDEX(卡牌消耗!$B$5:$F$5,V1277),0)</f>
        <v>13</v>
      </c>
      <c r="AC1277" s="14" t="str">
        <f>IF(T1277&gt;0,INDEX(挂机升级突破!$BJ$4:$BT$4,T1277),"")</f>
        <v/>
      </c>
      <c r="AD1277" s="14" t="str">
        <f>IF(T1277&gt;0,ROUND(INDEX(挂机升级突破!$BJ$6:$BT$57,卡牌消耗!X1277,T1277)*INDEX(卡牌消耗!$B$7:$F$7,V1277),0),"")</f>
        <v/>
      </c>
    </row>
    <row r="1278" spans="16:30" ht="16.5" x14ac:dyDescent="0.2">
      <c r="P1278" s="120">
        <v>1274</v>
      </c>
      <c r="Q1278" s="14">
        <f t="shared" si="183"/>
        <v>25</v>
      </c>
      <c r="R1278" s="14">
        <f>INDEX(挂机升级突破!$BG$6:$BG$57,卡牌消耗!X1278)</f>
        <v>11</v>
      </c>
      <c r="S1278" s="14">
        <f>INDEX(挂机升级突破!BH$6:BH$57,卡牌消耗!$X1278)</f>
        <v>4</v>
      </c>
      <c r="T1278" s="14">
        <f>INDEX(挂机升级突破!BI$6:BI$57,卡牌消耗!$X1278)</f>
        <v>0</v>
      </c>
      <c r="U1278" s="14" t="str">
        <f t="shared" si="184"/>
        <v>雷震子</v>
      </c>
      <c r="V1278" s="14">
        <f t="shared" si="185"/>
        <v>3</v>
      </c>
      <c r="W1278" s="14" t="str">
        <f t="shared" si="186"/>
        <v>雷震子魂火-26</v>
      </c>
      <c r="X1278" s="14">
        <f t="shared" si="187"/>
        <v>26</v>
      </c>
      <c r="Y1278" s="14" t="str">
        <f>INDEX(挂机升级突破!$BJ$4:$BT$4,INDEX(挂机升级突破!$BG$6:$BG$57,卡牌消耗!X1278))</f>
        <v>金币</v>
      </c>
      <c r="Z1278" s="14">
        <f>ROUND(INDEX(挂机升级突破!$AZ$6:$AZ$57,卡牌消耗!X1278)*INDEX(卡牌消耗!$B$8:$F$8,V1278),0)</f>
        <v>19140</v>
      </c>
      <c r="AA1278" s="14" t="str">
        <f>IF(S1278&gt;0,INDEX(挂机升级突破!$BJ$4:$BT$4,S1278),"")</f>
        <v>橙色基础材料</v>
      </c>
      <c r="AB1278" s="14">
        <f>ROUND(INDEX(挂机升级突破!$BJ$6:$BT$57,卡牌消耗!X1278,S1278)*INDEX(卡牌消耗!$B$5:$F$5,V1278),0)</f>
        <v>16</v>
      </c>
      <c r="AC1278" s="14" t="str">
        <f>IF(T1278&gt;0,INDEX(挂机升级突破!$BJ$4:$BT$4,T1278),"")</f>
        <v/>
      </c>
      <c r="AD1278" s="14" t="str">
        <f>IF(T1278&gt;0,ROUND(INDEX(挂机升级突破!$BJ$6:$BT$57,卡牌消耗!X1278,T1278)*INDEX(卡牌消耗!$B$7:$F$7,V1278),0),"")</f>
        <v/>
      </c>
    </row>
    <row r="1279" spans="16:30" ht="16.5" x14ac:dyDescent="0.2">
      <c r="P1279" s="120">
        <v>1275</v>
      </c>
      <c r="Q1279" s="14">
        <f t="shared" si="183"/>
        <v>25</v>
      </c>
      <c r="R1279" s="14">
        <f>INDEX(挂机升级突破!$BG$6:$BG$57,卡牌消耗!X1279)</f>
        <v>11</v>
      </c>
      <c r="S1279" s="14">
        <f>INDEX(挂机升级突破!BH$6:BH$57,卡牌消耗!$X1279)</f>
        <v>4</v>
      </c>
      <c r="T1279" s="14">
        <f>INDEX(挂机升级突破!BI$6:BI$57,卡牌消耗!$X1279)</f>
        <v>0</v>
      </c>
      <c r="U1279" s="14" t="str">
        <f t="shared" si="184"/>
        <v>雷震子</v>
      </c>
      <c r="V1279" s="14">
        <f t="shared" si="185"/>
        <v>3</v>
      </c>
      <c r="W1279" s="14" t="str">
        <f t="shared" si="186"/>
        <v>雷震子魂火-27</v>
      </c>
      <c r="X1279" s="14">
        <f t="shared" si="187"/>
        <v>27</v>
      </c>
      <c r="Y1279" s="14" t="str">
        <f>INDEX(挂机升级突破!$BJ$4:$BT$4,INDEX(挂机升级突破!$BG$6:$BG$57,卡牌消耗!X1279))</f>
        <v>金币</v>
      </c>
      <c r="Z1279" s="14">
        <f>ROUND(INDEX(挂机升级突破!$AZ$6:$AZ$57,卡牌消耗!X1279)*INDEX(卡牌消耗!$B$8:$F$8,V1279),0)</f>
        <v>21490</v>
      </c>
      <c r="AA1279" s="14" t="str">
        <f>IF(S1279&gt;0,INDEX(挂机升级突破!$BJ$4:$BT$4,S1279),"")</f>
        <v>橙色基础材料</v>
      </c>
      <c r="AB1279" s="14">
        <f>ROUND(INDEX(挂机升级突破!$BJ$6:$BT$57,卡牌消耗!X1279,S1279)*INDEX(卡牌消耗!$B$5:$F$5,V1279),0)</f>
        <v>16</v>
      </c>
      <c r="AC1279" s="14" t="str">
        <f>IF(T1279&gt;0,INDEX(挂机升级突破!$BJ$4:$BT$4,T1279),"")</f>
        <v/>
      </c>
      <c r="AD1279" s="14" t="str">
        <f>IF(T1279&gt;0,ROUND(INDEX(挂机升级突破!$BJ$6:$BT$57,卡牌消耗!X1279,T1279)*INDEX(卡牌消耗!$B$7:$F$7,V1279),0),"")</f>
        <v/>
      </c>
    </row>
    <row r="1280" spans="16:30" ht="16.5" x14ac:dyDescent="0.2">
      <c r="P1280" s="120">
        <v>1276</v>
      </c>
      <c r="Q1280" s="14">
        <f t="shared" si="183"/>
        <v>25</v>
      </c>
      <c r="R1280" s="14">
        <f>INDEX(挂机升级突破!$BG$6:$BG$57,卡牌消耗!X1280)</f>
        <v>11</v>
      </c>
      <c r="S1280" s="14">
        <f>INDEX(挂机升级突破!BH$6:BH$57,卡牌消耗!$X1280)</f>
        <v>4</v>
      </c>
      <c r="T1280" s="14">
        <f>INDEX(挂机升级突破!BI$6:BI$57,卡牌消耗!$X1280)</f>
        <v>0</v>
      </c>
      <c r="U1280" s="14" t="str">
        <f t="shared" si="184"/>
        <v>雷震子</v>
      </c>
      <c r="V1280" s="14">
        <f t="shared" si="185"/>
        <v>3</v>
      </c>
      <c r="W1280" s="14" t="str">
        <f t="shared" si="186"/>
        <v>雷震子魂火-28</v>
      </c>
      <c r="X1280" s="14">
        <f t="shared" si="187"/>
        <v>28</v>
      </c>
      <c r="Y1280" s="14" t="str">
        <f>INDEX(挂机升级突破!$BJ$4:$BT$4,INDEX(挂机升级突破!$BG$6:$BG$57,卡牌消耗!X1280))</f>
        <v>金币</v>
      </c>
      <c r="Z1280" s="14">
        <f>ROUND(INDEX(挂机升级突破!$AZ$6:$AZ$57,卡牌消耗!X1280)*INDEX(卡牌消耗!$B$8:$F$8,V1280),0)</f>
        <v>23970</v>
      </c>
      <c r="AA1280" s="14" t="str">
        <f>IF(S1280&gt;0,INDEX(挂机升级突破!$BJ$4:$BT$4,S1280),"")</f>
        <v>橙色基础材料</v>
      </c>
      <c r="AB1280" s="14">
        <f>ROUND(INDEX(挂机升级突破!$BJ$6:$BT$57,卡牌消耗!X1280,S1280)*INDEX(卡牌消耗!$B$5:$F$5,V1280),0)</f>
        <v>16</v>
      </c>
      <c r="AC1280" s="14" t="str">
        <f>IF(T1280&gt;0,INDEX(挂机升级突破!$BJ$4:$BT$4,T1280),"")</f>
        <v/>
      </c>
      <c r="AD1280" s="14" t="str">
        <f>IF(T1280&gt;0,ROUND(INDEX(挂机升级突破!$BJ$6:$BT$57,卡牌消耗!X1280,T1280)*INDEX(卡牌消耗!$B$7:$F$7,V1280),0),"")</f>
        <v/>
      </c>
    </row>
    <row r="1281" spans="16:30" ht="16.5" x14ac:dyDescent="0.2">
      <c r="P1281" s="120">
        <v>1277</v>
      </c>
      <c r="Q1281" s="14">
        <f t="shared" si="183"/>
        <v>25</v>
      </c>
      <c r="R1281" s="14">
        <f>INDEX(挂机升级突破!$BG$6:$BG$57,卡牌消耗!X1281)</f>
        <v>11</v>
      </c>
      <c r="S1281" s="14">
        <f>INDEX(挂机升级突破!BH$6:BH$57,卡牌消耗!$X1281)</f>
        <v>4</v>
      </c>
      <c r="T1281" s="14">
        <f>INDEX(挂机升级突破!BI$6:BI$57,卡牌消耗!$X1281)</f>
        <v>0</v>
      </c>
      <c r="U1281" s="14" t="str">
        <f t="shared" si="184"/>
        <v>雷震子</v>
      </c>
      <c r="V1281" s="14">
        <f t="shared" si="185"/>
        <v>3</v>
      </c>
      <c r="W1281" s="14" t="str">
        <f t="shared" si="186"/>
        <v>雷震子魂火-29</v>
      </c>
      <c r="X1281" s="14">
        <f t="shared" si="187"/>
        <v>29</v>
      </c>
      <c r="Y1281" s="14" t="str">
        <f>INDEX(挂机升级突破!$BJ$4:$BT$4,INDEX(挂机升级突破!$BG$6:$BG$57,卡牌消耗!X1281))</f>
        <v>金币</v>
      </c>
      <c r="Z1281" s="14">
        <f>ROUND(INDEX(挂机升级突破!$AZ$6:$AZ$57,卡牌消耗!X1281)*INDEX(卡牌消耗!$B$8:$F$8,V1281),0)</f>
        <v>24785</v>
      </c>
      <c r="AA1281" s="14" t="str">
        <f>IF(S1281&gt;0,INDEX(挂机升级突破!$BJ$4:$BT$4,S1281),"")</f>
        <v>橙色基础材料</v>
      </c>
      <c r="AB1281" s="14">
        <f>ROUND(INDEX(挂机升级突破!$BJ$6:$BT$57,卡牌消耗!X1281,S1281)*INDEX(卡牌消耗!$B$5:$F$5,V1281),0)</f>
        <v>19</v>
      </c>
      <c r="AC1281" s="14" t="str">
        <f>IF(T1281&gt;0,INDEX(挂机升级突破!$BJ$4:$BT$4,T1281),"")</f>
        <v/>
      </c>
      <c r="AD1281" s="14" t="str">
        <f>IF(T1281&gt;0,ROUND(INDEX(挂机升级突破!$BJ$6:$BT$57,卡牌消耗!X1281,T1281)*INDEX(卡牌消耗!$B$7:$F$7,V1281),0),"")</f>
        <v/>
      </c>
    </row>
    <row r="1282" spans="16:30" ht="16.5" x14ac:dyDescent="0.2">
      <c r="P1282" s="120">
        <v>1278</v>
      </c>
      <c r="Q1282" s="14">
        <f t="shared" si="183"/>
        <v>25</v>
      </c>
      <c r="R1282" s="14">
        <f>INDEX(挂机升级突破!$BG$6:$BG$57,卡牌消耗!X1282)</f>
        <v>11</v>
      </c>
      <c r="S1282" s="14">
        <f>INDEX(挂机升级突破!BH$6:BH$57,卡牌消耗!$X1282)</f>
        <v>4</v>
      </c>
      <c r="T1282" s="14">
        <f>INDEX(挂机升级突破!BI$6:BI$57,卡牌消耗!$X1282)</f>
        <v>0</v>
      </c>
      <c r="U1282" s="14" t="str">
        <f t="shared" si="184"/>
        <v>雷震子</v>
      </c>
      <c r="V1282" s="14">
        <f t="shared" si="185"/>
        <v>3</v>
      </c>
      <c r="W1282" s="14" t="str">
        <f t="shared" si="186"/>
        <v>雷震子魂火-30</v>
      </c>
      <c r="X1282" s="14">
        <f t="shared" si="187"/>
        <v>30</v>
      </c>
      <c r="Y1282" s="14" t="str">
        <f>INDEX(挂机升级突破!$BJ$4:$BT$4,INDEX(挂机升级突破!$BG$6:$BG$57,卡牌消耗!X1282))</f>
        <v>金币</v>
      </c>
      <c r="Z1282" s="14">
        <f>ROUND(INDEX(挂机升级突破!$AZ$6:$AZ$57,卡牌消耗!X1282)*INDEX(卡牌消耗!$B$8:$F$8,V1282),0)</f>
        <v>27645</v>
      </c>
      <c r="AA1282" s="14" t="str">
        <f>IF(S1282&gt;0,INDEX(挂机升级突破!$BJ$4:$BT$4,S1282),"")</f>
        <v>橙色基础材料</v>
      </c>
      <c r="AB1282" s="14">
        <f>ROUND(INDEX(挂机升级突破!$BJ$6:$BT$57,卡牌消耗!X1282,S1282)*INDEX(卡牌消耗!$B$5:$F$5,V1282),0)</f>
        <v>19</v>
      </c>
      <c r="AC1282" s="14" t="str">
        <f>IF(T1282&gt;0,INDEX(挂机升级突破!$BJ$4:$BT$4,T1282),"")</f>
        <v/>
      </c>
      <c r="AD1282" s="14" t="str">
        <f>IF(T1282&gt;0,ROUND(INDEX(挂机升级突破!$BJ$6:$BT$57,卡牌消耗!X1282,T1282)*INDEX(卡牌消耗!$B$7:$F$7,V1282),0),"")</f>
        <v/>
      </c>
    </row>
    <row r="1283" spans="16:30" ht="16.5" x14ac:dyDescent="0.2">
      <c r="P1283" s="120">
        <v>1279</v>
      </c>
      <c r="Q1283" s="14">
        <f t="shared" si="183"/>
        <v>25</v>
      </c>
      <c r="R1283" s="14">
        <f>INDEX(挂机升级突破!$BG$6:$BG$57,卡牌消耗!X1283)</f>
        <v>11</v>
      </c>
      <c r="S1283" s="14">
        <f>INDEX(挂机升级突破!BH$6:BH$57,卡牌消耗!$X1283)</f>
        <v>4</v>
      </c>
      <c r="T1283" s="14">
        <f>INDEX(挂机升级突破!BI$6:BI$57,卡牌消耗!$X1283)</f>
        <v>0</v>
      </c>
      <c r="U1283" s="14" t="str">
        <f t="shared" si="184"/>
        <v>雷震子</v>
      </c>
      <c r="V1283" s="14">
        <f t="shared" si="185"/>
        <v>3</v>
      </c>
      <c r="W1283" s="14" t="str">
        <f t="shared" si="186"/>
        <v>雷震子魂火-31</v>
      </c>
      <c r="X1283" s="14">
        <f t="shared" si="187"/>
        <v>31</v>
      </c>
      <c r="Y1283" s="14" t="str">
        <f>INDEX(挂机升级突破!$BJ$4:$BT$4,INDEX(挂机升级突破!$BG$6:$BG$57,卡牌消耗!X1283))</f>
        <v>金币</v>
      </c>
      <c r="Z1283" s="14">
        <f>ROUND(INDEX(挂机升级突破!$AZ$6:$AZ$57,卡牌消耗!X1283)*INDEX(卡牌消耗!$B$8:$F$8,V1283),0)</f>
        <v>28700</v>
      </c>
      <c r="AA1283" s="14" t="str">
        <f>IF(S1283&gt;0,INDEX(挂机升级突破!$BJ$4:$BT$4,S1283),"")</f>
        <v>橙色基础材料</v>
      </c>
      <c r="AB1283" s="14">
        <f>ROUND(INDEX(挂机升级突破!$BJ$6:$BT$57,卡牌消耗!X1283,S1283)*INDEX(卡牌消耗!$B$5:$F$5,V1283),0)</f>
        <v>19</v>
      </c>
      <c r="AC1283" s="14" t="str">
        <f>IF(T1283&gt;0,INDEX(挂机升级突破!$BJ$4:$BT$4,T1283),"")</f>
        <v/>
      </c>
      <c r="AD1283" s="14" t="str">
        <f>IF(T1283&gt;0,ROUND(INDEX(挂机升级突破!$BJ$6:$BT$57,卡牌消耗!X1283,T1283)*INDEX(卡牌消耗!$B$7:$F$7,V1283),0),"")</f>
        <v/>
      </c>
    </row>
    <row r="1284" spans="16:30" ht="16.5" x14ac:dyDescent="0.2">
      <c r="P1284" s="120">
        <v>1280</v>
      </c>
      <c r="Q1284" s="14">
        <f t="shared" si="183"/>
        <v>25</v>
      </c>
      <c r="R1284" s="14">
        <f>INDEX(挂机升级突破!$BG$6:$BG$57,卡牌消耗!X1284)</f>
        <v>11</v>
      </c>
      <c r="S1284" s="14">
        <f>INDEX(挂机升级突破!BH$6:BH$57,卡牌消耗!$X1284)</f>
        <v>4</v>
      </c>
      <c r="T1284" s="14">
        <f>INDEX(挂机升级突破!BI$6:BI$57,卡牌消耗!$X1284)</f>
        <v>0</v>
      </c>
      <c r="U1284" s="14" t="str">
        <f t="shared" si="184"/>
        <v>雷震子</v>
      </c>
      <c r="V1284" s="14">
        <f t="shared" si="185"/>
        <v>3</v>
      </c>
      <c r="W1284" s="14" t="str">
        <f t="shared" si="186"/>
        <v>雷震子魂火-32</v>
      </c>
      <c r="X1284" s="14">
        <f t="shared" si="187"/>
        <v>32</v>
      </c>
      <c r="Y1284" s="14" t="str">
        <f>INDEX(挂机升级突破!$BJ$4:$BT$4,INDEX(挂机升级突破!$BG$6:$BG$57,卡牌消耗!X1284))</f>
        <v>金币</v>
      </c>
      <c r="Z1284" s="14">
        <f>ROUND(INDEX(挂机升级突破!$AZ$6:$AZ$57,卡牌消耗!X1284)*INDEX(卡牌消耗!$B$8:$F$8,V1284),0)</f>
        <v>32015</v>
      </c>
      <c r="AA1284" s="14" t="str">
        <f>IF(S1284&gt;0,INDEX(挂机升级突破!$BJ$4:$BT$4,S1284),"")</f>
        <v>橙色基础材料</v>
      </c>
      <c r="AB1284" s="14">
        <f>ROUND(INDEX(挂机升级突破!$BJ$6:$BT$57,卡牌消耗!X1284,S1284)*INDEX(卡牌消耗!$B$5:$F$5,V1284),0)</f>
        <v>19</v>
      </c>
      <c r="AC1284" s="14" t="str">
        <f>IF(T1284&gt;0,INDEX(挂机升级突破!$BJ$4:$BT$4,T1284),"")</f>
        <v/>
      </c>
      <c r="AD1284" s="14" t="str">
        <f>IF(T1284&gt;0,ROUND(INDEX(挂机升级突破!$BJ$6:$BT$57,卡牌消耗!X1284,T1284)*INDEX(卡牌消耗!$B$7:$F$7,V1284),0),"")</f>
        <v/>
      </c>
    </row>
    <row r="1285" spans="16:30" ht="16.5" x14ac:dyDescent="0.2">
      <c r="P1285" s="120">
        <v>1281</v>
      </c>
      <c r="Q1285" s="14">
        <f t="shared" si="183"/>
        <v>25</v>
      </c>
      <c r="R1285" s="14">
        <f>INDEX(挂机升级突破!$BG$6:$BG$57,卡牌消耗!X1285)</f>
        <v>11</v>
      </c>
      <c r="S1285" s="14">
        <f>INDEX(挂机升级突破!BH$6:BH$57,卡牌消耗!$X1285)</f>
        <v>4</v>
      </c>
      <c r="T1285" s="14">
        <f>INDEX(挂机升级突破!BI$6:BI$57,卡牌消耗!$X1285)</f>
        <v>0</v>
      </c>
      <c r="U1285" s="14" t="str">
        <f t="shared" si="184"/>
        <v>雷震子</v>
      </c>
      <c r="V1285" s="14">
        <f t="shared" si="185"/>
        <v>3</v>
      </c>
      <c r="W1285" s="14" t="str">
        <f t="shared" si="186"/>
        <v>雷震子魂火-33</v>
      </c>
      <c r="X1285" s="14">
        <f t="shared" si="187"/>
        <v>33</v>
      </c>
      <c r="Y1285" s="14" t="str">
        <f>INDEX(挂机升级突破!$BJ$4:$BT$4,INDEX(挂机升级突破!$BG$6:$BG$57,卡牌消耗!X1285))</f>
        <v>金币</v>
      </c>
      <c r="Z1285" s="14">
        <f>ROUND(INDEX(挂机升级突破!$AZ$6:$AZ$57,卡牌消耗!X1285)*INDEX(卡牌消耗!$B$8:$F$8,V1285),0)</f>
        <v>32895</v>
      </c>
      <c r="AA1285" s="14" t="str">
        <f>IF(S1285&gt;0,INDEX(挂机升级突破!$BJ$4:$BT$4,S1285),"")</f>
        <v>橙色基础材料</v>
      </c>
      <c r="AB1285" s="14">
        <f>ROUND(INDEX(挂机升级突破!$BJ$6:$BT$57,卡牌消耗!X1285,S1285)*INDEX(卡牌消耗!$B$5:$F$5,V1285),0)</f>
        <v>19</v>
      </c>
      <c r="AC1285" s="14" t="str">
        <f>IF(T1285&gt;0,INDEX(挂机升级突破!$BJ$4:$BT$4,T1285),"")</f>
        <v/>
      </c>
      <c r="AD1285" s="14" t="str">
        <f>IF(T1285&gt;0,ROUND(INDEX(挂机升级突破!$BJ$6:$BT$57,卡牌消耗!X1285,T1285)*INDEX(卡牌消耗!$B$7:$F$7,V1285),0),"")</f>
        <v/>
      </c>
    </row>
    <row r="1286" spans="16:30" ht="16.5" x14ac:dyDescent="0.2">
      <c r="P1286" s="120">
        <v>1282</v>
      </c>
      <c r="Q1286" s="14">
        <f t="shared" ref="Q1286:Q1349" si="188">INT((P1286-1)/52)+1</f>
        <v>25</v>
      </c>
      <c r="R1286" s="14">
        <f>INDEX(挂机升级突破!$BG$6:$BG$57,卡牌消耗!X1286)</f>
        <v>11</v>
      </c>
      <c r="S1286" s="14">
        <f>INDEX(挂机升级突破!BH$6:BH$57,卡牌消耗!$X1286)</f>
        <v>4</v>
      </c>
      <c r="T1286" s="14">
        <f>INDEX(挂机升级突破!BI$6:BI$57,卡牌消耗!$X1286)</f>
        <v>0</v>
      </c>
      <c r="U1286" s="14" t="str">
        <f t="shared" ref="U1286:U1349" si="189">INDEX($B$13:$B$40,Q1286)</f>
        <v>雷震子</v>
      </c>
      <c r="V1286" s="14">
        <f t="shared" ref="V1286:V1349" si="190">INDEX($C$13:$C$40,Q1286)</f>
        <v>3</v>
      </c>
      <c r="W1286" s="14" t="str">
        <f t="shared" ref="W1286:W1349" si="191">U1286&amp;"魂火-"&amp;X1286</f>
        <v>雷震子魂火-34</v>
      </c>
      <c r="X1286" s="14">
        <f t="shared" ref="X1286:X1349" si="192">P1286-(Q1286-1)*52</f>
        <v>34</v>
      </c>
      <c r="Y1286" s="14" t="str">
        <f>INDEX(挂机升级突破!$BJ$4:$BT$4,INDEX(挂机升级突破!$BG$6:$BG$57,卡牌消耗!X1286))</f>
        <v>金币</v>
      </c>
      <c r="Z1286" s="14">
        <f>ROUND(INDEX(挂机升级突破!$AZ$6:$AZ$57,卡牌消耗!X1286)*INDEX(卡牌消耗!$B$8:$F$8,V1286),0)</f>
        <v>36690</v>
      </c>
      <c r="AA1286" s="14" t="str">
        <f>IF(S1286&gt;0,INDEX(挂机升级突破!$BJ$4:$BT$4,S1286),"")</f>
        <v>橙色基础材料</v>
      </c>
      <c r="AB1286" s="14">
        <f>ROUND(INDEX(挂机升级突破!$BJ$6:$BT$57,卡牌消耗!X1286,S1286)*INDEX(卡牌消耗!$B$5:$F$5,V1286),0)</f>
        <v>21</v>
      </c>
      <c r="AC1286" s="14" t="str">
        <f>IF(T1286&gt;0,INDEX(挂机升级突破!$BJ$4:$BT$4,T1286),"")</f>
        <v/>
      </c>
      <c r="AD1286" s="14" t="str">
        <f>IF(T1286&gt;0,ROUND(INDEX(挂机升级突破!$BJ$6:$BT$57,卡牌消耗!X1286,T1286)*INDEX(卡牌消耗!$B$7:$F$7,V1286),0),"")</f>
        <v/>
      </c>
    </row>
    <row r="1287" spans="16:30" ht="16.5" x14ac:dyDescent="0.2">
      <c r="P1287" s="120">
        <v>1283</v>
      </c>
      <c r="Q1287" s="14">
        <f t="shared" si="188"/>
        <v>25</v>
      </c>
      <c r="R1287" s="14">
        <f>INDEX(挂机升级突破!$BG$6:$BG$57,卡牌消耗!X1287)</f>
        <v>11</v>
      </c>
      <c r="S1287" s="14">
        <f>INDEX(挂机升级突破!BH$6:BH$57,卡牌消耗!$X1287)</f>
        <v>4</v>
      </c>
      <c r="T1287" s="14">
        <f>INDEX(挂机升级突破!BI$6:BI$57,卡牌消耗!$X1287)</f>
        <v>0</v>
      </c>
      <c r="U1287" s="14" t="str">
        <f t="shared" si="189"/>
        <v>雷震子</v>
      </c>
      <c r="V1287" s="14">
        <f t="shared" si="190"/>
        <v>3</v>
      </c>
      <c r="W1287" s="14" t="str">
        <f t="shared" si="191"/>
        <v>雷震子魂火-35</v>
      </c>
      <c r="X1287" s="14">
        <f t="shared" si="192"/>
        <v>35</v>
      </c>
      <c r="Y1287" s="14" t="str">
        <f>INDEX(挂机升级突破!$BJ$4:$BT$4,INDEX(挂机升级突破!$BG$6:$BG$57,卡牌消耗!X1287))</f>
        <v>金币</v>
      </c>
      <c r="Z1287" s="14">
        <f>ROUND(INDEX(挂机升级突破!$AZ$6:$AZ$57,卡牌消耗!X1287)*INDEX(卡牌消耗!$B$8:$F$8,V1287),0)</f>
        <v>37370</v>
      </c>
      <c r="AA1287" s="14" t="str">
        <f>IF(S1287&gt;0,INDEX(挂机升级突破!$BJ$4:$BT$4,S1287),"")</f>
        <v>橙色基础材料</v>
      </c>
      <c r="AB1287" s="14">
        <f>ROUND(INDEX(挂机升级突破!$BJ$6:$BT$57,卡牌消耗!X1287,S1287)*INDEX(卡牌消耗!$B$5:$F$5,V1287),0)</f>
        <v>21</v>
      </c>
      <c r="AC1287" s="14" t="str">
        <f>IF(T1287&gt;0,INDEX(挂机升级突破!$BJ$4:$BT$4,T1287),"")</f>
        <v/>
      </c>
      <c r="AD1287" s="14" t="str">
        <f>IF(T1287&gt;0,ROUND(INDEX(挂机升级突破!$BJ$6:$BT$57,卡牌消耗!X1287,T1287)*INDEX(卡牌消耗!$B$7:$F$7,V1287),0),"")</f>
        <v/>
      </c>
    </row>
    <row r="1288" spans="16:30" ht="16.5" x14ac:dyDescent="0.2">
      <c r="P1288" s="120">
        <v>1284</v>
      </c>
      <c r="Q1288" s="14">
        <f t="shared" si="188"/>
        <v>25</v>
      </c>
      <c r="R1288" s="14">
        <f>INDEX(挂机升级突破!$BG$6:$BG$57,卡牌消耗!X1288)</f>
        <v>11</v>
      </c>
      <c r="S1288" s="14">
        <f>INDEX(挂机升级突破!BH$6:BH$57,卡牌消耗!$X1288)</f>
        <v>4</v>
      </c>
      <c r="T1288" s="14">
        <f>INDEX(挂机升级突破!BI$6:BI$57,卡牌消耗!$X1288)</f>
        <v>0</v>
      </c>
      <c r="U1288" s="14" t="str">
        <f t="shared" si="189"/>
        <v>雷震子</v>
      </c>
      <c r="V1288" s="14">
        <f t="shared" si="190"/>
        <v>3</v>
      </c>
      <c r="W1288" s="14" t="str">
        <f t="shared" si="191"/>
        <v>雷震子魂火-36</v>
      </c>
      <c r="X1288" s="14">
        <f t="shared" si="192"/>
        <v>36</v>
      </c>
      <c r="Y1288" s="14" t="str">
        <f>INDEX(挂机升级突破!$BJ$4:$BT$4,INDEX(挂机升级突破!$BG$6:$BG$57,卡牌消耗!X1288))</f>
        <v>金币</v>
      </c>
      <c r="Z1288" s="14">
        <f>ROUND(INDEX(挂机升级突破!$AZ$6:$AZ$57,卡牌消耗!X1288)*INDEX(卡牌消耗!$B$8:$F$8,V1288),0)</f>
        <v>41680</v>
      </c>
      <c r="AA1288" s="14" t="str">
        <f>IF(S1288&gt;0,INDEX(挂机升级突破!$BJ$4:$BT$4,S1288),"")</f>
        <v>橙色基础材料</v>
      </c>
      <c r="AB1288" s="14">
        <f>ROUND(INDEX(挂机升级突破!$BJ$6:$BT$57,卡牌消耗!X1288,S1288)*INDEX(卡牌消耗!$B$5:$F$5,V1288),0)</f>
        <v>21</v>
      </c>
      <c r="AC1288" s="14" t="str">
        <f>IF(T1288&gt;0,INDEX(挂机升级突破!$BJ$4:$BT$4,T1288),"")</f>
        <v/>
      </c>
      <c r="AD1288" s="14" t="str">
        <f>IF(T1288&gt;0,ROUND(INDEX(挂机升级突破!$BJ$6:$BT$57,卡牌消耗!X1288,T1288)*INDEX(卡牌消耗!$B$7:$F$7,V1288),0),"")</f>
        <v/>
      </c>
    </row>
    <row r="1289" spans="16:30" ht="16.5" x14ac:dyDescent="0.2">
      <c r="P1289" s="120">
        <v>1285</v>
      </c>
      <c r="Q1289" s="14">
        <f t="shared" si="188"/>
        <v>25</v>
      </c>
      <c r="R1289" s="14">
        <f>INDEX(挂机升级突破!$BG$6:$BG$57,卡牌消耗!X1289)</f>
        <v>11</v>
      </c>
      <c r="S1289" s="14">
        <f>INDEX(挂机升级突破!BH$6:BH$57,卡牌消耗!$X1289)</f>
        <v>4</v>
      </c>
      <c r="T1289" s="14">
        <f>INDEX(挂机升级突破!BI$6:BI$57,卡牌消耗!$X1289)</f>
        <v>0</v>
      </c>
      <c r="U1289" s="14" t="str">
        <f t="shared" si="189"/>
        <v>雷震子</v>
      </c>
      <c r="V1289" s="14">
        <f t="shared" si="190"/>
        <v>3</v>
      </c>
      <c r="W1289" s="14" t="str">
        <f t="shared" si="191"/>
        <v>雷震子魂火-37</v>
      </c>
      <c r="X1289" s="14">
        <f t="shared" si="192"/>
        <v>37</v>
      </c>
      <c r="Y1289" s="14" t="str">
        <f>INDEX(挂机升级突破!$BJ$4:$BT$4,INDEX(挂机升级突破!$BG$6:$BG$57,卡牌消耗!X1289))</f>
        <v>金币</v>
      </c>
      <c r="Z1289" s="14">
        <f>ROUND(INDEX(挂机升级突破!$AZ$6:$AZ$57,卡牌消耗!X1289)*INDEX(卡牌消耗!$B$8:$F$8,V1289),0)</f>
        <v>42120</v>
      </c>
      <c r="AA1289" s="14" t="str">
        <f>IF(S1289&gt;0,INDEX(挂机升级突破!$BJ$4:$BT$4,S1289),"")</f>
        <v>橙色基础材料</v>
      </c>
      <c r="AB1289" s="14">
        <f>ROUND(INDEX(挂机升级突破!$BJ$6:$BT$57,卡牌消耗!X1289,S1289)*INDEX(卡牌消耗!$B$5:$F$5,V1289),0)</f>
        <v>21</v>
      </c>
      <c r="AC1289" s="14" t="str">
        <f>IF(T1289&gt;0,INDEX(挂机升级突破!$BJ$4:$BT$4,T1289),"")</f>
        <v/>
      </c>
      <c r="AD1289" s="14" t="str">
        <f>IF(T1289&gt;0,ROUND(INDEX(挂机升级突破!$BJ$6:$BT$57,卡牌消耗!X1289,T1289)*INDEX(卡牌消耗!$B$7:$F$7,V1289),0),"")</f>
        <v/>
      </c>
    </row>
    <row r="1290" spans="16:30" ht="16.5" x14ac:dyDescent="0.2">
      <c r="P1290" s="120">
        <v>1286</v>
      </c>
      <c r="Q1290" s="14">
        <f t="shared" si="188"/>
        <v>25</v>
      </c>
      <c r="R1290" s="14">
        <f>INDEX(挂机升级突破!$BG$6:$BG$57,卡牌消耗!X1290)</f>
        <v>11</v>
      </c>
      <c r="S1290" s="14">
        <f>INDEX(挂机升级突破!BH$6:BH$57,卡牌消耗!$X1290)</f>
        <v>5</v>
      </c>
      <c r="T1290" s="14">
        <f>INDEX(挂机升级突破!BI$6:BI$57,卡牌消耗!$X1290)</f>
        <v>0</v>
      </c>
      <c r="U1290" s="14" t="str">
        <f t="shared" si="189"/>
        <v>雷震子</v>
      </c>
      <c r="V1290" s="14">
        <f t="shared" si="190"/>
        <v>3</v>
      </c>
      <c r="W1290" s="14" t="str">
        <f t="shared" si="191"/>
        <v>雷震子魂火-38</v>
      </c>
      <c r="X1290" s="14">
        <f t="shared" si="192"/>
        <v>38</v>
      </c>
      <c r="Y1290" s="14" t="str">
        <f>INDEX(挂机升级突破!$BJ$4:$BT$4,INDEX(挂机升级突破!$BG$6:$BG$57,卡牌消耗!X1290))</f>
        <v>金币</v>
      </c>
      <c r="Z1290" s="14">
        <f>ROUND(INDEX(挂机升级突破!$AZ$6:$AZ$57,卡牌消耗!X1290)*INDEX(卡牌消耗!$B$8:$F$8,V1290),0)</f>
        <v>46980</v>
      </c>
      <c r="AA1290" s="14" t="str">
        <f>IF(S1290&gt;0,INDEX(挂机升级突破!$BJ$4:$BT$4,S1290),"")</f>
        <v>红色基础材料</v>
      </c>
      <c r="AB1290" s="14">
        <f>ROUND(INDEX(挂机升级突破!$BJ$6:$BT$57,卡牌消耗!X1290,S1290)*INDEX(卡牌消耗!$B$5:$F$5,V1290),0)</f>
        <v>8</v>
      </c>
      <c r="AC1290" s="14" t="str">
        <f>IF(T1290&gt;0,INDEX(挂机升级突破!$BJ$4:$BT$4,T1290),"")</f>
        <v/>
      </c>
      <c r="AD1290" s="14" t="str">
        <f>IF(T1290&gt;0,ROUND(INDEX(挂机升级突破!$BJ$6:$BT$57,卡牌消耗!X1290,T1290)*INDEX(卡牌消耗!$B$7:$F$7,V1290),0),"")</f>
        <v/>
      </c>
    </row>
    <row r="1291" spans="16:30" ht="16.5" x14ac:dyDescent="0.2">
      <c r="P1291" s="120">
        <v>1287</v>
      </c>
      <c r="Q1291" s="14">
        <f t="shared" si="188"/>
        <v>25</v>
      </c>
      <c r="R1291" s="14">
        <f>INDEX(挂机升级突破!$BG$6:$BG$57,卡牌消耗!X1291)</f>
        <v>11</v>
      </c>
      <c r="S1291" s="14">
        <f>INDEX(挂机升级突破!BH$6:BH$57,卡牌消耗!$X1291)</f>
        <v>5</v>
      </c>
      <c r="T1291" s="14">
        <f>INDEX(挂机升级突破!BI$6:BI$57,卡牌消耗!$X1291)</f>
        <v>0</v>
      </c>
      <c r="U1291" s="14" t="str">
        <f t="shared" si="189"/>
        <v>雷震子</v>
      </c>
      <c r="V1291" s="14">
        <f t="shared" si="190"/>
        <v>3</v>
      </c>
      <c r="W1291" s="14" t="str">
        <f t="shared" si="191"/>
        <v>雷震子魂火-39</v>
      </c>
      <c r="X1291" s="14">
        <f t="shared" si="192"/>
        <v>39</v>
      </c>
      <c r="Y1291" s="14" t="str">
        <f>INDEX(挂机升级突破!$BJ$4:$BT$4,INDEX(挂机升级突破!$BG$6:$BG$57,卡牌消耗!X1291))</f>
        <v>金币</v>
      </c>
      <c r="Z1291" s="14">
        <f>ROUND(INDEX(挂机升级突破!$AZ$6:$AZ$57,卡牌消耗!X1291)*INDEX(卡牌消耗!$B$8:$F$8,V1291),0)</f>
        <v>47145</v>
      </c>
      <c r="AA1291" s="14" t="str">
        <f>IF(S1291&gt;0,INDEX(挂机升级突破!$BJ$4:$BT$4,S1291),"")</f>
        <v>红色基础材料</v>
      </c>
      <c r="AB1291" s="14">
        <f>ROUND(INDEX(挂机升级突破!$BJ$6:$BT$57,卡牌消耗!X1291,S1291)*INDEX(卡牌消耗!$B$5:$F$5,V1291),0)</f>
        <v>8</v>
      </c>
      <c r="AC1291" s="14" t="str">
        <f>IF(T1291&gt;0,INDEX(挂机升级突破!$BJ$4:$BT$4,T1291),"")</f>
        <v/>
      </c>
      <c r="AD1291" s="14" t="str">
        <f>IF(T1291&gt;0,ROUND(INDEX(挂机升级突破!$BJ$6:$BT$57,卡牌消耗!X1291,T1291)*INDEX(卡牌消耗!$B$7:$F$7,V1291),0),"")</f>
        <v/>
      </c>
    </row>
    <row r="1292" spans="16:30" ht="16.5" x14ac:dyDescent="0.2">
      <c r="P1292" s="120">
        <v>1288</v>
      </c>
      <c r="Q1292" s="14">
        <f t="shared" si="188"/>
        <v>25</v>
      </c>
      <c r="R1292" s="14">
        <f>INDEX(挂机升级突破!$BG$6:$BG$57,卡牌消耗!X1292)</f>
        <v>11</v>
      </c>
      <c r="S1292" s="14">
        <f>INDEX(挂机升级突破!BH$6:BH$57,卡牌消耗!$X1292)</f>
        <v>5</v>
      </c>
      <c r="T1292" s="14">
        <f>INDEX(挂机升级突破!BI$6:BI$57,卡牌消耗!$X1292)</f>
        <v>0</v>
      </c>
      <c r="U1292" s="14" t="str">
        <f t="shared" si="189"/>
        <v>雷震子</v>
      </c>
      <c r="V1292" s="14">
        <f t="shared" si="190"/>
        <v>3</v>
      </c>
      <c r="W1292" s="14" t="str">
        <f t="shared" si="191"/>
        <v>雷震子魂火-40</v>
      </c>
      <c r="X1292" s="14">
        <f t="shared" si="192"/>
        <v>40</v>
      </c>
      <c r="Y1292" s="14" t="str">
        <f>INDEX(挂机升级突破!$BJ$4:$BT$4,INDEX(挂机升级突破!$BG$6:$BG$57,卡牌消耗!X1292))</f>
        <v>金币</v>
      </c>
      <c r="Z1292" s="14">
        <f>ROUND(INDEX(挂机升级突破!$AZ$6:$AZ$57,卡牌消耗!X1292)*INDEX(卡牌消耗!$B$8:$F$8,V1292),0)</f>
        <v>52585</v>
      </c>
      <c r="AA1292" s="14" t="str">
        <f>IF(S1292&gt;0,INDEX(挂机升级突破!$BJ$4:$BT$4,S1292),"")</f>
        <v>红色基础材料</v>
      </c>
      <c r="AB1292" s="14">
        <f>ROUND(INDEX(挂机升级突破!$BJ$6:$BT$57,卡牌消耗!X1292,S1292)*INDEX(卡牌消耗!$B$5:$F$5,V1292),0)</f>
        <v>8</v>
      </c>
      <c r="AC1292" s="14" t="str">
        <f>IF(T1292&gt;0,INDEX(挂机升级突破!$BJ$4:$BT$4,T1292),"")</f>
        <v/>
      </c>
      <c r="AD1292" s="14" t="str">
        <f>IF(T1292&gt;0,ROUND(INDEX(挂机升级突破!$BJ$6:$BT$57,卡牌消耗!X1292,T1292)*INDEX(卡牌消耗!$B$7:$F$7,V1292),0),"")</f>
        <v/>
      </c>
    </row>
    <row r="1293" spans="16:30" ht="16.5" x14ac:dyDescent="0.2">
      <c r="P1293" s="120">
        <v>1289</v>
      </c>
      <c r="Q1293" s="14">
        <f t="shared" si="188"/>
        <v>25</v>
      </c>
      <c r="R1293" s="14">
        <f>INDEX(挂机升级突破!$BG$6:$BG$57,卡牌消耗!X1293)</f>
        <v>11</v>
      </c>
      <c r="S1293" s="14">
        <f>INDEX(挂机升级突破!BH$6:BH$57,卡牌消耗!$X1293)</f>
        <v>5</v>
      </c>
      <c r="T1293" s="14">
        <f>INDEX(挂机升级突破!BI$6:BI$57,卡牌消耗!$X1293)</f>
        <v>10</v>
      </c>
      <c r="U1293" s="14" t="str">
        <f t="shared" si="189"/>
        <v>雷震子</v>
      </c>
      <c r="V1293" s="14">
        <f t="shared" si="190"/>
        <v>3</v>
      </c>
      <c r="W1293" s="14" t="str">
        <f t="shared" si="191"/>
        <v>雷震子魂火-41</v>
      </c>
      <c r="X1293" s="14">
        <f t="shared" si="192"/>
        <v>41</v>
      </c>
      <c r="Y1293" s="14" t="str">
        <f>INDEX(挂机升级突破!$BJ$4:$BT$4,INDEX(挂机升级突破!$BG$6:$BG$57,卡牌消耗!X1293))</f>
        <v>金币</v>
      </c>
      <c r="Z1293" s="14">
        <f>ROUND(INDEX(挂机升级突破!$AZ$6:$AZ$57,卡牌消耗!X1293)*INDEX(卡牌消耗!$B$8:$F$8,V1293),0)</f>
        <v>58930</v>
      </c>
      <c r="AA1293" s="14" t="str">
        <f>IF(S1293&gt;0,INDEX(挂机升级突破!$BJ$4:$BT$4,S1293),"")</f>
        <v>红色基础材料</v>
      </c>
      <c r="AB1293" s="14">
        <f>ROUND(INDEX(挂机升级突破!$BJ$6:$BT$57,卡牌消耗!X1293,S1293)*INDEX(卡牌消耗!$B$5:$F$5,V1293),0)</f>
        <v>9</v>
      </c>
      <c r="AC1293" s="14" t="str">
        <f>IF(T1293&gt;0,INDEX(挂机升级突破!$BJ$4:$BT$4,T1293),"")</f>
        <v>灵玉</v>
      </c>
      <c r="AD1293" s="14">
        <f>IF(T1293&gt;0,ROUND(INDEX(挂机升级突破!$BJ$6:$BT$57,卡牌消耗!X1293,T1293)*INDEX(卡牌消耗!$B$7:$F$7,V1293),0),"")</f>
        <v>1</v>
      </c>
    </row>
    <row r="1294" spans="16:30" ht="16.5" x14ac:dyDescent="0.2">
      <c r="P1294" s="120">
        <v>1290</v>
      </c>
      <c r="Q1294" s="14">
        <f t="shared" si="188"/>
        <v>25</v>
      </c>
      <c r="R1294" s="14">
        <f>INDEX(挂机升级突破!$BG$6:$BG$57,卡牌消耗!X1294)</f>
        <v>11</v>
      </c>
      <c r="S1294" s="14">
        <f>INDEX(挂机升级突破!BH$6:BH$57,卡牌消耗!$X1294)</f>
        <v>5</v>
      </c>
      <c r="T1294" s="14">
        <f>INDEX(挂机升级突破!BI$6:BI$57,卡牌消耗!$X1294)</f>
        <v>10</v>
      </c>
      <c r="U1294" s="14" t="str">
        <f t="shared" si="189"/>
        <v>雷震子</v>
      </c>
      <c r="V1294" s="14">
        <f t="shared" si="190"/>
        <v>3</v>
      </c>
      <c r="W1294" s="14" t="str">
        <f t="shared" si="191"/>
        <v>雷震子魂火-42</v>
      </c>
      <c r="X1294" s="14">
        <f t="shared" si="192"/>
        <v>42</v>
      </c>
      <c r="Y1294" s="14" t="str">
        <f>INDEX(挂机升级突破!$BJ$4:$BT$4,INDEX(挂机升级突破!$BG$6:$BG$57,卡牌消耗!X1294))</f>
        <v>金币</v>
      </c>
      <c r="Z1294" s="14">
        <f>ROUND(INDEX(挂机升级突破!$AZ$6:$AZ$57,卡牌消耗!X1294)*INDEX(卡牌消耗!$B$8:$F$8,V1294),0)</f>
        <v>65730</v>
      </c>
      <c r="AA1294" s="14" t="str">
        <f>IF(S1294&gt;0,INDEX(挂机升级突破!$BJ$4:$BT$4,S1294),"")</f>
        <v>红色基础材料</v>
      </c>
      <c r="AB1294" s="14">
        <f>ROUND(INDEX(挂机升级突破!$BJ$6:$BT$57,卡牌消耗!X1294,S1294)*INDEX(卡牌消耗!$B$5:$F$5,V1294),0)</f>
        <v>9</v>
      </c>
      <c r="AC1294" s="14" t="str">
        <f>IF(T1294&gt;0,INDEX(挂机升级突破!$BJ$4:$BT$4,T1294),"")</f>
        <v>灵玉</v>
      </c>
      <c r="AD1294" s="14">
        <f>IF(T1294&gt;0,ROUND(INDEX(挂机升级突破!$BJ$6:$BT$57,卡牌消耗!X1294,T1294)*INDEX(卡牌消耗!$B$7:$F$7,V1294),0),"")</f>
        <v>1</v>
      </c>
    </row>
    <row r="1295" spans="16:30" ht="16.5" x14ac:dyDescent="0.2">
      <c r="P1295" s="120">
        <v>1291</v>
      </c>
      <c r="Q1295" s="14">
        <f t="shared" si="188"/>
        <v>25</v>
      </c>
      <c r="R1295" s="14">
        <f>INDEX(挂机升级突破!$BG$6:$BG$57,卡牌消耗!X1295)</f>
        <v>11</v>
      </c>
      <c r="S1295" s="14">
        <f>INDEX(挂机升级突破!BH$6:BH$57,卡牌消耗!$X1295)</f>
        <v>5</v>
      </c>
      <c r="T1295" s="14">
        <f>INDEX(挂机升级突破!BI$6:BI$57,卡牌消耗!$X1295)</f>
        <v>10</v>
      </c>
      <c r="U1295" s="14" t="str">
        <f t="shared" si="189"/>
        <v>雷震子</v>
      </c>
      <c r="V1295" s="14">
        <f t="shared" si="190"/>
        <v>3</v>
      </c>
      <c r="W1295" s="14" t="str">
        <f t="shared" si="191"/>
        <v>雷震子魂火-43</v>
      </c>
      <c r="X1295" s="14">
        <f t="shared" si="192"/>
        <v>43</v>
      </c>
      <c r="Y1295" s="14" t="str">
        <f>INDEX(挂机升级突破!$BJ$4:$BT$4,INDEX(挂机升级突破!$BG$6:$BG$57,卡牌消耗!X1295))</f>
        <v>金币</v>
      </c>
      <c r="Z1295" s="14">
        <f>ROUND(INDEX(挂机升级突破!$AZ$6:$AZ$57,卡牌消耗!X1295)*INDEX(卡牌消耗!$B$8:$F$8,V1295),0)</f>
        <v>70200</v>
      </c>
      <c r="AA1295" s="14" t="str">
        <f>IF(S1295&gt;0,INDEX(挂机升级突破!$BJ$4:$BT$4,S1295),"")</f>
        <v>红色基础材料</v>
      </c>
      <c r="AB1295" s="14">
        <f>ROUND(INDEX(挂机升级突破!$BJ$6:$BT$57,卡牌消耗!X1295,S1295)*INDEX(卡牌消耗!$B$5:$F$5,V1295),0)</f>
        <v>9</v>
      </c>
      <c r="AC1295" s="14" t="str">
        <f>IF(T1295&gt;0,INDEX(挂机升级突破!$BJ$4:$BT$4,T1295),"")</f>
        <v>灵玉</v>
      </c>
      <c r="AD1295" s="14">
        <f>IF(T1295&gt;0,ROUND(INDEX(挂机升级突破!$BJ$6:$BT$57,卡牌消耗!X1295,T1295)*INDEX(卡牌消耗!$B$7:$F$7,V1295),0),"")</f>
        <v>1</v>
      </c>
    </row>
    <row r="1296" spans="16:30" ht="16.5" x14ac:dyDescent="0.2">
      <c r="P1296" s="120">
        <v>1292</v>
      </c>
      <c r="Q1296" s="14">
        <f t="shared" si="188"/>
        <v>25</v>
      </c>
      <c r="R1296" s="14">
        <f>INDEX(挂机升级突破!$BG$6:$BG$57,卡牌消耗!X1296)</f>
        <v>11</v>
      </c>
      <c r="S1296" s="14">
        <f>INDEX(挂机升级突破!BH$6:BH$57,卡牌消耗!$X1296)</f>
        <v>5</v>
      </c>
      <c r="T1296" s="14">
        <f>INDEX(挂机升级突破!BI$6:BI$57,卡牌消耗!$X1296)</f>
        <v>10</v>
      </c>
      <c r="U1296" s="14" t="str">
        <f t="shared" si="189"/>
        <v>雷震子</v>
      </c>
      <c r="V1296" s="14">
        <f t="shared" si="190"/>
        <v>3</v>
      </c>
      <c r="W1296" s="14" t="str">
        <f t="shared" si="191"/>
        <v>雷震子魂火-44</v>
      </c>
      <c r="X1296" s="14">
        <f t="shared" si="192"/>
        <v>44</v>
      </c>
      <c r="Y1296" s="14" t="str">
        <f>INDEX(挂机升级突破!$BJ$4:$BT$4,INDEX(挂机升级突破!$BG$6:$BG$57,卡牌消耗!X1296))</f>
        <v>金币</v>
      </c>
      <c r="Z1296" s="14">
        <f>ROUND(INDEX(挂机升级突破!$AZ$6:$AZ$57,卡牌消耗!X1296)*INDEX(卡牌消耗!$B$8:$F$8,V1296),0)</f>
        <v>78300</v>
      </c>
      <c r="AA1296" s="14" t="str">
        <f>IF(S1296&gt;0,INDEX(挂机升级突破!$BJ$4:$BT$4,S1296),"")</f>
        <v>红色基础材料</v>
      </c>
      <c r="AB1296" s="14">
        <f>ROUND(INDEX(挂机升级突破!$BJ$6:$BT$57,卡牌消耗!X1296,S1296)*INDEX(卡牌消耗!$B$5:$F$5,V1296),0)</f>
        <v>11</v>
      </c>
      <c r="AC1296" s="14" t="str">
        <f>IF(T1296&gt;0,INDEX(挂机升级突破!$BJ$4:$BT$4,T1296),"")</f>
        <v>灵玉</v>
      </c>
      <c r="AD1296" s="14">
        <f>IF(T1296&gt;0,ROUND(INDEX(挂机升级突破!$BJ$6:$BT$57,卡牌消耗!X1296,T1296)*INDEX(卡牌消耗!$B$7:$F$7,V1296),0),"")</f>
        <v>1</v>
      </c>
    </row>
    <row r="1297" spans="16:30" ht="16.5" x14ac:dyDescent="0.2">
      <c r="P1297" s="120">
        <v>1293</v>
      </c>
      <c r="Q1297" s="14">
        <f t="shared" si="188"/>
        <v>25</v>
      </c>
      <c r="R1297" s="14">
        <f>INDEX(挂机升级突破!$BG$6:$BG$57,卡牌消耗!X1297)</f>
        <v>11</v>
      </c>
      <c r="S1297" s="14">
        <f>INDEX(挂机升级突破!BH$6:BH$57,卡牌消耗!$X1297)</f>
        <v>5</v>
      </c>
      <c r="T1297" s="14">
        <f>INDEX(挂机升级突破!BI$6:BI$57,卡牌消耗!$X1297)</f>
        <v>10</v>
      </c>
      <c r="U1297" s="14" t="str">
        <f t="shared" si="189"/>
        <v>雷震子</v>
      </c>
      <c r="V1297" s="14">
        <f t="shared" si="190"/>
        <v>3</v>
      </c>
      <c r="W1297" s="14" t="str">
        <f t="shared" si="191"/>
        <v>雷震子魂火-45</v>
      </c>
      <c r="X1297" s="14">
        <f t="shared" si="192"/>
        <v>45</v>
      </c>
      <c r="Y1297" s="14" t="str">
        <f>INDEX(挂机升级突破!$BJ$4:$BT$4,INDEX(挂机升级突破!$BG$6:$BG$57,卡牌消耗!X1297))</f>
        <v>金币</v>
      </c>
      <c r="Z1297" s="14">
        <f>ROUND(INDEX(挂机升级突破!$AZ$6:$AZ$57,卡牌消耗!X1297)*INDEX(卡牌消耗!$B$8:$F$8,V1297),0)</f>
        <v>84635</v>
      </c>
      <c r="AA1297" s="14" t="str">
        <f>IF(S1297&gt;0,INDEX(挂机升级突破!$BJ$4:$BT$4,S1297),"")</f>
        <v>红色基础材料</v>
      </c>
      <c r="AB1297" s="14">
        <f>ROUND(INDEX(挂机升级突破!$BJ$6:$BT$57,卡牌消耗!X1297,S1297)*INDEX(卡牌消耗!$B$5:$F$5,V1297),0)</f>
        <v>11</v>
      </c>
      <c r="AC1297" s="14" t="str">
        <f>IF(T1297&gt;0,INDEX(挂机升级突破!$BJ$4:$BT$4,T1297),"")</f>
        <v>灵玉</v>
      </c>
      <c r="AD1297" s="14">
        <f>IF(T1297&gt;0,ROUND(INDEX(挂机升级突破!$BJ$6:$BT$57,卡牌消耗!X1297,T1297)*INDEX(卡牌消耗!$B$7:$F$7,V1297),0),"")</f>
        <v>1</v>
      </c>
    </row>
    <row r="1298" spans="16:30" ht="16.5" x14ac:dyDescent="0.2">
      <c r="P1298" s="120">
        <v>1294</v>
      </c>
      <c r="Q1298" s="14">
        <f t="shared" si="188"/>
        <v>25</v>
      </c>
      <c r="R1298" s="14">
        <f>INDEX(挂机升级突破!$BG$6:$BG$57,卡牌消耗!X1298)</f>
        <v>11</v>
      </c>
      <c r="S1298" s="14">
        <f>INDEX(挂机升级突破!BH$6:BH$57,卡牌消耗!$X1298)</f>
        <v>5</v>
      </c>
      <c r="T1298" s="14">
        <f>INDEX(挂机升级突破!BI$6:BI$57,卡牌消耗!$X1298)</f>
        <v>10</v>
      </c>
      <c r="U1298" s="14" t="str">
        <f t="shared" si="189"/>
        <v>雷震子</v>
      </c>
      <c r="V1298" s="14">
        <f t="shared" si="190"/>
        <v>3</v>
      </c>
      <c r="W1298" s="14" t="str">
        <f t="shared" si="191"/>
        <v>雷震子魂火-46</v>
      </c>
      <c r="X1298" s="14">
        <f t="shared" si="192"/>
        <v>46</v>
      </c>
      <c r="Y1298" s="14" t="str">
        <f>INDEX(挂机升级突破!$BJ$4:$BT$4,INDEX(挂机升级突破!$BG$6:$BG$57,卡牌消耗!X1298))</f>
        <v>金币</v>
      </c>
      <c r="Z1298" s="14">
        <f>ROUND(INDEX(挂机升级突破!$AZ$6:$AZ$57,卡牌消耗!X1298)*INDEX(卡牌消耗!$B$8:$F$8,V1298),0)</f>
        <v>94400</v>
      </c>
      <c r="AA1298" s="14" t="str">
        <f>IF(S1298&gt;0,INDEX(挂机升级突破!$BJ$4:$BT$4,S1298),"")</f>
        <v>红色基础材料</v>
      </c>
      <c r="AB1298" s="14">
        <f>ROUND(INDEX(挂机升级突破!$BJ$6:$BT$57,卡牌消耗!X1298,S1298)*INDEX(卡牌消耗!$B$5:$F$5,V1298),0)</f>
        <v>11</v>
      </c>
      <c r="AC1298" s="14" t="str">
        <f>IF(T1298&gt;0,INDEX(挂机升级突破!$BJ$4:$BT$4,T1298),"")</f>
        <v>灵玉</v>
      </c>
      <c r="AD1298" s="14">
        <f>IF(T1298&gt;0,ROUND(INDEX(挂机升级突破!$BJ$6:$BT$57,卡牌消耗!X1298,T1298)*INDEX(卡牌消耗!$B$7:$F$7,V1298),0),"")</f>
        <v>1</v>
      </c>
    </row>
    <row r="1299" spans="16:30" ht="16.5" x14ac:dyDescent="0.2">
      <c r="P1299" s="120">
        <v>1295</v>
      </c>
      <c r="Q1299" s="14">
        <f t="shared" si="188"/>
        <v>25</v>
      </c>
      <c r="R1299" s="14">
        <f>INDEX(挂机升级突破!$BG$6:$BG$57,卡牌消耗!X1299)</f>
        <v>11</v>
      </c>
      <c r="S1299" s="14">
        <f>INDEX(挂机升级突破!BH$6:BH$57,卡牌消耗!$X1299)</f>
        <v>5</v>
      </c>
      <c r="T1299" s="14">
        <f>INDEX(挂机升级突破!BI$6:BI$57,卡牌消耗!$X1299)</f>
        <v>10</v>
      </c>
      <c r="U1299" s="14" t="str">
        <f t="shared" si="189"/>
        <v>雷震子</v>
      </c>
      <c r="V1299" s="14">
        <f t="shared" si="190"/>
        <v>3</v>
      </c>
      <c r="W1299" s="14" t="str">
        <f t="shared" si="191"/>
        <v>雷震子魂火-47</v>
      </c>
      <c r="X1299" s="14">
        <f t="shared" si="192"/>
        <v>47</v>
      </c>
      <c r="Y1299" s="14" t="str">
        <f>INDEX(挂机升级突破!$BJ$4:$BT$4,INDEX(挂机升级突破!$BG$6:$BG$57,卡牌消耗!X1299))</f>
        <v>金币</v>
      </c>
      <c r="Z1299" s="14">
        <f>ROUND(INDEX(挂机升级突破!$AZ$6:$AZ$57,卡牌消耗!X1299)*INDEX(卡牌消耗!$B$8:$F$8,V1299),0)</f>
        <v>100530</v>
      </c>
      <c r="AA1299" s="14" t="str">
        <f>IF(S1299&gt;0,INDEX(挂机升级突破!$BJ$4:$BT$4,S1299),"")</f>
        <v>红色基础材料</v>
      </c>
      <c r="AB1299" s="14">
        <f>ROUND(INDEX(挂机升级突破!$BJ$6:$BT$57,卡牌消耗!X1299,S1299)*INDEX(卡牌消耗!$B$5:$F$5,V1299),0)</f>
        <v>11</v>
      </c>
      <c r="AC1299" s="14" t="str">
        <f>IF(T1299&gt;0,INDEX(挂机升级突破!$BJ$4:$BT$4,T1299),"")</f>
        <v>灵玉</v>
      </c>
      <c r="AD1299" s="14">
        <f>IF(T1299&gt;0,ROUND(INDEX(挂机升级突破!$BJ$6:$BT$57,卡牌消耗!X1299,T1299)*INDEX(卡牌消耗!$B$7:$F$7,V1299),0),"")</f>
        <v>1</v>
      </c>
    </row>
    <row r="1300" spans="16:30" ht="16.5" x14ac:dyDescent="0.2">
      <c r="P1300" s="120">
        <v>1296</v>
      </c>
      <c r="Q1300" s="14">
        <f t="shared" si="188"/>
        <v>25</v>
      </c>
      <c r="R1300" s="14">
        <f>INDEX(挂机升级突破!$BG$6:$BG$57,卡牌消耗!X1300)</f>
        <v>11</v>
      </c>
      <c r="S1300" s="14">
        <f>INDEX(挂机升级突破!BH$6:BH$57,卡牌消耗!$X1300)</f>
        <v>5</v>
      </c>
      <c r="T1300" s="14">
        <f>INDEX(挂机升级突破!BI$6:BI$57,卡牌消耗!$X1300)</f>
        <v>10</v>
      </c>
      <c r="U1300" s="14" t="str">
        <f t="shared" si="189"/>
        <v>雷震子</v>
      </c>
      <c r="V1300" s="14">
        <f t="shared" si="190"/>
        <v>3</v>
      </c>
      <c r="W1300" s="14" t="str">
        <f t="shared" si="191"/>
        <v>雷震子魂火-48</v>
      </c>
      <c r="X1300" s="14">
        <f t="shared" si="192"/>
        <v>48</v>
      </c>
      <c r="Y1300" s="14" t="str">
        <f>INDEX(挂机升级突破!$BJ$4:$BT$4,INDEX(挂机升级突破!$BG$6:$BG$57,卡牌消耗!X1300))</f>
        <v>金币</v>
      </c>
      <c r="Z1300" s="14">
        <f>ROUND(INDEX(挂机升级突破!$AZ$6:$AZ$57,卡牌消耗!X1300)*INDEX(卡牌消耗!$B$8:$F$8,V1300),0)</f>
        <v>112130</v>
      </c>
      <c r="AA1300" s="14" t="str">
        <f>IF(S1300&gt;0,INDEX(挂机升级突破!$BJ$4:$BT$4,S1300),"")</f>
        <v>红色基础材料</v>
      </c>
      <c r="AB1300" s="14">
        <f>ROUND(INDEX(挂机升级突破!$BJ$6:$BT$57,卡牌消耗!X1300,S1300)*INDEX(卡牌消耗!$B$5:$F$5,V1300),0)</f>
        <v>11</v>
      </c>
      <c r="AC1300" s="14" t="str">
        <f>IF(T1300&gt;0,INDEX(挂机升级突破!$BJ$4:$BT$4,T1300),"")</f>
        <v>灵玉</v>
      </c>
      <c r="AD1300" s="14">
        <f>IF(T1300&gt;0,ROUND(INDEX(挂机升级突破!$BJ$6:$BT$57,卡牌消耗!X1300,T1300)*INDEX(卡牌消耗!$B$7:$F$7,V1300),0),"")</f>
        <v>1</v>
      </c>
    </row>
    <row r="1301" spans="16:30" ht="16.5" x14ac:dyDescent="0.2">
      <c r="P1301" s="120">
        <v>1297</v>
      </c>
      <c r="Q1301" s="14">
        <f t="shared" si="188"/>
        <v>25</v>
      </c>
      <c r="R1301" s="14">
        <f>INDEX(挂机升级突破!$BG$6:$BG$57,卡牌消耗!X1301)</f>
        <v>11</v>
      </c>
      <c r="S1301" s="14">
        <f>INDEX(挂机升级突破!BH$6:BH$57,卡牌消耗!$X1301)</f>
        <v>5</v>
      </c>
      <c r="T1301" s="14">
        <f>INDEX(挂机升级突破!BI$6:BI$57,卡牌消耗!$X1301)</f>
        <v>10</v>
      </c>
      <c r="U1301" s="14" t="str">
        <f t="shared" si="189"/>
        <v>雷震子</v>
      </c>
      <c r="V1301" s="14">
        <f t="shared" si="190"/>
        <v>3</v>
      </c>
      <c r="W1301" s="14" t="str">
        <f t="shared" si="191"/>
        <v>雷震子魂火-49</v>
      </c>
      <c r="X1301" s="14">
        <f t="shared" si="192"/>
        <v>49</v>
      </c>
      <c r="Y1301" s="14" t="str">
        <f>INDEX(挂机升级突破!$BJ$4:$BT$4,INDEX(挂机升级突破!$BG$6:$BG$57,卡牌消耗!X1301))</f>
        <v>金币</v>
      </c>
      <c r="Z1301" s="14">
        <f>ROUND(INDEX(挂机升级突破!$AZ$6:$AZ$57,卡牌消耗!X1301)*INDEX(卡牌消耗!$B$8:$F$8,V1301),0)</f>
        <v>117935</v>
      </c>
      <c r="AA1301" s="14" t="str">
        <f>IF(S1301&gt;0,INDEX(挂机升级突破!$BJ$4:$BT$4,S1301),"")</f>
        <v>红色基础材料</v>
      </c>
      <c r="AB1301" s="14">
        <f>ROUND(INDEX(挂机升级突破!$BJ$6:$BT$57,卡牌消耗!X1301,S1301)*INDEX(卡牌消耗!$B$5:$F$5,V1301),0)</f>
        <v>12</v>
      </c>
      <c r="AC1301" s="14" t="str">
        <f>IF(T1301&gt;0,INDEX(挂机升级突破!$BJ$4:$BT$4,T1301),"")</f>
        <v>灵玉</v>
      </c>
      <c r="AD1301" s="14">
        <f>IF(T1301&gt;0,ROUND(INDEX(挂机升级突破!$BJ$6:$BT$57,卡牌消耗!X1301,T1301)*INDEX(卡牌消耗!$B$7:$F$7,V1301),0),"")</f>
        <v>1</v>
      </c>
    </row>
    <row r="1302" spans="16:30" ht="16.5" x14ac:dyDescent="0.2">
      <c r="P1302" s="120">
        <v>1298</v>
      </c>
      <c r="Q1302" s="14">
        <f t="shared" si="188"/>
        <v>25</v>
      </c>
      <c r="R1302" s="14">
        <f>INDEX(挂机升级突破!$BG$6:$BG$57,卡牌消耗!X1302)</f>
        <v>11</v>
      </c>
      <c r="S1302" s="14">
        <f>INDEX(挂机升级突破!BH$6:BH$57,卡牌消耗!$X1302)</f>
        <v>5</v>
      </c>
      <c r="T1302" s="14">
        <f>INDEX(挂机升级突破!BI$6:BI$57,卡牌消耗!$X1302)</f>
        <v>10</v>
      </c>
      <c r="U1302" s="14" t="str">
        <f t="shared" si="189"/>
        <v>雷震子</v>
      </c>
      <c r="V1302" s="14">
        <f t="shared" si="190"/>
        <v>3</v>
      </c>
      <c r="W1302" s="14" t="str">
        <f t="shared" si="191"/>
        <v>雷震子魂火-50</v>
      </c>
      <c r="X1302" s="14">
        <f t="shared" si="192"/>
        <v>50</v>
      </c>
      <c r="Y1302" s="14" t="str">
        <f>INDEX(挂机升级突破!$BJ$4:$BT$4,INDEX(挂机升级突破!$BG$6:$BG$57,卡牌消耗!X1302))</f>
        <v>金币</v>
      </c>
      <c r="Z1302" s="14">
        <f>ROUND(INDEX(挂机升级突破!$AZ$6:$AZ$57,卡牌消耗!X1302)*INDEX(卡牌消耗!$B$8:$F$8,V1302),0)</f>
        <v>131540</v>
      </c>
      <c r="AA1302" s="14" t="str">
        <f>IF(S1302&gt;0,INDEX(挂机升级突破!$BJ$4:$BT$4,S1302),"")</f>
        <v>红色基础材料</v>
      </c>
      <c r="AB1302" s="14">
        <f>ROUND(INDEX(挂机升级突破!$BJ$6:$BT$57,卡牌消耗!X1302,S1302)*INDEX(卡牌消耗!$B$5:$F$5,V1302),0)</f>
        <v>12</v>
      </c>
      <c r="AC1302" s="14" t="str">
        <f>IF(T1302&gt;0,INDEX(挂机升级突破!$BJ$4:$BT$4,T1302),"")</f>
        <v>灵玉</v>
      </c>
      <c r="AD1302" s="14">
        <f>IF(T1302&gt;0,ROUND(INDEX(挂机升级突破!$BJ$6:$BT$57,卡牌消耗!X1302,T1302)*INDEX(卡牌消耗!$B$7:$F$7,V1302),0),"")</f>
        <v>1</v>
      </c>
    </row>
    <row r="1303" spans="16:30" ht="16.5" x14ac:dyDescent="0.2">
      <c r="P1303" s="120">
        <v>1299</v>
      </c>
      <c r="Q1303" s="14">
        <f t="shared" si="188"/>
        <v>25</v>
      </c>
      <c r="R1303" s="14">
        <f>INDEX(挂机升级突破!$BG$6:$BG$57,卡牌消耗!X1303)</f>
        <v>11</v>
      </c>
      <c r="S1303" s="14">
        <f>INDEX(挂机升级突破!BH$6:BH$57,卡牌消耗!$X1303)</f>
        <v>5</v>
      </c>
      <c r="T1303" s="14">
        <f>INDEX(挂机升级突破!BI$6:BI$57,卡牌消耗!$X1303)</f>
        <v>10</v>
      </c>
      <c r="U1303" s="14" t="str">
        <f t="shared" si="189"/>
        <v>雷震子</v>
      </c>
      <c r="V1303" s="14">
        <f t="shared" si="190"/>
        <v>3</v>
      </c>
      <c r="W1303" s="14" t="str">
        <f t="shared" si="191"/>
        <v>雷震子魂火-51</v>
      </c>
      <c r="X1303" s="14">
        <f t="shared" si="192"/>
        <v>51</v>
      </c>
      <c r="Y1303" s="14" t="str">
        <f>INDEX(挂机升级突破!$BJ$4:$BT$4,INDEX(挂机升级突破!$BG$6:$BG$57,卡牌消耗!X1303))</f>
        <v>金币</v>
      </c>
      <c r="Z1303" s="14">
        <f>ROUND(INDEX(挂机升级突破!$AZ$6:$AZ$57,卡牌消耗!X1303)*INDEX(卡牌消耗!$B$8:$F$8,V1303),0)</f>
        <v>137280</v>
      </c>
      <c r="AA1303" s="14" t="str">
        <f>IF(S1303&gt;0,INDEX(挂机升级突破!$BJ$4:$BT$4,S1303),"")</f>
        <v>红色基础材料</v>
      </c>
      <c r="AB1303" s="14">
        <f>ROUND(INDEX(挂机升级突破!$BJ$6:$BT$57,卡牌消耗!X1303,S1303)*INDEX(卡牌消耗!$B$5:$F$5,V1303),0)</f>
        <v>12</v>
      </c>
      <c r="AC1303" s="14" t="str">
        <f>IF(T1303&gt;0,INDEX(挂机升级突破!$BJ$4:$BT$4,T1303),"")</f>
        <v>灵玉</v>
      </c>
      <c r="AD1303" s="14">
        <f>IF(T1303&gt;0,ROUND(INDEX(挂机升级突破!$BJ$6:$BT$57,卡牌消耗!X1303,T1303)*INDEX(卡牌消耗!$B$7:$F$7,V1303),0),"")</f>
        <v>1</v>
      </c>
    </row>
    <row r="1304" spans="16:30" ht="16.5" x14ac:dyDescent="0.2">
      <c r="P1304" s="120">
        <v>1300</v>
      </c>
      <c r="Q1304" s="14">
        <f t="shared" si="188"/>
        <v>25</v>
      </c>
      <c r="R1304" s="14">
        <f>INDEX(挂机升级突破!$BG$6:$BG$57,卡牌消耗!X1304)</f>
        <v>11</v>
      </c>
      <c r="S1304" s="14">
        <f>INDEX(挂机升级突破!BH$6:BH$57,卡牌消耗!$X1304)</f>
        <v>5</v>
      </c>
      <c r="T1304" s="14">
        <f>INDEX(挂机升级突破!BI$6:BI$57,卡牌消耗!$X1304)</f>
        <v>10</v>
      </c>
      <c r="U1304" s="14" t="str">
        <f t="shared" si="189"/>
        <v>雷震子</v>
      </c>
      <c r="V1304" s="14">
        <f t="shared" si="190"/>
        <v>3</v>
      </c>
      <c r="W1304" s="14" t="str">
        <f t="shared" si="191"/>
        <v>雷震子魂火-52</v>
      </c>
      <c r="X1304" s="14">
        <f t="shared" si="192"/>
        <v>52</v>
      </c>
      <c r="Y1304" s="14" t="str">
        <f>INDEX(挂机升级突破!$BJ$4:$BT$4,INDEX(挂机升级突破!$BG$6:$BG$57,卡牌消耗!X1304))</f>
        <v>金币</v>
      </c>
      <c r="Z1304" s="14">
        <f>ROUND(INDEX(挂机升级突破!$AZ$6:$AZ$57,卡牌消耗!X1304)*INDEX(卡牌消耗!$B$8:$F$8,V1304),0)</f>
        <v>153120</v>
      </c>
      <c r="AA1304" s="14" t="str">
        <f>IF(S1304&gt;0,INDEX(挂机升级突破!$BJ$4:$BT$4,S1304),"")</f>
        <v>红色基础材料</v>
      </c>
      <c r="AB1304" s="14">
        <f>ROUND(INDEX(挂机升级突破!$BJ$6:$BT$57,卡牌消耗!X1304,S1304)*INDEX(卡牌消耗!$B$5:$F$5,V1304),0)</f>
        <v>12</v>
      </c>
      <c r="AC1304" s="14" t="str">
        <f>IF(T1304&gt;0,INDEX(挂机升级突破!$BJ$4:$BT$4,T1304),"")</f>
        <v>灵玉</v>
      </c>
      <c r="AD1304" s="14">
        <f>IF(T1304&gt;0,ROUND(INDEX(挂机升级突破!$BJ$6:$BT$57,卡牌消耗!X1304,T1304)*INDEX(卡牌消耗!$B$7:$F$7,V1304),0),"")</f>
        <v>1</v>
      </c>
    </row>
    <row r="1305" spans="16:30" ht="16.5" x14ac:dyDescent="0.2">
      <c r="P1305" s="120">
        <v>1301</v>
      </c>
      <c r="Q1305" s="14">
        <f t="shared" si="188"/>
        <v>26</v>
      </c>
      <c r="R1305" s="14">
        <f>INDEX(挂机升级突破!$BG$6:$BG$57,卡牌消耗!X1305)</f>
        <v>11</v>
      </c>
      <c r="S1305" s="14">
        <f>INDEX(挂机升级突破!BH$6:BH$57,卡牌消耗!$X1305)</f>
        <v>1</v>
      </c>
      <c r="T1305" s="14">
        <f>INDEX(挂机升级突破!BI$6:BI$57,卡牌消耗!$X1305)</f>
        <v>0</v>
      </c>
      <c r="U1305" s="14" t="str">
        <f t="shared" si="189"/>
        <v>吕布</v>
      </c>
      <c r="V1305" s="14">
        <f t="shared" si="190"/>
        <v>5</v>
      </c>
      <c r="W1305" s="14" t="str">
        <f t="shared" si="191"/>
        <v>吕布魂火-1</v>
      </c>
      <c r="X1305" s="14">
        <f t="shared" si="192"/>
        <v>1</v>
      </c>
      <c r="Y1305" s="14" t="str">
        <f>INDEX(挂机升级突破!$BJ$4:$BT$4,INDEX(挂机升级突破!$BG$6:$BG$57,卡牌消耗!X1305))</f>
        <v>金币</v>
      </c>
      <c r="Z1305" s="14">
        <f>ROUND(INDEX(挂机升级突破!$AZ$6:$AZ$57,卡牌消耗!X1305)*INDEX(卡牌消耗!$B$8:$F$8,V1305),0)</f>
        <v>160</v>
      </c>
      <c r="AA1305" s="14" t="str">
        <f>IF(S1305&gt;0,INDEX(挂机升级突破!$BJ$4:$BT$4,S1305),"")</f>
        <v>绿色基础材料</v>
      </c>
      <c r="AB1305" s="14">
        <f>ROUND(INDEX(挂机升级突破!$BJ$6:$BT$57,卡牌消耗!X1305,S1305)*INDEX(卡牌消耗!$B$5:$F$5,V1305),0)</f>
        <v>23</v>
      </c>
      <c r="AC1305" s="14" t="str">
        <f>IF(T1305&gt;0,INDEX(挂机升级突破!$BJ$4:$BT$4,T1305),"")</f>
        <v/>
      </c>
      <c r="AD1305" s="14" t="str">
        <f>IF(T1305&gt;0,ROUND(INDEX(挂机升级突破!$BJ$6:$BT$57,卡牌消耗!X1305,T1305)*INDEX(卡牌消耗!$B$7:$F$7,V1305),0),"")</f>
        <v/>
      </c>
    </row>
    <row r="1306" spans="16:30" ht="16.5" x14ac:dyDescent="0.2">
      <c r="P1306" s="120">
        <v>1302</v>
      </c>
      <c r="Q1306" s="14">
        <f t="shared" si="188"/>
        <v>26</v>
      </c>
      <c r="R1306" s="14">
        <f>INDEX(挂机升级突破!$BG$6:$BG$57,卡牌消耗!X1306)</f>
        <v>11</v>
      </c>
      <c r="S1306" s="14">
        <f>INDEX(挂机升级突破!BH$6:BH$57,卡牌消耗!$X1306)</f>
        <v>1</v>
      </c>
      <c r="T1306" s="14">
        <f>INDEX(挂机升级突破!BI$6:BI$57,卡牌消耗!$X1306)</f>
        <v>0</v>
      </c>
      <c r="U1306" s="14" t="str">
        <f t="shared" si="189"/>
        <v>吕布</v>
      </c>
      <c r="V1306" s="14">
        <f t="shared" si="190"/>
        <v>5</v>
      </c>
      <c r="W1306" s="14" t="str">
        <f t="shared" si="191"/>
        <v>吕布魂火-2</v>
      </c>
      <c r="X1306" s="14">
        <f t="shared" si="192"/>
        <v>2</v>
      </c>
      <c r="Y1306" s="14" t="str">
        <f>INDEX(挂机升级突破!$BJ$4:$BT$4,INDEX(挂机升级突破!$BG$6:$BG$57,卡牌消耗!X1306))</f>
        <v>金币</v>
      </c>
      <c r="Z1306" s="14">
        <f>ROUND(INDEX(挂机升级突破!$AZ$6:$AZ$57,卡牌消耗!X1306)*INDEX(卡牌消耗!$B$8:$F$8,V1306),0)</f>
        <v>240</v>
      </c>
      <c r="AA1306" s="14" t="str">
        <f>IF(S1306&gt;0,INDEX(挂机升级突破!$BJ$4:$BT$4,S1306),"")</f>
        <v>绿色基础材料</v>
      </c>
      <c r="AB1306" s="14">
        <f>ROUND(INDEX(挂机升级突破!$BJ$6:$BT$57,卡牌消耗!X1306,S1306)*INDEX(卡牌消耗!$B$5:$F$5,V1306),0)</f>
        <v>60</v>
      </c>
      <c r="AC1306" s="14" t="str">
        <f>IF(T1306&gt;0,INDEX(挂机升级突破!$BJ$4:$BT$4,T1306),"")</f>
        <v/>
      </c>
      <c r="AD1306" s="14" t="str">
        <f>IF(T1306&gt;0,ROUND(INDEX(挂机升级突破!$BJ$6:$BT$57,卡牌消耗!X1306,T1306)*INDEX(卡牌消耗!$B$7:$F$7,V1306),0),"")</f>
        <v/>
      </c>
    </row>
    <row r="1307" spans="16:30" ht="16.5" x14ac:dyDescent="0.2">
      <c r="P1307" s="120">
        <v>1303</v>
      </c>
      <c r="Q1307" s="14">
        <f t="shared" si="188"/>
        <v>26</v>
      </c>
      <c r="R1307" s="14">
        <f>INDEX(挂机升级突破!$BG$6:$BG$57,卡牌消耗!X1307)</f>
        <v>11</v>
      </c>
      <c r="S1307" s="14">
        <f>INDEX(挂机升级突破!BH$6:BH$57,卡牌消耗!$X1307)</f>
        <v>1</v>
      </c>
      <c r="T1307" s="14">
        <f>INDEX(挂机升级突破!BI$6:BI$57,卡牌消耗!$X1307)</f>
        <v>0</v>
      </c>
      <c r="U1307" s="14" t="str">
        <f t="shared" si="189"/>
        <v>吕布</v>
      </c>
      <c r="V1307" s="14">
        <f t="shared" si="190"/>
        <v>5</v>
      </c>
      <c r="W1307" s="14" t="str">
        <f t="shared" si="191"/>
        <v>吕布魂火-3</v>
      </c>
      <c r="X1307" s="14">
        <f t="shared" si="192"/>
        <v>3</v>
      </c>
      <c r="Y1307" s="14" t="str">
        <f>INDEX(挂机升级突破!$BJ$4:$BT$4,INDEX(挂机升级突破!$BG$6:$BG$57,卡牌消耗!X1307))</f>
        <v>金币</v>
      </c>
      <c r="Z1307" s="14">
        <f>ROUND(INDEX(挂机升级突破!$AZ$6:$AZ$57,卡牌消耗!X1307)*INDEX(卡牌消耗!$B$8:$F$8,V1307),0)</f>
        <v>360</v>
      </c>
      <c r="AA1307" s="14" t="str">
        <f>IF(S1307&gt;0,INDEX(挂机升级突破!$BJ$4:$BT$4,S1307),"")</f>
        <v>绿色基础材料</v>
      </c>
      <c r="AB1307" s="14">
        <f>ROUND(INDEX(挂机升级突破!$BJ$6:$BT$57,卡牌消耗!X1307,S1307)*INDEX(卡牌消耗!$B$5:$F$5,V1307),0)</f>
        <v>75</v>
      </c>
      <c r="AC1307" s="14" t="str">
        <f>IF(T1307&gt;0,INDEX(挂机升级突破!$BJ$4:$BT$4,T1307),"")</f>
        <v/>
      </c>
      <c r="AD1307" s="14" t="str">
        <f>IF(T1307&gt;0,ROUND(INDEX(挂机升级突破!$BJ$6:$BT$57,卡牌消耗!X1307,T1307)*INDEX(卡牌消耗!$B$7:$F$7,V1307),0),"")</f>
        <v/>
      </c>
    </row>
    <row r="1308" spans="16:30" ht="16.5" x14ac:dyDescent="0.2">
      <c r="P1308" s="120">
        <v>1304</v>
      </c>
      <c r="Q1308" s="14">
        <f t="shared" si="188"/>
        <v>26</v>
      </c>
      <c r="R1308" s="14">
        <f>INDEX(挂机升级突破!$BG$6:$BG$57,卡牌消耗!X1308)</f>
        <v>11</v>
      </c>
      <c r="S1308" s="14">
        <f>INDEX(挂机升级突破!BH$6:BH$57,卡牌消耗!$X1308)</f>
        <v>1</v>
      </c>
      <c r="T1308" s="14">
        <f>INDEX(挂机升级突破!BI$6:BI$57,卡牌消耗!$X1308)</f>
        <v>0</v>
      </c>
      <c r="U1308" s="14" t="str">
        <f t="shared" si="189"/>
        <v>吕布</v>
      </c>
      <c r="V1308" s="14">
        <f t="shared" si="190"/>
        <v>5</v>
      </c>
      <c r="W1308" s="14" t="str">
        <f t="shared" si="191"/>
        <v>吕布魂火-4</v>
      </c>
      <c r="X1308" s="14">
        <f t="shared" si="192"/>
        <v>4</v>
      </c>
      <c r="Y1308" s="14" t="str">
        <f>INDEX(挂机升级突破!$BJ$4:$BT$4,INDEX(挂机升级突破!$BG$6:$BG$57,卡牌消耗!X1308))</f>
        <v>金币</v>
      </c>
      <c r="Z1308" s="14">
        <f>ROUND(INDEX(挂机升级突破!$AZ$6:$AZ$57,卡牌消耗!X1308)*INDEX(卡牌消耗!$B$8:$F$8,V1308),0)</f>
        <v>960</v>
      </c>
      <c r="AA1308" s="14" t="str">
        <f>IF(S1308&gt;0,INDEX(挂机升级突破!$BJ$4:$BT$4,S1308),"")</f>
        <v>绿色基础材料</v>
      </c>
      <c r="AB1308" s="14">
        <f>ROUND(INDEX(挂机升级突破!$BJ$6:$BT$57,卡牌消耗!X1308,S1308)*INDEX(卡牌消耗!$B$5:$F$5,V1308),0)</f>
        <v>120</v>
      </c>
      <c r="AC1308" s="14" t="str">
        <f>IF(T1308&gt;0,INDEX(挂机升级突破!$BJ$4:$BT$4,T1308),"")</f>
        <v/>
      </c>
      <c r="AD1308" s="14" t="str">
        <f>IF(T1308&gt;0,ROUND(INDEX(挂机升级突破!$BJ$6:$BT$57,卡牌消耗!X1308,T1308)*INDEX(卡牌消耗!$B$7:$F$7,V1308),0),"")</f>
        <v/>
      </c>
    </row>
    <row r="1309" spans="16:30" ht="16.5" x14ac:dyDescent="0.2">
      <c r="P1309" s="120">
        <v>1305</v>
      </c>
      <c r="Q1309" s="14">
        <f t="shared" si="188"/>
        <v>26</v>
      </c>
      <c r="R1309" s="14">
        <f>INDEX(挂机升级突破!$BG$6:$BG$57,卡牌消耗!X1309)</f>
        <v>11</v>
      </c>
      <c r="S1309" s="14">
        <f>INDEX(挂机升级突破!BH$6:BH$57,卡牌消耗!$X1309)</f>
        <v>1</v>
      </c>
      <c r="T1309" s="14">
        <f>INDEX(挂机升级突破!BI$6:BI$57,卡牌消耗!$X1309)</f>
        <v>0</v>
      </c>
      <c r="U1309" s="14" t="str">
        <f t="shared" si="189"/>
        <v>吕布</v>
      </c>
      <c r="V1309" s="14">
        <f t="shared" si="190"/>
        <v>5</v>
      </c>
      <c r="W1309" s="14" t="str">
        <f t="shared" si="191"/>
        <v>吕布魂火-5</v>
      </c>
      <c r="X1309" s="14">
        <f t="shared" si="192"/>
        <v>5</v>
      </c>
      <c r="Y1309" s="14" t="str">
        <f>INDEX(挂机升级突破!$BJ$4:$BT$4,INDEX(挂机升级突破!$BG$6:$BG$57,卡牌消耗!X1309))</f>
        <v>金币</v>
      </c>
      <c r="Z1309" s="14">
        <f>ROUND(INDEX(挂机升级突破!$AZ$6:$AZ$57,卡牌消耗!X1309)*INDEX(卡牌消耗!$B$8:$F$8,V1309),0)</f>
        <v>2000</v>
      </c>
      <c r="AA1309" s="14" t="str">
        <f>IF(S1309&gt;0,INDEX(挂机升级突破!$BJ$4:$BT$4,S1309),"")</f>
        <v>绿色基础材料</v>
      </c>
      <c r="AB1309" s="14">
        <f>ROUND(INDEX(挂机升级突破!$BJ$6:$BT$57,卡牌消耗!X1309,S1309)*INDEX(卡牌消耗!$B$5:$F$5,V1309),0)</f>
        <v>120</v>
      </c>
      <c r="AC1309" s="14" t="str">
        <f>IF(T1309&gt;0,INDEX(挂机升级突破!$BJ$4:$BT$4,T1309),"")</f>
        <v/>
      </c>
      <c r="AD1309" s="14" t="str">
        <f>IF(T1309&gt;0,ROUND(INDEX(挂机升级突破!$BJ$6:$BT$57,卡牌消耗!X1309,T1309)*INDEX(卡牌消耗!$B$7:$F$7,V1309),0),"")</f>
        <v/>
      </c>
    </row>
    <row r="1310" spans="16:30" ht="16.5" x14ac:dyDescent="0.2">
      <c r="P1310" s="120">
        <v>1306</v>
      </c>
      <c r="Q1310" s="14">
        <f t="shared" si="188"/>
        <v>26</v>
      </c>
      <c r="R1310" s="14">
        <f>INDEX(挂机升级突破!$BG$6:$BG$57,卡牌消耗!X1310)</f>
        <v>11</v>
      </c>
      <c r="S1310" s="14">
        <f>INDEX(挂机升级突破!BH$6:BH$57,卡牌消耗!$X1310)</f>
        <v>2</v>
      </c>
      <c r="T1310" s="14">
        <f>INDEX(挂机升级突破!BI$6:BI$57,卡牌消耗!$X1310)</f>
        <v>0</v>
      </c>
      <c r="U1310" s="14" t="str">
        <f t="shared" si="189"/>
        <v>吕布</v>
      </c>
      <c r="V1310" s="14">
        <f t="shared" si="190"/>
        <v>5</v>
      </c>
      <c r="W1310" s="14" t="str">
        <f t="shared" si="191"/>
        <v>吕布魂火-6</v>
      </c>
      <c r="X1310" s="14">
        <f t="shared" si="192"/>
        <v>6</v>
      </c>
      <c r="Y1310" s="14" t="str">
        <f>INDEX(挂机升级突破!$BJ$4:$BT$4,INDEX(挂机升级突破!$BG$6:$BG$57,卡牌消耗!X1310))</f>
        <v>金币</v>
      </c>
      <c r="Z1310" s="14">
        <f>ROUND(INDEX(挂机升级突破!$AZ$6:$AZ$57,卡牌消耗!X1310)*INDEX(卡牌消耗!$B$8:$F$8,V1310),0)</f>
        <v>2880</v>
      </c>
      <c r="AA1310" s="14" t="str">
        <f>IF(S1310&gt;0,INDEX(挂机升级突破!$BJ$4:$BT$4,S1310),"")</f>
        <v>蓝色基础材料</v>
      </c>
      <c r="AB1310" s="14">
        <f>ROUND(INDEX(挂机升级突破!$BJ$6:$BT$57,卡牌消耗!X1310,S1310)*INDEX(卡牌消耗!$B$5:$F$5,V1310),0)</f>
        <v>30</v>
      </c>
      <c r="AC1310" s="14" t="str">
        <f>IF(T1310&gt;0,INDEX(挂机升级突破!$BJ$4:$BT$4,T1310),"")</f>
        <v/>
      </c>
      <c r="AD1310" s="14" t="str">
        <f>IF(T1310&gt;0,ROUND(INDEX(挂机升级突破!$BJ$6:$BT$57,卡牌消耗!X1310,T1310)*INDEX(卡牌消耗!$B$7:$F$7,V1310),0),"")</f>
        <v/>
      </c>
    </row>
    <row r="1311" spans="16:30" ht="16.5" x14ac:dyDescent="0.2">
      <c r="P1311" s="120">
        <v>1307</v>
      </c>
      <c r="Q1311" s="14">
        <f t="shared" si="188"/>
        <v>26</v>
      </c>
      <c r="R1311" s="14">
        <f>INDEX(挂机升级突破!$BG$6:$BG$57,卡牌消耗!X1311)</f>
        <v>11</v>
      </c>
      <c r="S1311" s="14">
        <f>INDEX(挂机升级突破!BH$6:BH$57,卡牌消耗!$X1311)</f>
        <v>2</v>
      </c>
      <c r="T1311" s="14">
        <f>INDEX(挂机升级突破!BI$6:BI$57,卡牌消耗!$X1311)</f>
        <v>0</v>
      </c>
      <c r="U1311" s="14" t="str">
        <f t="shared" si="189"/>
        <v>吕布</v>
      </c>
      <c r="V1311" s="14">
        <f t="shared" si="190"/>
        <v>5</v>
      </c>
      <c r="W1311" s="14" t="str">
        <f t="shared" si="191"/>
        <v>吕布魂火-7</v>
      </c>
      <c r="X1311" s="14">
        <f t="shared" si="192"/>
        <v>7</v>
      </c>
      <c r="Y1311" s="14" t="str">
        <f>INDEX(挂机升级突破!$BJ$4:$BT$4,INDEX(挂机升级突破!$BG$6:$BG$57,卡牌消耗!X1311))</f>
        <v>金币</v>
      </c>
      <c r="Z1311" s="14">
        <f>ROUND(INDEX(挂机升级突破!$AZ$6:$AZ$57,卡牌消耗!X1311)*INDEX(卡牌消耗!$B$8:$F$8,V1311),0)</f>
        <v>4200</v>
      </c>
      <c r="AA1311" s="14" t="str">
        <f>IF(S1311&gt;0,INDEX(挂机升级突破!$BJ$4:$BT$4,S1311),"")</f>
        <v>蓝色基础材料</v>
      </c>
      <c r="AB1311" s="14">
        <f>ROUND(INDEX(挂机升级突破!$BJ$6:$BT$57,卡牌消耗!X1311,S1311)*INDEX(卡牌消耗!$B$5:$F$5,V1311),0)</f>
        <v>30</v>
      </c>
      <c r="AC1311" s="14" t="str">
        <f>IF(T1311&gt;0,INDEX(挂机升级突破!$BJ$4:$BT$4,T1311),"")</f>
        <v/>
      </c>
      <c r="AD1311" s="14" t="str">
        <f>IF(T1311&gt;0,ROUND(INDEX(挂机升级突破!$BJ$6:$BT$57,卡牌消耗!X1311,T1311)*INDEX(卡牌消耗!$B$7:$F$7,V1311),0),"")</f>
        <v/>
      </c>
    </row>
    <row r="1312" spans="16:30" ht="16.5" x14ac:dyDescent="0.2">
      <c r="P1312" s="120">
        <v>1308</v>
      </c>
      <c r="Q1312" s="14">
        <f t="shared" si="188"/>
        <v>26</v>
      </c>
      <c r="R1312" s="14">
        <f>INDEX(挂机升级突破!$BG$6:$BG$57,卡牌消耗!X1312)</f>
        <v>11</v>
      </c>
      <c r="S1312" s="14">
        <f>INDEX(挂机升级突破!BH$6:BH$57,卡牌消耗!$X1312)</f>
        <v>2</v>
      </c>
      <c r="T1312" s="14">
        <f>INDEX(挂机升级突破!BI$6:BI$57,卡牌消耗!$X1312)</f>
        <v>0</v>
      </c>
      <c r="U1312" s="14" t="str">
        <f t="shared" si="189"/>
        <v>吕布</v>
      </c>
      <c r="V1312" s="14">
        <f t="shared" si="190"/>
        <v>5</v>
      </c>
      <c r="W1312" s="14" t="str">
        <f t="shared" si="191"/>
        <v>吕布魂火-8</v>
      </c>
      <c r="X1312" s="14">
        <f t="shared" si="192"/>
        <v>8</v>
      </c>
      <c r="Y1312" s="14" t="str">
        <f>INDEX(挂机升级突破!$BJ$4:$BT$4,INDEX(挂机升级突破!$BG$6:$BG$57,卡牌消耗!X1312))</f>
        <v>金币</v>
      </c>
      <c r="Z1312" s="14">
        <f>ROUND(INDEX(挂机升级突破!$AZ$6:$AZ$57,卡牌消耗!X1312)*INDEX(卡牌消耗!$B$8:$F$8,V1312),0)</f>
        <v>5760</v>
      </c>
      <c r="AA1312" s="14" t="str">
        <f>IF(S1312&gt;0,INDEX(挂机升级突破!$BJ$4:$BT$4,S1312),"")</f>
        <v>蓝色基础材料</v>
      </c>
      <c r="AB1312" s="14">
        <f>ROUND(INDEX(挂机升级突破!$BJ$6:$BT$57,卡牌消耗!X1312,S1312)*INDEX(卡牌消耗!$B$5:$F$5,V1312),0)</f>
        <v>53</v>
      </c>
      <c r="AC1312" s="14" t="str">
        <f>IF(T1312&gt;0,INDEX(挂机升级突破!$BJ$4:$BT$4,T1312),"")</f>
        <v/>
      </c>
      <c r="AD1312" s="14" t="str">
        <f>IF(T1312&gt;0,ROUND(INDEX(挂机升级突破!$BJ$6:$BT$57,卡牌消耗!X1312,T1312)*INDEX(卡牌消耗!$B$7:$F$7,V1312),0),"")</f>
        <v/>
      </c>
    </row>
    <row r="1313" spans="16:30" ht="16.5" x14ac:dyDescent="0.2">
      <c r="P1313" s="120">
        <v>1309</v>
      </c>
      <c r="Q1313" s="14">
        <f t="shared" si="188"/>
        <v>26</v>
      </c>
      <c r="R1313" s="14">
        <f>INDEX(挂机升级突破!$BG$6:$BG$57,卡牌消耗!X1313)</f>
        <v>11</v>
      </c>
      <c r="S1313" s="14">
        <f>INDEX(挂机升级突破!BH$6:BH$57,卡牌消耗!$X1313)</f>
        <v>2</v>
      </c>
      <c r="T1313" s="14">
        <f>INDEX(挂机升级突破!BI$6:BI$57,卡牌消耗!$X1313)</f>
        <v>0</v>
      </c>
      <c r="U1313" s="14" t="str">
        <f t="shared" si="189"/>
        <v>吕布</v>
      </c>
      <c r="V1313" s="14">
        <f t="shared" si="190"/>
        <v>5</v>
      </c>
      <c r="W1313" s="14" t="str">
        <f t="shared" si="191"/>
        <v>吕布魂火-9</v>
      </c>
      <c r="X1313" s="14">
        <f t="shared" si="192"/>
        <v>9</v>
      </c>
      <c r="Y1313" s="14" t="str">
        <f>INDEX(挂机升级突破!$BJ$4:$BT$4,INDEX(挂机升级突破!$BG$6:$BG$57,卡牌消耗!X1313))</f>
        <v>金币</v>
      </c>
      <c r="Z1313" s="14">
        <f>ROUND(INDEX(挂机升级突破!$AZ$6:$AZ$57,卡牌消耗!X1313)*INDEX(卡牌消耗!$B$8:$F$8,V1313),0)</f>
        <v>6240</v>
      </c>
      <c r="AA1313" s="14" t="str">
        <f>IF(S1313&gt;0,INDEX(挂机升级突破!$BJ$4:$BT$4,S1313),"")</f>
        <v>蓝色基础材料</v>
      </c>
      <c r="AB1313" s="14">
        <f>ROUND(INDEX(挂机升级突破!$BJ$6:$BT$57,卡牌消耗!X1313,S1313)*INDEX(卡牌消耗!$B$5:$F$5,V1313),0)</f>
        <v>53</v>
      </c>
      <c r="AC1313" s="14" t="str">
        <f>IF(T1313&gt;0,INDEX(挂机升级突破!$BJ$4:$BT$4,T1313),"")</f>
        <v/>
      </c>
      <c r="AD1313" s="14" t="str">
        <f>IF(T1313&gt;0,ROUND(INDEX(挂机升级突破!$BJ$6:$BT$57,卡牌消耗!X1313,T1313)*INDEX(卡牌消耗!$B$7:$F$7,V1313),0),"")</f>
        <v/>
      </c>
    </row>
    <row r="1314" spans="16:30" ht="16.5" x14ac:dyDescent="0.2">
      <c r="P1314" s="120">
        <v>1310</v>
      </c>
      <c r="Q1314" s="14">
        <f t="shared" si="188"/>
        <v>26</v>
      </c>
      <c r="R1314" s="14">
        <f>INDEX(挂机升级突破!$BG$6:$BG$57,卡牌消耗!X1314)</f>
        <v>11</v>
      </c>
      <c r="S1314" s="14">
        <f>INDEX(挂机升级突破!BH$6:BH$57,卡牌消耗!$X1314)</f>
        <v>2</v>
      </c>
      <c r="T1314" s="14">
        <f>INDEX(挂机升级突破!BI$6:BI$57,卡牌消耗!$X1314)</f>
        <v>0</v>
      </c>
      <c r="U1314" s="14" t="str">
        <f t="shared" si="189"/>
        <v>吕布</v>
      </c>
      <c r="V1314" s="14">
        <f t="shared" si="190"/>
        <v>5</v>
      </c>
      <c r="W1314" s="14" t="str">
        <f t="shared" si="191"/>
        <v>吕布魂火-10</v>
      </c>
      <c r="X1314" s="14">
        <f t="shared" si="192"/>
        <v>10</v>
      </c>
      <c r="Y1314" s="14" t="str">
        <f>INDEX(挂机升级突破!$BJ$4:$BT$4,INDEX(挂机升级突破!$BG$6:$BG$57,卡牌消耗!X1314))</f>
        <v>金币</v>
      </c>
      <c r="Z1314" s="14">
        <f>ROUND(INDEX(挂机升级突破!$AZ$6:$AZ$57,卡牌消耗!X1314)*INDEX(卡牌消耗!$B$8:$F$8,V1314),0)</f>
        <v>6960</v>
      </c>
      <c r="AA1314" s="14" t="str">
        <f>IF(S1314&gt;0,INDEX(挂机升级突破!$BJ$4:$BT$4,S1314),"")</f>
        <v>蓝色基础材料</v>
      </c>
      <c r="AB1314" s="14">
        <f>ROUND(INDEX(挂机升级突破!$BJ$6:$BT$57,卡牌消耗!X1314,S1314)*INDEX(卡牌消耗!$B$5:$F$5,V1314),0)</f>
        <v>83</v>
      </c>
      <c r="AC1314" s="14" t="str">
        <f>IF(T1314&gt;0,INDEX(挂机升级突破!$BJ$4:$BT$4,T1314),"")</f>
        <v/>
      </c>
      <c r="AD1314" s="14" t="str">
        <f>IF(T1314&gt;0,ROUND(INDEX(挂机升级突破!$BJ$6:$BT$57,卡牌消耗!X1314,T1314)*INDEX(卡牌消耗!$B$7:$F$7,V1314),0),"")</f>
        <v/>
      </c>
    </row>
    <row r="1315" spans="16:30" ht="16.5" x14ac:dyDescent="0.2">
      <c r="P1315" s="120">
        <v>1311</v>
      </c>
      <c r="Q1315" s="14">
        <f t="shared" si="188"/>
        <v>26</v>
      </c>
      <c r="R1315" s="14">
        <f>INDEX(挂机升级突破!$BG$6:$BG$57,卡牌消耗!X1315)</f>
        <v>11</v>
      </c>
      <c r="S1315" s="14">
        <f>INDEX(挂机升级突破!BH$6:BH$57,卡牌消耗!$X1315)</f>
        <v>2</v>
      </c>
      <c r="T1315" s="14">
        <f>INDEX(挂机升级突破!BI$6:BI$57,卡牌消耗!$X1315)</f>
        <v>0</v>
      </c>
      <c r="U1315" s="14" t="str">
        <f t="shared" si="189"/>
        <v>吕布</v>
      </c>
      <c r="V1315" s="14">
        <f t="shared" si="190"/>
        <v>5</v>
      </c>
      <c r="W1315" s="14" t="str">
        <f t="shared" si="191"/>
        <v>吕布魂火-11</v>
      </c>
      <c r="X1315" s="14">
        <f t="shared" si="192"/>
        <v>11</v>
      </c>
      <c r="Y1315" s="14" t="str">
        <f>INDEX(挂机升级突破!$BJ$4:$BT$4,INDEX(挂机升级突破!$BG$6:$BG$57,卡牌消耗!X1315))</f>
        <v>金币</v>
      </c>
      <c r="Z1315" s="14">
        <f>ROUND(INDEX(挂机升级突破!$AZ$6:$AZ$57,卡牌消耗!X1315)*INDEX(卡牌消耗!$B$8:$F$8,V1315),0)</f>
        <v>7280</v>
      </c>
      <c r="AA1315" s="14" t="str">
        <f>IF(S1315&gt;0,INDEX(挂机升级突破!$BJ$4:$BT$4,S1315),"")</f>
        <v>蓝色基础材料</v>
      </c>
      <c r="AB1315" s="14">
        <f>ROUND(INDEX(挂机升级突破!$BJ$6:$BT$57,卡牌消耗!X1315,S1315)*INDEX(卡牌消耗!$B$5:$F$5,V1315),0)</f>
        <v>83</v>
      </c>
      <c r="AC1315" s="14" t="str">
        <f>IF(T1315&gt;0,INDEX(挂机升级突破!$BJ$4:$BT$4,T1315),"")</f>
        <v/>
      </c>
      <c r="AD1315" s="14" t="str">
        <f>IF(T1315&gt;0,ROUND(INDEX(挂机升级突破!$BJ$6:$BT$57,卡牌消耗!X1315,T1315)*INDEX(卡牌消耗!$B$7:$F$7,V1315),0),"")</f>
        <v/>
      </c>
    </row>
    <row r="1316" spans="16:30" ht="16.5" x14ac:dyDescent="0.2">
      <c r="P1316" s="120">
        <v>1312</v>
      </c>
      <c r="Q1316" s="14">
        <f t="shared" si="188"/>
        <v>26</v>
      </c>
      <c r="R1316" s="14">
        <f>INDEX(挂机升级突破!$BG$6:$BG$57,卡牌消耗!X1316)</f>
        <v>11</v>
      </c>
      <c r="S1316" s="14">
        <f>INDEX(挂机升级突破!BH$6:BH$57,卡牌消耗!$X1316)</f>
        <v>2</v>
      </c>
      <c r="T1316" s="14">
        <f>INDEX(挂机升级突破!BI$6:BI$57,卡牌消耗!$X1316)</f>
        <v>0</v>
      </c>
      <c r="U1316" s="14" t="str">
        <f t="shared" si="189"/>
        <v>吕布</v>
      </c>
      <c r="V1316" s="14">
        <f t="shared" si="190"/>
        <v>5</v>
      </c>
      <c r="W1316" s="14" t="str">
        <f t="shared" si="191"/>
        <v>吕布魂火-12</v>
      </c>
      <c r="X1316" s="14">
        <f t="shared" si="192"/>
        <v>12</v>
      </c>
      <c r="Y1316" s="14" t="str">
        <f>INDEX(挂机升级突破!$BJ$4:$BT$4,INDEX(挂机升级突破!$BG$6:$BG$57,卡牌消耗!X1316))</f>
        <v>金币</v>
      </c>
      <c r="Z1316" s="14">
        <f>ROUND(INDEX(挂机升级突破!$AZ$6:$AZ$57,卡牌消耗!X1316)*INDEX(卡牌消耗!$B$8:$F$8,V1316),0)</f>
        <v>8120</v>
      </c>
      <c r="AA1316" s="14" t="str">
        <f>IF(S1316&gt;0,INDEX(挂机升级突破!$BJ$4:$BT$4,S1316),"")</f>
        <v>蓝色基础材料</v>
      </c>
      <c r="AB1316" s="14">
        <f>ROUND(INDEX(挂机升级突破!$BJ$6:$BT$57,卡牌消耗!X1316,S1316)*INDEX(卡牌消耗!$B$5:$F$5,V1316),0)</f>
        <v>113</v>
      </c>
      <c r="AC1316" s="14" t="str">
        <f>IF(T1316&gt;0,INDEX(挂机升级突破!$BJ$4:$BT$4,T1316),"")</f>
        <v/>
      </c>
      <c r="AD1316" s="14" t="str">
        <f>IF(T1316&gt;0,ROUND(INDEX(挂机升级突破!$BJ$6:$BT$57,卡牌消耗!X1316,T1316)*INDEX(卡牌消耗!$B$7:$F$7,V1316),0),"")</f>
        <v/>
      </c>
    </row>
    <row r="1317" spans="16:30" ht="16.5" x14ac:dyDescent="0.2">
      <c r="P1317" s="120">
        <v>1313</v>
      </c>
      <c r="Q1317" s="14">
        <f t="shared" si="188"/>
        <v>26</v>
      </c>
      <c r="R1317" s="14">
        <f>INDEX(挂机升级突破!$BG$6:$BG$57,卡牌消耗!X1317)</f>
        <v>11</v>
      </c>
      <c r="S1317" s="14">
        <f>INDEX(挂机升级突破!BH$6:BH$57,卡牌消耗!$X1317)</f>
        <v>2</v>
      </c>
      <c r="T1317" s="14">
        <f>INDEX(挂机升级突破!BI$6:BI$57,卡牌消耗!$X1317)</f>
        <v>0</v>
      </c>
      <c r="U1317" s="14" t="str">
        <f t="shared" si="189"/>
        <v>吕布</v>
      </c>
      <c r="V1317" s="14">
        <f t="shared" si="190"/>
        <v>5</v>
      </c>
      <c r="W1317" s="14" t="str">
        <f t="shared" si="191"/>
        <v>吕布魂火-13</v>
      </c>
      <c r="X1317" s="14">
        <f t="shared" si="192"/>
        <v>13</v>
      </c>
      <c r="Y1317" s="14" t="str">
        <f>INDEX(挂机升级突破!$BJ$4:$BT$4,INDEX(挂机升级突破!$BG$6:$BG$57,卡牌消耗!X1317))</f>
        <v>金币</v>
      </c>
      <c r="Z1317" s="14">
        <f>ROUND(INDEX(挂机升级突破!$AZ$6:$AZ$57,卡牌消耗!X1317)*INDEX(卡牌消耗!$B$8:$F$8,V1317),0)</f>
        <v>8380</v>
      </c>
      <c r="AA1317" s="14" t="str">
        <f>IF(S1317&gt;0,INDEX(挂机升级突破!$BJ$4:$BT$4,S1317),"")</f>
        <v>蓝色基础材料</v>
      </c>
      <c r="AB1317" s="14">
        <f>ROUND(INDEX(挂机升级突破!$BJ$6:$BT$57,卡牌消耗!X1317,S1317)*INDEX(卡牌消耗!$B$5:$F$5,V1317),0)</f>
        <v>113</v>
      </c>
      <c r="AC1317" s="14" t="str">
        <f>IF(T1317&gt;0,INDEX(挂机升级突破!$BJ$4:$BT$4,T1317),"")</f>
        <v/>
      </c>
      <c r="AD1317" s="14" t="str">
        <f>IF(T1317&gt;0,ROUND(INDEX(挂机升级突破!$BJ$6:$BT$57,卡牌消耗!X1317,T1317)*INDEX(卡牌消耗!$B$7:$F$7,V1317),0),"")</f>
        <v/>
      </c>
    </row>
    <row r="1318" spans="16:30" ht="16.5" x14ac:dyDescent="0.2">
      <c r="P1318" s="120">
        <v>1314</v>
      </c>
      <c r="Q1318" s="14">
        <f t="shared" si="188"/>
        <v>26</v>
      </c>
      <c r="R1318" s="14">
        <f>INDEX(挂机升级突破!$BG$6:$BG$57,卡牌消耗!X1318)</f>
        <v>11</v>
      </c>
      <c r="S1318" s="14">
        <f>INDEX(挂机升级突破!BH$6:BH$57,卡牌消耗!$X1318)</f>
        <v>3</v>
      </c>
      <c r="T1318" s="14">
        <f>INDEX(挂机升级突破!BI$6:BI$57,卡牌消耗!$X1318)</f>
        <v>0</v>
      </c>
      <c r="U1318" s="14" t="str">
        <f t="shared" si="189"/>
        <v>吕布</v>
      </c>
      <c r="V1318" s="14">
        <f t="shared" si="190"/>
        <v>5</v>
      </c>
      <c r="W1318" s="14" t="str">
        <f t="shared" si="191"/>
        <v>吕布魂火-14</v>
      </c>
      <c r="X1318" s="14">
        <f t="shared" si="192"/>
        <v>14</v>
      </c>
      <c r="Y1318" s="14" t="str">
        <f>INDEX(挂机升级突破!$BJ$4:$BT$4,INDEX(挂机升级突破!$BG$6:$BG$57,卡牌消耗!X1318))</f>
        <v>金币</v>
      </c>
      <c r="Z1318" s="14">
        <f>ROUND(INDEX(挂机升级突破!$AZ$6:$AZ$57,卡牌消耗!X1318)*INDEX(卡牌消耗!$B$8:$F$8,V1318),0)</f>
        <v>9350</v>
      </c>
      <c r="AA1318" s="14" t="str">
        <f>IF(S1318&gt;0,INDEX(挂机升级突破!$BJ$4:$BT$4,S1318),"")</f>
        <v>紫色基础材料</v>
      </c>
      <c r="AB1318" s="14">
        <f>ROUND(INDEX(挂机升级突破!$BJ$6:$BT$57,卡牌消耗!X1318,S1318)*INDEX(卡牌消耗!$B$5:$F$5,V1318),0)</f>
        <v>23</v>
      </c>
      <c r="AC1318" s="14" t="str">
        <f>IF(T1318&gt;0,INDEX(挂机升级突破!$BJ$4:$BT$4,T1318),"")</f>
        <v/>
      </c>
      <c r="AD1318" s="14" t="str">
        <f>IF(T1318&gt;0,ROUND(INDEX(挂机升级突破!$BJ$6:$BT$57,卡牌消耗!X1318,T1318)*INDEX(卡牌消耗!$B$7:$F$7,V1318),0),"")</f>
        <v/>
      </c>
    </row>
    <row r="1319" spans="16:30" ht="16.5" x14ac:dyDescent="0.2">
      <c r="P1319" s="120">
        <v>1315</v>
      </c>
      <c r="Q1319" s="14">
        <f t="shared" si="188"/>
        <v>26</v>
      </c>
      <c r="R1319" s="14">
        <f>INDEX(挂机升级突破!$BG$6:$BG$57,卡牌消耗!X1319)</f>
        <v>11</v>
      </c>
      <c r="S1319" s="14">
        <f>INDEX(挂机升级突破!BH$6:BH$57,卡牌消耗!$X1319)</f>
        <v>3</v>
      </c>
      <c r="T1319" s="14">
        <f>INDEX(挂机升级突破!BI$6:BI$57,卡牌消耗!$X1319)</f>
        <v>0</v>
      </c>
      <c r="U1319" s="14" t="str">
        <f t="shared" si="189"/>
        <v>吕布</v>
      </c>
      <c r="V1319" s="14">
        <f t="shared" si="190"/>
        <v>5</v>
      </c>
      <c r="W1319" s="14" t="str">
        <f t="shared" si="191"/>
        <v>吕布魂火-15</v>
      </c>
      <c r="X1319" s="14">
        <f t="shared" si="192"/>
        <v>15</v>
      </c>
      <c r="Y1319" s="14" t="str">
        <f>INDEX(挂机升级突破!$BJ$4:$BT$4,INDEX(挂机升级突破!$BG$6:$BG$57,卡牌消耗!X1319))</f>
        <v>金币</v>
      </c>
      <c r="Z1319" s="14">
        <f>ROUND(INDEX(挂机升级突破!$AZ$6:$AZ$57,卡牌消耗!X1319)*INDEX(卡牌消耗!$B$8:$F$8,V1319),0)</f>
        <v>10810</v>
      </c>
      <c r="AA1319" s="14" t="str">
        <f>IF(S1319&gt;0,INDEX(挂机升级突破!$BJ$4:$BT$4,S1319),"")</f>
        <v>紫色基础材料</v>
      </c>
      <c r="AB1319" s="14">
        <f>ROUND(INDEX(挂机升级突破!$BJ$6:$BT$57,卡牌消耗!X1319,S1319)*INDEX(卡牌消耗!$B$5:$F$5,V1319),0)</f>
        <v>23</v>
      </c>
      <c r="AC1319" s="14" t="str">
        <f>IF(T1319&gt;0,INDEX(挂机升级突破!$BJ$4:$BT$4,T1319),"")</f>
        <v/>
      </c>
      <c r="AD1319" s="14" t="str">
        <f>IF(T1319&gt;0,ROUND(INDEX(挂机升级突破!$BJ$6:$BT$57,卡牌消耗!X1319,T1319)*INDEX(卡牌消耗!$B$7:$F$7,V1319),0),"")</f>
        <v/>
      </c>
    </row>
    <row r="1320" spans="16:30" ht="16.5" x14ac:dyDescent="0.2">
      <c r="P1320" s="120">
        <v>1316</v>
      </c>
      <c r="Q1320" s="14">
        <f t="shared" si="188"/>
        <v>26</v>
      </c>
      <c r="R1320" s="14">
        <f>INDEX(挂机升级突破!$BG$6:$BG$57,卡牌消耗!X1320)</f>
        <v>11</v>
      </c>
      <c r="S1320" s="14">
        <f>INDEX(挂机升级突破!BH$6:BH$57,卡牌消耗!$X1320)</f>
        <v>3</v>
      </c>
      <c r="T1320" s="14">
        <f>INDEX(挂机升级突破!BI$6:BI$57,卡牌消耗!$X1320)</f>
        <v>0</v>
      </c>
      <c r="U1320" s="14" t="str">
        <f t="shared" si="189"/>
        <v>吕布</v>
      </c>
      <c r="V1320" s="14">
        <f t="shared" si="190"/>
        <v>5</v>
      </c>
      <c r="W1320" s="14" t="str">
        <f t="shared" si="191"/>
        <v>吕布魂火-16</v>
      </c>
      <c r="X1320" s="14">
        <f t="shared" si="192"/>
        <v>16</v>
      </c>
      <c r="Y1320" s="14" t="str">
        <f>INDEX(挂机升级突破!$BJ$4:$BT$4,INDEX(挂机升级突破!$BG$6:$BG$57,卡牌消耗!X1320))</f>
        <v>金币</v>
      </c>
      <c r="Z1320" s="14">
        <f>ROUND(INDEX(挂机升级突破!$AZ$6:$AZ$57,卡牌消耗!X1320)*INDEX(卡牌消耗!$B$8:$F$8,V1320),0)</f>
        <v>12060</v>
      </c>
      <c r="AA1320" s="14" t="str">
        <f>IF(S1320&gt;0,INDEX(挂机升级突破!$BJ$4:$BT$4,S1320),"")</f>
        <v>紫色基础材料</v>
      </c>
      <c r="AB1320" s="14">
        <f>ROUND(INDEX(挂机升级突破!$BJ$6:$BT$57,卡牌消耗!X1320,S1320)*INDEX(卡牌消耗!$B$5:$F$5,V1320),0)</f>
        <v>23</v>
      </c>
      <c r="AC1320" s="14" t="str">
        <f>IF(T1320&gt;0,INDEX(挂机升级突破!$BJ$4:$BT$4,T1320),"")</f>
        <v/>
      </c>
      <c r="AD1320" s="14" t="str">
        <f>IF(T1320&gt;0,ROUND(INDEX(挂机升级突破!$BJ$6:$BT$57,卡牌消耗!X1320,T1320)*INDEX(卡牌消耗!$B$7:$F$7,V1320),0),"")</f>
        <v/>
      </c>
    </row>
    <row r="1321" spans="16:30" ht="16.5" x14ac:dyDescent="0.2">
      <c r="P1321" s="120">
        <v>1317</v>
      </c>
      <c r="Q1321" s="14">
        <f t="shared" si="188"/>
        <v>26</v>
      </c>
      <c r="R1321" s="14">
        <f>INDEX(挂机升级突破!$BG$6:$BG$57,卡牌消耗!X1321)</f>
        <v>11</v>
      </c>
      <c r="S1321" s="14">
        <f>INDEX(挂机升级突破!BH$6:BH$57,卡牌消耗!$X1321)</f>
        <v>3</v>
      </c>
      <c r="T1321" s="14">
        <f>INDEX(挂机升级突破!BI$6:BI$57,卡牌消耗!$X1321)</f>
        <v>0</v>
      </c>
      <c r="U1321" s="14" t="str">
        <f t="shared" si="189"/>
        <v>吕布</v>
      </c>
      <c r="V1321" s="14">
        <f t="shared" si="190"/>
        <v>5</v>
      </c>
      <c r="W1321" s="14" t="str">
        <f t="shared" si="191"/>
        <v>吕布魂火-17</v>
      </c>
      <c r="X1321" s="14">
        <f t="shared" si="192"/>
        <v>17</v>
      </c>
      <c r="Y1321" s="14" t="str">
        <f>INDEX(挂机升级突破!$BJ$4:$BT$4,INDEX(挂机升级突破!$BG$6:$BG$57,卡牌消耗!X1321))</f>
        <v>金币</v>
      </c>
      <c r="Z1321" s="14">
        <f>ROUND(INDEX(挂机升级突破!$AZ$6:$AZ$57,卡牌消耗!X1321)*INDEX(卡牌消耗!$B$8:$F$8,V1321),0)</f>
        <v>13520</v>
      </c>
      <c r="AA1321" s="14" t="str">
        <f>IF(S1321&gt;0,INDEX(挂机升级突破!$BJ$4:$BT$4,S1321),"")</f>
        <v>紫色基础材料</v>
      </c>
      <c r="AB1321" s="14">
        <f>ROUND(INDEX(挂机升级突破!$BJ$6:$BT$57,卡牌消耗!X1321,S1321)*INDEX(卡牌消耗!$B$5:$F$5,V1321),0)</f>
        <v>45</v>
      </c>
      <c r="AC1321" s="14" t="str">
        <f>IF(T1321&gt;0,INDEX(挂机升级突破!$BJ$4:$BT$4,T1321),"")</f>
        <v/>
      </c>
      <c r="AD1321" s="14" t="str">
        <f>IF(T1321&gt;0,ROUND(INDEX(挂机升级突破!$BJ$6:$BT$57,卡牌消耗!X1321,T1321)*INDEX(卡牌消耗!$B$7:$F$7,V1321),0),"")</f>
        <v/>
      </c>
    </row>
    <row r="1322" spans="16:30" ht="16.5" x14ac:dyDescent="0.2">
      <c r="P1322" s="120">
        <v>1318</v>
      </c>
      <c r="Q1322" s="14">
        <f t="shared" si="188"/>
        <v>26</v>
      </c>
      <c r="R1322" s="14">
        <f>INDEX(挂机升级突破!$BG$6:$BG$57,卡牌消耗!X1322)</f>
        <v>11</v>
      </c>
      <c r="S1322" s="14">
        <f>INDEX(挂机升级突破!BH$6:BH$57,卡牌消耗!$X1322)</f>
        <v>3</v>
      </c>
      <c r="T1322" s="14">
        <f>INDEX(挂机升级突破!BI$6:BI$57,卡牌消耗!$X1322)</f>
        <v>0</v>
      </c>
      <c r="U1322" s="14" t="str">
        <f t="shared" si="189"/>
        <v>吕布</v>
      </c>
      <c r="V1322" s="14">
        <f t="shared" si="190"/>
        <v>5</v>
      </c>
      <c r="W1322" s="14" t="str">
        <f t="shared" si="191"/>
        <v>吕布魂火-18</v>
      </c>
      <c r="X1322" s="14">
        <f t="shared" si="192"/>
        <v>18</v>
      </c>
      <c r="Y1322" s="14" t="str">
        <f>INDEX(挂机升级突破!$BJ$4:$BT$4,INDEX(挂机升级突破!$BG$6:$BG$57,卡牌消耗!X1322))</f>
        <v>金币</v>
      </c>
      <c r="Z1322" s="14">
        <f>ROUND(INDEX(挂机升级突破!$AZ$6:$AZ$57,卡牌消耗!X1322)*INDEX(卡牌消耗!$B$8:$F$8,V1322),0)</f>
        <v>15080</v>
      </c>
      <c r="AA1322" s="14" t="str">
        <f>IF(S1322&gt;0,INDEX(挂机升级突破!$BJ$4:$BT$4,S1322),"")</f>
        <v>紫色基础材料</v>
      </c>
      <c r="AB1322" s="14">
        <f>ROUND(INDEX(挂机升级突破!$BJ$6:$BT$57,卡牌消耗!X1322,S1322)*INDEX(卡牌消耗!$B$5:$F$5,V1322),0)</f>
        <v>45</v>
      </c>
      <c r="AC1322" s="14" t="str">
        <f>IF(T1322&gt;0,INDEX(挂机升级突破!$BJ$4:$BT$4,T1322),"")</f>
        <v/>
      </c>
      <c r="AD1322" s="14" t="str">
        <f>IF(T1322&gt;0,ROUND(INDEX(挂机升级突破!$BJ$6:$BT$57,卡牌消耗!X1322,T1322)*INDEX(卡牌消耗!$B$7:$F$7,V1322),0),"")</f>
        <v/>
      </c>
    </row>
    <row r="1323" spans="16:30" ht="16.5" x14ac:dyDescent="0.2">
      <c r="P1323" s="120">
        <v>1319</v>
      </c>
      <c r="Q1323" s="14">
        <f t="shared" si="188"/>
        <v>26</v>
      </c>
      <c r="R1323" s="14">
        <f>INDEX(挂机升级突破!$BG$6:$BG$57,卡牌消耗!X1323)</f>
        <v>11</v>
      </c>
      <c r="S1323" s="14">
        <f>INDEX(挂机升级突破!BH$6:BH$57,卡牌消耗!$X1323)</f>
        <v>3</v>
      </c>
      <c r="T1323" s="14">
        <f>INDEX(挂机升级突破!BI$6:BI$57,卡牌消耗!$X1323)</f>
        <v>0</v>
      </c>
      <c r="U1323" s="14" t="str">
        <f t="shared" si="189"/>
        <v>吕布</v>
      </c>
      <c r="V1323" s="14">
        <f t="shared" si="190"/>
        <v>5</v>
      </c>
      <c r="W1323" s="14" t="str">
        <f t="shared" si="191"/>
        <v>吕布魂火-19</v>
      </c>
      <c r="X1323" s="14">
        <f t="shared" si="192"/>
        <v>19</v>
      </c>
      <c r="Y1323" s="14" t="str">
        <f>INDEX(挂机升级突破!$BJ$4:$BT$4,INDEX(挂机升级突破!$BG$6:$BG$57,卡牌消耗!X1323))</f>
        <v>金币</v>
      </c>
      <c r="Z1323" s="14">
        <f>ROUND(INDEX(挂机升级突破!$AZ$6:$AZ$57,卡牌消耗!X1323)*INDEX(卡牌消耗!$B$8:$F$8,V1323),0)</f>
        <v>16500</v>
      </c>
      <c r="AA1323" s="14" t="str">
        <f>IF(S1323&gt;0,INDEX(挂机升级突破!$BJ$4:$BT$4,S1323),"")</f>
        <v>紫色基础材料</v>
      </c>
      <c r="AB1323" s="14">
        <f>ROUND(INDEX(挂机升级突破!$BJ$6:$BT$57,卡牌消耗!X1323,S1323)*INDEX(卡牌消耗!$B$5:$F$5,V1323),0)</f>
        <v>45</v>
      </c>
      <c r="AC1323" s="14" t="str">
        <f>IF(T1323&gt;0,INDEX(挂机升级突破!$BJ$4:$BT$4,T1323),"")</f>
        <v/>
      </c>
      <c r="AD1323" s="14" t="str">
        <f>IF(T1323&gt;0,ROUND(INDEX(挂机升级突破!$BJ$6:$BT$57,卡牌消耗!X1323,T1323)*INDEX(卡牌消耗!$B$7:$F$7,V1323),0),"")</f>
        <v/>
      </c>
    </row>
    <row r="1324" spans="16:30" ht="16.5" x14ac:dyDescent="0.2">
      <c r="P1324" s="120">
        <v>1320</v>
      </c>
      <c r="Q1324" s="14">
        <f t="shared" si="188"/>
        <v>26</v>
      </c>
      <c r="R1324" s="14">
        <f>INDEX(挂机升级突破!$BG$6:$BG$57,卡牌消耗!X1324)</f>
        <v>11</v>
      </c>
      <c r="S1324" s="14">
        <f>INDEX(挂机升级突破!BH$6:BH$57,卡牌消耗!$X1324)</f>
        <v>3</v>
      </c>
      <c r="T1324" s="14">
        <f>INDEX(挂机升级突破!BI$6:BI$57,卡牌消耗!$X1324)</f>
        <v>0</v>
      </c>
      <c r="U1324" s="14" t="str">
        <f t="shared" si="189"/>
        <v>吕布</v>
      </c>
      <c r="V1324" s="14">
        <f t="shared" si="190"/>
        <v>5</v>
      </c>
      <c r="W1324" s="14" t="str">
        <f t="shared" si="191"/>
        <v>吕布魂火-20</v>
      </c>
      <c r="X1324" s="14">
        <f t="shared" si="192"/>
        <v>20</v>
      </c>
      <c r="Y1324" s="14" t="str">
        <f>INDEX(挂机升级突破!$BJ$4:$BT$4,INDEX(挂机升级突破!$BG$6:$BG$57,卡牌消耗!X1324))</f>
        <v>金币</v>
      </c>
      <c r="Z1324" s="14">
        <f>ROUND(INDEX(挂机升级突破!$AZ$6:$AZ$57,卡牌消耗!X1324)*INDEX(卡牌消耗!$B$8:$F$8,V1324),0)</f>
        <v>18400</v>
      </c>
      <c r="AA1324" s="14" t="str">
        <f>IF(S1324&gt;0,INDEX(挂机升级突破!$BJ$4:$BT$4,S1324),"")</f>
        <v>紫色基础材料</v>
      </c>
      <c r="AB1324" s="14">
        <f>ROUND(INDEX(挂机升级突破!$BJ$6:$BT$57,卡牌消耗!X1324,S1324)*INDEX(卡牌消耗!$B$5:$F$5,V1324),0)</f>
        <v>75</v>
      </c>
      <c r="AC1324" s="14" t="str">
        <f>IF(T1324&gt;0,INDEX(挂机升级突破!$BJ$4:$BT$4,T1324),"")</f>
        <v/>
      </c>
      <c r="AD1324" s="14" t="str">
        <f>IF(T1324&gt;0,ROUND(INDEX(挂机升级突破!$BJ$6:$BT$57,卡牌消耗!X1324,T1324)*INDEX(卡牌消耗!$B$7:$F$7,V1324),0),"")</f>
        <v/>
      </c>
    </row>
    <row r="1325" spans="16:30" ht="16.5" x14ac:dyDescent="0.2">
      <c r="P1325" s="120">
        <v>1321</v>
      </c>
      <c r="Q1325" s="14">
        <f t="shared" si="188"/>
        <v>26</v>
      </c>
      <c r="R1325" s="14">
        <f>INDEX(挂机升级突破!$BG$6:$BG$57,卡牌消耗!X1325)</f>
        <v>11</v>
      </c>
      <c r="S1325" s="14">
        <f>INDEX(挂机升级突破!BH$6:BH$57,卡牌消耗!$X1325)</f>
        <v>3</v>
      </c>
      <c r="T1325" s="14">
        <f>INDEX(挂机升级突破!BI$6:BI$57,卡牌消耗!$X1325)</f>
        <v>0</v>
      </c>
      <c r="U1325" s="14" t="str">
        <f t="shared" si="189"/>
        <v>吕布</v>
      </c>
      <c r="V1325" s="14">
        <f t="shared" si="190"/>
        <v>5</v>
      </c>
      <c r="W1325" s="14" t="str">
        <f t="shared" si="191"/>
        <v>吕布魂火-21</v>
      </c>
      <c r="X1325" s="14">
        <f t="shared" si="192"/>
        <v>21</v>
      </c>
      <c r="Y1325" s="14" t="str">
        <f>INDEX(挂机升级突破!$BJ$4:$BT$4,INDEX(挂机升级突破!$BG$6:$BG$57,卡牌消耗!X1325))</f>
        <v>金币</v>
      </c>
      <c r="Z1325" s="14">
        <f>ROUND(INDEX(挂机升级突破!$AZ$6:$AZ$57,卡牌消耗!X1325)*INDEX(卡牌消耗!$B$8:$F$8,V1325),0)</f>
        <v>20280</v>
      </c>
      <c r="AA1325" s="14" t="str">
        <f>IF(S1325&gt;0,INDEX(挂机升级突破!$BJ$4:$BT$4,S1325),"")</f>
        <v>紫色基础材料</v>
      </c>
      <c r="AB1325" s="14">
        <f>ROUND(INDEX(挂机升级突破!$BJ$6:$BT$57,卡牌消耗!X1325,S1325)*INDEX(卡牌消耗!$B$5:$F$5,V1325),0)</f>
        <v>75</v>
      </c>
      <c r="AC1325" s="14" t="str">
        <f>IF(T1325&gt;0,INDEX(挂机升级突破!$BJ$4:$BT$4,T1325),"")</f>
        <v/>
      </c>
      <c r="AD1325" s="14" t="str">
        <f>IF(T1325&gt;0,ROUND(INDEX(挂机升级突破!$BJ$6:$BT$57,卡牌消耗!X1325,T1325)*INDEX(卡牌消耗!$B$7:$F$7,V1325),0),"")</f>
        <v/>
      </c>
    </row>
    <row r="1326" spans="16:30" ht="16.5" x14ac:dyDescent="0.2">
      <c r="P1326" s="120">
        <v>1322</v>
      </c>
      <c r="Q1326" s="14">
        <f t="shared" si="188"/>
        <v>26</v>
      </c>
      <c r="R1326" s="14">
        <f>INDEX(挂机升级突破!$BG$6:$BG$57,卡牌消耗!X1326)</f>
        <v>11</v>
      </c>
      <c r="S1326" s="14">
        <f>INDEX(挂机升级突破!BH$6:BH$57,卡牌消耗!$X1326)</f>
        <v>3</v>
      </c>
      <c r="T1326" s="14">
        <f>INDEX(挂机升级突破!BI$6:BI$57,卡牌消耗!$X1326)</f>
        <v>0</v>
      </c>
      <c r="U1326" s="14" t="str">
        <f t="shared" si="189"/>
        <v>吕布</v>
      </c>
      <c r="V1326" s="14">
        <f t="shared" si="190"/>
        <v>5</v>
      </c>
      <c r="W1326" s="14" t="str">
        <f t="shared" si="191"/>
        <v>吕布魂火-22</v>
      </c>
      <c r="X1326" s="14">
        <f t="shared" si="192"/>
        <v>22</v>
      </c>
      <c r="Y1326" s="14" t="str">
        <f>INDEX(挂机升级突破!$BJ$4:$BT$4,INDEX(挂机升级突破!$BG$6:$BG$57,卡牌消耗!X1326))</f>
        <v>金币</v>
      </c>
      <c r="Z1326" s="14">
        <f>ROUND(INDEX(挂机升级突破!$AZ$6:$AZ$57,卡牌消耗!X1326)*INDEX(卡牌消耗!$B$8:$F$8,V1326),0)</f>
        <v>22620</v>
      </c>
      <c r="AA1326" s="14" t="str">
        <f>IF(S1326&gt;0,INDEX(挂机升级突破!$BJ$4:$BT$4,S1326),"")</f>
        <v>紫色基础材料</v>
      </c>
      <c r="AB1326" s="14">
        <f>ROUND(INDEX(挂机升级突破!$BJ$6:$BT$57,卡牌消耗!X1326,S1326)*INDEX(卡牌消耗!$B$5:$F$5,V1326),0)</f>
        <v>75</v>
      </c>
      <c r="AC1326" s="14" t="str">
        <f>IF(T1326&gt;0,INDEX(挂机升级突破!$BJ$4:$BT$4,T1326),"")</f>
        <v/>
      </c>
      <c r="AD1326" s="14" t="str">
        <f>IF(T1326&gt;0,ROUND(INDEX(挂机升级突破!$BJ$6:$BT$57,卡牌消耗!X1326,T1326)*INDEX(卡牌消耗!$B$7:$F$7,V1326),0),"")</f>
        <v/>
      </c>
    </row>
    <row r="1327" spans="16:30" ht="16.5" x14ac:dyDescent="0.2">
      <c r="P1327" s="120">
        <v>1323</v>
      </c>
      <c r="Q1327" s="14">
        <f t="shared" si="188"/>
        <v>26</v>
      </c>
      <c r="R1327" s="14">
        <f>INDEX(挂机升级突破!$BG$6:$BG$57,卡牌消耗!X1327)</f>
        <v>11</v>
      </c>
      <c r="S1327" s="14">
        <f>INDEX(挂机升级突破!BH$6:BH$57,卡牌消耗!$X1327)</f>
        <v>4</v>
      </c>
      <c r="T1327" s="14">
        <f>INDEX(挂机升级突破!BI$6:BI$57,卡牌消耗!$X1327)</f>
        <v>0</v>
      </c>
      <c r="U1327" s="14" t="str">
        <f t="shared" si="189"/>
        <v>吕布</v>
      </c>
      <c r="V1327" s="14">
        <f t="shared" si="190"/>
        <v>5</v>
      </c>
      <c r="W1327" s="14" t="str">
        <f t="shared" si="191"/>
        <v>吕布魂火-23</v>
      </c>
      <c r="X1327" s="14">
        <f t="shared" si="192"/>
        <v>23</v>
      </c>
      <c r="Y1327" s="14" t="str">
        <f>INDEX(挂机升级突破!$BJ$4:$BT$4,INDEX(挂机升级突破!$BG$6:$BG$57,卡牌消耗!X1327))</f>
        <v>金币</v>
      </c>
      <c r="Z1327" s="14">
        <f>ROUND(INDEX(挂机升级突破!$AZ$6:$AZ$57,卡牌消耗!X1327)*INDEX(卡牌消耗!$B$8:$F$8,V1327),0)</f>
        <v>24960</v>
      </c>
      <c r="AA1327" s="14" t="str">
        <f>IF(S1327&gt;0,INDEX(挂机升级突破!$BJ$4:$BT$4,S1327),"")</f>
        <v>橙色基础材料</v>
      </c>
      <c r="AB1327" s="14">
        <f>ROUND(INDEX(挂机升级突破!$BJ$6:$BT$57,卡牌消耗!X1327,S1327)*INDEX(卡牌消耗!$B$5:$F$5,V1327),0)</f>
        <v>20</v>
      </c>
      <c r="AC1327" s="14" t="str">
        <f>IF(T1327&gt;0,INDEX(挂机升级突破!$BJ$4:$BT$4,T1327),"")</f>
        <v/>
      </c>
      <c r="AD1327" s="14" t="str">
        <f>IF(T1327&gt;0,ROUND(INDEX(挂机升级突破!$BJ$6:$BT$57,卡牌消耗!X1327,T1327)*INDEX(卡牌消耗!$B$7:$F$7,V1327),0),"")</f>
        <v/>
      </c>
    </row>
    <row r="1328" spans="16:30" ht="16.5" x14ac:dyDescent="0.2">
      <c r="P1328" s="120">
        <v>1324</v>
      </c>
      <c r="Q1328" s="14">
        <f t="shared" si="188"/>
        <v>26</v>
      </c>
      <c r="R1328" s="14">
        <f>INDEX(挂机升级突破!$BG$6:$BG$57,卡牌消耗!X1328)</f>
        <v>11</v>
      </c>
      <c r="S1328" s="14">
        <f>INDEX(挂机升级突破!BH$6:BH$57,卡牌消耗!$X1328)</f>
        <v>4</v>
      </c>
      <c r="T1328" s="14">
        <f>INDEX(挂机升级突破!BI$6:BI$57,卡牌消耗!$X1328)</f>
        <v>0</v>
      </c>
      <c r="U1328" s="14" t="str">
        <f t="shared" si="189"/>
        <v>吕布</v>
      </c>
      <c r="V1328" s="14">
        <f t="shared" si="190"/>
        <v>5</v>
      </c>
      <c r="W1328" s="14" t="str">
        <f t="shared" si="191"/>
        <v>吕布魂火-24</v>
      </c>
      <c r="X1328" s="14">
        <f t="shared" si="192"/>
        <v>24</v>
      </c>
      <c r="Y1328" s="14" t="str">
        <f>INDEX(挂机升级突破!$BJ$4:$BT$4,INDEX(挂机升级突破!$BG$6:$BG$57,卡牌消耗!X1328))</f>
        <v>金币</v>
      </c>
      <c r="Z1328" s="14">
        <f>ROUND(INDEX(挂机升级突破!$AZ$6:$AZ$57,卡牌消耗!X1328)*INDEX(卡牌消耗!$B$8:$F$8,V1328),0)</f>
        <v>27840</v>
      </c>
      <c r="AA1328" s="14" t="str">
        <f>IF(S1328&gt;0,INDEX(挂机升级突破!$BJ$4:$BT$4,S1328),"")</f>
        <v>橙色基础材料</v>
      </c>
      <c r="AB1328" s="14">
        <f>ROUND(INDEX(挂机升级突破!$BJ$6:$BT$57,卡牌消耗!X1328,S1328)*INDEX(卡牌消耗!$B$5:$F$5,V1328),0)</f>
        <v>20</v>
      </c>
      <c r="AC1328" s="14" t="str">
        <f>IF(T1328&gt;0,INDEX(挂机升级突破!$BJ$4:$BT$4,T1328),"")</f>
        <v/>
      </c>
      <c r="AD1328" s="14" t="str">
        <f>IF(T1328&gt;0,ROUND(INDEX(挂机升级突破!$BJ$6:$BT$57,卡牌消耗!X1328,T1328)*INDEX(卡牌消耗!$B$7:$F$7,V1328),0),"")</f>
        <v/>
      </c>
    </row>
    <row r="1329" spans="16:30" ht="16.5" x14ac:dyDescent="0.2">
      <c r="P1329" s="120">
        <v>1325</v>
      </c>
      <c r="Q1329" s="14">
        <f t="shared" si="188"/>
        <v>26</v>
      </c>
      <c r="R1329" s="14">
        <f>INDEX(挂机升级突破!$BG$6:$BG$57,卡牌消耗!X1329)</f>
        <v>11</v>
      </c>
      <c r="S1329" s="14">
        <f>INDEX(挂机升级突破!BH$6:BH$57,卡牌消耗!$X1329)</f>
        <v>4</v>
      </c>
      <c r="T1329" s="14">
        <f>INDEX(挂机升级突破!BI$6:BI$57,卡牌消耗!$X1329)</f>
        <v>0</v>
      </c>
      <c r="U1329" s="14" t="str">
        <f t="shared" si="189"/>
        <v>吕布</v>
      </c>
      <c r="V1329" s="14">
        <f t="shared" si="190"/>
        <v>5</v>
      </c>
      <c r="W1329" s="14" t="str">
        <f t="shared" si="191"/>
        <v>吕布魂火-25</v>
      </c>
      <c r="X1329" s="14">
        <f t="shared" si="192"/>
        <v>25</v>
      </c>
      <c r="Y1329" s="14" t="str">
        <f>INDEX(挂机升级突破!$BJ$4:$BT$4,INDEX(挂机升级突破!$BG$6:$BG$57,卡牌消耗!X1329))</f>
        <v>金币</v>
      </c>
      <c r="Z1329" s="14">
        <f>ROUND(INDEX(挂机升级突破!$AZ$6:$AZ$57,卡牌消耗!X1329)*INDEX(卡牌消耗!$B$8:$F$8,V1329),0)</f>
        <v>34320</v>
      </c>
      <c r="AA1329" s="14" t="str">
        <f>IF(S1329&gt;0,INDEX(挂机升级突破!$BJ$4:$BT$4,S1329),"")</f>
        <v>橙色基础材料</v>
      </c>
      <c r="AB1329" s="14">
        <f>ROUND(INDEX(挂机升级突破!$BJ$6:$BT$57,卡牌消耗!X1329,S1329)*INDEX(卡牌消耗!$B$5:$F$5,V1329),0)</f>
        <v>20</v>
      </c>
      <c r="AC1329" s="14" t="str">
        <f>IF(T1329&gt;0,INDEX(挂机升级突破!$BJ$4:$BT$4,T1329),"")</f>
        <v/>
      </c>
      <c r="AD1329" s="14" t="str">
        <f>IF(T1329&gt;0,ROUND(INDEX(挂机升级突破!$BJ$6:$BT$57,卡牌消耗!X1329,T1329)*INDEX(卡牌消耗!$B$7:$F$7,V1329),0),"")</f>
        <v/>
      </c>
    </row>
    <row r="1330" spans="16:30" ht="16.5" x14ac:dyDescent="0.2">
      <c r="P1330" s="120">
        <v>1326</v>
      </c>
      <c r="Q1330" s="14">
        <f t="shared" si="188"/>
        <v>26</v>
      </c>
      <c r="R1330" s="14">
        <f>INDEX(挂机升级突破!$BG$6:$BG$57,卡牌消耗!X1330)</f>
        <v>11</v>
      </c>
      <c r="S1330" s="14">
        <f>INDEX(挂机升级突破!BH$6:BH$57,卡牌消耗!$X1330)</f>
        <v>4</v>
      </c>
      <c r="T1330" s="14">
        <f>INDEX(挂机升级突破!BI$6:BI$57,卡牌消耗!$X1330)</f>
        <v>0</v>
      </c>
      <c r="U1330" s="14" t="str">
        <f t="shared" si="189"/>
        <v>吕布</v>
      </c>
      <c r="V1330" s="14">
        <f t="shared" si="190"/>
        <v>5</v>
      </c>
      <c r="W1330" s="14" t="str">
        <f t="shared" si="191"/>
        <v>吕布魂火-26</v>
      </c>
      <c r="X1330" s="14">
        <f t="shared" si="192"/>
        <v>26</v>
      </c>
      <c r="Y1330" s="14" t="str">
        <f>INDEX(挂机升级突破!$BJ$4:$BT$4,INDEX(挂机升级突破!$BG$6:$BG$57,卡牌消耗!X1330))</f>
        <v>金币</v>
      </c>
      <c r="Z1330" s="14">
        <f>ROUND(INDEX(挂机升级突破!$AZ$6:$AZ$57,卡牌消耗!X1330)*INDEX(卡牌消耗!$B$8:$F$8,V1330),0)</f>
        <v>38280</v>
      </c>
      <c r="AA1330" s="14" t="str">
        <f>IF(S1330&gt;0,INDEX(挂机升级突破!$BJ$4:$BT$4,S1330),"")</f>
        <v>橙色基础材料</v>
      </c>
      <c r="AB1330" s="14">
        <f>ROUND(INDEX(挂机升级突破!$BJ$6:$BT$57,卡牌消耗!X1330,S1330)*INDEX(卡牌消耗!$B$5:$F$5,V1330),0)</f>
        <v>24</v>
      </c>
      <c r="AC1330" s="14" t="str">
        <f>IF(T1330&gt;0,INDEX(挂机升级突破!$BJ$4:$BT$4,T1330),"")</f>
        <v/>
      </c>
      <c r="AD1330" s="14" t="str">
        <f>IF(T1330&gt;0,ROUND(INDEX(挂机升级突破!$BJ$6:$BT$57,卡牌消耗!X1330,T1330)*INDEX(卡牌消耗!$B$7:$F$7,V1330),0),"")</f>
        <v/>
      </c>
    </row>
    <row r="1331" spans="16:30" ht="16.5" x14ac:dyDescent="0.2">
      <c r="P1331" s="120">
        <v>1327</v>
      </c>
      <c r="Q1331" s="14">
        <f t="shared" si="188"/>
        <v>26</v>
      </c>
      <c r="R1331" s="14">
        <f>INDEX(挂机升级突破!$BG$6:$BG$57,卡牌消耗!X1331)</f>
        <v>11</v>
      </c>
      <c r="S1331" s="14">
        <f>INDEX(挂机升级突破!BH$6:BH$57,卡牌消耗!$X1331)</f>
        <v>4</v>
      </c>
      <c r="T1331" s="14">
        <f>INDEX(挂机升级突破!BI$6:BI$57,卡牌消耗!$X1331)</f>
        <v>0</v>
      </c>
      <c r="U1331" s="14" t="str">
        <f t="shared" si="189"/>
        <v>吕布</v>
      </c>
      <c r="V1331" s="14">
        <f t="shared" si="190"/>
        <v>5</v>
      </c>
      <c r="W1331" s="14" t="str">
        <f t="shared" si="191"/>
        <v>吕布魂火-27</v>
      </c>
      <c r="X1331" s="14">
        <f t="shared" si="192"/>
        <v>27</v>
      </c>
      <c r="Y1331" s="14" t="str">
        <f>INDEX(挂机升级突破!$BJ$4:$BT$4,INDEX(挂机升级突破!$BG$6:$BG$57,卡牌消耗!X1331))</f>
        <v>金币</v>
      </c>
      <c r="Z1331" s="14">
        <f>ROUND(INDEX(挂机升级突破!$AZ$6:$AZ$57,卡牌消耗!X1331)*INDEX(卡牌消耗!$B$8:$F$8,V1331),0)</f>
        <v>42980</v>
      </c>
      <c r="AA1331" s="14" t="str">
        <f>IF(S1331&gt;0,INDEX(挂机升级突破!$BJ$4:$BT$4,S1331),"")</f>
        <v>橙色基础材料</v>
      </c>
      <c r="AB1331" s="14">
        <f>ROUND(INDEX(挂机升级突破!$BJ$6:$BT$57,卡牌消耗!X1331,S1331)*INDEX(卡牌消耗!$B$5:$F$5,V1331),0)</f>
        <v>24</v>
      </c>
      <c r="AC1331" s="14" t="str">
        <f>IF(T1331&gt;0,INDEX(挂机升级突破!$BJ$4:$BT$4,T1331),"")</f>
        <v/>
      </c>
      <c r="AD1331" s="14" t="str">
        <f>IF(T1331&gt;0,ROUND(INDEX(挂机升级突破!$BJ$6:$BT$57,卡牌消耗!X1331,T1331)*INDEX(卡牌消耗!$B$7:$F$7,V1331),0),"")</f>
        <v/>
      </c>
    </row>
    <row r="1332" spans="16:30" ht="16.5" x14ac:dyDescent="0.2">
      <c r="P1332" s="120">
        <v>1328</v>
      </c>
      <c r="Q1332" s="14">
        <f t="shared" si="188"/>
        <v>26</v>
      </c>
      <c r="R1332" s="14">
        <f>INDEX(挂机升级突破!$BG$6:$BG$57,卡牌消耗!X1332)</f>
        <v>11</v>
      </c>
      <c r="S1332" s="14">
        <f>INDEX(挂机升级突破!BH$6:BH$57,卡牌消耗!$X1332)</f>
        <v>4</v>
      </c>
      <c r="T1332" s="14">
        <f>INDEX(挂机升级突破!BI$6:BI$57,卡牌消耗!$X1332)</f>
        <v>0</v>
      </c>
      <c r="U1332" s="14" t="str">
        <f t="shared" si="189"/>
        <v>吕布</v>
      </c>
      <c r="V1332" s="14">
        <f t="shared" si="190"/>
        <v>5</v>
      </c>
      <c r="W1332" s="14" t="str">
        <f t="shared" si="191"/>
        <v>吕布魂火-28</v>
      </c>
      <c r="X1332" s="14">
        <f t="shared" si="192"/>
        <v>28</v>
      </c>
      <c r="Y1332" s="14" t="str">
        <f>INDEX(挂机升级突破!$BJ$4:$BT$4,INDEX(挂机升级突破!$BG$6:$BG$57,卡牌消耗!X1332))</f>
        <v>金币</v>
      </c>
      <c r="Z1332" s="14">
        <f>ROUND(INDEX(挂机升级突破!$AZ$6:$AZ$57,卡牌消耗!X1332)*INDEX(卡牌消耗!$B$8:$F$8,V1332),0)</f>
        <v>47940</v>
      </c>
      <c r="AA1332" s="14" t="str">
        <f>IF(S1332&gt;0,INDEX(挂机升级突破!$BJ$4:$BT$4,S1332),"")</f>
        <v>橙色基础材料</v>
      </c>
      <c r="AB1332" s="14">
        <f>ROUND(INDEX(挂机升级突破!$BJ$6:$BT$57,卡牌消耗!X1332,S1332)*INDEX(卡牌消耗!$B$5:$F$5,V1332),0)</f>
        <v>24</v>
      </c>
      <c r="AC1332" s="14" t="str">
        <f>IF(T1332&gt;0,INDEX(挂机升级突破!$BJ$4:$BT$4,T1332),"")</f>
        <v/>
      </c>
      <c r="AD1332" s="14" t="str">
        <f>IF(T1332&gt;0,ROUND(INDEX(挂机升级突破!$BJ$6:$BT$57,卡牌消耗!X1332,T1332)*INDEX(卡牌消耗!$B$7:$F$7,V1332),0),"")</f>
        <v/>
      </c>
    </row>
    <row r="1333" spans="16:30" ht="16.5" x14ac:dyDescent="0.2">
      <c r="P1333" s="120">
        <v>1329</v>
      </c>
      <c r="Q1333" s="14">
        <f t="shared" si="188"/>
        <v>26</v>
      </c>
      <c r="R1333" s="14">
        <f>INDEX(挂机升级突破!$BG$6:$BG$57,卡牌消耗!X1333)</f>
        <v>11</v>
      </c>
      <c r="S1333" s="14">
        <f>INDEX(挂机升级突破!BH$6:BH$57,卡牌消耗!$X1333)</f>
        <v>4</v>
      </c>
      <c r="T1333" s="14">
        <f>INDEX(挂机升级突破!BI$6:BI$57,卡牌消耗!$X1333)</f>
        <v>0</v>
      </c>
      <c r="U1333" s="14" t="str">
        <f t="shared" si="189"/>
        <v>吕布</v>
      </c>
      <c r="V1333" s="14">
        <f t="shared" si="190"/>
        <v>5</v>
      </c>
      <c r="W1333" s="14" t="str">
        <f t="shared" si="191"/>
        <v>吕布魂火-29</v>
      </c>
      <c r="X1333" s="14">
        <f t="shared" si="192"/>
        <v>29</v>
      </c>
      <c r="Y1333" s="14" t="str">
        <f>INDEX(挂机升级突破!$BJ$4:$BT$4,INDEX(挂机升级突破!$BG$6:$BG$57,卡牌消耗!X1333))</f>
        <v>金币</v>
      </c>
      <c r="Z1333" s="14">
        <f>ROUND(INDEX(挂机升级突破!$AZ$6:$AZ$57,卡牌消耗!X1333)*INDEX(卡牌消耗!$B$8:$F$8,V1333),0)</f>
        <v>49570</v>
      </c>
      <c r="AA1333" s="14" t="str">
        <f>IF(S1333&gt;0,INDEX(挂机升级突破!$BJ$4:$BT$4,S1333),"")</f>
        <v>橙色基础材料</v>
      </c>
      <c r="AB1333" s="14">
        <f>ROUND(INDEX(挂机升级突破!$BJ$6:$BT$57,卡牌消耗!X1333,S1333)*INDEX(卡牌消耗!$B$5:$F$5,V1333),0)</f>
        <v>29</v>
      </c>
      <c r="AC1333" s="14" t="str">
        <f>IF(T1333&gt;0,INDEX(挂机升级突破!$BJ$4:$BT$4,T1333),"")</f>
        <v/>
      </c>
      <c r="AD1333" s="14" t="str">
        <f>IF(T1333&gt;0,ROUND(INDEX(挂机升级突破!$BJ$6:$BT$57,卡牌消耗!X1333,T1333)*INDEX(卡牌消耗!$B$7:$F$7,V1333),0),"")</f>
        <v/>
      </c>
    </row>
    <row r="1334" spans="16:30" ht="16.5" x14ac:dyDescent="0.2">
      <c r="P1334" s="120">
        <v>1330</v>
      </c>
      <c r="Q1334" s="14">
        <f t="shared" si="188"/>
        <v>26</v>
      </c>
      <c r="R1334" s="14">
        <f>INDEX(挂机升级突破!$BG$6:$BG$57,卡牌消耗!X1334)</f>
        <v>11</v>
      </c>
      <c r="S1334" s="14">
        <f>INDEX(挂机升级突破!BH$6:BH$57,卡牌消耗!$X1334)</f>
        <v>4</v>
      </c>
      <c r="T1334" s="14">
        <f>INDEX(挂机升级突破!BI$6:BI$57,卡牌消耗!$X1334)</f>
        <v>0</v>
      </c>
      <c r="U1334" s="14" t="str">
        <f t="shared" si="189"/>
        <v>吕布</v>
      </c>
      <c r="V1334" s="14">
        <f t="shared" si="190"/>
        <v>5</v>
      </c>
      <c r="W1334" s="14" t="str">
        <f t="shared" si="191"/>
        <v>吕布魂火-30</v>
      </c>
      <c r="X1334" s="14">
        <f t="shared" si="192"/>
        <v>30</v>
      </c>
      <c r="Y1334" s="14" t="str">
        <f>INDEX(挂机升级突破!$BJ$4:$BT$4,INDEX(挂机升级突破!$BG$6:$BG$57,卡牌消耗!X1334))</f>
        <v>金币</v>
      </c>
      <c r="Z1334" s="14">
        <f>ROUND(INDEX(挂机升级突破!$AZ$6:$AZ$57,卡牌消耗!X1334)*INDEX(卡牌消耗!$B$8:$F$8,V1334),0)</f>
        <v>55290</v>
      </c>
      <c r="AA1334" s="14" t="str">
        <f>IF(S1334&gt;0,INDEX(挂机升级突破!$BJ$4:$BT$4,S1334),"")</f>
        <v>橙色基础材料</v>
      </c>
      <c r="AB1334" s="14">
        <f>ROUND(INDEX(挂机升级突破!$BJ$6:$BT$57,卡牌消耗!X1334,S1334)*INDEX(卡牌消耗!$B$5:$F$5,V1334),0)</f>
        <v>29</v>
      </c>
      <c r="AC1334" s="14" t="str">
        <f>IF(T1334&gt;0,INDEX(挂机升级突破!$BJ$4:$BT$4,T1334),"")</f>
        <v/>
      </c>
      <c r="AD1334" s="14" t="str">
        <f>IF(T1334&gt;0,ROUND(INDEX(挂机升级突破!$BJ$6:$BT$57,卡牌消耗!X1334,T1334)*INDEX(卡牌消耗!$B$7:$F$7,V1334),0),"")</f>
        <v/>
      </c>
    </row>
    <row r="1335" spans="16:30" ht="16.5" x14ac:dyDescent="0.2">
      <c r="P1335" s="120">
        <v>1331</v>
      </c>
      <c r="Q1335" s="14">
        <f t="shared" si="188"/>
        <v>26</v>
      </c>
      <c r="R1335" s="14">
        <f>INDEX(挂机升级突破!$BG$6:$BG$57,卡牌消耗!X1335)</f>
        <v>11</v>
      </c>
      <c r="S1335" s="14">
        <f>INDEX(挂机升级突破!BH$6:BH$57,卡牌消耗!$X1335)</f>
        <v>4</v>
      </c>
      <c r="T1335" s="14">
        <f>INDEX(挂机升级突破!BI$6:BI$57,卡牌消耗!$X1335)</f>
        <v>0</v>
      </c>
      <c r="U1335" s="14" t="str">
        <f t="shared" si="189"/>
        <v>吕布</v>
      </c>
      <c r="V1335" s="14">
        <f t="shared" si="190"/>
        <v>5</v>
      </c>
      <c r="W1335" s="14" t="str">
        <f t="shared" si="191"/>
        <v>吕布魂火-31</v>
      </c>
      <c r="X1335" s="14">
        <f t="shared" si="192"/>
        <v>31</v>
      </c>
      <c r="Y1335" s="14" t="str">
        <f>INDEX(挂机升级突破!$BJ$4:$BT$4,INDEX(挂机升级突破!$BG$6:$BG$57,卡牌消耗!X1335))</f>
        <v>金币</v>
      </c>
      <c r="Z1335" s="14">
        <f>ROUND(INDEX(挂机升级突破!$AZ$6:$AZ$57,卡牌消耗!X1335)*INDEX(卡牌消耗!$B$8:$F$8,V1335),0)</f>
        <v>57400</v>
      </c>
      <c r="AA1335" s="14" t="str">
        <f>IF(S1335&gt;0,INDEX(挂机升级突破!$BJ$4:$BT$4,S1335),"")</f>
        <v>橙色基础材料</v>
      </c>
      <c r="AB1335" s="14">
        <f>ROUND(INDEX(挂机升级突破!$BJ$6:$BT$57,卡牌消耗!X1335,S1335)*INDEX(卡牌消耗!$B$5:$F$5,V1335),0)</f>
        <v>29</v>
      </c>
      <c r="AC1335" s="14" t="str">
        <f>IF(T1335&gt;0,INDEX(挂机升级突破!$BJ$4:$BT$4,T1335),"")</f>
        <v/>
      </c>
      <c r="AD1335" s="14" t="str">
        <f>IF(T1335&gt;0,ROUND(INDEX(挂机升级突破!$BJ$6:$BT$57,卡牌消耗!X1335,T1335)*INDEX(卡牌消耗!$B$7:$F$7,V1335),0),"")</f>
        <v/>
      </c>
    </row>
    <row r="1336" spans="16:30" ht="16.5" x14ac:dyDescent="0.2">
      <c r="P1336" s="120">
        <v>1332</v>
      </c>
      <c r="Q1336" s="14">
        <f t="shared" si="188"/>
        <v>26</v>
      </c>
      <c r="R1336" s="14">
        <f>INDEX(挂机升级突破!$BG$6:$BG$57,卡牌消耗!X1336)</f>
        <v>11</v>
      </c>
      <c r="S1336" s="14">
        <f>INDEX(挂机升级突破!BH$6:BH$57,卡牌消耗!$X1336)</f>
        <v>4</v>
      </c>
      <c r="T1336" s="14">
        <f>INDEX(挂机升级突破!BI$6:BI$57,卡牌消耗!$X1336)</f>
        <v>0</v>
      </c>
      <c r="U1336" s="14" t="str">
        <f t="shared" si="189"/>
        <v>吕布</v>
      </c>
      <c r="V1336" s="14">
        <f t="shared" si="190"/>
        <v>5</v>
      </c>
      <c r="W1336" s="14" t="str">
        <f t="shared" si="191"/>
        <v>吕布魂火-32</v>
      </c>
      <c r="X1336" s="14">
        <f t="shared" si="192"/>
        <v>32</v>
      </c>
      <c r="Y1336" s="14" t="str">
        <f>INDEX(挂机升级突破!$BJ$4:$BT$4,INDEX(挂机升级突破!$BG$6:$BG$57,卡牌消耗!X1336))</f>
        <v>金币</v>
      </c>
      <c r="Z1336" s="14">
        <f>ROUND(INDEX(挂机升级突破!$AZ$6:$AZ$57,卡牌消耗!X1336)*INDEX(卡牌消耗!$B$8:$F$8,V1336),0)</f>
        <v>64030</v>
      </c>
      <c r="AA1336" s="14" t="str">
        <f>IF(S1336&gt;0,INDEX(挂机升级突破!$BJ$4:$BT$4,S1336),"")</f>
        <v>橙色基础材料</v>
      </c>
      <c r="AB1336" s="14">
        <f>ROUND(INDEX(挂机升级突破!$BJ$6:$BT$57,卡牌消耗!X1336,S1336)*INDEX(卡牌消耗!$B$5:$F$5,V1336),0)</f>
        <v>29</v>
      </c>
      <c r="AC1336" s="14" t="str">
        <f>IF(T1336&gt;0,INDEX(挂机升级突破!$BJ$4:$BT$4,T1336),"")</f>
        <v/>
      </c>
      <c r="AD1336" s="14" t="str">
        <f>IF(T1336&gt;0,ROUND(INDEX(挂机升级突破!$BJ$6:$BT$57,卡牌消耗!X1336,T1336)*INDEX(卡牌消耗!$B$7:$F$7,V1336),0),"")</f>
        <v/>
      </c>
    </row>
    <row r="1337" spans="16:30" ht="16.5" x14ac:dyDescent="0.2">
      <c r="P1337" s="120">
        <v>1333</v>
      </c>
      <c r="Q1337" s="14">
        <f t="shared" si="188"/>
        <v>26</v>
      </c>
      <c r="R1337" s="14">
        <f>INDEX(挂机升级突破!$BG$6:$BG$57,卡牌消耗!X1337)</f>
        <v>11</v>
      </c>
      <c r="S1337" s="14">
        <f>INDEX(挂机升级突破!BH$6:BH$57,卡牌消耗!$X1337)</f>
        <v>4</v>
      </c>
      <c r="T1337" s="14">
        <f>INDEX(挂机升级突破!BI$6:BI$57,卡牌消耗!$X1337)</f>
        <v>0</v>
      </c>
      <c r="U1337" s="14" t="str">
        <f t="shared" si="189"/>
        <v>吕布</v>
      </c>
      <c r="V1337" s="14">
        <f t="shared" si="190"/>
        <v>5</v>
      </c>
      <c r="W1337" s="14" t="str">
        <f t="shared" si="191"/>
        <v>吕布魂火-33</v>
      </c>
      <c r="X1337" s="14">
        <f t="shared" si="192"/>
        <v>33</v>
      </c>
      <c r="Y1337" s="14" t="str">
        <f>INDEX(挂机升级突破!$BJ$4:$BT$4,INDEX(挂机升级突破!$BG$6:$BG$57,卡牌消耗!X1337))</f>
        <v>金币</v>
      </c>
      <c r="Z1337" s="14">
        <f>ROUND(INDEX(挂机升级突破!$AZ$6:$AZ$57,卡牌消耗!X1337)*INDEX(卡牌消耗!$B$8:$F$8,V1337),0)</f>
        <v>65790</v>
      </c>
      <c r="AA1337" s="14" t="str">
        <f>IF(S1337&gt;0,INDEX(挂机升级突破!$BJ$4:$BT$4,S1337),"")</f>
        <v>橙色基础材料</v>
      </c>
      <c r="AB1337" s="14">
        <f>ROUND(INDEX(挂机升级突破!$BJ$6:$BT$57,卡牌消耗!X1337,S1337)*INDEX(卡牌消耗!$B$5:$F$5,V1337),0)</f>
        <v>29</v>
      </c>
      <c r="AC1337" s="14" t="str">
        <f>IF(T1337&gt;0,INDEX(挂机升级突破!$BJ$4:$BT$4,T1337),"")</f>
        <v/>
      </c>
      <c r="AD1337" s="14" t="str">
        <f>IF(T1337&gt;0,ROUND(INDEX(挂机升级突破!$BJ$6:$BT$57,卡牌消耗!X1337,T1337)*INDEX(卡牌消耗!$B$7:$F$7,V1337),0),"")</f>
        <v/>
      </c>
    </row>
    <row r="1338" spans="16:30" ht="16.5" x14ac:dyDescent="0.2">
      <c r="P1338" s="120">
        <v>1334</v>
      </c>
      <c r="Q1338" s="14">
        <f t="shared" si="188"/>
        <v>26</v>
      </c>
      <c r="R1338" s="14">
        <f>INDEX(挂机升级突破!$BG$6:$BG$57,卡牌消耗!X1338)</f>
        <v>11</v>
      </c>
      <c r="S1338" s="14">
        <f>INDEX(挂机升级突破!BH$6:BH$57,卡牌消耗!$X1338)</f>
        <v>4</v>
      </c>
      <c r="T1338" s="14">
        <f>INDEX(挂机升级突破!BI$6:BI$57,卡牌消耗!$X1338)</f>
        <v>0</v>
      </c>
      <c r="U1338" s="14" t="str">
        <f t="shared" si="189"/>
        <v>吕布</v>
      </c>
      <c r="V1338" s="14">
        <f t="shared" si="190"/>
        <v>5</v>
      </c>
      <c r="W1338" s="14" t="str">
        <f t="shared" si="191"/>
        <v>吕布魂火-34</v>
      </c>
      <c r="X1338" s="14">
        <f t="shared" si="192"/>
        <v>34</v>
      </c>
      <c r="Y1338" s="14" t="str">
        <f>INDEX(挂机升级突破!$BJ$4:$BT$4,INDEX(挂机升级突破!$BG$6:$BG$57,卡牌消耗!X1338))</f>
        <v>金币</v>
      </c>
      <c r="Z1338" s="14">
        <f>ROUND(INDEX(挂机升级突破!$AZ$6:$AZ$57,卡牌消耗!X1338)*INDEX(卡牌消耗!$B$8:$F$8,V1338),0)</f>
        <v>73380</v>
      </c>
      <c r="AA1338" s="14" t="str">
        <f>IF(S1338&gt;0,INDEX(挂机升级突破!$BJ$4:$BT$4,S1338),"")</f>
        <v>橙色基础材料</v>
      </c>
      <c r="AB1338" s="14">
        <f>ROUND(INDEX(挂机升级突破!$BJ$6:$BT$57,卡牌消耗!X1338,S1338)*INDEX(卡牌消耗!$B$5:$F$5,V1338),0)</f>
        <v>32</v>
      </c>
      <c r="AC1338" s="14" t="str">
        <f>IF(T1338&gt;0,INDEX(挂机升级突破!$BJ$4:$BT$4,T1338),"")</f>
        <v/>
      </c>
      <c r="AD1338" s="14" t="str">
        <f>IF(T1338&gt;0,ROUND(INDEX(挂机升级突破!$BJ$6:$BT$57,卡牌消耗!X1338,T1338)*INDEX(卡牌消耗!$B$7:$F$7,V1338),0),"")</f>
        <v/>
      </c>
    </row>
    <row r="1339" spans="16:30" ht="16.5" x14ac:dyDescent="0.2">
      <c r="P1339" s="120">
        <v>1335</v>
      </c>
      <c r="Q1339" s="14">
        <f t="shared" si="188"/>
        <v>26</v>
      </c>
      <c r="R1339" s="14">
        <f>INDEX(挂机升级突破!$BG$6:$BG$57,卡牌消耗!X1339)</f>
        <v>11</v>
      </c>
      <c r="S1339" s="14">
        <f>INDEX(挂机升级突破!BH$6:BH$57,卡牌消耗!$X1339)</f>
        <v>4</v>
      </c>
      <c r="T1339" s="14">
        <f>INDEX(挂机升级突破!BI$6:BI$57,卡牌消耗!$X1339)</f>
        <v>0</v>
      </c>
      <c r="U1339" s="14" t="str">
        <f t="shared" si="189"/>
        <v>吕布</v>
      </c>
      <c r="V1339" s="14">
        <f t="shared" si="190"/>
        <v>5</v>
      </c>
      <c r="W1339" s="14" t="str">
        <f t="shared" si="191"/>
        <v>吕布魂火-35</v>
      </c>
      <c r="X1339" s="14">
        <f t="shared" si="192"/>
        <v>35</v>
      </c>
      <c r="Y1339" s="14" t="str">
        <f>INDEX(挂机升级突破!$BJ$4:$BT$4,INDEX(挂机升级突破!$BG$6:$BG$57,卡牌消耗!X1339))</f>
        <v>金币</v>
      </c>
      <c r="Z1339" s="14">
        <f>ROUND(INDEX(挂机升级突破!$AZ$6:$AZ$57,卡牌消耗!X1339)*INDEX(卡牌消耗!$B$8:$F$8,V1339),0)</f>
        <v>74740</v>
      </c>
      <c r="AA1339" s="14" t="str">
        <f>IF(S1339&gt;0,INDEX(挂机升级突破!$BJ$4:$BT$4,S1339),"")</f>
        <v>橙色基础材料</v>
      </c>
      <c r="AB1339" s="14">
        <f>ROUND(INDEX(挂机升级突破!$BJ$6:$BT$57,卡牌消耗!X1339,S1339)*INDEX(卡牌消耗!$B$5:$F$5,V1339),0)</f>
        <v>32</v>
      </c>
      <c r="AC1339" s="14" t="str">
        <f>IF(T1339&gt;0,INDEX(挂机升级突破!$BJ$4:$BT$4,T1339),"")</f>
        <v/>
      </c>
      <c r="AD1339" s="14" t="str">
        <f>IF(T1339&gt;0,ROUND(INDEX(挂机升级突破!$BJ$6:$BT$57,卡牌消耗!X1339,T1339)*INDEX(卡牌消耗!$B$7:$F$7,V1339),0),"")</f>
        <v/>
      </c>
    </row>
    <row r="1340" spans="16:30" ht="16.5" x14ac:dyDescent="0.2">
      <c r="P1340" s="120">
        <v>1336</v>
      </c>
      <c r="Q1340" s="14">
        <f t="shared" si="188"/>
        <v>26</v>
      </c>
      <c r="R1340" s="14">
        <f>INDEX(挂机升级突破!$BG$6:$BG$57,卡牌消耗!X1340)</f>
        <v>11</v>
      </c>
      <c r="S1340" s="14">
        <f>INDEX(挂机升级突破!BH$6:BH$57,卡牌消耗!$X1340)</f>
        <v>4</v>
      </c>
      <c r="T1340" s="14">
        <f>INDEX(挂机升级突破!BI$6:BI$57,卡牌消耗!$X1340)</f>
        <v>0</v>
      </c>
      <c r="U1340" s="14" t="str">
        <f t="shared" si="189"/>
        <v>吕布</v>
      </c>
      <c r="V1340" s="14">
        <f t="shared" si="190"/>
        <v>5</v>
      </c>
      <c r="W1340" s="14" t="str">
        <f t="shared" si="191"/>
        <v>吕布魂火-36</v>
      </c>
      <c r="X1340" s="14">
        <f t="shared" si="192"/>
        <v>36</v>
      </c>
      <c r="Y1340" s="14" t="str">
        <f>INDEX(挂机升级突破!$BJ$4:$BT$4,INDEX(挂机升级突破!$BG$6:$BG$57,卡牌消耗!X1340))</f>
        <v>金币</v>
      </c>
      <c r="Z1340" s="14">
        <f>ROUND(INDEX(挂机升级突破!$AZ$6:$AZ$57,卡牌消耗!X1340)*INDEX(卡牌消耗!$B$8:$F$8,V1340),0)</f>
        <v>83360</v>
      </c>
      <c r="AA1340" s="14" t="str">
        <f>IF(S1340&gt;0,INDEX(挂机升级突破!$BJ$4:$BT$4,S1340),"")</f>
        <v>橙色基础材料</v>
      </c>
      <c r="AB1340" s="14">
        <f>ROUND(INDEX(挂机升级突破!$BJ$6:$BT$57,卡牌消耗!X1340,S1340)*INDEX(卡牌消耗!$B$5:$F$5,V1340),0)</f>
        <v>32</v>
      </c>
      <c r="AC1340" s="14" t="str">
        <f>IF(T1340&gt;0,INDEX(挂机升级突破!$BJ$4:$BT$4,T1340),"")</f>
        <v/>
      </c>
      <c r="AD1340" s="14" t="str">
        <f>IF(T1340&gt;0,ROUND(INDEX(挂机升级突破!$BJ$6:$BT$57,卡牌消耗!X1340,T1340)*INDEX(卡牌消耗!$B$7:$F$7,V1340),0),"")</f>
        <v/>
      </c>
    </row>
    <row r="1341" spans="16:30" ht="16.5" x14ac:dyDescent="0.2">
      <c r="P1341" s="120">
        <v>1337</v>
      </c>
      <c r="Q1341" s="14">
        <f t="shared" si="188"/>
        <v>26</v>
      </c>
      <c r="R1341" s="14">
        <f>INDEX(挂机升级突破!$BG$6:$BG$57,卡牌消耗!X1341)</f>
        <v>11</v>
      </c>
      <c r="S1341" s="14">
        <f>INDEX(挂机升级突破!BH$6:BH$57,卡牌消耗!$X1341)</f>
        <v>4</v>
      </c>
      <c r="T1341" s="14">
        <f>INDEX(挂机升级突破!BI$6:BI$57,卡牌消耗!$X1341)</f>
        <v>0</v>
      </c>
      <c r="U1341" s="14" t="str">
        <f t="shared" si="189"/>
        <v>吕布</v>
      </c>
      <c r="V1341" s="14">
        <f t="shared" si="190"/>
        <v>5</v>
      </c>
      <c r="W1341" s="14" t="str">
        <f t="shared" si="191"/>
        <v>吕布魂火-37</v>
      </c>
      <c r="X1341" s="14">
        <f t="shared" si="192"/>
        <v>37</v>
      </c>
      <c r="Y1341" s="14" t="str">
        <f>INDEX(挂机升级突破!$BJ$4:$BT$4,INDEX(挂机升级突破!$BG$6:$BG$57,卡牌消耗!X1341))</f>
        <v>金币</v>
      </c>
      <c r="Z1341" s="14">
        <f>ROUND(INDEX(挂机升级突破!$AZ$6:$AZ$57,卡牌消耗!X1341)*INDEX(卡牌消耗!$B$8:$F$8,V1341),0)</f>
        <v>84240</v>
      </c>
      <c r="AA1341" s="14" t="str">
        <f>IF(S1341&gt;0,INDEX(挂机升级突破!$BJ$4:$BT$4,S1341),"")</f>
        <v>橙色基础材料</v>
      </c>
      <c r="AB1341" s="14">
        <f>ROUND(INDEX(挂机升级突破!$BJ$6:$BT$57,卡牌消耗!X1341,S1341)*INDEX(卡牌消耗!$B$5:$F$5,V1341),0)</f>
        <v>32</v>
      </c>
      <c r="AC1341" s="14" t="str">
        <f>IF(T1341&gt;0,INDEX(挂机升级突破!$BJ$4:$BT$4,T1341),"")</f>
        <v/>
      </c>
      <c r="AD1341" s="14" t="str">
        <f>IF(T1341&gt;0,ROUND(INDEX(挂机升级突破!$BJ$6:$BT$57,卡牌消耗!X1341,T1341)*INDEX(卡牌消耗!$B$7:$F$7,V1341),0),"")</f>
        <v/>
      </c>
    </row>
    <row r="1342" spans="16:30" ht="16.5" x14ac:dyDescent="0.2">
      <c r="P1342" s="120">
        <v>1338</v>
      </c>
      <c r="Q1342" s="14">
        <f t="shared" si="188"/>
        <v>26</v>
      </c>
      <c r="R1342" s="14">
        <f>INDEX(挂机升级突破!$BG$6:$BG$57,卡牌消耗!X1342)</f>
        <v>11</v>
      </c>
      <c r="S1342" s="14">
        <f>INDEX(挂机升级突破!BH$6:BH$57,卡牌消耗!$X1342)</f>
        <v>5</v>
      </c>
      <c r="T1342" s="14">
        <f>INDEX(挂机升级突破!BI$6:BI$57,卡牌消耗!$X1342)</f>
        <v>0</v>
      </c>
      <c r="U1342" s="14" t="str">
        <f t="shared" si="189"/>
        <v>吕布</v>
      </c>
      <c r="V1342" s="14">
        <f t="shared" si="190"/>
        <v>5</v>
      </c>
      <c r="W1342" s="14" t="str">
        <f t="shared" si="191"/>
        <v>吕布魂火-38</v>
      </c>
      <c r="X1342" s="14">
        <f t="shared" si="192"/>
        <v>38</v>
      </c>
      <c r="Y1342" s="14" t="str">
        <f>INDEX(挂机升级突破!$BJ$4:$BT$4,INDEX(挂机升级突破!$BG$6:$BG$57,卡牌消耗!X1342))</f>
        <v>金币</v>
      </c>
      <c r="Z1342" s="14">
        <f>ROUND(INDEX(挂机升级突破!$AZ$6:$AZ$57,卡牌消耗!X1342)*INDEX(卡牌消耗!$B$8:$F$8,V1342),0)</f>
        <v>93960</v>
      </c>
      <c r="AA1342" s="14" t="str">
        <f>IF(S1342&gt;0,INDEX(挂机升级突破!$BJ$4:$BT$4,S1342),"")</f>
        <v>红色基础材料</v>
      </c>
      <c r="AB1342" s="14">
        <f>ROUND(INDEX(挂机升级突破!$BJ$6:$BT$57,卡牌消耗!X1342,S1342)*INDEX(卡牌消耗!$B$5:$F$5,V1342),0)</f>
        <v>12</v>
      </c>
      <c r="AC1342" s="14" t="str">
        <f>IF(T1342&gt;0,INDEX(挂机升级突破!$BJ$4:$BT$4,T1342),"")</f>
        <v/>
      </c>
      <c r="AD1342" s="14" t="str">
        <f>IF(T1342&gt;0,ROUND(INDEX(挂机升级突破!$BJ$6:$BT$57,卡牌消耗!X1342,T1342)*INDEX(卡牌消耗!$B$7:$F$7,V1342),0),"")</f>
        <v/>
      </c>
    </row>
    <row r="1343" spans="16:30" ht="16.5" x14ac:dyDescent="0.2">
      <c r="P1343" s="120">
        <v>1339</v>
      </c>
      <c r="Q1343" s="14">
        <f t="shared" si="188"/>
        <v>26</v>
      </c>
      <c r="R1343" s="14">
        <f>INDEX(挂机升级突破!$BG$6:$BG$57,卡牌消耗!X1343)</f>
        <v>11</v>
      </c>
      <c r="S1343" s="14">
        <f>INDEX(挂机升级突破!BH$6:BH$57,卡牌消耗!$X1343)</f>
        <v>5</v>
      </c>
      <c r="T1343" s="14">
        <f>INDEX(挂机升级突破!BI$6:BI$57,卡牌消耗!$X1343)</f>
        <v>0</v>
      </c>
      <c r="U1343" s="14" t="str">
        <f t="shared" si="189"/>
        <v>吕布</v>
      </c>
      <c r="V1343" s="14">
        <f t="shared" si="190"/>
        <v>5</v>
      </c>
      <c r="W1343" s="14" t="str">
        <f t="shared" si="191"/>
        <v>吕布魂火-39</v>
      </c>
      <c r="X1343" s="14">
        <f t="shared" si="192"/>
        <v>39</v>
      </c>
      <c r="Y1343" s="14" t="str">
        <f>INDEX(挂机升级突破!$BJ$4:$BT$4,INDEX(挂机升级突破!$BG$6:$BG$57,卡牌消耗!X1343))</f>
        <v>金币</v>
      </c>
      <c r="Z1343" s="14">
        <f>ROUND(INDEX(挂机升级突破!$AZ$6:$AZ$57,卡牌消耗!X1343)*INDEX(卡牌消耗!$B$8:$F$8,V1343),0)</f>
        <v>94290</v>
      </c>
      <c r="AA1343" s="14" t="str">
        <f>IF(S1343&gt;0,INDEX(挂机升级突破!$BJ$4:$BT$4,S1343),"")</f>
        <v>红色基础材料</v>
      </c>
      <c r="AB1343" s="14">
        <f>ROUND(INDEX(挂机升级突破!$BJ$6:$BT$57,卡牌消耗!X1343,S1343)*INDEX(卡牌消耗!$B$5:$F$5,V1343),0)</f>
        <v>12</v>
      </c>
      <c r="AC1343" s="14" t="str">
        <f>IF(T1343&gt;0,INDEX(挂机升级突破!$BJ$4:$BT$4,T1343),"")</f>
        <v/>
      </c>
      <c r="AD1343" s="14" t="str">
        <f>IF(T1343&gt;0,ROUND(INDEX(挂机升级突破!$BJ$6:$BT$57,卡牌消耗!X1343,T1343)*INDEX(卡牌消耗!$B$7:$F$7,V1343),0),"")</f>
        <v/>
      </c>
    </row>
    <row r="1344" spans="16:30" ht="16.5" x14ac:dyDescent="0.2">
      <c r="P1344" s="120">
        <v>1340</v>
      </c>
      <c r="Q1344" s="14">
        <f t="shared" si="188"/>
        <v>26</v>
      </c>
      <c r="R1344" s="14">
        <f>INDEX(挂机升级突破!$BG$6:$BG$57,卡牌消耗!X1344)</f>
        <v>11</v>
      </c>
      <c r="S1344" s="14">
        <f>INDEX(挂机升级突破!BH$6:BH$57,卡牌消耗!$X1344)</f>
        <v>5</v>
      </c>
      <c r="T1344" s="14">
        <f>INDEX(挂机升级突破!BI$6:BI$57,卡牌消耗!$X1344)</f>
        <v>0</v>
      </c>
      <c r="U1344" s="14" t="str">
        <f t="shared" si="189"/>
        <v>吕布</v>
      </c>
      <c r="V1344" s="14">
        <f t="shared" si="190"/>
        <v>5</v>
      </c>
      <c r="W1344" s="14" t="str">
        <f t="shared" si="191"/>
        <v>吕布魂火-40</v>
      </c>
      <c r="X1344" s="14">
        <f t="shared" si="192"/>
        <v>40</v>
      </c>
      <c r="Y1344" s="14" t="str">
        <f>INDEX(挂机升级突破!$BJ$4:$BT$4,INDEX(挂机升级突破!$BG$6:$BG$57,卡牌消耗!X1344))</f>
        <v>金币</v>
      </c>
      <c r="Z1344" s="14">
        <f>ROUND(INDEX(挂机升级突破!$AZ$6:$AZ$57,卡牌消耗!X1344)*INDEX(卡牌消耗!$B$8:$F$8,V1344),0)</f>
        <v>105170</v>
      </c>
      <c r="AA1344" s="14" t="str">
        <f>IF(S1344&gt;0,INDEX(挂机升级突破!$BJ$4:$BT$4,S1344),"")</f>
        <v>红色基础材料</v>
      </c>
      <c r="AB1344" s="14">
        <f>ROUND(INDEX(挂机升级突破!$BJ$6:$BT$57,卡牌消耗!X1344,S1344)*INDEX(卡牌消耗!$B$5:$F$5,V1344),0)</f>
        <v>12</v>
      </c>
      <c r="AC1344" s="14" t="str">
        <f>IF(T1344&gt;0,INDEX(挂机升级突破!$BJ$4:$BT$4,T1344),"")</f>
        <v/>
      </c>
      <c r="AD1344" s="14" t="str">
        <f>IF(T1344&gt;0,ROUND(INDEX(挂机升级突破!$BJ$6:$BT$57,卡牌消耗!X1344,T1344)*INDEX(卡牌消耗!$B$7:$F$7,V1344),0),"")</f>
        <v/>
      </c>
    </row>
    <row r="1345" spans="16:30" ht="16.5" x14ac:dyDescent="0.2">
      <c r="P1345" s="120">
        <v>1341</v>
      </c>
      <c r="Q1345" s="14">
        <f t="shared" si="188"/>
        <v>26</v>
      </c>
      <c r="R1345" s="14">
        <f>INDEX(挂机升级突破!$BG$6:$BG$57,卡牌消耗!X1345)</f>
        <v>11</v>
      </c>
      <c r="S1345" s="14">
        <f>INDEX(挂机升级突破!BH$6:BH$57,卡牌消耗!$X1345)</f>
        <v>5</v>
      </c>
      <c r="T1345" s="14">
        <f>INDEX(挂机升级突破!BI$6:BI$57,卡牌消耗!$X1345)</f>
        <v>10</v>
      </c>
      <c r="U1345" s="14" t="str">
        <f t="shared" si="189"/>
        <v>吕布</v>
      </c>
      <c r="V1345" s="14">
        <f t="shared" si="190"/>
        <v>5</v>
      </c>
      <c r="W1345" s="14" t="str">
        <f t="shared" si="191"/>
        <v>吕布魂火-41</v>
      </c>
      <c r="X1345" s="14">
        <f t="shared" si="192"/>
        <v>41</v>
      </c>
      <c r="Y1345" s="14" t="str">
        <f>INDEX(挂机升级突破!$BJ$4:$BT$4,INDEX(挂机升级突破!$BG$6:$BG$57,卡牌消耗!X1345))</f>
        <v>金币</v>
      </c>
      <c r="Z1345" s="14">
        <f>ROUND(INDEX(挂机升级突破!$AZ$6:$AZ$57,卡牌消耗!X1345)*INDEX(卡牌消耗!$B$8:$F$8,V1345),0)</f>
        <v>117860</v>
      </c>
      <c r="AA1345" s="14" t="str">
        <f>IF(S1345&gt;0,INDEX(挂机升级突破!$BJ$4:$BT$4,S1345),"")</f>
        <v>红色基础材料</v>
      </c>
      <c r="AB1345" s="14">
        <f>ROUND(INDEX(挂机升级突破!$BJ$6:$BT$57,卡牌消耗!X1345,S1345)*INDEX(卡牌消耗!$B$5:$F$5,V1345),0)</f>
        <v>14</v>
      </c>
      <c r="AC1345" s="14" t="str">
        <f>IF(T1345&gt;0,INDEX(挂机升级突破!$BJ$4:$BT$4,T1345),"")</f>
        <v>灵玉</v>
      </c>
      <c r="AD1345" s="14">
        <f>IF(T1345&gt;0,ROUND(INDEX(挂机升级突破!$BJ$6:$BT$57,卡牌消耗!X1345,T1345)*INDEX(卡牌消耗!$B$7:$F$7,V1345),0),"")</f>
        <v>2</v>
      </c>
    </row>
    <row r="1346" spans="16:30" ht="16.5" x14ac:dyDescent="0.2">
      <c r="P1346" s="120">
        <v>1342</v>
      </c>
      <c r="Q1346" s="14">
        <f t="shared" si="188"/>
        <v>26</v>
      </c>
      <c r="R1346" s="14">
        <f>INDEX(挂机升级突破!$BG$6:$BG$57,卡牌消耗!X1346)</f>
        <v>11</v>
      </c>
      <c r="S1346" s="14">
        <f>INDEX(挂机升级突破!BH$6:BH$57,卡牌消耗!$X1346)</f>
        <v>5</v>
      </c>
      <c r="T1346" s="14">
        <f>INDEX(挂机升级突破!BI$6:BI$57,卡牌消耗!$X1346)</f>
        <v>10</v>
      </c>
      <c r="U1346" s="14" t="str">
        <f t="shared" si="189"/>
        <v>吕布</v>
      </c>
      <c r="V1346" s="14">
        <f t="shared" si="190"/>
        <v>5</v>
      </c>
      <c r="W1346" s="14" t="str">
        <f t="shared" si="191"/>
        <v>吕布魂火-42</v>
      </c>
      <c r="X1346" s="14">
        <f t="shared" si="192"/>
        <v>42</v>
      </c>
      <c r="Y1346" s="14" t="str">
        <f>INDEX(挂机升级突破!$BJ$4:$BT$4,INDEX(挂机升级突破!$BG$6:$BG$57,卡牌消耗!X1346))</f>
        <v>金币</v>
      </c>
      <c r="Z1346" s="14">
        <f>ROUND(INDEX(挂机升级突破!$AZ$6:$AZ$57,卡牌消耗!X1346)*INDEX(卡牌消耗!$B$8:$F$8,V1346),0)</f>
        <v>131460</v>
      </c>
      <c r="AA1346" s="14" t="str">
        <f>IF(S1346&gt;0,INDEX(挂机升级突破!$BJ$4:$BT$4,S1346),"")</f>
        <v>红色基础材料</v>
      </c>
      <c r="AB1346" s="14">
        <f>ROUND(INDEX(挂机升级突破!$BJ$6:$BT$57,卡牌消耗!X1346,S1346)*INDEX(卡牌消耗!$B$5:$F$5,V1346),0)</f>
        <v>14</v>
      </c>
      <c r="AC1346" s="14" t="str">
        <f>IF(T1346&gt;0,INDEX(挂机升级突破!$BJ$4:$BT$4,T1346),"")</f>
        <v>灵玉</v>
      </c>
      <c r="AD1346" s="14">
        <f>IF(T1346&gt;0,ROUND(INDEX(挂机升级突破!$BJ$6:$BT$57,卡牌消耗!X1346,T1346)*INDEX(卡牌消耗!$B$7:$F$7,V1346),0),"")</f>
        <v>2</v>
      </c>
    </row>
    <row r="1347" spans="16:30" ht="16.5" x14ac:dyDescent="0.2">
      <c r="P1347" s="120">
        <v>1343</v>
      </c>
      <c r="Q1347" s="14">
        <f t="shared" si="188"/>
        <v>26</v>
      </c>
      <c r="R1347" s="14">
        <f>INDEX(挂机升级突破!$BG$6:$BG$57,卡牌消耗!X1347)</f>
        <v>11</v>
      </c>
      <c r="S1347" s="14">
        <f>INDEX(挂机升级突破!BH$6:BH$57,卡牌消耗!$X1347)</f>
        <v>5</v>
      </c>
      <c r="T1347" s="14">
        <f>INDEX(挂机升级突破!BI$6:BI$57,卡牌消耗!$X1347)</f>
        <v>10</v>
      </c>
      <c r="U1347" s="14" t="str">
        <f t="shared" si="189"/>
        <v>吕布</v>
      </c>
      <c r="V1347" s="14">
        <f t="shared" si="190"/>
        <v>5</v>
      </c>
      <c r="W1347" s="14" t="str">
        <f t="shared" si="191"/>
        <v>吕布魂火-43</v>
      </c>
      <c r="X1347" s="14">
        <f t="shared" si="192"/>
        <v>43</v>
      </c>
      <c r="Y1347" s="14" t="str">
        <f>INDEX(挂机升级突破!$BJ$4:$BT$4,INDEX(挂机升级突破!$BG$6:$BG$57,卡牌消耗!X1347))</f>
        <v>金币</v>
      </c>
      <c r="Z1347" s="14">
        <f>ROUND(INDEX(挂机升级突破!$AZ$6:$AZ$57,卡牌消耗!X1347)*INDEX(卡牌消耗!$B$8:$F$8,V1347),0)</f>
        <v>140400</v>
      </c>
      <c r="AA1347" s="14" t="str">
        <f>IF(S1347&gt;0,INDEX(挂机升级突破!$BJ$4:$BT$4,S1347),"")</f>
        <v>红色基础材料</v>
      </c>
      <c r="AB1347" s="14">
        <f>ROUND(INDEX(挂机升级突破!$BJ$6:$BT$57,卡牌消耗!X1347,S1347)*INDEX(卡牌消耗!$B$5:$F$5,V1347),0)</f>
        <v>14</v>
      </c>
      <c r="AC1347" s="14" t="str">
        <f>IF(T1347&gt;0,INDEX(挂机升级突破!$BJ$4:$BT$4,T1347),"")</f>
        <v>灵玉</v>
      </c>
      <c r="AD1347" s="14">
        <f>IF(T1347&gt;0,ROUND(INDEX(挂机升级突破!$BJ$6:$BT$57,卡牌消耗!X1347,T1347)*INDEX(卡牌消耗!$B$7:$F$7,V1347),0),"")</f>
        <v>2</v>
      </c>
    </row>
    <row r="1348" spans="16:30" ht="16.5" x14ac:dyDescent="0.2">
      <c r="P1348" s="120">
        <v>1344</v>
      </c>
      <c r="Q1348" s="14">
        <f t="shared" si="188"/>
        <v>26</v>
      </c>
      <c r="R1348" s="14">
        <f>INDEX(挂机升级突破!$BG$6:$BG$57,卡牌消耗!X1348)</f>
        <v>11</v>
      </c>
      <c r="S1348" s="14">
        <f>INDEX(挂机升级突破!BH$6:BH$57,卡牌消耗!$X1348)</f>
        <v>5</v>
      </c>
      <c r="T1348" s="14">
        <f>INDEX(挂机升级突破!BI$6:BI$57,卡牌消耗!$X1348)</f>
        <v>10</v>
      </c>
      <c r="U1348" s="14" t="str">
        <f t="shared" si="189"/>
        <v>吕布</v>
      </c>
      <c r="V1348" s="14">
        <f t="shared" si="190"/>
        <v>5</v>
      </c>
      <c r="W1348" s="14" t="str">
        <f t="shared" si="191"/>
        <v>吕布魂火-44</v>
      </c>
      <c r="X1348" s="14">
        <f t="shared" si="192"/>
        <v>44</v>
      </c>
      <c r="Y1348" s="14" t="str">
        <f>INDEX(挂机升级突破!$BJ$4:$BT$4,INDEX(挂机升级突破!$BG$6:$BG$57,卡牌消耗!X1348))</f>
        <v>金币</v>
      </c>
      <c r="Z1348" s="14">
        <f>ROUND(INDEX(挂机升级突破!$AZ$6:$AZ$57,卡牌消耗!X1348)*INDEX(卡牌消耗!$B$8:$F$8,V1348),0)</f>
        <v>156600</v>
      </c>
      <c r="AA1348" s="14" t="str">
        <f>IF(S1348&gt;0,INDEX(挂机升级突破!$BJ$4:$BT$4,S1348),"")</f>
        <v>红色基础材料</v>
      </c>
      <c r="AB1348" s="14">
        <f>ROUND(INDEX(挂机升级突破!$BJ$6:$BT$57,卡牌消耗!X1348,S1348)*INDEX(卡牌消耗!$B$5:$F$5,V1348),0)</f>
        <v>17</v>
      </c>
      <c r="AC1348" s="14" t="str">
        <f>IF(T1348&gt;0,INDEX(挂机升级突破!$BJ$4:$BT$4,T1348),"")</f>
        <v>灵玉</v>
      </c>
      <c r="AD1348" s="14">
        <f>IF(T1348&gt;0,ROUND(INDEX(挂机升级突破!$BJ$6:$BT$57,卡牌消耗!X1348,T1348)*INDEX(卡牌消耗!$B$7:$F$7,V1348),0),"")</f>
        <v>2</v>
      </c>
    </row>
    <row r="1349" spans="16:30" ht="16.5" x14ac:dyDescent="0.2">
      <c r="P1349" s="120">
        <v>1345</v>
      </c>
      <c r="Q1349" s="14">
        <f t="shared" si="188"/>
        <v>26</v>
      </c>
      <c r="R1349" s="14">
        <f>INDEX(挂机升级突破!$BG$6:$BG$57,卡牌消耗!X1349)</f>
        <v>11</v>
      </c>
      <c r="S1349" s="14">
        <f>INDEX(挂机升级突破!BH$6:BH$57,卡牌消耗!$X1349)</f>
        <v>5</v>
      </c>
      <c r="T1349" s="14">
        <f>INDEX(挂机升级突破!BI$6:BI$57,卡牌消耗!$X1349)</f>
        <v>10</v>
      </c>
      <c r="U1349" s="14" t="str">
        <f t="shared" si="189"/>
        <v>吕布</v>
      </c>
      <c r="V1349" s="14">
        <f t="shared" si="190"/>
        <v>5</v>
      </c>
      <c r="W1349" s="14" t="str">
        <f t="shared" si="191"/>
        <v>吕布魂火-45</v>
      </c>
      <c r="X1349" s="14">
        <f t="shared" si="192"/>
        <v>45</v>
      </c>
      <c r="Y1349" s="14" t="str">
        <f>INDEX(挂机升级突破!$BJ$4:$BT$4,INDEX(挂机升级突破!$BG$6:$BG$57,卡牌消耗!X1349))</f>
        <v>金币</v>
      </c>
      <c r="Z1349" s="14">
        <f>ROUND(INDEX(挂机升级突破!$AZ$6:$AZ$57,卡牌消耗!X1349)*INDEX(卡牌消耗!$B$8:$F$8,V1349),0)</f>
        <v>169270</v>
      </c>
      <c r="AA1349" s="14" t="str">
        <f>IF(S1349&gt;0,INDEX(挂机升级突破!$BJ$4:$BT$4,S1349),"")</f>
        <v>红色基础材料</v>
      </c>
      <c r="AB1349" s="14">
        <f>ROUND(INDEX(挂机升级突破!$BJ$6:$BT$57,卡牌消耗!X1349,S1349)*INDEX(卡牌消耗!$B$5:$F$5,V1349),0)</f>
        <v>17</v>
      </c>
      <c r="AC1349" s="14" t="str">
        <f>IF(T1349&gt;0,INDEX(挂机升级突破!$BJ$4:$BT$4,T1349),"")</f>
        <v>灵玉</v>
      </c>
      <c r="AD1349" s="14">
        <f>IF(T1349&gt;0,ROUND(INDEX(挂机升级突破!$BJ$6:$BT$57,卡牌消耗!X1349,T1349)*INDEX(卡牌消耗!$B$7:$F$7,V1349),0),"")</f>
        <v>2</v>
      </c>
    </row>
    <row r="1350" spans="16:30" ht="16.5" x14ac:dyDescent="0.2">
      <c r="P1350" s="120">
        <v>1346</v>
      </c>
      <c r="Q1350" s="14">
        <f t="shared" ref="Q1350:Q1413" si="193">INT((P1350-1)/52)+1</f>
        <v>26</v>
      </c>
      <c r="R1350" s="14">
        <f>INDEX(挂机升级突破!$BG$6:$BG$57,卡牌消耗!X1350)</f>
        <v>11</v>
      </c>
      <c r="S1350" s="14">
        <f>INDEX(挂机升级突破!BH$6:BH$57,卡牌消耗!$X1350)</f>
        <v>5</v>
      </c>
      <c r="T1350" s="14">
        <f>INDEX(挂机升级突破!BI$6:BI$57,卡牌消耗!$X1350)</f>
        <v>10</v>
      </c>
      <c r="U1350" s="14" t="str">
        <f t="shared" ref="U1350:U1413" si="194">INDEX($B$13:$B$40,Q1350)</f>
        <v>吕布</v>
      </c>
      <c r="V1350" s="14">
        <f t="shared" ref="V1350:V1413" si="195">INDEX($C$13:$C$40,Q1350)</f>
        <v>5</v>
      </c>
      <c r="W1350" s="14" t="str">
        <f t="shared" ref="W1350:W1413" si="196">U1350&amp;"魂火-"&amp;X1350</f>
        <v>吕布魂火-46</v>
      </c>
      <c r="X1350" s="14">
        <f t="shared" ref="X1350:X1413" si="197">P1350-(Q1350-1)*52</f>
        <v>46</v>
      </c>
      <c r="Y1350" s="14" t="str">
        <f>INDEX(挂机升级突破!$BJ$4:$BT$4,INDEX(挂机升级突破!$BG$6:$BG$57,卡牌消耗!X1350))</f>
        <v>金币</v>
      </c>
      <c r="Z1350" s="14">
        <f>ROUND(INDEX(挂机升级突破!$AZ$6:$AZ$57,卡牌消耗!X1350)*INDEX(卡牌消耗!$B$8:$F$8,V1350),0)</f>
        <v>188800</v>
      </c>
      <c r="AA1350" s="14" t="str">
        <f>IF(S1350&gt;0,INDEX(挂机升级突破!$BJ$4:$BT$4,S1350),"")</f>
        <v>红色基础材料</v>
      </c>
      <c r="AB1350" s="14">
        <f>ROUND(INDEX(挂机升级突破!$BJ$6:$BT$57,卡牌消耗!X1350,S1350)*INDEX(卡牌消耗!$B$5:$F$5,V1350),0)</f>
        <v>17</v>
      </c>
      <c r="AC1350" s="14" t="str">
        <f>IF(T1350&gt;0,INDEX(挂机升级突破!$BJ$4:$BT$4,T1350),"")</f>
        <v>灵玉</v>
      </c>
      <c r="AD1350" s="14">
        <f>IF(T1350&gt;0,ROUND(INDEX(挂机升级突破!$BJ$6:$BT$57,卡牌消耗!X1350,T1350)*INDEX(卡牌消耗!$B$7:$F$7,V1350),0),"")</f>
        <v>2</v>
      </c>
    </row>
    <row r="1351" spans="16:30" ht="16.5" x14ac:dyDescent="0.2">
      <c r="P1351" s="120">
        <v>1347</v>
      </c>
      <c r="Q1351" s="14">
        <f t="shared" si="193"/>
        <v>26</v>
      </c>
      <c r="R1351" s="14">
        <f>INDEX(挂机升级突破!$BG$6:$BG$57,卡牌消耗!X1351)</f>
        <v>11</v>
      </c>
      <c r="S1351" s="14">
        <f>INDEX(挂机升级突破!BH$6:BH$57,卡牌消耗!$X1351)</f>
        <v>5</v>
      </c>
      <c r="T1351" s="14">
        <f>INDEX(挂机升级突破!BI$6:BI$57,卡牌消耗!$X1351)</f>
        <v>10</v>
      </c>
      <c r="U1351" s="14" t="str">
        <f t="shared" si="194"/>
        <v>吕布</v>
      </c>
      <c r="V1351" s="14">
        <f t="shared" si="195"/>
        <v>5</v>
      </c>
      <c r="W1351" s="14" t="str">
        <f t="shared" si="196"/>
        <v>吕布魂火-47</v>
      </c>
      <c r="X1351" s="14">
        <f t="shared" si="197"/>
        <v>47</v>
      </c>
      <c r="Y1351" s="14" t="str">
        <f>INDEX(挂机升级突破!$BJ$4:$BT$4,INDEX(挂机升级突破!$BG$6:$BG$57,卡牌消耗!X1351))</f>
        <v>金币</v>
      </c>
      <c r="Z1351" s="14">
        <f>ROUND(INDEX(挂机升级突破!$AZ$6:$AZ$57,卡牌消耗!X1351)*INDEX(卡牌消耗!$B$8:$F$8,V1351),0)</f>
        <v>201060</v>
      </c>
      <c r="AA1351" s="14" t="str">
        <f>IF(S1351&gt;0,INDEX(挂机升级突破!$BJ$4:$BT$4,S1351),"")</f>
        <v>红色基础材料</v>
      </c>
      <c r="AB1351" s="14">
        <f>ROUND(INDEX(挂机升级突破!$BJ$6:$BT$57,卡牌消耗!X1351,S1351)*INDEX(卡牌消耗!$B$5:$F$5,V1351),0)</f>
        <v>17</v>
      </c>
      <c r="AC1351" s="14" t="str">
        <f>IF(T1351&gt;0,INDEX(挂机升级突破!$BJ$4:$BT$4,T1351),"")</f>
        <v>灵玉</v>
      </c>
      <c r="AD1351" s="14">
        <f>IF(T1351&gt;0,ROUND(INDEX(挂机升级突破!$BJ$6:$BT$57,卡牌消耗!X1351,T1351)*INDEX(卡牌消耗!$B$7:$F$7,V1351),0),"")</f>
        <v>2</v>
      </c>
    </row>
    <row r="1352" spans="16:30" ht="16.5" x14ac:dyDescent="0.2">
      <c r="P1352" s="120">
        <v>1348</v>
      </c>
      <c r="Q1352" s="14">
        <f t="shared" si="193"/>
        <v>26</v>
      </c>
      <c r="R1352" s="14">
        <f>INDEX(挂机升级突破!$BG$6:$BG$57,卡牌消耗!X1352)</f>
        <v>11</v>
      </c>
      <c r="S1352" s="14">
        <f>INDEX(挂机升级突破!BH$6:BH$57,卡牌消耗!$X1352)</f>
        <v>5</v>
      </c>
      <c r="T1352" s="14">
        <f>INDEX(挂机升级突破!BI$6:BI$57,卡牌消耗!$X1352)</f>
        <v>10</v>
      </c>
      <c r="U1352" s="14" t="str">
        <f t="shared" si="194"/>
        <v>吕布</v>
      </c>
      <c r="V1352" s="14">
        <f t="shared" si="195"/>
        <v>5</v>
      </c>
      <c r="W1352" s="14" t="str">
        <f t="shared" si="196"/>
        <v>吕布魂火-48</v>
      </c>
      <c r="X1352" s="14">
        <f t="shared" si="197"/>
        <v>48</v>
      </c>
      <c r="Y1352" s="14" t="str">
        <f>INDEX(挂机升级突破!$BJ$4:$BT$4,INDEX(挂机升级突破!$BG$6:$BG$57,卡牌消耗!X1352))</f>
        <v>金币</v>
      </c>
      <c r="Z1352" s="14">
        <f>ROUND(INDEX(挂机升级突破!$AZ$6:$AZ$57,卡牌消耗!X1352)*INDEX(卡牌消耗!$B$8:$F$8,V1352),0)</f>
        <v>224260</v>
      </c>
      <c r="AA1352" s="14" t="str">
        <f>IF(S1352&gt;0,INDEX(挂机升级突破!$BJ$4:$BT$4,S1352),"")</f>
        <v>红色基础材料</v>
      </c>
      <c r="AB1352" s="14">
        <f>ROUND(INDEX(挂机升级突破!$BJ$6:$BT$57,卡牌消耗!X1352,S1352)*INDEX(卡牌消耗!$B$5:$F$5,V1352),0)</f>
        <v>17</v>
      </c>
      <c r="AC1352" s="14" t="str">
        <f>IF(T1352&gt;0,INDEX(挂机升级突破!$BJ$4:$BT$4,T1352),"")</f>
        <v>灵玉</v>
      </c>
      <c r="AD1352" s="14">
        <f>IF(T1352&gt;0,ROUND(INDEX(挂机升级突破!$BJ$6:$BT$57,卡牌消耗!X1352,T1352)*INDEX(卡牌消耗!$B$7:$F$7,V1352),0),"")</f>
        <v>2</v>
      </c>
    </row>
    <row r="1353" spans="16:30" ht="16.5" x14ac:dyDescent="0.2">
      <c r="P1353" s="120">
        <v>1349</v>
      </c>
      <c r="Q1353" s="14">
        <f t="shared" si="193"/>
        <v>26</v>
      </c>
      <c r="R1353" s="14">
        <f>INDEX(挂机升级突破!$BG$6:$BG$57,卡牌消耗!X1353)</f>
        <v>11</v>
      </c>
      <c r="S1353" s="14">
        <f>INDEX(挂机升级突破!BH$6:BH$57,卡牌消耗!$X1353)</f>
        <v>5</v>
      </c>
      <c r="T1353" s="14">
        <f>INDEX(挂机升级突破!BI$6:BI$57,卡牌消耗!$X1353)</f>
        <v>10</v>
      </c>
      <c r="U1353" s="14" t="str">
        <f t="shared" si="194"/>
        <v>吕布</v>
      </c>
      <c r="V1353" s="14">
        <f t="shared" si="195"/>
        <v>5</v>
      </c>
      <c r="W1353" s="14" t="str">
        <f t="shared" si="196"/>
        <v>吕布魂火-49</v>
      </c>
      <c r="X1353" s="14">
        <f t="shared" si="197"/>
        <v>49</v>
      </c>
      <c r="Y1353" s="14" t="str">
        <f>INDEX(挂机升级突破!$BJ$4:$BT$4,INDEX(挂机升级突破!$BG$6:$BG$57,卡牌消耗!X1353))</f>
        <v>金币</v>
      </c>
      <c r="Z1353" s="14">
        <f>ROUND(INDEX(挂机升级突破!$AZ$6:$AZ$57,卡牌消耗!X1353)*INDEX(卡牌消耗!$B$8:$F$8,V1353),0)</f>
        <v>235870</v>
      </c>
      <c r="AA1353" s="14" t="str">
        <f>IF(S1353&gt;0,INDEX(挂机升级突破!$BJ$4:$BT$4,S1353),"")</f>
        <v>红色基础材料</v>
      </c>
      <c r="AB1353" s="14">
        <f>ROUND(INDEX(挂机升级突破!$BJ$6:$BT$57,卡牌消耗!X1353,S1353)*INDEX(卡牌消耗!$B$5:$F$5,V1353),0)</f>
        <v>18</v>
      </c>
      <c r="AC1353" s="14" t="str">
        <f>IF(T1353&gt;0,INDEX(挂机升级突破!$BJ$4:$BT$4,T1353),"")</f>
        <v>灵玉</v>
      </c>
      <c r="AD1353" s="14">
        <f>IF(T1353&gt;0,ROUND(INDEX(挂机升级突破!$BJ$6:$BT$57,卡牌消耗!X1353,T1353)*INDEX(卡牌消耗!$B$7:$F$7,V1353),0),"")</f>
        <v>2</v>
      </c>
    </row>
    <row r="1354" spans="16:30" ht="16.5" x14ac:dyDescent="0.2">
      <c r="P1354" s="120">
        <v>1350</v>
      </c>
      <c r="Q1354" s="14">
        <f t="shared" si="193"/>
        <v>26</v>
      </c>
      <c r="R1354" s="14">
        <f>INDEX(挂机升级突破!$BG$6:$BG$57,卡牌消耗!X1354)</f>
        <v>11</v>
      </c>
      <c r="S1354" s="14">
        <f>INDEX(挂机升级突破!BH$6:BH$57,卡牌消耗!$X1354)</f>
        <v>5</v>
      </c>
      <c r="T1354" s="14">
        <f>INDEX(挂机升级突破!BI$6:BI$57,卡牌消耗!$X1354)</f>
        <v>10</v>
      </c>
      <c r="U1354" s="14" t="str">
        <f t="shared" si="194"/>
        <v>吕布</v>
      </c>
      <c r="V1354" s="14">
        <f t="shared" si="195"/>
        <v>5</v>
      </c>
      <c r="W1354" s="14" t="str">
        <f t="shared" si="196"/>
        <v>吕布魂火-50</v>
      </c>
      <c r="X1354" s="14">
        <f t="shared" si="197"/>
        <v>50</v>
      </c>
      <c r="Y1354" s="14" t="str">
        <f>INDEX(挂机升级突破!$BJ$4:$BT$4,INDEX(挂机升级突破!$BG$6:$BG$57,卡牌消耗!X1354))</f>
        <v>金币</v>
      </c>
      <c r="Z1354" s="14">
        <f>ROUND(INDEX(挂机升级突破!$AZ$6:$AZ$57,卡牌消耗!X1354)*INDEX(卡牌消耗!$B$8:$F$8,V1354),0)</f>
        <v>263080</v>
      </c>
      <c r="AA1354" s="14" t="str">
        <f>IF(S1354&gt;0,INDEX(挂机升级突破!$BJ$4:$BT$4,S1354),"")</f>
        <v>红色基础材料</v>
      </c>
      <c r="AB1354" s="14">
        <f>ROUND(INDEX(挂机升级突破!$BJ$6:$BT$57,卡牌消耗!X1354,S1354)*INDEX(卡牌消耗!$B$5:$F$5,V1354),0)</f>
        <v>18</v>
      </c>
      <c r="AC1354" s="14" t="str">
        <f>IF(T1354&gt;0,INDEX(挂机升级突破!$BJ$4:$BT$4,T1354),"")</f>
        <v>灵玉</v>
      </c>
      <c r="AD1354" s="14">
        <f>IF(T1354&gt;0,ROUND(INDEX(挂机升级突破!$BJ$6:$BT$57,卡牌消耗!X1354,T1354)*INDEX(卡牌消耗!$B$7:$F$7,V1354),0),"")</f>
        <v>2</v>
      </c>
    </row>
    <row r="1355" spans="16:30" ht="16.5" x14ac:dyDescent="0.2">
      <c r="P1355" s="120">
        <v>1351</v>
      </c>
      <c r="Q1355" s="14">
        <f t="shared" si="193"/>
        <v>26</v>
      </c>
      <c r="R1355" s="14">
        <f>INDEX(挂机升级突破!$BG$6:$BG$57,卡牌消耗!X1355)</f>
        <v>11</v>
      </c>
      <c r="S1355" s="14">
        <f>INDEX(挂机升级突破!BH$6:BH$57,卡牌消耗!$X1355)</f>
        <v>5</v>
      </c>
      <c r="T1355" s="14">
        <f>INDEX(挂机升级突破!BI$6:BI$57,卡牌消耗!$X1355)</f>
        <v>10</v>
      </c>
      <c r="U1355" s="14" t="str">
        <f t="shared" si="194"/>
        <v>吕布</v>
      </c>
      <c r="V1355" s="14">
        <f t="shared" si="195"/>
        <v>5</v>
      </c>
      <c r="W1355" s="14" t="str">
        <f t="shared" si="196"/>
        <v>吕布魂火-51</v>
      </c>
      <c r="X1355" s="14">
        <f t="shared" si="197"/>
        <v>51</v>
      </c>
      <c r="Y1355" s="14" t="str">
        <f>INDEX(挂机升级突破!$BJ$4:$BT$4,INDEX(挂机升级突破!$BG$6:$BG$57,卡牌消耗!X1355))</f>
        <v>金币</v>
      </c>
      <c r="Z1355" s="14">
        <f>ROUND(INDEX(挂机升级突破!$AZ$6:$AZ$57,卡牌消耗!X1355)*INDEX(卡牌消耗!$B$8:$F$8,V1355),0)</f>
        <v>274560</v>
      </c>
      <c r="AA1355" s="14" t="str">
        <f>IF(S1355&gt;0,INDEX(挂机升级突破!$BJ$4:$BT$4,S1355),"")</f>
        <v>红色基础材料</v>
      </c>
      <c r="AB1355" s="14">
        <f>ROUND(INDEX(挂机升级突破!$BJ$6:$BT$57,卡牌消耗!X1355,S1355)*INDEX(卡牌消耗!$B$5:$F$5,V1355),0)</f>
        <v>18</v>
      </c>
      <c r="AC1355" s="14" t="str">
        <f>IF(T1355&gt;0,INDEX(挂机升级突破!$BJ$4:$BT$4,T1355),"")</f>
        <v>灵玉</v>
      </c>
      <c r="AD1355" s="14">
        <f>IF(T1355&gt;0,ROUND(INDEX(挂机升级突破!$BJ$6:$BT$57,卡牌消耗!X1355,T1355)*INDEX(卡牌消耗!$B$7:$F$7,V1355),0),"")</f>
        <v>2</v>
      </c>
    </row>
    <row r="1356" spans="16:30" ht="16.5" x14ac:dyDescent="0.2">
      <c r="P1356" s="120">
        <v>1352</v>
      </c>
      <c r="Q1356" s="14">
        <f t="shared" si="193"/>
        <v>26</v>
      </c>
      <c r="R1356" s="14">
        <f>INDEX(挂机升级突破!$BG$6:$BG$57,卡牌消耗!X1356)</f>
        <v>11</v>
      </c>
      <c r="S1356" s="14">
        <f>INDEX(挂机升级突破!BH$6:BH$57,卡牌消耗!$X1356)</f>
        <v>5</v>
      </c>
      <c r="T1356" s="14">
        <f>INDEX(挂机升级突破!BI$6:BI$57,卡牌消耗!$X1356)</f>
        <v>10</v>
      </c>
      <c r="U1356" s="14" t="str">
        <f t="shared" si="194"/>
        <v>吕布</v>
      </c>
      <c r="V1356" s="14">
        <f t="shared" si="195"/>
        <v>5</v>
      </c>
      <c r="W1356" s="14" t="str">
        <f t="shared" si="196"/>
        <v>吕布魂火-52</v>
      </c>
      <c r="X1356" s="14">
        <f t="shared" si="197"/>
        <v>52</v>
      </c>
      <c r="Y1356" s="14" t="str">
        <f>INDEX(挂机升级突破!$BJ$4:$BT$4,INDEX(挂机升级突破!$BG$6:$BG$57,卡牌消耗!X1356))</f>
        <v>金币</v>
      </c>
      <c r="Z1356" s="14">
        <f>ROUND(INDEX(挂机升级突破!$AZ$6:$AZ$57,卡牌消耗!X1356)*INDEX(卡牌消耗!$B$8:$F$8,V1356),0)</f>
        <v>306240</v>
      </c>
      <c r="AA1356" s="14" t="str">
        <f>IF(S1356&gt;0,INDEX(挂机升级突破!$BJ$4:$BT$4,S1356),"")</f>
        <v>红色基础材料</v>
      </c>
      <c r="AB1356" s="14">
        <f>ROUND(INDEX(挂机升级突破!$BJ$6:$BT$57,卡牌消耗!X1356,S1356)*INDEX(卡牌消耗!$B$5:$F$5,V1356),0)</f>
        <v>18</v>
      </c>
      <c r="AC1356" s="14" t="str">
        <f>IF(T1356&gt;0,INDEX(挂机升级突破!$BJ$4:$BT$4,T1356),"")</f>
        <v>灵玉</v>
      </c>
      <c r="AD1356" s="14">
        <f>IF(T1356&gt;0,ROUND(INDEX(挂机升级突破!$BJ$6:$BT$57,卡牌消耗!X1356,T1356)*INDEX(卡牌消耗!$B$7:$F$7,V1356),0),"")</f>
        <v>2</v>
      </c>
    </row>
    <row r="1357" spans="16:30" ht="16.5" x14ac:dyDescent="0.2">
      <c r="P1357" s="120">
        <v>1353</v>
      </c>
      <c r="Q1357" s="14">
        <f t="shared" si="193"/>
        <v>27</v>
      </c>
      <c r="R1357" s="14">
        <f>INDEX(挂机升级突破!$BG$6:$BG$57,卡牌消耗!X1357)</f>
        <v>11</v>
      </c>
      <c r="S1357" s="14">
        <f>INDEX(挂机升级突破!BH$6:BH$57,卡牌消耗!$X1357)</f>
        <v>1</v>
      </c>
      <c r="T1357" s="14">
        <f>INDEX(挂机升级突破!BI$6:BI$57,卡牌消耗!$X1357)</f>
        <v>0</v>
      </c>
      <c r="U1357" s="14" t="str">
        <f t="shared" si="194"/>
        <v>燕青</v>
      </c>
      <c r="V1357" s="14">
        <f t="shared" si="195"/>
        <v>3</v>
      </c>
      <c r="W1357" s="14" t="str">
        <f t="shared" si="196"/>
        <v>燕青魂火-1</v>
      </c>
      <c r="X1357" s="14">
        <f t="shared" si="197"/>
        <v>1</v>
      </c>
      <c r="Y1357" s="14" t="str">
        <f>INDEX(挂机升级突破!$BJ$4:$BT$4,INDEX(挂机升级突破!$BG$6:$BG$57,卡牌消耗!X1357))</f>
        <v>金币</v>
      </c>
      <c r="Z1357" s="14">
        <f>ROUND(INDEX(挂机升级突破!$AZ$6:$AZ$57,卡牌消耗!X1357)*INDEX(卡牌消耗!$B$8:$F$8,V1357),0)</f>
        <v>80</v>
      </c>
      <c r="AA1357" s="14" t="str">
        <f>IF(S1357&gt;0,INDEX(挂机升级突破!$BJ$4:$BT$4,S1357),"")</f>
        <v>绿色基础材料</v>
      </c>
      <c r="AB1357" s="14">
        <f>ROUND(INDEX(挂机升级突破!$BJ$6:$BT$57,卡牌消耗!X1357,S1357)*INDEX(卡牌消耗!$B$5:$F$5,V1357),0)</f>
        <v>15</v>
      </c>
      <c r="AC1357" s="14" t="str">
        <f>IF(T1357&gt;0,INDEX(挂机升级突破!$BJ$4:$BT$4,T1357),"")</f>
        <v/>
      </c>
      <c r="AD1357" s="14" t="str">
        <f>IF(T1357&gt;0,ROUND(INDEX(挂机升级突破!$BJ$6:$BT$57,卡牌消耗!X1357,T1357)*INDEX(卡牌消耗!$B$7:$F$7,V1357),0),"")</f>
        <v/>
      </c>
    </row>
    <row r="1358" spans="16:30" ht="16.5" x14ac:dyDescent="0.2">
      <c r="P1358" s="120">
        <v>1354</v>
      </c>
      <c r="Q1358" s="14">
        <f t="shared" si="193"/>
        <v>27</v>
      </c>
      <c r="R1358" s="14">
        <f>INDEX(挂机升级突破!$BG$6:$BG$57,卡牌消耗!X1358)</f>
        <v>11</v>
      </c>
      <c r="S1358" s="14">
        <f>INDEX(挂机升级突破!BH$6:BH$57,卡牌消耗!$X1358)</f>
        <v>1</v>
      </c>
      <c r="T1358" s="14">
        <f>INDEX(挂机升级突破!BI$6:BI$57,卡牌消耗!$X1358)</f>
        <v>0</v>
      </c>
      <c r="U1358" s="14" t="str">
        <f t="shared" si="194"/>
        <v>燕青</v>
      </c>
      <c r="V1358" s="14">
        <f t="shared" si="195"/>
        <v>3</v>
      </c>
      <c r="W1358" s="14" t="str">
        <f t="shared" si="196"/>
        <v>燕青魂火-2</v>
      </c>
      <c r="X1358" s="14">
        <f t="shared" si="197"/>
        <v>2</v>
      </c>
      <c r="Y1358" s="14" t="str">
        <f>INDEX(挂机升级突破!$BJ$4:$BT$4,INDEX(挂机升级突破!$BG$6:$BG$57,卡牌消耗!X1358))</f>
        <v>金币</v>
      </c>
      <c r="Z1358" s="14">
        <f>ROUND(INDEX(挂机升级突破!$AZ$6:$AZ$57,卡牌消耗!X1358)*INDEX(卡牌消耗!$B$8:$F$8,V1358),0)</f>
        <v>120</v>
      </c>
      <c r="AA1358" s="14" t="str">
        <f>IF(S1358&gt;0,INDEX(挂机升级突破!$BJ$4:$BT$4,S1358),"")</f>
        <v>绿色基础材料</v>
      </c>
      <c r="AB1358" s="14">
        <f>ROUND(INDEX(挂机升级突破!$BJ$6:$BT$57,卡牌消耗!X1358,S1358)*INDEX(卡牌消耗!$B$5:$F$5,V1358),0)</f>
        <v>40</v>
      </c>
      <c r="AC1358" s="14" t="str">
        <f>IF(T1358&gt;0,INDEX(挂机升级突破!$BJ$4:$BT$4,T1358),"")</f>
        <v/>
      </c>
      <c r="AD1358" s="14" t="str">
        <f>IF(T1358&gt;0,ROUND(INDEX(挂机升级突破!$BJ$6:$BT$57,卡牌消耗!X1358,T1358)*INDEX(卡牌消耗!$B$7:$F$7,V1358),0),"")</f>
        <v/>
      </c>
    </row>
    <row r="1359" spans="16:30" ht="16.5" x14ac:dyDescent="0.2">
      <c r="P1359" s="120">
        <v>1355</v>
      </c>
      <c r="Q1359" s="14">
        <f t="shared" si="193"/>
        <v>27</v>
      </c>
      <c r="R1359" s="14">
        <f>INDEX(挂机升级突破!$BG$6:$BG$57,卡牌消耗!X1359)</f>
        <v>11</v>
      </c>
      <c r="S1359" s="14">
        <f>INDEX(挂机升级突破!BH$6:BH$57,卡牌消耗!$X1359)</f>
        <v>1</v>
      </c>
      <c r="T1359" s="14">
        <f>INDEX(挂机升级突破!BI$6:BI$57,卡牌消耗!$X1359)</f>
        <v>0</v>
      </c>
      <c r="U1359" s="14" t="str">
        <f t="shared" si="194"/>
        <v>燕青</v>
      </c>
      <c r="V1359" s="14">
        <f t="shared" si="195"/>
        <v>3</v>
      </c>
      <c r="W1359" s="14" t="str">
        <f t="shared" si="196"/>
        <v>燕青魂火-3</v>
      </c>
      <c r="X1359" s="14">
        <f t="shared" si="197"/>
        <v>3</v>
      </c>
      <c r="Y1359" s="14" t="str">
        <f>INDEX(挂机升级突破!$BJ$4:$BT$4,INDEX(挂机升级突破!$BG$6:$BG$57,卡牌消耗!X1359))</f>
        <v>金币</v>
      </c>
      <c r="Z1359" s="14">
        <f>ROUND(INDEX(挂机升级突破!$AZ$6:$AZ$57,卡牌消耗!X1359)*INDEX(卡牌消耗!$B$8:$F$8,V1359),0)</f>
        <v>180</v>
      </c>
      <c r="AA1359" s="14" t="str">
        <f>IF(S1359&gt;0,INDEX(挂机升级突破!$BJ$4:$BT$4,S1359),"")</f>
        <v>绿色基础材料</v>
      </c>
      <c r="AB1359" s="14">
        <f>ROUND(INDEX(挂机升级突破!$BJ$6:$BT$57,卡牌消耗!X1359,S1359)*INDEX(卡牌消耗!$B$5:$F$5,V1359),0)</f>
        <v>50</v>
      </c>
      <c r="AC1359" s="14" t="str">
        <f>IF(T1359&gt;0,INDEX(挂机升级突破!$BJ$4:$BT$4,T1359),"")</f>
        <v/>
      </c>
      <c r="AD1359" s="14" t="str">
        <f>IF(T1359&gt;0,ROUND(INDEX(挂机升级突破!$BJ$6:$BT$57,卡牌消耗!X1359,T1359)*INDEX(卡牌消耗!$B$7:$F$7,V1359),0),"")</f>
        <v/>
      </c>
    </row>
    <row r="1360" spans="16:30" ht="16.5" x14ac:dyDescent="0.2">
      <c r="P1360" s="120">
        <v>1356</v>
      </c>
      <c r="Q1360" s="14">
        <f t="shared" si="193"/>
        <v>27</v>
      </c>
      <c r="R1360" s="14">
        <f>INDEX(挂机升级突破!$BG$6:$BG$57,卡牌消耗!X1360)</f>
        <v>11</v>
      </c>
      <c r="S1360" s="14">
        <f>INDEX(挂机升级突破!BH$6:BH$57,卡牌消耗!$X1360)</f>
        <v>1</v>
      </c>
      <c r="T1360" s="14">
        <f>INDEX(挂机升级突破!BI$6:BI$57,卡牌消耗!$X1360)</f>
        <v>0</v>
      </c>
      <c r="U1360" s="14" t="str">
        <f t="shared" si="194"/>
        <v>燕青</v>
      </c>
      <c r="V1360" s="14">
        <f t="shared" si="195"/>
        <v>3</v>
      </c>
      <c r="W1360" s="14" t="str">
        <f t="shared" si="196"/>
        <v>燕青魂火-4</v>
      </c>
      <c r="X1360" s="14">
        <f t="shared" si="197"/>
        <v>4</v>
      </c>
      <c r="Y1360" s="14" t="str">
        <f>INDEX(挂机升级突破!$BJ$4:$BT$4,INDEX(挂机升级突破!$BG$6:$BG$57,卡牌消耗!X1360))</f>
        <v>金币</v>
      </c>
      <c r="Z1360" s="14">
        <f>ROUND(INDEX(挂机升级突破!$AZ$6:$AZ$57,卡牌消耗!X1360)*INDEX(卡牌消耗!$B$8:$F$8,V1360),0)</f>
        <v>480</v>
      </c>
      <c r="AA1360" s="14" t="str">
        <f>IF(S1360&gt;0,INDEX(挂机升级突破!$BJ$4:$BT$4,S1360),"")</f>
        <v>绿色基础材料</v>
      </c>
      <c r="AB1360" s="14">
        <f>ROUND(INDEX(挂机升级突破!$BJ$6:$BT$57,卡牌消耗!X1360,S1360)*INDEX(卡牌消耗!$B$5:$F$5,V1360),0)</f>
        <v>80</v>
      </c>
      <c r="AC1360" s="14" t="str">
        <f>IF(T1360&gt;0,INDEX(挂机升级突破!$BJ$4:$BT$4,T1360),"")</f>
        <v/>
      </c>
      <c r="AD1360" s="14" t="str">
        <f>IF(T1360&gt;0,ROUND(INDEX(挂机升级突破!$BJ$6:$BT$57,卡牌消耗!X1360,T1360)*INDEX(卡牌消耗!$B$7:$F$7,V1360),0),"")</f>
        <v/>
      </c>
    </row>
    <row r="1361" spans="16:30" ht="16.5" x14ac:dyDescent="0.2">
      <c r="P1361" s="120">
        <v>1357</v>
      </c>
      <c r="Q1361" s="14">
        <f t="shared" si="193"/>
        <v>27</v>
      </c>
      <c r="R1361" s="14">
        <f>INDEX(挂机升级突破!$BG$6:$BG$57,卡牌消耗!X1361)</f>
        <v>11</v>
      </c>
      <c r="S1361" s="14">
        <f>INDEX(挂机升级突破!BH$6:BH$57,卡牌消耗!$X1361)</f>
        <v>1</v>
      </c>
      <c r="T1361" s="14">
        <f>INDEX(挂机升级突破!BI$6:BI$57,卡牌消耗!$X1361)</f>
        <v>0</v>
      </c>
      <c r="U1361" s="14" t="str">
        <f t="shared" si="194"/>
        <v>燕青</v>
      </c>
      <c r="V1361" s="14">
        <f t="shared" si="195"/>
        <v>3</v>
      </c>
      <c r="W1361" s="14" t="str">
        <f t="shared" si="196"/>
        <v>燕青魂火-5</v>
      </c>
      <c r="X1361" s="14">
        <f t="shared" si="197"/>
        <v>5</v>
      </c>
      <c r="Y1361" s="14" t="str">
        <f>INDEX(挂机升级突破!$BJ$4:$BT$4,INDEX(挂机升级突破!$BG$6:$BG$57,卡牌消耗!X1361))</f>
        <v>金币</v>
      </c>
      <c r="Z1361" s="14">
        <f>ROUND(INDEX(挂机升级突破!$AZ$6:$AZ$57,卡牌消耗!X1361)*INDEX(卡牌消耗!$B$8:$F$8,V1361),0)</f>
        <v>1000</v>
      </c>
      <c r="AA1361" s="14" t="str">
        <f>IF(S1361&gt;0,INDEX(挂机升级突破!$BJ$4:$BT$4,S1361),"")</f>
        <v>绿色基础材料</v>
      </c>
      <c r="AB1361" s="14">
        <f>ROUND(INDEX(挂机升级突破!$BJ$6:$BT$57,卡牌消耗!X1361,S1361)*INDEX(卡牌消耗!$B$5:$F$5,V1361),0)</f>
        <v>80</v>
      </c>
      <c r="AC1361" s="14" t="str">
        <f>IF(T1361&gt;0,INDEX(挂机升级突破!$BJ$4:$BT$4,T1361),"")</f>
        <v/>
      </c>
      <c r="AD1361" s="14" t="str">
        <f>IF(T1361&gt;0,ROUND(INDEX(挂机升级突破!$BJ$6:$BT$57,卡牌消耗!X1361,T1361)*INDEX(卡牌消耗!$B$7:$F$7,V1361),0),"")</f>
        <v/>
      </c>
    </row>
    <row r="1362" spans="16:30" ht="16.5" x14ac:dyDescent="0.2">
      <c r="P1362" s="120">
        <v>1358</v>
      </c>
      <c r="Q1362" s="14">
        <f t="shared" si="193"/>
        <v>27</v>
      </c>
      <c r="R1362" s="14">
        <f>INDEX(挂机升级突破!$BG$6:$BG$57,卡牌消耗!X1362)</f>
        <v>11</v>
      </c>
      <c r="S1362" s="14">
        <f>INDEX(挂机升级突破!BH$6:BH$57,卡牌消耗!$X1362)</f>
        <v>2</v>
      </c>
      <c r="T1362" s="14">
        <f>INDEX(挂机升级突破!BI$6:BI$57,卡牌消耗!$X1362)</f>
        <v>0</v>
      </c>
      <c r="U1362" s="14" t="str">
        <f t="shared" si="194"/>
        <v>燕青</v>
      </c>
      <c r="V1362" s="14">
        <f t="shared" si="195"/>
        <v>3</v>
      </c>
      <c r="W1362" s="14" t="str">
        <f t="shared" si="196"/>
        <v>燕青魂火-6</v>
      </c>
      <c r="X1362" s="14">
        <f t="shared" si="197"/>
        <v>6</v>
      </c>
      <c r="Y1362" s="14" t="str">
        <f>INDEX(挂机升级突破!$BJ$4:$BT$4,INDEX(挂机升级突破!$BG$6:$BG$57,卡牌消耗!X1362))</f>
        <v>金币</v>
      </c>
      <c r="Z1362" s="14">
        <f>ROUND(INDEX(挂机升级突破!$AZ$6:$AZ$57,卡牌消耗!X1362)*INDEX(卡牌消耗!$B$8:$F$8,V1362),0)</f>
        <v>1440</v>
      </c>
      <c r="AA1362" s="14" t="str">
        <f>IF(S1362&gt;0,INDEX(挂机升级突破!$BJ$4:$BT$4,S1362),"")</f>
        <v>蓝色基础材料</v>
      </c>
      <c r="AB1362" s="14">
        <f>ROUND(INDEX(挂机升级突破!$BJ$6:$BT$57,卡牌消耗!X1362,S1362)*INDEX(卡牌消耗!$B$5:$F$5,V1362),0)</f>
        <v>20</v>
      </c>
      <c r="AC1362" s="14" t="str">
        <f>IF(T1362&gt;0,INDEX(挂机升级突破!$BJ$4:$BT$4,T1362),"")</f>
        <v/>
      </c>
      <c r="AD1362" s="14" t="str">
        <f>IF(T1362&gt;0,ROUND(INDEX(挂机升级突破!$BJ$6:$BT$57,卡牌消耗!X1362,T1362)*INDEX(卡牌消耗!$B$7:$F$7,V1362),0),"")</f>
        <v/>
      </c>
    </row>
    <row r="1363" spans="16:30" ht="16.5" x14ac:dyDescent="0.2">
      <c r="P1363" s="120">
        <v>1359</v>
      </c>
      <c r="Q1363" s="14">
        <f t="shared" si="193"/>
        <v>27</v>
      </c>
      <c r="R1363" s="14">
        <f>INDEX(挂机升级突破!$BG$6:$BG$57,卡牌消耗!X1363)</f>
        <v>11</v>
      </c>
      <c r="S1363" s="14">
        <f>INDEX(挂机升级突破!BH$6:BH$57,卡牌消耗!$X1363)</f>
        <v>2</v>
      </c>
      <c r="T1363" s="14">
        <f>INDEX(挂机升级突破!BI$6:BI$57,卡牌消耗!$X1363)</f>
        <v>0</v>
      </c>
      <c r="U1363" s="14" t="str">
        <f t="shared" si="194"/>
        <v>燕青</v>
      </c>
      <c r="V1363" s="14">
        <f t="shared" si="195"/>
        <v>3</v>
      </c>
      <c r="W1363" s="14" t="str">
        <f t="shared" si="196"/>
        <v>燕青魂火-7</v>
      </c>
      <c r="X1363" s="14">
        <f t="shared" si="197"/>
        <v>7</v>
      </c>
      <c r="Y1363" s="14" t="str">
        <f>INDEX(挂机升级突破!$BJ$4:$BT$4,INDEX(挂机升级突破!$BG$6:$BG$57,卡牌消耗!X1363))</f>
        <v>金币</v>
      </c>
      <c r="Z1363" s="14">
        <f>ROUND(INDEX(挂机升级突破!$AZ$6:$AZ$57,卡牌消耗!X1363)*INDEX(卡牌消耗!$B$8:$F$8,V1363),0)</f>
        <v>2100</v>
      </c>
      <c r="AA1363" s="14" t="str">
        <f>IF(S1363&gt;0,INDEX(挂机升级突破!$BJ$4:$BT$4,S1363),"")</f>
        <v>蓝色基础材料</v>
      </c>
      <c r="AB1363" s="14">
        <f>ROUND(INDEX(挂机升级突破!$BJ$6:$BT$57,卡牌消耗!X1363,S1363)*INDEX(卡牌消耗!$B$5:$F$5,V1363),0)</f>
        <v>20</v>
      </c>
      <c r="AC1363" s="14" t="str">
        <f>IF(T1363&gt;0,INDEX(挂机升级突破!$BJ$4:$BT$4,T1363),"")</f>
        <v/>
      </c>
      <c r="AD1363" s="14" t="str">
        <f>IF(T1363&gt;0,ROUND(INDEX(挂机升级突破!$BJ$6:$BT$57,卡牌消耗!X1363,T1363)*INDEX(卡牌消耗!$B$7:$F$7,V1363),0),"")</f>
        <v/>
      </c>
    </row>
    <row r="1364" spans="16:30" ht="16.5" x14ac:dyDescent="0.2">
      <c r="P1364" s="120">
        <v>1360</v>
      </c>
      <c r="Q1364" s="14">
        <f t="shared" si="193"/>
        <v>27</v>
      </c>
      <c r="R1364" s="14">
        <f>INDEX(挂机升级突破!$BG$6:$BG$57,卡牌消耗!X1364)</f>
        <v>11</v>
      </c>
      <c r="S1364" s="14">
        <f>INDEX(挂机升级突破!BH$6:BH$57,卡牌消耗!$X1364)</f>
        <v>2</v>
      </c>
      <c r="T1364" s="14">
        <f>INDEX(挂机升级突破!BI$6:BI$57,卡牌消耗!$X1364)</f>
        <v>0</v>
      </c>
      <c r="U1364" s="14" t="str">
        <f t="shared" si="194"/>
        <v>燕青</v>
      </c>
      <c r="V1364" s="14">
        <f t="shared" si="195"/>
        <v>3</v>
      </c>
      <c r="W1364" s="14" t="str">
        <f t="shared" si="196"/>
        <v>燕青魂火-8</v>
      </c>
      <c r="X1364" s="14">
        <f t="shared" si="197"/>
        <v>8</v>
      </c>
      <c r="Y1364" s="14" t="str">
        <f>INDEX(挂机升级突破!$BJ$4:$BT$4,INDEX(挂机升级突破!$BG$6:$BG$57,卡牌消耗!X1364))</f>
        <v>金币</v>
      </c>
      <c r="Z1364" s="14">
        <f>ROUND(INDEX(挂机升级突破!$AZ$6:$AZ$57,卡牌消耗!X1364)*INDEX(卡牌消耗!$B$8:$F$8,V1364),0)</f>
        <v>2880</v>
      </c>
      <c r="AA1364" s="14" t="str">
        <f>IF(S1364&gt;0,INDEX(挂机升级突破!$BJ$4:$BT$4,S1364),"")</f>
        <v>蓝色基础材料</v>
      </c>
      <c r="AB1364" s="14">
        <f>ROUND(INDEX(挂机升级突破!$BJ$6:$BT$57,卡牌消耗!X1364,S1364)*INDEX(卡牌消耗!$B$5:$F$5,V1364),0)</f>
        <v>35</v>
      </c>
      <c r="AC1364" s="14" t="str">
        <f>IF(T1364&gt;0,INDEX(挂机升级突破!$BJ$4:$BT$4,T1364),"")</f>
        <v/>
      </c>
      <c r="AD1364" s="14" t="str">
        <f>IF(T1364&gt;0,ROUND(INDEX(挂机升级突破!$BJ$6:$BT$57,卡牌消耗!X1364,T1364)*INDEX(卡牌消耗!$B$7:$F$7,V1364),0),"")</f>
        <v/>
      </c>
    </row>
    <row r="1365" spans="16:30" ht="16.5" x14ac:dyDescent="0.2">
      <c r="P1365" s="120">
        <v>1361</v>
      </c>
      <c r="Q1365" s="14">
        <f t="shared" si="193"/>
        <v>27</v>
      </c>
      <c r="R1365" s="14">
        <f>INDEX(挂机升级突破!$BG$6:$BG$57,卡牌消耗!X1365)</f>
        <v>11</v>
      </c>
      <c r="S1365" s="14">
        <f>INDEX(挂机升级突破!BH$6:BH$57,卡牌消耗!$X1365)</f>
        <v>2</v>
      </c>
      <c r="T1365" s="14">
        <f>INDEX(挂机升级突破!BI$6:BI$57,卡牌消耗!$X1365)</f>
        <v>0</v>
      </c>
      <c r="U1365" s="14" t="str">
        <f t="shared" si="194"/>
        <v>燕青</v>
      </c>
      <c r="V1365" s="14">
        <f t="shared" si="195"/>
        <v>3</v>
      </c>
      <c r="W1365" s="14" t="str">
        <f t="shared" si="196"/>
        <v>燕青魂火-9</v>
      </c>
      <c r="X1365" s="14">
        <f t="shared" si="197"/>
        <v>9</v>
      </c>
      <c r="Y1365" s="14" t="str">
        <f>INDEX(挂机升级突破!$BJ$4:$BT$4,INDEX(挂机升级突破!$BG$6:$BG$57,卡牌消耗!X1365))</f>
        <v>金币</v>
      </c>
      <c r="Z1365" s="14">
        <f>ROUND(INDEX(挂机升级突破!$AZ$6:$AZ$57,卡牌消耗!X1365)*INDEX(卡牌消耗!$B$8:$F$8,V1365),0)</f>
        <v>3120</v>
      </c>
      <c r="AA1365" s="14" t="str">
        <f>IF(S1365&gt;0,INDEX(挂机升级突破!$BJ$4:$BT$4,S1365),"")</f>
        <v>蓝色基础材料</v>
      </c>
      <c r="AB1365" s="14">
        <f>ROUND(INDEX(挂机升级突破!$BJ$6:$BT$57,卡牌消耗!X1365,S1365)*INDEX(卡牌消耗!$B$5:$F$5,V1365),0)</f>
        <v>35</v>
      </c>
      <c r="AC1365" s="14" t="str">
        <f>IF(T1365&gt;0,INDEX(挂机升级突破!$BJ$4:$BT$4,T1365),"")</f>
        <v/>
      </c>
      <c r="AD1365" s="14" t="str">
        <f>IF(T1365&gt;0,ROUND(INDEX(挂机升级突破!$BJ$6:$BT$57,卡牌消耗!X1365,T1365)*INDEX(卡牌消耗!$B$7:$F$7,V1365),0),"")</f>
        <v/>
      </c>
    </row>
    <row r="1366" spans="16:30" ht="16.5" x14ac:dyDescent="0.2">
      <c r="P1366" s="120">
        <v>1362</v>
      </c>
      <c r="Q1366" s="14">
        <f t="shared" si="193"/>
        <v>27</v>
      </c>
      <c r="R1366" s="14">
        <f>INDEX(挂机升级突破!$BG$6:$BG$57,卡牌消耗!X1366)</f>
        <v>11</v>
      </c>
      <c r="S1366" s="14">
        <f>INDEX(挂机升级突破!BH$6:BH$57,卡牌消耗!$X1366)</f>
        <v>2</v>
      </c>
      <c r="T1366" s="14">
        <f>INDEX(挂机升级突破!BI$6:BI$57,卡牌消耗!$X1366)</f>
        <v>0</v>
      </c>
      <c r="U1366" s="14" t="str">
        <f t="shared" si="194"/>
        <v>燕青</v>
      </c>
      <c r="V1366" s="14">
        <f t="shared" si="195"/>
        <v>3</v>
      </c>
      <c r="W1366" s="14" t="str">
        <f t="shared" si="196"/>
        <v>燕青魂火-10</v>
      </c>
      <c r="X1366" s="14">
        <f t="shared" si="197"/>
        <v>10</v>
      </c>
      <c r="Y1366" s="14" t="str">
        <f>INDEX(挂机升级突破!$BJ$4:$BT$4,INDEX(挂机升级突破!$BG$6:$BG$57,卡牌消耗!X1366))</f>
        <v>金币</v>
      </c>
      <c r="Z1366" s="14">
        <f>ROUND(INDEX(挂机升级突破!$AZ$6:$AZ$57,卡牌消耗!X1366)*INDEX(卡牌消耗!$B$8:$F$8,V1366),0)</f>
        <v>3480</v>
      </c>
      <c r="AA1366" s="14" t="str">
        <f>IF(S1366&gt;0,INDEX(挂机升级突破!$BJ$4:$BT$4,S1366),"")</f>
        <v>蓝色基础材料</v>
      </c>
      <c r="AB1366" s="14">
        <f>ROUND(INDEX(挂机升级突破!$BJ$6:$BT$57,卡牌消耗!X1366,S1366)*INDEX(卡牌消耗!$B$5:$F$5,V1366),0)</f>
        <v>55</v>
      </c>
      <c r="AC1366" s="14" t="str">
        <f>IF(T1366&gt;0,INDEX(挂机升级突破!$BJ$4:$BT$4,T1366),"")</f>
        <v/>
      </c>
      <c r="AD1366" s="14" t="str">
        <f>IF(T1366&gt;0,ROUND(INDEX(挂机升级突破!$BJ$6:$BT$57,卡牌消耗!X1366,T1366)*INDEX(卡牌消耗!$B$7:$F$7,V1366),0),"")</f>
        <v/>
      </c>
    </row>
    <row r="1367" spans="16:30" ht="16.5" x14ac:dyDescent="0.2">
      <c r="P1367" s="120">
        <v>1363</v>
      </c>
      <c r="Q1367" s="14">
        <f t="shared" si="193"/>
        <v>27</v>
      </c>
      <c r="R1367" s="14">
        <f>INDEX(挂机升级突破!$BG$6:$BG$57,卡牌消耗!X1367)</f>
        <v>11</v>
      </c>
      <c r="S1367" s="14">
        <f>INDEX(挂机升级突破!BH$6:BH$57,卡牌消耗!$X1367)</f>
        <v>2</v>
      </c>
      <c r="T1367" s="14">
        <f>INDEX(挂机升级突破!BI$6:BI$57,卡牌消耗!$X1367)</f>
        <v>0</v>
      </c>
      <c r="U1367" s="14" t="str">
        <f t="shared" si="194"/>
        <v>燕青</v>
      </c>
      <c r="V1367" s="14">
        <f t="shared" si="195"/>
        <v>3</v>
      </c>
      <c r="W1367" s="14" t="str">
        <f t="shared" si="196"/>
        <v>燕青魂火-11</v>
      </c>
      <c r="X1367" s="14">
        <f t="shared" si="197"/>
        <v>11</v>
      </c>
      <c r="Y1367" s="14" t="str">
        <f>INDEX(挂机升级突破!$BJ$4:$BT$4,INDEX(挂机升级突破!$BG$6:$BG$57,卡牌消耗!X1367))</f>
        <v>金币</v>
      </c>
      <c r="Z1367" s="14">
        <f>ROUND(INDEX(挂机升级突破!$AZ$6:$AZ$57,卡牌消耗!X1367)*INDEX(卡牌消耗!$B$8:$F$8,V1367),0)</f>
        <v>3640</v>
      </c>
      <c r="AA1367" s="14" t="str">
        <f>IF(S1367&gt;0,INDEX(挂机升级突破!$BJ$4:$BT$4,S1367),"")</f>
        <v>蓝色基础材料</v>
      </c>
      <c r="AB1367" s="14">
        <f>ROUND(INDEX(挂机升级突破!$BJ$6:$BT$57,卡牌消耗!X1367,S1367)*INDEX(卡牌消耗!$B$5:$F$5,V1367),0)</f>
        <v>55</v>
      </c>
      <c r="AC1367" s="14" t="str">
        <f>IF(T1367&gt;0,INDEX(挂机升级突破!$BJ$4:$BT$4,T1367),"")</f>
        <v/>
      </c>
      <c r="AD1367" s="14" t="str">
        <f>IF(T1367&gt;0,ROUND(INDEX(挂机升级突破!$BJ$6:$BT$57,卡牌消耗!X1367,T1367)*INDEX(卡牌消耗!$B$7:$F$7,V1367),0),"")</f>
        <v/>
      </c>
    </row>
    <row r="1368" spans="16:30" ht="16.5" x14ac:dyDescent="0.2">
      <c r="P1368" s="120">
        <v>1364</v>
      </c>
      <c r="Q1368" s="14">
        <f t="shared" si="193"/>
        <v>27</v>
      </c>
      <c r="R1368" s="14">
        <f>INDEX(挂机升级突破!$BG$6:$BG$57,卡牌消耗!X1368)</f>
        <v>11</v>
      </c>
      <c r="S1368" s="14">
        <f>INDEX(挂机升级突破!BH$6:BH$57,卡牌消耗!$X1368)</f>
        <v>2</v>
      </c>
      <c r="T1368" s="14">
        <f>INDEX(挂机升级突破!BI$6:BI$57,卡牌消耗!$X1368)</f>
        <v>0</v>
      </c>
      <c r="U1368" s="14" t="str">
        <f t="shared" si="194"/>
        <v>燕青</v>
      </c>
      <c r="V1368" s="14">
        <f t="shared" si="195"/>
        <v>3</v>
      </c>
      <c r="W1368" s="14" t="str">
        <f t="shared" si="196"/>
        <v>燕青魂火-12</v>
      </c>
      <c r="X1368" s="14">
        <f t="shared" si="197"/>
        <v>12</v>
      </c>
      <c r="Y1368" s="14" t="str">
        <f>INDEX(挂机升级突破!$BJ$4:$BT$4,INDEX(挂机升级突破!$BG$6:$BG$57,卡牌消耗!X1368))</f>
        <v>金币</v>
      </c>
      <c r="Z1368" s="14">
        <f>ROUND(INDEX(挂机升级突破!$AZ$6:$AZ$57,卡牌消耗!X1368)*INDEX(卡牌消耗!$B$8:$F$8,V1368),0)</f>
        <v>4060</v>
      </c>
      <c r="AA1368" s="14" t="str">
        <f>IF(S1368&gt;0,INDEX(挂机升级突破!$BJ$4:$BT$4,S1368),"")</f>
        <v>蓝色基础材料</v>
      </c>
      <c r="AB1368" s="14">
        <f>ROUND(INDEX(挂机升级突破!$BJ$6:$BT$57,卡牌消耗!X1368,S1368)*INDEX(卡牌消耗!$B$5:$F$5,V1368),0)</f>
        <v>75</v>
      </c>
      <c r="AC1368" s="14" t="str">
        <f>IF(T1368&gt;0,INDEX(挂机升级突破!$BJ$4:$BT$4,T1368),"")</f>
        <v/>
      </c>
      <c r="AD1368" s="14" t="str">
        <f>IF(T1368&gt;0,ROUND(INDEX(挂机升级突破!$BJ$6:$BT$57,卡牌消耗!X1368,T1368)*INDEX(卡牌消耗!$B$7:$F$7,V1368),0),"")</f>
        <v/>
      </c>
    </row>
    <row r="1369" spans="16:30" ht="16.5" x14ac:dyDescent="0.2">
      <c r="P1369" s="120">
        <v>1365</v>
      </c>
      <c r="Q1369" s="14">
        <f t="shared" si="193"/>
        <v>27</v>
      </c>
      <c r="R1369" s="14">
        <f>INDEX(挂机升级突破!$BG$6:$BG$57,卡牌消耗!X1369)</f>
        <v>11</v>
      </c>
      <c r="S1369" s="14">
        <f>INDEX(挂机升级突破!BH$6:BH$57,卡牌消耗!$X1369)</f>
        <v>2</v>
      </c>
      <c r="T1369" s="14">
        <f>INDEX(挂机升级突破!BI$6:BI$57,卡牌消耗!$X1369)</f>
        <v>0</v>
      </c>
      <c r="U1369" s="14" t="str">
        <f t="shared" si="194"/>
        <v>燕青</v>
      </c>
      <c r="V1369" s="14">
        <f t="shared" si="195"/>
        <v>3</v>
      </c>
      <c r="W1369" s="14" t="str">
        <f t="shared" si="196"/>
        <v>燕青魂火-13</v>
      </c>
      <c r="X1369" s="14">
        <f t="shared" si="197"/>
        <v>13</v>
      </c>
      <c r="Y1369" s="14" t="str">
        <f>INDEX(挂机升级突破!$BJ$4:$BT$4,INDEX(挂机升级突破!$BG$6:$BG$57,卡牌消耗!X1369))</f>
        <v>金币</v>
      </c>
      <c r="Z1369" s="14">
        <f>ROUND(INDEX(挂机升级突破!$AZ$6:$AZ$57,卡牌消耗!X1369)*INDEX(卡牌消耗!$B$8:$F$8,V1369),0)</f>
        <v>4190</v>
      </c>
      <c r="AA1369" s="14" t="str">
        <f>IF(S1369&gt;0,INDEX(挂机升级突破!$BJ$4:$BT$4,S1369),"")</f>
        <v>蓝色基础材料</v>
      </c>
      <c r="AB1369" s="14">
        <f>ROUND(INDEX(挂机升级突破!$BJ$6:$BT$57,卡牌消耗!X1369,S1369)*INDEX(卡牌消耗!$B$5:$F$5,V1369),0)</f>
        <v>75</v>
      </c>
      <c r="AC1369" s="14" t="str">
        <f>IF(T1369&gt;0,INDEX(挂机升级突破!$BJ$4:$BT$4,T1369),"")</f>
        <v/>
      </c>
      <c r="AD1369" s="14" t="str">
        <f>IF(T1369&gt;0,ROUND(INDEX(挂机升级突破!$BJ$6:$BT$57,卡牌消耗!X1369,T1369)*INDEX(卡牌消耗!$B$7:$F$7,V1369),0),"")</f>
        <v/>
      </c>
    </row>
    <row r="1370" spans="16:30" ht="16.5" x14ac:dyDescent="0.2">
      <c r="P1370" s="120">
        <v>1366</v>
      </c>
      <c r="Q1370" s="14">
        <f t="shared" si="193"/>
        <v>27</v>
      </c>
      <c r="R1370" s="14">
        <f>INDEX(挂机升级突破!$BG$6:$BG$57,卡牌消耗!X1370)</f>
        <v>11</v>
      </c>
      <c r="S1370" s="14">
        <f>INDEX(挂机升级突破!BH$6:BH$57,卡牌消耗!$X1370)</f>
        <v>3</v>
      </c>
      <c r="T1370" s="14">
        <f>INDEX(挂机升级突破!BI$6:BI$57,卡牌消耗!$X1370)</f>
        <v>0</v>
      </c>
      <c r="U1370" s="14" t="str">
        <f t="shared" si="194"/>
        <v>燕青</v>
      </c>
      <c r="V1370" s="14">
        <f t="shared" si="195"/>
        <v>3</v>
      </c>
      <c r="W1370" s="14" t="str">
        <f t="shared" si="196"/>
        <v>燕青魂火-14</v>
      </c>
      <c r="X1370" s="14">
        <f t="shared" si="197"/>
        <v>14</v>
      </c>
      <c r="Y1370" s="14" t="str">
        <f>INDEX(挂机升级突破!$BJ$4:$BT$4,INDEX(挂机升级突破!$BG$6:$BG$57,卡牌消耗!X1370))</f>
        <v>金币</v>
      </c>
      <c r="Z1370" s="14">
        <f>ROUND(INDEX(挂机升级突破!$AZ$6:$AZ$57,卡牌消耗!X1370)*INDEX(卡牌消耗!$B$8:$F$8,V1370),0)</f>
        <v>4675</v>
      </c>
      <c r="AA1370" s="14" t="str">
        <f>IF(S1370&gt;0,INDEX(挂机升级突破!$BJ$4:$BT$4,S1370),"")</f>
        <v>紫色基础材料</v>
      </c>
      <c r="AB1370" s="14">
        <f>ROUND(INDEX(挂机升级突破!$BJ$6:$BT$57,卡牌消耗!X1370,S1370)*INDEX(卡牌消耗!$B$5:$F$5,V1370),0)</f>
        <v>15</v>
      </c>
      <c r="AC1370" s="14" t="str">
        <f>IF(T1370&gt;0,INDEX(挂机升级突破!$BJ$4:$BT$4,T1370),"")</f>
        <v/>
      </c>
      <c r="AD1370" s="14" t="str">
        <f>IF(T1370&gt;0,ROUND(INDEX(挂机升级突破!$BJ$6:$BT$57,卡牌消耗!X1370,T1370)*INDEX(卡牌消耗!$B$7:$F$7,V1370),0),"")</f>
        <v/>
      </c>
    </row>
    <row r="1371" spans="16:30" ht="16.5" x14ac:dyDescent="0.2">
      <c r="P1371" s="120">
        <v>1367</v>
      </c>
      <c r="Q1371" s="14">
        <f t="shared" si="193"/>
        <v>27</v>
      </c>
      <c r="R1371" s="14">
        <f>INDEX(挂机升级突破!$BG$6:$BG$57,卡牌消耗!X1371)</f>
        <v>11</v>
      </c>
      <c r="S1371" s="14">
        <f>INDEX(挂机升级突破!BH$6:BH$57,卡牌消耗!$X1371)</f>
        <v>3</v>
      </c>
      <c r="T1371" s="14">
        <f>INDEX(挂机升级突破!BI$6:BI$57,卡牌消耗!$X1371)</f>
        <v>0</v>
      </c>
      <c r="U1371" s="14" t="str">
        <f t="shared" si="194"/>
        <v>燕青</v>
      </c>
      <c r="V1371" s="14">
        <f t="shared" si="195"/>
        <v>3</v>
      </c>
      <c r="W1371" s="14" t="str">
        <f t="shared" si="196"/>
        <v>燕青魂火-15</v>
      </c>
      <c r="X1371" s="14">
        <f t="shared" si="197"/>
        <v>15</v>
      </c>
      <c r="Y1371" s="14" t="str">
        <f>INDEX(挂机升级突破!$BJ$4:$BT$4,INDEX(挂机升级突破!$BG$6:$BG$57,卡牌消耗!X1371))</f>
        <v>金币</v>
      </c>
      <c r="Z1371" s="14">
        <f>ROUND(INDEX(挂机升级突破!$AZ$6:$AZ$57,卡牌消耗!X1371)*INDEX(卡牌消耗!$B$8:$F$8,V1371),0)</f>
        <v>5405</v>
      </c>
      <c r="AA1371" s="14" t="str">
        <f>IF(S1371&gt;0,INDEX(挂机升级突破!$BJ$4:$BT$4,S1371),"")</f>
        <v>紫色基础材料</v>
      </c>
      <c r="AB1371" s="14">
        <f>ROUND(INDEX(挂机升级突破!$BJ$6:$BT$57,卡牌消耗!X1371,S1371)*INDEX(卡牌消耗!$B$5:$F$5,V1371),0)</f>
        <v>15</v>
      </c>
      <c r="AC1371" s="14" t="str">
        <f>IF(T1371&gt;0,INDEX(挂机升级突破!$BJ$4:$BT$4,T1371),"")</f>
        <v/>
      </c>
      <c r="AD1371" s="14" t="str">
        <f>IF(T1371&gt;0,ROUND(INDEX(挂机升级突破!$BJ$6:$BT$57,卡牌消耗!X1371,T1371)*INDEX(卡牌消耗!$B$7:$F$7,V1371),0),"")</f>
        <v/>
      </c>
    </row>
    <row r="1372" spans="16:30" ht="16.5" x14ac:dyDescent="0.2">
      <c r="P1372" s="120">
        <v>1368</v>
      </c>
      <c r="Q1372" s="14">
        <f t="shared" si="193"/>
        <v>27</v>
      </c>
      <c r="R1372" s="14">
        <f>INDEX(挂机升级突破!$BG$6:$BG$57,卡牌消耗!X1372)</f>
        <v>11</v>
      </c>
      <c r="S1372" s="14">
        <f>INDEX(挂机升级突破!BH$6:BH$57,卡牌消耗!$X1372)</f>
        <v>3</v>
      </c>
      <c r="T1372" s="14">
        <f>INDEX(挂机升级突破!BI$6:BI$57,卡牌消耗!$X1372)</f>
        <v>0</v>
      </c>
      <c r="U1372" s="14" t="str">
        <f t="shared" si="194"/>
        <v>燕青</v>
      </c>
      <c r="V1372" s="14">
        <f t="shared" si="195"/>
        <v>3</v>
      </c>
      <c r="W1372" s="14" t="str">
        <f t="shared" si="196"/>
        <v>燕青魂火-16</v>
      </c>
      <c r="X1372" s="14">
        <f t="shared" si="197"/>
        <v>16</v>
      </c>
      <c r="Y1372" s="14" t="str">
        <f>INDEX(挂机升级突破!$BJ$4:$BT$4,INDEX(挂机升级突破!$BG$6:$BG$57,卡牌消耗!X1372))</f>
        <v>金币</v>
      </c>
      <c r="Z1372" s="14">
        <f>ROUND(INDEX(挂机升级突破!$AZ$6:$AZ$57,卡牌消耗!X1372)*INDEX(卡牌消耗!$B$8:$F$8,V1372),0)</f>
        <v>6030</v>
      </c>
      <c r="AA1372" s="14" t="str">
        <f>IF(S1372&gt;0,INDEX(挂机升级突破!$BJ$4:$BT$4,S1372),"")</f>
        <v>紫色基础材料</v>
      </c>
      <c r="AB1372" s="14">
        <f>ROUND(INDEX(挂机升级突破!$BJ$6:$BT$57,卡牌消耗!X1372,S1372)*INDEX(卡牌消耗!$B$5:$F$5,V1372),0)</f>
        <v>15</v>
      </c>
      <c r="AC1372" s="14" t="str">
        <f>IF(T1372&gt;0,INDEX(挂机升级突破!$BJ$4:$BT$4,T1372),"")</f>
        <v/>
      </c>
      <c r="AD1372" s="14" t="str">
        <f>IF(T1372&gt;0,ROUND(INDEX(挂机升级突破!$BJ$6:$BT$57,卡牌消耗!X1372,T1372)*INDEX(卡牌消耗!$B$7:$F$7,V1372),0),"")</f>
        <v/>
      </c>
    </row>
    <row r="1373" spans="16:30" ht="16.5" x14ac:dyDescent="0.2">
      <c r="P1373" s="120">
        <v>1369</v>
      </c>
      <c r="Q1373" s="14">
        <f t="shared" si="193"/>
        <v>27</v>
      </c>
      <c r="R1373" s="14">
        <f>INDEX(挂机升级突破!$BG$6:$BG$57,卡牌消耗!X1373)</f>
        <v>11</v>
      </c>
      <c r="S1373" s="14">
        <f>INDEX(挂机升级突破!BH$6:BH$57,卡牌消耗!$X1373)</f>
        <v>3</v>
      </c>
      <c r="T1373" s="14">
        <f>INDEX(挂机升级突破!BI$6:BI$57,卡牌消耗!$X1373)</f>
        <v>0</v>
      </c>
      <c r="U1373" s="14" t="str">
        <f t="shared" si="194"/>
        <v>燕青</v>
      </c>
      <c r="V1373" s="14">
        <f t="shared" si="195"/>
        <v>3</v>
      </c>
      <c r="W1373" s="14" t="str">
        <f t="shared" si="196"/>
        <v>燕青魂火-17</v>
      </c>
      <c r="X1373" s="14">
        <f t="shared" si="197"/>
        <v>17</v>
      </c>
      <c r="Y1373" s="14" t="str">
        <f>INDEX(挂机升级突破!$BJ$4:$BT$4,INDEX(挂机升级突破!$BG$6:$BG$57,卡牌消耗!X1373))</f>
        <v>金币</v>
      </c>
      <c r="Z1373" s="14">
        <f>ROUND(INDEX(挂机升级突破!$AZ$6:$AZ$57,卡牌消耗!X1373)*INDEX(卡牌消耗!$B$8:$F$8,V1373),0)</f>
        <v>6760</v>
      </c>
      <c r="AA1373" s="14" t="str">
        <f>IF(S1373&gt;0,INDEX(挂机升级突破!$BJ$4:$BT$4,S1373),"")</f>
        <v>紫色基础材料</v>
      </c>
      <c r="AB1373" s="14">
        <f>ROUND(INDEX(挂机升级突破!$BJ$6:$BT$57,卡牌消耗!X1373,S1373)*INDEX(卡牌消耗!$B$5:$F$5,V1373),0)</f>
        <v>30</v>
      </c>
      <c r="AC1373" s="14" t="str">
        <f>IF(T1373&gt;0,INDEX(挂机升级突破!$BJ$4:$BT$4,T1373),"")</f>
        <v/>
      </c>
      <c r="AD1373" s="14" t="str">
        <f>IF(T1373&gt;0,ROUND(INDEX(挂机升级突破!$BJ$6:$BT$57,卡牌消耗!X1373,T1373)*INDEX(卡牌消耗!$B$7:$F$7,V1373),0),"")</f>
        <v/>
      </c>
    </row>
    <row r="1374" spans="16:30" ht="16.5" x14ac:dyDescent="0.2">
      <c r="P1374" s="120">
        <v>1370</v>
      </c>
      <c r="Q1374" s="14">
        <f t="shared" si="193"/>
        <v>27</v>
      </c>
      <c r="R1374" s="14">
        <f>INDEX(挂机升级突破!$BG$6:$BG$57,卡牌消耗!X1374)</f>
        <v>11</v>
      </c>
      <c r="S1374" s="14">
        <f>INDEX(挂机升级突破!BH$6:BH$57,卡牌消耗!$X1374)</f>
        <v>3</v>
      </c>
      <c r="T1374" s="14">
        <f>INDEX(挂机升级突破!BI$6:BI$57,卡牌消耗!$X1374)</f>
        <v>0</v>
      </c>
      <c r="U1374" s="14" t="str">
        <f t="shared" si="194"/>
        <v>燕青</v>
      </c>
      <c r="V1374" s="14">
        <f t="shared" si="195"/>
        <v>3</v>
      </c>
      <c r="W1374" s="14" t="str">
        <f t="shared" si="196"/>
        <v>燕青魂火-18</v>
      </c>
      <c r="X1374" s="14">
        <f t="shared" si="197"/>
        <v>18</v>
      </c>
      <c r="Y1374" s="14" t="str">
        <f>INDEX(挂机升级突破!$BJ$4:$BT$4,INDEX(挂机升级突破!$BG$6:$BG$57,卡牌消耗!X1374))</f>
        <v>金币</v>
      </c>
      <c r="Z1374" s="14">
        <f>ROUND(INDEX(挂机升级突破!$AZ$6:$AZ$57,卡牌消耗!X1374)*INDEX(卡牌消耗!$B$8:$F$8,V1374),0)</f>
        <v>7540</v>
      </c>
      <c r="AA1374" s="14" t="str">
        <f>IF(S1374&gt;0,INDEX(挂机升级突破!$BJ$4:$BT$4,S1374),"")</f>
        <v>紫色基础材料</v>
      </c>
      <c r="AB1374" s="14">
        <f>ROUND(INDEX(挂机升级突破!$BJ$6:$BT$57,卡牌消耗!X1374,S1374)*INDEX(卡牌消耗!$B$5:$F$5,V1374),0)</f>
        <v>30</v>
      </c>
      <c r="AC1374" s="14" t="str">
        <f>IF(T1374&gt;0,INDEX(挂机升级突破!$BJ$4:$BT$4,T1374),"")</f>
        <v/>
      </c>
      <c r="AD1374" s="14" t="str">
        <f>IF(T1374&gt;0,ROUND(INDEX(挂机升级突破!$BJ$6:$BT$57,卡牌消耗!X1374,T1374)*INDEX(卡牌消耗!$B$7:$F$7,V1374),0),"")</f>
        <v/>
      </c>
    </row>
    <row r="1375" spans="16:30" ht="16.5" x14ac:dyDescent="0.2">
      <c r="P1375" s="120">
        <v>1371</v>
      </c>
      <c r="Q1375" s="14">
        <f t="shared" si="193"/>
        <v>27</v>
      </c>
      <c r="R1375" s="14">
        <f>INDEX(挂机升级突破!$BG$6:$BG$57,卡牌消耗!X1375)</f>
        <v>11</v>
      </c>
      <c r="S1375" s="14">
        <f>INDEX(挂机升级突破!BH$6:BH$57,卡牌消耗!$X1375)</f>
        <v>3</v>
      </c>
      <c r="T1375" s="14">
        <f>INDEX(挂机升级突破!BI$6:BI$57,卡牌消耗!$X1375)</f>
        <v>0</v>
      </c>
      <c r="U1375" s="14" t="str">
        <f t="shared" si="194"/>
        <v>燕青</v>
      </c>
      <c r="V1375" s="14">
        <f t="shared" si="195"/>
        <v>3</v>
      </c>
      <c r="W1375" s="14" t="str">
        <f t="shared" si="196"/>
        <v>燕青魂火-19</v>
      </c>
      <c r="X1375" s="14">
        <f t="shared" si="197"/>
        <v>19</v>
      </c>
      <c r="Y1375" s="14" t="str">
        <f>INDEX(挂机升级突破!$BJ$4:$BT$4,INDEX(挂机升级突破!$BG$6:$BG$57,卡牌消耗!X1375))</f>
        <v>金币</v>
      </c>
      <c r="Z1375" s="14">
        <f>ROUND(INDEX(挂机升级突破!$AZ$6:$AZ$57,卡牌消耗!X1375)*INDEX(卡牌消耗!$B$8:$F$8,V1375),0)</f>
        <v>8250</v>
      </c>
      <c r="AA1375" s="14" t="str">
        <f>IF(S1375&gt;0,INDEX(挂机升级突破!$BJ$4:$BT$4,S1375),"")</f>
        <v>紫色基础材料</v>
      </c>
      <c r="AB1375" s="14">
        <f>ROUND(INDEX(挂机升级突破!$BJ$6:$BT$57,卡牌消耗!X1375,S1375)*INDEX(卡牌消耗!$B$5:$F$5,V1375),0)</f>
        <v>30</v>
      </c>
      <c r="AC1375" s="14" t="str">
        <f>IF(T1375&gt;0,INDEX(挂机升级突破!$BJ$4:$BT$4,T1375),"")</f>
        <v/>
      </c>
      <c r="AD1375" s="14" t="str">
        <f>IF(T1375&gt;0,ROUND(INDEX(挂机升级突破!$BJ$6:$BT$57,卡牌消耗!X1375,T1375)*INDEX(卡牌消耗!$B$7:$F$7,V1375),0),"")</f>
        <v/>
      </c>
    </row>
    <row r="1376" spans="16:30" ht="16.5" x14ac:dyDescent="0.2">
      <c r="P1376" s="120">
        <v>1372</v>
      </c>
      <c r="Q1376" s="14">
        <f t="shared" si="193"/>
        <v>27</v>
      </c>
      <c r="R1376" s="14">
        <f>INDEX(挂机升级突破!$BG$6:$BG$57,卡牌消耗!X1376)</f>
        <v>11</v>
      </c>
      <c r="S1376" s="14">
        <f>INDEX(挂机升级突破!BH$6:BH$57,卡牌消耗!$X1376)</f>
        <v>3</v>
      </c>
      <c r="T1376" s="14">
        <f>INDEX(挂机升级突破!BI$6:BI$57,卡牌消耗!$X1376)</f>
        <v>0</v>
      </c>
      <c r="U1376" s="14" t="str">
        <f t="shared" si="194"/>
        <v>燕青</v>
      </c>
      <c r="V1376" s="14">
        <f t="shared" si="195"/>
        <v>3</v>
      </c>
      <c r="W1376" s="14" t="str">
        <f t="shared" si="196"/>
        <v>燕青魂火-20</v>
      </c>
      <c r="X1376" s="14">
        <f t="shared" si="197"/>
        <v>20</v>
      </c>
      <c r="Y1376" s="14" t="str">
        <f>INDEX(挂机升级突破!$BJ$4:$BT$4,INDEX(挂机升级突破!$BG$6:$BG$57,卡牌消耗!X1376))</f>
        <v>金币</v>
      </c>
      <c r="Z1376" s="14">
        <f>ROUND(INDEX(挂机升级突破!$AZ$6:$AZ$57,卡牌消耗!X1376)*INDEX(卡牌消耗!$B$8:$F$8,V1376),0)</f>
        <v>9200</v>
      </c>
      <c r="AA1376" s="14" t="str">
        <f>IF(S1376&gt;0,INDEX(挂机升级突破!$BJ$4:$BT$4,S1376),"")</f>
        <v>紫色基础材料</v>
      </c>
      <c r="AB1376" s="14">
        <f>ROUND(INDEX(挂机升级突破!$BJ$6:$BT$57,卡牌消耗!X1376,S1376)*INDEX(卡牌消耗!$B$5:$F$5,V1376),0)</f>
        <v>50</v>
      </c>
      <c r="AC1376" s="14" t="str">
        <f>IF(T1376&gt;0,INDEX(挂机升级突破!$BJ$4:$BT$4,T1376),"")</f>
        <v/>
      </c>
      <c r="AD1376" s="14" t="str">
        <f>IF(T1376&gt;0,ROUND(INDEX(挂机升级突破!$BJ$6:$BT$57,卡牌消耗!X1376,T1376)*INDEX(卡牌消耗!$B$7:$F$7,V1376),0),"")</f>
        <v/>
      </c>
    </row>
    <row r="1377" spans="16:30" ht="16.5" x14ac:dyDescent="0.2">
      <c r="P1377" s="120">
        <v>1373</v>
      </c>
      <c r="Q1377" s="14">
        <f t="shared" si="193"/>
        <v>27</v>
      </c>
      <c r="R1377" s="14">
        <f>INDEX(挂机升级突破!$BG$6:$BG$57,卡牌消耗!X1377)</f>
        <v>11</v>
      </c>
      <c r="S1377" s="14">
        <f>INDEX(挂机升级突破!BH$6:BH$57,卡牌消耗!$X1377)</f>
        <v>3</v>
      </c>
      <c r="T1377" s="14">
        <f>INDEX(挂机升级突破!BI$6:BI$57,卡牌消耗!$X1377)</f>
        <v>0</v>
      </c>
      <c r="U1377" s="14" t="str">
        <f t="shared" si="194"/>
        <v>燕青</v>
      </c>
      <c r="V1377" s="14">
        <f t="shared" si="195"/>
        <v>3</v>
      </c>
      <c r="W1377" s="14" t="str">
        <f t="shared" si="196"/>
        <v>燕青魂火-21</v>
      </c>
      <c r="X1377" s="14">
        <f t="shared" si="197"/>
        <v>21</v>
      </c>
      <c r="Y1377" s="14" t="str">
        <f>INDEX(挂机升级突破!$BJ$4:$BT$4,INDEX(挂机升级突破!$BG$6:$BG$57,卡牌消耗!X1377))</f>
        <v>金币</v>
      </c>
      <c r="Z1377" s="14">
        <f>ROUND(INDEX(挂机升级突破!$AZ$6:$AZ$57,卡牌消耗!X1377)*INDEX(卡牌消耗!$B$8:$F$8,V1377),0)</f>
        <v>10140</v>
      </c>
      <c r="AA1377" s="14" t="str">
        <f>IF(S1377&gt;0,INDEX(挂机升级突破!$BJ$4:$BT$4,S1377),"")</f>
        <v>紫色基础材料</v>
      </c>
      <c r="AB1377" s="14">
        <f>ROUND(INDEX(挂机升级突破!$BJ$6:$BT$57,卡牌消耗!X1377,S1377)*INDEX(卡牌消耗!$B$5:$F$5,V1377),0)</f>
        <v>50</v>
      </c>
      <c r="AC1377" s="14" t="str">
        <f>IF(T1377&gt;0,INDEX(挂机升级突破!$BJ$4:$BT$4,T1377),"")</f>
        <v/>
      </c>
      <c r="AD1377" s="14" t="str">
        <f>IF(T1377&gt;0,ROUND(INDEX(挂机升级突破!$BJ$6:$BT$57,卡牌消耗!X1377,T1377)*INDEX(卡牌消耗!$B$7:$F$7,V1377),0),"")</f>
        <v/>
      </c>
    </row>
    <row r="1378" spans="16:30" ht="16.5" x14ac:dyDescent="0.2">
      <c r="P1378" s="120">
        <v>1374</v>
      </c>
      <c r="Q1378" s="14">
        <f t="shared" si="193"/>
        <v>27</v>
      </c>
      <c r="R1378" s="14">
        <f>INDEX(挂机升级突破!$BG$6:$BG$57,卡牌消耗!X1378)</f>
        <v>11</v>
      </c>
      <c r="S1378" s="14">
        <f>INDEX(挂机升级突破!BH$6:BH$57,卡牌消耗!$X1378)</f>
        <v>3</v>
      </c>
      <c r="T1378" s="14">
        <f>INDEX(挂机升级突破!BI$6:BI$57,卡牌消耗!$X1378)</f>
        <v>0</v>
      </c>
      <c r="U1378" s="14" t="str">
        <f t="shared" si="194"/>
        <v>燕青</v>
      </c>
      <c r="V1378" s="14">
        <f t="shared" si="195"/>
        <v>3</v>
      </c>
      <c r="W1378" s="14" t="str">
        <f t="shared" si="196"/>
        <v>燕青魂火-22</v>
      </c>
      <c r="X1378" s="14">
        <f t="shared" si="197"/>
        <v>22</v>
      </c>
      <c r="Y1378" s="14" t="str">
        <f>INDEX(挂机升级突破!$BJ$4:$BT$4,INDEX(挂机升级突破!$BG$6:$BG$57,卡牌消耗!X1378))</f>
        <v>金币</v>
      </c>
      <c r="Z1378" s="14">
        <f>ROUND(INDEX(挂机升级突破!$AZ$6:$AZ$57,卡牌消耗!X1378)*INDEX(卡牌消耗!$B$8:$F$8,V1378),0)</f>
        <v>11310</v>
      </c>
      <c r="AA1378" s="14" t="str">
        <f>IF(S1378&gt;0,INDEX(挂机升级突破!$BJ$4:$BT$4,S1378),"")</f>
        <v>紫色基础材料</v>
      </c>
      <c r="AB1378" s="14">
        <f>ROUND(INDEX(挂机升级突破!$BJ$6:$BT$57,卡牌消耗!X1378,S1378)*INDEX(卡牌消耗!$B$5:$F$5,V1378),0)</f>
        <v>50</v>
      </c>
      <c r="AC1378" s="14" t="str">
        <f>IF(T1378&gt;0,INDEX(挂机升级突破!$BJ$4:$BT$4,T1378),"")</f>
        <v/>
      </c>
      <c r="AD1378" s="14" t="str">
        <f>IF(T1378&gt;0,ROUND(INDEX(挂机升级突破!$BJ$6:$BT$57,卡牌消耗!X1378,T1378)*INDEX(卡牌消耗!$B$7:$F$7,V1378),0),"")</f>
        <v/>
      </c>
    </row>
    <row r="1379" spans="16:30" ht="16.5" x14ac:dyDescent="0.2">
      <c r="P1379" s="120">
        <v>1375</v>
      </c>
      <c r="Q1379" s="14">
        <f t="shared" si="193"/>
        <v>27</v>
      </c>
      <c r="R1379" s="14">
        <f>INDEX(挂机升级突破!$BG$6:$BG$57,卡牌消耗!X1379)</f>
        <v>11</v>
      </c>
      <c r="S1379" s="14">
        <f>INDEX(挂机升级突破!BH$6:BH$57,卡牌消耗!$X1379)</f>
        <v>4</v>
      </c>
      <c r="T1379" s="14">
        <f>INDEX(挂机升级突破!BI$6:BI$57,卡牌消耗!$X1379)</f>
        <v>0</v>
      </c>
      <c r="U1379" s="14" t="str">
        <f t="shared" si="194"/>
        <v>燕青</v>
      </c>
      <c r="V1379" s="14">
        <f t="shared" si="195"/>
        <v>3</v>
      </c>
      <c r="W1379" s="14" t="str">
        <f t="shared" si="196"/>
        <v>燕青魂火-23</v>
      </c>
      <c r="X1379" s="14">
        <f t="shared" si="197"/>
        <v>23</v>
      </c>
      <c r="Y1379" s="14" t="str">
        <f>INDEX(挂机升级突破!$BJ$4:$BT$4,INDEX(挂机升级突破!$BG$6:$BG$57,卡牌消耗!X1379))</f>
        <v>金币</v>
      </c>
      <c r="Z1379" s="14">
        <f>ROUND(INDEX(挂机升级突破!$AZ$6:$AZ$57,卡牌消耗!X1379)*INDEX(卡牌消耗!$B$8:$F$8,V1379),0)</f>
        <v>12480</v>
      </c>
      <c r="AA1379" s="14" t="str">
        <f>IF(S1379&gt;0,INDEX(挂机升级突破!$BJ$4:$BT$4,S1379),"")</f>
        <v>橙色基础材料</v>
      </c>
      <c r="AB1379" s="14">
        <f>ROUND(INDEX(挂机升级突破!$BJ$6:$BT$57,卡牌消耗!X1379,S1379)*INDEX(卡牌消耗!$B$5:$F$5,V1379),0)</f>
        <v>13</v>
      </c>
      <c r="AC1379" s="14" t="str">
        <f>IF(T1379&gt;0,INDEX(挂机升级突破!$BJ$4:$BT$4,T1379),"")</f>
        <v/>
      </c>
      <c r="AD1379" s="14" t="str">
        <f>IF(T1379&gt;0,ROUND(INDEX(挂机升级突破!$BJ$6:$BT$57,卡牌消耗!X1379,T1379)*INDEX(卡牌消耗!$B$7:$F$7,V1379),0),"")</f>
        <v/>
      </c>
    </row>
    <row r="1380" spans="16:30" ht="16.5" x14ac:dyDescent="0.2">
      <c r="P1380" s="120">
        <v>1376</v>
      </c>
      <c r="Q1380" s="14">
        <f t="shared" si="193"/>
        <v>27</v>
      </c>
      <c r="R1380" s="14">
        <f>INDEX(挂机升级突破!$BG$6:$BG$57,卡牌消耗!X1380)</f>
        <v>11</v>
      </c>
      <c r="S1380" s="14">
        <f>INDEX(挂机升级突破!BH$6:BH$57,卡牌消耗!$X1380)</f>
        <v>4</v>
      </c>
      <c r="T1380" s="14">
        <f>INDEX(挂机升级突破!BI$6:BI$57,卡牌消耗!$X1380)</f>
        <v>0</v>
      </c>
      <c r="U1380" s="14" t="str">
        <f t="shared" si="194"/>
        <v>燕青</v>
      </c>
      <c r="V1380" s="14">
        <f t="shared" si="195"/>
        <v>3</v>
      </c>
      <c r="W1380" s="14" t="str">
        <f t="shared" si="196"/>
        <v>燕青魂火-24</v>
      </c>
      <c r="X1380" s="14">
        <f t="shared" si="197"/>
        <v>24</v>
      </c>
      <c r="Y1380" s="14" t="str">
        <f>INDEX(挂机升级突破!$BJ$4:$BT$4,INDEX(挂机升级突破!$BG$6:$BG$57,卡牌消耗!X1380))</f>
        <v>金币</v>
      </c>
      <c r="Z1380" s="14">
        <f>ROUND(INDEX(挂机升级突破!$AZ$6:$AZ$57,卡牌消耗!X1380)*INDEX(卡牌消耗!$B$8:$F$8,V1380),0)</f>
        <v>13920</v>
      </c>
      <c r="AA1380" s="14" t="str">
        <f>IF(S1380&gt;0,INDEX(挂机升级突破!$BJ$4:$BT$4,S1380),"")</f>
        <v>橙色基础材料</v>
      </c>
      <c r="AB1380" s="14">
        <f>ROUND(INDEX(挂机升级突破!$BJ$6:$BT$57,卡牌消耗!X1380,S1380)*INDEX(卡牌消耗!$B$5:$F$5,V1380),0)</f>
        <v>13</v>
      </c>
      <c r="AC1380" s="14" t="str">
        <f>IF(T1380&gt;0,INDEX(挂机升级突破!$BJ$4:$BT$4,T1380),"")</f>
        <v/>
      </c>
      <c r="AD1380" s="14" t="str">
        <f>IF(T1380&gt;0,ROUND(INDEX(挂机升级突破!$BJ$6:$BT$57,卡牌消耗!X1380,T1380)*INDEX(卡牌消耗!$B$7:$F$7,V1380),0),"")</f>
        <v/>
      </c>
    </row>
    <row r="1381" spans="16:30" ht="16.5" x14ac:dyDescent="0.2">
      <c r="P1381" s="120">
        <v>1377</v>
      </c>
      <c r="Q1381" s="14">
        <f t="shared" si="193"/>
        <v>27</v>
      </c>
      <c r="R1381" s="14">
        <f>INDEX(挂机升级突破!$BG$6:$BG$57,卡牌消耗!X1381)</f>
        <v>11</v>
      </c>
      <c r="S1381" s="14">
        <f>INDEX(挂机升级突破!BH$6:BH$57,卡牌消耗!$X1381)</f>
        <v>4</v>
      </c>
      <c r="T1381" s="14">
        <f>INDEX(挂机升级突破!BI$6:BI$57,卡牌消耗!$X1381)</f>
        <v>0</v>
      </c>
      <c r="U1381" s="14" t="str">
        <f t="shared" si="194"/>
        <v>燕青</v>
      </c>
      <c r="V1381" s="14">
        <f t="shared" si="195"/>
        <v>3</v>
      </c>
      <c r="W1381" s="14" t="str">
        <f t="shared" si="196"/>
        <v>燕青魂火-25</v>
      </c>
      <c r="X1381" s="14">
        <f t="shared" si="197"/>
        <v>25</v>
      </c>
      <c r="Y1381" s="14" t="str">
        <f>INDEX(挂机升级突破!$BJ$4:$BT$4,INDEX(挂机升级突破!$BG$6:$BG$57,卡牌消耗!X1381))</f>
        <v>金币</v>
      </c>
      <c r="Z1381" s="14">
        <f>ROUND(INDEX(挂机升级突破!$AZ$6:$AZ$57,卡牌消耗!X1381)*INDEX(卡牌消耗!$B$8:$F$8,V1381),0)</f>
        <v>17160</v>
      </c>
      <c r="AA1381" s="14" t="str">
        <f>IF(S1381&gt;0,INDEX(挂机升级突破!$BJ$4:$BT$4,S1381),"")</f>
        <v>橙色基础材料</v>
      </c>
      <c r="AB1381" s="14">
        <f>ROUND(INDEX(挂机升级突破!$BJ$6:$BT$57,卡牌消耗!X1381,S1381)*INDEX(卡牌消耗!$B$5:$F$5,V1381),0)</f>
        <v>13</v>
      </c>
      <c r="AC1381" s="14" t="str">
        <f>IF(T1381&gt;0,INDEX(挂机升级突破!$BJ$4:$BT$4,T1381),"")</f>
        <v/>
      </c>
      <c r="AD1381" s="14" t="str">
        <f>IF(T1381&gt;0,ROUND(INDEX(挂机升级突破!$BJ$6:$BT$57,卡牌消耗!X1381,T1381)*INDEX(卡牌消耗!$B$7:$F$7,V1381),0),"")</f>
        <v/>
      </c>
    </row>
    <row r="1382" spans="16:30" ht="16.5" x14ac:dyDescent="0.2">
      <c r="P1382" s="120">
        <v>1378</v>
      </c>
      <c r="Q1382" s="14">
        <f t="shared" si="193"/>
        <v>27</v>
      </c>
      <c r="R1382" s="14">
        <f>INDEX(挂机升级突破!$BG$6:$BG$57,卡牌消耗!X1382)</f>
        <v>11</v>
      </c>
      <c r="S1382" s="14">
        <f>INDEX(挂机升级突破!BH$6:BH$57,卡牌消耗!$X1382)</f>
        <v>4</v>
      </c>
      <c r="T1382" s="14">
        <f>INDEX(挂机升级突破!BI$6:BI$57,卡牌消耗!$X1382)</f>
        <v>0</v>
      </c>
      <c r="U1382" s="14" t="str">
        <f t="shared" si="194"/>
        <v>燕青</v>
      </c>
      <c r="V1382" s="14">
        <f t="shared" si="195"/>
        <v>3</v>
      </c>
      <c r="W1382" s="14" t="str">
        <f t="shared" si="196"/>
        <v>燕青魂火-26</v>
      </c>
      <c r="X1382" s="14">
        <f t="shared" si="197"/>
        <v>26</v>
      </c>
      <c r="Y1382" s="14" t="str">
        <f>INDEX(挂机升级突破!$BJ$4:$BT$4,INDEX(挂机升级突破!$BG$6:$BG$57,卡牌消耗!X1382))</f>
        <v>金币</v>
      </c>
      <c r="Z1382" s="14">
        <f>ROUND(INDEX(挂机升级突破!$AZ$6:$AZ$57,卡牌消耗!X1382)*INDEX(卡牌消耗!$B$8:$F$8,V1382),0)</f>
        <v>19140</v>
      </c>
      <c r="AA1382" s="14" t="str">
        <f>IF(S1382&gt;0,INDEX(挂机升级突破!$BJ$4:$BT$4,S1382),"")</f>
        <v>橙色基础材料</v>
      </c>
      <c r="AB1382" s="14">
        <f>ROUND(INDEX(挂机升级突破!$BJ$6:$BT$57,卡牌消耗!X1382,S1382)*INDEX(卡牌消耗!$B$5:$F$5,V1382),0)</f>
        <v>16</v>
      </c>
      <c r="AC1382" s="14" t="str">
        <f>IF(T1382&gt;0,INDEX(挂机升级突破!$BJ$4:$BT$4,T1382),"")</f>
        <v/>
      </c>
      <c r="AD1382" s="14" t="str">
        <f>IF(T1382&gt;0,ROUND(INDEX(挂机升级突破!$BJ$6:$BT$57,卡牌消耗!X1382,T1382)*INDEX(卡牌消耗!$B$7:$F$7,V1382),0),"")</f>
        <v/>
      </c>
    </row>
    <row r="1383" spans="16:30" ht="16.5" x14ac:dyDescent="0.2">
      <c r="P1383" s="120">
        <v>1379</v>
      </c>
      <c r="Q1383" s="14">
        <f t="shared" si="193"/>
        <v>27</v>
      </c>
      <c r="R1383" s="14">
        <f>INDEX(挂机升级突破!$BG$6:$BG$57,卡牌消耗!X1383)</f>
        <v>11</v>
      </c>
      <c r="S1383" s="14">
        <f>INDEX(挂机升级突破!BH$6:BH$57,卡牌消耗!$X1383)</f>
        <v>4</v>
      </c>
      <c r="T1383" s="14">
        <f>INDEX(挂机升级突破!BI$6:BI$57,卡牌消耗!$X1383)</f>
        <v>0</v>
      </c>
      <c r="U1383" s="14" t="str">
        <f t="shared" si="194"/>
        <v>燕青</v>
      </c>
      <c r="V1383" s="14">
        <f t="shared" si="195"/>
        <v>3</v>
      </c>
      <c r="W1383" s="14" t="str">
        <f t="shared" si="196"/>
        <v>燕青魂火-27</v>
      </c>
      <c r="X1383" s="14">
        <f t="shared" si="197"/>
        <v>27</v>
      </c>
      <c r="Y1383" s="14" t="str">
        <f>INDEX(挂机升级突破!$BJ$4:$BT$4,INDEX(挂机升级突破!$BG$6:$BG$57,卡牌消耗!X1383))</f>
        <v>金币</v>
      </c>
      <c r="Z1383" s="14">
        <f>ROUND(INDEX(挂机升级突破!$AZ$6:$AZ$57,卡牌消耗!X1383)*INDEX(卡牌消耗!$B$8:$F$8,V1383),0)</f>
        <v>21490</v>
      </c>
      <c r="AA1383" s="14" t="str">
        <f>IF(S1383&gt;0,INDEX(挂机升级突破!$BJ$4:$BT$4,S1383),"")</f>
        <v>橙色基础材料</v>
      </c>
      <c r="AB1383" s="14">
        <f>ROUND(INDEX(挂机升级突破!$BJ$6:$BT$57,卡牌消耗!X1383,S1383)*INDEX(卡牌消耗!$B$5:$F$5,V1383),0)</f>
        <v>16</v>
      </c>
      <c r="AC1383" s="14" t="str">
        <f>IF(T1383&gt;0,INDEX(挂机升级突破!$BJ$4:$BT$4,T1383),"")</f>
        <v/>
      </c>
      <c r="AD1383" s="14" t="str">
        <f>IF(T1383&gt;0,ROUND(INDEX(挂机升级突破!$BJ$6:$BT$57,卡牌消耗!X1383,T1383)*INDEX(卡牌消耗!$B$7:$F$7,V1383),0),"")</f>
        <v/>
      </c>
    </row>
    <row r="1384" spans="16:30" ht="16.5" x14ac:dyDescent="0.2">
      <c r="P1384" s="120">
        <v>1380</v>
      </c>
      <c r="Q1384" s="14">
        <f t="shared" si="193"/>
        <v>27</v>
      </c>
      <c r="R1384" s="14">
        <f>INDEX(挂机升级突破!$BG$6:$BG$57,卡牌消耗!X1384)</f>
        <v>11</v>
      </c>
      <c r="S1384" s="14">
        <f>INDEX(挂机升级突破!BH$6:BH$57,卡牌消耗!$X1384)</f>
        <v>4</v>
      </c>
      <c r="T1384" s="14">
        <f>INDEX(挂机升级突破!BI$6:BI$57,卡牌消耗!$X1384)</f>
        <v>0</v>
      </c>
      <c r="U1384" s="14" t="str">
        <f t="shared" si="194"/>
        <v>燕青</v>
      </c>
      <c r="V1384" s="14">
        <f t="shared" si="195"/>
        <v>3</v>
      </c>
      <c r="W1384" s="14" t="str">
        <f t="shared" si="196"/>
        <v>燕青魂火-28</v>
      </c>
      <c r="X1384" s="14">
        <f t="shared" si="197"/>
        <v>28</v>
      </c>
      <c r="Y1384" s="14" t="str">
        <f>INDEX(挂机升级突破!$BJ$4:$BT$4,INDEX(挂机升级突破!$BG$6:$BG$57,卡牌消耗!X1384))</f>
        <v>金币</v>
      </c>
      <c r="Z1384" s="14">
        <f>ROUND(INDEX(挂机升级突破!$AZ$6:$AZ$57,卡牌消耗!X1384)*INDEX(卡牌消耗!$B$8:$F$8,V1384),0)</f>
        <v>23970</v>
      </c>
      <c r="AA1384" s="14" t="str">
        <f>IF(S1384&gt;0,INDEX(挂机升级突破!$BJ$4:$BT$4,S1384),"")</f>
        <v>橙色基础材料</v>
      </c>
      <c r="AB1384" s="14">
        <f>ROUND(INDEX(挂机升级突破!$BJ$6:$BT$57,卡牌消耗!X1384,S1384)*INDEX(卡牌消耗!$B$5:$F$5,V1384),0)</f>
        <v>16</v>
      </c>
      <c r="AC1384" s="14" t="str">
        <f>IF(T1384&gt;0,INDEX(挂机升级突破!$BJ$4:$BT$4,T1384),"")</f>
        <v/>
      </c>
      <c r="AD1384" s="14" t="str">
        <f>IF(T1384&gt;0,ROUND(INDEX(挂机升级突破!$BJ$6:$BT$57,卡牌消耗!X1384,T1384)*INDEX(卡牌消耗!$B$7:$F$7,V1384),0),"")</f>
        <v/>
      </c>
    </row>
    <row r="1385" spans="16:30" ht="16.5" x14ac:dyDescent="0.2">
      <c r="P1385" s="120">
        <v>1381</v>
      </c>
      <c r="Q1385" s="14">
        <f t="shared" si="193"/>
        <v>27</v>
      </c>
      <c r="R1385" s="14">
        <f>INDEX(挂机升级突破!$BG$6:$BG$57,卡牌消耗!X1385)</f>
        <v>11</v>
      </c>
      <c r="S1385" s="14">
        <f>INDEX(挂机升级突破!BH$6:BH$57,卡牌消耗!$X1385)</f>
        <v>4</v>
      </c>
      <c r="T1385" s="14">
        <f>INDEX(挂机升级突破!BI$6:BI$57,卡牌消耗!$X1385)</f>
        <v>0</v>
      </c>
      <c r="U1385" s="14" t="str">
        <f t="shared" si="194"/>
        <v>燕青</v>
      </c>
      <c r="V1385" s="14">
        <f t="shared" si="195"/>
        <v>3</v>
      </c>
      <c r="W1385" s="14" t="str">
        <f t="shared" si="196"/>
        <v>燕青魂火-29</v>
      </c>
      <c r="X1385" s="14">
        <f t="shared" si="197"/>
        <v>29</v>
      </c>
      <c r="Y1385" s="14" t="str">
        <f>INDEX(挂机升级突破!$BJ$4:$BT$4,INDEX(挂机升级突破!$BG$6:$BG$57,卡牌消耗!X1385))</f>
        <v>金币</v>
      </c>
      <c r="Z1385" s="14">
        <f>ROUND(INDEX(挂机升级突破!$AZ$6:$AZ$57,卡牌消耗!X1385)*INDEX(卡牌消耗!$B$8:$F$8,V1385),0)</f>
        <v>24785</v>
      </c>
      <c r="AA1385" s="14" t="str">
        <f>IF(S1385&gt;0,INDEX(挂机升级突破!$BJ$4:$BT$4,S1385),"")</f>
        <v>橙色基础材料</v>
      </c>
      <c r="AB1385" s="14">
        <f>ROUND(INDEX(挂机升级突破!$BJ$6:$BT$57,卡牌消耗!X1385,S1385)*INDEX(卡牌消耗!$B$5:$F$5,V1385),0)</f>
        <v>19</v>
      </c>
      <c r="AC1385" s="14" t="str">
        <f>IF(T1385&gt;0,INDEX(挂机升级突破!$BJ$4:$BT$4,T1385),"")</f>
        <v/>
      </c>
      <c r="AD1385" s="14" t="str">
        <f>IF(T1385&gt;0,ROUND(INDEX(挂机升级突破!$BJ$6:$BT$57,卡牌消耗!X1385,T1385)*INDEX(卡牌消耗!$B$7:$F$7,V1385),0),"")</f>
        <v/>
      </c>
    </row>
    <row r="1386" spans="16:30" ht="16.5" x14ac:dyDescent="0.2">
      <c r="P1386" s="120">
        <v>1382</v>
      </c>
      <c r="Q1386" s="14">
        <f t="shared" si="193"/>
        <v>27</v>
      </c>
      <c r="R1386" s="14">
        <f>INDEX(挂机升级突破!$BG$6:$BG$57,卡牌消耗!X1386)</f>
        <v>11</v>
      </c>
      <c r="S1386" s="14">
        <f>INDEX(挂机升级突破!BH$6:BH$57,卡牌消耗!$X1386)</f>
        <v>4</v>
      </c>
      <c r="T1386" s="14">
        <f>INDEX(挂机升级突破!BI$6:BI$57,卡牌消耗!$X1386)</f>
        <v>0</v>
      </c>
      <c r="U1386" s="14" t="str">
        <f t="shared" si="194"/>
        <v>燕青</v>
      </c>
      <c r="V1386" s="14">
        <f t="shared" si="195"/>
        <v>3</v>
      </c>
      <c r="W1386" s="14" t="str">
        <f t="shared" si="196"/>
        <v>燕青魂火-30</v>
      </c>
      <c r="X1386" s="14">
        <f t="shared" si="197"/>
        <v>30</v>
      </c>
      <c r="Y1386" s="14" t="str">
        <f>INDEX(挂机升级突破!$BJ$4:$BT$4,INDEX(挂机升级突破!$BG$6:$BG$57,卡牌消耗!X1386))</f>
        <v>金币</v>
      </c>
      <c r="Z1386" s="14">
        <f>ROUND(INDEX(挂机升级突破!$AZ$6:$AZ$57,卡牌消耗!X1386)*INDEX(卡牌消耗!$B$8:$F$8,V1386),0)</f>
        <v>27645</v>
      </c>
      <c r="AA1386" s="14" t="str">
        <f>IF(S1386&gt;0,INDEX(挂机升级突破!$BJ$4:$BT$4,S1386),"")</f>
        <v>橙色基础材料</v>
      </c>
      <c r="AB1386" s="14">
        <f>ROUND(INDEX(挂机升级突破!$BJ$6:$BT$57,卡牌消耗!X1386,S1386)*INDEX(卡牌消耗!$B$5:$F$5,V1386),0)</f>
        <v>19</v>
      </c>
      <c r="AC1386" s="14" t="str">
        <f>IF(T1386&gt;0,INDEX(挂机升级突破!$BJ$4:$BT$4,T1386),"")</f>
        <v/>
      </c>
      <c r="AD1386" s="14" t="str">
        <f>IF(T1386&gt;0,ROUND(INDEX(挂机升级突破!$BJ$6:$BT$57,卡牌消耗!X1386,T1386)*INDEX(卡牌消耗!$B$7:$F$7,V1386),0),"")</f>
        <v/>
      </c>
    </row>
    <row r="1387" spans="16:30" ht="16.5" x14ac:dyDescent="0.2">
      <c r="P1387" s="120">
        <v>1383</v>
      </c>
      <c r="Q1387" s="14">
        <f t="shared" si="193"/>
        <v>27</v>
      </c>
      <c r="R1387" s="14">
        <f>INDEX(挂机升级突破!$BG$6:$BG$57,卡牌消耗!X1387)</f>
        <v>11</v>
      </c>
      <c r="S1387" s="14">
        <f>INDEX(挂机升级突破!BH$6:BH$57,卡牌消耗!$X1387)</f>
        <v>4</v>
      </c>
      <c r="T1387" s="14">
        <f>INDEX(挂机升级突破!BI$6:BI$57,卡牌消耗!$X1387)</f>
        <v>0</v>
      </c>
      <c r="U1387" s="14" t="str">
        <f t="shared" si="194"/>
        <v>燕青</v>
      </c>
      <c r="V1387" s="14">
        <f t="shared" si="195"/>
        <v>3</v>
      </c>
      <c r="W1387" s="14" t="str">
        <f t="shared" si="196"/>
        <v>燕青魂火-31</v>
      </c>
      <c r="X1387" s="14">
        <f t="shared" si="197"/>
        <v>31</v>
      </c>
      <c r="Y1387" s="14" t="str">
        <f>INDEX(挂机升级突破!$BJ$4:$BT$4,INDEX(挂机升级突破!$BG$6:$BG$57,卡牌消耗!X1387))</f>
        <v>金币</v>
      </c>
      <c r="Z1387" s="14">
        <f>ROUND(INDEX(挂机升级突破!$AZ$6:$AZ$57,卡牌消耗!X1387)*INDEX(卡牌消耗!$B$8:$F$8,V1387),0)</f>
        <v>28700</v>
      </c>
      <c r="AA1387" s="14" t="str">
        <f>IF(S1387&gt;0,INDEX(挂机升级突破!$BJ$4:$BT$4,S1387),"")</f>
        <v>橙色基础材料</v>
      </c>
      <c r="AB1387" s="14">
        <f>ROUND(INDEX(挂机升级突破!$BJ$6:$BT$57,卡牌消耗!X1387,S1387)*INDEX(卡牌消耗!$B$5:$F$5,V1387),0)</f>
        <v>19</v>
      </c>
      <c r="AC1387" s="14" t="str">
        <f>IF(T1387&gt;0,INDEX(挂机升级突破!$BJ$4:$BT$4,T1387),"")</f>
        <v/>
      </c>
      <c r="AD1387" s="14" t="str">
        <f>IF(T1387&gt;0,ROUND(INDEX(挂机升级突破!$BJ$6:$BT$57,卡牌消耗!X1387,T1387)*INDEX(卡牌消耗!$B$7:$F$7,V1387),0),"")</f>
        <v/>
      </c>
    </row>
    <row r="1388" spans="16:30" ht="16.5" x14ac:dyDescent="0.2">
      <c r="P1388" s="120">
        <v>1384</v>
      </c>
      <c r="Q1388" s="14">
        <f t="shared" si="193"/>
        <v>27</v>
      </c>
      <c r="R1388" s="14">
        <f>INDEX(挂机升级突破!$BG$6:$BG$57,卡牌消耗!X1388)</f>
        <v>11</v>
      </c>
      <c r="S1388" s="14">
        <f>INDEX(挂机升级突破!BH$6:BH$57,卡牌消耗!$X1388)</f>
        <v>4</v>
      </c>
      <c r="T1388" s="14">
        <f>INDEX(挂机升级突破!BI$6:BI$57,卡牌消耗!$X1388)</f>
        <v>0</v>
      </c>
      <c r="U1388" s="14" t="str">
        <f t="shared" si="194"/>
        <v>燕青</v>
      </c>
      <c r="V1388" s="14">
        <f t="shared" si="195"/>
        <v>3</v>
      </c>
      <c r="W1388" s="14" t="str">
        <f t="shared" si="196"/>
        <v>燕青魂火-32</v>
      </c>
      <c r="X1388" s="14">
        <f t="shared" si="197"/>
        <v>32</v>
      </c>
      <c r="Y1388" s="14" t="str">
        <f>INDEX(挂机升级突破!$BJ$4:$BT$4,INDEX(挂机升级突破!$BG$6:$BG$57,卡牌消耗!X1388))</f>
        <v>金币</v>
      </c>
      <c r="Z1388" s="14">
        <f>ROUND(INDEX(挂机升级突破!$AZ$6:$AZ$57,卡牌消耗!X1388)*INDEX(卡牌消耗!$B$8:$F$8,V1388),0)</f>
        <v>32015</v>
      </c>
      <c r="AA1388" s="14" t="str">
        <f>IF(S1388&gt;0,INDEX(挂机升级突破!$BJ$4:$BT$4,S1388),"")</f>
        <v>橙色基础材料</v>
      </c>
      <c r="AB1388" s="14">
        <f>ROUND(INDEX(挂机升级突破!$BJ$6:$BT$57,卡牌消耗!X1388,S1388)*INDEX(卡牌消耗!$B$5:$F$5,V1388),0)</f>
        <v>19</v>
      </c>
      <c r="AC1388" s="14" t="str">
        <f>IF(T1388&gt;0,INDEX(挂机升级突破!$BJ$4:$BT$4,T1388),"")</f>
        <v/>
      </c>
      <c r="AD1388" s="14" t="str">
        <f>IF(T1388&gt;0,ROUND(INDEX(挂机升级突破!$BJ$6:$BT$57,卡牌消耗!X1388,T1388)*INDEX(卡牌消耗!$B$7:$F$7,V1388),0),"")</f>
        <v/>
      </c>
    </row>
    <row r="1389" spans="16:30" ht="16.5" x14ac:dyDescent="0.2">
      <c r="P1389" s="120">
        <v>1385</v>
      </c>
      <c r="Q1389" s="14">
        <f t="shared" si="193"/>
        <v>27</v>
      </c>
      <c r="R1389" s="14">
        <f>INDEX(挂机升级突破!$BG$6:$BG$57,卡牌消耗!X1389)</f>
        <v>11</v>
      </c>
      <c r="S1389" s="14">
        <f>INDEX(挂机升级突破!BH$6:BH$57,卡牌消耗!$X1389)</f>
        <v>4</v>
      </c>
      <c r="T1389" s="14">
        <f>INDEX(挂机升级突破!BI$6:BI$57,卡牌消耗!$X1389)</f>
        <v>0</v>
      </c>
      <c r="U1389" s="14" t="str">
        <f t="shared" si="194"/>
        <v>燕青</v>
      </c>
      <c r="V1389" s="14">
        <f t="shared" si="195"/>
        <v>3</v>
      </c>
      <c r="W1389" s="14" t="str">
        <f t="shared" si="196"/>
        <v>燕青魂火-33</v>
      </c>
      <c r="X1389" s="14">
        <f t="shared" si="197"/>
        <v>33</v>
      </c>
      <c r="Y1389" s="14" t="str">
        <f>INDEX(挂机升级突破!$BJ$4:$BT$4,INDEX(挂机升级突破!$BG$6:$BG$57,卡牌消耗!X1389))</f>
        <v>金币</v>
      </c>
      <c r="Z1389" s="14">
        <f>ROUND(INDEX(挂机升级突破!$AZ$6:$AZ$57,卡牌消耗!X1389)*INDEX(卡牌消耗!$B$8:$F$8,V1389),0)</f>
        <v>32895</v>
      </c>
      <c r="AA1389" s="14" t="str">
        <f>IF(S1389&gt;0,INDEX(挂机升级突破!$BJ$4:$BT$4,S1389),"")</f>
        <v>橙色基础材料</v>
      </c>
      <c r="AB1389" s="14">
        <f>ROUND(INDEX(挂机升级突破!$BJ$6:$BT$57,卡牌消耗!X1389,S1389)*INDEX(卡牌消耗!$B$5:$F$5,V1389),0)</f>
        <v>19</v>
      </c>
      <c r="AC1389" s="14" t="str">
        <f>IF(T1389&gt;0,INDEX(挂机升级突破!$BJ$4:$BT$4,T1389),"")</f>
        <v/>
      </c>
      <c r="AD1389" s="14" t="str">
        <f>IF(T1389&gt;0,ROUND(INDEX(挂机升级突破!$BJ$6:$BT$57,卡牌消耗!X1389,T1389)*INDEX(卡牌消耗!$B$7:$F$7,V1389),0),"")</f>
        <v/>
      </c>
    </row>
    <row r="1390" spans="16:30" ht="16.5" x14ac:dyDescent="0.2">
      <c r="P1390" s="120">
        <v>1386</v>
      </c>
      <c r="Q1390" s="14">
        <f t="shared" si="193"/>
        <v>27</v>
      </c>
      <c r="R1390" s="14">
        <f>INDEX(挂机升级突破!$BG$6:$BG$57,卡牌消耗!X1390)</f>
        <v>11</v>
      </c>
      <c r="S1390" s="14">
        <f>INDEX(挂机升级突破!BH$6:BH$57,卡牌消耗!$X1390)</f>
        <v>4</v>
      </c>
      <c r="T1390" s="14">
        <f>INDEX(挂机升级突破!BI$6:BI$57,卡牌消耗!$X1390)</f>
        <v>0</v>
      </c>
      <c r="U1390" s="14" t="str">
        <f t="shared" si="194"/>
        <v>燕青</v>
      </c>
      <c r="V1390" s="14">
        <f t="shared" si="195"/>
        <v>3</v>
      </c>
      <c r="W1390" s="14" t="str">
        <f t="shared" si="196"/>
        <v>燕青魂火-34</v>
      </c>
      <c r="X1390" s="14">
        <f t="shared" si="197"/>
        <v>34</v>
      </c>
      <c r="Y1390" s="14" t="str">
        <f>INDEX(挂机升级突破!$BJ$4:$BT$4,INDEX(挂机升级突破!$BG$6:$BG$57,卡牌消耗!X1390))</f>
        <v>金币</v>
      </c>
      <c r="Z1390" s="14">
        <f>ROUND(INDEX(挂机升级突破!$AZ$6:$AZ$57,卡牌消耗!X1390)*INDEX(卡牌消耗!$B$8:$F$8,V1390),0)</f>
        <v>36690</v>
      </c>
      <c r="AA1390" s="14" t="str">
        <f>IF(S1390&gt;0,INDEX(挂机升级突破!$BJ$4:$BT$4,S1390),"")</f>
        <v>橙色基础材料</v>
      </c>
      <c r="AB1390" s="14">
        <f>ROUND(INDEX(挂机升级突破!$BJ$6:$BT$57,卡牌消耗!X1390,S1390)*INDEX(卡牌消耗!$B$5:$F$5,V1390),0)</f>
        <v>21</v>
      </c>
      <c r="AC1390" s="14" t="str">
        <f>IF(T1390&gt;0,INDEX(挂机升级突破!$BJ$4:$BT$4,T1390),"")</f>
        <v/>
      </c>
      <c r="AD1390" s="14" t="str">
        <f>IF(T1390&gt;0,ROUND(INDEX(挂机升级突破!$BJ$6:$BT$57,卡牌消耗!X1390,T1390)*INDEX(卡牌消耗!$B$7:$F$7,V1390),0),"")</f>
        <v/>
      </c>
    </row>
    <row r="1391" spans="16:30" ht="16.5" x14ac:dyDescent="0.2">
      <c r="P1391" s="120">
        <v>1387</v>
      </c>
      <c r="Q1391" s="14">
        <f t="shared" si="193"/>
        <v>27</v>
      </c>
      <c r="R1391" s="14">
        <f>INDEX(挂机升级突破!$BG$6:$BG$57,卡牌消耗!X1391)</f>
        <v>11</v>
      </c>
      <c r="S1391" s="14">
        <f>INDEX(挂机升级突破!BH$6:BH$57,卡牌消耗!$X1391)</f>
        <v>4</v>
      </c>
      <c r="T1391" s="14">
        <f>INDEX(挂机升级突破!BI$6:BI$57,卡牌消耗!$X1391)</f>
        <v>0</v>
      </c>
      <c r="U1391" s="14" t="str">
        <f t="shared" si="194"/>
        <v>燕青</v>
      </c>
      <c r="V1391" s="14">
        <f t="shared" si="195"/>
        <v>3</v>
      </c>
      <c r="W1391" s="14" t="str">
        <f t="shared" si="196"/>
        <v>燕青魂火-35</v>
      </c>
      <c r="X1391" s="14">
        <f t="shared" si="197"/>
        <v>35</v>
      </c>
      <c r="Y1391" s="14" t="str">
        <f>INDEX(挂机升级突破!$BJ$4:$BT$4,INDEX(挂机升级突破!$BG$6:$BG$57,卡牌消耗!X1391))</f>
        <v>金币</v>
      </c>
      <c r="Z1391" s="14">
        <f>ROUND(INDEX(挂机升级突破!$AZ$6:$AZ$57,卡牌消耗!X1391)*INDEX(卡牌消耗!$B$8:$F$8,V1391),0)</f>
        <v>37370</v>
      </c>
      <c r="AA1391" s="14" t="str">
        <f>IF(S1391&gt;0,INDEX(挂机升级突破!$BJ$4:$BT$4,S1391),"")</f>
        <v>橙色基础材料</v>
      </c>
      <c r="AB1391" s="14">
        <f>ROUND(INDEX(挂机升级突破!$BJ$6:$BT$57,卡牌消耗!X1391,S1391)*INDEX(卡牌消耗!$B$5:$F$5,V1391),0)</f>
        <v>21</v>
      </c>
      <c r="AC1391" s="14" t="str">
        <f>IF(T1391&gt;0,INDEX(挂机升级突破!$BJ$4:$BT$4,T1391),"")</f>
        <v/>
      </c>
      <c r="AD1391" s="14" t="str">
        <f>IF(T1391&gt;0,ROUND(INDEX(挂机升级突破!$BJ$6:$BT$57,卡牌消耗!X1391,T1391)*INDEX(卡牌消耗!$B$7:$F$7,V1391),0),"")</f>
        <v/>
      </c>
    </row>
    <row r="1392" spans="16:30" ht="16.5" x14ac:dyDescent="0.2">
      <c r="P1392" s="120">
        <v>1388</v>
      </c>
      <c r="Q1392" s="14">
        <f t="shared" si="193"/>
        <v>27</v>
      </c>
      <c r="R1392" s="14">
        <f>INDEX(挂机升级突破!$BG$6:$BG$57,卡牌消耗!X1392)</f>
        <v>11</v>
      </c>
      <c r="S1392" s="14">
        <f>INDEX(挂机升级突破!BH$6:BH$57,卡牌消耗!$X1392)</f>
        <v>4</v>
      </c>
      <c r="T1392" s="14">
        <f>INDEX(挂机升级突破!BI$6:BI$57,卡牌消耗!$X1392)</f>
        <v>0</v>
      </c>
      <c r="U1392" s="14" t="str">
        <f t="shared" si="194"/>
        <v>燕青</v>
      </c>
      <c r="V1392" s="14">
        <f t="shared" si="195"/>
        <v>3</v>
      </c>
      <c r="W1392" s="14" t="str">
        <f t="shared" si="196"/>
        <v>燕青魂火-36</v>
      </c>
      <c r="X1392" s="14">
        <f t="shared" si="197"/>
        <v>36</v>
      </c>
      <c r="Y1392" s="14" t="str">
        <f>INDEX(挂机升级突破!$BJ$4:$BT$4,INDEX(挂机升级突破!$BG$6:$BG$57,卡牌消耗!X1392))</f>
        <v>金币</v>
      </c>
      <c r="Z1392" s="14">
        <f>ROUND(INDEX(挂机升级突破!$AZ$6:$AZ$57,卡牌消耗!X1392)*INDEX(卡牌消耗!$B$8:$F$8,V1392),0)</f>
        <v>41680</v>
      </c>
      <c r="AA1392" s="14" t="str">
        <f>IF(S1392&gt;0,INDEX(挂机升级突破!$BJ$4:$BT$4,S1392),"")</f>
        <v>橙色基础材料</v>
      </c>
      <c r="AB1392" s="14">
        <f>ROUND(INDEX(挂机升级突破!$BJ$6:$BT$57,卡牌消耗!X1392,S1392)*INDEX(卡牌消耗!$B$5:$F$5,V1392),0)</f>
        <v>21</v>
      </c>
      <c r="AC1392" s="14" t="str">
        <f>IF(T1392&gt;0,INDEX(挂机升级突破!$BJ$4:$BT$4,T1392),"")</f>
        <v/>
      </c>
      <c r="AD1392" s="14" t="str">
        <f>IF(T1392&gt;0,ROUND(INDEX(挂机升级突破!$BJ$6:$BT$57,卡牌消耗!X1392,T1392)*INDEX(卡牌消耗!$B$7:$F$7,V1392),0),"")</f>
        <v/>
      </c>
    </row>
    <row r="1393" spans="16:30" ht="16.5" x14ac:dyDescent="0.2">
      <c r="P1393" s="120">
        <v>1389</v>
      </c>
      <c r="Q1393" s="14">
        <f t="shared" si="193"/>
        <v>27</v>
      </c>
      <c r="R1393" s="14">
        <f>INDEX(挂机升级突破!$BG$6:$BG$57,卡牌消耗!X1393)</f>
        <v>11</v>
      </c>
      <c r="S1393" s="14">
        <f>INDEX(挂机升级突破!BH$6:BH$57,卡牌消耗!$X1393)</f>
        <v>4</v>
      </c>
      <c r="T1393" s="14">
        <f>INDEX(挂机升级突破!BI$6:BI$57,卡牌消耗!$X1393)</f>
        <v>0</v>
      </c>
      <c r="U1393" s="14" t="str">
        <f t="shared" si="194"/>
        <v>燕青</v>
      </c>
      <c r="V1393" s="14">
        <f t="shared" si="195"/>
        <v>3</v>
      </c>
      <c r="W1393" s="14" t="str">
        <f t="shared" si="196"/>
        <v>燕青魂火-37</v>
      </c>
      <c r="X1393" s="14">
        <f t="shared" si="197"/>
        <v>37</v>
      </c>
      <c r="Y1393" s="14" t="str">
        <f>INDEX(挂机升级突破!$BJ$4:$BT$4,INDEX(挂机升级突破!$BG$6:$BG$57,卡牌消耗!X1393))</f>
        <v>金币</v>
      </c>
      <c r="Z1393" s="14">
        <f>ROUND(INDEX(挂机升级突破!$AZ$6:$AZ$57,卡牌消耗!X1393)*INDEX(卡牌消耗!$B$8:$F$8,V1393),0)</f>
        <v>42120</v>
      </c>
      <c r="AA1393" s="14" t="str">
        <f>IF(S1393&gt;0,INDEX(挂机升级突破!$BJ$4:$BT$4,S1393),"")</f>
        <v>橙色基础材料</v>
      </c>
      <c r="AB1393" s="14">
        <f>ROUND(INDEX(挂机升级突破!$BJ$6:$BT$57,卡牌消耗!X1393,S1393)*INDEX(卡牌消耗!$B$5:$F$5,V1393),0)</f>
        <v>21</v>
      </c>
      <c r="AC1393" s="14" t="str">
        <f>IF(T1393&gt;0,INDEX(挂机升级突破!$BJ$4:$BT$4,T1393),"")</f>
        <v/>
      </c>
      <c r="AD1393" s="14" t="str">
        <f>IF(T1393&gt;0,ROUND(INDEX(挂机升级突破!$BJ$6:$BT$57,卡牌消耗!X1393,T1393)*INDEX(卡牌消耗!$B$7:$F$7,V1393),0),"")</f>
        <v/>
      </c>
    </row>
    <row r="1394" spans="16:30" ht="16.5" x14ac:dyDescent="0.2">
      <c r="P1394" s="120">
        <v>1390</v>
      </c>
      <c r="Q1394" s="14">
        <f t="shared" si="193"/>
        <v>27</v>
      </c>
      <c r="R1394" s="14">
        <f>INDEX(挂机升级突破!$BG$6:$BG$57,卡牌消耗!X1394)</f>
        <v>11</v>
      </c>
      <c r="S1394" s="14">
        <f>INDEX(挂机升级突破!BH$6:BH$57,卡牌消耗!$X1394)</f>
        <v>5</v>
      </c>
      <c r="T1394" s="14">
        <f>INDEX(挂机升级突破!BI$6:BI$57,卡牌消耗!$X1394)</f>
        <v>0</v>
      </c>
      <c r="U1394" s="14" t="str">
        <f t="shared" si="194"/>
        <v>燕青</v>
      </c>
      <c r="V1394" s="14">
        <f t="shared" si="195"/>
        <v>3</v>
      </c>
      <c r="W1394" s="14" t="str">
        <f t="shared" si="196"/>
        <v>燕青魂火-38</v>
      </c>
      <c r="X1394" s="14">
        <f t="shared" si="197"/>
        <v>38</v>
      </c>
      <c r="Y1394" s="14" t="str">
        <f>INDEX(挂机升级突破!$BJ$4:$BT$4,INDEX(挂机升级突破!$BG$6:$BG$57,卡牌消耗!X1394))</f>
        <v>金币</v>
      </c>
      <c r="Z1394" s="14">
        <f>ROUND(INDEX(挂机升级突破!$AZ$6:$AZ$57,卡牌消耗!X1394)*INDEX(卡牌消耗!$B$8:$F$8,V1394),0)</f>
        <v>46980</v>
      </c>
      <c r="AA1394" s="14" t="str">
        <f>IF(S1394&gt;0,INDEX(挂机升级突破!$BJ$4:$BT$4,S1394),"")</f>
        <v>红色基础材料</v>
      </c>
      <c r="AB1394" s="14">
        <f>ROUND(INDEX(挂机升级突破!$BJ$6:$BT$57,卡牌消耗!X1394,S1394)*INDEX(卡牌消耗!$B$5:$F$5,V1394),0)</f>
        <v>8</v>
      </c>
      <c r="AC1394" s="14" t="str">
        <f>IF(T1394&gt;0,INDEX(挂机升级突破!$BJ$4:$BT$4,T1394),"")</f>
        <v/>
      </c>
      <c r="AD1394" s="14" t="str">
        <f>IF(T1394&gt;0,ROUND(INDEX(挂机升级突破!$BJ$6:$BT$57,卡牌消耗!X1394,T1394)*INDEX(卡牌消耗!$B$7:$F$7,V1394),0),"")</f>
        <v/>
      </c>
    </row>
    <row r="1395" spans="16:30" ht="16.5" x14ac:dyDescent="0.2">
      <c r="P1395" s="120">
        <v>1391</v>
      </c>
      <c r="Q1395" s="14">
        <f t="shared" si="193"/>
        <v>27</v>
      </c>
      <c r="R1395" s="14">
        <f>INDEX(挂机升级突破!$BG$6:$BG$57,卡牌消耗!X1395)</f>
        <v>11</v>
      </c>
      <c r="S1395" s="14">
        <f>INDEX(挂机升级突破!BH$6:BH$57,卡牌消耗!$X1395)</f>
        <v>5</v>
      </c>
      <c r="T1395" s="14">
        <f>INDEX(挂机升级突破!BI$6:BI$57,卡牌消耗!$X1395)</f>
        <v>0</v>
      </c>
      <c r="U1395" s="14" t="str">
        <f t="shared" si="194"/>
        <v>燕青</v>
      </c>
      <c r="V1395" s="14">
        <f t="shared" si="195"/>
        <v>3</v>
      </c>
      <c r="W1395" s="14" t="str">
        <f t="shared" si="196"/>
        <v>燕青魂火-39</v>
      </c>
      <c r="X1395" s="14">
        <f t="shared" si="197"/>
        <v>39</v>
      </c>
      <c r="Y1395" s="14" t="str">
        <f>INDEX(挂机升级突破!$BJ$4:$BT$4,INDEX(挂机升级突破!$BG$6:$BG$57,卡牌消耗!X1395))</f>
        <v>金币</v>
      </c>
      <c r="Z1395" s="14">
        <f>ROUND(INDEX(挂机升级突破!$AZ$6:$AZ$57,卡牌消耗!X1395)*INDEX(卡牌消耗!$B$8:$F$8,V1395),0)</f>
        <v>47145</v>
      </c>
      <c r="AA1395" s="14" t="str">
        <f>IF(S1395&gt;0,INDEX(挂机升级突破!$BJ$4:$BT$4,S1395),"")</f>
        <v>红色基础材料</v>
      </c>
      <c r="AB1395" s="14">
        <f>ROUND(INDEX(挂机升级突破!$BJ$6:$BT$57,卡牌消耗!X1395,S1395)*INDEX(卡牌消耗!$B$5:$F$5,V1395),0)</f>
        <v>8</v>
      </c>
      <c r="AC1395" s="14" t="str">
        <f>IF(T1395&gt;0,INDEX(挂机升级突破!$BJ$4:$BT$4,T1395),"")</f>
        <v/>
      </c>
      <c r="AD1395" s="14" t="str">
        <f>IF(T1395&gt;0,ROUND(INDEX(挂机升级突破!$BJ$6:$BT$57,卡牌消耗!X1395,T1395)*INDEX(卡牌消耗!$B$7:$F$7,V1395),0),"")</f>
        <v/>
      </c>
    </row>
    <row r="1396" spans="16:30" ht="16.5" x14ac:dyDescent="0.2">
      <c r="P1396" s="120">
        <v>1392</v>
      </c>
      <c r="Q1396" s="14">
        <f t="shared" si="193"/>
        <v>27</v>
      </c>
      <c r="R1396" s="14">
        <f>INDEX(挂机升级突破!$BG$6:$BG$57,卡牌消耗!X1396)</f>
        <v>11</v>
      </c>
      <c r="S1396" s="14">
        <f>INDEX(挂机升级突破!BH$6:BH$57,卡牌消耗!$X1396)</f>
        <v>5</v>
      </c>
      <c r="T1396" s="14">
        <f>INDEX(挂机升级突破!BI$6:BI$57,卡牌消耗!$X1396)</f>
        <v>0</v>
      </c>
      <c r="U1396" s="14" t="str">
        <f t="shared" si="194"/>
        <v>燕青</v>
      </c>
      <c r="V1396" s="14">
        <f t="shared" si="195"/>
        <v>3</v>
      </c>
      <c r="W1396" s="14" t="str">
        <f t="shared" si="196"/>
        <v>燕青魂火-40</v>
      </c>
      <c r="X1396" s="14">
        <f t="shared" si="197"/>
        <v>40</v>
      </c>
      <c r="Y1396" s="14" t="str">
        <f>INDEX(挂机升级突破!$BJ$4:$BT$4,INDEX(挂机升级突破!$BG$6:$BG$57,卡牌消耗!X1396))</f>
        <v>金币</v>
      </c>
      <c r="Z1396" s="14">
        <f>ROUND(INDEX(挂机升级突破!$AZ$6:$AZ$57,卡牌消耗!X1396)*INDEX(卡牌消耗!$B$8:$F$8,V1396),0)</f>
        <v>52585</v>
      </c>
      <c r="AA1396" s="14" t="str">
        <f>IF(S1396&gt;0,INDEX(挂机升级突破!$BJ$4:$BT$4,S1396),"")</f>
        <v>红色基础材料</v>
      </c>
      <c r="AB1396" s="14">
        <f>ROUND(INDEX(挂机升级突破!$BJ$6:$BT$57,卡牌消耗!X1396,S1396)*INDEX(卡牌消耗!$B$5:$F$5,V1396),0)</f>
        <v>8</v>
      </c>
      <c r="AC1396" s="14" t="str">
        <f>IF(T1396&gt;0,INDEX(挂机升级突破!$BJ$4:$BT$4,T1396),"")</f>
        <v/>
      </c>
      <c r="AD1396" s="14" t="str">
        <f>IF(T1396&gt;0,ROUND(INDEX(挂机升级突破!$BJ$6:$BT$57,卡牌消耗!X1396,T1396)*INDEX(卡牌消耗!$B$7:$F$7,V1396),0),"")</f>
        <v/>
      </c>
    </row>
    <row r="1397" spans="16:30" ht="16.5" x14ac:dyDescent="0.2">
      <c r="P1397" s="120">
        <v>1393</v>
      </c>
      <c r="Q1397" s="14">
        <f t="shared" si="193"/>
        <v>27</v>
      </c>
      <c r="R1397" s="14">
        <f>INDEX(挂机升级突破!$BG$6:$BG$57,卡牌消耗!X1397)</f>
        <v>11</v>
      </c>
      <c r="S1397" s="14">
        <f>INDEX(挂机升级突破!BH$6:BH$57,卡牌消耗!$X1397)</f>
        <v>5</v>
      </c>
      <c r="T1397" s="14">
        <f>INDEX(挂机升级突破!BI$6:BI$57,卡牌消耗!$X1397)</f>
        <v>10</v>
      </c>
      <c r="U1397" s="14" t="str">
        <f t="shared" si="194"/>
        <v>燕青</v>
      </c>
      <c r="V1397" s="14">
        <f t="shared" si="195"/>
        <v>3</v>
      </c>
      <c r="W1397" s="14" t="str">
        <f t="shared" si="196"/>
        <v>燕青魂火-41</v>
      </c>
      <c r="X1397" s="14">
        <f t="shared" si="197"/>
        <v>41</v>
      </c>
      <c r="Y1397" s="14" t="str">
        <f>INDEX(挂机升级突破!$BJ$4:$BT$4,INDEX(挂机升级突破!$BG$6:$BG$57,卡牌消耗!X1397))</f>
        <v>金币</v>
      </c>
      <c r="Z1397" s="14">
        <f>ROUND(INDEX(挂机升级突破!$AZ$6:$AZ$57,卡牌消耗!X1397)*INDEX(卡牌消耗!$B$8:$F$8,V1397),0)</f>
        <v>58930</v>
      </c>
      <c r="AA1397" s="14" t="str">
        <f>IF(S1397&gt;0,INDEX(挂机升级突破!$BJ$4:$BT$4,S1397),"")</f>
        <v>红色基础材料</v>
      </c>
      <c r="AB1397" s="14">
        <f>ROUND(INDEX(挂机升级突破!$BJ$6:$BT$57,卡牌消耗!X1397,S1397)*INDEX(卡牌消耗!$B$5:$F$5,V1397),0)</f>
        <v>9</v>
      </c>
      <c r="AC1397" s="14" t="str">
        <f>IF(T1397&gt;0,INDEX(挂机升级突破!$BJ$4:$BT$4,T1397),"")</f>
        <v>灵玉</v>
      </c>
      <c r="AD1397" s="14">
        <f>IF(T1397&gt;0,ROUND(INDEX(挂机升级突破!$BJ$6:$BT$57,卡牌消耗!X1397,T1397)*INDEX(卡牌消耗!$B$7:$F$7,V1397),0),"")</f>
        <v>1</v>
      </c>
    </row>
    <row r="1398" spans="16:30" ht="16.5" x14ac:dyDescent="0.2">
      <c r="P1398" s="120">
        <v>1394</v>
      </c>
      <c r="Q1398" s="14">
        <f t="shared" si="193"/>
        <v>27</v>
      </c>
      <c r="R1398" s="14">
        <f>INDEX(挂机升级突破!$BG$6:$BG$57,卡牌消耗!X1398)</f>
        <v>11</v>
      </c>
      <c r="S1398" s="14">
        <f>INDEX(挂机升级突破!BH$6:BH$57,卡牌消耗!$X1398)</f>
        <v>5</v>
      </c>
      <c r="T1398" s="14">
        <f>INDEX(挂机升级突破!BI$6:BI$57,卡牌消耗!$X1398)</f>
        <v>10</v>
      </c>
      <c r="U1398" s="14" t="str">
        <f t="shared" si="194"/>
        <v>燕青</v>
      </c>
      <c r="V1398" s="14">
        <f t="shared" si="195"/>
        <v>3</v>
      </c>
      <c r="W1398" s="14" t="str">
        <f t="shared" si="196"/>
        <v>燕青魂火-42</v>
      </c>
      <c r="X1398" s="14">
        <f t="shared" si="197"/>
        <v>42</v>
      </c>
      <c r="Y1398" s="14" t="str">
        <f>INDEX(挂机升级突破!$BJ$4:$BT$4,INDEX(挂机升级突破!$BG$6:$BG$57,卡牌消耗!X1398))</f>
        <v>金币</v>
      </c>
      <c r="Z1398" s="14">
        <f>ROUND(INDEX(挂机升级突破!$AZ$6:$AZ$57,卡牌消耗!X1398)*INDEX(卡牌消耗!$B$8:$F$8,V1398),0)</f>
        <v>65730</v>
      </c>
      <c r="AA1398" s="14" t="str">
        <f>IF(S1398&gt;0,INDEX(挂机升级突破!$BJ$4:$BT$4,S1398),"")</f>
        <v>红色基础材料</v>
      </c>
      <c r="AB1398" s="14">
        <f>ROUND(INDEX(挂机升级突破!$BJ$6:$BT$57,卡牌消耗!X1398,S1398)*INDEX(卡牌消耗!$B$5:$F$5,V1398),0)</f>
        <v>9</v>
      </c>
      <c r="AC1398" s="14" t="str">
        <f>IF(T1398&gt;0,INDEX(挂机升级突破!$BJ$4:$BT$4,T1398),"")</f>
        <v>灵玉</v>
      </c>
      <c r="AD1398" s="14">
        <f>IF(T1398&gt;0,ROUND(INDEX(挂机升级突破!$BJ$6:$BT$57,卡牌消耗!X1398,T1398)*INDEX(卡牌消耗!$B$7:$F$7,V1398),0),"")</f>
        <v>1</v>
      </c>
    </row>
    <row r="1399" spans="16:30" ht="16.5" x14ac:dyDescent="0.2">
      <c r="P1399" s="120">
        <v>1395</v>
      </c>
      <c r="Q1399" s="14">
        <f t="shared" si="193"/>
        <v>27</v>
      </c>
      <c r="R1399" s="14">
        <f>INDEX(挂机升级突破!$BG$6:$BG$57,卡牌消耗!X1399)</f>
        <v>11</v>
      </c>
      <c r="S1399" s="14">
        <f>INDEX(挂机升级突破!BH$6:BH$57,卡牌消耗!$X1399)</f>
        <v>5</v>
      </c>
      <c r="T1399" s="14">
        <f>INDEX(挂机升级突破!BI$6:BI$57,卡牌消耗!$X1399)</f>
        <v>10</v>
      </c>
      <c r="U1399" s="14" t="str">
        <f t="shared" si="194"/>
        <v>燕青</v>
      </c>
      <c r="V1399" s="14">
        <f t="shared" si="195"/>
        <v>3</v>
      </c>
      <c r="W1399" s="14" t="str">
        <f t="shared" si="196"/>
        <v>燕青魂火-43</v>
      </c>
      <c r="X1399" s="14">
        <f t="shared" si="197"/>
        <v>43</v>
      </c>
      <c r="Y1399" s="14" t="str">
        <f>INDEX(挂机升级突破!$BJ$4:$BT$4,INDEX(挂机升级突破!$BG$6:$BG$57,卡牌消耗!X1399))</f>
        <v>金币</v>
      </c>
      <c r="Z1399" s="14">
        <f>ROUND(INDEX(挂机升级突破!$AZ$6:$AZ$57,卡牌消耗!X1399)*INDEX(卡牌消耗!$B$8:$F$8,V1399),0)</f>
        <v>70200</v>
      </c>
      <c r="AA1399" s="14" t="str">
        <f>IF(S1399&gt;0,INDEX(挂机升级突破!$BJ$4:$BT$4,S1399),"")</f>
        <v>红色基础材料</v>
      </c>
      <c r="AB1399" s="14">
        <f>ROUND(INDEX(挂机升级突破!$BJ$6:$BT$57,卡牌消耗!X1399,S1399)*INDEX(卡牌消耗!$B$5:$F$5,V1399),0)</f>
        <v>9</v>
      </c>
      <c r="AC1399" s="14" t="str">
        <f>IF(T1399&gt;0,INDEX(挂机升级突破!$BJ$4:$BT$4,T1399),"")</f>
        <v>灵玉</v>
      </c>
      <c r="AD1399" s="14">
        <f>IF(T1399&gt;0,ROUND(INDEX(挂机升级突破!$BJ$6:$BT$57,卡牌消耗!X1399,T1399)*INDEX(卡牌消耗!$B$7:$F$7,V1399),0),"")</f>
        <v>1</v>
      </c>
    </row>
    <row r="1400" spans="16:30" ht="16.5" x14ac:dyDescent="0.2">
      <c r="P1400" s="120">
        <v>1396</v>
      </c>
      <c r="Q1400" s="14">
        <f t="shared" si="193"/>
        <v>27</v>
      </c>
      <c r="R1400" s="14">
        <f>INDEX(挂机升级突破!$BG$6:$BG$57,卡牌消耗!X1400)</f>
        <v>11</v>
      </c>
      <c r="S1400" s="14">
        <f>INDEX(挂机升级突破!BH$6:BH$57,卡牌消耗!$X1400)</f>
        <v>5</v>
      </c>
      <c r="T1400" s="14">
        <f>INDEX(挂机升级突破!BI$6:BI$57,卡牌消耗!$X1400)</f>
        <v>10</v>
      </c>
      <c r="U1400" s="14" t="str">
        <f t="shared" si="194"/>
        <v>燕青</v>
      </c>
      <c r="V1400" s="14">
        <f t="shared" si="195"/>
        <v>3</v>
      </c>
      <c r="W1400" s="14" t="str">
        <f t="shared" si="196"/>
        <v>燕青魂火-44</v>
      </c>
      <c r="X1400" s="14">
        <f t="shared" si="197"/>
        <v>44</v>
      </c>
      <c r="Y1400" s="14" t="str">
        <f>INDEX(挂机升级突破!$BJ$4:$BT$4,INDEX(挂机升级突破!$BG$6:$BG$57,卡牌消耗!X1400))</f>
        <v>金币</v>
      </c>
      <c r="Z1400" s="14">
        <f>ROUND(INDEX(挂机升级突破!$AZ$6:$AZ$57,卡牌消耗!X1400)*INDEX(卡牌消耗!$B$8:$F$8,V1400),0)</f>
        <v>78300</v>
      </c>
      <c r="AA1400" s="14" t="str">
        <f>IF(S1400&gt;0,INDEX(挂机升级突破!$BJ$4:$BT$4,S1400),"")</f>
        <v>红色基础材料</v>
      </c>
      <c r="AB1400" s="14">
        <f>ROUND(INDEX(挂机升级突破!$BJ$6:$BT$57,卡牌消耗!X1400,S1400)*INDEX(卡牌消耗!$B$5:$F$5,V1400),0)</f>
        <v>11</v>
      </c>
      <c r="AC1400" s="14" t="str">
        <f>IF(T1400&gt;0,INDEX(挂机升级突破!$BJ$4:$BT$4,T1400),"")</f>
        <v>灵玉</v>
      </c>
      <c r="AD1400" s="14">
        <f>IF(T1400&gt;0,ROUND(INDEX(挂机升级突破!$BJ$6:$BT$57,卡牌消耗!X1400,T1400)*INDEX(卡牌消耗!$B$7:$F$7,V1400),0),"")</f>
        <v>1</v>
      </c>
    </row>
    <row r="1401" spans="16:30" ht="16.5" x14ac:dyDescent="0.2">
      <c r="P1401" s="120">
        <v>1397</v>
      </c>
      <c r="Q1401" s="14">
        <f t="shared" si="193"/>
        <v>27</v>
      </c>
      <c r="R1401" s="14">
        <f>INDEX(挂机升级突破!$BG$6:$BG$57,卡牌消耗!X1401)</f>
        <v>11</v>
      </c>
      <c r="S1401" s="14">
        <f>INDEX(挂机升级突破!BH$6:BH$57,卡牌消耗!$X1401)</f>
        <v>5</v>
      </c>
      <c r="T1401" s="14">
        <f>INDEX(挂机升级突破!BI$6:BI$57,卡牌消耗!$X1401)</f>
        <v>10</v>
      </c>
      <c r="U1401" s="14" t="str">
        <f t="shared" si="194"/>
        <v>燕青</v>
      </c>
      <c r="V1401" s="14">
        <f t="shared" si="195"/>
        <v>3</v>
      </c>
      <c r="W1401" s="14" t="str">
        <f t="shared" si="196"/>
        <v>燕青魂火-45</v>
      </c>
      <c r="X1401" s="14">
        <f t="shared" si="197"/>
        <v>45</v>
      </c>
      <c r="Y1401" s="14" t="str">
        <f>INDEX(挂机升级突破!$BJ$4:$BT$4,INDEX(挂机升级突破!$BG$6:$BG$57,卡牌消耗!X1401))</f>
        <v>金币</v>
      </c>
      <c r="Z1401" s="14">
        <f>ROUND(INDEX(挂机升级突破!$AZ$6:$AZ$57,卡牌消耗!X1401)*INDEX(卡牌消耗!$B$8:$F$8,V1401),0)</f>
        <v>84635</v>
      </c>
      <c r="AA1401" s="14" t="str">
        <f>IF(S1401&gt;0,INDEX(挂机升级突破!$BJ$4:$BT$4,S1401),"")</f>
        <v>红色基础材料</v>
      </c>
      <c r="AB1401" s="14">
        <f>ROUND(INDEX(挂机升级突破!$BJ$6:$BT$57,卡牌消耗!X1401,S1401)*INDEX(卡牌消耗!$B$5:$F$5,V1401),0)</f>
        <v>11</v>
      </c>
      <c r="AC1401" s="14" t="str">
        <f>IF(T1401&gt;0,INDEX(挂机升级突破!$BJ$4:$BT$4,T1401),"")</f>
        <v>灵玉</v>
      </c>
      <c r="AD1401" s="14">
        <f>IF(T1401&gt;0,ROUND(INDEX(挂机升级突破!$BJ$6:$BT$57,卡牌消耗!X1401,T1401)*INDEX(卡牌消耗!$B$7:$F$7,V1401),0),"")</f>
        <v>1</v>
      </c>
    </row>
    <row r="1402" spans="16:30" ht="16.5" x14ac:dyDescent="0.2">
      <c r="P1402" s="120">
        <v>1398</v>
      </c>
      <c r="Q1402" s="14">
        <f t="shared" si="193"/>
        <v>27</v>
      </c>
      <c r="R1402" s="14">
        <f>INDEX(挂机升级突破!$BG$6:$BG$57,卡牌消耗!X1402)</f>
        <v>11</v>
      </c>
      <c r="S1402" s="14">
        <f>INDEX(挂机升级突破!BH$6:BH$57,卡牌消耗!$X1402)</f>
        <v>5</v>
      </c>
      <c r="T1402" s="14">
        <f>INDEX(挂机升级突破!BI$6:BI$57,卡牌消耗!$X1402)</f>
        <v>10</v>
      </c>
      <c r="U1402" s="14" t="str">
        <f t="shared" si="194"/>
        <v>燕青</v>
      </c>
      <c r="V1402" s="14">
        <f t="shared" si="195"/>
        <v>3</v>
      </c>
      <c r="W1402" s="14" t="str">
        <f t="shared" si="196"/>
        <v>燕青魂火-46</v>
      </c>
      <c r="X1402" s="14">
        <f t="shared" si="197"/>
        <v>46</v>
      </c>
      <c r="Y1402" s="14" t="str">
        <f>INDEX(挂机升级突破!$BJ$4:$BT$4,INDEX(挂机升级突破!$BG$6:$BG$57,卡牌消耗!X1402))</f>
        <v>金币</v>
      </c>
      <c r="Z1402" s="14">
        <f>ROUND(INDEX(挂机升级突破!$AZ$6:$AZ$57,卡牌消耗!X1402)*INDEX(卡牌消耗!$B$8:$F$8,V1402),0)</f>
        <v>94400</v>
      </c>
      <c r="AA1402" s="14" t="str">
        <f>IF(S1402&gt;0,INDEX(挂机升级突破!$BJ$4:$BT$4,S1402),"")</f>
        <v>红色基础材料</v>
      </c>
      <c r="AB1402" s="14">
        <f>ROUND(INDEX(挂机升级突破!$BJ$6:$BT$57,卡牌消耗!X1402,S1402)*INDEX(卡牌消耗!$B$5:$F$5,V1402),0)</f>
        <v>11</v>
      </c>
      <c r="AC1402" s="14" t="str">
        <f>IF(T1402&gt;0,INDEX(挂机升级突破!$BJ$4:$BT$4,T1402),"")</f>
        <v>灵玉</v>
      </c>
      <c r="AD1402" s="14">
        <f>IF(T1402&gt;0,ROUND(INDEX(挂机升级突破!$BJ$6:$BT$57,卡牌消耗!X1402,T1402)*INDEX(卡牌消耗!$B$7:$F$7,V1402),0),"")</f>
        <v>1</v>
      </c>
    </row>
    <row r="1403" spans="16:30" ht="16.5" x14ac:dyDescent="0.2">
      <c r="P1403" s="120">
        <v>1399</v>
      </c>
      <c r="Q1403" s="14">
        <f t="shared" si="193"/>
        <v>27</v>
      </c>
      <c r="R1403" s="14">
        <f>INDEX(挂机升级突破!$BG$6:$BG$57,卡牌消耗!X1403)</f>
        <v>11</v>
      </c>
      <c r="S1403" s="14">
        <f>INDEX(挂机升级突破!BH$6:BH$57,卡牌消耗!$X1403)</f>
        <v>5</v>
      </c>
      <c r="T1403" s="14">
        <f>INDEX(挂机升级突破!BI$6:BI$57,卡牌消耗!$X1403)</f>
        <v>10</v>
      </c>
      <c r="U1403" s="14" t="str">
        <f t="shared" si="194"/>
        <v>燕青</v>
      </c>
      <c r="V1403" s="14">
        <f t="shared" si="195"/>
        <v>3</v>
      </c>
      <c r="W1403" s="14" t="str">
        <f t="shared" si="196"/>
        <v>燕青魂火-47</v>
      </c>
      <c r="X1403" s="14">
        <f t="shared" si="197"/>
        <v>47</v>
      </c>
      <c r="Y1403" s="14" t="str">
        <f>INDEX(挂机升级突破!$BJ$4:$BT$4,INDEX(挂机升级突破!$BG$6:$BG$57,卡牌消耗!X1403))</f>
        <v>金币</v>
      </c>
      <c r="Z1403" s="14">
        <f>ROUND(INDEX(挂机升级突破!$AZ$6:$AZ$57,卡牌消耗!X1403)*INDEX(卡牌消耗!$B$8:$F$8,V1403),0)</f>
        <v>100530</v>
      </c>
      <c r="AA1403" s="14" t="str">
        <f>IF(S1403&gt;0,INDEX(挂机升级突破!$BJ$4:$BT$4,S1403),"")</f>
        <v>红色基础材料</v>
      </c>
      <c r="AB1403" s="14">
        <f>ROUND(INDEX(挂机升级突破!$BJ$6:$BT$57,卡牌消耗!X1403,S1403)*INDEX(卡牌消耗!$B$5:$F$5,V1403),0)</f>
        <v>11</v>
      </c>
      <c r="AC1403" s="14" t="str">
        <f>IF(T1403&gt;0,INDEX(挂机升级突破!$BJ$4:$BT$4,T1403),"")</f>
        <v>灵玉</v>
      </c>
      <c r="AD1403" s="14">
        <f>IF(T1403&gt;0,ROUND(INDEX(挂机升级突破!$BJ$6:$BT$57,卡牌消耗!X1403,T1403)*INDEX(卡牌消耗!$B$7:$F$7,V1403),0),"")</f>
        <v>1</v>
      </c>
    </row>
    <row r="1404" spans="16:30" ht="16.5" x14ac:dyDescent="0.2">
      <c r="P1404" s="120">
        <v>1400</v>
      </c>
      <c r="Q1404" s="14">
        <f t="shared" si="193"/>
        <v>27</v>
      </c>
      <c r="R1404" s="14">
        <f>INDEX(挂机升级突破!$BG$6:$BG$57,卡牌消耗!X1404)</f>
        <v>11</v>
      </c>
      <c r="S1404" s="14">
        <f>INDEX(挂机升级突破!BH$6:BH$57,卡牌消耗!$X1404)</f>
        <v>5</v>
      </c>
      <c r="T1404" s="14">
        <f>INDEX(挂机升级突破!BI$6:BI$57,卡牌消耗!$X1404)</f>
        <v>10</v>
      </c>
      <c r="U1404" s="14" t="str">
        <f t="shared" si="194"/>
        <v>燕青</v>
      </c>
      <c r="V1404" s="14">
        <f t="shared" si="195"/>
        <v>3</v>
      </c>
      <c r="W1404" s="14" t="str">
        <f t="shared" si="196"/>
        <v>燕青魂火-48</v>
      </c>
      <c r="X1404" s="14">
        <f t="shared" si="197"/>
        <v>48</v>
      </c>
      <c r="Y1404" s="14" t="str">
        <f>INDEX(挂机升级突破!$BJ$4:$BT$4,INDEX(挂机升级突破!$BG$6:$BG$57,卡牌消耗!X1404))</f>
        <v>金币</v>
      </c>
      <c r="Z1404" s="14">
        <f>ROUND(INDEX(挂机升级突破!$AZ$6:$AZ$57,卡牌消耗!X1404)*INDEX(卡牌消耗!$B$8:$F$8,V1404),0)</f>
        <v>112130</v>
      </c>
      <c r="AA1404" s="14" t="str">
        <f>IF(S1404&gt;0,INDEX(挂机升级突破!$BJ$4:$BT$4,S1404),"")</f>
        <v>红色基础材料</v>
      </c>
      <c r="AB1404" s="14">
        <f>ROUND(INDEX(挂机升级突破!$BJ$6:$BT$57,卡牌消耗!X1404,S1404)*INDEX(卡牌消耗!$B$5:$F$5,V1404),0)</f>
        <v>11</v>
      </c>
      <c r="AC1404" s="14" t="str">
        <f>IF(T1404&gt;0,INDEX(挂机升级突破!$BJ$4:$BT$4,T1404),"")</f>
        <v>灵玉</v>
      </c>
      <c r="AD1404" s="14">
        <f>IF(T1404&gt;0,ROUND(INDEX(挂机升级突破!$BJ$6:$BT$57,卡牌消耗!X1404,T1404)*INDEX(卡牌消耗!$B$7:$F$7,V1404),0),"")</f>
        <v>1</v>
      </c>
    </row>
    <row r="1405" spans="16:30" ht="16.5" x14ac:dyDescent="0.2">
      <c r="P1405" s="120">
        <v>1401</v>
      </c>
      <c r="Q1405" s="14">
        <f t="shared" si="193"/>
        <v>27</v>
      </c>
      <c r="R1405" s="14">
        <f>INDEX(挂机升级突破!$BG$6:$BG$57,卡牌消耗!X1405)</f>
        <v>11</v>
      </c>
      <c r="S1405" s="14">
        <f>INDEX(挂机升级突破!BH$6:BH$57,卡牌消耗!$X1405)</f>
        <v>5</v>
      </c>
      <c r="T1405" s="14">
        <f>INDEX(挂机升级突破!BI$6:BI$57,卡牌消耗!$X1405)</f>
        <v>10</v>
      </c>
      <c r="U1405" s="14" t="str">
        <f t="shared" si="194"/>
        <v>燕青</v>
      </c>
      <c r="V1405" s="14">
        <f t="shared" si="195"/>
        <v>3</v>
      </c>
      <c r="W1405" s="14" t="str">
        <f t="shared" si="196"/>
        <v>燕青魂火-49</v>
      </c>
      <c r="X1405" s="14">
        <f t="shared" si="197"/>
        <v>49</v>
      </c>
      <c r="Y1405" s="14" t="str">
        <f>INDEX(挂机升级突破!$BJ$4:$BT$4,INDEX(挂机升级突破!$BG$6:$BG$57,卡牌消耗!X1405))</f>
        <v>金币</v>
      </c>
      <c r="Z1405" s="14">
        <f>ROUND(INDEX(挂机升级突破!$AZ$6:$AZ$57,卡牌消耗!X1405)*INDEX(卡牌消耗!$B$8:$F$8,V1405),0)</f>
        <v>117935</v>
      </c>
      <c r="AA1405" s="14" t="str">
        <f>IF(S1405&gt;0,INDEX(挂机升级突破!$BJ$4:$BT$4,S1405),"")</f>
        <v>红色基础材料</v>
      </c>
      <c r="AB1405" s="14">
        <f>ROUND(INDEX(挂机升级突破!$BJ$6:$BT$57,卡牌消耗!X1405,S1405)*INDEX(卡牌消耗!$B$5:$F$5,V1405),0)</f>
        <v>12</v>
      </c>
      <c r="AC1405" s="14" t="str">
        <f>IF(T1405&gt;0,INDEX(挂机升级突破!$BJ$4:$BT$4,T1405),"")</f>
        <v>灵玉</v>
      </c>
      <c r="AD1405" s="14">
        <f>IF(T1405&gt;0,ROUND(INDEX(挂机升级突破!$BJ$6:$BT$57,卡牌消耗!X1405,T1405)*INDEX(卡牌消耗!$B$7:$F$7,V1405),0),"")</f>
        <v>1</v>
      </c>
    </row>
    <row r="1406" spans="16:30" ht="16.5" x14ac:dyDescent="0.2">
      <c r="P1406" s="120">
        <v>1402</v>
      </c>
      <c r="Q1406" s="14">
        <f t="shared" si="193"/>
        <v>27</v>
      </c>
      <c r="R1406" s="14">
        <f>INDEX(挂机升级突破!$BG$6:$BG$57,卡牌消耗!X1406)</f>
        <v>11</v>
      </c>
      <c r="S1406" s="14">
        <f>INDEX(挂机升级突破!BH$6:BH$57,卡牌消耗!$X1406)</f>
        <v>5</v>
      </c>
      <c r="T1406" s="14">
        <f>INDEX(挂机升级突破!BI$6:BI$57,卡牌消耗!$X1406)</f>
        <v>10</v>
      </c>
      <c r="U1406" s="14" t="str">
        <f t="shared" si="194"/>
        <v>燕青</v>
      </c>
      <c r="V1406" s="14">
        <f t="shared" si="195"/>
        <v>3</v>
      </c>
      <c r="W1406" s="14" t="str">
        <f t="shared" si="196"/>
        <v>燕青魂火-50</v>
      </c>
      <c r="X1406" s="14">
        <f t="shared" si="197"/>
        <v>50</v>
      </c>
      <c r="Y1406" s="14" t="str">
        <f>INDEX(挂机升级突破!$BJ$4:$BT$4,INDEX(挂机升级突破!$BG$6:$BG$57,卡牌消耗!X1406))</f>
        <v>金币</v>
      </c>
      <c r="Z1406" s="14">
        <f>ROUND(INDEX(挂机升级突破!$AZ$6:$AZ$57,卡牌消耗!X1406)*INDEX(卡牌消耗!$B$8:$F$8,V1406),0)</f>
        <v>131540</v>
      </c>
      <c r="AA1406" s="14" t="str">
        <f>IF(S1406&gt;0,INDEX(挂机升级突破!$BJ$4:$BT$4,S1406),"")</f>
        <v>红色基础材料</v>
      </c>
      <c r="AB1406" s="14">
        <f>ROUND(INDEX(挂机升级突破!$BJ$6:$BT$57,卡牌消耗!X1406,S1406)*INDEX(卡牌消耗!$B$5:$F$5,V1406),0)</f>
        <v>12</v>
      </c>
      <c r="AC1406" s="14" t="str">
        <f>IF(T1406&gt;0,INDEX(挂机升级突破!$BJ$4:$BT$4,T1406),"")</f>
        <v>灵玉</v>
      </c>
      <c r="AD1406" s="14">
        <f>IF(T1406&gt;0,ROUND(INDEX(挂机升级突破!$BJ$6:$BT$57,卡牌消耗!X1406,T1406)*INDEX(卡牌消耗!$B$7:$F$7,V1406),0),"")</f>
        <v>1</v>
      </c>
    </row>
    <row r="1407" spans="16:30" ht="16.5" x14ac:dyDescent="0.2">
      <c r="P1407" s="120">
        <v>1403</v>
      </c>
      <c r="Q1407" s="14">
        <f t="shared" si="193"/>
        <v>27</v>
      </c>
      <c r="R1407" s="14">
        <f>INDEX(挂机升级突破!$BG$6:$BG$57,卡牌消耗!X1407)</f>
        <v>11</v>
      </c>
      <c r="S1407" s="14">
        <f>INDEX(挂机升级突破!BH$6:BH$57,卡牌消耗!$X1407)</f>
        <v>5</v>
      </c>
      <c r="T1407" s="14">
        <f>INDEX(挂机升级突破!BI$6:BI$57,卡牌消耗!$X1407)</f>
        <v>10</v>
      </c>
      <c r="U1407" s="14" t="str">
        <f t="shared" si="194"/>
        <v>燕青</v>
      </c>
      <c r="V1407" s="14">
        <f t="shared" si="195"/>
        <v>3</v>
      </c>
      <c r="W1407" s="14" t="str">
        <f t="shared" si="196"/>
        <v>燕青魂火-51</v>
      </c>
      <c r="X1407" s="14">
        <f t="shared" si="197"/>
        <v>51</v>
      </c>
      <c r="Y1407" s="14" t="str">
        <f>INDEX(挂机升级突破!$BJ$4:$BT$4,INDEX(挂机升级突破!$BG$6:$BG$57,卡牌消耗!X1407))</f>
        <v>金币</v>
      </c>
      <c r="Z1407" s="14">
        <f>ROUND(INDEX(挂机升级突破!$AZ$6:$AZ$57,卡牌消耗!X1407)*INDEX(卡牌消耗!$B$8:$F$8,V1407),0)</f>
        <v>137280</v>
      </c>
      <c r="AA1407" s="14" t="str">
        <f>IF(S1407&gt;0,INDEX(挂机升级突破!$BJ$4:$BT$4,S1407),"")</f>
        <v>红色基础材料</v>
      </c>
      <c r="AB1407" s="14">
        <f>ROUND(INDEX(挂机升级突破!$BJ$6:$BT$57,卡牌消耗!X1407,S1407)*INDEX(卡牌消耗!$B$5:$F$5,V1407),0)</f>
        <v>12</v>
      </c>
      <c r="AC1407" s="14" t="str">
        <f>IF(T1407&gt;0,INDEX(挂机升级突破!$BJ$4:$BT$4,T1407),"")</f>
        <v>灵玉</v>
      </c>
      <c r="AD1407" s="14">
        <f>IF(T1407&gt;0,ROUND(INDEX(挂机升级突破!$BJ$6:$BT$57,卡牌消耗!X1407,T1407)*INDEX(卡牌消耗!$B$7:$F$7,V1407),0),"")</f>
        <v>1</v>
      </c>
    </row>
    <row r="1408" spans="16:30" ht="16.5" x14ac:dyDescent="0.2">
      <c r="P1408" s="120">
        <v>1404</v>
      </c>
      <c r="Q1408" s="14">
        <f t="shared" si="193"/>
        <v>27</v>
      </c>
      <c r="R1408" s="14">
        <f>INDEX(挂机升级突破!$BG$6:$BG$57,卡牌消耗!X1408)</f>
        <v>11</v>
      </c>
      <c r="S1408" s="14">
        <f>INDEX(挂机升级突破!BH$6:BH$57,卡牌消耗!$X1408)</f>
        <v>5</v>
      </c>
      <c r="T1408" s="14">
        <f>INDEX(挂机升级突破!BI$6:BI$57,卡牌消耗!$X1408)</f>
        <v>10</v>
      </c>
      <c r="U1408" s="14" t="str">
        <f t="shared" si="194"/>
        <v>燕青</v>
      </c>
      <c r="V1408" s="14">
        <f t="shared" si="195"/>
        <v>3</v>
      </c>
      <c r="W1408" s="14" t="str">
        <f t="shared" si="196"/>
        <v>燕青魂火-52</v>
      </c>
      <c r="X1408" s="14">
        <f t="shared" si="197"/>
        <v>52</v>
      </c>
      <c r="Y1408" s="14" t="str">
        <f>INDEX(挂机升级突破!$BJ$4:$BT$4,INDEX(挂机升级突破!$BG$6:$BG$57,卡牌消耗!X1408))</f>
        <v>金币</v>
      </c>
      <c r="Z1408" s="14">
        <f>ROUND(INDEX(挂机升级突破!$AZ$6:$AZ$57,卡牌消耗!X1408)*INDEX(卡牌消耗!$B$8:$F$8,V1408),0)</f>
        <v>153120</v>
      </c>
      <c r="AA1408" s="14" t="str">
        <f>IF(S1408&gt;0,INDEX(挂机升级突破!$BJ$4:$BT$4,S1408),"")</f>
        <v>红色基础材料</v>
      </c>
      <c r="AB1408" s="14">
        <f>ROUND(INDEX(挂机升级突破!$BJ$6:$BT$57,卡牌消耗!X1408,S1408)*INDEX(卡牌消耗!$B$5:$F$5,V1408),0)</f>
        <v>12</v>
      </c>
      <c r="AC1408" s="14" t="str">
        <f>IF(T1408&gt;0,INDEX(挂机升级突破!$BJ$4:$BT$4,T1408),"")</f>
        <v>灵玉</v>
      </c>
      <c r="AD1408" s="14">
        <f>IF(T1408&gt;0,ROUND(INDEX(挂机升级突破!$BJ$6:$BT$57,卡牌消耗!X1408,T1408)*INDEX(卡牌消耗!$B$7:$F$7,V1408),0),"")</f>
        <v>1</v>
      </c>
    </row>
    <row r="1409" spans="16:30" ht="16.5" x14ac:dyDescent="0.2">
      <c r="P1409" s="120">
        <v>1405</v>
      </c>
      <c r="Q1409" s="14">
        <f t="shared" si="193"/>
        <v>28</v>
      </c>
      <c r="R1409" s="14">
        <f>INDEX(挂机升级突破!$BG$6:$BG$57,卡牌消耗!X1409)</f>
        <v>11</v>
      </c>
      <c r="S1409" s="14">
        <f>INDEX(挂机升级突破!BH$6:BH$57,卡牌消耗!$X1409)</f>
        <v>1</v>
      </c>
      <c r="T1409" s="14">
        <f>INDEX(挂机升级突破!BI$6:BI$57,卡牌消耗!$X1409)</f>
        <v>0</v>
      </c>
      <c r="U1409" s="14" t="str">
        <f t="shared" si="194"/>
        <v>秦琼</v>
      </c>
      <c r="V1409" s="14">
        <f t="shared" si="195"/>
        <v>4</v>
      </c>
      <c r="W1409" s="14" t="str">
        <f t="shared" si="196"/>
        <v>秦琼魂火-1</v>
      </c>
      <c r="X1409" s="14">
        <f t="shared" si="197"/>
        <v>1</v>
      </c>
      <c r="Y1409" s="14" t="str">
        <f>INDEX(挂机升级突破!$BJ$4:$BT$4,INDEX(挂机升级突破!$BG$6:$BG$57,卡牌消耗!X1409))</f>
        <v>金币</v>
      </c>
      <c r="Z1409" s="14">
        <f>ROUND(INDEX(挂机升级突破!$AZ$6:$AZ$57,卡牌消耗!X1409)*INDEX(卡牌消耗!$B$8:$F$8,V1409),0)</f>
        <v>120</v>
      </c>
      <c r="AA1409" s="14" t="str">
        <f>IF(S1409&gt;0,INDEX(挂机升级突破!$BJ$4:$BT$4,S1409),"")</f>
        <v>绿色基础材料</v>
      </c>
      <c r="AB1409" s="14">
        <f>ROUND(INDEX(挂机升级突破!$BJ$6:$BT$57,卡牌消耗!X1409,S1409)*INDEX(卡牌消耗!$B$5:$F$5,V1409),0)</f>
        <v>18</v>
      </c>
      <c r="AC1409" s="14" t="str">
        <f>IF(T1409&gt;0,INDEX(挂机升级突破!$BJ$4:$BT$4,T1409),"")</f>
        <v/>
      </c>
      <c r="AD1409" s="14" t="str">
        <f>IF(T1409&gt;0,ROUND(INDEX(挂机升级突破!$BJ$6:$BT$57,卡牌消耗!X1409,T1409)*INDEX(卡牌消耗!$B$7:$F$7,V1409),0),"")</f>
        <v/>
      </c>
    </row>
    <row r="1410" spans="16:30" ht="16.5" x14ac:dyDescent="0.2">
      <c r="P1410" s="120">
        <v>1406</v>
      </c>
      <c r="Q1410" s="14">
        <f t="shared" si="193"/>
        <v>28</v>
      </c>
      <c r="R1410" s="14">
        <f>INDEX(挂机升级突破!$BG$6:$BG$57,卡牌消耗!X1410)</f>
        <v>11</v>
      </c>
      <c r="S1410" s="14">
        <f>INDEX(挂机升级突破!BH$6:BH$57,卡牌消耗!$X1410)</f>
        <v>1</v>
      </c>
      <c r="T1410" s="14">
        <f>INDEX(挂机升级突破!BI$6:BI$57,卡牌消耗!$X1410)</f>
        <v>0</v>
      </c>
      <c r="U1410" s="14" t="str">
        <f t="shared" si="194"/>
        <v>秦琼</v>
      </c>
      <c r="V1410" s="14">
        <f t="shared" si="195"/>
        <v>4</v>
      </c>
      <c r="W1410" s="14" t="str">
        <f t="shared" si="196"/>
        <v>秦琼魂火-2</v>
      </c>
      <c r="X1410" s="14">
        <f t="shared" si="197"/>
        <v>2</v>
      </c>
      <c r="Y1410" s="14" t="str">
        <f>INDEX(挂机升级突破!$BJ$4:$BT$4,INDEX(挂机升级突破!$BG$6:$BG$57,卡牌消耗!X1410))</f>
        <v>金币</v>
      </c>
      <c r="Z1410" s="14">
        <f>ROUND(INDEX(挂机升级突破!$AZ$6:$AZ$57,卡牌消耗!X1410)*INDEX(卡牌消耗!$B$8:$F$8,V1410),0)</f>
        <v>180</v>
      </c>
      <c r="AA1410" s="14" t="str">
        <f>IF(S1410&gt;0,INDEX(挂机升级突破!$BJ$4:$BT$4,S1410),"")</f>
        <v>绿色基础材料</v>
      </c>
      <c r="AB1410" s="14">
        <f>ROUND(INDEX(挂机升级突破!$BJ$6:$BT$57,卡牌消耗!X1410,S1410)*INDEX(卡牌消耗!$B$5:$F$5,V1410),0)</f>
        <v>48</v>
      </c>
      <c r="AC1410" s="14" t="str">
        <f>IF(T1410&gt;0,INDEX(挂机升级突破!$BJ$4:$BT$4,T1410),"")</f>
        <v/>
      </c>
      <c r="AD1410" s="14" t="str">
        <f>IF(T1410&gt;0,ROUND(INDEX(挂机升级突破!$BJ$6:$BT$57,卡牌消耗!X1410,T1410)*INDEX(卡牌消耗!$B$7:$F$7,V1410),0),"")</f>
        <v/>
      </c>
    </row>
    <row r="1411" spans="16:30" ht="16.5" x14ac:dyDescent="0.2">
      <c r="P1411" s="120">
        <v>1407</v>
      </c>
      <c r="Q1411" s="14">
        <f t="shared" si="193"/>
        <v>28</v>
      </c>
      <c r="R1411" s="14">
        <f>INDEX(挂机升级突破!$BG$6:$BG$57,卡牌消耗!X1411)</f>
        <v>11</v>
      </c>
      <c r="S1411" s="14">
        <f>INDEX(挂机升级突破!BH$6:BH$57,卡牌消耗!$X1411)</f>
        <v>1</v>
      </c>
      <c r="T1411" s="14">
        <f>INDEX(挂机升级突破!BI$6:BI$57,卡牌消耗!$X1411)</f>
        <v>0</v>
      </c>
      <c r="U1411" s="14" t="str">
        <f t="shared" si="194"/>
        <v>秦琼</v>
      </c>
      <c r="V1411" s="14">
        <f t="shared" si="195"/>
        <v>4</v>
      </c>
      <c r="W1411" s="14" t="str">
        <f t="shared" si="196"/>
        <v>秦琼魂火-3</v>
      </c>
      <c r="X1411" s="14">
        <f t="shared" si="197"/>
        <v>3</v>
      </c>
      <c r="Y1411" s="14" t="str">
        <f>INDEX(挂机升级突破!$BJ$4:$BT$4,INDEX(挂机升级突破!$BG$6:$BG$57,卡牌消耗!X1411))</f>
        <v>金币</v>
      </c>
      <c r="Z1411" s="14">
        <f>ROUND(INDEX(挂机升级突破!$AZ$6:$AZ$57,卡牌消耗!X1411)*INDEX(卡牌消耗!$B$8:$F$8,V1411),0)</f>
        <v>270</v>
      </c>
      <c r="AA1411" s="14" t="str">
        <f>IF(S1411&gt;0,INDEX(挂机升级突破!$BJ$4:$BT$4,S1411),"")</f>
        <v>绿色基础材料</v>
      </c>
      <c r="AB1411" s="14">
        <f>ROUND(INDEX(挂机升级突破!$BJ$6:$BT$57,卡牌消耗!X1411,S1411)*INDEX(卡牌消耗!$B$5:$F$5,V1411),0)</f>
        <v>60</v>
      </c>
      <c r="AC1411" s="14" t="str">
        <f>IF(T1411&gt;0,INDEX(挂机升级突破!$BJ$4:$BT$4,T1411),"")</f>
        <v/>
      </c>
      <c r="AD1411" s="14" t="str">
        <f>IF(T1411&gt;0,ROUND(INDEX(挂机升级突破!$BJ$6:$BT$57,卡牌消耗!X1411,T1411)*INDEX(卡牌消耗!$B$7:$F$7,V1411),0),"")</f>
        <v/>
      </c>
    </row>
    <row r="1412" spans="16:30" ht="16.5" x14ac:dyDescent="0.2">
      <c r="P1412" s="120">
        <v>1408</v>
      </c>
      <c r="Q1412" s="14">
        <f t="shared" si="193"/>
        <v>28</v>
      </c>
      <c r="R1412" s="14">
        <f>INDEX(挂机升级突破!$BG$6:$BG$57,卡牌消耗!X1412)</f>
        <v>11</v>
      </c>
      <c r="S1412" s="14">
        <f>INDEX(挂机升级突破!BH$6:BH$57,卡牌消耗!$X1412)</f>
        <v>1</v>
      </c>
      <c r="T1412" s="14">
        <f>INDEX(挂机升级突破!BI$6:BI$57,卡牌消耗!$X1412)</f>
        <v>0</v>
      </c>
      <c r="U1412" s="14" t="str">
        <f t="shared" si="194"/>
        <v>秦琼</v>
      </c>
      <c r="V1412" s="14">
        <f t="shared" si="195"/>
        <v>4</v>
      </c>
      <c r="W1412" s="14" t="str">
        <f t="shared" si="196"/>
        <v>秦琼魂火-4</v>
      </c>
      <c r="X1412" s="14">
        <f t="shared" si="197"/>
        <v>4</v>
      </c>
      <c r="Y1412" s="14" t="str">
        <f>INDEX(挂机升级突破!$BJ$4:$BT$4,INDEX(挂机升级突破!$BG$6:$BG$57,卡牌消耗!X1412))</f>
        <v>金币</v>
      </c>
      <c r="Z1412" s="14">
        <f>ROUND(INDEX(挂机升级突破!$AZ$6:$AZ$57,卡牌消耗!X1412)*INDEX(卡牌消耗!$B$8:$F$8,V1412),0)</f>
        <v>720</v>
      </c>
      <c r="AA1412" s="14" t="str">
        <f>IF(S1412&gt;0,INDEX(挂机升级突破!$BJ$4:$BT$4,S1412),"")</f>
        <v>绿色基础材料</v>
      </c>
      <c r="AB1412" s="14">
        <f>ROUND(INDEX(挂机升级突破!$BJ$6:$BT$57,卡牌消耗!X1412,S1412)*INDEX(卡牌消耗!$B$5:$F$5,V1412),0)</f>
        <v>96</v>
      </c>
      <c r="AC1412" s="14" t="str">
        <f>IF(T1412&gt;0,INDEX(挂机升级突破!$BJ$4:$BT$4,T1412),"")</f>
        <v/>
      </c>
      <c r="AD1412" s="14" t="str">
        <f>IF(T1412&gt;0,ROUND(INDEX(挂机升级突破!$BJ$6:$BT$57,卡牌消耗!X1412,T1412)*INDEX(卡牌消耗!$B$7:$F$7,V1412),0),"")</f>
        <v/>
      </c>
    </row>
    <row r="1413" spans="16:30" ht="16.5" x14ac:dyDescent="0.2">
      <c r="P1413" s="120">
        <v>1409</v>
      </c>
      <c r="Q1413" s="14">
        <f t="shared" si="193"/>
        <v>28</v>
      </c>
      <c r="R1413" s="14">
        <f>INDEX(挂机升级突破!$BG$6:$BG$57,卡牌消耗!X1413)</f>
        <v>11</v>
      </c>
      <c r="S1413" s="14">
        <f>INDEX(挂机升级突破!BH$6:BH$57,卡牌消耗!$X1413)</f>
        <v>1</v>
      </c>
      <c r="T1413" s="14">
        <f>INDEX(挂机升级突破!BI$6:BI$57,卡牌消耗!$X1413)</f>
        <v>0</v>
      </c>
      <c r="U1413" s="14" t="str">
        <f t="shared" si="194"/>
        <v>秦琼</v>
      </c>
      <c r="V1413" s="14">
        <f t="shared" si="195"/>
        <v>4</v>
      </c>
      <c r="W1413" s="14" t="str">
        <f t="shared" si="196"/>
        <v>秦琼魂火-5</v>
      </c>
      <c r="X1413" s="14">
        <f t="shared" si="197"/>
        <v>5</v>
      </c>
      <c r="Y1413" s="14" t="str">
        <f>INDEX(挂机升级突破!$BJ$4:$BT$4,INDEX(挂机升级突破!$BG$6:$BG$57,卡牌消耗!X1413))</f>
        <v>金币</v>
      </c>
      <c r="Z1413" s="14">
        <f>ROUND(INDEX(挂机升级突破!$AZ$6:$AZ$57,卡牌消耗!X1413)*INDEX(卡牌消耗!$B$8:$F$8,V1413),0)</f>
        <v>1500</v>
      </c>
      <c r="AA1413" s="14" t="str">
        <f>IF(S1413&gt;0,INDEX(挂机升级突破!$BJ$4:$BT$4,S1413),"")</f>
        <v>绿色基础材料</v>
      </c>
      <c r="AB1413" s="14">
        <f>ROUND(INDEX(挂机升级突破!$BJ$6:$BT$57,卡牌消耗!X1413,S1413)*INDEX(卡牌消耗!$B$5:$F$5,V1413),0)</f>
        <v>96</v>
      </c>
      <c r="AC1413" s="14" t="str">
        <f>IF(T1413&gt;0,INDEX(挂机升级突破!$BJ$4:$BT$4,T1413),"")</f>
        <v/>
      </c>
      <c r="AD1413" s="14" t="str">
        <f>IF(T1413&gt;0,ROUND(INDEX(挂机升级突破!$BJ$6:$BT$57,卡牌消耗!X1413,T1413)*INDEX(卡牌消耗!$B$7:$F$7,V1413),0),"")</f>
        <v/>
      </c>
    </row>
    <row r="1414" spans="16:30" ht="16.5" x14ac:dyDescent="0.2">
      <c r="P1414" s="120">
        <v>1410</v>
      </c>
      <c r="Q1414" s="14">
        <f t="shared" ref="Q1414:Q1460" si="198">INT((P1414-1)/52)+1</f>
        <v>28</v>
      </c>
      <c r="R1414" s="14">
        <f>INDEX(挂机升级突破!$BG$6:$BG$57,卡牌消耗!X1414)</f>
        <v>11</v>
      </c>
      <c r="S1414" s="14">
        <f>INDEX(挂机升级突破!BH$6:BH$57,卡牌消耗!$X1414)</f>
        <v>2</v>
      </c>
      <c r="T1414" s="14">
        <f>INDEX(挂机升级突破!BI$6:BI$57,卡牌消耗!$X1414)</f>
        <v>0</v>
      </c>
      <c r="U1414" s="14" t="str">
        <f t="shared" ref="U1414:U1460" si="199">INDEX($B$13:$B$40,Q1414)</f>
        <v>秦琼</v>
      </c>
      <c r="V1414" s="14">
        <f t="shared" ref="V1414:V1460" si="200">INDEX($C$13:$C$40,Q1414)</f>
        <v>4</v>
      </c>
      <c r="W1414" s="14" t="str">
        <f t="shared" ref="W1414:W1460" si="201">U1414&amp;"魂火-"&amp;X1414</f>
        <v>秦琼魂火-6</v>
      </c>
      <c r="X1414" s="14">
        <f t="shared" ref="X1414:X1460" si="202">P1414-(Q1414-1)*52</f>
        <v>6</v>
      </c>
      <c r="Y1414" s="14" t="str">
        <f>INDEX(挂机升级突破!$BJ$4:$BT$4,INDEX(挂机升级突破!$BG$6:$BG$57,卡牌消耗!X1414))</f>
        <v>金币</v>
      </c>
      <c r="Z1414" s="14">
        <f>ROUND(INDEX(挂机升级突破!$AZ$6:$AZ$57,卡牌消耗!X1414)*INDEX(卡牌消耗!$B$8:$F$8,V1414),0)</f>
        <v>2160</v>
      </c>
      <c r="AA1414" s="14" t="str">
        <f>IF(S1414&gt;0,INDEX(挂机升级突破!$BJ$4:$BT$4,S1414),"")</f>
        <v>蓝色基础材料</v>
      </c>
      <c r="AB1414" s="14">
        <f>ROUND(INDEX(挂机升级突破!$BJ$6:$BT$57,卡牌消耗!X1414,S1414)*INDEX(卡牌消耗!$B$5:$F$5,V1414),0)</f>
        <v>24</v>
      </c>
      <c r="AC1414" s="14" t="str">
        <f>IF(T1414&gt;0,INDEX(挂机升级突破!$BJ$4:$BT$4,T1414),"")</f>
        <v/>
      </c>
      <c r="AD1414" s="14" t="str">
        <f>IF(T1414&gt;0,ROUND(INDEX(挂机升级突破!$BJ$6:$BT$57,卡牌消耗!X1414,T1414)*INDEX(卡牌消耗!$B$7:$F$7,V1414),0),"")</f>
        <v/>
      </c>
    </row>
    <row r="1415" spans="16:30" ht="16.5" x14ac:dyDescent="0.2">
      <c r="P1415" s="120">
        <v>1411</v>
      </c>
      <c r="Q1415" s="14">
        <f t="shared" si="198"/>
        <v>28</v>
      </c>
      <c r="R1415" s="14">
        <f>INDEX(挂机升级突破!$BG$6:$BG$57,卡牌消耗!X1415)</f>
        <v>11</v>
      </c>
      <c r="S1415" s="14">
        <f>INDEX(挂机升级突破!BH$6:BH$57,卡牌消耗!$X1415)</f>
        <v>2</v>
      </c>
      <c r="T1415" s="14">
        <f>INDEX(挂机升级突破!BI$6:BI$57,卡牌消耗!$X1415)</f>
        <v>0</v>
      </c>
      <c r="U1415" s="14" t="str">
        <f t="shared" si="199"/>
        <v>秦琼</v>
      </c>
      <c r="V1415" s="14">
        <f t="shared" si="200"/>
        <v>4</v>
      </c>
      <c r="W1415" s="14" t="str">
        <f t="shared" si="201"/>
        <v>秦琼魂火-7</v>
      </c>
      <c r="X1415" s="14">
        <f t="shared" si="202"/>
        <v>7</v>
      </c>
      <c r="Y1415" s="14" t="str">
        <f>INDEX(挂机升级突破!$BJ$4:$BT$4,INDEX(挂机升级突破!$BG$6:$BG$57,卡牌消耗!X1415))</f>
        <v>金币</v>
      </c>
      <c r="Z1415" s="14">
        <f>ROUND(INDEX(挂机升级突破!$AZ$6:$AZ$57,卡牌消耗!X1415)*INDEX(卡牌消耗!$B$8:$F$8,V1415),0)</f>
        <v>3150</v>
      </c>
      <c r="AA1415" s="14" t="str">
        <f>IF(S1415&gt;0,INDEX(挂机升级突破!$BJ$4:$BT$4,S1415),"")</f>
        <v>蓝色基础材料</v>
      </c>
      <c r="AB1415" s="14">
        <f>ROUND(INDEX(挂机升级突破!$BJ$6:$BT$57,卡牌消耗!X1415,S1415)*INDEX(卡牌消耗!$B$5:$F$5,V1415),0)</f>
        <v>24</v>
      </c>
      <c r="AC1415" s="14" t="str">
        <f>IF(T1415&gt;0,INDEX(挂机升级突破!$BJ$4:$BT$4,T1415),"")</f>
        <v/>
      </c>
      <c r="AD1415" s="14" t="str">
        <f>IF(T1415&gt;0,ROUND(INDEX(挂机升级突破!$BJ$6:$BT$57,卡牌消耗!X1415,T1415)*INDEX(卡牌消耗!$B$7:$F$7,V1415),0),"")</f>
        <v/>
      </c>
    </row>
    <row r="1416" spans="16:30" ht="16.5" x14ac:dyDescent="0.2">
      <c r="P1416" s="120">
        <v>1412</v>
      </c>
      <c r="Q1416" s="14">
        <f t="shared" si="198"/>
        <v>28</v>
      </c>
      <c r="R1416" s="14">
        <f>INDEX(挂机升级突破!$BG$6:$BG$57,卡牌消耗!X1416)</f>
        <v>11</v>
      </c>
      <c r="S1416" s="14">
        <f>INDEX(挂机升级突破!BH$6:BH$57,卡牌消耗!$X1416)</f>
        <v>2</v>
      </c>
      <c r="T1416" s="14">
        <f>INDEX(挂机升级突破!BI$6:BI$57,卡牌消耗!$X1416)</f>
        <v>0</v>
      </c>
      <c r="U1416" s="14" t="str">
        <f t="shared" si="199"/>
        <v>秦琼</v>
      </c>
      <c r="V1416" s="14">
        <f t="shared" si="200"/>
        <v>4</v>
      </c>
      <c r="W1416" s="14" t="str">
        <f t="shared" si="201"/>
        <v>秦琼魂火-8</v>
      </c>
      <c r="X1416" s="14">
        <f t="shared" si="202"/>
        <v>8</v>
      </c>
      <c r="Y1416" s="14" t="str">
        <f>INDEX(挂机升级突破!$BJ$4:$BT$4,INDEX(挂机升级突破!$BG$6:$BG$57,卡牌消耗!X1416))</f>
        <v>金币</v>
      </c>
      <c r="Z1416" s="14">
        <f>ROUND(INDEX(挂机升级突破!$AZ$6:$AZ$57,卡牌消耗!X1416)*INDEX(卡牌消耗!$B$8:$F$8,V1416),0)</f>
        <v>4320</v>
      </c>
      <c r="AA1416" s="14" t="str">
        <f>IF(S1416&gt;0,INDEX(挂机升级突破!$BJ$4:$BT$4,S1416),"")</f>
        <v>蓝色基础材料</v>
      </c>
      <c r="AB1416" s="14">
        <f>ROUND(INDEX(挂机升级突破!$BJ$6:$BT$57,卡牌消耗!X1416,S1416)*INDEX(卡牌消耗!$B$5:$F$5,V1416),0)</f>
        <v>42</v>
      </c>
      <c r="AC1416" s="14" t="str">
        <f>IF(T1416&gt;0,INDEX(挂机升级突破!$BJ$4:$BT$4,T1416),"")</f>
        <v/>
      </c>
      <c r="AD1416" s="14" t="str">
        <f>IF(T1416&gt;0,ROUND(INDEX(挂机升级突破!$BJ$6:$BT$57,卡牌消耗!X1416,T1416)*INDEX(卡牌消耗!$B$7:$F$7,V1416),0),"")</f>
        <v/>
      </c>
    </row>
    <row r="1417" spans="16:30" ht="16.5" x14ac:dyDescent="0.2">
      <c r="P1417" s="120">
        <v>1413</v>
      </c>
      <c r="Q1417" s="14">
        <f t="shared" si="198"/>
        <v>28</v>
      </c>
      <c r="R1417" s="14">
        <f>INDEX(挂机升级突破!$BG$6:$BG$57,卡牌消耗!X1417)</f>
        <v>11</v>
      </c>
      <c r="S1417" s="14">
        <f>INDEX(挂机升级突破!BH$6:BH$57,卡牌消耗!$X1417)</f>
        <v>2</v>
      </c>
      <c r="T1417" s="14">
        <f>INDEX(挂机升级突破!BI$6:BI$57,卡牌消耗!$X1417)</f>
        <v>0</v>
      </c>
      <c r="U1417" s="14" t="str">
        <f t="shared" si="199"/>
        <v>秦琼</v>
      </c>
      <c r="V1417" s="14">
        <f t="shared" si="200"/>
        <v>4</v>
      </c>
      <c r="W1417" s="14" t="str">
        <f t="shared" si="201"/>
        <v>秦琼魂火-9</v>
      </c>
      <c r="X1417" s="14">
        <f t="shared" si="202"/>
        <v>9</v>
      </c>
      <c r="Y1417" s="14" t="str">
        <f>INDEX(挂机升级突破!$BJ$4:$BT$4,INDEX(挂机升级突破!$BG$6:$BG$57,卡牌消耗!X1417))</f>
        <v>金币</v>
      </c>
      <c r="Z1417" s="14">
        <f>ROUND(INDEX(挂机升级突破!$AZ$6:$AZ$57,卡牌消耗!X1417)*INDEX(卡牌消耗!$B$8:$F$8,V1417),0)</f>
        <v>4680</v>
      </c>
      <c r="AA1417" s="14" t="str">
        <f>IF(S1417&gt;0,INDEX(挂机升级突破!$BJ$4:$BT$4,S1417),"")</f>
        <v>蓝色基础材料</v>
      </c>
      <c r="AB1417" s="14">
        <f>ROUND(INDEX(挂机升级突破!$BJ$6:$BT$57,卡牌消耗!X1417,S1417)*INDEX(卡牌消耗!$B$5:$F$5,V1417),0)</f>
        <v>42</v>
      </c>
      <c r="AC1417" s="14" t="str">
        <f>IF(T1417&gt;0,INDEX(挂机升级突破!$BJ$4:$BT$4,T1417),"")</f>
        <v/>
      </c>
      <c r="AD1417" s="14" t="str">
        <f>IF(T1417&gt;0,ROUND(INDEX(挂机升级突破!$BJ$6:$BT$57,卡牌消耗!X1417,T1417)*INDEX(卡牌消耗!$B$7:$F$7,V1417),0),"")</f>
        <v/>
      </c>
    </row>
    <row r="1418" spans="16:30" ht="16.5" x14ac:dyDescent="0.2">
      <c r="P1418" s="120">
        <v>1414</v>
      </c>
      <c r="Q1418" s="14">
        <f t="shared" si="198"/>
        <v>28</v>
      </c>
      <c r="R1418" s="14">
        <f>INDEX(挂机升级突破!$BG$6:$BG$57,卡牌消耗!X1418)</f>
        <v>11</v>
      </c>
      <c r="S1418" s="14">
        <f>INDEX(挂机升级突破!BH$6:BH$57,卡牌消耗!$X1418)</f>
        <v>2</v>
      </c>
      <c r="T1418" s="14">
        <f>INDEX(挂机升级突破!BI$6:BI$57,卡牌消耗!$X1418)</f>
        <v>0</v>
      </c>
      <c r="U1418" s="14" t="str">
        <f t="shared" si="199"/>
        <v>秦琼</v>
      </c>
      <c r="V1418" s="14">
        <f t="shared" si="200"/>
        <v>4</v>
      </c>
      <c r="W1418" s="14" t="str">
        <f t="shared" si="201"/>
        <v>秦琼魂火-10</v>
      </c>
      <c r="X1418" s="14">
        <f t="shared" si="202"/>
        <v>10</v>
      </c>
      <c r="Y1418" s="14" t="str">
        <f>INDEX(挂机升级突破!$BJ$4:$BT$4,INDEX(挂机升级突破!$BG$6:$BG$57,卡牌消耗!X1418))</f>
        <v>金币</v>
      </c>
      <c r="Z1418" s="14">
        <f>ROUND(INDEX(挂机升级突破!$AZ$6:$AZ$57,卡牌消耗!X1418)*INDEX(卡牌消耗!$B$8:$F$8,V1418),0)</f>
        <v>5220</v>
      </c>
      <c r="AA1418" s="14" t="str">
        <f>IF(S1418&gt;0,INDEX(挂机升级突破!$BJ$4:$BT$4,S1418),"")</f>
        <v>蓝色基础材料</v>
      </c>
      <c r="AB1418" s="14">
        <f>ROUND(INDEX(挂机升级突破!$BJ$6:$BT$57,卡牌消耗!X1418,S1418)*INDEX(卡牌消耗!$B$5:$F$5,V1418),0)</f>
        <v>66</v>
      </c>
      <c r="AC1418" s="14" t="str">
        <f>IF(T1418&gt;0,INDEX(挂机升级突破!$BJ$4:$BT$4,T1418),"")</f>
        <v/>
      </c>
      <c r="AD1418" s="14" t="str">
        <f>IF(T1418&gt;0,ROUND(INDEX(挂机升级突破!$BJ$6:$BT$57,卡牌消耗!X1418,T1418)*INDEX(卡牌消耗!$B$7:$F$7,V1418),0),"")</f>
        <v/>
      </c>
    </row>
    <row r="1419" spans="16:30" ht="16.5" x14ac:dyDescent="0.2">
      <c r="P1419" s="120">
        <v>1415</v>
      </c>
      <c r="Q1419" s="14">
        <f t="shared" si="198"/>
        <v>28</v>
      </c>
      <c r="R1419" s="14">
        <f>INDEX(挂机升级突破!$BG$6:$BG$57,卡牌消耗!X1419)</f>
        <v>11</v>
      </c>
      <c r="S1419" s="14">
        <f>INDEX(挂机升级突破!BH$6:BH$57,卡牌消耗!$X1419)</f>
        <v>2</v>
      </c>
      <c r="T1419" s="14">
        <f>INDEX(挂机升级突破!BI$6:BI$57,卡牌消耗!$X1419)</f>
        <v>0</v>
      </c>
      <c r="U1419" s="14" t="str">
        <f t="shared" si="199"/>
        <v>秦琼</v>
      </c>
      <c r="V1419" s="14">
        <f t="shared" si="200"/>
        <v>4</v>
      </c>
      <c r="W1419" s="14" t="str">
        <f t="shared" si="201"/>
        <v>秦琼魂火-11</v>
      </c>
      <c r="X1419" s="14">
        <f t="shared" si="202"/>
        <v>11</v>
      </c>
      <c r="Y1419" s="14" t="str">
        <f>INDEX(挂机升级突破!$BJ$4:$BT$4,INDEX(挂机升级突破!$BG$6:$BG$57,卡牌消耗!X1419))</f>
        <v>金币</v>
      </c>
      <c r="Z1419" s="14">
        <f>ROUND(INDEX(挂机升级突破!$AZ$6:$AZ$57,卡牌消耗!X1419)*INDEX(卡牌消耗!$B$8:$F$8,V1419),0)</f>
        <v>5460</v>
      </c>
      <c r="AA1419" s="14" t="str">
        <f>IF(S1419&gt;0,INDEX(挂机升级突破!$BJ$4:$BT$4,S1419),"")</f>
        <v>蓝色基础材料</v>
      </c>
      <c r="AB1419" s="14">
        <f>ROUND(INDEX(挂机升级突破!$BJ$6:$BT$57,卡牌消耗!X1419,S1419)*INDEX(卡牌消耗!$B$5:$F$5,V1419),0)</f>
        <v>66</v>
      </c>
      <c r="AC1419" s="14" t="str">
        <f>IF(T1419&gt;0,INDEX(挂机升级突破!$BJ$4:$BT$4,T1419),"")</f>
        <v/>
      </c>
      <c r="AD1419" s="14" t="str">
        <f>IF(T1419&gt;0,ROUND(INDEX(挂机升级突破!$BJ$6:$BT$57,卡牌消耗!X1419,T1419)*INDEX(卡牌消耗!$B$7:$F$7,V1419),0),"")</f>
        <v/>
      </c>
    </row>
    <row r="1420" spans="16:30" ht="16.5" x14ac:dyDescent="0.2">
      <c r="P1420" s="120">
        <v>1416</v>
      </c>
      <c r="Q1420" s="14">
        <f t="shared" si="198"/>
        <v>28</v>
      </c>
      <c r="R1420" s="14">
        <f>INDEX(挂机升级突破!$BG$6:$BG$57,卡牌消耗!X1420)</f>
        <v>11</v>
      </c>
      <c r="S1420" s="14">
        <f>INDEX(挂机升级突破!BH$6:BH$57,卡牌消耗!$X1420)</f>
        <v>2</v>
      </c>
      <c r="T1420" s="14">
        <f>INDEX(挂机升级突破!BI$6:BI$57,卡牌消耗!$X1420)</f>
        <v>0</v>
      </c>
      <c r="U1420" s="14" t="str">
        <f t="shared" si="199"/>
        <v>秦琼</v>
      </c>
      <c r="V1420" s="14">
        <f t="shared" si="200"/>
        <v>4</v>
      </c>
      <c r="W1420" s="14" t="str">
        <f t="shared" si="201"/>
        <v>秦琼魂火-12</v>
      </c>
      <c r="X1420" s="14">
        <f t="shared" si="202"/>
        <v>12</v>
      </c>
      <c r="Y1420" s="14" t="str">
        <f>INDEX(挂机升级突破!$BJ$4:$BT$4,INDEX(挂机升级突破!$BG$6:$BG$57,卡牌消耗!X1420))</f>
        <v>金币</v>
      </c>
      <c r="Z1420" s="14">
        <f>ROUND(INDEX(挂机升级突破!$AZ$6:$AZ$57,卡牌消耗!X1420)*INDEX(卡牌消耗!$B$8:$F$8,V1420),0)</f>
        <v>6090</v>
      </c>
      <c r="AA1420" s="14" t="str">
        <f>IF(S1420&gt;0,INDEX(挂机升级突破!$BJ$4:$BT$4,S1420),"")</f>
        <v>蓝色基础材料</v>
      </c>
      <c r="AB1420" s="14">
        <f>ROUND(INDEX(挂机升级突破!$BJ$6:$BT$57,卡牌消耗!X1420,S1420)*INDEX(卡牌消耗!$B$5:$F$5,V1420),0)</f>
        <v>90</v>
      </c>
      <c r="AC1420" s="14" t="str">
        <f>IF(T1420&gt;0,INDEX(挂机升级突破!$BJ$4:$BT$4,T1420),"")</f>
        <v/>
      </c>
      <c r="AD1420" s="14" t="str">
        <f>IF(T1420&gt;0,ROUND(INDEX(挂机升级突破!$BJ$6:$BT$57,卡牌消耗!X1420,T1420)*INDEX(卡牌消耗!$B$7:$F$7,V1420),0),"")</f>
        <v/>
      </c>
    </row>
    <row r="1421" spans="16:30" ht="16.5" x14ac:dyDescent="0.2">
      <c r="P1421" s="120">
        <v>1417</v>
      </c>
      <c r="Q1421" s="14">
        <f t="shared" si="198"/>
        <v>28</v>
      </c>
      <c r="R1421" s="14">
        <f>INDEX(挂机升级突破!$BG$6:$BG$57,卡牌消耗!X1421)</f>
        <v>11</v>
      </c>
      <c r="S1421" s="14">
        <f>INDEX(挂机升级突破!BH$6:BH$57,卡牌消耗!$X1421)</f>
        <v>2</v>
      </c>
      <c r="T1421" s="14">
        <f>INDEX(挂机升级突破!BI$6:BI$57,卡牌消耗!$X1421)</f>
        <v>0</v>
      </c>
      <c r="U1421" s="14" t="str">
        <f t="shared" si="199"/>
        <v>秦琼</v>
      </c>
      <c r="V1421" s="14">
        <f t="shared" si="200"/>
        <v>4</v>
      </c>
      <c r="W1421" s="14" t="str">
        <f t="shared" si="201"/>
        <v>秦琼魂火-13</v>
      </c>
      <c r="X1421" s="14">
        <f t="shared" si="202"/>
        <v>13</v>
      </c>
      <c r="Y1421" s="14" t="str">
        <f>INDEX(挂机升级突破!$BJ$4:$BT$4,INDEX(挂机升级突破!$BG$6:$BG$57,卡牌消耗!X1421))</f>
        <v>金币</v>
      </c>
      <c r="Z1421" s="14">
        <f>ROUND(INDEX(挂机升级突破!$AZ$6:$AZ$57,卡牌消耗!X1421)*INDEX(卡牌消耗!$B$8:$F$8,V1421),0)</f>
        <v>6285</v>
      </c>
      <c r="AA1421" s="14" t="str">
        <f>IF(S1421&gt;0,INDEX(挂机升级突破!$BJ$4:$BT$4,S1421),"")</f>
        <v>蓝色基础材料</v>
      </c>
      <c r="AB1421" s="14">
        <f>ROUND(INDEX(挂机升级突破!$BJ$6:$BT$57,卡牌消耗!X1421,S1421)*INDEX(卡牌消耗!$B$5:$F$5,V1421),0)</f>
        <v>90</v>
      </c>
      <c r="AC1421" s="14" t="str">
        <f>IF(T1421&gt;0,INDEX(挂机升级突破!$BJ$4:$BT$4,T1421),"")</f>
        <v/>
      </c>
      <c r="AD1421" s="14" t="str">
        <f>IF(T1421&gt;0,ROUND(INDEX(挂机升级突破!$BJ$6:$BT$57,卡牌消耗!X1421,T1421)*INDEX(卡牌消耗!$B$7:$F$7,V1421),0),"")</f>
        <v/>
      </c>
    </row>
    <row r="1422" spans="16:30" ht="16.5" x14ac:dyDescent="0.2">
      <c r="P1422" s="120">
        <v>1418</v>
      </c>
      <c r="Q1422" s="14">
        <f t="shared" si="198"/>
        <v>28</v>
      </c>
      <c r="R1422" s="14">
        <f>INDEX(挂机升级突破!$BG$6:$BG$57,卡牌消耗!X1422)</f>
        <v>11</v>
      </c>
      <c r="S1422" s="14">
        <f>INDEX(挂机升级突破!BH$6:BH$57,卡牌消耗!$X1422)</f>
        <v>3</v>
      </c>
      <c r="T1422" s="14">
        <f>INDEX(挂机升级突破!BI$6:BI$57,卡牌消耗!$X1422)</f>
        <v>0</v>
      </c>
      <c r="U1422" s="14" t="str">
        <f t="shared" si="199"/>
        <v>秦琼</v>
      </c>
      <c r="V1422" s="14">
        <f t="shared" si="200"/>
        <v>4</v>
      </c>
      <c r="W1422" s="14" t="str">
        <f t="shared" si="201"/>
        <v>秦琼魂火-14</v>
      </c>
      <c r="X1422" s="14">
        <f t="shared" si="202"/>
        <v>14</v>
      </c>
      <c r="Y1422" s="14" t="str">
        <f>INDEX(挂机升级突破!$BJ$4:$BT$4,INDEX(挂机升级突破!$BG$6:$BG$57,卡牌消耗!X1422))</f>
        <v>金币</v>
      </c>
      <c r="Z1422" s="14">
        <f>ROUND(INDEX(挂机升级突破!$AZ$6:$AZ$57,卡牌消耗!X1422)*INDEX(卡牌消耗!$B$8:$F$8,V1422),0)</f>
        <v>7013</v>
      </c>
      <c r="AA1422" s="14" t="str">
        <f>IF(S1422&gt;0,INDEX(挂机升级突破!$BJ$4:$BT$4,S1422),"")</f>
        <v>紫色基础材料</v>
      </c>
      <c r="AB1422" s="14">
        <f>ROUND(INDEX(挂机升级突破!$BJ$6:$BT$57,卡牌消耗!X1422,S1422)*INDEX(卡牌消耗!$B$5:$F$5,V1422),0)</f>
        <v>18</v>
      </c>
      <c r="AC1422" s="14" t="str">
        <f>IF(T1422&gt;0,INDEX(挂机升级突破!$BJ$4:$BT$4,T1422),"")</f>
        <v/>
      </c>
      <c r="AD1422" s="14" t="str">
        <f>IF(T1422&gt;0,ROUND(INDEX(挂机升级突破!$BJ$6:$BT$57,卡牌消耗!X1422,T1422)*INDEX(卡牌消耗!$B$7:$F$7,V1422),0),"")</f>
        <v/>
      </c>
    </row>
    <row r="1423" spans="16:30" ht="16.5" x14ac:dyDescent="0.2">
      <c r="P1423" s="120">
        <v>1419</v>
      </c>
      <c r="Q1423" s="14">
        <f t="shared" si="198"/>
        <v>28</v>
      </c>
      <c r="R1423" s="14">
        <f>INDEX(挂机升级突破!$BG$6:$BG$57,卡牌消耗!X1423)</f>
        <v>11</v>
      </c>
      <c r="S1423" s="14">
        <f>INDEX(挂机升级突破!BH$6:BH$57,卡牌消耗!$X1423)</f>
        <v>3</v>
      </c>
      <c r="T1423" s="14">
        <f>INDEX(挂机升级突破!BI$6:BI$57,卡牌消耗!$X1423)</f>
        <v>0</v>
      </c>
      <c r="U1423" s="14" t="str">
        <f t="shared" si="199"/>
        <v>秦琼</v>
      </c>
      <c r="V1423" s="14">
        <f t="shared" si="200"/>
        <v>4</v>
      </c>
      <c r="W1423" s="14" t="str">
        <f t="shared" si="201"/>
        <v>秦琼魂火-15</v>
      </c>
      <c r="X1423" s="14">
        <f t="shared" si="202"/>
        <v>15</v>
      </c>
      <c r="Y1423" s="14" t="str">
        <f>INDEX(挂机升级突破!$BJ$4:$BT$4,INDEX(挂机升级突破!$BG$6:$BG$57,卡牌消耗!X1423))</f>
        <v>金币</v>
      </c>
      <c r="Z1423" s="14">
        <f>ROUND(INDEX(挂机升级突破!$AZ$6:$AZ$57,卡牌消耗!X1423)*INDEX(卡牌消耗!$B$8:$F$8,V1423),0)</f>
        <v>8108</v>
      </c>
      <c r="AA1423" s="14" t="str">
        <f>IF(S1423&gt;0,INDEX(挂机升级突破!$BJ$4:$BT$4,S1423),"")</f>
        <v>紫色基础材料</v>
      </c>
      <c r="AB1423" s="14">
        <f>ROUND(INDEX(挂机升级突破!$BJ$6:$BT$57,卡牌消耗!X1423,S1423)*INDEX(卡牌消耗!$B$5:$F$5,V1423),0)</f>
        <v>18</v>
      </c>
      <c r="AC1423" s="14" t="str">
        <f>IF(T1423&gt;0,INDEX(挂机升级突破!$BJ$4:$BT$4,T1423),"")</f>
        <v/>
      </c>
      <c r="AD1423" s="14" t="str">
        <f>IF(T1423&gt;0,ROUND(INDEX(挂机升级突破!$BJ$6:$BT$57,卡牌消耗!X1423,T1423)*INDEX(卡牌消耗!$B$7:$F$7,V1423),0),"")</f>
        <v/>
      </c>
    </row>
    <row r="1424" spans="16:30" ht="16.5" x14ac:dyDescent="0.2">
      <c r="P1424" s="120">
        <v>1420</v>
      </c>
      <c r="Q1424" s="14">
        <f t="shared" si="198"/>
        <v>28</v>
      </c>
      <c r="R1424" s="14">
        <f>INDEX(挂机升级突破!$BG$6:$BG$57,卡牌消耗!X1424)</f>
        <v>11</v>
      </c>
      <c r="S1424" s="14">
        <f>INDEX(挂机升级突破!BH$6:BH$57,卡牌消耗!$X1424)</f>
        <v>3</v>
      </c>
      <c r="T1424" s="14">
        <f>INDEX(挂机升级突破!BI$6:BI$57,卡牌消耗!$X1424)</f>
        <v>0</v>
      </c>
      <c r="U1424" s="14" t="str">
        <f t="shared" si="199"/>
        <v>秦琼</v>
      </c>
      <c r="V1424" s="14">
        <f t="shared" si="200"/>
        <v>4</v>
      </c>
      <c r="W1424" s="14" t="str">
        <f t="shared" si="201"/>
        <v>秦琼魂火-16</v>
      </c>
      <c r="X1424" s="14">
        <f t="shared" si="202"/>
        <v>16</v>
      </c>
      <c r="Y1424" s="14" t="str">
        <f>INDEX(挂机升级突破!$BJ$4:$BT$4,INDEX(挂机升级突破!$BG$6:$BG$57,卡牌消耗!X1424))</f>
        <v>金币</v>
      </c>
      <c r="Z1424" s="14">
        <f>ROUND(INDEX(挂机升级突破!$AZ$6:$AZ$57,卡牌消耗!X1424)*INDEX(卡牌消耗!$B$8:$F$8,V1424),0)</f>
        <v>9045</v>
      </c>
      <c r="AA1424" s="14" t="str">
        <f>IF(S1424&gt;0,INDEX(挂机升级突破!$BJ$4:$BT$4,S1424),"")</f>
        <v>紫色基础材料</v>
      </c>
      <c r="AB1424" s="14">
        <f>ROUND(INDEX(挂机升级突破!$BJ$6:$BT$57,卡牌消耗!X1424,S1424)*INDEX(卡牌消耗!$B$5:$F$5,V1424),0)</f>
        <v>18</v>
      </c>
      <c r="AC1424" s="14" t="str">
        <f>IF(T1424&gt;0,INDEX(挂机升级突破!$BJ$4:$BT$4,T1424),"")</f>
        <v/>
      </c>
      <c r="AD1424" s="14" t="str">
        <f>IF(T1424&gt;0,ROUND(INDEX(挂机升级突破!$BJ$6:$BT$57,卡牌消耗!X1424,T1424)*INDEX(卡牌消耗!$B$7:$F$7,V1424),0),"")</f>
        <v/>
      </c>
    </row>
    <row r="1425" spans="16:30" ht="16.5" x14ac:dyDescent="0.2">
      <c r="P1425" s="120">
        <v>1421</v>
      </c>
      <c r="Q1425" s="14">
        <f t="shared" si="198"/>
        <v>28</v>
      </c>
      <c r="R1425" s="14">
        <f>INDEX(挂机升级突破!$BG$6:$BG$57,卡牌消耗!X1425)</f>
        <v>11</v>
      </c>
      <c r="S1425" s="14">
        <f>INDEX(挂机升级突破!BH$6:BH$57,卡牌消耗!$X1425)</f>
        <v>3</v>
      </c>
      <c r="T1425" s="14">
        <f>INDEX(挂机升级突破!BI$6:BI$57,卡牌消耗!$X1425)</f>
        <v>0</v>
      </c>
      <c r="U1425" s="14" t="str">
        <f t="shared" si="199"/>
        <v>秦琼</v>
      </c>
      <c r="V1425" s="14">
        <f t="shared" si="200"/>
        <v>4</v>
      </c>
      <c r="W1425" s="14" t="str">
        <f t="shared" si="201"/>
        <v>秦琼魂火-17</v>
      </c>
      <c r="X1425" s="14">
        <f t="shared" si="202"/>
        <v>17</v>
      </c>
      <c r="Y1425" s="14" t="str">
        <f>INDEX(挂机升级突破!$BJ$4:$BT$4,INDEX(挂机升级突破!$BG$6:$BG$57,卡牌消耗!X1425))</f>
        <v>金币</v>
      </c>
      <c r="Z1425" s="14">
        <f>ROUND(INDEX(挂机升级突破!$AZ$6:$AZ$57,卡牌消耗!X1425)*INDEX(卡牌消耗!$B$8:$F$8,V1425),0)</f>
        <v>10140</v>
      </c>
      <c r="AA1425" s="14" t="str">
        <f>IF(S1425&gt;0,INDEX(挂机升级突破!$BJ$4:$BT$4,S1425),"")</f>
        <v>紫色基础材料</v>
      </c>
      <c r="AB1425" s="14">
        <f>ROUND(INDEX(挂机升级突破!$BJ$6:$BT$57,卡牌消耗!X1425,S1425)*INDEX(卡牌消耗!$B$5:$F$5,V1425),0)</f>
        <v>36</v>
      </c>
      <c r="AC1425" s="14" t="str">
        <f>IF(T1425&gt;0,INDEX(挂机升级突破!$BJ$4:$BT$4,T1425),"")</f>
        <v/>
      </c>
      <c r="AD1425" s="14" t="str">
        <f>IF(T1425&gt;0,ROUND(INDEX(挂机升级突破!$BJ$6:$BT$57,卡牌消耗!X1425,T1425)*INDEX(卡牌消耗!$B$7:$F$7,V1425),0),"")</f>
        <v/>
      </c>
    </row>
    <row r="1426" spans="16:30" ht="16.5" x14ac:dyDescent="0.2">
      <c r="P1426" s="120">
        <v>1422</v>
      </c>
      <c r="Q1426" s="14">
        <f t="shared" si="198"/>
        <v>28</v>
      </c>
      <c r="R1426" s="14">
        <f>INDEX(挂机升级突破!$BG$6:$BG$57,卡牌消耗!X1426)</f>
        <v>11</v>
      </c>
      <c r="S1426" s="14">
        <f>INDEX(挂机升级突破!BH$6:BH$57,卡牌消耗!$X1426)</f>
        <v>3</v>
      </c>
      <c r="T1426" s="14">
        <f>INDEX(挂机升级突破!BI$6:BI$57,卡牌消耗!$X1426)</f>
        <v>0</v>
      </c>
      <c r="U1426" s="14" t="str">
        <f t="shared" si="199"/>
        <v>秦琼</v>
      </c>
      <c r="V1426" s="14">
        <f t="shared" si="200"/>
        <v>4</v>
      </c>
      <c r="W1426" s="14" t="str">
        <f t="shared" si="201"/>
        <v>秦琼魂火-18</v>
      </c>
      <c r="X1426" s="14">
        <f t="shared" si="202"/>
        <v>18</v>
      </c>
      <c r="Y1426" s="14" t="str">
        <f>INDEX(挂机升级突破!$BJ$4:$BT$4,INDEX(挂机升级突破!$BG$6:$BG$57,卡牌消耗!X1426))</f>
        <v>金币</v>
      </c>
      <c r="Z1426" s="14">
        <f>ROUND(INDEX(挂机升级突破!$AZ$6:$AZ$57,卡牌消耗!X1426)*INDEX(卡牌消耗!$B$8:$F$8,V1426),0)</f>
        <v>11310</v>
      </c>
      <c r="AA1426" s="14" t="str">
        <f>IF(S1426&gt;0,INDEX(挂机升级突破!$BJ$4:$BT$4,S1426),"")</f>
        <v>紫色基础材料</v>
      </c>
      <c r="AB1426" s="14">
        <f>ROUND(INDEX(挂机升级突破!$BJ$6:$BT$57,卡牌消耗!X1426,S1426)*INDEX(卡牌消耗!$B$5:$F$5,V1426),0)</f>
        <v>36</v>
      </c>
      <c r="AC1426" s="14" t="str">
        <f>IF(T1426&gt;0,INDEX(挂机升级突破!$BJ$4:$BT$4,T1426),"")</f>
        <v/>
      </c>
      <c r="AD1426" s="14" t="str">
        <f>IF(T1426&gt;0,ROUND(INDEX(挂机升级突破!$BJ$6:$BT$57,卡牌消耗!X1426,T1426)*INDEX(卡牌消耗!$B$7:$F$7,V1426),0),"")</f>
        <v/>
      </c>
    </row>
    <row r="1427" spans="16:30" ht="16.5" x14ac:dyDescent="0.2">
      <c r="P1427" s="120">
        <v>1423</v>
      </c>
      <c r="Q1427" s="14">
        <f t="shared" si="198"/>
        <v>28</v>
      </c>
      <c r="R1427" s="14">
        <f>INDEX(挂机升级突破!$BG$6:$BG$57,卡牌消耗!X1427)</f>
        <v>11</v>
      </c>
      <c r="S1427" s="14">
        <f>INDEX(挂机升级突破!BH$6:BH$57,卡牌消耗!$X1427)</f>
        <v>3</v>
      </c>
      <c r="T1427" s="14">
        <f>INDEX(挂机升级突破!BI$6:BI$57,卡牌消耗!$X1427)</f>
        <v>0</v>
      </c>
      <c r="U1427" s="14" t="str">
        <f t="shared" si="199"/>
        <v>秦琼</v>
      </c>
      <c r="V1427" s="14">
        <f t="shared" si="200"/>
        <v>4</v>
      </c>
      <c r="W1427" s="14" t="str">
        <f t="shared" si="201"/>
        <v>秦琼魂火-19</v>
      </c>
      <c r="X1427" s="14">
        <f t="shared" si="202"/>
        <v>19</v>
      </c>
      <c r="Y1427" s="14" t="str">
        <f>INDEX(挂机升级突破!$BJ$4:$BT$4,INDEX(挂机升级突破!$BG$6:$BG$57,卡牌消耗!X1427))</f>
        <v>金币</v>
      </c>
      <c r="Z1427" s="14">
        <f>ROUND(INDEX(挂机升级突破!$AZ$6:$AZ$57,卡牌消耗!X1427)*INDEX(卡牌消耗!$B$8:$F$8,V1427),0)</f>
        <v>12375</v>
      </c>
      <c r="AA1427" s="14" t="str">
        <f>IF(S1427&gt;0,INDEX(挂机升级突破!$BJ$4:$BT$4,S1427),"")</f>
        <v>紫色基础材料</v>
      </c>
      <c r="AB1427" s="14">
        <f>ROUND(INDEX(挂机升级突破!$BJ$6:$BT$57,卡牌消耗!X1427,S1427)*INDEX(卡牌消耗!$B$5:$F$5,V1427),0)</f>
        <v>36</v>
      </c>
      <c r="AC1427" s="14" t="str">
        <f>IF(T1427&gt;0,INDEX(挂机升级突破!$BJ$4:$BT$4,T1427),"")</f>
        <v/>
      </c>
      <c r="AD1427" s="14" t="str">
        <f>IF(T1427&gt;0,ROUND(INDEX(挂机升级突破!$BJ$6:$BT$57,卡牌消耗!X1427,T1427)*INDEX(卡牌消耗!$B$7:$F$7,V1427),0),"")</f>
        <v/>
      </c>
    </row>
    <row r="1428" spans="16:30" ht="16.5" x14ac:dyDescent="0.2">
      <c r="P1428" s="120">
        <v>1424</v>
      </c>
      <c r="Q1428" s="14">
        <f t="shared" si="198"/>
        <v>28</v>
      </c>
      <c r="R1428" s="14">
        <f>INDEX(挂机升级突破!$BG$6:$BG$57,卡牌消耗!X1428)</f>
        <v>11</v>
      </c>
      <c r="S1428" s="14">
        <f>INDEX(挂机升级突破!BH$6:BH$57,卡牌消耗!$X1428)</f>
        <v>3</v>
      </c>
      <c r="T1428" s="14">
        <f>INDEX(挂机升级突破!BI$6:BI$57,卡牌消耗!$X1428)</f>
        <v>0</v>
      </c>
      <c r="U1428" s="14" t="str">
        <f t="shared" si="199"/>
        <v>秦琼</v>
      </c>
      <c r="V1428" s="14">
        <f t="shared" si="200"/>
        <v>4</v>
      </c>
      <c r="W1428" s="14" t="str">
        <f t="shared" si="201"/>
        <v>秦琼魂火-20</v>
      </c>
      <c r="X1428" s="14">
        <f t="shared" si="202"/>
        <v>20</v>
      </c>
      <c r="Y1428" s="14" t="str">
        <f>INDEX(挂机升级突破!$BJ$4:$BT$4,INDEX(挂机升级突破!$BG$6:$BG$57,卡牌消耗!X1428))</f>
        <v>金币</v>
      </c>
      <c r="Z1428" s="14">
        <f>ROUND(INDEX(挂机升级突破!$AZ$6:$AZ$57,卡牌消耗!X1428)*INDEX(卡牌消耗!$B$8:$F$8,V1428),0)</f>
        <v>13800</v>
      </c>
      <c r="AA1428" s="14" t="str">
        <f>IF(S1428&gt;0,INDEX(挂机升级突破!$BJ$4:$BT$4,S1428),"")</f>
        <v>紫色基础材料</v>
      </c>
      <c r="AB1428" s="14">
        <f>ROUND(INDEX(挂机升级突破!$BJ$6:$BT$57,卡牌消耗!X1428,S1428)*INDEX(卡牌消耗!$B$5:$F$5,V1428),0)</f>
        <v>60</v>
      </c>
      <c r="AC1428" s="14" t="str">
        <f>IF(T1428&gt;0,INDEX(挂机升级突破!$BJ$4:$BT$4,T1428),"")</f>
        <v/>
      </c>
      <c r="AD1428" s="14" t="str">
        <f>IF(T1428&gt;0,ROUND(INDEX(挂机升级突破!$BJ$6:$BT$57,卡牌消耗!X1428,T1428)*INDEX(卡牌消耗!$B$7:$F$7,V1428),0),"")</f>
        <v/>
      </c>
    </row>
    <row r="1429" spans="16:30" ht="16.5" x14ac:dyDescent="0.2">
      <c r="P1429" s="120">
        <v>1425</v>
      </c>
      <c r="Q1429" s="14">
        <f t="shared" si="198"/>
        <v>28</v>
      </c>
      <c r="R1429" s="14">
        <f>INDEX(挂机升级突破!$BG$6:$BG$57,卡牌消耗!X1429)</f>
        <v>11</v>
      </c>
      <c r="S1429" s="14">
        <f>INDEX(挂机升级突破!BH$6:BH$57,卡牌消耗!$X1429)</f>
        <v>3</v>
      </c>
      <c r="T1429" s="14">
        <f>INDEX(挂机升级突破!BI$6:BI$57,卡牌消耗!$X1429)</f>
        <v>0</v>
      </c>
      <c r="U1429" s="14" t="str">
        <f t="shared" si="199"/>
        <v>秦琼</v>
      </c>
      <c r="V1429" s="14">
        <f t="shared" si="200"/>
        <v>4</v>
      </c>
      <c r="W1429" s="14" t="str">
        <f t="shared" si="201"/>
        <v>秦琼魂火-21</v>
      </c>
      <c r="X1429" s="14">
        <f t="shared" si="202"/>
        <v>21</v>
      </c>
      <c r="Y1429" s="14" t="str">
        <f>INDEX(挂机升级突破!$BJ$4:$BT$4,INDEX(挂机升级突破!$BG$6:$BG$57,卡牌消耗!X1429))</f>
        <v>金币</v>
      </c>
      <c r="Z1429" s="14">
        <f>ROUND(INDEX(挂机升级突破!$AZ$6:$AZ$57,卡牌消耗!X1429)*INDEX(卡牌消耗!$B$8:$F$8,V1429),0)</f>
        <v>15210</v>
      </c>
      <c r="AA1429" s="14" t="str">
        <f>IF(S1429&gt;0,INDEX(挂机升级突破!$BJ$4:$BT$4,S1429),"")</f>
        <v>紫色基础材料</v>
      </c>
      <c r="AB1429" s="14">
        <f>ROUND(INDEX(挂机升级突破!$BJ$6:$BT$57,卡牌消耗!X1429,S1429)*INDEX(卡牌消耗!$B$5:$F$5,V1429),0)</f>
        <v>60</v>
      </c>
      <c r="AC1429" s="14" t="str">
        <f>IF(T1429&gt;0,INDEX(挂机升级突破!$BJ$4:$BT$4,T1429),"")</f>
        <v/>
      </c>
      <c r="AD1429" s="14" t="str">
        <f>IF(T1429&gt;0,ROUND(INDEX(挂机升级突破!$BJ$6:$BT$57,卡牌消耗!X1429,T1429)*INDEX(卡牌消耗!$B$7:$F$7,V1429),0),"")</f>
        <v/>
      </c>
    </row>
    <row r="1430" spans="16:30" ht="16.5" x14ac:dyDescent="0.2">
      <c r="P1430" s="120">
        <v>1426</v>
      </c>
      <c r="Q1430" s="14">
        <f t="shared" si="198"/>
        <v>28</v>
      </c>
      <c r="R1430" s="14">
        <f>INDEX(挂机升级突破!$BG$6:$BG$57,卡牌消耗!X1430)</f>
        <v>11</v>
      </c>
      <c r="S1430" s="14">
        <f>INDEX(挂机升级突破!BH$6:BH$57,卡牌消耗!$X1430)</f>
        <v>3</v>
      </c>
      <c r="T1430" s="14">
        <f>INDEX(挂机升级突破!BI$6:BI$57,卡牌消耗!$X1430)</f>
        <v>0</v>
      </c>
      <c r="U1430" s="14" t="str">
        <f t="shared" si="199"/>
        <v>秦琼</v>
      </c>
      <c r="V1430" s="14">
        <f t="shared" si="200"/>
        <v>4</v>
      </c>
      <c r="W1430" s="14" t="str">
        <f t="shared" si="201"/>
        <v>秦琼魂火-22</v>
      </c>
      <c r="X1430" s="14">
        <f t="shared" si="202"/>
        <v>22</v>
      </c>
      <c r="Y1430" s="14" t="str">
        <f>INDEX(挂机升级突破!$BJ$4:$BT$4,INDEX(挂机升级突破!$BG$6:$BG$57,卡牌消耗!X1430))</f>
        <v>金币</v>
      </c>
      <c r="Z1430" s="14">
        <f>ROUND(INDEX(挂机升级突破!$AZ$6:$AZ$57,卡牌消耗!X1430)*INDEX(卡牌消耗!$B$8:$F$8,V1430),0)</f>
        <v>16965</v>
      </c>
      <c r="AA1430" s="14" t="str">
        <f>IF(S1430&gt;0,INDEX(挂机升级突破!$BJ$4:$BT$4,S1430),"")</f>
        <v>紫色基础材料</v>
      </c>
      <c r="AB1430" s="14">
        <f>ROUND(INDEX(挂机升级突破!$BJ$6:$BT$57,卡牌消耗!X1430,S1430)*INDEX(卡牌消耗!$B$5:$F$5,V1430),0)</f>
        <v>60</v>
      </c>
      <c r="AC1430" s="14" t="str">
        <f>IF(T1430&gt;0,INDEX(挂机升级突破!$BJ$4:$BT$4,T1430),"")</f>
        <v/>
      </c>
      <c r="AD1430" s="14" t="str">
        <f>IF(T1430&gt;0,ROUND(INDEX(挂机升级突破!$BJ$6:$BT$57,卡牌消耗!X1430,T1430)*INDEX(卡牌消耗!$B$7:$F$7,V1430),0),"")</f>
        <v/>
      </c>
    </row>
    <row r="1431" spans="16:30" ht="16.5" x14ac:dyDescent="0.2">
      <c r="P1431" s="120">
        <v>1427</v>
      </c>
      <c r="Q1431" s="14">
        <f t="shared" si="198"/>
        <v>28</v>
      </c>
      <c r="R1431" s="14">
        <f>INDEX(挂机升级突破!$BG$6:$BG$57,卡牌消耗!X1431)</f>
        <v>11</v>
      </c>
      <c r="S1431" s="14">
        <f>INDEX(挂机升级突破!BH$6:BH$57,卡牌消耗!$X1431)</f>
        <v>4</v>
      </c>
      <c r="T1431" s="14">
        <f>INDEX(挂机升级突破!BI$6:BI$57,卡牌消耗!$X1431)</f>
        <v>0</v>
      </c>
      <c r="U1431" s="14" t="str">
        <f t="shared" si="199"/>
        <v>秦琼</v>
      </c>
      <c r="V1431" s="14">
        <f t="shared" si="200"/>
        <v>4</v>
      </c>
      <c r="W1431" s="14" t="str">
        <f t="shared" si="201"/>
        <v>秦琼魂火-23</v>
      </c>
      <c r="X1431" s="14">
        <f t="shared" si="202"/>
        <v>23</v>
      </c>
      <c r="Y1431" s="14" t="str">
        <f>INDEX(挂机升级突破!$BJ$4:$BT$4,INDEX(挂机升级突破!$BG$6:$BG$57,卡牌消耗!X1431))</f>
        <v>金币</v>
      </c>
      <c r="Z1431" s="14">
        <f>ROUND(INDEX(挂机升级突破!$AZ$6:$AZ$57,卡牌消耗!X1431)*INDEX(卡牌消耗!$B$8:$F$8,V1431),0)</f>
        <v>18720</v>
      </c>
      <c r="AA1431" s="14" t="str">
        <f>IF(S1431&gt;0,INDEX(挂机升级突破!$BJ$4:$BT$4,S1431),"")</f>
        <v>橙色基础材料</v>
      </c>
      <c r="AB1431" s="14">
        <f>ROUND(INDEX(挂机升级突破!$BJ$6:$BT$57,卡牌消耗!X1431,S1431)*INDEX(卡牌消耗!$B$5:$F$5,V1431),0)</f>
        <v>16</v>
      </c>
      <c r="AC1431" s="14" t="str">
        <f>IF(T1431&gt;0,INDEX(挂机升级突破!$BJ$4:$BT$4,T1431),"")</f>
        <v/>
      </c>
      <c r="AD1431" s="14" t="str">
        <f>IF(T1431&gt;0,ROUND(INDEX(挂机升级突破!$BJ$6:$BT$57,卡牌消耗!X1431,T1431)*INDEX(卡牌消耗!$B$7:$F$7,V1431),0),"")</f>
        <v/>
      </c>
    </row>
    <row r="1432" spans="16:30" ht="16.5" x14ac:dyDescent="0.2">
      <c r="P1432" s="120">
        <v>1428</v>
      </c>
      <c r="Q1432" s="14">
        <f t="shared" si="198"/>
        <v>28</v>
      </c>
      <c r="R1432" s="14">
        <f>INDEX(挂机升级突破!$BG$6:$BG$57,卡牌消耗!X1432)</f>
        <v>11</v>
      </c>
      <c r="S1432" s="14">
        <f>INDEX(挂机升级突破!BH$6:BH$57,卡牌消耗!$X1432)</f>
        <v>4</v>
      </c>
      <c r="T1432" s="14">
        <f>INDEX(挂机升级突破!BI$6:BI$57,卡牌消耗!$X1432)</f>
        <v>0</v>
      </c>
      <c r="U1432" s="14" t="str">
        <f t="shared" si="199"/>
        <v>秦琼</v>
      </c>
      <c r="V1432" s="14">
        <f t="shared" si="200"/>
        <v>4</v>
      </c>
      <c r="W1432" s="14" t="str">
        <f t="shared" si="201"/>
        <v>秦琼魂火-24</v>
      </c>
      <c r="X1432" s="14">
        <f t="shared" si="202"/>
        <v>24</v>
      </c>
      <c r="Y1432" s="14" t="str">
        <f>INDEX(挂机升级突破!$BJ$4:$BT$4,INDEX(挂机升级突破!$BG$6:$BG$57,卡牌消耗!X1432))</f>
        <v>金币</v>
      </c>
      <c r="Z1432" s="14">
        <f>ROUND(INDEX(挂机升级突破!$AZ$6:$AZ$57,卡牌消耗!X1432)*INDEX(卡牌消耗!$B$8:$F$8,V1432),0)</f>
        <v>20880</v>
      </c>
      <c r="AA1432" s="14" t="str">
        <f>IF(S1432&gt;0,INDEX(挂机升级突破!$BJ$4:$BT$4,S1432),"")</f>
        <v>橙色基础材料</v>
      </c>
      <c r="AB1432" s="14">
        <f>ROUND(INDEX(挂机升级突破!$BJ$6:$BT$57,卡牌消耗!X1432,S1432)*INDEX(卡牌消耗!$B$5:$F$5,V1432),0)</f>
        <v>16</v>
      </c>
      <c r="AC1432" s="14" t="str">
        <f>IF(T1432&gt;0,INDEX(挂机升级突破!$BJ$4:$BT$4,T1432),"")</f>
        <v/>
      </c>
      <c r="AD1432" s="14" t="str">
        <f>IF(T1432&gt;0,ROUND(INDEX(挂机升级突破!$BJ$6:$BT$57,卡牌消耗!X1432,T1432)*INDEX(卡牌消耗!$B$7:$F$7,V1432),0),"")</f>
        <v/>
      </c>
    </row>
    <row r="1433" spans="16:30" ht="16.5" x14ac:dyDescent="0.2">
      <c r="P1433" s="120">
        <v>1429</v>
      </c>
      <c r="Q1433" s="14">
        <f t="shared" si="198"/>
        <v>28</v>
      </c>
      <c r="R1433" s="14">
        <f>INDEX(挂机升级突破!$BG$6:$BG$57,卡牌消耗!X1433)</f>
        <v>11</v>
      </c>
      <c r="S1433" s="14">
        <f>INDEX(挂机升级突破!BH$6:BH$57,卡牌消耗!$X1433)</f>
        <v>4</v>
      </c>
      <c r="T1433" s="14">
        <f>INDEX(挂机升级突破!BI$6:BI$57,卡牌消耗!$X1433)</f>
        <v>0</v>
      </c>
      <c r="U1433" s="14" t="str">
        <f t="shared" si="199"/>
        <v>秦琼</v>
      </c>
      <c r="V1433" s="14">
        <f t="shared" si="200"/>
        <v>4</v>
      </c>
      <c r="W1433" s="14" t="str">
        <f t="shared" si="201"/>
        <v>秦琼魂火-25</v>
      </c>
      <c r="X1433" s="14">
        <f t="shared" si="202"/>
        <v>25</v>
      </c>
      <c r="Y1433" s="14" t="str">
        <f>INDEX(挂机升级突破!$BJ$4:$BT$4,INDEX(挂机升级突破!$BG$6:$BG$57,卡牌消耗!X1433))</f>
        <v>金币</v>
      </c>
      <c r="Z1433" s="14">
        <f>ROUND(INDEX(挂机升级突破!$AZ$6:$AZ$57,卡牌消耗!X1433)*INDEX(卡牌消耗!$B$8:$F$8,V1433),0)</f>
        <v>25740</v>
      </c>
      <c r="AA1433" s="14" t="str">
        <f>IF(S1433&gt;0,INDEX(挂机升级突破!$BJ$4:$BT$4,S1433),"")</f>
        <v>橙色基础材料</v>
      </c>
      <c r="AB1433" s="14">
        <f>ROUND(INDEX(挂机升级突破!$BJ$6:$BT$57,卡牌消耗!X1433,S1433)*INDEX(卡牌消耗!$B$5:$F$5,V1433),0)</f>
        <v>16</v>
      </c>
      <c r="AC1433" s="14" t="str">
        <f>IF(T1433&gt;0,INDEX(挂机升级突破!$BJ$4:$BT$4,T1433),"")</f>
        <v/>
      </c>
      <c r="AD1433" s="14" t="str">
        <f>IF(T1433&gt;0,ROUND(INDEX(挂机升级突破!$BJ$6:$BT$57,卡牌消耗!X1433,T1433)*INDEX(卡牌消耗!$B$7:$F$7,V1433),0),"")</f>
        <v/>
      </c>
    </row>
    <row r="1434" spans="16:30" ht="16.5" x14ac:dyDescent="0.2">
      <c r="P1434" s="120">
        <v>1430</v>
      </c>
      <c r="Q1434" s="14">
        <f t="shared" si="198"/>
        <v>28</v>
      </c>
      <c r="R1434" s="14">
        <f>INDEX(挂机升级突破!$BG$6:$BG$57,卡牌消耗!X1434)</f>
        <v>11</v>
      </c>
      <c r="S1434" s="14">
        <f>INDEX(挂机升级突破!BH$6:BH$57,卡牌消耗!$X1434)</f>
        <v>4</v>
      </c>
      <c r="T1434" s="14">
        <f>INDEX(挂机升级突破!BI$6:BI$57,卡牌消耗!$X1434)</f>
        <v>0</v>
      </c>
      <c r="U1434" s="14" t="str">
        <f t="shared" si="199"/>
        <v>秦琼</v>
      </c>
      <c r="V1434" s="14">
        <f t="shared" si="200"/>
        <v>4</v>
      </c>
      <c r="W1434" s="14" t="str">
        <f t="shared" si="201"/>
        <v>秦琼魂火-26</v>
      </c>
      <c r="X1434" s="14">
        <f t="shared" si="202"/>
        <v>26</v>
      </c>
      <c r="Y1434" s="14" t="str">
        <f>INDEX(挂机升级突破!$BJ$4:$BT$4,INDEX(挂机升级突破!$BG$6:$BG$57,卡牌消耗!X1434))</f>
        <v>金币</v>
      </c>
      <c r="Z1434" s="14">
        <f>ROUND(INDEX(挂机升级突破!$AZ$6:$AZ$57,卡牌消耗!X1434)*INDEX(卡牌消耗!$B$8:$F$8,V1434),0)</f>
        <v>28710</v>
      </c>
      <c r="AA1434" s="14" t="str">
        <f>IF(S1434&gt;0,INDEX(挂机升级突破!$BJ$4:$BT$4,S1434),"")</f>
        <v>橙色基础材料</v>
      </c>
      <c r="AB1434" s="14">
        <f>ROUND(INDEX(挂机升级突破!$BJ$6:$BT$57,卡牌消耗!X1434,S1434)*INDEX(卡牌消耗!$B$5:$F$5,V1434),0)</f>
        <v>19</v>
      </c>
      <c r="AC1434" s="14" t="str">
        <f>IF(T1434&gt;0,INDEX(挂机升级突破!$BJ$4:$BT$4,T1434),"")</f>
        <v/>
      </c>
      <c r="AD1434" s="14" t="str">
        <f>IF(T1434&gt;0,ROUND(INDEX(挂机升级突破!$BJ$6:$BT$57,卡牌消耗!X1434,T1434)*INDEX(卡牌消耗!$B$7:$F$7,V1434),0),"")</f>
        <v/>
      </c>
    </row>
    <row r="1435" spans="16:30" ht="16.5" x14ac:dyDescent="0.2">
      <c r="P1435" s="120">
        <v>1431</v>
      </c>
      <c r="Q1435" s="14">
        <f t="shared" si="198"/>
        <v>28</v>
      </c>
      <c r="R1435" s="14">
        <f>INDEX(挂机升级突破!$BG$6:$BG$57,卡牌消耗!X1435)</f>
        <v>11</v>
      </c>
      <c r="S1435" s="14">
        <f>INDEX(挂机升级突破!BH$6:BH$57,卡牌消耗!$X1435)</f>
        <v>4</v>
      </c>
      <c r="T1435" s="14">
        <f>INDEX(挂机升级突破!BI$6:BI$57,卡牌消耗!$X1435)</f>
        <v>0</v>
      </c>
      <c r="U1435" s="14" t="str">
        <f t="shared" si="199"/>
        <v>秦琼</v>
      </c>
      <c r="V1435" s="14">
        <f t="shared" si="200"/>
        <v>4</v>
      </c>
      <c r="W1435" s="14" t="str">
        <f t="shared" si="201"/>
        <v>秦琼魂火-27</v>
      </c>
      <c r="X1435" s="14">
        <f t="shared" si="202"/>
        <v>27</v>
      </c>
      <c r="Y1435" s="14" t="str">
        <f>INDEX(挂机升级突破!$BJ$4:$BT$4,INDEX(挂机升级突破!$BG$6:$BG$57,卡牌消耗!X1435))</f>
        <v>金币</v>
      </c>
      <c r="Z1435" s="14">
        <f>ROUND(INDEX(挂机升级突破!$AZ$6:$AZ$57,卡牌消耗!X1435)*INDEX(卡牌消耗!$B$8:$F$8,V1435),0)</f>
        <v>32235</v>
      </c>
      <c r="AA1435" s="14" t="str">
        <f>IF(S1435&gt;0,INDEX(挂机升级突破!$BJ$4:$BT$4,S1435),"")</f>
        <v>橙色基础材料</v>
      </c>
      <c r="AB1435" s="14">
        <f>ROUND(INDEX(挂机升级突破!$BJ$6:$BT$57,卡牌消耗!X1435,S1435)*INDEX(卡牌消耗!$B$5:$F$5,V1435),0)</f>
        <v>19</v>
      </c>
      <c r="AC1435" s="14" t="str">
        <f>IF(T1435&gt;0,INDEX(挂机升级突破!$BJ$4:$BT$4,T1435),"")</f>
        <v/>
      </c>
      <c r="AD1435" s="14" t="str">
        <f>IF(T1435&gt;0,ROUND(INDEX(挂机升级突破!$BJ$6:$BT$57,卡牌消耗!X1435,T1435)*INDEX(卡牌消耗!$B$7:$F$7,V1435),0),"")</f>
        <v/>
      </c>
    </row>
    <row r="1436" spans="16:30" ht="16.5" x14ac:dyDescent="0.2">
      <c r="P1436" s="120">
        <v>1432</v>
      </c>
      <c r="Q1436" s="14">
        <f t="shared" si="198"/>
        <v>28</v>
      </c>
      <c r="R1436" s="14">
        <f>INDEX(挂机升级突破!$BG$6:$BG$57,卡牌消耗!X1436)</f>
        <v>11</v>
      </c>
      <c r="S1436" s="14">
        <f>INDEX(挂机升级突破!BH$6:BH$57,卡牌消耗!$X1436)</f>
        <v>4</v>
      </c>
      <c r="T1436" s="14">
        <f>INDEX(挂机升级突破!BI$6:BI$57,卡牌消耗!$X1436)</f>
        <v>0</v>
      </c>
      <c r="U1436" s="14" t="str">
        <f t="shared" si="199"/>
        <v>秦琼</v>
      </c>
      <c r="V1436" s="14">
        <f t="shared" si="200"/>
        <v>4</v>
      </c>
      <c r="W1436" s="14" t="str">
        <f t="shared" si="201"/>
        <v>秦琼魂火-28</v>
      </c>
      <c r="X1436" s="14">
        <f t="shared" si="202"/>
        <v>28</v>
      </c>
      <c r="Y1436" s="14" t="str">
        <f>INDEX(挂机升级突破!$BJ$4:$BT$4,INDEX(挂机升级突破!$BG$6:$BG$57,卡牌消耗!X1436))</f>
        <v>金币</v>
      </c>
      <c r="Z1436" s="14">
        <f>ROUND(INDEX(挂机升级突破!$AZ$6:$AZ$57,卡牌消耗!X1436)*INDEX(卡牌消耗!$B$8:$F$8,V1436),0)</f>
        <v>35955</v>
      </c>
      <c r="AA1436" s="14" t="str">
        <f>IF(S1436&gt;0,INDEX(挂机升级突破!$BJ$4:$BT$4,S1436),"")</f>
        <v>橙色基础材料</v>
      </c>
      <c r="AB1436" s="14">
        <f>ROUND(INDEX(挂机升级突破!$BJ$6:$BT$57,卡牌消耗!X1436,S1436)*INDEX(卡牌消耗!$B$5:$F$5,V1436),0)</f>
        <v>19</v>
      </c>
      <c r="AC1436" s="14" t="str">
        <f>IF(T1436&gt;0,INDEX(挂机升级突破!$BJ$4:$BT$4,T1436),"")</f>
        <v/>
      </c>
      <c r="AD1436" s="14" t="str">
        <f>IF(T1436&gt;0,ROUND(INDEX(挂机升级突破!$BJ$6:$BT$57,卡牌消耗!X1436,T1436)*INDEX(卡牌消耗!$B$7:$F$7,V1436),0),"")</f>
        <v/>
      </c>
    </row>
    <row r="1437" spans="16:30" ht="16.5" x14ac:dyDescent="0.2">
      <c r="P1437" s="120">
        <v>1433</v>
      </c>
      <c r="Q1437" s="14">
        <f t="shared" si="198"/>
        <v>28</v>
      </c>
      <c r="R1437" s="14">
        <f>INDEX(挂机升级突破!$BG$6:$BG$57,卡牌消耗!X1437)</f>
        <v>11</v>
      </c>
      <c r="S1437" s="14">
        <f>INDEX(挂机升级突破!BH$6:BH$57,卡牌消耗!$X1437)</f>
        <v>4</v>
      </c>
      <c r="T1437" s="14">
        <f>INDEX(挂机升级突破!BI$6:BI$57,卡牌消耗!$X1437)</f>
        <v>0</v>
      </c>
      <c r="U1437" s="14" t="str">
        <f t="shared" si="199"/>
        <v>秦琼</v>
      </c>
      <c r="V1437" s="14">
        <f t="shared" si="200"/>
        <v>4</v>
      </c>
      <c r="W1437" s="14" t="str">
        <f t="shared" si="201"/>
        <v>秦琼魂火-29</v>
      </c>
      <c r="X1437" s="14">
        <f t="shared" si="202"/>
        <v>29</v>
      </c>
      <c r="Y1437" s="14" t="str">
        <f>INDEX(挂机升级突破!$BJ$4:$BT$4,INDEX(挂机升级突破!$BG$6:$BG$57,卡牌消耗!X1437))</f>
        <v>金币</v>
      </c>
      <c r="Z1437" s="14">
        <f>ROUND(INDEX(挂机升级突破!$AZ$6:$AZ$57,卡牌消耗!X1437)*INDEX(卡牌消耗!$B$8:$F$8,V1437),0)</f>
        <v>37178</v>
      </c>
      <c r="AA1437" s="14" t="str">
        <f>IF(S1437&gt;0,INDEX(挂机升级突破!$BJ$4:$BT$4,S1437),"")</f>
        <v>橙色基础材料</v>
      </c>
      <c r="AB1437" s="14">
        <f>ROUND(INDEX(挂机升级突破!$BJ$6:$BT$57,卡牌消耗!X1437,S1437)*INDEX(卡牌消耗!$B$5:$F$5,V1437),0)</f>
        <v>23</v>
      </c>
      <c r="AC1437" s="14" t="str">
        <f>IF(T1437&gt;0,INDEX(挂机升级突破!$BJ$4:$BT$4,T1437),"")</f>
        <v/>
      </c>
      <c r="AD1437" s="14" t="str">
        <f>IF(T1437&gt;0,ROUND(INDEX(挂机升级突破!$BJ$6:$BT$57,卡牌消耗!X1437,T1437)*INDEX(卡牌消耗!$B$7:$F$7,V1437),0),"")</f>
        <v/>
      </c>
    </row>
    <row r="1438" spans="16:30" ht="16.5" x14ac:dyDescent="0.2">
      <c r="P1438" s="120">
        <v>1434</v>
      </c>
      <c r="Q1438" s="14">
        <f t="shared" si="198"/>
        <v>28</v>
      </c>
      <c r="R1438" s="14">
        <f>INDEX(挂机升级突破!$BG$6:$BG$57,卡牌消耗!X1438)</f>
        <v>11</v>
      </c>
      <c r="S1438" s="14">
        <f>INDEX(挂机升级突破!BH$6:BH$57,卡牌消耗!$X1438)</f>
        <v>4</v>
      </c>
      <c r="T1438" s="14">
        <f>INDEX(挂机升级突破!BI$6:BI$57,卡牌消耗!$X1438)</f>
        <v>0</v>
      </c>
      <c r="U1438" s="14" t="str">
        <f t="shared" si="199"/>
        <v>秦琼</v>
      </c>
      <c r="V1438" s="14">
        <f t="shared" si="200"/>
        <v>4</v>
      </c>
      <c r="W1438" s="14" t="str">
        <f t="shared" si="201"/>
        <v>秦琼魂火-30</v>
      </c>
      <c r="X1438" s="14">
        <f t="shared" si="202"/>
        <v>30</v>
      </c>
      <c r="Y1438" s="14" t="str">
        <f>INDEX(挂机升级突破!$BJ$4:$BT$4,INDEX(挂机升级突破!$BG$6:$BG$57,卡牌消耗!X1438))</f>
        <v>金币</v>
      </c>
      <c r="Z1438" s="14">
        <f>ROUND(INDEX(挂机升级突破!$AZ$6:$AZ$57,卡牌消耗!X1438)*INDEX(卡牌消耗!$B$8:$F$8,V1438),0)</f>
        <v>41468</v>
      </c>
      <c r="AA1438" s="14" t="str">
        <f>IF(S1438&gt;0,INDEX(挂机升级突破!$BJ$4:$BT$4,S1438),"")</f>
        <v>橙色基础材料</v>
      </c>
      <c r="AB1438" s="14">
        <f>ROUND(INDEX(挂机升级突破!$BJ$6:$BT$57,卡牌消耗!X1438,S1438)*INDEX(卡牌消耗!$B$5:$F$5,V1438),0)</f>
        <v>23</v>
      </c>
      <c r="AC1438" s="14" t="str">
        <f>IF(T1438&gt;0,INDEX(挂机升级突破!$BJ$4:$BT$4,T1438),"")</f>
        <v/>
      </c>
      <c r="AD1438" s="14" t="str">
        <f>IF(T1438&gt;0,ROUND(INDEX(挂机升级突破!$BJ$6:$BT$57,卡牌消耗!X1438,T1438)*INDEX(卡牌消耗!$B$7:$F$7,V1438),0),"")</f>
        <v/>
      </c>
    </row>
    <row r="1439" spans="16:30" ht="16.5" x14ac:dyDescent="0.2">
      <c r="P1439" s="120">
        <v>1435</v>
      </c>
      <c r="Q1439" s="14">
        <f t="shared" si="198"/>
        <v>28</v>
      </c>
      <c r="R1439" s="14">
        <f>INDEX(挂机升级突破!$BG$6:$BG$57,卡牌消耗!X1439)</f>
        <v>11</v>
      </c>
      <c r="S1439" s="14">
        <f>INDEX(挂机升级突破!BH$6:BH$57,卡牌消耗!$X1439)</f>
        <v>4</v>
      </c>
      <c r="T1439" s="14">
        <f>INDEX(挂机升级突破!BI$6:BI$57,卡牌消耗!$X1439)</f>
        <v>0</v>
      </c>
      <c r="U1439" s="14" t="str">
        <f t="shared" si="199"/>
        <v>秦琼</v>
      </c>
      <c r="V1439" s="14">
        <f t="shared" si="200"/>
        <v>4</v>
      </c>
      <c r="W1439" s="14" t="str">
        <f t="shared" si="201"/>
        <v>秦琼魂火-31</v>
      </c>
      <c r="X1439" s="14">
        <f t="shared" si="202"/>
        <v>31</v>
      </c>
      <c r="Y1439" s="14" t="str">
        <f>INDEX(挂机升级突破!$BJ$4:$BT$4,INDEX(挂机升级突破!$BG$6:$BG$57,卡牌消耗!X1439))</f>
        <v>金币</v>
      </c>
      <c r="Z1439" s="14">
        <f>ROUND(INDEX(挂机升级突破!$AZ$6:$AZ$57,卡牌消耗!X1439)*INDEX(卡牌消耗!$B$8:$F$8,V1439),0)</f>
        <v>43050</v>
      </c>
      <c r="AA1439" s="14" t="str">
        <f>IF(S1439&gt;0,INDEX(挂机升级突破!$BJ$4:$BT$4,S1439),"")</f>
        <v>橙色基础材料</v>
      </c>
      <c r="AB1439" s="14">
        <f>ROUND(INDEX(挂机升级突破!$BJ$6:$BT$57,卡牌消耗!X1439,S1439)*INDEX(卡牌消耗!$B$5:$F$5,V1439),0)</f>
        <v>23</v>
      </c>
      <c r="AC1439" s="14" t="str">
        <f>IF(T1439&gt;0,INDEX(挂机升级突破!$BJ$4:$BT$4,T1439),"")</f>
        <v/>
      </c>
      <c r="AD1439" s="14" t="str">
        <f>IF(T1439&gt;0,ROUND(INDEX(挂机升级突破!$BJ$6:$BT$57,卡牌消耗!X1439,T1439)*INDEX(卡牌消耗!$B$7:$F$7,V1439),0),"")</f>
        <v/>
      </c>
    </row>
    <row r="1440" spans="16:30" ht="16.5" x14ac:dyDescent="0.2">
      <c r="P1440" s="120">
        <v>1436</v>
      </c>
      <c r="Q1440" s="14">
        <f t="shared" si="198"/>
        <v>28</v>
      </c>
      <c r="R1440" s="14">
        <f>INDEX(挂机升级突破!$BG$6:$BG$57,卡牌消耗!X1440)</f>
        <v>11</v>
      </c>
      <c r="S1440" s="14">
        <f>INDEX(挂机升级突破!BH$6:BH$57,卡牌消耗!$X1440)</f>
        <v>4</v>
      </c>
      <c r="T1440" s="14">
        <f>INDEX(挂机升级突破!BI$6:BI$57,卡牌消耗!$X1440)</f>
        <v>0</v>
      </c>
      <c r="U1440" s="14" t="str">
        <f t="shared" si="199"/>
        <v>秦琼</v>
      </c>
      <c r="V1440" s="14">
        <f t="shared" si="200"/>
        <v>4</v>
      </c>
      <c r="W1440" s="14" t="str">
        <f t="shared" si="201"/>
        <v>秦琼魂火-32</v>
      </c>
      <c r="X1440" s="14">
        <f t="shared" si="202"/>
        <v>32</v>
      </c>
      <c r="Y1440" s="14" t="str">
        <f>INDEX(挂机升级突破!$BJ$4:$BT$4,INDEX(挂机升级突破!$BG$6:$BG$57,卡牌消耗!X1440))</f>
        <v>金币</v>
      </c>
      <c r="Z1440" s="14">
        <f>ROUND(INDEX(挂机升级突破!$AZ$6:$AZ$57,卡牌消耗!X1440)*INDEX(卡牌消耗!$B$8:$F$8,V1440),0)</f>
        <v>48023</v>
      </c>
      <c r="AA1440" s="14" t="str">
        <f>IF(S1440&gt;0,INDEX(挂机升级突破!$BJ$4:$BT$4,S1440),"")</f>
        <v>橙色基础材料</v>
      </c>
      <c r="AB1440" s="14">
        <f>ROUND(INDEX(挂机升级突破!$BJ$6:$BT$57,卡牌消耗!X1440,S1440)*INDEX(卡牌消耗!$B$5:$F$5,V1440),0)</f>
        <v>23</v>
      </c>
      <c r="AC1440" s="14" t="str">
        <f>IF(T1440&gt;0,INDEX(挂机升级突破!$BJ$4:$BT$4,T1440),"")</f>
        <v/>
      </c>
      <c r="AD1440" s="14" t="str">
        <f>IF(T1440&gt;0,ROUND(INDEX(挂机升级突破!$BJ$6:$BT$57,卡牌消耗!X1440,T1440)*INDEX(卡牌消耗!$B$7:$F$7,V1440),0),"")</f>
        <v/>
      </c>
    </row>
    <row r="1441" spans="16:30" ht="16.5" x14ac:dyDescent="0.2">
      <c r="P1441" s="120">
        <v>1437</v>
      </c>
      <c r="Q1441" s="14">
        <f t="shared" si="198"/>
        <v>28</v>
      </c>
      <c r="R1441" s="14">
        <f>INDEX(挂机升级突破!$BG$6:$BG$57,卡牌消耗!X1441)</f>
        <v>11</v>
      </c>
      <c r="S1441" s="14">
        <f>INDEX(挂机升级突破!BH$6:BH$57,卡牌消耗!$X1441)</f>
        <v>4</v>
      </c>
      <c r="T1441" s="14">
        <f>INDEX(挂机升级突破!BI$6:BI$57,卡牌消耗!$X1441)</f>
        <v>0</v>
      </c>
      <c r="U1441" s="14" t="str">
        <f t="shared" si="199"/>
        <v>秦琼</v>
      </c>
      <c r="V1441" s="14">
        <f t="shared" si="200"/>
        <v>4</v>
      </c>
      <c r="W1441" s="14" t="str">
        <f t="shared" si="201"/>
        <v>秦琼魂火-33</v>
      </c>
      <c r="X1441" s="14">
        <f t="shared" si="202"/>
        <v>33</v>
      </c>
      <c r="Y1441" s="14" t="str">
        <f>INDEX(挂机升级突破!$BJ$4:$BT$4,INDEX(挂机升级突破!$BG$6:$BG$57,卡牌消耗!X1441))</f>
        <v>金币</v>
      </c>
      <c r="Z1441" s="14">
        <f>ROUND(INDEX(挂机升级突破!$AZ$6:$AZ$57,卡牌消耗!X1441)*INDEX(卡牌消耗!$B$8:$F$8,V1441),0)</f>
        <v>49343</v>
      </c>
      <c r="AA1441" s="14" t="str">
        <f>IF(S1441&gt;0,INDEX(挂机升级突破!$BJ$4:$BT$4,S1441),"")</f>
        <v>橙色基础材料</v>
      </c>
      <c r="AB1441" s="14">
        <f>ROUND(INDEX(挂机升级突破!$BJ$6:$BT$57,卡牌消耗!X1441,S1441)*INDEX(卡牌消耗!$B$5:$F$5,V1441),0)</f>
        <v>23</v>
      </c>
      <c r="AC1441" s="14" t="str">
        <f>IF(T1441&gt;0,INDEX(挂机升级突破!$BJ$4:$BT$4,T1441),"")</f>
        <v/>
      </c>
      <c r="AD1441" s="14" t="str">
        <f>IF(T1441&gt;0,ROUND(INDEX(挂机升级突破!$BJ$6:$BT$57,卡牌消耗!X1441,T1441)*INDEX(卡牌消耗!$B$7:$F$7,V1441),0),"")</f>
        <v/>
      </c>
    </row>
    <row r="1442" spans="16:30" ht="16.5" x14ac:dyDescent="0.2">
      <c r="P1442" s="120">
        <v>1438</v>
      </c>
      <c r="Q1442" s="14">
        <f t="shared" si="198"/>
        <v>28</v>
      </c>
      <c r="R1442" s="14">
        <f>INDEX(挂机升级突破!$BG$6:$BG$57,卡牌消耗!X1442)</f>
        <v>11</v>
      </c>
      <c r="S1442" s="14">
        <f>INDEX(挂机升级突破!BH$6:BH$57,卡牌消耗!$X1442)</f>
        <v>4</v>
      </c>
      <c r="T1442" s="14">
        <f>INDEX(挂机升级突破!BI$6:BI$57,卡牌消耗!$X1442)</f>
        <v>0</v>
      </c>
      <c r="U1442" s="14" t="str">
        <f t="shared" si="199"/>
        <v>秦琼</v>
      </c>
      <c r="V1442" s="14">
        <f t="shared" si="200"/>
        <v>4</v>
      </c>
      <c r="W1442" s="14" t="str">
        <f t="shared" si="201"/>
        <v>秦琼魂火-34</v>
      </c>
      <c r="X1442" s="14">
        <f t="shared" si="202"/>
        <v>34</v>
      </c>
      <c r="Y1442" s="14" t="str">
        <f>INDEX(挂机升级突破!$BJ$4:$BT$4,INDEX(挂机升级突破!$BG$6:$BG$57,卡牌消耗!X1442))</f>
        <v>金币</v>
      </c>
      <c r="Z1442" s="14">
        <f>ROUND(INDEX(挂机升级突破!$AZ$6:$AZ$57,卡牌消耗!X1442)*INDEX(卡牌消耗!$B$8:$F$8,V1442),0)</f>
        <v>55035</v>
      </c>
      <c r="AA1442" s="14" t="str">
        <f>IF(S1442&gt;0,INDEX(挂机升级突破!$BJ$4:$BT$4,S1442),"")</f>
        <v>橙色基础材料</v>
      </c>
      <c r="AB1442" s="14">
        <f>ROUND(INDEX(挂机升级突破!$BJ$6:$BT$57,卡牌消耗!X1442,S1442)*INDEX(卡牌消耗!$B$5:$F$5,V1442),0)</f>
        <v>25</v>
      </c>
      <c r="AC1442" s="14" t="str">
        <f>IF(T1442&gt;0,INDEX(挂机升级突破!$BJ$4:$BT$4,T1442),"")</f>
        <v/>
      </c>
      <c r="AD1442" s="14" t="str">
        <f>IF(T1442&gt;0,ROUND(INDEX(挂机升级突破!$BJ$6:$BT$57,卡牌消耗!X1442,T1442)*INDEX(卡牌消耗!$B$7:$F$7,V1442),0),"")</f>
        <v/>
      </c>
    </row>
    <row r="1443" spans="16:30" ht="16.5" x14ac:dyDescent="0.2">
      <c r="P1443" s="120">
        <v>1439</v>
      </c>
      <c r="Q1443" s="14">
        <f t="shared" si="198"/>
        <v>28</v>
      </c>
      <c r="R1443" s="14">
        <f>INDEX(挂机升级突破!$BG$6:$BG$57,卡牌消耗!X1443)</f>
        <v>11</v>
      </c>
      <c r="S1443" s="14">
        <f>INDEX(挂机升级突破!BH$6:BH$57,卡牌消耗!$X1443)</f>
        <v>4</v>
      </c>
      <c r="T1443" s="14">
        <f>INDEX(挂机升级突破!BI$6:BI$57,卡牌消耗!$X1443)</f>
        <v>0</v>
      </c>
      <c r="U1443" s="14" t="str">
        <f t="shared" si="199"/>
        <v>秦琼</v>
      </c>
      <c r="V1443" s="14">
        <f t="shared" si="200"/>
        <v>4</v>
      </c>
      <c r="W1443" s="14" t="str">
        <f t="shared" si="201"/>
        <v>秦琼魂火-35</v>
      </c>
      <c r="X1443" s="14">
        <f t="shared" si="202"/>
        <v>35</v>
      </c>
      <c r="Y1443" s="14" t="str">
        <f>INDEX(挂机升级突破!$BJ$4:$BT$4,INDEX(挂机升级突破!$BG$6:$BG$57,卡牌消耗!X1443))</f>
        <v>金币</v>
      </c>
      <c r="Z1443" s="14">
        <f>ROUND(INDEX(挂机升级突破!$AZ$6:$AZ$57,卡牌消耗!X1443)*INDEX(卡牌消耗!$B$8:$F$8,V1443),0)</f>
        <v>56055</v>
      </c>
      <c r="AA1443" s="14" t="str">
        <f>IF(S1443&gt;0,INDEX(挂机升级突破!$BJ$4:$BT$4,S1443),"")</f>
        <v>橙色基础材料</v>
      </c>
      <c r="AB1443" s="14">
        <f>ROUND(INDEX(挂机升级突破!$BJ$6:$BT$57,卡牌消耗!X1443,S1443)*INDEX(卡牌消耗!$B$5:$F$5,V1443),0)</f>
        <v>25</v>
      </c>
      <c r="AC1443" s="14" t="str">
        <f>IF(T1443&gt;0,INDEX(挂机升级突破!$BJ$4:$BT$4,T1443),"")</f>
        <v/>
      </c>
      <c r="AD1443" s="14" t="str">
        <f>IF(T1443&gt;0,ROUND(INDEX(挂机升级突破!$BJ$6:$BT$57,卡牌消耗!X1443,T1443)*INDEX(卡牌消耗!$B$7:$F$7,V1443),0),"")</f>
        <v/>
      </c>
    </row>
    <row r="1444" spans="16:30" ht="16.5" x14ac:dyDescent="0.2">
      <c r="P1444" s="120">
        <v>1440</v>
      </c>
      <c r="Q1444" s="14">
        <f t="shared" si="198"/>
        <v>28</v>
      </c>
      <c r="R1444" s="14">
        <f>INDEX(挂机升级突破!$BG$6:$BG$57,卡牌消耗!X1444)</f>
        <v>11</v>
      </c>
      <c r="S1444" s="14">
        <f>INDEX(挂机升级突破!BH$6:BH$57,卡牌消耗!$X1444)</f>
        <v>4</v>
      </c>
      <c r="T1444" s="14">
        <f>INDEX(挂机升级突破!BI$6:BI$57,卡牌消耗!$X1444)</f>
        <v>0</v>
      </c>
      <c r="U1444" s="14" t="str">
        <f t="shared" si="199"/>
        <v>秦琼</v>
      </c>
      <c r="V1444" s="14">
        <f t="shared" si="200"/>
        <v>4</v>
      </c>
      <c r="W1444" s="14" t="str">
        <f t="shared" si="201"/>
        <v>秦琼魂火-36</v>
      </c>
      <c r="X1444" s="14">
        <f t="shared" si="202"/>
        <v>36</v>
      </c>
      <c r="Y1444" s="14" t="str">
        <f>INDEX(挂机升级突破!$BJ$4:$BT$4,INDEX(挂机升级突破!$BG$6:$BG$57,卡牌消耗!X1444))</f>
        <v>金币</v>
      </c>
      <c r="Z1444" s="14">
        <f>ROUND(INDEX(挂机升级突破!$AZ$6:$AZ$57,卡牌消耗!X1444)*INDEX(卡牌消耗!$B$8:$F$8,V1444),0)</f>
        <v>62520</v>
      </c>
      <c r="AA1444" s="14" t="str">
        <f>IF(S1444&gt;0,INDEX(挂机升级突破!$BJ$4:$BT$4,S1444),"")</f>
        <v>橙色基础材料</v>
      </c>
      <c r="AB1444" s="14">
        <f>ROUND(INDEX(挂机升级突破!$BJ$6:$BT$57,卡牌消耗!X1444,S1444)*INDEX(卡牌消耗!$B$5:$F$5,V1444),0)</f>
        <v>25</v>
      </c>
      <c r="AC1444" s="14" t="str">
        <f>IF(T1444&gt;0,INDEX(挂机升级突破!$BJ$4:$BT$4,T1444),"")</f>
        <v/>
      </c>
      <c r="AD1444" s="14" t="str">
        <f>IF(T1444&gt;0,ROUND(INDEX(挂机升级突破!$BJ$6:$BT$57,卡牌消耗!X1444,T1444)*INDEX(卡牌消耗!$B$7:$F$7,V1444),0),"")</f>
        <v/>
      </c>
    </row>
    <row r="1445" spans="16:30" ht="16.5" x14ac:dyDescent="0.2">
      <c r="P1445" s="120">
        <v>1441</v>
      </c>
      <c r="Q1445" s="14">
        <f t="shared" si="198"/>
        <v>28</v>
      </c>
      <c r="R1445" s="14">
        <f>INDEX(挂机升级突破!$BG$6:$BG$57,卡牌消耗!X1445)</f>
        <v>11</v>
      </c>
      <c r="S1445" s="14">
        <f>INDEX(挂机升级突破!BH$6:BH$57,卡牌消耗!$X1445)</f>
        <v>4</v>
      </c>
      <c r="T1445" s="14">
        <f>INDEX(挂机升级突破!BI$6:BI$57,卡牌消耗!$X1445)</f>
        <v>0</v>
      </c>
      <c r="U1445" s="14" t="str">
        <f t="shared" si="199"/>
        <v>秦琼</v>
      </c>
      <c r="V1445" s="14">
        <f t="shared" si="200"/>
        <v>4</v>
      </c>
      <c r="W1445" s="14" t="str">
        <f t="shared" si="201"/>
        <v>秦琼魂火-37</v>
      </c>
      <c r="X1445" s="14">
        <f t="shared" si="202"/>
        <v>37</v>
      </c>
      <c r="Y1445" s="14" t="str">
        <f>INDEX(挂机升级突破!$BJ$4:$BT$4,INDEX(挂机升级突破!$BG$6:$BG$57,卡牌消耗!X1445))</f>
        <v>金币</v>
      </c>
      <c r="Z1445" s="14">
        <f>ROUND(INDEX(挂机升级突破!$AZ$6:$AZ$57,卡牌消耗!X1445)*INDEX(卡牌消耗!$B$8:$F$8,V1445),0)</f>
        <v>63180</v>
      </c>
      <c r="AA1445" s="14" t="str">
        <f>IF(S1445&gt;0,INDEX(挂机升级突破!$BJ$4:$BT$4,S1445),"")</f>
        <v>橙色基础材料</v>
      </c>
      <c r="AB1445" s="14">
        <f>ROUND(INDEX(挂机升级突破!$BJ$6:$BT$57,卡牌消耗!X1445,S1445)*INDEX(卡牌消耗!$B$5:$F$5,V1445),0)</f>
        <v>25</v>
      </c>
      <c r="AC1445" s="14" t="str">
        <f>IF(T1445&gt;0,INDEX(挂机升级突破!$BJ$4:$BT$4,T1445),"")</f>
        <v/>
      </c>
      <c r="AD1445" s="14" t="str">
        <f>IF(T1445&gt;0,ROUND(INDEX(挂机升级突破!$BJ$6:$BT$57,卡牌消耗!X1445,T1445)*INDEX(卡牌消耗!$B$7:$F$7,V1445),0),"")</f>
        <v/>
      </c>
    </row>
    <row r="1446" spans="16:30" ht="16.5" x14ac:dyDescent="0.2">
      <c r="P1446" s="120">
        <v>1442</v>
      </c>
      <c r="Q1446" s="14">
        <f t="shared" si="198"/>
        <v>28</v>
      </c>
      <c r="R1446" s="14">
        <f>INDEX(挂机升级突破!$BG$6:$BG$57,卡牌消耗!X1446)</f>
        <v>11</v>
      </c>
      <c r="S1446" s="14">
        <f>INDEX(挂机升级突破!BH$6:BH$57,卡牌消耗!$X1446)</f>
        <v>5</v>
      </c>
      <c r="T1446" s="14">
        <f>INDEX(挂机升级突破!BI$6:BI$57,卡牌消耗!$X1446)</f>
        <v>0</v>
      </c>
      <c r="U1446" s="14" t="str">
        <f t="shared" si="199"/>
        <v>秦琼</v>
      </c>
      <c r="V1446" s="14">
        <f t="shared" si="200"/>
        <v>4</v>
      </c>
      <c r="W1446" s="14" t="str">
        <f t="shared" si="201"/>
        <v>秦琼魂火-38</v>
      </c>
      <c r="X1446" s="14">
        <f t="shared" si="202"/>
        <v>38</v>
      </c>
      <c r="Y1446" s="14" t="str">
        <f>INDEX(挂机升级突破!$BJ$4:$BT$4,INDEX(挂机升级突破!$BG$6:$BG$57,卡牌消耗!X1446))</f>
        <v>金币</v>
      </c>
      <c r="Z1446" s="14">
        <f>ROUND(INDEX(挂机升级突破!$AZ$6:$AZ$57,卡牌消耗!X1446)*INDEX(卡牌消耗!$B$8:$F$8,V1446),0)</f>
        <v>70470</v>
      </c>
      <c r="AA1446" s="14" t="str">
        <f>IF(S1446&gt;0,INDEX(挂机升级突破!$BJ$4:$BT$4,S1446),"")</f>
        <v>红色基础材料</v>
      </c>
      <c r="AB1446" s="14">
        <f>ROUND(INDEX(挂机升级突破!$BJ$6:$BT$57,卡牌消耗!X1446,S1446)*INDEX(卡牌消耗!$B$5:$F$5,V1446),0)</f>
        <v>10</v>
      </c>
      <c r="AC1446" s="14" t="str">
        <f>IF(T1446&gt;0,INDEX(挂机升级突破!$BJ$4:$BT$4,T1446),"")</f>
        <v/>
      </c>
      <c r="AD1446" s="14" t="str">
        <f>IF(T1446&gt;0,ROUND(INDEX(挂机升级突破!$BJ$6:$BT$57,卡牌消耗!X1446,T1446)*INDEX(卡牌消耗!$B$7:$F$7,V1446),0),"")</f>
        <v/>
      </c>
    </row>
    <row r="1447" spans="16:30" ht="16.5" x14ac:dyDescent="0.2">
      <c r="P1447" s="120">
        <v>1443</v>
      </c>
      <c r="Q1447" s="14">
        <f t="shared" si="198"/>
        <v>28</v>
      </c>
      <c r="R1447" s="14">
        <f>INDEX(挂机升级突破!$BG$6:$BG$57,卡牌消耗!X1447)</f>
        <v>11</v>
      </c>
      <c r="S1447" s="14">
        <f>INDEX(挂机升级突破!BH$6:BH$57,卡牌消耗!$X1447)</f>
        <v>5</v>
      </c>
      <c r="T1447" s="14">
        <f>INDEX(挂机升级突破!BI$6:BI$57,卡牌消耗!$X1447)</f>
        <v>0</v>
      </c>
      <c r="U1447" s="14" t="str">
        <f t="shared" si="199"/>
        <v>秦琼</v>
      </c>
      <c r="V1447" s="14">
        <f t="shared" si="200"/>
        <v>4</v>
      </c>
      <c r="W1447" s="14" t="str">
        <f t="shared" si="201"/>
        <v>秦琼魂火-39</v>
      </c>
      <c r="X1447" s="14">
        <f t="shared" si="202"/>
        <v>39</v>
      </c>
      <c r="Y1447" s="14" t="str">
        <f>INDEX(挂机升级突破!$BJ$4:$BT$4,INDEX(挂机升级突破!$BG$6:$BG$57,卡牌消耗!X1447))</f>
        <v>金币</v>
      </c>
      <c r="Z1447" s="14">
        <f>ROUND(INDEX(挂机升级突破!$AZ$6:$AZ$57,卡牌消耗!X1447)*INDEX(卡牌消耗!$B$8:$F$8,V1447),0)</f>
        <v>70718</v>
      </c>
      <c r="AA1447" s="14" t="str">
        <f>IF(S1447&gt;0,INDEX(挂机升级突破!$BJ$4:$BT$4,S1447),"")</f>
        <v>红色基础材料</v>
      </c>
      <c r="AB1447" s="14">
        <f>ROUND(INDEX(挂机升级突破!$BJ$6:$BT$57,卡牌消耗!X1447,S1447)*INDEX(卡牌消耗!$B$5:$F$5,V1447),0)</f>
        <v>10</v>
      </c>
      <c r="AC1447" s="14" t="str">
        <f>IF(T1447&gt;0,INDEX(挂机升级突破!$BJ$4:$BT$4,T1447),"")</f>
        <v/>
      </c>
      <c r="AD1447" s="14" t="str">
        <f>IF(T1447&gt;0,ROUND(INDEX(挂机升级突破!$BJ$6:$BT$57,卡牌消耗!X1447,T1447)*INDEX(卡牌消耗!$B$7:$F$7,V1447),0),"")</f>
        <v/>
      </c>
    </row>
    <row r="1448" spans="16:30" ht="16.5" x14ac:dyDescent="0.2">
      <c r="P1448" s="120">
        <v>1444</v>
      </c>
      <c r="Q1448" s="14">
        <f t="shared" si="198"/>
        <v>28</v>
      </c>
      <c r="R1448" s="14">
        <f>INDEX(挂机升级突破!$BG$6:$BG$57,卡牌消耗!X1448)</f>
        <v>11</v>
      </c>
      <c r="S1448" s="14">
        <f>INDEX(挂机升级突破!BH$6:BH$57,卡牌消耗!$X1448)</f>
        <v>5</v>
      </c>
      <c r="T1448" s="14">
        <f>INDEX(挂机升级突破!BI$6:BI$57,卡牌消耗!$X1448)</f>
        <v>0</v>
      </c>
      <c r="U1448" s="14" t="str">
        <f t="shared" si="199"/>
        <v>秦琼</v>
      </c>
      <c r="V1448" s="14">
        <f t="shared" si="200"/>
        <v>4</v>
      </c>
      <c r="W1448" s="14" t="str">
        <f t="shared" si="201"/>
        <v>秦琼魂火-40</v>
      </c>
      <c r="X1448" s="14">
        <f t="shared" si="202"/>
        <v>40</v>
      </c>
      <c r="Y1448" s="14" t="str">
        <f>INDEX(挂机升级突破!$BJ$4:$BT$4,INDEX(挂机升级突破!$BG$6:$BG$57,卡牌消耗!X1448))</f>
        <v>金币</v>
      </c>
      <c r="Z1448" s="14">
        <f>ROUND(INDEX(挂机升级突破!$AZ$6:$AZ$57,卡牌消耗!X1448)*INDEX(卡牌消耗!$B$8:$F$8,V1448),0)</f>
        <v>78878</v>
      </c>
      <c r="AA1448" s="14" t="str">
        <f>IF(S1448&gt;0,INDEX(挂机升级突破!$BJ$4:$BT$4,S1448),"")</f>
        <v>红色基础材料</v>
      </c>
      <c r="AB1448" s="14">
        <f>ROUND(INDEX(挂机升级突破!$BJ$6:$BT$57,卡牌消耗!X1448,S1448)*INDEX(卡牌消耗!$B$5:$F$5,V1448),0)</f>
        <v>10</v>
      </c>
      <c r="AC1448" s="14" t="str">
        <f>IF(T1448&gt;0,INDEX(挂机升级突破!$BJ$4:$BT$4,T1448),"")</f>
        <v/>
      </c>
      <c r="AD1448" s="14" t="str">
        <f>IF(T1448&gt;0,ROUND(INDEX(挂机升级突破!$BJ$6:$BT$57,卡牌消耗!X1448,T1448)*INDEX(卡牌消耗!$B$7:$F$7,V1448),0),"")</f>
        <v/>
      </c>
    </row>
    <row r="1449" spans="16:30" ht="16.5" x14ac:dyDescent="0.2">
      <c r="P1449" s="120">
        <v>1445</v>
      </c>
      <c r="Q1449" s="14">
        <f t="shared" si="198"/>
        <v>28</v>
      </c>
      <c r="R1449" s="14">
        <f>INDEX(挂机升级突破!$BG$6:$BG$57,卡牌消耗!X1449)</f>
        <v>11</v>
      </c>
      <c r="S1449" s="14">
        <f>INDEX(挂机升级突破!BH$6:BH$57,卡牌消耗!$X1449)</f>
        <v>5</v>
      </c>
      <c r="T1449" s="14">
        <f>INDEX(挂机升级突破!BI$6:BI$57,卡牌消耗!$X1449)</f>
        <v>10</v>
      </c>
      <c r="U1449" s="14" t="str">
        <f t="shared" si="199"/>
        <v>秦琼</v>
      </c>
      <c r="V1449" s="14">
        <f t="shared" si="200"/>
        <v>4</v>
      </c>
      <c r="W1449" s="14" t="str">
        <f t="shared" si="201"/>
        <v>秦琼魂火-41</v>
      </c>
      <c r="X1449" s="14">
        <f t="shared" si="202"/>
        <v>41</v>
      </c>
      <c r="Y1449" s="14" t="str">
        <f>INDEX(挂机升级突破!$BJ$4:$BT$4,INDEX(挂机升级突破!$BG$6:$BG$57,卡牌消耗!X1449))</f>
        <v>金币</v>
      </c>
      <c r="Z1449" s="14">
        <f>ROUND(INDEX(挂机升级突破!$AZ$6:$AZ$57,卡牌消耗!X1449)*INDEX(卡牌消耗!$B$8:$F$8,V1449),0)</f>
        <v>88395</v>
      </c>
      <c r="AA1449" s="14" t="str">
        <f>IF(S1449&gt;0,INDEX(挂机升级突破!$BJ$4:$BT$4,S1449),"")</f>
        <v>红色基础材料</v>
      </c>
      <c r="AB1449" s="14">
        <f>ROUND(INDEX(挂机升级突破!$BJ$6:$BT$57,卡牌消耗!X1449,S1449)*INDEX(卡牌消耗!$B$5:$F$5,V1449),0)</f>
        <v>11</v>
      </c>
      <c r="AC1449" s="14" t="str">
        <f>IF(T1449&gt;0,INDEX(挂机升级突破!$BJ$4:$BT$4,T1449),"")</f>
        <v>灵玉</v>
      </c>
      <c r="AD1449" s="14">
        <f>IF(T1449&gt;0,ROUND(INDEX(挂机升级突破!$BJ$6:$BT$57,卡牌消耗!X1449,T1449)*INDEX(卡牌消耗!$B$7:$F$7,V1449),0),"")</f>
        <v>2</v>
      </c>
    </row>
    <row r="1450" spans="16:30" ht="16.5" x14ac:dyDescent="0.2">
      <c r="P1450" s="120">
        <v>1446</v>
      </c>
      <c r="Q1450" s="14">
        <f t="shared" si="198"/>
        <v>28</v>
      </c>
      <c r="R1450" s="14">
        <f>INDEX(挂机升级突破!$BG$6:$BG$57,卡牌消耗!X1450)</f>
        <v>11</v>
      </c>
      <c r="S1450" s="14">
        <f>INDEX(挂机升级突破!BH$6:BH$57,卡牌消耗!$X1450)</f>
        <v>5</v>
      </c>
      <c r="T1450" s="14">
        <f>INDEX(挂机升级突破!BI$6:BI$57,卡牌消耗!$X1450)</f>
        <v>10</v>
      </c>
      <c r="U1450" s="14" t="str">
        <f t="shared" si="199"/>
        <v>秦琼</v>
      </c>
      <c r="V1450" s="14">
        <f t="shared" si="200"/>
        <v>4</v>
      </c>
      <c r="W1450" s="14" t="str">
        <f t="shared" si="201"/>
        <v>秦琼魂火-42</v>
      </c>
      <c r="X1450" s="14">
        <f t="shared" si="202"/>
        <v>42</v>
      </c>
      <c r="Y1450" s="14" t="str">
        <f>INDEX(挂机升级突破!$BJ$4:$BT$4,INDEX(挂机升级突破!$BG$6:$BG$57,卡牌消耗!X1450))</f>
        <v>金币</v>
      </c>
      <c r="Z1450" s="14">
        <f>ROUND(INDEX(挂机升级突破!$AZ$6:$AZ$57,卡牌消耗!X1450)*INDEX(卡牌消耗!$B$8:$F$8,V1450),0)</f>
        <v>98595</v>
      </c>
      <c r="AA1450" s="14" t="str">
        <f>IF(S1450&gt;0,INDEX(挂机升级突破!$BJ$4:$BT$4,S1450),"")</f>
        <v>红色基础材料</v>
      </c>
      <c r="AB1450" s="14">
        <f>ROUND(INDEX(挂机升级突破!$BJ$6:$BT$57,卡牌消耗!X1450,S1450)*INDEX(卡牌消耗!$B$5:$F$5,V1450),0)</f>
        <v>11</v>
      </c>
      <c r="AC1450" s="14" t="str">
        <f>IF(T1450&gt;0,INDEX(挂机升级突破!$BJ$4:$BT$4,T1450),"")</f>
        <v>灵玉</v>
      </c>
      <c r="AD1450" s="14">
        <f>IF(T1450&gt;0,ROUND(INDEX(挂机升级突破!$BJ$6:$BT$57,卡牌消耗!X1450,T1450)*INDEX(卡牌消耗!$B$7:$F$7,V1450),0),"")</f>
        <v>2</v>
      </c>
    </row>
    <row r="1451" spans="16:30" ht="16.5" x14ac:dyDescent="0.2">
      <c r="P1451" s="120">
        <v>1447</v>
      </c>
      <c r="Q1451" s="14">
        <f t="shared" si="198"/>
        <v>28</v>
      </c>
      <c r="R1451" s="14">
        <f>INDEX(挂机升级突破!$BG$6:$BG$57,卡牌消耗!X1451)</f>
        <v>11</v>
      </c>
      <c r="S1451" s="14">
        <f>INDEX(挂机升级突破!BH$6:BH$57,卡牌消耗!$X1451)</f>
        <v>5</v>
      </c>
      <c r="T1451" s="14">
        <f>INDEX(挂机升级突破!BI$6:BI$57,卡牌消耗!$X1451)</f>
        <v>10</v>
      </c>
      <c r="U1451" s="14" t="str">
        <f t="shared" si="199"/>
        <v>秦琼</v>
      </c>
      <c r="V1451" s="14">
        <f t="shared" si="200"/>
        <v>4</v>
      </c>
      <c r="W1451" s="14" t="str">
        <f t="shared" si="201"/>
        <v>秦琼魂火-43</v>
      </c>
      <c r="X1451" s="14">
        <f t="shared" si="202"/>
        <v>43</v>
      </c>
      <c r="Y1451" s="14" t="str">
        <f>INDEX(挂机升级突破!$BJ$4:$BT$4,INDEX(挂机升级突破!$BG$6:$BG$57,卡牌消耗!X1451))</f>
        <v>金币</v>
      </c>
      <c r="Z1451" s="14">
        <f>ROUND(INDEX(挂机升级突破!$AZ$6:$AZ$57,卡牌消耗!X1451)*INDEX(卡牌消耗!$B$8:$F$8,V1451),0)</f>
        <v>105300</v>
      </c>
      <c r="AA1451" s="14" t="str">
        <f>IF(S1451&gt;0,INDEX(挂机升级突破!$BJ$4:$BT$4,S1451),"")</f>
        <v>红色基础材料</v>
      </c>
      <c r="AB1451" s="14">
        <f>ROUND(INDEX(挂机升级突破!$BJ$6:$BT$57,卡牌消耗!X1451,S1451)*INDEX(卡牌消耗!$B$5:$F$5,V1451),0)</f>
        <v>11</v>
      </c>
      <c r="AC1451" s="14" t="str">
        <f>IF(T1451&gt;0,INDEX(挂机升级突破!$BJ$4:$BT$4,T1451),"")</f>
        <v>灵玉</v>
      </c>
      <c r="AD1451" s="14">
        <f>IF(T1451&gt;0,ROUND(INDEX(挂机升级突破!$BJ$6:$BT$57,卡牌消耗!X1451,T1451)*INDEX(卡牌消耗!$B$7:$F$7,V1451),0),"")</f>
        <v>2</v>
      </c>
    </row>
    <row r="1452" spans="16:30" ht="16.5" x14ac:dyDescent="0.2">
      <c r="P1452" s="120">
        <v>1448</v>
      </c>
      <c r="Q1452" s="14">
        <f t="shared" si="198"/>
        <v>28</v>
      </c>
      <c r="R1452" s="14">
        <f>INDEX(挂机升级突破!$BG$6:$BG$57,卡牌消耗!X1452)</f>
        <v>11</v>
      </c>
      <c r="S1452" s="14">
        <f>INDEX(挂机升级突破!BH$6:BH$57,卡牌消耗!$X1452)</f>
        <v>5</v>
      </c>
      <c r="T1452" s="14">
        <f>INDEX(挂机升级突破!BI$6:BI$57,卡牌消耗!$X1452)</f>
        <v>10</v>
      </c>
      <c r="U1452" s="14" t="str">
        <f t="shared" si="199"/>
        <v>秦琼</v>
      </c>
      <c r="V1452" s="14">
        <f t="shared" si="200"/>
        <v>4</v>
      </c>
      <c r="W1452" s="14" t="str">
        <f t="shared" si="201"/>
        <v>秦琼魂火-44</v>
      </c>
      <c r="X1452" s="14">
        <f t="shared" si="202"/>
        <v>44</v>
      </c>
      <c r="Y1452" s="14" t="str">
        <f>INDEX(挂机升级突破!$BJ$4:$BT$4,INDEX(挂机升级突破!$BG$6:$BG$57,卡牌消耗!X1452))</f>
        <v>金币</v>
      </c>
      <c r="Z1452" s="14">
        <f>ROUND(INDEX(挂机升级突破!$AZ$6:$AZ$57,卡牌消耗!X1452)*INDEX(卡牌消耗!$B$8:$F$8,V1452),0)</f>
        <v>117450</v>
      </c>
      <c r="AA1452" s="14" t="str">
        <f>IF(S1452&gt;0,INDEX(挂机升级突破!$BJ$4:$BT$4,S1452),"")</f>
        <v>红色基础材料</v>
      </c>
      <c r="AB1452" s="14">
        <f>ROUND(INDEX(挂机升级突破!$BJ$6:$BT$57,卡牌消耗!X1452,S1452)*INDEX(卡牌消耗!$B$5:$F$5,V1452),0)</f>
        <v>13</v>
      </c>
      <c r="AC1452" s="14" t="str">
        <f>IF(T1452&gt;0,INDEX(挂机升级突破!$BJ$4:$BT$4,T1452),"")</f>
        <v>灵玉</v>
      </c>
      <c r="AD1452" s="14">
        <f>IF(T1452&gt;0,ROUND(INDEX(挂机升级突破!$BJ$6:$BT$57,卡牌消耗!X1452,T1452)*INDEX(卡牌消耗!$B$7:$F$7,V1452),0),"")</f>
        <v>2</v>
      </c>
    </row>
    <row r="1453" spans="16:30" ht="16.5" x14ac:dyDescent="0.2">
      <c r="P1453" s="120">
        <v>1449</v>
      </c>
      <c r="Q1453" s="14">
        <f t="shared" si="198"/>
        <v>28</v>
      </c>
      <c r="R1453" s="14">
        <f>INDEX(挂机升级突破!$BG$6:$BG$57,卡牌消耗!X1453)</f>
        <v>11</v>
      </c>
      <c r="S1453" s="14">
        <f>INDEX(挂机升级突破!BH$6:BH$57,卡牌消耗!$X1453)</f>
        <v>5</v>
      </c>
      <c r="T1453" s="14">
        <f>INDEX(挂机升级突破!BI$6:BI$57,卡牌消耗!$X1453)</f>
        <v>10</v>
      </c>
      <c r="U1453" s="14" t="str">
        <f t="shared" si="199"/>
        <v>秦琼</v>
      </c>
      <c r="V1453" s="14">
        <f t="shared" si="200"/>
        <v>4</v>
      </c>
      <c r="W1453" s="14" t="str">
        <f t="shared" si="201"/>
        <v>秦琼魂火-45</v>
      </c>
      <c r="X1453" s="14">
        <f t="shared" si="202"/>
        <v>45</v>
      </c>
      <c r="Y1453" s="14" t="str">
        <f>INDEX(挂机升级突破!$BJ$4:$BT$4,INDEX(挂机升级突破!$BG$6:$BG$57,卡牌消耗!X1453))</f>
        <v>金币</v>
      </c>
      <c r="Z1453" s="14">
        <f>ROUND(INDEX(挂机升级突破!$AZ$6:$AZ$57,卡牌消耗!X1453)*INDEX(卡牌消耗!$B$8:$F$8,V1453),0)</f>
        <v>126953</v>
      </c>
      <c r="AA1453" s="14" t="str">
        <f>IF(S1453&gt;0,INDEX(挂机升级突破!$BJ$4:$BT$4,S1453),"")</f>
        <v>红色基础材料</v>
      </c>
      <c r="AB1453" s="14">
        <f>ROUND(INDEX(挂机升级突破!$BJ$6:$BT$57,卡牌消耗!X1453,S1453)*INDEX(卡牌消耗!$B$5:$F$5,V1453),0)</f>
        <v>13</v>
      </c>
      <c r="AC1453" s="14" t="str">
        <f>IF(T1453&gt;0,INDEX(挂机升级突破!$BJ$4:$BT$4,T1453),"")</f>
        <v>灵玉</v>
      </c>
      <c r="AD1453" s="14">
        <f>IF(T1453&gt;0,ROUND(INDEX(挂机升级突破!$BJ$6:$BT$57,卡牌消耗!X1453,T1453)*INDEX(卡牌消耗!$B$7:$F$7,V1453),0),"")</f>
        <v>2</v>
      </c>
    </row>
    <row r="1454" spans="16:30" ht="16.5" x14ac:dyDescent="0.2">
      <c r="P1454" s="120">
        <v>1450</v>
      </c>
      <c r="Q1454" s="14">
        <f t="shared" si="198"/>
        <v>28</v>
      </c>
      <c r="R1454" s="14">
        <f>INDEX(挂机升级突破!$BG$6:$BG$57,卡牌消耗!X1454)</f>
        <v>11</v>
      </c>
      <c r="S1454" s="14">
        <f>INDEX(挂机升级突破!BH$6:BH$57,卡牌消耗!$X1454)</f>
        <v>5</v>
      </c>
      <c r="T1454" s="14">
        <f>INDEX(挂机升级突破!BI$6:BI$57,卡牌消耗!$X1454)</f>
        <v>10</v>
      </c>
      <c r="U1454" s="14" t="str">
        <f t="shared" si="199"/>
        <v>秦琼</v>
      </c>
      <c r="V1454" s="14">
        <f t="shared" si="200"/>
        <v>4</v>
      </c>
      <c r="W1454" s="14" t="str">
        <f t="shared" si="201"/>
        <v>秦琼魂火-46</v>
      </c>
      <c r="X1454" s="14">
        <f t="shared" si="202"/>
        <v>46</v>
      </c>
      <c r="Y1454" s="14" t="str">
        <f>INDEX(挂机升级突破!$BJ$4:$BT$4,INDEX(挂机升级突破!$BG$6:$BG$57,卡牌消耗!X1454))</f>
        <v>金币</v>
      </c>
      <c r="Z1454" s="14">
        <f>ROUND(INDEX(挂机升级突破!$AZ$6:$AZ$57,卡牌消耗!X1454)*INDEX(卡牌消耗!$B$8:$F$8,V1454),0)</f>
        <v>141600</v>
      </c>
      <c r="AA1454" s="14" t="str">
        <f>IF(S1454&gt;0,INDEX(挂机升级突破!$BJ$4:$BT$4,S1454),"")</f>
        <v>红色基础材料</v>
      </c>
      <c r="AB1454" s="14">
        <f>ROUND(INDEX(挂机升级突破!$BJ$6:$BT$57,卡牌消耗!X1454,S1454)*INDEX(卡牌消耗!$B$5:$F$5,V1454),0)</f>
        <v>13</v>
      </c>
      <c r="AC1454" s="14" t="str">
        <f>IF(T1454&gt;0,INDEX(挂机升级突破!$BJ$4:$BT$4,T1454),"")</f>
        <v>灵玉</v>
      </c>
      <c r="AD1454" s="14">
        <f>IF(T1454&gt;0,ROUND(INDEX(挂机升级突破!$BJ$6:$BT$57,卡牌消耗!X1454,T1454)*INDEX(卡牌消耗!$B$7:$F$7,V1454),0),"")</f>
        <v>2</v>
      </c>
    </row>
    <row r="1455" spans="16:30" ht="16.5" x14ac:dyDescent="0.2">
      <c r="P1455" s="120">
        <v>1451</v>
      </c>
      <c r="Q1455" s="14">
        <f t="shared" si="198"/>
        <v>28</v>
      </c>
      <c r="R1455" s="14">
        <f>INDEX(挂机升级突破!$BG$6:$BG$57,卡牌消耗!X1455)</f>
        <v>11</v>
      </c>
      <c r="S1455" s="14">
        <f>INDEX(挂机升级突破!BH$6:BH$57,卡牌消耗!$X1455)</f>
        <v>5</v>
      </c>
      <c r="T1455" s="14">
        <f>INDEX(挂机升级突破!BI$6:BI$57,卡牌消耗!$X1455)</f>
        <v>10</v>
      </c>
      <c r="U1455" s="14" t="str">
        <f t="shared" si="199"/>
        <v>秦琼</v>
      </c>
      <c r="V1455" s="14">
        <f t="shared" si="200"/>
        <v>4</v>
      </c>
      <c r="W1455" s="14" t="str">
        <f t="shared" si="201"/>
        <v>秦琼魂火-47</v>
      </c>
      <c r="X1455" s="14">
        <f t="shared" si="202"/>
        <v>47</v>
      </c>
      <c r="Y1455" s="14" t="str">
        <f>INDEX(挂机升级突破!$BJ$4:$BT$4,INDEX(挂机升级突破!$BG$6:$BG$57,卡牌消耗!X1455))</f>
        <v>金币</v>
      </c>
      <c r="Z1455" s="14">
        <f>ROUND(INDEX(挂机升级突破!$AZ$6:$AZ$57,卡牌消耗!X1455)*INDEX(卡牌消耗!$B$8:$F$8,V1455),0)</f>
        <v>150795</v>
      </c>
      <c r="AA1455" s="14" t="str">
        <f>IF(S1455&gt;0,INDEX(挂机升级突破!$BJ$4:$BT$4,S1455),"")</f>
        <v>红色基础材料</v>
      </c>
      <c r="AB1455" s="14">
        <f>ROUND(INDEX(挂机升级突破!$BJ$6:$BT$57,卡牌消耗!X1455,S1455)*INDEX(卡牌消耗!$B$5:$F$5,V1455),0)</f>
        <v>13</v>
      </c>
      <c r="AC1455" s="14" t="str">
        <f>IF(T1455&gt;0,INDEX(挂机升级突破!$BJ$4:$BT$4,T1455),"")</f>
        <v>灵玉</v>
      </c>
      <c r="AD1455" s="14">
        <f>IF(T1455&gt;0,ROUND(INDEX(挂机升级突破!$BJ$6:$BT$57,卡牌消耗!X1455,T1455)*INDEX(卡牌消耗!$B$7:$F$7,V1455),0),"")</f>
        <v>2</v>
      </c>
    </row>
    <row r="1456" spans="16:30" ht="16.5" x14ac:dyDescent="0.2">
      <c r="P1456" s="120">
        <v>1452</v>
      </c>
      <c r="Q1456" s="14">
        <f t="shared" si="198"/>
        <v>28</v>
      </c>
      <c r="R1456" s="14">
        <f>INDEX(挂机升级突破!$BG$6:$BG$57,卡牌消耗!X1456)</f>
        <v>11</v>
      </c>
      <c r="S1456" s="14">
        <f>INDEX(挂机升级突破!BH$6:BH$57,卡牌消耗!$X1456)</f>
        <v>5</v>
      </c>
      <c r="T1456" s="14">
        <f>INDEX(挂机升级突破!BI$6:BI$57,卡牌消耗!$X1456)</f>
        <v>10</v>
      </c>
      <c r="U1456" s="14" t="str">
        <f t="shared" si="199"/>
        <v>秦琼</v>
      </c>
      <c r="V1456" s="14">
        <f t="shared" si="200"/>
        <v>4</v>
      </c>
      <c r="W1456" s="14" t="str">
        <f t="shared" si="201"/>
        <v>秦琼魂火-48</v>
      </c>
      <c r="X1456" s="14">
        <f t="shared" si="202"/>
        <v>48</v>
      </c>
      <c r="Y1456" s="14" t="str">
        <f>INDEX(挂机升级突破!$BJ$4:$BT$4,INDEX(挂机升级突破!$BG$6:$BG$57,卡牌消耗!X1456))</f>
        <v>金币</v>
      </c>
      <c r="Z1456" s="14">
        <f>ROUND(INDEX(挂机升级突破!$AZ$6:$AZ$57,卡牌消耗!X1456)*INDEX(卡牌消耗!$B$8:$F$8,V1456),0)</f>
        <v>168195</v>
      </c>
      <c r="AA1456" s="14" t="str">
        <f>IF(S1456&gt;0,INDEX(挂机升级突破!$BJ$4:$BT$4,S1456),"")</f>
        <v>红色基础材料</v>
      </c>
      <c r="AB1456" s="14">
        <f>ROUND(INDEX(挂机升级突破!$BJ$6:$BT$57,卡牌消耗!X1456,S1456)*INDEX(卡牌消耗!$B$5:$F$5,V1456),0)</f>
        <v>13</v>
      </c>
      <c r="AC1456" s="14" t="str">
        <f>IF(T1456&gt;0,INDEX(挂机升级突破!$BJ$4:$BT$4,T1456),"")</f>
        <v>灵玉</v>
      </c>
      <c r="AD1456" s="14">
        <f>IF(T1456&gt;0,ROUND(INDEX(挂机升级突破!$BJ$6:$BT$57,卡牌消耗!X1456,T1456)*INDEX(卡牌消耗!$B$7:$F$7,V1456),0),"")</f>
        <v>2</v>
      </c>
    </row>
    <row r="1457" spans="16:30" ht="16.5" x14ac:dyDescent="0.2">
      <c r="P1457" s="120">
        <v>1453</v>
      </c>
      <c r="Q1457" s="14">
        <f t="shared" si="198"/>
        <v>28</v>
      </c>
      <c r="R1457" s="14">
        <f>INDEX(挂机升级突破!$BG$6:$BG$57,卡牌消耗!X1457)</f>
        <v>11</v>
      </c>
      <c r="S1457" s="14">
        <f>INDEX(挂机升级突破!BH$6:BH$57,卡牌消耗!$X1457)</f>
        <v>5</v>
      </c>
      <c r="T1457" s="14">
        <f>INDEX(挂机升级突破!BI$6:BI$57,卡牌消耗!$X1457)</f>
        <v>10</v>
      </c>
      <c r="U1457" s="14" t="str">
        <f t="shared" si="199"/>
        <v>秦琼</v>
      </c>
      <c r="V1457" s="14">
        <f t="shared" si="200"/>
        <v>4</v>
      </c>
      <c r="W1457" s="14" t="str">
        <f t="shared" si="201"/>
        <v>秦琼魂火-49</v>
      </c>
      <c r="X1457" s="14">
        <f t="shared" si="202"/>
        <v>49</v>
      </c>
      <c r="Y1457" s="14" t="str">
        <f>INDEX(挂机升级突破!$BJ$4:$BT$4,INDEX(挂机升级突破!$BG$6:$BG$57,卡牌消耗!X1457))</f>
        <v>金币</v>
      </c>
      <c r="Z1457" s="14">
        <f>ROUND(INDEX(挂机升级突破!$AZ$6:$AZ$57,卡牌消耗!X1457)*INDEX(卡牌消耗!$B$8:$F$8,V1457),0)</f>
        <v>176903</v>
      </c>
      <c r="AA1457" s="14" t="str">
        <f>IF(S1457&gt;0,INDEX(挂机升级突破!$BJ$4:$BT$4,S1457),"")</f>
        <v>红色基础材料</v>
      </c>
      <c r="AB1457" s="14">
        <f>ROUND(INDEX(挂机升级突破!$BJ$6:$BT$57,卡牌消耗!X1457,S1457)*INDEX(卡牌消耗!$B$5:$F$5,V1457),0)</f>
        <v>14</v>
      </c>
      <c r="AC1457" s="14" t="str">
        <f>IF(T1457&gt;0,INDEX(挂机升级突破!$BJ$4:$BT$4,T1457),"")</f>
        <v>灵玉</v>
      </c>
      <c r="AD1457" s="14">
        <f>IF(T1457&gt;0,ROUND(INDEX(挂机升级突破!$BJ$6:$BT$57,卡牌消耗!X1457,T1457)*INDEX(卡牌消耗!$B$7:$F$7,V1457),0),"")</f>
        <v>2</v>
      </c>
    </row>
    <row r="1458" spans="16:30" ht="16.5" x14ac:dyDescent="0.2">
      <c r="P1458" s="120">
        <v>1454</v>
      </c>
      <c r="Q1458" s="14">
        <f t="shared" si="198"/>
        <v>28</v>
      </c>
      <c r="R1458" s="14">
        <f>INDEX(挂机升级突破!$BG$6:$BG$57,卡牌消耗!X1458)</f>
        <v>11</v>
      </c>
      <c r="S1458" s="14">
        <f>INDEX(挂机升级突破!BH$6:BH$57,卡牌消耗!$X1458)</f>
        <v>5</v>
      </c>
      <c r="T1458" s="14">
        <f>INDEX(挂机升级突破!BI$6:BI$57,卡牌消耗!$X1458)</f>
        <v>10</v>
      </c>
      <c r="U1458" s="14" t="str">
        <f t="shared" si="199"/>
        <v>秦琼</v>
      </c>
      <c r="V1458" s="14">
        <f t="shared" si="200"/>
        <v>4</v>
      </c>
      <c r="W1458" s="14" t="str">
        <f t="shared" si="201"/>
        <v>秦琼魂火-50</v>
      </c>
      <c r="X1458" s="14">
        <f t="shared" si="202"/>
        <v>50</v>
      </c>
      <c r="Y1458" s="14" t="str">
        <f>INDEX(挂机升级突破!$BJ$4:$BT$4,INDEX(挂机升级突破!$BG$6:$BG$57,卡牌消耗!X1458))</f>
        <v>金币</v>
      </c>
      <c r="Z1458" s="14">
        <f>ROUND(INDEX(挂机升级突破!$AZ$6:$AZ$57,卡牌消耗!X1458)*INDEX(卡牌消耗!$B$8:$F$8,V1458),0)</f>
        <v>197310</v>
      </c>
      <c r="AA1458" s="14" t="str">
        <f>IF(S1458&gt;0,INDEX(挂机升级突破!$BJ$4:$BT$4,S1458),"")</f>
        <v>红色基础材料</v>
      </c>
      <c r="AB1458" s="14">
        <f>ROUND(INDEX(挂机升级突破!$BJ$6:$BT$57,卡牌消耗!X1458,S1458)*INDEX(卡牌消耗!$B$5:$F$5,V1458),0)</f>
        <v>14</v>
      </c>
      <c r="AC1458" s="14" t="str">
        <f>IF(T1458&gt;0,INDEX(挂机升级突破!$BJ$4:$BT$4,T1458),"")</f>
        <v>灵玉</v>
      </c>
      <c r="AD1458" s="14">
        <f>IF(T1458&gt;0,ROUND(INDEX(挂机升级突破!$BJ$6:$BT$57,卡牌消耗!X1458,T1458)*INDEX(卡牌消耗!$B$7:$F$7,V1458),0),"")</f>
        <v>2</v>
      </c>
    </row>
    <row r="1459" spans="16:30" ht="16.5" x14ac:dyDescent="0.2">
      <c r="P1459" s="120">
        <v>1455</v>
      </c>
      <c r="Q1459" s="14">
        <f t="shared" si="198"/>
        <v>28</v>
      </c>
      <c r="R1459" s="14">
        <f>INDEX(挂机升级突破!$BG$6:$BG$57,卡牌消耗!X1459)</f>
        <v>11</v>
      </c>
      <c r="S1459" s="14">
        <f>INDEX(挂机升级突破!BH$6:BH$57,卡牌消耗!$X1459)</f>
        <v>5</v>
      </c>
      <c r="T1459" s="14">
        <f>INDEX(挂机升级突破!BI$6:BI$57,卡牌消耗!$X1459)</f>
        <v>10</v>
      </c>
      <c r="U1459" s="14" t="str">
        <f t="shared" si="199"/>
        <v>秦琼</v>
      </c>
      <c r="V1459" s="14">
        <f t="shared" si="200"/>
        <v>4</v>
      </c>
      <c r="W1459" s="14" t="str">
        <f t="shared" si="201"/>
        <v>秦琼魂火-51</v>
      </c>
      <c r="X1459" s="14">
        <f t="shared" si="202"/>
        <v>51</v>
      </c>
      <c r="Y1459" s="14" t="str">
        <f>INDEX(挂机升级突破!$BJ$4:$BT$4,INDEX(挂机升级突破!$BG$6:$BG$57,卡牌消耗!X1459))</f>
        <v>金币</v>
      </c>
      <c r="Z1459" s="14">
        <f>ROUND(INDEX(挂机升级突破!$AZ$6:$AZ$57,卡牌消耗!X1459)*INDEX(卡牌消耗!$B$8:$F$8,V1459),0)</f>
        <v>205920</v>
      </c>
      <c r="AA1459" s="14" t="str">
        <f>IF(S1459&gt;0,INDEX(挂机升级突破!$BJ$4:$BT$4,S1459),"")</f>
        <v>红色基础材料</v>
      </c>
      <c r="AB1459" s="14">
        <f>ROUND(INDEX(挂机升级突破!$BJ$6:$BT$57,卡牌消耗!X1459,S1459)*INDEX(卡牌消耗!$B$5:$F$5,V1459),0)</f>
        <v>14</v>
      </c>
      <c r="AC1459" s="14" t="str">
        <f>IF(T1459&gt;0,INDEX(挂机升级突破!$BJ$4:$BT$4,T1459),"")</f>
        <v>灵玉</v>
      </c>
      <c r="AD1459" s="14">
        <f>IF(T1459&gt;0,ROUND(INDEX(挂机升级突破!$BJ$6:$BT$57,卡牌消耗!X1459,T1459)*INDEX(卡牌消耗!$B$7:$F$7,V1459),0),"")</f>
        <v>2</v>
      </c>
    </row>
    <row r="1460" spans="16:30" ht="16.5" x14ac:dyDescent="0.2">
      <c r="P1460" s="120">
        <v>1456</v>
      </c>
      <c r="Q1460" s="14">
        <f t="shared" si="198"/>
        <v>28</v>
      </c>
      <c r="R1460" s="14">
        <f>INDEX(挂机升级突破!$BG$6:$BG$57,卡牌消耗!X1460)</f>
        <v>11</v>
      </c>
      <c r="S1460" s="14">
        <f>INDEX(挂机升级突破!BH$6:BH$57,卡牌消耗!$X1460)</f>
        <v>5</v>
      </c>
      <c r="T1460" s="14">
        <f>INDEX(挂机升级突破!BI$6:BI$57,卡牌消耗!$X1460)</f>
        <v>10</v>
      </c>
      <c r="U1460" s="14" t="str">
        <f t="shared" si="199"/>
        <v>秦琼</v>
      </c>
      <c r="V1460" s="14">
        <f t="shared" si="200"/>
        <v>4</v>
      </c>
      <c r="W1460" s="14" t="str">
        <f t="shared" si="201"/>
        <v>秦琼魂火-52</v>
      </c>
      <c r="X1460" s="14">
        <f t="shared" si="202"/>
        <v>52</v>
      </c>
      <c r="Y1460" s="14" t="str">
        <f>INDEX(挂机升级突破!$BJ$4:$BT$4,INDEX(挂机升级突破!$BG$6:$BG$57,卡牌消耗!X1460))</f>
        <v>金币</v>
      </c>
      <c r="Z1460" s="14">
        <f>ROUND(INDEX(挂机升级突破!$AZ$6:$AZ$57,卡牌消耗!X1460)*INDEX(卡牌消耗!$B$8:$F$8,V1460),0)</f>
        <v>229680</v>
      </c>
      <c r="AA1460" s="14" t="str">
        <f>IF(S1460&gt;0,INDEX(挂机升级突破!$BJ$4:$BT$4,S1460),"")</f>
        <v>红色基础材料</v>
      </c>
      <c r="AB1460" s="14">
        <f>ROUND(INDEX(挂机升级突破!$BJ$6:$BT$57,卡牌消耗!X1460,S1460)*INDEX(卡牌消耗!$B$5:$F$5,V1460),0)</f>
        <v>14</v>
      </c>
      <c r="AC1460" s="14" t="str">
        <f>IF(T1460&gt;0,INDEX(挂机升级突破!$BJ$4:$BT$4,T1460),"")</f>
        <v>灵玉</v>
      </c>
      <c r="AD1460" s="14">
        <f>IF(T1460&gt;0,ROUND(INDEX(挂机升级突破!$BJ$6:$BT$57,卡牌消耗!X1460,T1460)*INDEX(卡牌消耗!$B$7:$F$7,V1460),0),"")</f>
        <v>2</v>
      </c>
    </row>
  </sheetData>
  <mergeCells count="6">
    <mergeCell ref="H44:O44"/>
    <mergeCell ref="AX3:BH3"/>
    <mergeCell ref="A3:F3"/>
    <mergeCell ref="I3:M3"/>
    <mergeCell ref="I11:M11"/>
    <mergeCell ref="P3:AD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E1685"/>
  <sheetViews>
    <sheetView topLeftCell="G1" workbookViewId="0">
      <selection activeCell="FE4" sqref="FE4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2" customWidth="1"/>
    <col min="133" max="133" width="11.25" style="117" customWidth="1"/>
    <col min="134" max="135" width="10.875" style="117" customWidth="1"/>
    <col min="136" max="136" width="13.125" customWidth="1"/>
    <col min="137" max="137" width="10.875" customWidth="1"/>
    <col min="138" max="138" width="11.5" customWidth="1"/>
    <col min="139" max="139" width="10.875" customWidth="1"/>
    <col min="141" max="141" width="9" style="117"/>
    <col min="143" max="143" width="9" style="117"/>
    <col min="147" max="147" width="12.375" customWidth="1"/>
    <col min="148" max="148" width="11.875" customWidth="1"/>
    <col min="150" max="150" width="12.75" customWidth="1"/>
    <col min="151" max="151" width="12.125" customWidth="1"/>
    <col min="153" max="153" width="12.75" customWidth="1"/>
    <col min="154" max="154" width="13.625" customWidth="1"/>
    <col min="157" max="157" width="11" style="117" customWidth="1"/>
    <col min="158" max="158" width="11.125" style="117" customWidth="1"/>
    <col min="159" max="159" width="11.375" style="117" customWidth="1"/>
    <col min="160" max="163" width="9" style="117"/>
    <col min="165" max="165" width="9" style="117"/>
    <col min="167" max="167" width="26.75" style="117" customWidth="1"/>
    <col min="168" max="168" width="9" style="117"/>
    <col min="169" max="169" width="11" customWidth="1"/>
    <col min="170" max="170" width="12.625" customWidth="1"/>
    <col min="171" max="171" width="12.5" customWidth="1"/>
    <col min="172" max="172" width="14" customWidth="1"/>
    <col min="173" max="173" width="11.375" customWidth="1"/>
    <col min="174" max="174" width="11.875" customWidth="1"/>
    <col min="175" max="175" width="11" customWidth="1"/>
    <col min="180" max="180" width="9.25" customWidth="1"/>
    <col min="182" max="182" width="13.125" customWidth="1"/>
    <col min="183" max="183" width="10.25" customWidth="1"/>
    <col min="184" max="184" width="9.875" customWidth="1"/>
    <col min="185" max="185" width="12.375" customWidth="1"/>
  </cols>
  <sheetData>
    <row r="2" spans="1:187" x14ac:dyDescent="0.2">
      <c r="A2" t="s">
        <v>657</v>
      </c>
    </row>
    <row r="3" spans="1:187" ht="16.5" x14ac:dyDescent="0.2">
      <c r="A3" s="94" t="s">
        <v>648</v>
      </c>
      <c r="B3" s="93">
        <v>5</v>
      </c>
      <c r="C3" s="96" t="s">
        <v>658</v>
      </c>
      <c r="D3" s="95">
        <v>3</v>
      </c>
      <c r="DT3">
        <v>1</v>
      </c>
      <c r="DU3">
        <v>2</v>
      </c>
      <c r="DV3">
        <v>3</v>
      </c>
      <c r="DW3">
        <v>4</v>
      </c>
      <c r="FN3">
        <v>1</v>
      </c>
      <c r="FO3">
        <v>1</v>
      </c>
      <c r="FP3">
        <v>2</v>
      </c>
      <c r="FQ3">
        <v>2</v>
      </c>
      <c r="FR3">
        <v>3</v>
      </c>
      <c r="FS3">
        <v>3</v>
      </c>
    </row>
    <row r="4" spans="1:187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96" t="s">
        <v>245</v>
      </c>
      <c r="BW4" s="37">
        <v>0</v>
      </c>
      <c r="BX4" s="37">
        <v>0</v>
      </c>
      <c r="BY4" s="37">
        <v>0</v>
      </c>
      <c r="BZ4" s="37">
        <v>0</v>
      </c>
      <c r="CG4" s="144" t="s">
        <v>709</v>
      </c>
      <c r="CH4" s="144"/>
      <c r="CI4" s="144"/>
      <c r="CJ4" s="144"/>
      <c r="CK4" s="144" t="s">
        <v>710</v>
      </c>
      <c r="CL4" s="144"/>
      <c r="CM4" s="144"/>
      <c r="CN4" s="144"/>
      <c r="CO4" s="144" t="s">
        <v>137</v>
      </c>
      <c r="CP4" s="144"/>
      <c r="CQ4" s="144"/>
      <c r="CR4" s="144"/>
      <c r="CW4" s="144" t="s">
        <v>707</v>
      </c>
      <c r="CX4" s="144"/>
      <c r="CY4" s="144"/>
      <c r="CZ4" s="144"/>
      <c r="DC4" s="143" t="s">
        <v>705</v>
      </c>
      <c r="DD4" s="143"/>
      <c r="DE4" s="143"/>
      <c r="DF4" s="143"/>
      <c r="DG4" s="144" t="s">
        <v>708</v>
      </c>
      <c r="DH4" s="144"/>
      <c r="DI4" s="144"/>
      <c r="DJ4" s="144"/>
      <c r="DK4" s="143" t="s">
        <v>706</v>
      </c>
      <c r="DL4" s="143"/>
      <c r="DM4" s="143"/>
      <c r="DN4" s="143"/>
    </row>
    <row r="5" spans="1:187" ht="17.25" x14ac:dyDescent="0.2">
      <c r="A5" s="12" t="s">
        <v>629</v>
      </c>
      <c r="B5" s="12" t="s">
        <v>76</v>
      </c>
      <c r="C5" s="12" t="s">
        <v>647</v>
      </c>
      <c r="D5" s="12" t="s">
        <v>659</v>
      </c>
      <c r="E5" s="12" t="s">
        <v>417</v>
      </c>
      <c r="F5" s="12" t="s">
        <v>630</v>
      </c>
      <c r="G5" s="12" t="s">
        <v>631</v>
      </c>
      <c r="H5" s="12" t="s">
        <v>632</v>
      </c>
      <c r="I5" s="12" t="s">
        <v>633</v>
      </c>
      <c r="J5" s="12" t="s">
        <v>630</v>
      </c>
      <c r="K5" s="12" t="s">
        <v>631</v>
      </c>
      <c r="L5" s="12" t="s">
        <v>632</v>
      </c>
      <c r="M5" s="12" t="s">
        <v>633</v>
      </c>
      <c r="N5" s="12" t="s">
        <v>630</v>
      </c>
      <c r="O5" s="12" t="s">
        <v>631</v>
      </c>
      <c r="P5" s="12" t="s">
        <v>632</v>
      </c>
      <c r="Q5" s="12" t="s">
        <v>633</v>
      </c>
      <c r="R5" s="12" t="s">
        <v>660</v>
      </c>
      <c r="S5" s="12" t="s">
        <v>84</v>
      </c>
      <c r="T5" s="12" t="s">
        <v>630</v>
      </c>
      <c r="U5" s="12" t="s">
        <v>631</v>
      </c>
      <c r="V5" s="12" t="s">
        <v>632</v>
      </c>
      <c r="W5" s="12" t="s">
        <v>633</v>
      </c>
      <c r="X5" s="12" t="s">
        <v>630</v>
      </c>
      <c r="Y5" s="12" t="s">
        <v>631</v>
      </c>
      <c r="Z5" s="12" t="s">
        <v>632</v>
      </c>
      <c r="AA5" s="12" t="s">
        <v>633</v>
      </c>
      <c r="AB5" s="12" t="s">
        <v>661</v>
      </c>
      <c r="AC5" s="12" t="s">
        <v>84</v>
      </c>
      <c r="AD5" s="12" t="s">
        <v>630</v>
      </c>
      <c r="AE5" s="12" t="s">
        <v>631</v>
      </c>
      <c r="AF5" s="12" t="s">
        <v>632</v>
      </c>
      <c r="AG5" s="12" t="s">
        <v>633</v>
      </c>
      <c r="AH5" s="12" t="s">
        <v>630</v>
      </c>
      <c r="AI5" s="12" t="s">
        <v>631</v>
      </c>
      <c r="AJ5" s="12" t="s">
        <v>632</v>
      </c>
      <c r="AK5" s="12" t="s">
        <v>633</v>
      </c>
      <c r="AN5" s="12" t="s">
        <v>640</v>
      </c>
      <c r="AO5" s="12" t="s">
        <v>641</v>
      </c>
      <c r="AP5" s="12" t="s">
        <v>711</v>
      </c>
      <c r="AQ5" s="12" t="s">
        <v>712</v>
      </c>
      <c r="AR5" s="12" t="s">
        <v>713</v>
      </c>
      <c r="AT5" s="47" t="s">
        <v>654</v>
      </c>
      <c r="AU5" s="12" t="s">
        <v>246</v>
      </c>
      <c r="AV5" s="12" t="s">
        <v>46</v>
      </c>
      <c r="AW5" s="12" t="s">
        <v>147</v>
      </c>
      <c r="AX5" s="12" t="s">
        <v>147</v>
      </c>
      <c r="AZ5" s="12" t="s">
        <v>652</v>
      </c>
      <c r="BA5" s="12" t="s">
        <v>649</v>
      </c>
      <c r="BB5" s="12" t="s">
        <v>650</v>
      </c>
      <c r="BC5" s="12" t="s">
        <v>651</v>
      </c>
      <c r="BD5" s="12" t="s">
        <v>918</v>
      </c>
      <c r="BE5" s="12" t="s">
        <v>919</v>
      </c>
      <c r="BF5" s="12" t="s">
        <v>630</v>
      </c>
      <c r="BG5" s="12" t="s">
        <v>631</v>
      </c>
      <c r="BH5" s="12" t="s">
        <v>632</v>
      </c>
      <c r="BI5" s="12" t="s">
        <v>633</v>
      </c>
      <c r="BJ5" s="12" t="s">
        <v>630</v>
      </c>
      <c r="BK5" s="12" t="s">
        <v>631</v>
      </c>
      <c r="BL5" s="12" t="s">
        <v>632</v>
      </c>
      <c r="BM5" s="12" t="s">
        <v>633</v>
      </c>
      <c r="BN5" s="12" t="s">
        <v>630</v>
      </c>
      <c r="BO5" s="12" t="s">
        <v>631</v>
      </c>
      <c r="BP5" s="12" t="s">
        <v>632</v>
      </c>
      <c r="BQ5" s="12" t="s">
        <v>633</v>
      </c>
      <c r="BR5" s="12" t="s">
        <v>670</v>
      </c>
      <c r="BS5" s="12" t="s">
        <v>630</v>
      </c>
      <c r="BT5" s="12" t="s">
        <v>631</v>
      </c>
      <c r="BU5" s="12" t="s">
        <v>632</v>
      </c>
      <c r="BV5" s="12" t="s">
        <v>633</v>
      </c>
      <c r="BW5" s="12" t="s">
        <v>630</v>
      </c>
      <c r="BX5" s="12" t="s">
        <v>631</v>
      </c>
      <c r="BY5" s="12" t="s">
        <v>632</v>
      </c>
      <c r="BZ5" s="12" t="s">
        <v>633</v>
      </c>
      <c r="CC5" s="12" t="s">
        <v>74</v>
      </c>
      <c r="CD5" s="12" t="s">
        <v>37</v>
      </c>
      <c r="CE5" s="12" t="s">
        <v>703</v>
      </c>
      <c r="CF5" s="12" t="s">
        <v>249</v>
      </c>
      <c r="CG5" s="12" t="s">
        <v>630</v>
      </c>
      <c r="CH5" s="12" t="s">
        <v>631</v>
      </c>
      <c r="CI5" s="12" t="s">
        <v>632</v>
      </c>
      <c r="CJ5" s="12" t="s">
        <v>633</v>
      </c>
      <c r="CK5" s="12" t="s">
        <v>630</v>
      </c>
      <c r="CL5" s="12" t="s">
        <v>631</v>
      </c>
      <c r="CM5" s="12" t="s">
        <v>632</v>
      </c>
      <c r="CN5" s="12" t="s">
        <v>633</v>
      </c>
      <c r="CO5" s="12" t="s">
        <v>630</v>
      </c>
      <c r="CP5" s="12" t="s">
        <v>631</v>
      </c>
      <c r="CQ5" s="12" t="s">
        <v>632</v>
      </c>
      <c r="CR5" s="12" t="s">
        <v>633</v>
      </c>
      <c r="CU5" s="12" t="s">
        <v>74</v>
      </c>
      <c r="CV5" s="12" t="s">
        <v>37</v>
      </c>
      <c r="CW5" s="12" t="s">
        <v>630</v>
      </c>
      <c r="CX5" s="12" t="s">
        <v>631</v>
      </c>
      <c r="CY5" s="12" t="s">
        <v>632</v>
      </c>
      <c r="CZ5" s="12" t="s">
        <v>633</v>
      </c>
      <c r="DA5" s="12" t="s">
        <v>704</v>
      </c>
      <c r="DB5" s="12" t="s">
        <v>37</v>
      </c>
      <c r="DC5" s="12" t="s">
        <v>630</v>
      </c>
      <c r="DD5" s="12" t="s">
        <v>631</v>
      </c>
      <c r="DE5" s="12" t="s">
        <v>632</v>
      </c>
      <c r="DF5" s="12" t="s">
        <v>633</v>
      </c>
      <c r="DG5" s="12" t="s">
        <v>630</v>
      </c>
      <c r="DH5" s="12" t="s">
        <v>631</v>
      </c>
      <c r="DI5" s="12" t="s">
        <v>632</v>
      </c>
      <c r="DJ5" s="12" t="s">
        <v>633</v>
      </c>
      <c r="DK5" s="12" t="s">
        <v>630</v>
      </c>
      <c r="DL5" s="12" t="s">
        <v>631</v>
      </c>
      <c r="DM5" s="12" t="s">
        <v>632</v>
      </c>
      <c r="DN5" s="12" t="s">
        <v>633</v>
      </c>
      <c r="DQ5" s="12" t="s">
        <v>920</v>
      </c>
      <c r="DR5" s="12" t="s">
        <v>921</v>
      </c>
      <c r="DS5" s="12" t="s">
        <v>922</v>
      </c>
      <c r="DT5" s="12" t="s">
        <v>923</v>
      </c>
      <c r="DU5" s="12" t="s">
        <v>924</v>
      </c>
      <c r="DV5" s="12" t="s">
        <v>925</v>
      </c>
      <c r="DW5" s="12" t="s">
        <v>926</v>
      </c>
      <c r="DX5" s="12" t="s">
        <v>927</v>
      </c>
      <c r="DY5" s="12" t="s">
        <v>928</v>
      </c>
      <c r="EC5" s="12" t="s">
        <v>1050</v>
      </c>
      <c r="ED5" s="12" t="s">
        <v>1035</v>
      </c>
      <c r="EE5" s="12" t="s">
        <v>1036</v>
      </c>
      <c r="EF5" s="12" t="s">
        <v>943</v>
      </c>
      <c r="EG5" s="12" t="s">
        <v>944</v>
      </c>
      <c r="EH5" s="12" t="s">
        <v>1034</v>
      </c>
      <c r="EI5" s="12" t="s">
        <v>1037</v>
      </c>
      <c r="EJ5" s="12" t="s">
        <v>948</v>
      </c>
      <c r="EK5" s="12" t="s">
        <v>1039</v>
      </c>
      <c r="EL5" s="12" t="s">
        <v>949</v>
      </c>
      <c r="EM5" s="12"/>
      <c r="EN5" s="12" t="s">
        <v>942</v>
      </c>
      <c r="EP5" s="12" t="s">
        <v>929</v>
      </c>
      <c r="EQ5" s="12" t="s">
        <v>930</v>
      </c>
      <c r="ER5" s="12" t="s">
        <v>931</v>
      </c>
      <c r="ES5" s="12" t="s">
        <v>932</v>
      </c>
      <c r="ET5" s="12" t="s">
        <v>933</v>
      </c>
      <c r="EU5" s="12" t="s">
        <v>934</v>
      </c>
      <c r="EV5" s="12" t="s">
        <v>935</v>
      </c>
      <c r="EW5" s="12" t="s">
        <v>936</v>
      </c>
      <c r="EX5" s="12" t="s">
        <v>937</v>
      </c>
      <c r="FA5" s="12" t="s">
        <v>966</v>
      </c>
      <c r="FB5" s="12" t="s">
        <v>1044</v>
      </c>
      <c r="FC5" s="12" t="s">
        <v>951</v>
      </c>
      <c r="FH5" s="12" t="s">
        <v>1040</v>
      </c>
      <c r="FI5" s="12" t="s">
        <v>1049</v>
      </c>
      <c r="FJ5" s="12" t="s">
        <v>1041</v>
      </c>
      <c r="FK5" s="12" t="s">
        <v>1048</v>
      </c>
      <c r="FL5" s="12" t="s">
        <v>1043</v>
      </c>
      <c r="FM5" s="12" t="s">
        <v>1042</v>
      </c>
      <c r="FN5" s="12" t="s">
        <v>1035</v>
      </c>
      <c r="FO5" s="12" t="s">
        <v>1036</v>
      </c>
      <c r="FP5" s="12" t="s">
        <v>943</v>
      </c>
      <c r="FQ5" s="12" t="s">
        <v>944</v>
      </c>
      <c r="FR5" s="12" t="s">
        <v>1034</v>
      </c>
      <c r="FS5" s="12" t="s">
        <v>1037</v>
      </c>
      <c r="FT5" s="12" t="s">
        <v>948</v>
      </c>
      <c r="FU5" s="12" t="s">
        <v>1039</v>
      </c>
      <c r="FV5" s="12" t="s">
        <v>949</v>
      </c>
      <c r="FW5" s="12" t="s">
        <v>929</v>
      </c>
      <c r="FX5" s="12" t="s">
        <v>930</v>
      </c>
      <c r="FY5" s="12" t="s">
        <v>931</v>
      </c>
      <c r="FZ5" s="12" t="s">
        <v>932</v>
      </c>
      <c r="GA5" s="12" t="s">
        <v>933</v>
      </c>
      <c r="GB5" s="12" t="s">
        <v>934</v>
      </c>
      <c r="GC5" s="12" t="s">
        <v>935</v>
      </c>
      <c r="GD5" s="12" t="s">
        <v>936</v>
      </c>
      <c r="GE5" s="12" t="s">
        <v>937</v>
      </c>
    </row>
    <row r="6" spans="1:187" ht="16.5" x14ac:dyDescent="0.2">
      <c r="A6" s="95">
        <v>0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  <c r="R6" s="95">
        <v>0</v>
      </c>
      <c r="S6" s="95">
        <v>0</v>
      </c>
      <c r="T6" s="95">
        <v>0</v>
      </c>
      <c r="U6" s="95">
        <v>0</v>
      </c>
      <c r="V6" s="95">
        <v>0</v>
      </c>
      <c r="W6" s="95">
        <v>0</v>
      </c>
      <c r="X6" s="95">
        <v>0</v>
      </c>
      <c r="Y6" s="95">
        <v>0</v>
      </c>
      <c r="Z6" s="95">
        <v>0</v>
      </c>
      <c r="AA6" s="95">
        <v>0</v>
      </c>
      <c r="AB6" s="95">
        <v>0</v>
      </c>
      <c r="AC6" s="95">
        <v>0</v>
      </c>
      <c r="AD6" s="95">
        <v>0</v>
      </c>
      <c r="AE6" s="95">
        <v>0</v>
      </c>
      <c r="AF6" s="95">
        <v>0</v>
      </c>
      <c r="AG6" s="95">
        <v>0</v>
      </c>
      <c r="AH6" s="95">
        <v>0</v>
      </c>
      <c r="AI6" s="95">
        <v>0</v>
      </c>
      <c r="AJ6" s="95">
        <v>0</v>
      </c>
      <c r="AK6" s="95">
        <v>0</v>
      </c>
      <c r="AN6" s="93" t="s">
        <v>630</v>
      </c>
      <c r="AO6" s="93">
        <v>5</v>
      </c>
      <c r="AP6" s="97">
        <v>20</v>
      </c>
      <c r="AQ6" s="97"/>
      <c r="AR6" s="97">
        <f>AO6*AP6*1000</f>
        <v>100000</v>
      </c>
      <c r="AT6" s="95" t="s">
        <v>655</v>
      </c>
      <c r="AU6" s="95">
        <v>108</v>
      </c>
      <c r="AV6" s="95">
        <f>AU$4/AU6</f>
        <v>4860</v>
      </c>
      <c r="AW6" s="34">
        <v>1</v>
      </c>
      <c r="AX6" s="34">
        <v>1</v>
      </c>
      <c r="AZ6" s="93">
        <v>1</v>
      </c>
      <c r="BA6" s="93">
        <v>37</v>
      </c>
      <c r="BB6" s="93" t="s">
        <v>653</v>
      </c>
      <c r="BC6" s="93"/>
      <c r="BD6" s="110">
        <v>1</v>
      </c>
      <c r="BE6" s="110"/>
      <c r="BF6" s="19">
        <v>0.2</v>
      </c>
      <c r="BG6" s="93"/>
      <c r="BH6" s="93"/>
      <c r="BI6" s="93"/>
      <c r="BJ6" s="95">
        <f t="shared" ref="BJ6:BJ13" si="0">$N$16*BF6</f>
        <v>357.99600000000004</v>
      </c>
      <c r="BK6" s="95">
        <f t="shared" ref="BK6:BK13" si="1">$O$16*BG6</f>
        <v>0</v>
      </c>
      <c r="BL6" s="95">
        <f t="shared" ref="BL6:BL13" si="2">$P$16*BH6</f>
        <v>0</v>
      </c>
      <c r="BM6" s="95">
        <f t="shared" ref="BM6:BM13" si="3">$Q$16*BI6</f>
        <v>0</v>
      </c>
      <c r="BN6" s="95">
        <f t="shared" ref="BN6:BN13" si="4">$X$16*BF6</f>
        <v>626.5</v>
      </c>
      <c r="BO6" s="95">
        <f t="shared" ref="BO6:BO13" si="5">$Y$16*BG6</f>
        <v>0</v>
      </c>
      <c r="BP6" s="95">
        <f t="shared" ref="BP6:BP13" si="6">$Z$16*BH6</f>
        <v>0</v>
      </c>
      <c r="BQ6" s="95">
        <f t="shared" ref="BQ6:BQ13" si="7">$AA$16*BI6</f>
        <v>0</v>
      </c>
      <c r="BR6" s="95">
        <v>7</v>
      </c>
      <c r="BS6" s="95">
        <f t="shared" ref="BS6:BT13" si="8">$AH$16*BF6</f>
        <v>663.04</v>
      </c>
      <c r="BT6" s="95">
        <f t="shared" si="8"/>
        <v>0</v>
      </c>
      <c r="BU6" s="95">
        <f t="shared" ref="BU6:BU13" si="9">$AJ$16*BH6</f>
        <v>0</v>
      </c>
      <c r="BV6" s="95">
        <f t="shared" ref="BV6:BV13" si="10">$AK$16*BI6</f>
        <v>0</v>
      </c>
      <c r="BW6" s="14">
        <f>BS6/(1-BW$4)</f>
        <v>663.04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95">
        <v>1</v>
      </c>
      <c r="CD6" s="95">
        <f>INDEX(节奏总表!$AH$4:$AH$153,MATCH(专属武器强化!CC6,节奏总表!$AP$4:$AP$153,1))</f>
        <v>32</v>
      </c>
      <c r="CE6" s="95"/>
      <c r="CF6" s="95">
        <f t="shared" ref="CF6:CF37" si="12">MATCH(CD6,$B$6:$B$15,1)-1</f>
        <v>0</v>
      </c>
      <c r="CG6" s="14">
        <f t="shared" ref="CG6:CG37" si="13">IF($CF6&gt;0,INDEX(AD$7:AD$15,$CF6),0)*$B$3</f>
        <v>0</v>
      </c>
      <c r="CH6" s="14">
        <f t="shared" ref="CH6:CH37" si="14">IF($CF6&gt;0,INDEX(AE$7:AE$15,$CF6),0)*$B$3</f>
        <v>0</v>
      </c>
      <c r="CI6" s="14">
        <f t="shared" ref="CI6:CI37" si="15">IF($CF6&gt;0,INDEX(AF$7:AF$15,$CF6),0)*$B$3</f>
        <v>0</v>
      </c>
      <c r="CJ6" s="14">
        <f t="shared" ref="CJ6:CJ37" si="16">IF($CF6&gt;0,INDEX(AG$7:AG$15,$CF6),0)*$B$3</f>
        <v>0</v>
      </c>
      <c r="CK6" s="14"/>
      <c r="CL6" s="14"/>
      <c r="CM6" s="14"/>
      <c r="CN6" s="14"/>
      <c r="CO6" s="14">
        <f>SUM(CG$6:CG6)</f>
        <v>0</v>
      </c>
      <c r="CP6" s="14">
        <f>SUM(CH$6:CH6)</f>
        <v>0</v>
      </c>
      <c r="CQ6" s="14">
        <f>SUM(CI$6:CI6)</f>
        <v>0</v>
      </c>
      <c r="CR6" s="14">
        <f>SUM(CJ$6:CJ6)</f>
        <v>0</v>
      </c>
      <c r="CU6" s="97">
        <v>1</v>
      </c>
      <c r="CV6" s="14">
        <f>INDEX(节奏总表!$BW$4:$BW$63,专属武器强化!CU6)</f>
        <v>32</v>
      </c>
      <c r="CW6" s="14">
        <f t="shared" ref="CW6:CW37" si="17">INDEX(CO$6:CO$65,$CU6)</f>
        <v>0</v>
      </c>
      <c r="CX6" s="14">
        <f t="shared" ref="CX6:CZ6" si="18">INDEX(CP$6:CP$65,$CU6)</f>
        <v>0</v>
      </c>
      <c r="CY6" s="14">
        <f t="shared" si="18"/>
        <v>0</v>
      </c>
      <c r="CZ6" s="14">
        <f t="shared" si="18"/>
        <v>0</v>
      </c>
      <c r="DA6" s="97"/>
      <c r="DB6" s="97"/>
      <c r="DC6" s="14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Q6" s="110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4.1700628930817603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t="s">
        <v>938</v>
      </c>
      <c r="EC6" s="117">
        <v>2</v>
      </c>
      <c r="ED6" s="117" t="s">
        <v>1038</v>
      </c>
      <c r="EE6" s="117">
        <v>1000</v>
      </c>
      <c r="EF6" t="s">
        <v>938</v>
      </c>
      <c r="EG6">
        <v>1</v>
      </c>
      <c r="EJ6">
        <f t="shared" ref="EJ6:EJ37" si="20">ROUND(1/EN6,2)</f>
        <v>0.24</v>
      </c>
      <c r="EK6" s="117">
        <v>1</v>
      </c>
      <c r="EL6">
        <f>EX6</f>
        <v>6</v>
      </c>
      <c r="EN6">
        <f t="shared" ref="EN6:EN14" si="21">DT6/EG6</f>
        <v>4.1700628930817603</v>
      </c>
      <c r="EP6">
        <v>0</v>
      </c>
      <c r="EQ6">
        <v>1</v>
      </c>
      <c r="ER6">
        <f t="shared" ref="ER6:ER37" si="22">ROUND(EN6*0.35,0)</f>
        <v>1</v>
      </c>
      <c r="ES6" s="103">
        <f t="shared" ref="ES6:ES37" si="23">ROUND(1/EN6/2,4)</f>
        <v>0.11990000000000001</v>
      </c>
      <c r="ET6">
        <v>1</v>
      </c>
      <c r="EU6">
        <f t="shared" ref="EU6:EU37" si="24">ROUND(EN6*0.7,0)</f>
        <v>3</v>
      </c>
      <c r="EV6" s="103">
        <f t="shared" ref="EV6:EV37" si="25">ROUND(2/EN6,4)</f>
        <v>0.47960000000000003</v>
      </c>
      <c r="EW6">
        <v>1</v>
      </c>
      <c r="EX6">
        <f t="shared" ref="EX6:EX37" si="26">ROUND(EN6*1.5,0)</f>
        <v>6</v>
      </c>
      <c r="FA6" s="116">
        <v>1102001</v>
      </c>
      <c r="FB6" s="116">
        <f>FA6+400000</f>
        <v>1502001</v>
      </c>
      <c r="FC6" s="116" t="s">
        <v>199</v>
      </c>
      <c r="FH6" s="116">
        <v>1</v>
      </c>
      <c r="FI6" s="116">
        <f>IF(FM6&gt;0,(FL6-1)*9+FM6,0)</f>
        <v>0</v>
      </c>
      <c r="FJ6" s="116">
        <f>INT((FH6-1)/80+1)</f>
        <v>1</v>
      </c>
      <c r="FK6" s="116" t="str">
        <f>INDEX($FC$6:$FC$26,FJ6)&amp;"专属武器-魂珠-"&amp;FL6&amp;" "&amp;FM6&amp;"级"</f>
        <v>关羽专属武器-魂珠-1 0级</v>
      </c>
      <c r="FL6" s="116">
        <f>INT((FH6-(FJ6-1)*80-1)/10)+1</f>
        <v>1</v>
      </c>
      <c r="FM6" s="116">
        <f>FH6-(FJ6-1)*80-(FL6-1)*10-1</f>
        <v>0</v>
      </c>
      <c r="FN6" s="116" t="str">
        <f>IF($FM6&gt;0,IF(INDEX($EC$6:$EC$77,$FI6)&gt;=FN$3,INDEX(ED$6:ED$77,$FI6),""),"")</f>
        <v/>
      </c>
      <c r="FO6" s="116" t="str">
        <f t="shared" ref="FO6:FS6" si="27">IF($FM6&gt;0,IF(INDEX($EC$6:$EC$77,$FI6)&gt;=FO$3,INDEX(EE$6:EE$77,$FI6),""),"")</f>
        <v/>
      </c>
      <c r="FP6" s="116" t="str">
        <f t="shared" si="27"/>
        <v/>
      </c>
      <c r="FQ6" s="116" t="str">
        <f t="shared" si="27"/>
        <v/>
      </c>
      <c r="FR6" s="116" t="str">
        <f t="shared" si="27"/>
        <v/>
      </c>
      <c r="FS6" s="116" t="str">
        <f t="shared" si="27"/>
        <v/>
      </c>
      <c r="FT6" s="116" t="str">
        <f t="shared" ref="FT6:FV6" si="28">IF($FM6&gt;0,INDEX(EJ$6:EJ$77,$FI6),"")</f>
        <v/>
      </c>
      <c r="FU6" s="116" t="str">
        <f t="shared" si="28"/>
        <v/>
      </c>
      <c r="FV6" s="116" t="str">
        <f t="shared" si="28"/>
        <v/>
      </c>
      <c r="FW6" s="116" t="str">
        <f>IF($FM6&gt;0,INDEX(EP$6:EP$77,$FI6),"")</f>
        <v/>
      </c>
      <c r="FX6" s="116" t="str">
        <f t="shared" ref="FX6:GE6" si="29">IF($FM6&gt;0,INDEX(EQ$6:EQ$77,$FI6),"")</f>
        <v/>
      </c>
      <c r="FY6" s="116" t="str">
        <f t="shared" si="29"/>
        <v/>
      </c>
      <c r="FZ6" s="116" t="str">
        <f t="shared" si="29"/>
        <v/>
      </c>
      <c r="GA6" s="116" t="str">
        <f t="shared" si="29"/>
        <v/>
      </c>
      <c r="GB6" s="116" t="str">
        <f t="shared" si="29"/>
        <v/>
      </c>
      <c r="GC6" s="116" t="str">
        <f t="shared" si="29"/>
        <v/>
      </c>
      <c r="GD6" s="116" t="str">
        <f t="shared" si="29"/>
        <v/>
      </c>
      <c r="GE6" s="116" t="str">
        <f t="shared" si="29"/>
        <v/>
      </c>
    </row>
    <row r="7" spans="1:187" ht="16.5" x14ac:dyDescent="0.2">
      <c r="A7" s="93">
        <v>1</v>
      </c>
      <c r="B7" s="93">
        <v>37</v>
      </c>
      <c r="C7" s="14">
        <f>INDEX(节奏总表!$AL$4:$AL$153,专属武器强化!B8)-INDEX(节奏总表!$AL$4:$AL$153,专属武器强化!B7)</f>
        <v>3.0799999999999996</v>
      </c>
      <c r="D7" s="95">
        <v>50</v>
      </c>
      <c r="E7" s="14">
        <f t="shared" ref="E7:E15" si="30">SUMPRODUCT(J7:M7,F$4:I$4)</f>
        <v>50</v>
      </c>
      <c r="F7" s="19">
        <v>1</v>
      </c>
      <c r="G7" s="95"/>
      <c r="H7" s="95"/>
      <c r="I7" s="95"/>
      <c r="J7" s="14">
        <f t="shared" ref="J7:J16" si="31">$D7*F7/F$4</f>
        <v>10</v>
      </c>
      <c r="K7" s="14">
        <f t="shared" ref="K7:K16" si="32">$D7*G7/G$4</f>
        <v>0</v>
      </c>
      <c r="L7" s="14">
        <f t="shared" ref="L7:L16" si="33">$D7*H7/H$4</f>
        <v>0</v>
      </c>
      <c r="M7" s="14">
        <f t="shared" ref="M7:M16" si="34">$D7*I7/I$4</f>
        <v>0</v>
      </c>
      <c r="N7" s="14">
        <f t="shared" ref="N7:N15" si="35">J7*$C7*$D$3</f>
        <v>92.399999999999991</v>
      </c>
      <c r="O7" s="14">
        <f t="shared" ref="O7:O15" si="36">K7*$C7*$D$3</f>
        <v>0</v>
      </c>
      <c r="P7" s="14">
        <f t="shared" ref="P7:P15" si="37">L7*$C7*$D$3</f>
        <v>0</v>
      </c>
      <c r="Q7" s="14">
        <f t="shared" ref="Q7:Q15" si="38">M7*$C7*$D$3</f>
        <v>0</v>
      </c>
      <c r="R7" s="14">
        <f t="shared" ref="R7:R15" si="39">D7*$AX$7</f>
        <v>70</v>
      </c>
      <c r="S7" s="14">
        <f>INDEX(节奏总表!$AN$4:$AN$153,专属武器强化!B8)-INDEX(节奏总表!$AN$4:$AN$153,专属武器强化!B7)</f>
        <v>2.31</v>
      </c>
      <c r="T7" s="14">
        <f t="shared" ref="T7:T15" si="40">$R7*F7/F$4</f>
        <v>14</v>
      </c>
      <c r="U7" s="14">
        <f t="shared" ref="U7:U15" si="41">$R7*G7/G$4</f>
        <v>0</v>
      </c>
      <c r="V7" s="14">
        <f t="shared" ref="V7:V15" si="42">$R7*H7/H$4</f>
        <v>0</v>
      </c>
      <c r="W7" s="14">
        <f t="shared" ref="W7:W15" si="43">$R7*I7/I$4</f>
        <v>0</v>
      </c>
      <c r="X7" s="14">
        <f t="shared" ref="X7:X15" si="44">T7*$S7*$B$3</f>
        <v>161.70000000000002</v>
      </c>
      <c r="Y7" s="14">
        <f t="shared" ref="Y7:Y15" si="45">U7*$S7*$B$3</f>
        <v>0</v>
      </c>
      <c r="Z7" s="14">
        <f t="shared" ref="Z7:Z15" si="46">V7*$S7*$B$3</f>
        <v>0</v>
      </c>
      <c r="AA7" s="14">
        <f t="shared" ref="AA7:AA15" si="47">W7*$S7*$B$3</f>
        <v>0</v>
      </c>
      <c r="AB7" s="14">
        <f t="shared" ref="AB7:AB15" si="48">D7*$AX$8</f>
        <v>100</v>
      </c>
      <c r="AC7" s="14">
        <f>INDEX(节奏总表!$AP$4:$AP$153,专属武器强化!B8)-INDEX(节奏总表!$AP$4:$AP$153,专属武器强化!B7)</f>
        <v>1.72</v>
      </c>
      <c r="AD7" s="14">
        <f t="shared" ref="AD7:AD15" si="49">$AB7*F7/F$4</f>
        <v>20</v>
      </c>
      <c r="AE7" s="14">
        <f t="shared" ref="AE7:AE15" si="50">$AB7*G7/G$4</f>
        <v>0</v>
      </c>
      <c r="AF7" s="14">
        <f t="shared" ref="AF7:AF15" si="51">$AB7*H7/H$4</f>
        <v>0</v>
      </c>
      <c r="AG7" s="14">
        <f t="shared" ref="AG7:AG15" si="52">$AB7*I7/I$4</f>
        <v>0</v>
      </c>
      <c r="AH7" s="14">
        <f t="shared" ref="AH7:AH15" si="53">AD7*$AC7*$B$3</f>
        <v>172</v>
      </c>
      <c r="AI7" s="14">
        <f t="shared" ref="AI7:AI15" si="54">AE7*$AC7*$B$3</f>
        <v>0</v>
      </c>
      <c r="AJ7" s="14">
        <f t="shared" ref="AJ7:AJ15" si="55">AF7*$AC7*$B$3</f>
        <v>0</v>
      </c>
      <c r="AK7" s="14">
        <f t="shared" ref="AK7:AK15" si="56">AG7*$AC7*$B$3</f>
        <v>0</v>
      </c>
      <c r="AN7" s="93" t="s">
        <v>631</v>
      </c>
      <c r="AO7" s="93">
        <v>10</v>
      </c>
      <c r="AP7" s="97">
        <v>10</v>
      </c>
      <c r="AQ7" s="97"/>
      <c r="AR7" s="97">
        <f>AO7*AP7</f>
        <v>100</v>
      </c>
      <c r="AT7" s="95" t="s">
        <v>40</v>
      </c>
      <c r="AU7" s="95">
        <v>81</v>
      </c>
      <c r="AV7" s="95">
        <f t="shared" ref="AV7:AV8" si="57">AU$4/AU7</f>
        <v>6480</v>
      </c>
      <c r="AW7" s="34">
        <f>ROUND(AV7/AV$6,4)</f>
        <v>1.3332999999999999</v>
      </c>
      <c r="AX7" s="34">
        <v>1.4</v>
      </c>
      <c r="AZ7" s="93">
        <v>2</v>
      </c>
      <c r="BA7" s="93">
        <v>53</v>
      </c>
      <c r="BB7" s="93" t="s">
        <v>646</v>
      </c>
      <c r="BC7" s="93" t="s">
        <v>634</v>
      </c>
      <c r="BD7" s="110">
        <v>1</v>
      </c>
      <c r="BE7" s="110">
        <v>2</v>
      </c>
      <c r="BF7" s="19">
        <v>0.3</v>
      </c>
      <c r="BG7" s="19">
        <v>0.1</v>
      </c>
      <c r="BH7" s="93"/>
      <c r="BI7" s="93"/>
      <c r="BJ7" s="95">
        <f t="shared" si="0"/>
        <v>536.99400000000003</v>
      </c>
      <c r="BK7" s="95">
        <f t="shared" si="1"/>
        <v>182.14499999999998</v>
      </c>
      <c r="BL7" s="95">
        <f t="shared" si="2"/>
        <v>0</v>
      </c>
      <c r="BM7" s="95">
        <f t="shared" si="3"/>
        <v>0</v>
      </c>
      <c r="BN7" s="95">
        <f t="shared" si="4"/>
        <v>939.75</v>
      </c>
      <c r="BO7" s="95">
        <f t="shared" si="5"/>
        <v>318.75200000000001</v>
      </c>
      <c r="BP7" s="95">
        <f t="shared" si="6"/>
        <v>0</v>
      </c>
      <c r="BQ7" s="95">
        <f t="shared" si="7"/>
        <v>0</v>
      </c>
      <c r="BR7" s="95">
        <v>6</v>
      </c>
      <c r="BS7" s="95">
        <f t="shared" si="8"/>
        <v>994.56</v>
      </c>
      <c r="BT7" s="95">
        <f t="shared" si="8"/>
        <v>331.52</v>
      </c>
      <c r="BU7" s="95">
        <f t="shared" si="9"/>
        <v>0</v>
      </c>
      <c r="BV7" s="95">
        <f t="shared" si="10"/>
        <v>0</v>
      </c>
      <c r="BW7" s="14">
        <f t="shared" ref="BW7:BW13" si="58">BS7/(1-BW$4)</f>
        <v>994.56</v>
      </c>
      <c r="BX7" s="14">
        <f t="shared" ref="BX7:BX13" si="59">BT7/(1-BX$4)</f>
        <v>331.52</v>
      </c>
      <c r="BY7" s="14">
        <f t="shared" ref="BY7:BY13" si="60">BU7/(1-BY$4)</f>
        <v>0</v>
      </c>
      <c r="BZ7" s="14">
        <f t="shared" ref="BZ7:BZ13" si="61">BV7/(1-BZ$4)</f>
        <v>0</v>
      </c>
      <c r="CC7" s="95">
        <v>2</v>
      </c>
      <c r="CD7" s="95">
        <f>INDEX(节奏总表!$AH$4:$AH$153,MATCH(专属武器强化!CC7,节奏总表!$AP$4:$AP$153,1))</f>
        <v>42</v>
      </c>
      <c r="CE7" s="95">
        <v>1</v>
      </c>
      <c r="CF7" s="95">
        <f t="shared" si="12"/>
        <v>1</v>
      </c>
      <c r="CG7" s="14">
        <f t="shared" si="13"/>
        <v>100</v>
      </c>
      <c r="CH7" s="14">
        <f t="shared" si="14"/>
        <v>0</v>
      </c>
      <c r="CI7" s="14">
        <f t="shared" si="15"/>
        <v>0</v>
      </c>
      <c r="CJ7" s="14">
        <f t="shared" si="16"/>
        <v>0</v>
      </c>
      <c r="CK7" s="14"/>
      <c r="CL7" s="14"/>
      <c r="CM7" s="14"/>
      <c r="CN7" s="14"/>
      <c r="CO7" s="14">
        <f>SUM(CG$6:CG7)</f>
        <v>100</v>
      </c>
      <c r="CP7" s="14">
        <f>SUM(CH$6:CH7)</f>
        <v>0</v>
      </c>
      <c r="CQ7" s="14">
        <f>SUM(CI$6:CI7)</f>
        <v>0</v>
      </c>
      <c r="CR7" s="14">
        <f>SUM(CJ$6:CJ7)</f>
        <v>0</v>
      </c>
      <c r="CU7" s="97">
        <v>2</v>
      </c>
      <c r="CV7" s="14">
        <f>INDEX(节奏总表!$BW$4:$BW$63,专属武器强化!CU7)</f>
        <v>42</v>
      </c>
      <c r="CW7" s="14">
        <f t="shared" si="17"/>
        <v>100</v>
      </c>
      <c r="CX7" s="14">
        <f t="shared" ref="CX7:CX65" si="62">INDEX(CP$6:CP$65,$CU7)</f>
        <v>0</v>
      </c>
      <c r="CY7" s="14">
        <f t="shared" ref="CY7:CY65" si="63">INDEX(CQ$6:CQ$65,$CU7)</f>
        <v>0</v>
      </c>
      <c r="CZ7" s="14">
        <f t="shared" ref="CZ7:CZ65" si="64">INDEX(CR$6:CR$65,$CU7)</f>
        <v>0</v>
      </c>
      <c r="DA7" s="97">
        <v>1</v>
      </c>
      <c r="DB7" s="97">
        <v>1</v>
      </c>
      <c r="DC7" s="14">
        <f t="shared" ref="DC7:DC16" si="65">IF(DA7&gt;0,INDEX($K$22:$AP$30,$DB7,($DA7-1)*4+1),0)*3</f>
        <v>12.510188679245282</v>
      </c>
      <c r="DD7" s="14">
        <f t="shared" ref="DD7:DD16" si="66">IF(DA7&gt;0,INDEX($K$22:$AP$30,$DB7,($DA7-1)*4+2),0)*3</f>
        <v>0</v>
      </c>
      <c r="DE7" s="14">
        <f t="shared" ref="DE7:DE16" si="67">IF(DA7&gt;0,INDEX($K$22:$AP$30,$DB7,($DA7-1)*4+3),0)*3</f>
        <v>0</v>
      </c>
      <c r="DF7" s="14">
        <f t="shared" ref="DF7:DF16" si="68">IF(DB7&gt;0,INDEX($K$22:$AP$30,$DB7,($DA7-1)*4+4),0)*3</f>
        <v>0</v>
      </c>
      <c r="DG7" s="97"/>
      <c r="DH7" s="97"/>
      <c r="DI7" s="97"/>
      <c r="DJ7" s="97"/>
      <c r="DK7" s="14">
        <f>CW7-SUM(DC$7:DC7)+SUM(DG$7:DG7)</f>
        <v>87.489811320754711</v>
      </c>
      <c r="DL7" s="14">
        <f>CX7-SUM(DD$7:DD7)+SUM(DH$7:DH7)</f>
        <v>0</v>
      </c>
      <c r="DM7" s="14">
        <f>CY7-SUM(DE$7:DE7)+SUM(DI$7:DI7)</f>
        <v>0</v>
      </c>
      <c r="DN7" s="14">
        <f>CZ7-SUM(DF$7:DF7)+SUM(DJ$7:DJ7)</f>
        <v>0</v>
      </c>
      <c r="DQ7" s="110">
        <v>2</v>
      </c>
      <c r="DR7" s="14">
        <f t="shared" ref="DR7:DR70" si="69">INT((DQ7-1)/9)+1</f>
        <v>1</v>
      </c>
      <c r="DS7" s="14">
        <f t="shared" ref="DS7:DS70" si="70">DQ7-(DR7-1)*9</f>
        <v>2</v>
      </c>
      <c r="DT7" s="14">
        <f t="shared" si="19"/>
        <v>8.3401257861635205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71">INDEX($BD$6:$BD$13,DR7)</f>
        <v>1</v>
      </c>
      <c r="DY7" s="14">
        <f t="shared" ref="DY7:DY70" si="72">INDEX($BE$6:$BE$13,DR7)</f>
        <v>0</v>
      </c>
      <c r="EA7" t="s">
        <v>939</v>
      </c>
      <c r="EC7" s="117">
        <v>2</v>
      </c>
      <c r="ED7" s="117" t="s">
        <v>1038</v>
      </c>
      <c r="EE7" s="117">
        <v>2000</v>
      </c>
      <c r="EF7" t="s">
        <v>938</v>
      </c>
      <c r="EG7">
        <v>2</v>
      </c>
      <c r="EJ7">
        <f t="shared" si="20"/>
        <v>0.24</v>
      </c>
      <c r="EK7" s="117">
        <v>1</v>
      </c>
      <c r="EL7">
        <f t="shared" ref="EL7:EL41" si="73">EX7</f>
        <v>6</v>
      </c>
      <c r="EN7">
        <f t="shared" si="21"/>
        <v>4.1700628930817603</v>
      </c>
      <c r="EP7">
        <v>0</v>
      </c>
      <c r="EQ7">
        <v>1</v>
      </c>
      <c r="ER7">
        <f t="shared" si="22"/>
        <v>1</v>
      </c>
      <c r="ES7" s="103">
        <f t="shared" si="23"/>
        <v>0.11990000000000001</v>
      </c>
      <c r="ET7">
        <v>1</v>
      </c>
      <c r="EU7">
        <f t="shared" si="24"/>
        <v>3</v>
      </c>
      <c r="EV7" s="103">
        <f t="shared" si="25"/>
        <v>0.47960000000000003</v>
      </c>
      <c r="EW7">
        <v>1</v>
      </c>
      <c r="EX7">
        <f t="shared" si="26"/>
        <v>6</v>
      </c>
      <c r="FA7" s="116">
        <v>1102002</v>
      </c>
      <c r="FB7" s="116">
        <f t="shared" ref="FB7:FB26" si="74">FA7+400000</f>
        <v>1502002</v>
      </c>
      <c r="FC7" s="116" t="s">
        <v>200</v>
      </c>
      <c r="FH7" s="116">
        <v>2</v>
      </c>
      <c r="FI7" s="116">
        <f t="shared" ref="FI7:FI70" si="75">IF(FM7&gt;0,(FL7-1)*9+FM7,0)</f>
        <v>1</v>
      </c>
      <c r="FJ7" s="116">
        <f t="shared" ref="FJ7:FJ70" si="76">INT((FH7-1)/80+1)</f>
        <v>1</v>
      </c>
      <c r="FK7" s="116" t="str">
        <f t="shared" ref="FK7:FK70" si="77">INDEX($FC$6:$FC$26,FJ7)&amp;"专属武器-魂珠-"&amp;FL7&amp;" "&amp;FM7&amp;"级"</f>
        <v>关羽专属武器-魂珠-1 1级</v>
      </c>
      <c r="FL7" s="116">
        <f t="shared" ref="FL7:FL70" si="78">INT((FH7-(FJ7-1)*80-1)/10)+1</f>
        <v>1</v>
      </c>
      <c r="FM7" s="116">
        <f t="shared" ref="FM7:FM70" si="79">FH7-(FJ7-1)*80-(FL7-1)*10-1</f>
        <v>1</v>
      </c>
      <c r="FN7" s="116" t="str">
        <f t="shared" ref="FN7:FN70" si="80">IF($FM7&gt;0,IF(INDEX($EC$6:$EC$77,$FI7)&gt;=FN$3,INDEX(ED$6:ED$77,$FI7),""),"")</f>
        <v>金币</v>
      </c>
      <c r="FO7" s="116">
        <f t="shared" ref="FO7:FO70" si="81">IF($FM7&gt;0,IF(INDEX($EC$6:$EC$77,$FI7)&gt;=FO$3,INDEX(EE$6:EE$77,$FI7),""),"")</f>
        <v>1000</v>
      </c>
      <c r="FP7" s="116" t="str">
        <f t="shared" ref="FP7:FP70" si="82">IF($FM7&gt;0,IF(INDEX($EC$6:$EC$77,$FI7)&gt;=FP$3,INDEX(EF$6:EF$77,$FI7),""),"")</f>
        <v>专属强化石1</v>
      </c>
      <c r="FQ7" s="116">
        <f t="shared" ref="FQ7:FQ70" si="83">IF($FM7&gt;0,IF(INDEX($EC$6:$EC$77,$FI7)&gt;=FQ$3,INDEX(EG$6:EG$77,$FI7),""),"")</f>
        <v>1</v>
      </c>
      <c r="FR7" s="116" t="str">
        <f t="shared" ref="FR7:FR70" si="84">IF($FM7&gt;0,IF(INDEX($EC$6:$EC$77,$FI7)&gt;=FR$3,INDEX(EH$6:EH$77,$FI7),""),"")</f>
        <v/>
      </c>
      <c r="FS7" s="116" t="str">
        <f t="shared" ref="FS7:FS70" si="85">IF($FM7&gt;0,IF(INDEX($EC$6:$EC$77,$FI7)&gt;=FS$3,INDEX(EI$6:EI$77,$FI7),""),"")</f>
        <v/>
      </c>
      <c r="FT7" s="116">
        <f t="shared" ref="FT7:FT70" si="86">IF($FM7&gt;0,INDEX(EJ$6:EJ$77,$FI7),"")</f>
        <v>0.24</v>
      </c>
      <c r="FU7" s="116">
        <f t="shared" ref="FU7:FU70" si="87">IF($FM7&gt;0,INDEX(EK$6:EK$77,$FI7),"")</f>
        <v>1</v>
      </c>
      <c r="FV7" s="116">
        <f t="shared" ref="FV7:FV70" si="88">IF($FM7&gt;0,INDEX(EL$6:EL$77,$FI7),"")</f>
        <v>6</v>
      </c>
      <c r="FW7" s="116">
        <f t="shared" ref="FW7:FW70" si="89">IF($FM7&gt;0,INDEX(EP$6:EP$77,$FI7),"")</f>
        <v>0</v>
      </c>
      <c r="FX7" s="116">
        <f t="shared" ref="FX7:FX70" si="90">IF($FM7&gt;0,INDEX(EQ$6:EQ$77,$FI7),"")</f>
        <v>1</v>
      </c>
      <c r="FY7" s="116">
        <f t="shared" ref="FY7:FY70" si="91">IF($FM7&gt;0,INDEX(ER$6:ER$77,$FI7),"")</f>
        <v>1</v>
      </c>
      <c r="FZ7" s="116">
        <f t="shared" ref="FZ7:FZ70" si="92">IF($FM7&gt;0,INDEX(ES$6:ES$77,$FI7),"")</f>
        <v>0.11990000000000001</v>
      </c>
      <c r="GA7" s="116">
        <f t="shared" ref="GA7:GA70" si="93">IF($FM7&gt;0,INDEX(ET$6:ET$77,$FI7),"")</f>
        <v>1</v>
      </c>
      <c r="GB7" s="116">
        <f t="shared" ref="GB7:GB70" si="94">IF($FM7&gt;0,INDEX(EU$6:EU$77,$FI7),"")</f>
        <v>3</v>
      </c>
      <c r="GC7" s="116">
        <f t="shared" ref="GC7:GC70" si="95">IF($FM7&gt;0,INDEX(EV$6:EV$77,$FI7),"")</f>
        <v>0.47960000000000003</v>
      </c>
      <c r="GD7" s="116">
        <f t="shared" ref="GD7:GD70" si="96">IF($FM7&gt;0,INDEX(EW$6:EW$77,$FI7),"")</f>
        <v>1</v>
      </c>
      <c r="GE7" s="116">
        <f t="shared" ref="GE7:GE70" si="97">IF($FM7&gt;0,INDEX(EX$6:EX$77,$FI7),"")</f>
        <v>6</v>
      </c>
    </row>
    <row r="8" spans="1:187" ht="16.5" x14ac:dyDescent="0.2">
      <c r="A8" s="93">
        <v>2</v>
      </c>
      <c r="B8" s="93">
        <v>50</v>
      </c>
      <c r="C8" s="14">
        <f>INDEX(节奏总表!$AL$4:$AL$153,专属武器强化!B9)-INDEX(节奏总表!$AL$4:$AL$153,专属武器强化!B8)</f>
        <v>4.5999999999999996</v>
      </c>
      <c r="D8" s="95">
        <v>100</v>
      </c>
      <c r="E8" s="14">
        <f t="shared" si="30"/>
        <v>100</v>
      </c>
      <c r="F8" s="19">
        <v>0.7</v>
      </c>
      <c r="G8" s="19">
        <v>0.3</v>
      </c>
      <c r="H8" s="95"/>
      <c r="I8" s="95"/>
      <c r="J8" s="14">
        <f t="shared" si="31"/>
        <v>14</v>
      </c>
      <c r="K8" s="14">
        <f t="shared" si="32"/>
        <v>3</v>
      </c>
      <c r="L8" s="14">
        <f t="shared" si="33"/>
        <v>0</v>
      </c>
      <c r="M8" s="14">
        <f t="shared" si="34"/>
        <v>0</v>
      </c>
      <c r="N8" s="14">
        <f t="shared" si="35"/>
        <v>193.2</v>
      </c>
      <c r="O8" s="14">
        <f t="shared" si="36"/>
        <v>41.4</v>
      </c>
      <c r="P8" s="14">
        <f t="shared" si="37"/>
        <v>0</v>
      </c>
      <c r="Q8" s="14">
        <f t="shared" si="38"/>
        <v>0</v>
      </c>
      <c r="R8" s="14">
        <f t="shared" si="39"/>
        <v>140</v>
      </c>
      <c r="S8" s="14">
        <f>INDEX(节奏总表!$AN$4:$AN$153,专属武器强化!B9)-INDEX(节奏总表!$AN$4:$AN$153,专属武器强化!B8)</f>
        <v>3.45</v>
      </c>
      <c r="T8" s="14">
        <f t="shared" si="40"/>
        <v>19.600000000000001</v>
      </c>
      <c r="U8" s="14">
        <f t="shared" si="41"/>
        <v>4.2</v>
      </c>
      <c r="V8" s="14">
        <f t="shared" si="42"/>
        <v>0</v>
      </c>
      <c r="W8" s="14">
        <f t="shared" si="43"/>
        <v>0</v>
      </c>
      <c r="X8" s="14">
        <f t="shared" si="44"/>
        <v>338.1</v>
      </c>
      <c r="Y8" s="14">
        <f t="shared" si="45"/>
        <v>72.450000000000017</v>
      </c>
      <c r="Z8" s="14">
        <f t="shared" si="46"/>
        <v>0</v>
      </c>
      <c r="AA8" s="14">
        <f t="shared" si="47"/>
        <v>0</v>
      </c>
      <c r="AB8" s="14">
        <f t="shared" si="48"/>
        <v>200</v>
      </c>
      <c r="AC8" s="14">
        <f>INDEX(节奏总表!$AP$4:$AP$153,专属武器强化!B9)-INDEX(节奏总表!$AP$4:$AP$153,专属武器强化!B8)</f>
        <v>2.5499999999999998</v>
      </c>
      <c r="AD8" s="14">
        <f t="shared" si="49"/>
        <v>28</v>
      </c>
      <c r="AE8" s="14">
        <f t="shared" si="50"/>
        <v>6</v>
      </c>
      <c r="AF8" s="14">
        <f t="shared" si="51"/>
        <v>0</v>
      </c>
      <c r="AG8" s="14">
        <f t="shared" si="52"/>
        <v>0</v>
      </c>
      <c r="AH8" s="14">
        <f t="shared" si="53"/>
        <v>356.99999999999994</v>
      </c>
      <c r="AI8" s="14">
        <f t="shared" si="54"/>
        <v>76.5</v>
      </c>
      <c r="AJ8" s="14">
        <f t="shared" si="55"/>
        <v>0</v>
      </c>
      <c r="AK8" s="14">
        <f t="shared" si="56"/>
        <v>0</v>
      </c>
      <c r="AN8" s="93" t="s">
        <v>632</v>
      </c>
      <c r="AO8" s="93">
        <v>20</v>
      </c>
      <c r="AP8" s="97">
        <v>5</v>
      </c>
      <c r="AQ8" s="97"/>
      <c r="AR8" s="97">
        <f>AO8*AP8</f>
        <v>100</v>
      </c>
      <c r="AT8" s="95" t="s">
        <v>656</v>
      </c>
      <c r="AU8" s="95">
        <v>60</v>
      </c>
      <c r="AV8" s="95">
        <f t="shared" si="57"/>
        <v>8748</v>
      </c>
      <c r="AW8" s="34">
        <f>ROUND(AV8/AV$6,4)</f>
        <v>1.8</v>
      </c>
      <c r="AX8" s="34">
        <v>2</v>
      </c>
      <c r="AZ8" s="93">
        <v>3</v>
      </c>
      <c r="BA8" s="93">
        <v>77</v>
      </c>
      <c r="BB8" s="93" t="s">
        <v>635</v>
      </c>
      <c r="BC8" s="93" t="s">
        <v>644</v>
      </c>
      <c r="BD8" s="110">
        <v>1</v>
      </c>
      <c r="BE8" s="110">
        <v>2</v>
      </c>
      <c r="BF8" s="19">
        <v>0.5</v>
      </c>
      <c r="BG8" s="19">
        <v>0.25</v>
      </c>
      <c r="BH8" s="93"/>
      <c r="BI8" s="93"/>
      <c r="BJ8" s="95">
        <f t="shared" si="0"/>
        <v>894.99</v>
      </c>
      <c r="BK8" s="95">
        <f t="shared" si="1"/>
        <v>455.36249999999995</v>
      </c>
      <c r="BL8" s="95">
        <f t="shared" si="2"/>
        <v>0</v>
      </c>
      <c r="BM8" s="95">
        <f t="shared" si="3"/>
        <v>0</v>
      </c>
      <c r="BN8" s="95">
        <f t="shared" si="4"/>
        <v>1566.25</v>
      </c>
      <c r="BO8" s="95">
        <f t="shared" si="5"/>
        <v>796.88</v>
      </c>
      <c r="BP8" s="95">
        <f t="shared" si="6"/>
        <v>0</v>
      </c>
      <c r="BQ8" s="95">
        <f t="shared" si="7"/>
        <v>0</v>
      </c>
      <c r="BR8" s="95">
        <v>6</v>
      </c>
      <c r="BS8" s="95">
        <f t="shared" si="8"/>
        <v>1657.6</v>
      </c>
      <c r="BT8" s="95">
        <f t="shared" si="8"/>
        <v>828.8</v>
      </c>
      <c r="BU8" s="95">
        <f t="shared" si="9"/>
        <v>0</v>
      </c>
      <c r="BV8" s="95">
        <f t="shared" si="10"/>
        <v>0</v>
      </c>
      <c r="BW8" s="14">
        <f t="shared" si="58"/>
        <v>1657.6</v>
      </c>
      <c r="BX8" s="14">
        <f t="shared" si="59"/>
        <v>828.8</v>
      </c>
      <c r="BY8" s="14">
        <f t="shared" si="60"/>
        <v>0</v>
      </c>
      <c r="BZ8" s="14">
        <f t="shared" si="61"/>
        <v>0</v>
      </c>
      <c r="CC8" s="95">
        <v>3</v>
      </c>
      <c r="CD8" s="95">
        <f>INDEX(节奏总表!$AH$4:$AH$153,MATCH(专属武器强化!CC8,节奏总表!$AP$4:$AP$153,1))</f>
        <v>49</v>
      </c>
      <c r="CE8" s="95"/>
      <c r="CF8" s="95">
        <f t="shared" si="12"/>
        <v>1</v>
      </c>
      <c r="CG8" s="14">
        <f t="shared" si="13"/>
        <v>100</v>
      </c>
      <c r="CH8" s="14">
        <f t="shared" si="14"/>
        <v>0</v>
      </c>
      <c r="CI8" s="14">
        <f t="shared" si="15"/>
        <v>0</v>
      </c>
      <c r="CJ8" s="14">
        <f t="shared" si="16"/>
        <v>0</v>
      </c>
      <c r="CK8" s="14"/>
      <c r="CL8" s="14"/>
      <c r="CM8" s="14"/>
      <c r="CN8" s="14"/>
      <c r="CO8" s="14">
        <f>SUM(CG$6:CG8)</f>
        <v>200</v>
      </c>
      <c r="CP8" s="14">
        <f>SUM(CH$6:CH8)</f>
        <v>0</v>
      </c>
      <c r="CQ8" s="14">
        <f>SUM(CI$6:CI8)</f>
        <v>0</v>
      </c>
      <c r="CR8" s="14">
        <f>SUM(CJ$6:CJ8)</f>
        <v>0</v>
      </c>
      <c r="CU8" s="97">
        <v>2</v>
      </c>
      <c r="CV8" s="14">
        <f>INDEX(节奏总表!$BW$4:$BW$63,专属武器强化!CU8)</f>
        <v>42</v>
      </c>
      <c r="CW8" s="14">
        <f t="shared" si="17"/>
        <v>100</v>
      </c>
      <c r="CX8" s="14">
        <f t="shared" si="62"/>
        <v>0</v>
      </c>
      <c r="CY8" s="14">
        <f t="shared" si="63"/>
        <v>0</v>
      </c>
      <c r="CZ8" s="14">
        <f t="shared" si="64"/>
        <v>0</v>
      </c>
      <c r="DA8" s="97">
        <v>1</v>
      </c>
      <c r="DB8" s="97">
        <v>2</v>
      </c>
      <c r="DC8" s="14">
        <f t="shared" si="65"/>
        <v>25.020377358490563</v>
      </c>
      <c r="DD8" s="14">
        <f t="shared" si="66"/>
        <v>0</v>
      </c>
      <c r="DE8" s="14">
        <f t="shared" si="67"/>
        <v>0</v>
      </c>
      <c r="DF8" s="14">
        <f t="shared" si="68"/>
        <v>0</v>
      </c>
      <c r="DG8" s="97"/>
      <c r="DH8" s="97"/>
      <c r="DI8" s="97"/>
      <c r="DJ8" s="97"/>
      <c r="DK8" s="14">
        <f>CW8-SUM(DC$7:DC8)+SUM(DG$7:DG8)</f>
        <v>62.469433962264155</v>
      </c>
      <c r="DL8" s="14">
        <f>CX8-SUM(DD$7:DD8)+SUM(DH$7:DH8)</f>
        <v>0</v>
      </c>
      <c r="DM8" s="14">
        <f>CY8-SUM(DE$7:DE8)+SUM(DI$7:DI8)</f>
        <v>0</v>
      </c>
      <c r="DN8" s="14">
        <f>CZ8-SUM(DF$7:DF8)+SUM(DJ$7:DJ8)</f>
        <v>0</v>
      </c>
      <c r="DQ8" s="110">
        <v>3</v>
      </c>
      <c r="DR8" s="14">
        <f t="shared" si="69"/>
        <v>1</v>
      </c>
      <c r="DS8" s="14">
        <f t="shared" si="70"/>
        <v>3</v>
      </c>
      <c r="DT8" s="14">
        <f t="shared" si="19"/>
        <v>12.510188679245282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71"/>
        <v>1</v>
      </c>
      <c r="DY8" s="14">
        <f t="shared" si="72"/>
        <v>0</v>
      </c>
      <c r="EA8" t="s">
        <v>940</v>
      </c>
      <c r="EC8" s="117">
        <v>2</v>
      </c>
      <c r="ED8" s="117" t="s">
        <v>1038</v>
      </c>
      <c r="EE8" s="117">
        <v>3000</v>
      </c>
      <c r="EF8" t="s">
        <v>938</v>
      </c>
      <c r="EG8">
        <v>3</v>
      </c>
      <c r="EJ8">
        <f t="shared" si="20"/>
        <v>0.24</v>
      </c>
      <c r="EK8" s="117">
        <v>1</v>
      </c>
      <c r="EL8">
        <f t="shared" si="73"/>
        <v>6</v>
      </c>
      <c r="EN8">
        <f t="shared" si="21"/>
        <v>4.1700628930817603</v>
      </c>
      <c r="EP8">
        <v>0</v>
      </c>
      <c r="EQ8">
        <v>1</v>
      </c>
      <c r="ER8">
        <f t="shared" si="22"/>
        <v>1</v>
      </c>
      <c r="ES8" s="103">
        <f t="shared" si="23"/>
        <v>0.11990000000000001</v>
      </c>
      <c r="ET8">
        <v>1</v>
      </c>
      <c r="EU8">
        <f t="shared" si="24"/>
        <v>3</v>
      </c>
      <c r="EV8" s="103">
        <f t="shared" si="25"/>
        <v>0.47960000000000003</v>
      </c>
      <c r="EW8">
        <v>1</v>
      </c>
      <c r="EX8">
        <f t="shared" si="26"/>
        <v>6</v>
      </c>
      <c r="FA8" s="116">
        <v>1102003</v>
      </c>
      <c r="FB8" s="116">
        <f t="shared" si="74"/>
        <v>1502003</v>
      </c>
      <c r="FC8" s="116" t="s">
        <v>201</v>
      </c>
      <c r="FH8" s="116">
        <v>3</v>
      </c>
      <c r="FI8" s="116">
        <f t="shared" si="75"/>
        <v>2</v>
      </c>
      <c r="FJ8" s="116">
        <f t="shared" si="76"/>
        <v>1</v>
      </c>
      <c r="FK8" s="116" t="str">
        <f t="shared" si="77"/>
        <v>关羽专属武器-魂珠-1 2级</v>
      </c>
      <c r="FL8" s="116">
        <f t="shared" si="78"/>
        <v>1</v>
      </c>
      <c r="FM8" s="116">
        <f t="shared" si="79"/>
        <v>2</v>
      </c>
      <c r="FN8" s="116" t="str">
        <f t="shared" si="80"/>
        <v>金币</v>
      </c>
      <c r="FO8" s="116">
        <f t="shared" si="81"/>
        <v>2000</v>
      </c>
      <c r="FP8" s="116" t="str">
        <f t="shared" si="82"/>
        <v>专属强化石1</v>
      </c>
      <c r="FQ8" s="116">
        <f t="shared" si="83"/>
        <v>2</v>
      </c>
      <c r="FR8" s="116" t="str">
        <f t="shared" si="84"/>
        <v/>
      </c>
      <c r="FS8" s="116" t="str">
        <f t="shared" si="85"/>
        <v/>
      </c>
      <c r="FT8" s="116">
        <f t="shared" si="86"/>
        <v>0.24</v>
      </c>
      <c r="FU8" s="116">
        <f t="shared" si="87"/>
        <v>1</v>
      </c>
      <c r="FV8" s="116">
        <f t="shared" si="88"/>
        <v>6</v>
      </c>
      <c r="FW8" s="116">
        <f t="shared" si="89"/>
        <v>0</v>
      </c>
      <c r="FX8" s="116">
        <f t="shared" si="90"/>
        <v>1</v>
      </c>
      <c r="FY8" s="116">
        <f t="shared" si="91"/>
        <v>1</v>
      </c>
      <c r="FZ8" s="116">
        <f t="shared" si="92"/>
        <v>0.11990000000000001</v>
      </c>
      <c r="GA8" s="116">
        <f t="shared" si="93"/>
        <v>1</v>
      </c>
      <c r="GB8" s="116">
        <f t="shared" si="94"/>
        <v>3</v>
      </c>
      <c r="GC8" s="116">
        <f t="shared" si="95"/>
        <v>0.47960000000000003</v>
      </c>
      <c r="GD8" s="116">
        <f t="shared" si="96"/>
        <v>1</v>
      </c>
      <c r="GE8" s="116">
        <f t="shared" si="97"/>
        <v>6</v>
      </c>
    </row>
    <row r="9" spans="1:187" ht="16.5" x14ac:dyDescent="0.2">
      <c r="A9" s="93">
        <v>3</v>
      </c>
      <c r="B9" s="93">
        <v>65</v>
      </c>
      <c r="C9" s="14">
        <f>INDEX(节奏总表!$AL$4:$AL$153,专属武器强化!B10)-INDEX(节奏总表!$AL$4:$AL$153,专属武器强化!B9)</f>
        <v>7.2700000000000014</v>
      </c>
      <c r="D9" s="95">
        <v>150</v>
      </c>
      <c r="E9" s="14">
        <f t="shared" si="30"/>
        <v>150</v>
      </c>
      <c r="F9" s="19">
        <v>0.6</v>
      </c>
      <c r="G9" s="19">
        <v>0.4</v>
      </c>
      <c r="H9" s="95"/>
      <c r="I9" s="95"/>
      <c r="J9" s="14">
        <f t="shared" si="31"/>
        <v>18</v>
      </c>
      <c r="K9" s="14">
        <f t="shared" si="32"/>
        <v>6</v>
      </c>
      <c r="L9" s="14">
        <f t="shared" si="33"/>
        <v>0</v>
      </c>
      <c r="M9" s="14">
        <f t="shared" si="34"/>
        <v>0</v>
      </c>
      <c r="N9" s="14">
        <f t="shared" si="35"/>
        <v>392.58000000000004</v>
      </c>
      <c r="O9" s="14">
        <f t="shared" si="36"/>
        <v>130.86000000000001</v>
      </c>
      <c r="P9" s="14">
        <f t="shared" si="37"/>
        <v>0</v>
      </c>
      <c r="Q9" s="14">
        <f t="shared" si="38"/>
        <v>0</v>
      </c>
      <c r="R9" s="14">
        <f t="shared" si="39"/>
        <v>210</v>
      </c>
      <c r="S9" s="14">
        <f>INDEX(节奏总表!$AN$4:$AN$153,专属武器强化!B10)-INDEX(节奏总表!$AN$4:$AN$153,专属武器强化!B9)</f>
        <v>5.4499999999999993</v>
      </c>
      <c r="T9" s="14">
        <f t="shared" si="40"/>
        <v>25.2</v>
      </c>
      <c r="U9" s="14">
        <f t="shared" si="41"/>
        <v>8.4</v>
      </c>
      <c r="V9" s="14">
        <f t="shared" si="42"/>
        <v>0</v>
      </c>
      <c r="W9" s="14">
        <f t="shared" si="43"/>
        <v>0</v>
      </c>
      <c r="X9" s="14">
        <f t="shared" si="44"/>
        <v>686.69999999999982</v>
      </c>
      <c r="Y9" s="14">
        <f t="shared" si="45"/>
        <v>228.89999999999998</v>
      </c>
      <c r="Z9" s="14">
        <f t="shared" si="46"/>
        <v>0</v>
      </c>
      <c r="AA9" s="14">
        <f t="shared" si="47"/>
        <v>0</v>
      </c>
      <c r="AB9" s="14">
        <f t="shared" si="48"/>
        <v>300</v>
      </c>
      <c r="AC9" s="14">
        <f>INDEX(节奏总表!$AP$4:$AP$153,专属武器强化!B10)-INDEX(节奏总表!$AP$4:$AP$153,专属武器强化!B9)</f>
        <v>4.0400000000000009</v>
      </c>
      <c r="AD9" s="14">
        <f t="shared" si="49"/>
        <v>36</v>
      </c>
      <c r="AE9" s="14">
        <f t="shared" si="50"/>
        <v>12</v>
      </c>
      <c r="AF9" s="14">
        <f t="shared" si="51"/>
        <v>0</v>
      </c>
      <c r="AG9" s="14">
        <f t="shared" si="52"/>
        <v>0</v>
      </c>
      <c r="AH9" s="14">
        <f t="shared" si="53"/>
        <v>727.20000000000016</v>
      </c>
      <c r="AI9" s="14">
        <f t="shared" si="54"/>
        <v>242.40000000000006</v>
      </c>
      <c r="AJ9" s="14">
        <f t="shared" si="55"/>
        <v>0</v>
      </c>
      <c r="AK9" s="14">
        <f t="shared" si="56"/>
        <v>0</v>
      </c>
      <c r="AN9" s="93" t="s">
        <v>633</v>
      </c>
      <c r="AO9" s="93">
        <v>50</v>
      </c>
      <c r="AP9" s="97">
        <v>5</v>
      </c>
      <c r="AQ9" s="97"/>
      <c r="AR9" s="97">
        <f>AO9*AP9</f>
        <v>250</v>
      </c>
      <c r="AZ9" s="93">
        <v>4</v>
      </c>
      <c r="BA9" s="93">
        <v>97</v>
      </c>
      <c r="BB9" s="93" t="s">
        <v>636</v>
      </c>
      <c r="BC9" s="93" t="s">
        <v>637</v>
      </c>
      <c r="BD9" s="110">
        <v>2</v>
      </c>
      <c r="BE9" s="110">
        <v>3</v>
      </c>
      <c r="BF9" s="93"/>
      <c r="BG9" s="19">
        <v>0.3</v>
      </c>
      <c r="BH9" s="19">
        <v>0.1</v>
      </c>
      <c r="BI9" s="93"/>
      <c r="BJ9" s="95">
        <f t="shared" si="0"/>
        <v>0</v>
      </c>
      <c r="BK9" s="95">
        <f t="shared" si="1"/>
        <v>546.43499999999995</v>
      </c>
      <c r="BL9" s="95">
        <f t="shared" si="2"/>
        <v>166.27350000000001</v>
      </c>
      <c r="BM9" s="95">
        <f t="shared" si="3"/>
        <v>0</v>
      </c>
      <c r="BN9" s="95">
        <f t="shared" si="4"/>
        <v>0</v>
      </c>
      <c r="BO9" s="95">
        <f t="shared" si="5"/>
        <v>956.25599999999997</v>
      </c>
      <c r="BP9" s="95">
        <f t="shared" si="6"/>
        <v>290.97250000000003</v>
      </c>
      <c r="BQ9" s="95">
        <f t="shared" si="7"/>
        <v>0</v>
      </c>
      <c r="BR9" s="95">
        <v>5</v>
      </c>
      <c r="BS9" s="95">
        <f t="shared" si="8"/>
        <v>0</v>
      </c>
      <c r="BT9" s="95">
        <f t="shared" si="8"/>
        <v>994.56</v>
      </c>
      <c r="BU9" s="95">
        <f t="shared" si="9"/>
        <v>307.90999999999997</v>
      </c>
      <c r="BV9" s="95">
        <f t="shared" si="10"/>
        <v>0</v>
      </c>
      <c r="BW9" s="14">
        <f t="shared" si="58"/>
        <v>0</v>
      </c>
      <c r="BX9" s="14">
        <f t="shared" si="59"/>
        <v>994.56</v>
      </c>
      <c r="BY9" s="14">
        <f t="shared" si="60"/>
        <v>307.90999999999997</v>
      </c>
      <c r="BZ9" s="14">
        <f t="shared" si="61"/>
        <v>0</v>
      </c>
      <c r="CC9" s="95">
        <v>4</v>
      </c>
      <c r="CD9" s="95">
        <f>INDEX(节奏总表!$AH$4:$AH$153,MATCH(专属武器强化!CC9,节奏总表!$AP$4:$AP$153,1))</f>
        <v>56</v>
      </c>
      <c r="CE9" s="95">
        <v>2</v>
      </c>
      <c r="CF9" s="95">
        <f t="shared" si="12"/>
        <v>2</v>
      </c>
      <c r="CG9" s="14">
        <f t="shared" si="13"/>
        <v>140</v>
      </c>
      <c r="CH9" s="14">
        <f t="shared" si="14"/>
        <v>30</v>
      </c>
      <c r="CI9" s="14">
        <f t="shared" si="15"/>
        <v>0</v>
      </c>
      <c r="CJ9" s="14">
        <f t="shared" si="16"/>
        <v>0</v>
      </c>
      <c r="CK9" s="14"/>
      <c r="CL9" s="14"/>
      <c r="CM9" s="14"/>
      <c r="CN9" s="14"/>
      <c r="CO9" s="14">
        <f>SUM(CG$6:CG9)</f>
        <v>340</v>
      </c>
      <c r="CP9" s="14">
        <f>SUM(CH$6:CH9)</f>
        <v>30</v>
      </c>
      <c r="CQ9" s="14">
        <f>SUM(CI$6:CI9)</f>
        <v>0</v>
      </c>
      <c r="CR9" s="14">
        <f>SUM(CJ$6:CJ9)</f>
        <v>0</v>
      </c>
      <c r="CU9" s="97">
        <v>2</v>
      </c>
      <c r="CV9" s="14">
        <f>INDEX(节奏总表!$BW$4:$BW$63,专属武器强化!CU9)</f>
        <v>42</v>
      </c>
      <c r="CW9" s="14">
        <f t="shared" si="17"/>
        <v>100</v>
      </c>
      <c r="CX9" s="14">
        <f t="shared" si="62"/>
        <v>0</v>
      </c>
      <c r="CY9" s="14">
        <f t="shared" si="63"/>
        <v>0</v>
      </c>
      <c r="CZ9" s="14">
        <f t="shared" si="64"/>
        <v>0</v>
      </c>
      <c r="DA9" s="97">
        <v>1</v>
      </c>
      <c r="DB9" s="97">
        <v>3</v>
      </c>
      <c r="DC9" s="14">
        <f t="shared" si="65"/>
        <v>37.530566037735845</v>
      </c>
      <c r="DD9" s="14">
        <f t="shared" si="66"/>
        <v>0</v>
      </c>
      <c r="DE9" s="14">
        <f t="shared" si="67"/>
        <v>0</v>
      </c>
      <c r="DF9" s="14">
        <f t="shared" si="68"/>
        <v>0</v>
      </c>
      <c r="DG9" s="97"/>
      <c r="DH9" s="97"/>
      <c r="DI9" s="97"/>
      <c r="DJ9" s="97"/>
      <c r="DK9" s="14">
        <f>CW9-SUM(DC$7:DC9)+SUM(DG$7:DG9)</f>
        <v>24.93886792452831</v>
      </c>
      <c r="DL9" s="14">
        <f>CX9-SUM(DD$7:DD9)+SUM(DH$7:DH9)</f>
        <v>0</v>
      </c>
      <c r="DM9" s="14">
        <f>CY9-SUM(DE$7:DE9)+SUM(DI$7:DI9)</f>
        <v>0</v>
      </c>
      <c r="DN9" s="14">
        <f>CZ9-SUM(DF$7:DF9)+SUM(DJ$7:DJ9)</f>
        <v>0</v>
      </c>
      <c r="DQ9" s="110">
        <v>4</v>
      </c>
      <c r="DR9" s="14">
        <f t="shared" si="69"/>
        <v>1</v>
      </c>
      <c r="DS9" s="14">
        <f t="shared" si="70"/>
        <v>4</v>
      </c>
      <c r="DT9" s="14">
        <f t="shared" si="19"/>
        <v>20.850314465408804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71"/>
        <v>1</v>
      </c>
      <c r="DY9" s="14">
        <f t="shared" si="72"/>
        <v>0</v>
      </c>
      <c r="EA9" t="s">
        <v>941</v>
      </c>
      <c r="EC9" s="117">
        <v>2</v>
      </c>
      <c r="ED9" s="117" t="s">
        <v>1038</v>
      </c>
      <c r="EE9" s="117">
        <v>4000</v>
      </c>
      <c r="EF9" t="s">
        <v>938</v>
      </c>
      <c r="EG9">
        <v>4</v>
      </c>
      <c r="EJ9">
        <f t="shared" si="20"/>
        <v>0.19</v>
      </c>
      <c r="EK9" s="117">
        <v>1</v>
      </c>
      <c r="EL9">
        <f t="shared" si="73"/>
        <v>8</v>
      </c>
      <c r="EN9">
        <f t="shared" si="21"/>
        <v>5.212578616352201</v>
      </c>
      <c r="EP9">
        <v>0</v>
      </c>
      <c r="EQ9">
        <v>1</v>
      </c>
      <c r="ER9">
        <f t="shared" si="22"/>
        <v>2</v>
      </c>
      <c r="ES9" s="103">
        <f t="shared" si="23"/>
        <v>9.5899999999999999E-2</v>
      </c>
      <c r="ET9">
        <v>1</v>
      </c>
      <c r="EU9">
        <f t="shared" si="24"/>
        <v>4</v>
      </c>
      <c r="EV9" s="103">
        <f t="shared" si="25"/>
        <v>0.38369999999999999</v>
      </c>
      <c r="EW9">
        <v>1</v>
      </c>
      <c r="EX9">
        <f t="shared" si="26"/>
        <v>8</v>
      </c>
      <c r="FA9" s="116">
        <v>1102005</v>
      </c>
      <c r="FB9" s="116">
        <f t="shared" si="74"/>
        <v>1502005</v>
      </c>
      <c r="FC9" s="116" t="s">
        <v>203</v>
      </c>
      <c r="FH9" s="116">
        <v>4</v>
      </c>
      <c r="FI9" s="116">
        <f t="shared" si="75"/>
        <v>3</v>
      </c>
      <c r="FJ9" s="116">
        <f t="shared" si="76"/>
        <v>1</v>
      </c>
      <c r="FK9" s="116" t="str">
        <f t="shared" si="77"/>
        <v>关羽专属武器-魂珠-1 3级</v>
      </c>
      <c r="FL9" s="116">
        <f t="shared" si="78"/>
        <v>1</v>
      </c>
      <c r="FM9" s="116">
        <f t="shared" si="79"/>
        <v>3</v>
      </c>
      <c r="FN9" s="116" t="str">
        <f t="shared" si="80"/>
        <v>金币</v>
      </c>
      <c r="FO9" s="116">
        <f t="shared" si="81"/>
        <v>3000</v>
      </c>
      <c r="FP9" s="116" t="str">
        <f t="shared" si="82"/>
        <v>专属强化石1</v>
      </c>
      <c r="FQ9" s="116">
        <f t="shared" si="83"/>
        <v>3</v>
      </c>
      <c r="FR9" s="116" t="str">
        <f t="shared" si="84"/>
        <v/>
      </c>
      <c r="FS9" s="116" t="str">
        <f t="shared" si="85"/>
        <v/>
      </c>
      <c r="FT9" s="116">
        <f t="shared" si="86"/>
        <v>0.24</v>
      </c>
      <c r="FU9" s="116">
        <f t="shared" si="87"/>
        <v>1</v>
      </c>
      <c r="FV9" s="116">
        <f t="shared" si="88"/>
        <v>6</v>
      </c>
      <c r="FW9" s="116">
        <f t="shared" si="89"/>
        <v>0</v>
      </c>
      <c r="FX9" s="116">
        <f t="shared" si="90"/>
        <v>1</v>
      </c>
      <c r="FY9" s="116">
        <f t="shared" si="91"/>
        <v>1</v>
      </c>
      <c r="FZ9" s="116">
        <f t="shared" si="92"/>
        <v>0.11990000000000001</v>
      </c>
      <c r="GA9" s="116">
        <f t="shared" si="93"/>
        <v>1</v>
      </c>
      <c r="GB9" s="116">
        <f t="shared" si="94"/>
        <v>3</v>
      </c>
      <c r="GC9" s="116">
        <f t="shared" si="95"/>
        <v>0.47960000000000003</v>
      </c>
      <c r="GD9" s="116">
        <f t="shared" si="96"/>
        <v>1</v>
      </c>
      <c r="GE9" s="116">
        <f t="shared" si="97"/>
        <v>6</v>
      </c>
    </row>
    <row r="10" spans="1:187" ht="16.5" x14ac:dyDescent="0.2">
      <c r="A10" s="93">
        <v>4</v>
      </c>
      <c r="B10" s="93">
        <v>80</v>
      </c>
      <c r="C10" s="14">
        <f>INDEX(节奏总表!$AL$4:$AL$153,专属武器强化!B11)-INDEX(节奏总表!$AL$4:$AL$153,专属武器强化!B10)</f>
        <v>11.529999999999998</v>
      </c>
      <c r="D10" s="95">
        <v>200</v>
      </c>
      <c r="E10" s="14">
        <f t="shared" si="30"/>
        <v>200</v>
      </c>
      <c r="F10" s="19">
        <v>0.5</v>
      </c>
      <c r="G10" s="19">
        <v>0.5</v>
      </c>
      <c r="H10" s="19"/>
      <c r="I10" s="95"/>
      <c r="J10" s="14">
        <f t="shared" si="31"/>
        <v>20</v>
      </c>
      <c r="K10" s="14">
        <f t="shared" si="32"/>
        <v>10</v>
      </c>
      <c r="L10" s="14">
        <f t="shared" si="33"/>
        <v>0</v>
      </c>
      <c r="M10" s="14">
        <f t="shared" si="34"/>
        <v>0</v>
      </c>
      <c r="N10" s="14">
        <f t="shared" si="35"/>
        <v>691.8</v>
      </c>
      <c r="O10" s="14">
        <f t="shared" si="36"/>
        <v>345.9</v>
      </c>
      <c r="P10" s="14">
        <f t="shared" si="37"/>
        <v>0</v>
      </c>
      <c r="Q10" s="14">
        <f t="shared" si="38"/>
        <v>0</v>
      </c>
      <c r="R10" s="14">
        <f t="shared" si="39"/>
        <v>280</v>
      </c>
      <c r="S10" s="14">
        <f>INDEX(节奏总表!$AN$4:$AN$153,专属武器强化!B11)-INDEX(节奏总表!$AN$4:$AN$153,专属武器强化!B10)</f>
        <v>8.65</v>
      </c>
      <c r="T10" s="14">
        <f t="shared" si="40"/>
        <v>28</v>
      </c>
      <c r="U10" s="14">
        <f t="shared" si="41"/>
        <v>14</v>
      </c>
      <c r="V10" s="14">
        <f t="shared" si="42"/>
        <v>0</v>
      </c>
      <c r="W10" s="14">
        <f t="shared" si="43"/>
        <v>0</v>
      </c>
      <c r="X10" s="14">
        <f t="shared" si="44"/>
        <v>1211</v>
      </c>
      <c r="Y10" s="14">
        <f t="shared" si="45"/>
        <v>605.5</v>
      </c>
      <c r="Z10" s="14">
        <f t="shared" si="46"/>
        <v>0</v>
      </c>
      <c r="AA10" s="14">
        <f t="shared" si="47"/>
        <v>0</v>
      </c>
      <c r="AB10" s="14">
        <f t="shared" si="48"/>
        <v>400</v>
      </c>
      <c r="AC10" s="14">
        <f>INDEX(节奏总表!$AP$4:$AP$153,专属武器强化!B11)-INDEX(节奏总表!$AP$4:$AP$153,专属武器强化!B10)</f>
        <v>6.4099999999999984</v>
      </c>
      <c r="AD10" s="14">
        <f t="shared" si="49"/>
        <v>40</v>
      </c>
      <c r="AE10" s="14">
        <f t="shared" si="50"/>
        <v>20</v>
      </c>
      <c r="AF10" s="14">
        <f t="shared" si="51"/>
        <v>0</v>
      </c>
      <c r="AG10" s="14">
        <f t="shared" si="52"/>
        <v>0</v>
      </c>
      <c r="AH10" s="14">
        <f t="shared" si="53"/>
        <v>1281.9999999999995</v>
      </c>
      <c r="AI10" s="14">
        <f t="shared" si="54"/>
        <v>640.99999999999977</v>
      </c>
      <c r="AJ10" s="14">
        <f t="shared" si="55"/>
        <v>0</v>
      </c>
      <c r="AK10" s="14">
        <f t="shared" si="56"/>
        <v>0</v>
      </c>
      <c r="AZ10" s="93">
        <v>5</v>
      </c>
      <c r="BA10" s="93">
        <v>107</v>
      </c>
      <c r="BB10" s="93" t="s">
        <v>636</v>
      </c>
      <c r="BC10" s="93" t="s">
        <v>645</v>
      </c>
      <c r="BD10" s="110">
        <v>2</v>
      </c>
      <c r="BE10" s="110">
        <v>3</v>
      </c>
      <c r="BF10" s="93"/>
      <c r="BG10" s="19">
        <v>0.35</v>
      </c>
      <c r="BH10" s="19">
        <v>0.2</v>
      </c>
      <c r="BI10" s="93"/>
      <c r="BJ10" s="95">
        <f t="shared" si="0"/>
        <v>0</v>
      </c>
      <c r="BK10" s="95">
        <f t="shared" si="1"/>
        <v>637.50749999999994</v>
      </c>
      <c r="BL10" s="95">
        <f t="shared" si="2"/>
        <v>332.54700000000003</v>
      </c>
      <c r="BM10" s="95">
        <f t="shared" si="3"/>
        <v>0</v>
      </c>
      <c r="BN10" s="95">
        <f t="shared" si="4"/>
        <v>0</v>
      </c>
      <c r="BO10" s="95">
        <f t="shared" si="5"/>
        <v>1115.6319999999998</v>
      </c>
      <c r="BP10" s="95">
        <f t="shared" si="6"/>
        <v>581.94500000000005</v>
      </c>
      <c r="BQ10" s="95">
        <f t="shared" si="7"/>
        <v>0</v>
      </c>
      <c r="BR10" s="95">
        <v>5</v>
      </c>
      <c r="BS10" s="95">
        <f t="shared" si="8"/>
        <v>0</v>
      </c>
      <c r="BT10" s="95">
        <f t="shared" si="8"/>
        <v>1160.32</v>
      </c>
      <c r="BU10" s="95">
        <f t="shared" si="9"/>
        <v>615.81999999999994</v>
      </c>
      <c r="BV10" s="95">
        <f t="shared" si="10"/>
        <v>0</v>
      </c>
      <c r="BW10" s="14">
        <f t="shared" si="58"/>
        <v>0</v>
      </c>
      <c r="BX10" s="14">
        <f t="shared" si="59"/>
        <v>1160.32</v>
      </c>
      <c r="BY10" s="14">
        <f t="shared" si="60"/>
        <v>615.81999999999994</v>
      </c>
      <c r="BZ10" s="14">
        <f t="shared" si="61"/>
        <v>0</v>
      </c>
      <c r="CC10" s="95">
        <v>5</v>
      </c>
      <c r="CD10" s="95">
        <f>INDEX(节奏总表!$AH$4:$AH$153,MATCH(专属武器强化!CC10,节奏总表!$AP$4:$AP$153,1))</f>
        <v>62</v>
      </c>
      <c r="CE10" s="95"/>
      <c r="CF10" s="95">
        <f t="shared" si="12"/>
        <v>2</v>
      </c>
      <c r="CG10" s="14">
        <f t="shared" si="13"/>
        <v>140</v>
      </c>
      <c r="CH10" s="14">
        <f t="shared" si="14"/>
        <v>30</v>
      </c>
      <c r="CI10" s="14">
        <f t="shared" si="15"/>
        <v>0</v>
      </c>
      <c r="CJ10" s="14">
        <f t="shared" si="16"/>
        <v>0</v>
      </c>
      <c r="CK10" s="14"/>
      <c r="CL10" s="14"/>
      <c r="CM10" s="14"/>
      <c r="CN10" s="14"/>
      <c r="CO10" s="14">
        <f>SUM(CG$6:CG10)</f>
        <v>480</v>
      </c>
      <c r="CP10" s="14">
        <f>SUM(CH$6:CH10)</f>
        <v>60</v>
      </c>
      <c r="CQ10" s="14">
        <f>SUM(CI$6:CI10)</f>
        <v>0</v>
      </c>
      <c r="CR10" s="14">
        <f>SUM(CJ$6:CJ10)</f>
        <v>0</v>
      </c>
      <c r="CU10" s="97">
        <v>3</v>
      </c>
      <c r="CV10" s="14">
        <f>INDEX(节奏总表!$BW$4:$BW$63,专属武器强化!CU10)</f>
        <v>49</v>
      </c>
      <c r="CW10" s="14">
        <f t="shared" si="17"/>
        <v>200</v>
      </c>
      <c r="CX10" s="14">
        <f t="shared" si="62"/>
        <v>0</v>
      </c>
      <c r="CY10" s="14">
        <f t="shared" si="63"/>
        <v>0</v>
      </c>
      <c r="CZ10" s="14">
        <f t="shared" si="64"/>
        <v>0</v>
      </c>
      <c r="DA10" s="97">
        <v>1</v>
      </c>
      <c r="DB10" s="97">
        <v>4</v>
      </c>
      <c r="DC10" s="14">
        <f t="shared" si="65"/>
        <v>62.550943396226415</v>
      </c>
      <c r="DD10" s="14">
        <f t="shared" si="66"/>
        <v>0</v>
      </c>
      <c r="DE10" s="14">
        <f t="shared" si="67"/>
        <v>0</v>
      </c>
      <c r="DF10" s="14">
        <f t="shared" si="68"/>
        <v>0</v>
      </c>
      <c r="DG10" s="97"/>
      <c r="DH10" s="97"/>
      <c r="DI10" s="97"/>
      <c r="DJ10" s="97"/>
      <c r="DK10" s="14">
        <f>CW10-SUM(DC$7:DC10)+SUM(DG$7:DG10)</f>
        <v>62.38792452830188</v>
      </c>
      <c r="DL10" s="14">
        <f>CX10-SUM(DD$7:DD10)+SUM(DH$7:DH10)</f>
        <v>0</v>
      </c>
      <c r="DM10" s="14">
        <f>CY10-SUM(DE$7:DE10)+SUM(DI$7:DI10)</f>
        <v>0</v>
      </c>
      <c r="DN10" s="14">
        <f>CZ10-SUM(DF$7:DF10)+SUM(DJ$7:DJ10)</f>
        <v>0</v>
      </c>
      <c r="DQ10" s="110">
        <v>5</v>
      </c>
      <c r="DR10" s="14">
        <f t="shared" si="69"/>
        <v>1</v>
      </c>
      <c r="DS10" s="14">
        <f t="shared" si="70"/>
        <v>5</v>
      </c>
      <c r="DT10" s="14">
        <f t="shared" si="19"/>
        <v>33.360503144654082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71"/>
        <v>1</v>
      </c>
      <c r="DY10" s="14">
        <f t="shared" si="72"/>
        <v>0</v>
      </c>
      <c r="EC10" s="117">
        <v>2</v>
      </c>
      <c r="ED10" s="117" t="s">
        <v>1038</v>
      </c>
      <c r="EE10" s="117">
        <v>5000</v>
      </c>
      <c r="EF10" t="s">
        <v>938</v>
      </c>
      <c r="EG10">
        <v>5</v>
      </c>
      <c r="EJ10">
        <f t="shared" si="20"/>
        <v>0.15</v>
      </c>
      <c r="EK10" s="117">
        <v>1</v>
      </c>
      <c r="EL10">
        <f t="shared" si="73"/>
        <v>10</v>
      </c>
      <c r="EN10">
        <f t="shared" si="21"/>
        <v>6.6721006289308162</v>
      </c>
      <c r="EP10">
        <v>0</v>
      </c>
      <c r="EQ10">
        <v>1</v>
      </c>
      <c r="ER10">
        <f t="shared" si="22"/>
        <v>2</v>
      </c>
      <c r="ES10" s="103">
        <f t="shared" si="23"/>
        <v>7.4899999999999994E-2</v>
      </c>
      <c r="ET10">
        <v>1</v>
      </c>
      <c r="EU10">
        <f t="shared" si="24"/>
        <v>5</v>
      </c>
      <c r="EV10" s="103">
        <f t="shared" si="25"/>
        <v>0.29980000000000001</v>
      </c>
      <c r="EW10">
        <v>1</v>
      </c>
      <c r="EX10">
        <f t="shared" si="26"/>
        <v>10</v>
      </c>
      <c r="FA10" s="116">
        <v>1102006</v>
      </c>
      <c r="FB10" s="116">
        <f t="shared" si="74"/>
        <v>1502006</v>
      </c>
      <c r="FC10" s="116" t="s">
        <v>204</v>
      </c>
      <c r="FH10" s="116">
        <v>5</v>
      </c>
      <c r="FI10" s="116">
        <f t="shared" si="75"/>
        <v>4</v>
      </c>
      <c r="FJ10" s="116">
        <f t="shared" si="76"/>
        <v>1</v>
      </c>
      <c r="FK10" s="116" t="str">
        <f t="shared" si="77"/>
        <v>关羽专属武器-魂珠-1 4级</v>
      </c>
      <c r="FL10" s="116">
        <f t="shared" si="78"/>
        <v>1</v>
      </c>
      <c r="FM10" s="116">
        <f t="shared" si="79"/>
        <v>4</v>
      </c>
      <c r="FN10" s="116" t="str">
        <f t="shared" si="80"/>
        <v>金币</v>
      </c>
      <c r="FO10" s="116">
        <f t="shared" si="81"/>
        <v>4000</v>
      </c>
      <c r="FP10" s="116" t="str">
        <f t="shared" si="82"/>
        <v>专属强化石1</v>
      </c>
      <c r="FQ10" s="116">
        <f t="shared" si="83"/>
        <v>4</v>
      </c>
      <c r="FR10" s="116" t="str">
        <f t="shared" si="84"/>
        <v/>
      </c>
      <c r="FS10" s="116" t="str">
        <f t="shared" si="85"/>
        <v/>
      </c>
      <c r="FT10" s="116">
        <f t="shared" si="86"/>
        <v>0.19</v>
      </c>
      <c r="FU10" s="116">
        <f t="shared" si="87"/>
        <v>1</v>
      </c>
      <c r="FV10" s="116">
        <f t="shared" si="88"/>
        <v>8</v>
      </c>
      <c r="FW10" s="116">
        <f t="shared" si="89"/>
        <v>0</v>
      </c>
      <c r="FX10" s="116">
        <f t="shared" si="90"/>
        <v>1</v>
      </c>
      <c r="FY10" s="116">
        <f t="shared" si="91"/>
        <v>2</v>
      </c>
      <c r="FZ10" s="116">
        <f t="shared" si="92"/>
        <v>9.5899999999999999E-2</v>
      </c>
      <c r="GA10" s="116">
        <f t="shared" si="93"/>
        <v>1</v>
      </c>
      <c r="GB10" s="116">
        <f t="shared" si="94"/>
        <v>4</v>
      </c>
      <c r="GC10" s="116">
        <f t="shared" si="95"/>
        <v>0.38369999999999999</v>
      </c>
      <c r="GD10" s="116">
        <f t="shared" si="96"/>
        <v>1</v>
      </c>
      <c r="GE10" s="116">
        <f t="shared" si="97"/>
        <v>8</v>
      </c>
    </row>
    <row r="11" spans="1:187" ht="16.5" x14ac:dyDescent="0.2">
      <c r="A11" s="93">
        <v>5</v>
      </c>
      <c r="B11" s="93">
        <v>95</v>
      </c>
      <c r="C11" s="14">
        <f>INDEX(节奏总表!$AL$4:$AL$153,专属武器强化!B12)-INDEX(节奏总表!$AL$4:$AL$153,专属武器强化!B11)</f>
        <v>14</v>
      </c>
      <c r="D11" s="95">
        <v>250</v>
      </c>
      <c r="E11" s="14">
        <f t="shared" si="30"/>
        <v>250</v>
      </c>
      <c r="F11" s="19">
        <v>0.2</v>
      </c>
      <c r="G11" s="19">
        <v>0.6</v>
      </c>
      <c r="H11" s="19">
        <v>0.2</v>
      </c>
      <c r="I11" s="95"/>
      <c r="J11" s="14">
        <f t="shared" si="31"/>
        <v>10</v>
      </c>
      <c r="K11" s="14">
        <f t="shared" si="32"/>
        <v>15</v>
      </c>
      <c r="L11" s="14">
        <f t="shared" si="33"/>
        <v>2.5</v>
      </c>
      <c r="M11" s="14">
        <f t="shared" si="34"/>
        <v>0</v>
      </c>
      <c r="N11" s="14">
        <f t="shared" si="35"/>
        <v>420</v>
      </c>
      <c r="O11" s="14">
        <f t="shared" si="36"/>
        <v>630</v>
      </c>
      <c r="P11" s="14">
        <f t="shared" si="37"/>
        <v>105</v>
      </c>
      <c r="Q11" s="14">
        <f t="shared" si="38"/>
        <v>0</v>
      </c>
      <c r="R11" s="14">
        <f t="shared" si="39"/>
        <v>350</v>
      </c>
      <c r="S11" s="14">
        <f>INDEX(节奏总表!$AN$4:$AN$153,专属武器强化!B12)-INDEX(节奏总表!$AN$4:$AN$153,专属武器强化!B11)</f>
        <v>10.5</v>
      </c>
      <c r="T11" s="14">
        <f t="shared" si="40"/>
        <v>14</v>
      </c>
      <c r="U11" s="14">
        <f t="shared" si="41"/>
        <v>21</v>
      </c>
      <c r="V11" s="14">
        <f t="shared" si="42"/>
        <v>3.5</v>
      </c>
      <c r="W11" s="14">
        <f t="shared" si="43"/>
        <v>0</v>
      </c>
      <c r="X11" s="14">
        <f t="shared" si="44"/>
        <v>735</v>
      </c>
      <c r="Y11" s="14">
        <f t="shared" si="45"/>
        <v>1102.5</v>
      </c>
      <c r="Z11" s="14">
        <f t="shared" si="46"/>
        <v>183.75</v>
      </c>
      <c r="AA11" s="14">
        <f t="shared" si="47"/>
        <v>0</v>
      </c>
      <c r="AB11" s="14">
        <f t="shared" si="48"/>
        <v>500</v>
      </c>
      <c r="AC11" s="14">
        <f>INDEX(节奏总表!$AP$4:$AP$153,专属武器强化!B12)-INDEX(节奏总表!$AP$4:$AP$153,专属武器强化!B11)</f>
        <v>7.77</v>
      </c>
      <c r="AD11" s="14">
        <f t="shared" si="49"/>
        <v>20</v>
      </c>
      <c r="AE11" s="14">
        <f t="shared" si="50"/>
        <v>30</v>
      </c>
      <c r="AF11" s="14">
        <f t="shared" si="51"/>
        <v>5</v>
      </c>
      <c r="AG11" s="14">
        <f t="shared" si="52"/>
        <v>0</v>
      </c>
      <c r="AH11" s="14">
        <f t="shared" si="53"/>
        <v>776.99999999999989</v>
      </c>
      <c r="AI11" s="14">
        <f t="shared" si="54"/>
        <v>1165.5</v>
      </c>
      <c r="AJ11" s="14">
        <f t="shared" si="55"/>
        <v>194.24999999999997</v>
      </c>
      <c r="AK11" s="14">
        <f t="shared" si="56"/>
        <v>0</v>
      </c>
      <c r="AZ11" s="93">
        <v>6</v>
      </c>
      <c r="BA11" s="93">
        <v>117</v>
      </c>
      <c r="BB11" s="93" t="s">
        <v>638</v>
      </c>
      <c r="BC11" s="93" t="s">
        <v>639</v>
      </c>
      <c r="BD11" s="110">
        <v>3</v>
      </c>
      <c r="BE11" s="110">
        <v>4</v>
      </c>
      <c r="BF11" s="93"/>
      <c r="BG11" s="93"/>
      <c r="BH11" s="19">
        <v>0.35</v>
      </c>
      <c r="BI11" s="19">
        <v>0.15</v>
      </c>
      <c r="BJ11" s="95">
        <f t="shared" si="0"/>
        <v>0</v>
      </c>
      <c r="BK11" s="95">
        <f t="shared" si="1"/>
        <v>0</v>
      </c>
      <c r="BL11" s="95">
        <f t="shared" si="2"/>
        <v>581.95725000000004</v>
      </c>
      <c r="BM11" s="95">
        <f t="shared" si="3"/>
        <v>123.5097</v>
      </c>
      <c r="BN11" s="95">
        <f t="shared" si="4"/>
        <v>0</v>
      </c>
      <c r="BO11" s="95">
        <f t="shared" si="5"/>
        <v>0</v>
      </c>
      <c r="BP11" s="95">
        <f t="shared" si="6"/>
        <v>1018.4037499999999</v>
      </c>
      <c r="BQ11" s="95">
        <f t="shared" si="7"/>
        <v>216.12989999999999</v>
      </c>
      <c r="BR11" s="95">
        <v>4</v>
      </c>
      <c r="BS11" s="95">
        <f t="shared" si="8"/>
        <v>0</v>
      </c>
      <c r="BT11" s="95">
        <f t="shared" si="8"/>
        <v>0</v>
      </c>
      <c r="BU11" s="95">
        <f t="shared" si="9"/>
        <v>1077.6849999999997</v>
      </c>
      <c r="BV11" s="95">
        <f t="shared" si="10"/>
        <v>228.71099999999998</v>
      </c>
      <c r="BW11" s="14">
        <f t="shared" si="58"/>
        <v>0</v>
      </c>
      <c r="BX11" s="14">
        <f t="shared" si="59"/>
        <v>0</v>
      </c>
      <c r="BY11" s="14">
        <f t="shared" si="60"/>
        <v>1077.6849999999997</v>
      </c>
      <c r="BZ11" s="14">
        <f t="shared" si="61"/>
        <v>228.71099999999998</v>
      </c>
      <c r="CC11" s="95">
        <v>6</v>
      </c>
      <c r="CD11" s="95">
        <f>INDEX(节奏总表!$AH$4:$AH$153,MATCH(专属武器强化!CC11,节奏总表!$AP$4:$AP$153,1))</f>
        <v>67</v>
      </c>
      <c r="CE11" s="95"/>
      <c r="CF11" s="95">
        <f t="shared" si="12"/>
        <v>3</v>
      </c>
      <c r="CG11" s="14">
        <f t="shared" si="13"/>
        <v>180</v>
      </c>
      <c r="CH11" s="14">
        <f t="shared" si="14"/>
        <v>60</v>
      </c>
      <c r="CI11" s="14">
        <f t="shared" si="15"/>
        <v>0</v>
      </c>
      <c r="CJ11" s="14">
        <f t="shared" si="16"/>
        <v>0</v>
      </c>
      <c r="CK11" s="14"/>
      <c r="CL11" s="14"/>
      <c r="CM11" s="14"/>
      <c r="CN11" s="14"/>
      <c r="CO11" s="14">
        <f>SUM(CG$6:CG11)</f>
        <v>660</v>
      </c>
      <c r="CP11" s="14">
        <f>SUM(CH$6:CH11)</f>
        <v>120</v>
      </c>
      <c r="CQ11" s="14">
        <f>SUM(CI$6:CI11)</f>
        <v>0</v>
      </c>
      <c r="CR11" s="14">
        <f>SUM(CJ$6:CJ11)</f>
        <v>0</v>
      </c>
      <c r="CU11" s="97">
        <v>3</v>
      </c>
      <c r="CV11" s="14">
        <f>INDEX(节奏总表!$BW$4:$BW$63,专属武器强化!CU11)</f>
        <v>49</v>
      </c>
      <c r="CW11" s="14">
        <f t="shared" si="17"/>
        <v>200</v>
      </c>
      <c r="CX11" s="14">
        <f t="shared" si="62"/>
        <v>0</v>
      </c>
      <c r="CY11" s="14">
        <f t="shared" si="63"/>
        <v>0</v>
      </c>
      <c r="CZ11" s="14">
        <f t="shared" si="64"/>
        <v>0</v>
      </c>
      <c r="DA11" s="97">
        <v>1</v>
      </c>
      <c r="DB11" s="97">
        <v>5</v>
      </c>
      <c r="DC11" s="14">
        <f t="shared" si="65"/>
        <v>100.08150943396225</v>
      </c>
      <c r="DD11" s="14">
        <f t="shared" si="66"/>
        <v>0</v>
      </c>
      <c r="DE11" s="14">
        <f t="shared" si="67"/>
        <v>0</v>
      </c>
      <c r="DF11" s="14">
        <f t="shared" si="68"/>
        <v>0</v>
      </c>
      <c r="DG11" s="97">
        <v>40</v>
      </c>
      <c r="DH11" s="97"/>
      <c r="DI11" s="97"/>
      <c r="DJ11" s="97"/>
      <c r="DK11" s="14">
        <f>CW11-SUM(DC$7:DC11)+SUM(DG$7:DG11)</f>
        <v>2.3064150943396271</v>
      </c>
      <c r="DL11" s="14">
        <f>CX11-SUM(DD$7:DD11)+SUM(DH$7:DH11)</f>
        <v>0</v>
      </c>
      <c r="DM11" s="14">
        <f>CY11-SUM(DE$7:DE11)+SUM(DI$7:DI11)</f>
        <v>0</v>
      </c>
      <c r="DN11" s="14">
        <f>CZ11-SUM(DF$7:DF11)+SUM(DJ$7:DJ11)</f>
        <v>0</v>
      </c>
      <c r="DQ11" s="110">
        <v>6</v>
      </c>
      <c r="DR11" s="14">
        <f t="shared" si="69"/>
        <v>1</v>
      </c>
      <c r="DS11" s="14">
        <f t="shared" si="70"/>
        <v>6</v>
      </c>
      <c r="DT11" s="14">
        <f t="shared" si="19"/>
        <v>54.210817610062897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71"/>
        <v>1</v>
      </c>
      <c r="DY11" s="14">
        <f t="shared" si="72"/>
        <v>0</v>
      </c>
      <c r="EC11" s="117">
        <v>2</v>
      </c>
      <c r="ED11" s="117" t="s">
        <v>1038</v>
      </c>
      <c r="EE11" s="117">
        <v>6000</v>
      </c>
      <c r="EF11" t="s">
        <v>938</v>
      </c>
      <c r="EG11">
        <v>6</v>
      </c>
      <c r="EJ11">
        <f t="shared" si="20"/>
        <v>0.11</v>
      </c>
      <c r="EK11" s="117">
        <v>1</v>
      </c>
      <c r="EL11">
        <f t="shared" si="73"/>
        <v>14</v>
      </c>
      <c r="EN11">
        <f t="shared" si="21"/>
        <v>9.0351362683438161</v>
      </c>
      <c r="EP11">
        <v>0</v>
      </c>
      <c r="EQ11">
        <v>1</v>
      </c>
      <c r="ER11">
        <f t="shared" si="22"/>
        <v>3</v>
      </c>
      <c r="ES11" s="103">
        <f t="shared" si="23"/>
        <v>5.5300000000000002E-2</v>
      </c>
      <c r="ET11">
        <v>1</v>
      </c>
      <c r="EU11">
        <f t="shared" si="24"/>
        <v>6</v>
      </c>
      <c r="EV11" s="103">
        <f t="shared" si="25"/>
        <v>0.22140000000000001</v>
      </c>
      <c r="EW11">
        <v>1</v>
      </c>
      <c r="EX11">
        <f t="shared" si="26"/>
        <v>14</v>
      </c>
      <c r="FA11" s="116">
        <v>1102007</v>
      </c>
      <c r="FB11" s="116">
        <f t="shared" si="74"/>
        <v>1502007</v>
      </c>
      <c r="FC11" s="116" t="s">
        <v>205</v>
      </c>
      <c r="FH11" s="116">
        <v>6</v>
      </c>
      <c r="FI11" s="116">
        <f t="shared" si="75"/>
        <v>5</v>
      </c>
      <c r="FJ11" s="116">
        <f t="shared" si="76"/>
        <v>1</v>
      </c>
      <c r="FK11" s="116" t="str">
        <f t="shared" si="77"/>
        <v>关羽专属武器-魂珠-1 5级</v>
      </c>
      <c r="FL11" s="116">
        <f t="shared" si="78"/>
        <v>1</v>
      </c>
      <c r="FM11" s="116">
        <f t="shared" si="79"/>
        <v>5</v>
      </c>
      <c r="FN11" s="116" t="str">
        <f t="shared" si="80"/>
        <v>金币</v>
      </c>
      <c r="FO11" s="116">
        <f t="shared" si="81"/>
        <v>5000</v>
      </c>
      <c r="FP11" s="116" t="str">
        <f t="shared" si="82"/>
        <v>专属强化石1</v>
      </c>
      <c r="FQ11" s="116">
        <f t="shared" si="83"/>
        <v>5</v>
      </c>
      <c r="FR11" s="116" t="str">
        <f t="shared" si="84"/>
        <v/>
      </c>
      <c r="FS11" s="116" t="str">
        <f t="shared" si="85"/>
        <v/>
      </c>
      <c r="FT11" s="116">
        <f t="shared" si="86"/>
        <v>0.15</v>
      </c>
      <c r="FU11" s="116">
        <f t="shared" si="87"/>
        <v>1</v>
      </c>
      <c r="FV11" s="116">
        <f t="shared" si="88"/>
        <v>10</v>
      </c>
      <c r="FW11" s="116">
        <f t="shared" si="89"/>
        <v>0</v>
      </c>
      <c r="FX11" s="116">
        <f t="shared" si="90"/>
        <v>1</v>
      </c>
      <c r="FY11" s="116">
        <f t="shared" si="91"/>
        <v>2</v>
      </c>
      <c r="FZ11" s="116">
        <f t="shared" si="92"/>
        <v>7.4899999999999994E-2</v>
      </c>
      <c r="GA11" s="116">
        <f t="shared" si="93"/>
        <v>1</v>
      </c>
      <c r="GB11" s="116">
        <f t="shared" si="94"/>
        <v>5</v>
      </c>
      <c r="GC11" s="116">
        <f t="shared" si="95"/>
        <v>0.29980000000000001</v>
      </c>
      <c r="GD11" s="116">
        <f t="shared" si="96"/>
        <v>1</v>
      </c>
      <c r="GE11" s="116">
        <f t="shared" si="97"/>
        <v>10</v>
      </c>
    </row>
    <row r="12" spans="1:187" ht="16.5" x14ac:dyDescent="0.2">
      <c r="A12" s="93">
        <v>6</v>
      </c>
      <c r="B12" s="93">
        <v>110</v>
      </c>
      <c r="C12" s="14">
        <f>INDEX(节奏总表!$AL$4:$AL$153,专属武器强化!B13)-INDEX(节奏总表!$AL$4:$AL$153,专属武器强化!B12)</f>
        <v>10.670000000000002</v>
      </c>
      <c r="D12" s="95">
        <v>300</v>
      </c>
      <c r="E12" s="14">
        <f t="shared" si="30"/>
        <v>300</v>
      </c>
      <c r="F12" s="95"/>
      <c r="G12" s="19">
        <v>0.4</v>
      </c>
      <c r="H12" s="19">
        <v>0.4</v>
      </c>
      <c r="I12" s="19">
        <v>0.2</v>
      </c>
      <c r="J12" s="14">
        <f t="shared" si="31"/>
        <v>0</v>
      </c>
      <c r="K12" s="14">
        <f t="shared" si="32"/>
        <v>12</v>
      </c>
      <c r="L12" s="14">
        <f t="shared" si="33"/>
        <v>6</v>
      </c>
      <c r="M12" s="14">
        <f t="shared" si="34"/>
        <v>1.2</v>
      </c>
      <c r="N12" s="14">
        <f t="shared" si="35"/>
        <v>0</v>
      </c>
      <c r="O12" s="14">
        <f t="shared" si="36"/>
        <v>384.12000000000006</v>
      </c>
      <c r="P12" s="14">
        <f t="shared" si="37"/>
        <v>192.06000000000003</v>
      </c>
      <c r="Q12" s="14">
        <f t="shared" si="38"/>
        <v>38.412000000000006</v>
      </c>
      <c r="R12" s="14">
        <f t="shared" si="39"/>
        <v>420</v>
      </c>
      <c r="S12" s="14">
        <f>INDEX(节奏总表!$AN$4:$AN$153,专属武器强化!B13)-INDEX(节奏总表!$AN$4:$AN$153,专属武器强化!B12)</f>
        <v>8</v>
      </c>
      <c r="T12" s="14">
        <f t="shared" si="40"/>
        <v>0</v>
      </c>
      <c r="U12" s="14">
        <f t="shared" si="41"/>
        <v>16.8</v>
      </c>
      <c r="V12" s="14">
        <f t="shared" si="42"/>
        <v>8.4</v>
      </c>
      <c r="W12" s="14">
        <f t="shared" si="43"/>
        <v>1.68</v>
      </c>
      <c r="X12" s="14">
        <f t="shared" si="44"/>
        <v>0</v>
      </c>
      <c r="Y12" s="14">
        <f t="shared" si="45"/>
        <v>672</v>
      </c>
      <c r="Z12" s="14">
        <f t="shared" si="46"/>
        <v>336</v>
      </c>
      <c r="AA12" s="14">
        <f t="shared" si="47"/>
        <v>67.2</v>
      </c>
      <c r="AB12" s="14">
        <f t="shared" si="48"/>
        <v>600</v>
      </c>
      <c r="AC12" s="14">
        <f>INDEX(节奏总表!$AP$4:$AP$153,专属武器强化!B13)-INDEX(节奏总表!$AP$4:$AP$153,专属武器强化!B12)</f>
        <v>5.93</v>
      </c>
      <c r="AD12" s="14">
        <f t="shared" si="49"/>
        <v>0</v>
      </c>
      <c r="AE12" s="14">
        <f t="shared" si="50"/>
        <v>24</v>
      </c>
      <c r="AF12" s="14">
        <f t="shared" si="51"/>
        <v>12</v>
      </c>
      <c r="AG12" s="14">
        <f t="shared" si="52"/>
        <v>2.4</v>
      </c>
      <c r="AH12" s="14">
        <f t="shared" si="53"/>
        <v>0</v>
      </c>
      <c r="AI12" s="14">
        <f t="shared" si="54"/>
        <v>711.59999999999991</v>
      </c>
      <c r="AJ12" s="14">
        <f t="shared" si="55"/>
        <v>355.79999999999995</v>
      </c>
      <c r="AK12" s="14">
        <f t="shared" si="56"/>
        <v>71.16</v>
      </c>
      <c r="AZ12" s="93">
        <v>7</v>
      </c>
      <c r="BA12" s="93">
        <v>127</v>
      </c>
      <c r="BB12" s="93" t="s">
        <v>638</v>
      </c>
      <c r="BC12" s="93" t="s">
        <v>642</v>
      </c>
      <c r="BD12" s="110">
        <v>3</v>
      </c>
      <c r="BE12" s="110">
        <v>4</v>
      </c>
      <c r="BF12" s="93"/>
      <c r="BG12" s="93"/>
      <c r="BH12" s="19">
        <v>0.35</v>
      </c>
      <c r="BI12" s="19">
        <v>0.25</v>
      </c>
      <c r="BJ12" s="95">
        <f t="shared" si="0"/>
        <v>0</v>
      </c>
      <c r="BK12" s="95">
        <f t="shared" si="1"/>
        <v>0</v>
      </c>
      <c r="BL12" s="95">
        <f t="shared" si="2"/>
        <v>581.95725000000004</v>
      </c>
      <c r="BM12" s="95">
        <f t="shared" si="3"/>
        <v>205.84950000000001</v>
      </c>
      <c r="BN12" s="95">
        <f t="shared" si="4"/>
        <v>0</v>
      </c>
      <c r="BO12" s="95">
        <f t="shared" si="5"/>
        <v>0</v>
      </c>
      <c r="BP12" s="95">
        <f t="shared" si="6"/>
        <v>1018.4037499999999</v>
      </c>
      <c r="BQ12" s="95">
        <f t="shared" si="7"/>
        <v>360.2165</v>
      </c>
      <c r="BR12" s="95">
        <v>4</v>
      </c>
      <c r="BS12" s="95">
        <f t="shared" si="8"/>
        <v>0</v>
      </c>
      <c r="BT12" s="95">
        <f t="shared" si="8"/>
        <v>0</v>
      </c>
      <c r="BU12" s="95">
        <f t="shared" si="9"/>
        <v>1077.6849999999997</v>
      </c>
      <c r="BV12" s="95">
        <f t="shared" si="10"/>
        <v>381.185</v>
      </c>
      <c r="BW12" s="14">
        <f t="shared" si="58"/>
        <v>0</v>
      </c>
      <c r="BX12" s="14">
        <f t="shared" si="59"/>
        <v>0</v>
      </c>
      <c r="BY12" s="14">
        <f t="shared" si="60"/>
        <v>1077.6849999999997</v>
      </c>
      <c r="BZ12" s="14">
        <f t="shared" si="61"/>
        <v>381.185</v>
      </c>
      <c r="CC12" s="95">
        <v>7</v>
      </c>
      <c r="CD12" s="95">
        <f>INDEX(节奏总表!$AH$4:$AH$153,MATCH(专属武器强化!CC12,节奏总表!$AP$4:$AP$153,1))</f>
        <v>71</v>
      </c>
      <c r="CE12" s="95"/>
      <c r="CF12" s="95">
        <f t="shared" si="12"/>
        <v>3</v>
      </c>
      <c r="CG12" s="14">
        <f t="shared" si="13"/>
        <v>180</v>
      </c>
      <c r="CH12" s="14">
        <f t="shared" si="14"/>
        <v>60</v>
      </c>
      <c r="CI12" s="14">
        <f t="shared" si="15"/>
        <v>0</v>
      </c>
      <c r="CJ12" s="14">
        <f t="shared" si="16"/>
        <v>0</v>
      </c>
      <c r="CK12" s="14"/>
      <c r="CL12" s="14"/>
      <c r="CM12" s="14"/>
      <c r="CN12" s="14"/>
      <c r="CO12" s="14">
        <f>SUM(CG$6:CG12)</f>
        <v>840</v>
      </c>
      <c r="CP12" s="14">
        <f>SUM(CH$6:CH12)</f>
        <v>180</v>
      </c>
      <c r="CQ12" s="14">
        <f>SUM(CI$6:CI12)</f>
        <v>0</v>
      </c>
      <c r="CR12" s="14">
        <f>SUM(CJ$6:CJ12)</f>
        <v>0</v>
      </c>
      <c r="CU12" s="97">
        <v>4</v>
      </c>
      <c r="CV12" s="14">
        <f>INDEX(节奏总表!$BW$4:$BW$63,专属武器强化!CU12)</f>
        <v>56</v>
      </c>
      <c r="CW12" s="14">
        <f t="shared" si="17"/>
        <v>340</v>
      </c>
      <c r="CX12" s="14">
        <f t="shared" si="62"/>
        <v>30</v>
      </c>
      <c r="CY12" s="14">
        <f t="shared" si="63"/>
        <v>0</v>
      </c>
      <c r="CZ12" s="14">
        <f t="shared" si="64"/>
        <v>0</v>
      </c>
      <c r="DA12" s="97">
        <v>2</v>
      </c>
      <c r="DB12" s="97">
        <v>1</v>
      </c>
      <c r="DC12" s="14">
        <f t="shared" si="65"/>
        <v>31.08</v>
      </c>
      <c r="DD12" s="14">
        <f t="shared" si="66"/>
        <v>10.36</v>
      </c>
      <c r="DE12" s="14">
        <f t="shared" si="67"/>
        <v>0</v>
      </c>
      <c r="DF12" s="14">
        <f t="shared" si="68"/>
        <v>0</v>
      </c>
      <c r="DG12" s="97"/>
      <c r="DH12" s="97"/>
      <c r="DI12" s="97"/>
      <c r="DJ12" s="97"/>
      <c r="DK12" s="14">
        <f>CW12-SUM(DC$7:DC12)+SUM(DG$7:DG12)</f>
        <v>111.22641509433964</v>
      </c>
      <c r="DL12" s="14">
        <f>CX12-SUM(DD$7:DD12)+SUM(DH$7:DH12)</f>
        <v>19.64</v>
      </c>
      <c r="DM12" s="14">
        <f>CY12-SUM(DE$7:DE12)+SUM(DI$7:DI12)</f>
        <v>0</v>
      </c>
      <c r="DN12" s="14">
        <f>CZ12-SUM(DF$7:DF12)+SUM(DJ$7:DJ12)</f>
        <v>0</v>
      </c>
      <c r="DQ12" s="110">
        <v>7</v>
      </c>
      <c r="DR12" s="14">
        <f t="shared" si="69"/>
        <v>1</v>
      </c>
      <c r="DS12" s="14">
        <f t="shared" si="70"/>
        <v>7</v>
      </c>
      <c r="DT12" s="14">
        <f t="shared" si="19"/>
        <v>87.571320754716979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71"/>
        <v>1</v>
      </c>
      <c r="DY12" s="14">
        <f t="shared" si="72"/>
        <v>0</v>
      </c>
      <c r="EC12" s="117">
        <v>2</v>
      </c>
      <c r="ED12" s="117" t="s">
        <v>1038</v>
      </c>
      <c r="EE12" s="117">
        <v>7000</v>
      </c>
      <c r="EF12" t="s">
        <v>938</v>
      </c>
      <c r="EG12">
        <v>7</v>
      </c>
      <c r="EJ12">
        <f t="shared" si="20"/>
        <v>0.08</v>
      </c>
      <c r="EK12" s="117">
        <v>1</v>
      </c>
      <c r="EL12">
        <f t="shared" si="73"/>
        <v>19</v>
      </c>
      <c r="EN12">
        <f t="shared" si="21"/>
        <v>12.510188679245283</v>
      </c>
      <c r="EP12">
        <v>0</v>
      </c>
      <c r="EQ12">
        <v>1</v>
      </c>
      <c r="ER12">
        <f t="shared" si="22"/>
        <v>4</v>
      </c>
      <c r="ES12" s="103">
        <f t="shared" si="23"/>
        <v>0.04</v>
      </c>
      <c r="ET12">
        <v>1</v>
      </c>
      <c r="EU12">
        <f t="shared" si="24"/>
        <v>9</v>
      </c>
      <c r="EV12" s="103">
        <f t="shared" si="25"/>
        <v>0.15989999999999999</v>
      </c>
      <c r="EW12">
        <v>1</v>
      </c>
      <c r="EX12">
        <f t="shared" si="26"/>
        <v>19</v>
      </c>
      <c r="FA12" s="116">
        <v>1102008</v>
      </c>
      <c r="FB12" s="116">
        <f t="shared" si="74"/>
        <v>1502008</v>
      </c>
      <c r="FC12" s="116" t="s">
        <v>206</v>
      </c>
      <c r="FH12" s="116">
        <v>7</v>
      </c>
      <c r="FI12" s="116">
        <f t="shared" si="75"/>
        <v>6</v>
      </c>
      <c r="FJ12" s="116">
        <f t="shared" si="76"/>
        <v>1</v>
      </c>
      <c r="FK12" s="116" t="str">
        <f t="shared" si="77"/>
        <v>关羽专属武器-魂珠-1 6级</v>
      </c>
      <c r="FL12" s="116">
        <f t="shared" si="78"/>
        <v>1</v>
      </c>
      <c r="FM12" s="116">
        <f t="shared" si="79"/>
        <v>6</v>
      </c>
      <c r="FN12" s="116" t="str">
        <f t="shared" si="80"/>
        <v>金币</v>
      </c>
      <c r="FO12" s="116">
        <f t="shared" si="81"/>
        <v>6000</v>
      </c>
      <c r="FP12" s="116" t="str">
        <f t="shared" si="82"/>
        <v>专属强化石1</v>
      </c>
      <c r="FQ12" s="116">
        <f t="shared" si="83"/>
        <v>6</v>
      </c>
      <c r="FR12" s="116" t="str">
        <f t="shared" si="84"/>
        <v/>
      </c>
      <c r="FS12" s="116" t="str">
        <f t="shared" si="85"/>
        <v/>
      </c>
      <c r="FT12" s="116">
        <f t="shared" si="86"/>
        <v>0.11</v>
      </c>
      <c r="FU12" s="116">
        <f t="shared" si="87"/>
        <v>1</v>
      </c>
      <c r="FV12" s="116">
        <f t="shared" si="88"/>
        <v>14</v>
      </c>
      <c r="FW12" s="116">
        <f t="shared" si="89"/>
        <v>0</v>
      </c>
      <c r="FX12" s="116">
        <f t="shared" si="90"/>
        <v>1</v>
      </c>
      <c r="FY12" s="116">
        <f t="shared" si="91"/>
        <v>3</v>
      </c>
      <c r="FZ12" s="116">
        <f t="shared" si="92"/>
        <v>5.5300000000000002E-2</v>
      </c>
      <c r="GA12" s="116">
        <f t="shared" si="93"/>
        <v>1</v>
      </c>
      <c r="GB12" s="116">
        <f t="shared" si="94"/>
        <v>6</v>
      </c>
      <c r="GC12" s="116">
        <f t="shared" si="95"/>
        <v>0.22140000000000001</v>
      </c>
      <c r="GD12" s="116">
        <f t="shared" si="96"/>
        <v>1</v>
      </c>
      <c r="GE12" s="116">
        <f t="shared" si="97"/>
        <v>14</v>
      </c>
    </row>
    <row r="13" spans="1:187" ht="16.5" x14ac:dyDescent="0.2">
      <c r="A13" s="93">
        <v>7</v>
      </c>
      <c r="B13" s="93">
        <v>120</v>
      </c>
      <c r="C13" s="14">
        <f>INDEX(节奏总表!$AL$4:$AL$153,专属武器强化!B14)-INDEX(节奏总表!$AL$4:$AL$153,专属武器强化!B13)</f>
        <v>13.769999999999996</v>
      </c>
      <c r="D13" s="95">
        <v>350</v>
      </c>
      <c r="E13" s="14">
        <f t="shared" si="30"/>
        <v>350</v>
      </c>
      <c r="F13" s="95"/>
      <c r="G13" s="19">
        <v>0.2</v>
      </c>
      <c r="H13" s="19">
        <v>0.6</v>
      </c>
      <c r="I13" s="19">
        <v>0.2</v>
      </c>
      <c r="J13" s="14">
        <f t="shared" si="31"/>
        <v>0</v>
      </c>
      <c r="K13" s="14">
        <f t="shared" si="32"/>
        <v>7</v>
      </c>
      <c r="L13" s="14">
        <f t="shared" si="33"/>
        <v>10.5</v>
      </c>
      <c r="M13" s="14">
        <f t="shared" si="34"/>
        <v>1.4</v>
      </c>
      <c r="N13" s="14">
        <f t="shared" si="35"/>
        <v>0</v>
      </c>
      <c r="O13" s="14">
        <f t="shared" si="36"/>
        <v>289.1699999999999</v>
      </c>
      <c r="P13" s="14">
        <f t="shared" si="37"/>
        <v>433.75499999999988</v>
      </c>
      <c r="Q13" s="14">
        <f t="shared" si="38"/>
        <v>57.833999999999975</v>
      </c>
      <c r="R13" s="14">
        <f t="shared" si="39"/>
        <v>489.99999999999994</v>
      </c>
      <c r="S13" s="14">
        <f>INDEX(节奏总表!$AN$4:$AN$153,专属武器强化!B14)-INDEX(节奏总表!$AN$4:$AN$153,专属武器强化!B13)</f>
        <v>10.329999999999998</v>
      </c>
      <c r="T13" s="14">
        <f t="shared" si="40"/>
        <v>0</v>
      </c>
      <c r="U13" s="14">
        <f t="shared" si="41"/>
        <v>9.8000000000000007</v>
      </c>
      <c r="V13" s="14">
        <f t="shared" si="42"/>
        <v>14.699999999999998</v>
      </c>
      <c r="W13" s="14">
        <f t="shared" si="43"/>
        <v>1.96</v>
      </c>
      <c r="X13" s="14">
        <f t="shared" si="44"/>
        <v>0</v>
      </c>
      <c r="Y13" s="14">
        <f t="shared" si="45"/>
        <v>506.16999999999996</v>
      </c>
      <c r="Z13" s="14">
        <f t="shared" si="46"/>
        <v>759.25499999999965</v>
      </c>
      <c r="AA13" s="14">
        <f t="shared" si="47"/>
        <v>101.23399999999998</v>
      </c>
      <c r="AB13" s="14">
        <f t="shared" si="48"/>
        <v>700</v>
      </c>
      <c r="AC13" s="14">
        <f>INDEX(节奏总表!$AP$4:$AP$153,专属武器强化!B14)-INDEX(节奏总表!$AP$4:$AP$153,专属武器强化!B13)</f>
        <v>7.6499999999999986</v>
      </c>
      <c r="AD13" s="14">
        <f t="shared" si="49"/>
        <v>0</v>
      </c>
      <c r="AE13" s="14">
        <f t="shared" si="50"/>
        <v>14</v>
      </c>
      <c r="AF13" s="14">
        <f t="shared" si="51"/>
        <v>21</v>
      </c>
      <c r="AG13" s="14">
        <f t="shared" si="52"/>
        <v>2.8</v>
      </c>
      <c r="AH13" s="14">
        <f t="shared" si="53"/>
        <v>0</v>
      </c>
      <c r="AI13" s="14">
        <f t="shared" si="54"/>
        <v>535.49999999999989</v>
      </c>
      <c r="AJ13" s="14">
        <f t="shared" si="55"/>
        <v>803.24999999999989</v>
      </c>
      <c r="AK13" s="14">
        <f t="shared" si="56"/>
        <v>107.09999999999997</v>
      </c>
      <c r="AZ13" s="93">
        <v>8</v>
      </c>
      <c r="BA13" s="93">
        <v>137</v>
      </c>
      <c r="BB13" s="93" t="s">
        <v>643</v>
      </c>
      <c r="BC13" s="93"/>
      <c r="BD13" s="110">
        <v>4</v>
      </c>
      <c r="BE13" s="110"/>
      <c r="BF13" s="93"/>
      <c r="BG13" s="93"/>
      <c r="BH13" s="93"/>
      <c r="BI13" s="19">
        <v>0.6</v>
      </c>
      <c r="BJ13" s="95">
        <f t="shared" si="0"/>
        <v>0</v>
      </c>
      <c r="BK13" s="95">
        <f t="shared" si="1"/>
        <v>0</v>
      </c>
      <c r="BL13" s="95">
        <f t="shared" si="2"/>
        <v>0</v>
      </c>
      <c r="BM13" s="95">
        <f t="shared" si="3"/>
        <v>494.03879999999998</v>
      </c>
      <c r="BN13" s="95">
        <f t="shared" si="4"/>
        <v>0</v>
      </c>
      <c r="BO13" s="95">
        <f t="shared" si="5"/>
        <v>0</v>
      </c>
      <c r="BP13" s="95">
        <f t="shared" si="6"/>
        <v>0</v>
      </c>
      <c r="BQ13" s="95">
        <f t="shared" si="7"/>
        <v>864.51959999999997</v>
      </c>
      <c r="BR13" s="95">
        <v>3</v>
      </c>
      <c r="BS13" s="95">
        <f t="shared" si="8"/>
        <v>0</v>
      </c>
      <c r="BT13" s="95">
        <f t="shared" si="8"/>
        <v>0</v>
      </c>
      <c r="BU13" s="95">
        <f t="shared" si="9"/>
        <v>0</v>
      </c>
      <c r="BV13" s="95">
        <f t="shared" si="10"/>
        <v>914.84399999999994</v>
      </c>
      <c r="BW13" s="14">
        <f t="shared" si="58"/>
        <v>0</v>
      </c>
      <c r="BX13" s="14">
        <f t="shared" si="59"/>
        <v>0</v>
      </c>
      <c r="BY13" s="14">
        <f t="shared" si="60"/>
        <v>0</v>
      </c>
      <c r="BZ13" s="14">
        <f t="shared" si="61"/>
        <v>914.84399999999994</v>
      </c>
      <c r="CC13" s="95">
        <v>8</v>
      </c>
      <c r="CD13" s="95">
        <f>INDEX(节奏总表!$AH$4:$AH$153,MATCH(专属武器强化!CC13,节奏总表!$AP$4:$AP$153,1))</f>
        <v>74</v>
      </c>
      <c r="CE13" s="95"/>
      <c r="CF13" s="95">
        <f t="shared" si="12"/>
        <v>3</v>
      </c>
      <c r="CG13" s="14">
        <f t="shared" si="13"/>
        <v>180</v>
      </c>
      <c r="CH13" s="14">
        <f t="shared" si="14"/>
        <v>60</v>
      </c>
      <c r="CI13" s="14">
        <f t="shared" si="15"/>
        <v>0</v>
      </c>
      <c r="CJ13" s="14">
        <f t="shared" si="16"/>
        <v>0</v>
      </c>
      <c r="CK13" s="14"/>
      <c r="CL13" s="14"/>
      <c r="CM13" s="14"/>
      <c r="CN13" s="14"/>
      <c r="CO13" s="14">
        <f>SUM(CG$6:CG13)</f>
        <v>1020</v>
      </c>
      <c r="CP13" s="14">
        <f>SUM(CH$6:CH13)</f>
        <v>240</v>
      </c>
      <c r="CQ13" s="14">
        <f>SUM(CI$6:CI13)</f>
        <v>0</v>
      </c>
      <c r="CR13" s="14">
        <f>SUM(CJ$6:CJ13)</f>
        <v>0</v>
      </c>
      <c r="CU13" s="97">
        <v>4</v>
      </c>
      <c r="CV13" s="14">
        <f>INDEX(节奏总表!$BW$4:$BW$63,专属武器强化!CU13)</f>
        <v>56</v>
      </c>
      <c r="CW13" s="14">
        <f t="shared" si="17"/>
        <v>340</v>
      </c>
      <c r="CX13" s="14">
        <f t="shared" si="62"/>
        <v>30</v>
      </c>
      <c r="CY13" s="14">
        <f t="shared" si="63"/>
        <v>0</v>
      </c>
      <c r="CZ13" s="14">
        <f t="shared" si="64"/>
        <v>0</v>
      </c>
      <c r="DA13" s="97">
        <v>2</v>
      </c>
      <c r="DB13" s="97">
        <v>2</v>
      </c>
      <c r="DC13" s="14">
        <f t="shared" si="65"/>
        <v>62.16</v>
      </c>
      <c r="DD13" s="14">
        <f t="shared" si="66"/>
        <v>20.72</v>
      </c>
      <c r="DE13" s="14">
        <f t="shared" si="67"/>
        <v>0</v>
      </c>
      <c r="DF13" s="14">
        <f t="shared" si="68"/>
        <v>0</v>
      </c>
      <c r="DG13" s="97"/>
      <c r="DH13" s="97">
        <v>2</v>
      </c>
      <c r="DI13" s="97"/>
      <c r="DJ13" s="97"/>
      <c r="DK13" s="14">
        <f>CW13-SUM(DC$7:DC13)+SUM(DG$7:DG13)</f>
        <v>49.066415094339618</v>
      </c>
      <c r="DL13" s="14">
        <f>CX13-SUM(DD$7:DD13)+SUM(DH$7:DH13)</f>
        <v>0.92000000000000171</v>
      </c>
      <c r="DM13" s="14">
        <f>CY13-SUM(DE$7:DE13)+SUM(DI$7:DI13)</f>
        <v>0</v>
      </c>
      <c r="DN13" s="14">
        <f>CZ13-SUM(DF$7:DF13)+SUM(DJ$7:DJ13)</f>
        <v>0</v>
      </c>
      <c r="DQ13" s="110">
        <v>8</v>
      </c>
      <c r="DR13" s="14">
        <f t="shared" si="69"/>
        <v>1</v>
      </c>
      <c r="DS13" s="14">
        <f t="shared" si="70"/>
        <v>8</v>
      </c>
      <c r="DT13" s="14">
        <f t="shared" si="19"/>
        <v>141.78213836477988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71"/>
        <v>1</v>
      </c>
      <c r="DY13" s="14">
        <f t="shared" si="72"/>
        <v>0</v>
      </c>
      <c r="EC13" s="117">
        <v>2</v>
      </c>
      <c r="ED13" s="117" t="s">
        <v>1038</v>
      </c>
      <c r="EE13" s="117">
        <v>8000</v>
      </c>
      <c r="EF13" t="s">
        <v>938</v>
      </c>
      <c r="EG13">
        <v>8</v>
      </c>
      <c r="EJ13">
        <f t="shared" si="20"/>
        <v>0.06</v>
      </c>
      <c r="EK13" s="117">
        <v>1</v>
      </c>
      <c r="EL13">
        <f t="shared" si="73"/>
        <v>27</v>
      </c>
      <c r="EN13">
        <f t="shared" si="21"/>
        <v>17.722767295597485</v>
      </c>
      <c r="EP13">
        <v>0</v>
      </c>
      <c r="EQ13">
        <v>1</v>
      </c>
      <c r="ER13">
        <f t="shared" si="22"/>
        <v>6</v>
      </c>
      <c r="ES13" s="103">
        <f t="shared" si="23"/>
        <v>2.8199999999999999E-2</v>
      </c>
      <c r="ET13">
        <v>1</v>
      </c>
      <c r="EU13">
        <f t="shared" si="24"/>
        <v>12</v>
      </c>
      <c r="EV13" s="103">
        <f t="shared" si="25"/>
        <v>0.1128</v>
      </c>
      <c r="EW13">
        <v>1</v>
      </c>
      <c r="EX13">
        <f t="shared" si="26"/>
        <v>27</v>
      </c>
      <c r="FA13" s="116">
        <v>1102009</v>
      </c>
      <c r="FB13" s="116">
        <f t="shared" si="74"/>
        <v>1502009</v>
      </c>
      <c r="FC13" s="116" t="s">
        <v>207</v>
      </c>
      <c r="FH13" s="116">
        <v>8</v>
      </c>
      <c r="FI13" s="116">
        <f t="shared" si="75"/>
        <v>7</v>
      </c>
      <c r="FJ13" s="116">
        <f t="shared" si="76"/>
        <v>1</v>
      </c>
      <c r="FK13" s="116" t="str">
        <f t="shared" si="77"/>
        <v>关羽专属武器-魂珠-1 7级</v>
      </c>
      <c r="FL13" s="116">
        <f t="shared" si="78"/>
        <v>1</v>
      </c>
      <c r="FM13" s="116">
        <f t="shared" si="79"/>
        <v>7</v>
      </c>
      <c r="FN13" s="116" t="str">
        <f t="shared" si="80"/>
        <v>金币</v>
      </c>
      <c r="FO13" s="116">
        <f t="shared" si="81"/>
        <v>7000</v>
      </c>
      <c r="FP13" s="116" t="str">
        <f t="shared" si="82"/>
        <v>专属强化石1</v>
      </c>
      <c r="FQ13" s="116">
        <f t="shared" si="83"/>
        <v>7</v>
      </c>
      <c r="FR13" s="116" t="str">
        <f t="shared" si="84"/>
        <v/>
      </c>
      <c r="FS13" s="116" t="str">
        <f t="shared" si="85"/>
        <v/>
      </c>
      <c r="FT13" s="116">
        <f t="shared" si="86"/>
        <v>0.08</v>
      </c>
      <c r="FU13" s="116">
        <f t="shared" si="87"/>
        <v>1</v>
      </c>
      <c r="FV13" s="116">
        <f t="shared" si="88"/>
        <v>19</v>
      </c>
      <c r="FW13" s="116">
        <f t="shared" si="89"/>
        <v>0</v>
      </c>
      <c r="FX13" s="116">
        <f t="shared" si="90"/>
        <v>1</v>
      </c>
      <c r="FY13" s="116">
        <f t="shared" si="91"/>
        <v>4</v>
      </c>
      <c r="FZ13" s="116">
        <f t="shared" si="92"/>
        <v>0.04</v>
      </c>
      <c r="GA13" s="116">
        <f t="shared" si="93"/>
        <v>1</v>
      </c>
      <c r="GB13" s="116">
        <f t="shared" si="94"/>
        <v>9</v>
      </c>
      <c r="GC13" s="116">
        <f t="shared" si="95"/>
        <v>0.15989999999999999</v>
      </c>
      <c r="GD13" s="116">
        <f t="shared" si="96"/>
        <v>1</v>
      </c>
      <c r="GE13" s="116">
        <f t="shared" si="97"/>
        <v>19</v>
      </c>
    </row>
    <row r="14" spans="1:187" ht="16.5" x14ac:dyDescent="0.2">
      <c r="A14" s="93">
        <v>8</v>
      </c>
      <c r="B14" s="93">
        <v>130</v>
      </c>
      <c r="C14" s="14">
        <f>INDEX(节奏总表!$AL$4:$AL$153,专属武器强化!B15)-INDEX(节奏总表!$AL$4:$AL$153,专属武器强化!B14)</f>
        <v>17.829999999999998</v>
      </c>
      <c r="D14" s="95">
        <v>400</v>
      </c>
      <c r="E14" s="14">
        <f t="shared" si="30"/>
        <v>400</v>
      </c>
      <c r="F14" s="95"/>
      <c r="G14" s="19"/>
      <c r="H14" s="19">
        <v>0.4</v>
      </c>
      <c r="I14" s="19">
        <v>0.6</v>
      </c>
      <c r="J14" s="14">
        <f t="shared" si="31"/>
        <v>0</v>
      </c>
      <c r="K14" s="14">
        <f t="shared" si="32"/>
        <v>0</v>
      </c>
      <c r="L14" s="14">
        <f t="shared" si="33"/>
        <v>8</v>
      </c>
      <c r="M14" s="14">
        <f t="shared" si="34"/>
        <v>4.8</v>
      </c>
      <c r="N14" s="14">
        <f t="shared" si="35"/>
        <v>0</v>
      </c>
      <c r="O14" s="14">
        <f t="shared" si="36"/>
        <v>0</v>
      </c>
      <c r="P14" s="14">
        <f t="shared" si="37"/>
        <v>427.91999999999996</v>
      </c>
      <c r="Q14" s="14">
        <f t="shared" si="38"/>
        <v>256.75199999999995</v>
      </c>
      <c r="R14" s="14">
        <f t="shared" si="39"/>
        <v>560</v>
      </c>
      <c r="S14" s="14">
        <f>INDEX(节奏总表!$AN$4:$AN$153,专属武器强化!B15)-INDEX(节奏总表!$AN$4:$AN$153,专属武器强化!B14)</f>
        <v>13.370000000000005</v>
      </c>
      <c r="T14" s="14">
        <f t="shared" si="40"/>
        <v>0</v>
      </c>
      <c r="U14" s="14">
        <f t="shared" si="41"/>
        <v>0</v>
      </c>
      <c r="V14" s="14">
        <f t="shared" si="42"/>
        <v>11.2</v>
      </c>
      <c r="W14" s="14">
        <f t="shared" si="43"/>
        <v>6.72</v>
      </c>
      <c r="X14" s="14">
        <f t="shared" si="44"/>
        <v>0</v>
      </c>
      <c r="Y14" s="14">
        <f t="shared" si="45"/>
        <v>0</v>
      </c>
      <c r="Z14" s="14">
        <f t="shared" si="46"/>
        <v>748.72000000000014</v>
      </c>
      <c r="AA14" s="14">
        <f t="shared" si="47"/>
        <v>449.23200000000014</v>
      </c>
      <c r="AB14" s="14">
        <f t="shared" si="48"/>
        <v>800</v>
      </c>
      <c r="AC14" s="14">
        <f>INDEX(节奏总表!$AP$4:$AP$153,专属武器强化!B15)-INDEX(节奏总表!$AP$4:$AP$153,专属武器强化!B14)</f>
        <v>9.9100000000000037</v>
      </c>
      <c r="AD14" s="14">
        <f t="shared" si="49"/>
        <v>0</v>
      </c>
      <c r="AE14" s="14">
        <f t="shared" si="50"/>
        <v>0</v>
      </c>
      <c r="AF14" s="14">
        <f t="shared" si="51"/>
        <v>16</v>
      </c>
      <c r="AG14" s="14">
        <f t="shared" si="52"/>
        <v>9.6</v>
      </c>
      <c r="AH14" s="14">
        <f t="shared" si="53"/>
        <v>0</v>
      </c>
      <c r="AI14" s="14">
        <f t="shared" si="54"/>
        <v>0</v>
      </c>
      <c r="AJ14" s="14">
        <f t="shared" si="55"/>
        <v>792.8000000000003</v>
      </c>
      <c r="AK14" s="14">
        <f t="shared" si="56"/>
        <v>475.68000000000018</v>
      </c>
      <c r="CC14" s="95">
        <v>9</v>
      </c>
      <c r="CD14" s="95">
        <f>INDEX(节奏总表!$AH$4:$AH$153,MATCH(专属武器强化!CC14,节奏总表!$AP$4:$AP$153,1))</f>
        <v>78</v>
      </c>
      <c r="CE14" s="95">
        <v>3</v>
      </c>
      <c r="CF14" s="95">
        <f t="shared" si="12"/>
        <v>3</v>
      </c>
      <c r="CG14" s="14">
        <f t="shared" si="13"/>
        <v>180</v>
      </c>
      <c r="CH14" s="14">
        <f t="shared" si="14"/>
        <v>60</v>
      </c>
      <c r="CI14" s="14">
        <f t="shared" si="15"/>
        <v>0</v>
      </c>
      <c r="CJ14" s="14">
        <f t="shared" si="16"/>
        <v>0</v>
      </c>
      <c r="CK14" s="14"/>
      <c r="CL14" s="14"/>
      <c r="CM14" s="14"/>
      <c r="CN14" s="14"/>
      <c r="CO14" s="14">
        <f>SUM(CG$6:CG14)</f>
        <v>1200</v>
      </c>
      <c r="CP14" s="14">
        <f>SUM(CH$6:CH14)</f>
        <v>300</v>
      </c>
      <c r="CQ14" s="14">
        <f>SUM(CI$6:CI14)</f>
        <v>0</v>
      </c>
      <c r="CR14" s="14">
        <f>SUM(CJ$6:CJ14)</f>
        <v>0</v>
      </c>
      <c r="CU14" s="97">
        <v>5</v>
      </c>
      <c r="CV14" s="14">
        <f>INDEX(节奏总表!$BW$4:$BW$63,专属武器强化!CU14)</f>
        <v>62</v>
      </c>
      <c r="CW14" s="14">
        <f t="shared" si="17"/>
        <v>480</v>
      </c>
      <c r="CX14" s="14">
        <f t="shared" si="62"/>
        <v>60</v>
      </c>
      <c r="CY14" s="14">
        <f t="shared" si="63"/>
        <v>0</v>
      </c>
      <c r="CZ14" s="14">
        <f t="shared" si="64"/>
        <v>0</v>
      </c>
      <c r="DA14" s="97">
        <v>2</v>
      </c>
      <c r="DB14" s="97">
        <v>3</v>
      </c>
      <c r="DC14" s="14">
        <f t="shared" si="65"/>
        <v>93.24</v>
      </c>
      <c r="DD14" s="14">
        <f t="shared" si="66"/>
        <v>31.08</v>
      </c>
      <c r="DE14" s="14">
        <f t="shared" si="67"/>
        <v>0</v>
      </c>
      <c r="DF14" s="14">
        <f t="shared" si="68"/>
        <v>0</v>
      </c>
      <c r="DG14" s="97"/>
      <c r="DH14" s="97">
        <v>25</v>
      </c>
      <c r="DI14" s="97"/>
      <c r="DJ14" s="97"/>
      <c r="DK14" s="14">
        <f>CW14-SUM(DC$7:DC14)+SUM(DG$7:DG14)</f>
        <v>95.826415094339609</v>
      </c>
      <c r="DL14" s="14">
        <f>CX14-SUM(DD$7:DD14)+SUM(DH$7:DH14)</f>
        <v>24.840000000000003</v>
      </c>
      <c r="DM14" s="14">
        <f>CY14-SUM(DE$7:DE14)+SUM(DI$7:DI14)</f>
        <v>0</v>
      </c>
      <c r="DN14" s="14">
        <f>CZ14-SUM(DF$7:DF14)+SUM(DJ$7:DJ14)</f>
        <v>0</v>
      </c>
      <c r="DQ14" s="110">
        <v>9</v>
      </c>
      <c r="DR14" s="14">
        <f t="shared" si="69"/>
        <v>1</v>
      </c>
      <c r="DS14" s="14">
        <f t="shared" si="70"/>
        <v>9</v>
      </c>
      <c r="DT14" s="14">
        <f t="shared" si="19"/>
        <v>229.35345911949685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71"/>
        <v>1</v>
      </c>
      <c r="DY14" s="14">
        <f t="shared" si="72"/>
        <v>0</v>
      </c>
      <c r="EC14" s="117">
        <v>2</v>
      </c>
      <c r="ED14" s="117" t="s">
        <v>1038</v>
      </c>
      <c r="EE14" s="117">
        <v>9000</v>
      </c>
      <c r="EF14" t="s">
        <v>938</v>
      </c>
      <c r="EG14">
        <v>10</v>
      </c>
      <c r="EJ14">
        <f t="shared" si="20"/>
        <v>0.04</v>
      </c>
      <c r="EK14" s="117">
        <v>1</v>
      </c>
      <c r="EL14">
        <f t="shared" si="73"/>
        <v>34</v>
      </c>
      <c r="EN14">
        <f t="shared" si="21"/>
        <v>22.935345911949685</v>
      </c>
      <c r="EP14">
        <v>0</v>
      </c>
      <c r="EQ14">
        <v>1</v>
      </c>
      <c r="ER14">
        <f t="shared" si="22"/>
        <v>8</v>
      </c>
      <c r="ES14" s="103">
        <f t="shared" si="23"/>
        <v>2.18E-2</v>
      </c>
      <c r="ET14">
        <v>1</v>
      </c>
      <c r="EU14">
        <f t="shared" si="24"/>
        <v>16</v>
      </c>
      <c r="EV14" s="103">
        <f t="shared" si="25"/>
        <v>8.72E-2</v>
      </c>
      <c r="EW14">
        <v>1</v>
      </c>
      <c r="EX14">
        <f t="shared" si="26"/>
        <v>34</v>
      </c>
      <c r="FA14" s="116">
        <v>1102010</v>
      </c>
      <c r="FB14" s="116">
        <f t="shared" si="74"/>
        <v>1502010</v>
      </c>
      <c r="FC14" s="116" t="s">
        <v>208</v>
      </c>
      <c r="FH14" s="116">
        <v>9</v>
      </c>
      <c r="FI14" s="116">
        <f t="shared" si="75"/>
        <v>8</v>
      </c>
      <c r="FJ14" s="116">
        <f t="shared" si="76"/>
        <v>1</v>
      </c>
      <c r="FK14" s="116" t="str">
        <f t="shared" si="77"/>
        <v>关羽专属武器-魂珠-1 8级</v>
      </c>
      <c r="FL14" s="116">
        <f t="shared" si="78"/>
        <v>1</v>
      </c>
      <c r="FM14" s="116">
        <f t="shared" si="79"/>
        <v>8</v>
      </c>
      <c r="FN14" s="116" t="str">
        <f t="shared" si="80"/>
        <v>金币</v>
      </c>
      <c r="FO14" s="116">
        <f t="shared" si="81"/>
        <v>8000</v>
      </c>
      <c r="FP14" s="116" t="str">
        <f t="shared" si="82"/>
        <v>专属强化石1</v>
      </c>
      <c r="FQ14" s="116">
        <f t="shared" si="83"/>
        <v>8</v>
      </c>
      <c r="FR14" s="116" t="str">
        <f t="shared" si="84"/>
        <v/>
      </c>
      <c r="FS14" s="116" t="str">
        <f t="shared" si="85"/>
        <v/>
      </c>
      <c r="FT14" s="116">
        <f t="shared" si="86"/>
        <v>0.06</v>
      </c>
      <c r="FU14" s="116">
        <f t="shared" si="87"/>
        <v>1</v>
      </c>
      <c r="FV14" s="116">
        <f t="shared" si="88"/>
        <v>27</v>
      </c>
      <c r="FW14" s="116">
        <f t="shared" si="89"/>
        <v>0</v>
      </c>
      <c r="FX14" s="116">
        <f t="shared" si="90"/>
        <v>1</v>
      </c>
      <c r="FY14" s="116">
        <f t="shared" si="91"/>
        <v>6</v>
      </c>
      <c r="FZ14" s="116">
        <f t="shared" si="92"/>
        <v>2.8199999999999999E-2</v>
      </c>
      <c r="GA14" s="116">
        <f t="shared" si="93"/>
        <v>1</v>
      </c>
      <c r="GB14" s="116">
        <f t="shared" si="94"/>
        <v>12</v>
      </c>
      <c r="GC14" s="116">
        <f t="shared" si="95"/>
        <v>0.1128</v>
      </c>
      <c r="GD14" s="116">
        <f t="shared" si="96"/>
        <v>1</v>
      </c>
      <c r="GE14" s="116">
        <f t="shared" si="97"/>
        <v>27</v>
      </c>
    </row>
    <row r="15" spans="1:187" ht="16.5" x14ac:dyDescent="0.2">
      <c r="A15" s="93">
        <v>9</v>
      </c>
      <c r="B15" s="93">
        <v>140</v>
      </c>
      <c r="C15" s="14">
        <f>INDEX(节奏总表!$AL$4:$AL$153,专属武器强化!B16)-INDEX(节奏总表!$AL$4:$AL$153,专属武器强化!B15)</f>
        <v>22.400000000000006</v>
      </c>
      <c r="D15" s="95">
        <v>500</v>
      </c>
      <c r="E15" s="14">
        <f t="shared" si="30"/>
        <v>500</v>
      </c>
      <c r="F15" s="95"/>
      <c r="G15" s="19"/>
      <c r="H15" s="19">
        <v>0.3</v>
      </c>
      <c r="I15" s="19">
        <v>0.7</v>
      </c>
      <c r="J15" s="14">
        <f t="shared" si="31"/>
        <v>0</v>
      </c>
      <c r="K15" s="14">
        <f t="shared" si="32"/>
        <v>0</v>
      </c>
      <c r="L15" s="14">
        <f t="shared" si="33"/>
        <v>7.5</v>
      </c>
      <c r="M15" s="14">
        <f t="shared" si="34"/>
        <v>7</v>
      </c>
      <c r="N15" s="14">
        <f t="shared" si="35"/>
        <v>0</v>
      </c>
      <c r="O15" s="14">
        <f t="shared" si="36"/>
        <v>0</v>
      </c>
      <c r="P15" s="14">
        <f t="shared" si="37"/>
        <v>504.00000000000017</v>
      </c>
      <c r="Q15" s="14">
        <f t="shared" si="38"/>
        <v>470.40000000000009</v>
      </c>
      <c r="R15" s="14">
        <f t="shared" si="39"/>
        <v>700</v>
      </c>
      <c r="S15" s="14">
        <f>INDEX(节奏总表!$AN$4:$AN$153,专属武器强化!B16)-INDEX(节奏总表!$AN$4:$AN$153,专属武器强化!B15)</f>
        <v>16.799999999999997</v>
      </c>
      <c r="T15" s="14">
        <f t="shared" si="40"/>
        <v>0</v>
      </c>
      <c r="U15" s="14">
        <f t="shared" si="41"/>
        <v>0</v>
      </c>
      <c r="V15" s="14">
        <f t="shared" si="42"/>
        <v>10.5</v>
      </c>
      <c r="W15" s="14">
        <f t="shared" si="43"/>
        <v>9.7999999999999989</v>
      </c>
      <c r="X15" s="14">
        <f t="shared" si="44"/>
        <v>0</v>
      </c>
      <c r="Y15" s="14">
        <f t="shared" si="45"/>
        <v>0</v>
      </c>
      <c r="Z15" s="14">
        <f t="shared" si="46"/>
        <v>881.99999999999989</v>
      </c>
      <c r="AA15" s="14">
        <f t="shared" si="47"/>
        <v>823.19999999999982</v>
      </c>
      <c r="AB15" s="14">
        <f t="shared" si="48"/>
        <v>1000</v>
      </c>
      <c r="AC15" s="14">
        <f>INDEX(节奏总表!$AP$4:$AP$153,专属武器强化!B16)-INDEX(节奏总表!$AP$4:$AP$153,专属武器强化!B15)</f>
        <v>12.439999999999998</v>
      </c>
      <c r="AD15" s="14">
        <f t="shared" si="49"/>
        <v>0</v>
      </c>
      <c r="AE15" s="14">
        <f t="shared" si="50"/>
        <v>0</v>
      </c>
      <c r="AF15" s="14">
        <f t="shared" si="51"/>
        <v>15</v>
      </c>
      <c r="AG15" s="14">
        <f t="shared" si="52"/>
        <v>14</v>
      </c>
      <c r="AH15" s="14">
        <f t="shared" si="53"/>
        <v>0</v>
      </c>
      <c r="AI15" s="14">
        <f t="shared" si="54"/>
        <v>0</v>
      </c>
      <c r="AJ15" s="14">
        <f t="shared" si="55"/>
        <v>932.99999999999977</v>
      </c>
      <c r="AK15" s="14">
        <f t="shared" si="56"/>
        <v>870.79999999999984</v>
      </c>
      <c r="CC15" s="95">
        <v>10</v>
      </c>
      <c r="CD15" s="95">
        <f>INDEX(节奏总表!$AH$4:$AH$153,MATCH(专属武器强化!CC15,节奏总表!$AP$4:$AP$153,1))</f>
        <v>81</v>
      </c>
      <c r="CE15" s="95"/>
      <c r="CF15" s="95">
        <f t="shared" si="12"/>
        <v>4</v>
      </c>
      <c r="CG15" s="14">
        <f t="shared" si="13"/>
        <v>200</v>
      </c>
      <c r="CH15" s="14">
        <f t="shared" si="14"/>
        <v>100</v>
      </c>
      <c r="CI15" s="14">
        <f t="shared" si="15"/>
        <v>0</v>
      </c>
      <c r="CJ15" s="14">
        <f t="shared" si="16"/>
        <v>0</v>
      </c>
      <c r="CK15" s="14"/>
      <c r="CL15" s="14"/>
      <c r="CM15" s="14"/>
      <c r="CN15" s="14"/>
      <c r="CO15" s="14">
        <f>SUM(CG$6:CG15)</f>
        <v>1400</v>
      </c>
      <c r="CP15" s="14">
        <f>SUM(CH$6:CH15)</f>
        <v>400</v>
      </c>
      <c r="CQ15" s="14">
        <f>SUM(CI$6:CI15)</f>
        <v>0</v>
      </c>
      <c r="CR15" s="14">
        <f>SUM(CJ$6:CJ15)</f>
        <v>0</v>
      </c>
      <c r="CU15" s="97">
        <v>6</v>
      </c>
      <c r="CV15" s="14">
        <f>INDEX(节奏总表!$BW$4:$BW$63,专属武器强化!CU15)</f>
        <v>67</v>
      </c>
      <c r="CW15" s="14">
        <f t="shared" si="17"/>
        <v>660</v>
      </c>
      <c r="CX15" s="14">
        <f t="shared" si="62"/>
        <v>120</v>
      </c>
      <c r="CY15" s="14">
        <f t="shared" si="63"/>
        <v>0</v>
      </c>
      <c r="CZ15" s="14">
        <f t="shared" si="64"/>
        <v>0</v>
      </c>
      <c r="DA15" s="97">
        <v>2</v>
      </c>
      <c r="DB15" s="97">
        <v>4</v>
      </c>
      <c r="DC15" s="14">
        <f t="shared" si="65"/>
        <v>155.39999999999998</v>
      </c>
      <c r="DD15" s="14">
        <f t="shared" si="66"/>
        <v>51.8</v>
      </c>
      <c r="DE15" s="14">
        <f t="shared" si="67"/>
        <v>0</v>
      </c>
      <c r="DF15" s="14">
        <f t="shared" si="68"/>
        <v>0</v>
      </c>
      <c r="DG15" s="97"/>
      <c r="DH15" s="97">
        <v>12</v>
      </c>
      <c r="DI15" s="97"/>
      <c r="DJ15" s="97"/>
      <c r="DK15" s="14">
        <f>CW15-SUM(DC$7:DC15)+SUM(DG$7:DG15)</f>
        <v>120.42641509433963</v>
      </c>
      <c r="DL15" s="14">
        <f>CX15-SUM(DD$7:DD15)+SUM(DH$7:DH15)</f>
        <v>45.040000000000006</v>
      </c>
      <c r="DM15" s="14">
        <f>CY15-SUM(DE$7:DE15)+SUM(DI$7:DI15)</f>
        <v>0</v>
      </c>
      <c r="DN15" s="14">
        <f>CZ15-SUM(DF$7:DF15)+SUM(DJ$7:DJ15)</f>
        <v>0</v>
      </c>
      <c r="DQ15" s="110">
        <v>10</v>
      </c>
      <c r="DR15" s="14">
        <f t="shared" si="69"/>
        <v>2</v>
      </c>
      <c r="DS15" s="14">
        <f t="shared" si="70"/>
        <v>1</v>
      </c>
      <c r="DT15" s="14">
        <f t="shared" si="19"/>
        <v>10.36</v>
      </c>
      <c r="DU15" s="14">
        <f t="shared" si="19"/>
        <v>3.4533333333333331</v>
      </c>
      <c r="DV15" s="14">
        <f t="shared" si="19"/>
        <v>0</v>
      </c>
      <c r="DW15" s="14">
        <f t="shared" si="19"/>
        <v>0</v>
      </c>
      <c r="DX15" s="14">
        <f t="shared" si="71"/>
        <v>1</v>
      </c>
      <c r="DY15" s="14">
        <f t="shared" si="72"/>
        <v>2</v>
      </c>
      <c r="EC15" s="117">
        <v>3</v>
      </c>
      <c r="ED15" s="117" t="s">
        <v>1038</v>
      </c>
      <c r="EE15" s="117">
        <v>2000</v>
      </c>
      <c r="EF15" t="s">
        <v>945</v>
      </c>
      <c r="EG15">
        <f>ROUND(EI15*DT15/DU15,0)</f>
        <v>3</v>
      </c>
      <c r="EH15" t="s">
        <v>946</v>
      </c>
      <c r="EI15">
        <v>1</v>
      </c>
      <c r="EJ15">
        <f t="shared" si="20"/>
        <v>0.28999999999999998</v>
      </c>
      <c r="EK15" s="117">
        <v>1</v>
      </c>
      <c r="EL15">
        <f t="shared" si="73"/>
        <v>5</v>
      </c>
      <c r="EN15">
        <f t="shared" ref="EN15:EN32" si="98">DU15/EI15</f>
        <v>3.4533333333333331</v>
      </c>
      <c r="EP15">
        <v>0</v>
      </c>
      <c r="EQ15">
        <v>1</v>
      </c>
      <c r="ER15">
        <f t="shared" si="22"/>
        <v>1</v>
      </c>
      <c r="ES15" s="103">
        <f t="shared" si="23"/>
        <v>0.14480000000000001</v>
      </c>
      <c r="ET15">
        <v>1</v>
      </c>
      <c r="EU15">
        <f t="shared" si="24"/>
        <v>2</v>
      </c>
      <c r="EV15" s="103">
        <f t="shared" si="25"/>
        <v>0.57920000000000005</v>
      </c>
      <c r="EW15">
        <v>1</v>
      </c>
      <c r="EX15">
        <f t="shared" si="26"/>
        <v>5</v>
      </c>
      <c r="FA15" s="116">
        <v>1102011</v>
      </c>
      <c r="FB15" s="116">
        <f t="shared" si="74"/>
        <v>1502011</v>
      </c>
      <c r="FC15" s="116" t="s">
        <v>209</v>
      </c>
      <c r="FH15" s="116">
        <v>10</v>
      </c>
      <c r="FI15" s="116">
        <f t="shared" si="75"/>
        <v>9</v>
      </c>
      <c r="FJ15" s="116">
        <f t="shared" si="76"/>
        <v>1</v>
      </c>
      <c r="FK15" s="116" t="str">
        <f t="shared" si="77"/>
        <v>关羽专属武器-魂珠-1 9级</v>
      </c>
      <c r="FL15" s="116">
        <f t="shared" si="78"/>
        <v>1</v>
      </c>
      <c r="FM15" s="116">
        <f t="shared" si="79"/>
        <v>9</v>
      </c>
      <c r="FN15" s="116" t="str">
        <f t="shared" si="80"/>
        <v>金币</v>
      </c>
      <c r="FO15" s="116">
        <f t="shared" si="81"/>
        <v>9000</v>
      </c>
      <c r="FP15" s="116" t="str">
        <f t="shared" si="82"/>
        <v>专属强化石1</v>
      </c>
      <c r="FQ15" s="116">
        <f t="shared" si="83"/>
        <v>10</v>
      </c>
      <c r="FR15" s="116" t="str">
        <f t="shared" si="84"/>
        <v/>
      </c>
      <c r="FS15" s="116" t="str">
        <f t="shared" si="85"/>
        <v/>
      </c>
      <c r="FT15" s="116">
        <f t="shared" si="86"/>
        <v>0.04</v>
      </c>
      <c r="FU15" s="116">
        <f t="shared" si="87"/>
        <v>1</v>
      </c>
      <c r="FV15" s="116">
        <f t="shared" si="88"/>
        <v>34</v>
      </c>
      <c r="FW15" s="116">
        <f t="shared" si="89"/>
        <v>0</v>
      </c>
      <c r="FX15" s="116">
        <f t="shared" si="90"/>
        <v>1</v>
      </c>
      <c r="FY15" s="116">
        <f t="shared" si="91"/>
        <v>8</v>
      </c>
      <c r="FZ15" s="116">
        <f t="shared" si="92"/>
        <v>2.18E-2</v>
      </c>
      <c r="GA15" s="116">
        <f t="shared" si="93"/>
        <v>1</v>
      </c>
      <c r="GB15" s="116">
        <f t="shared" si="94"/>
        <v>16</v>
      </c>
      <c r="GC15" s="116">
        <f t="shared" si="95"/>
        <v>8.72E-2</v>
      </c>
      <c r="GD15" s="116">
        <f t="shared" si="96"/>
        <v>1</v>
      </c>
      <c r="GE15" s="116">
        <f t="shared" si="97"/>
        <v>34</v>
      </c>
    </row>
    <row r="16" spans="1:187" ht="16.5" x14ac:dyDescent="0.2">
      <c r="A16" s="93"/>
      <c r="B16" s="93">
        <v>150</v>
      </c>
      <c r="C16" s="93"/>
      <c r="D16" s="95"/>
      <c r="E16" s="93"/>
      <c r="F16" s="95"/>
      <c r="G16" s="95"/>
      <c r="H16" s="95"/>
      <c r="I16" s="95"/>
      <c r="J16" s="14">
        <f t="shared" si="31"/>
        <v>0</v>
      </c>
      <c r="K16" s="14">
        <f t="shared" si="32"/>
        <v>0</v>
      </c>
      <c r="L16" s="14">
        <f t="shared" si="33"/>
        <v>0</v>
      </c>
      <c r="M16" s="14">
        <f t="shared" si="34"/>
        <v>0</v>
      </c>
      <c r="N16" s="14">
        <f>SUM(N7:N15)</f>
        <v>1789.98</v>
      </c>
      <c r="O16" s="14">
        <f t="shared" ref="O16:Q16" si="99">SUM(O7:O15)</f>
        <v>1821.4499999999998</v>
      </c>
      <c r="P16" s="14">
        <f t="shared" si="99"/>
        <v>1662.7350000000001</v>
      </c>
      <c r="Q16" s="14">
        <f t="shared" si="99"/>
        <v>823.39800000000002</v>
      </c>
      <c r="R16" s="14"/>
      <c r="S16" s="14"/>
      <c r="T16" s="14"/>
      <c r="U16" s="14"/>
      <c r="V16" s="14"/>
      <c r="W16" s="14"/>
      <c r="X16" s="14">
        <f>SUM(X7:X15)</f>
        <v>3132.5</v>
      </c>
      <c r="Y16" s="14">
        <f t="shared" ref="Y16" si="100">SUM(Y7:Y15)</f>
        <v>3187.52</v>
      </c>
      <c r="Z16" s="14">
        <f t="shared" ref="Z16" si="101">SUM(Z7:Z15)</f>
        <v>2909.7249999999999</v>
      </c>
      <c r="AA16" s="14">
        <f t="shared" ref="AA16" si="102">SUM(AA7:AA15)</f>
        <v>1440.866</v>
      </c>
      <c r="AB16" s="14"/>
      <c r="AC16" s="14"/>
      <c r="AD16" s="14"/>
      <c r="AE16" s="14"/>
      <c r="AF16" s="14"/>
      <c r="AG16" s="14"/>
      <c r="AH16" s="14">
        <f>SUM(AH7:AH15)</f>
        <v>3315.2</v>
      </c>
      <c r="AI16" s="14">
        <f>SUM(AI7:AI15)</f>
        <v>3372.4999999999995</v>
      </c>
      <c r="AJ16" s="14">
        <f>SUM(AJ7:AJ15)</f>
        <v>3079.0999999999995</v>
      </c>
      <c r="AK16" s="14">
        <f>SUM(AK7:AK15)</f>
        <v>1524.74</v>
      </c>
      <c r="CC16" s="95">
        <v>11</v>
      </c>
      <c r="CD16" s="95">
        <f>INDEX(节奏总表!$AH$4:$AH$153,MATCH(专属武器强化!CC16,节奏总表!$AP$4:$AP$153,1))</f>
        <v>83</v>
      </c>
      <c r="CE16" s="95"/>
      <c r="CF16" s="95">
        <f t="shared" si="12"/>
        <v>4</v>
      </c>
      <c r="CG16" s="14">
        <f t="shared" si="13"/>
        <v>200</v>
      </c>
      <c r="CH16" s="14">
        <f t="shared" si="14"/>
        <v>100</v>
      </c>
      <c r="CI16" s="14">
        <f t="shared" si="15"/>
        <v>0</v>
      </c>
      <c r="CJ16" s="14">
        <f t="shared" si="16"/>
        <v>0</v>
      </c>
      <c r="CK16" s="14"/>
      <c r="CL16" s="14"/>
      <c r="CM16" s="14"/>
      <c r="CN16" s="14"/>
      <c r="CO16" s="14">
        <f>SUM(CG$6:CG16)</f>
        <v>1600</v>
      </c>
      <c r="CP16" s="14">
        <f>SUM(CH$6:CH16)</f>
        <v>500</v>
      </c>
      <c r="CQ16" s="14">
        <f>SUM(CI$6:CI16)</f>
        <v>0</v>
      </c>
      <c r="CR16" s="14">
        <f>SUM(CJ$6:CJ16)</f>
        <v>0</v>
      </c>
      <c r="CU16" s="97">
        <v>6</v>
      </c>
      <c r="CV16" s="14">
        <f>INDEX(节奏总表!$BW$4:$BW$63,专属武器强化!CU16)</f>
        <v>67</v>
      </c>
      <c r="CW16" s="14">
        <f t="shared" si="17"/>
        <v>660</v>
      </c>
      <c r="CX16" s="14">
        <f t="shared" si="62"/>
        <v>120</v>
      </c>
      <c r="CY16" s="14">
        <f t="shared" si="63"/>
        <v>0</v>
      </c>
      <c r="CZ16" s="14">
        <f t="shared" si="64"/>
        <v>0</v>
      </c>
      <c r="DA16" s="97">
        <v>1</v>
      </c>
      <c r="DB16" s="97">
        <v>6</v>
      </c>
      <c r="DC16" s="14">
        <f t="shared" si="65"/>
        <v>162.6324528301887</v>
      </c>
      <c r="DD16" s="14">
        <f t="shared" si="66"/>
        <v>0</v>
      </c>
      <c r="DE16" s="14">
        <f t="shared" si="67"/>
        <v>0</v>
      </c>
      <c r="DF16" s="14">
        <f t="shared" si="68"/>
        <v>0</v>
      </c>
      <c r="DG16" s="97">
        <v>45</v>
      </c>
      <c r="DH16" s="97"/>
      <c r="DI16" s="97"/>
      <c r="DJ16" s="97"/>
      <c r="DK16" s="14">
        <f>CW16-SUM(DC$7:DC16)+SUM(DG$7:DG16)</f>
        <v>2.7939622641508777</v>
      </c>
      <c r="DL16" s="14">
        <f>CX16-SUM(DD$7:DD16)+SUM(DH$7:DH16)</f>
        <v>45.040000000000006</v>
      </c>
      <c r="DM16" s="14">
        <f>CY16-SUM(DE$7:DE16)+SUM(DI$7:DI16)</f>
        <v>0</v>
      </c>
      <c r="DN16" s="14">
        <f>CZ16-SUM(DF$7:DF16)+SUM(DJ$7:DJ16)</f>
        <v>0</v>
      </c>
      <c r="DQ16" s="110">
        <v>11</v>
      </c>
      <c r="DR16" s="14">
        <f t="shared" si="69"/>
        <v>2</v>
      </c>
      <c r="DS16" s="14">
        <f t="shared" si="70"/>
        <v>2</v>
      </c>
      <c r="DT16" s="14">
        <f t="shared" si="19"/>
        <v>20.72</v>
      </c>
      <c r="DU16" s="14">
        <f t="shared" si="19"/>
        <v>6.9066666666666663</v>
      </c>
      <c r="DV16" s="14">
        <f t="shared" si="19"/>
        <v>0</v>
      </c>
      <c r="DW16" s="14">
        <f t="shared" si="19"/>
        <v>0</v>
      </c>
      <c r="DX16" s="14">
        <f t="shared" si="71"/>
        <v>1</v>
      </c>
      <c r="DY16" s="14">
        <f t="shared" si="72"/>
        <v>2</v>
      </c>
      <c r="EC16" s="117">
        <v>3</v>
      </c>
      <c r="ED16" s="117" t="s">
        <v>1038</v>
      </c>
      <c r="EE16" s="117">
        <v>3000</v>
      </c>
      <c r="EF16" t="s">
        <v>945</v>
      </c>
      <c r="EG16">
        <f t="shared" ref="EG16:EG32" si="103">ROUND(EI16*DT16/DU16,0)</f>
        <v>3</v>
      </c>
      <c r="EH16" t="s">
        <v>946</v>
      </c>
      <c r="EI16">
        <v>1</v>
      </c>
      <c r="EJ16">
        <f t="shared" si="20"/>
        <v>0.14000000000000001</v>
      </c>
      <c r="EK16" s="117">
        <v>1</v>
      </c>
      <c r="EL16">
        <f t="shared" si="73"/>
        <v>10</v>
      </c>
      <c r="EN16">
        <f t="shared" si="98"/>
        <v>6.9066666666666663</v>
      </c>
      <c r="EP16">
        <v>0</v>
      </c>
      <c r="EQ16">
        <v>1</v>
      </c>
      <c r="ER16">
        <f t="shared" si="22"/>
        <v>2</v>
      </c>
      <c r="ES16" s="103">
        <f t="shared" si="23"/>
        <v>7.2400000000000006E-2</v>
      </c>
      <c r="ET16">
        <v>1</v>
      </c>
      <c r="EU16">
        <f t="shared" si="24"/>
        <v>5</v>
      </c>
      <c r="EV16" s="103">
        <f t="shared" si="25"/>
        <v>0.28960000000000002</v>
      </c>
      <c r="EW16">
        <v>1</v>
      </c>
      <c r="EX16">
        <f t="shared" si="26"/>
        <v>10</v>
      </c>
      <c r="FA16" s="116">
        <v>1102012</v>
      </c>
      <c r="FB16" s="116">
        <f t="shared" si="74"/>
        <v>1502012</v>
      </c>
      <c r="FC16" s="116" t="s">
        <v>210</v>
      </c>
      <c r="FH16" s="116">
        <v>11</v>
      </c>
      <c r="FI16" s="116">
        <f t="shared" si="75"/>
        <v>0</v>
      </c>
      <c r="FJ16" s="116">
        <f t="shared" si="76"/>
        <v>1</v>
      </c>
      <c r="FK16" s="116" t="str">
        <f t="shared" si="77"/>
        <v>关羽专属武器-魂珠-2 0级</v>
      </c>
      <c r="FL16" s="116">
        <f t="shared" si="78"/>
        <v>2</v>
      </c>
      <c r="FM16" s="116">
        <f t="shared" si="79"/>
        <v>0</v>
      </c>
      <c r="FN16" s="116" t="str">
        <f t="shared" si="80"/>
        <v/>
      </c>
      <c r="FO16" s="116" t="str">
        <f t="shared" si="81"/>
        <v/>
      </c>
      <c r="FP16" s="116" t="str">
        <f t="shared" si="82"/>
        <v/>
      </c>
      <c r="FQ16" s="116" t="str">
        <f t="shared" si="83"/>
        <v/>
      </c>
      <c r="FR16" s="116" t="str">
        <f t="shared" si="84"/>
        <v/>
      </c>
      <c r="FS16" s="116" t="str">
        <f t="shared" si="85"/>
        <v/>
      </c>
      <c r="FT16" s="116" t="str">
        <f t="shared" si="86"/>
        <v/>
      </c>
      <c r="FU16" s="116" t="str">
        <f t="shared" si="87"/>
        <v/>
      </c>
      <c r="FV16" s="116" t="str">
        <f t="shared" si="88"/>
        <v/>
      </c>
      <c r="FW16" s="116" t="str">
        <f t="shared" si="89"/>
        <v/>
      </c>
      <c r="FX16" s="116" t="str">
        <f t="shared" si="90"/>
        <v/>
      </c>
      <c r="FY16" s="116" t="str">
        <f t="shared" si="91"/>
        <v/>
      </c>
      <c r="FZ16" s="116" t="str">
        <f t="shared" si="92"/>
        <v/>
      </c>
      <c r="GA16" s="116" t="str">
        <f t="shared" si="93"/>
        <v/>
      </c>
      <c r="GB16" s="116" t="str">
        <f t="shared" si="94"/>
        <v/>
      </c>
      <c r="GC16" s="116" t="str">
        <f t="shared" si="95"/>
        <v/>
      </c>
      <c r="GD16" s="116" t="str">
        <f t="shared" si="96"/>
        <v/>
      </c>
      <c r="GE16" s="116" t="str">
        <f t="shared" si="97"/>
        <v/>
      </c>
    </row>
    <row r="17" spans="1:187" ht="16.5" x14ac:dyDescent="0.2">
      <c r="CC17" s="95">
        <v>12</v>
      </c>
      <c r="CD17" s="95">
        <f>INDEX(节奏总表!$AH$4:$AH$153,MATCH(专属武器强化!CC17,节奏总表!$AP$4:$AP$153,1))</f>
        <v>86</v>
      </c>
      <c r="CE17" s="95"/>
      <c r="CF17" s="95">
        <f t="shared" si="12"/>
        <v>4</v>
      </c>
      <c r="CG17" s="14">
        <f t="shared" si="13"/>
        <v>200</v>
      </c>
      <c r="CH17" s="14">
        <f t="shared" si="14"/>
        <v>100</v>
      </c>
      <c r="CI17" s="14">
        <f t="shared" si="15"/>
        <v>0</v>
      </c>
      <c r="CJ17" s="14">
        <f t="shared" si="16"/>
        <v>0</v>
      </c>
      <c r="CK17" s="14"/>
      <c r="CL17" s="14"/>
      <c r="CM17" s="14"/>
      <c r="CN17" s="14"/>
      <c r="CO17" s="14">
        <f>SUM(CG$6:CG17)</f>
        <v>1800</v>
      </c>
      <c r="CP17" s="14">
        <f>SUM(CH$6:CH17)</f>
        <v>600</v>
      </c>
      <c r="CQ17" s="14">
        <f>SUM(CI$6:CI17)</f>
        <v>0</v>
      </c>
      <c r="CR17" s="14">
        <f>SUM(CJ$6:CJ17)</f>
        <v>0</v>
      </c>
      <c r="CU17" s="97">
        <v>7</v>
      </c>
      <c r="CV17" s="14">
        <f>INDEX(节奏总表!$BW$4:$BW$63,专属武器强化!CU17)</f>
        <v>71</v>
      </c>
      <c r="CW17" s="14">
        <f t="shared" si="17"/>
        <v>840</v>
      </c>
      <c r="CX17" s="14">
        <f t="shared" si="62"/>
        <v>180</v>
      </c>
      <c r="CY17" s="14">
        <f t="shared" si="63"/>
        <v>0</v>
      </c>
      <c r="CZ17" s="14">
        <f t="shared" si="64"/>
        <v>0</v>
      </c>
      <c r="DA17" s="97">
        <v>0</v>
      </c>
      <c r="DB17" s="97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97"/>
      <c r="DH17" s="97"/>
      <c r="DI17" s="97"/>
      <c r="DJ17" s="97"/>
      <c r="DK17" s="14">
        <f>CW17-SUM(DC$7:DC17)+SUM(DG$7:DG17)</f>
        <v>182.79396226415088</v>
      </c>
      <c r="DL17" s="14">
        <f>CX17-SUM(DD$7:DD17)+SUM(DH$7:DH17)</f>
        <v>105.04</v>
      </c>
      <c r="DM17" s="14">
        <f>CY17-SUM(DE$7:DE17)+SUM(DI$7:DI17)</f>
        <v>0</v>
      </c>
      <c r="DN17" s="14">
        <f>CZ17-SUM(DF$7:DF17)+SUM(DJ$7:DJ17)</f>
        <v>0</v>
      </c>
      <c r="DQ17" s="110">
        <v>12</v>
      </c>
      <c r="DR17" s="14">
        <f t="shared" si="69"/>
        <v>2</v>
      </c>
      <c r="DS17" s="14">
        <f t="shared" si="70"/>
        <v>3</v>
      </c>
      <c r="DT17" s="14">
        <f t="shared" si="19"/>
        <v>31.08</v>
      </c>
      <c r="DU17" s="14">
        <f t="shared" si="19"/>
        <v>10.36</v>
      </c>
      <c r="DV17" s="14">
        <f t="shared" si="19"/>
        <v>0</v>
      </c>
      <c r="DW17" s="14">
        <f t="shared" si="19"/>
        <v>0</v>
      </c>
      <c r="DX17" s="14">
        <f t="shared" si="71"/>
        <v>1</v>
      </c>
      <c r="DY17" s="14">
        <f t="shared" si="72"/>
        <v>2</v>
      </c>
      <c r="EC17" s="117">
        <v>3</v>
      </c>
      <c r="ED17" s="117" t="s">
        <v>1038</v>
      </c>
      <c r="EE17" s="117">
        <v>4000</v>
      </c>
      <c r="EF17" t="s">
        <v>945</v>
      </c>
      <c r="EG17">
        <f t="shared" si="103"/>
        <v>6</v>
      </c>
      <c r="EH17" t="s">
        <v>946</v>
      </c>
      <c r="EI17">
        <v>2</v>
      </c>
      <c r="EJ17">
        <f t="shared" si="20"/>
        <v>0.19</v>
      </c>
      <c r="EK17" s="117">
        <v>1</v>
      </c>
      <c r="EL17">
        <f t="shared" si="73"/>
        <v>8</v>
      </c>
      <c r="EN17">
        <f t="shared" si="98"/>
        <v>5.18</v>
      </c>
      <c r="EP17">
        <v>0</v>
      </c>
      <c r="EQ17">
        <v>1</v>
      </c>
      <c r="ER17">
        <f t="shared" si="22"/>
        <v>2</v>
      </c>
      <c r="ES17" s="103">
        <f t="shared" si="23"/>
        <v>9.6500000000000002E-2</v>
      </c>
      <c r="ET17">
        <v>1</v>
      </c>
      <c r="EU17">
        <f t="shared" si="24"/>
        <v>4</v>
      </c>
      <c r="EV17" s="103">
        <f t="shared" si="25"/>
        <v>0.3861</v>
      </c>
      <c r="EW17">
        <v>1</v>
      </c>
      <c r="EX17">
        <f t="shared" si="26"/>
        <v>8</v>
      </c>
      <c r="FA17" s="116">
        <v>1102014</v>
      </c>
      <c r="FB17" s="116">
        <f t="shared" si="74"/>
        <v>1502014</v>
      </c>
      <c r="FC17" s="116" t="s">
        <v>212</v>
      </c>
      <c r="FH17" s="116">
        <v>12</v>
      </c>
      <c r="FI17" s="116">
        <f t="shared" si="75"/>
        <v>10</v>
      </c>
      <c r="FJ17" s="116">
        <f t="shared" si="76"/>
        <v>1</v>
      </c>
      <c r="FK17" s="116" t="str">
        <f t="shared" si="77"/>
        <v>关羽专属武器-魂珠-2 1级</v>
      </c>
      <c r="FL17" s="116">
        <f t="shared" si="78"/>
        <v>2</v>
      </c>
      <c r="FM17" s="116">
        <f t="shared" si="79"/>
        <v>1</v>
      </c>
      <c r="FN17" s="116" t="str">
        <f t="shared" si="80"/>
        <v>金币</v>
      </c>
      <c r="FO17" s="116">
        <f t="shared" si="81"/>
        <v>2000</v>
      </c>
      <c r="FP17" s="116" t="str">
        <f t="shared" si="82"/>
        <v>专属强化石1</v>
      </c>
      <c r="FQ17" s="116">
        <f t="shared" si="83"/>
        <v>3</v>
      </c>
      <c r="FR17" s="116" t="str">
        <f t="shared" si="84"/>
        <v>专属强化石2</v>
      </c>
      <c r="FS17" s="116">
        <f t="shared" si="85"/>
        <v>1</v>
      </c>
      <c r="FT17" s="116">
        <f t="shared" si="86"/>
        <v>0.28999999999999998</v>
      </c>
      <c r="FU17" s="116">
        <f t="shared" si="87"/>
        <v>1</v>
      </c>
      <c r="FV17" s="116">
        <f t="shared" si="88"/>
        <v>5</v>
      </c>
      <c r="FW17" s="116">
        <f t="shared" si="89"/>
        <v>0</v>
      </c>
      <c r="FX17" s="116">
        <f t="shared" si="90"/>
        <v>1</v>
      </c>
      <c r="FY17" s="116">
        <f t="shared" si="91"/>
        <v>1</v>
      </c>
      <c r="FZ17" s="116">
        <f t="shared" si="92"/>
        <v>0.14480000000000001</v>
      </c>
      <c r="GA17" s="116">
        <f t="shared" si="93"/>
        <v>1</v>
      </c>
      <c r="GB17" s="116">
        <f t="shared" si="94"/>
        <v>2</v>
      </c>
      <c r="GC17" s="116">
        <f t="shared" si="95"/>
        <v>0.57920000000000005</v>
      </c>
      <c r="GD17" s="116">
        <f t="shared" si="96"/>
        <v>1</v>
      </c>
      <c r="GE17" s="116">
        <f t="shared" si="97"/>
        <v>5</v>
      </c>
    </row>
    <row r="18" spans="1:187" ht="16.5" x14ac:dyDescent="0.2">
      <c r="CC18" s="95">
        <v>13</v>
      </c>
      <c r="CD18" s="95">
        <f>INDEX(节奏总表!$AH$4:$AH$153,MATCH(专属武器强化!CC18,节奏总表!$AP$4:$AP$153,1))</f>
        <v>88</v>
      </c>
      <c r="CE18" s="95"/>
      <c r="CF18" s="95">
        <f t="shared" si="12"/>
        <v>4</v>
      </c>
      <c r="CG18" s="14">
        <f t="shared" si="13"/>
        <v>200</v>
      </c>
      <c r="CH18" s="14">
        <f t="shared" si="14"/>
        <v>100</v>
      </c>
      <c r="CI18" s="14">
        <f t="shared" si="15"/>
        <v>0</v>
      </c>
      <c r="CJ18" s="14">
        <f t="shared" si="16"/>
        <v>0</v>
      </c>
      <c r="CK18" s="14"/>
      <c r="CL18" s="14"/>
      <c r="CM18" s="14"/>
      <c r="CN18" s="14"/>
      <c r="CO18" s="14">
        <f>SUM(CG$6:CG18)</f>
        <v>2000</v>
      </c>
      <c r="CP18" s="14">
        <f>SUM(CH$6:CH18)</f>
        <v>700</v>
      </c>
      <c r="CQ18" s="14">
        <f>SUM(CI$6:CI18)</f>
        <v>0</v>
      </c>
      <c r="CR18" s="14">
        <f>SUM(CJ$6:CJ18)</f>
        <v>0</v>
      </c>
      <c r="CU18" s="97">
        <v>8</v>
      </c>
      <c r="CV18" s="14">
        <f>INDEX(节奏总表!$BW$4:$BW$63,专属武器强化!CU18)</f>
        <v>74</v>
      </c>
      <c r="CW18" s="14">
        <f t="shared" si="17"/>
        <v>1020</v>
      </c>
      <c r="CX18" s="14">
        <f t="shared" si="62"/>
        <v>240</v>
      </c>
      <c r="CY18" s="14">
        <f t="shared" si="63"/>
        <v>0</v>
      </c>
      <c r="CZ18" s="14">
        <f t="shared" si="64"/>
        <v>0</v>
      </c>
      <c r="DA18" s="97">
        <v>2</v>
      </c>
      <c r="DB18" s="97">
        <v>5</v>
      </c>
      <c r="DC18" s="14">
        <f t="shared" ref="DC18:DC76" si="104">IF(DA18&gt;0,INDEX($K$22:$AP$30,$DB18,($DA18-1)*4+1),0)*3</f>
        <v>248.64</v>
      </c>
      <c r="DD18" s="14">
        <f t="shared" ref="DD18:DD76" si="105">IF(DA18&gt;0,INDEX($K$22:$AP$30,$DB18,($DA18-1)*4+2),0)*3</f>
        <v>82.88</v>
      </c>
      <c r="DE18" s="14">
        <f t="shared" ref="DE18:DE76" si="106">IF(DA18&gt;0,INDEX($K$22:$AP$30,$DB18,($DA18-1)*4+3),0)*3</f>
        <v>0</v>
      </c>
      <c r="DF18" s="14">
        <f t="shared" ref="DF18:DF76" si="107">IF(DB18&gt;0,INDEX($K$22:$AP$30,$DB18,($DA18-1)*4+4),0)*3</f>
        <v>0</v>
      </c>
      <c r="DG18" s="97">
        <v>20</v>
      </c>
      <c r="DH18" s="97"/>
      <c r="DI18" s="97"/>
      <c r="DJ18" s="97"/>
      <c r="DK18" s="14">
        <f>CW18-SUM(DC$7:DC18)+SUM(DG$7:DG18)</f>
        <v>134.15396226415089</v>
      </c>
      <c r="DL18" s="14">
        <f>CX18-SUM(DD$7:DD18)+SUM(DH$7:DH18)</f>
        <v>82.160000000000025</v>
      </c>
      <c r="DM18" s="14">
        <f>CY18-SUM(DE$7:DE18)+SUM(DI$7:DI18)</f>
        <v>0</v>
      </c>
      <c r="DN18" s="14">
        <f>CZ18-SUM(DF$7:DF18)+SUM(DJ$7:DJ18)</f>
        <v>0</v>
      </c>
      <c r="DQ18" s="110">
        <v>13</v>
      </c>
      <c r="DR18" s="14">
        <f t="shared" si="69"/>
        <v>2</v>
      </c>
      <c r="DS18" s="14">
        <f t="shared" si="70"/>
        <v>4</v>
      </c>
      <c r="DT18" s="14">
        <f t="shared" si="19"/>
        <v>51.79999999999999</v>
      </c>
      <c r="DU18" s="14">
        <f t="shared" si="19"/>
        <v>17.266666666666666</v>
      </c>
      <c r="DV18" s="14">
        <f t="shared" si="19"/>
        <v>0</v>
      </c>
      <c r="DW18" s="14">
        <f t="shared" si="19"/>
        <v>0</v>
      </c>
      <c r="DX18" s="14">
        <f t="shared" si="71"/>
        <v>1</v>
      </c>
      <c r="DY18" s="14">
        <f t="shared" si="72"/>
        <v>2</v>
      </c>
      <c r="EC18" s="117">
        <v>3</v>
      </c>
      <c r="ED18" s="117" t="s">
        <v>1038</v>
      </c>
      <c r="EE18" s="117">
        <v>5000</v>
      </c>
      <c r="EF18" t="s">
        <v>945</v>
      </c>
      <c r="EG18">
        <f t="shared" si="103"/>
        <v>6</v>
      </c>
      <c r="EH18" t="s">
        <v>946</v>
      </c>
      <c r="EI18">
        <v>2</v>
      </c>
      <c r="EJ18">
        <f t="shared" si="20"/>
        <v>0.12</v>
      </c>
      <c r="EK18" s="117">
        <v>1</v>
      </c>
      <c r="EL18">
        <f t="shared" si="73"/>
        <v>13</v>
      </c>
      <c r="EN18">
        <f t="shared" si="98"/>
        <v>8.6333333333333329</v>
      </c>
      <c r="EP18">
        <v>0</v>
      </c>
      <c r="EQ18">
        <v>1</v>
      </c>
      <c r="ER18">
        <f t="shared" si="22"/>
        <v>3</v>
      </c>
      <c r="ES18" s="103">
        <f t="shared" si="23"/>
        <v>5.79E-2</v>
      </c>
      <c r="ET18">
        <v>1</v>
      </c>
      <c r="EU18">
        <f t="shared" si="24"/>
        <v>6</v>
      </c>
      <c r="EV18" s="103">
        <f t="shared" si="25"/>
        <v>0.23169999999999999</v>
      </c>
      <c r="EW18">
        <v>1</v>
      </c>
      <c r="EX18">
        <f t="shared" si="26"/>
        <v>13</v>
      </c>
      <c r="FA18" s="116">
        <v>1102016</v>
      </c>
      <c r="FB18" s="116">
        <f t="shared" si="74"/>
        <v>1502016</v>
      </c>
      <c r="FC18" s="116" t="s">
        <v>214</v>
      </c>
      <c r="FH18" s="116">
        <v>13</v>
      </c>
      <c r="FI18" s="116">
        <f t="shared" si="75"/>
        <v>11</v>
      </c>
      <c r="FJ18" s="116">
        <f t="shared" si="76"/>
        <v>1</v>
      </c>
      <c r="FK18" s="116" t="str">
        <f t="shared" si="77"/>
        <v>关羽专属武器-魂珠-2 2级</v>
      </c>
      <c r="FL18" s="116">
        <f t="shared" si="78"/>
        <v>2</v>
      </c>
      <c r="FM18" s="116">
        <f t="shared" si="79"/>
        <v>2</v>
      </c>
      <c r="FN18" s="116" t="str">
        <f t="shared" si="80"/>
        <v>金币</v>
      </c>
      <c r="FO18" s="116">
        <f t="shared" si="81"/>
        <v>3000</v>
      </c>
      <c r="FP18" s="116" t="str">
        <f t="shared" si="82"/>
        <v>专属强化石1</v>
      </c>
      <c r="FQ18" s="116">
        <f t="shared" si="83"/>
        <v>3</v>
      </c>
      <c r="FR18" s="116" t="str">
        <f t="shared" si="84"/>
        <v>专属强化石2</v>
      </c>
      <c r="FS18" s="116">
        <f t="shared" si="85"/>
        <v>1</v>
      </c>
      <c r="FT18" s="116">
        <f t="shared" si="86"/>
        <v>0.14000000000000001</v>
      </c>
      <c r="FU18" s="116">
        <f t="shared" si="87"/>
        <v>1</v>
      </c>
      <c r="FV18" s="116">
        <f t="shared" si="88"/>
        <v>10</v>
      </c>
      <c r="FW18" s="116">
        <f t="shared" si="89"/>
        <v>0</v>
      </c>
      <c r="FX18" s="116">
        <f t="shared" si="90"/>
        <v>1</v>
      </c>
      <c r="FY18" s="116">
        <f t="shared" si="91"/>
        <v>2</v>
      </c>
      <c r="FZ18" s="116">
        <f t="shared" si="92"/>
        <v>7.2400000000000006E-2</v>
      </c>
      <c r="GA18" s="116">
        <f t="shared" si="93"/>
        <v>1</v>
      </c>
      <c r="GB18" s="116">
        <f t="shared" si="94"/>
        <v>5</v>
      </c>
      <c r="GC18" s="116">
        <f t="shared" si="95"/>
        <v>0.28960000000000002</v>
      </c>
      <c r="GD18" s="116">
        <f t="shared" si="96"/>
        <v>1</v>
      </c>
      <c r="GE18" s="116">
        <f t="shared" si="97"/>
        <v>10</v>
      </c>
    </row>
    <row r="19" spans="1:187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95">
        <v>14</v>
      </c>
      <c r="CD19" s="95">
        <f>INDEX(节奏总表!$AH$4:$AH$153,MATCH(专属武器强化!CC19,节奏总表!$AP$4:$AP$153,1))</f>
        <v>90</v>
      </c>
      <c r="CE19" s="95"/>
      <c r="CF19" s="95">
        <f t="shared" si="12"/>
        <v>4</v>
      </c>
      <c r="CG19" s="14">
        <f t="shared" si="13"/>
        <v>200</v>
      </c>
      <c r="CH19" s="14">
        <f t="shared" si="14"/>
        <v>100</v>
      </c>
      <c r="CI19" s="14">
        <f t="shared" si="15"/>
        <v>0</v>
      </c>
      <c r="CJ19" s="14">
        <f t="shared" si="16"/>
        <v>0</v>
      </c>
      <c r="CK19" s="14"/>
      <c r="CL19" s="14"/>
      <c r="CM19" s="14"/>
      <c r="CN19" s="14"/>
      <c r="CO19" s="14">
        <f>SUM(CG$6:CG19)</f>
        <v>2200</v>
      </c>
      <c r="CP19" s="14">
        <f>SUM(CH$6:CH19)</f>
        <v>800</v>
      </c>
      <c r="CQ19" s="14">
        <f>SUM(CI$6:CI19)</f>
        <v>0</v>
      </c>
      <c r="CR19" s="14">
        <f>SUM(CJ$6:CJ19)</f>
        <v>0</v>
      </c>
      <c r="CU19" s="97">
        <v>9</v>
      </c>
      <c r="CV19" s="14">
        <f>INDEX(节奏总表!$BW$4:$BW$63,专属武器强化!CU19)</f>
        <v>78</v>
      </c>
      <c r="CW19" s="14">
        <f t="shared" si="17"/>
        <v>1200</v>
      </c>
      <c r="CX19" s="14">
        <f t="shared" si="62"/>
        <v>300</v>
      </c>
      <c r="CY19" s="14">
        <f t="shared" si="63"/>
        <v>0</v>
      </c>
      <c r="CZ19" s="14">
        <f t="shared" si="64"/>
        <v>0</v>
      </c>
      <c r="DA19" s="97">
        <v>3</v>
      </c>
      <c r="DB19" s="97">
        <v>1</v>
      </c>
      <c r="DC19" s="14">
        <f t="shared" si="104"/>
        <v>51.8</v>
      </c>
      <c r="DD19" s="14">
        <f t="shared" si="105"/>
        <v>25.9</v>
      </c>
      <c r="DE19" s="14">
        <f t="shared" si="106"/>
        <v>0</v>
      </c>
      <c r="DF19" s="14">
        <f t="shared" si="107"/>
        <v>0</v>
      </c>
      <c r="DG19" s="97"/>
      <c r="DH19" s="97"/>
      <c r="DI19" s="97"/>
      <c r="DJ19" s="97"/>
      <c r="DK19" s="14">
        <f>CW19-SUM(DC$7:DC19)+SUM(DG$7:DG19)</f>
        <v>262.35396226415082</v>
      </c>
      <c r="DL19" s="14">
        <f>CX19-SUM(DD$7:DD19)+SUM(DH$7:DH19)</f>
        <v>116.26000000000002</v>
      </c>
      <c r="DM19" s="14">
        <f>CY19-SUM(DE$7:DE19)+SUM(DI$7:DI19)</f>
        <v>0</v>
      </c>
      <c r="DN19" s="14">
        <f>CZ19-SUM(DF$7:DF19)+SUM(DJ$7:DJ19)</f>
        <v>0</v>
      </c>
      <c r="DQ19" s="110">
        <v>14</v>
      </c>
      <c r="DR19" s="14">
        <f t="shared" si="69"/>
        <v>2</v>
      </c>
      <c r="DS19" s="14">
        <f t="shared" si="70"/>
        <v>5</v>
      </c>
      <c r="DT19" s="14">
        <f t="shared" si="19"/>
        <v>82.88</v>
      </c>
      <c r="DU19" s="14">
        <f t="shared" si="19"/>
        <v>27.626666666666665</v>
      </c>
      <c r="DV19" s="14">
        <f t="shared" si="19"/>
        <v>0</v>
      </c>
      <c r="DW19" s="14">
        <f t="shared" si="19"/>
        <v>0</v>
      </c>
      <c r="DX19" s="14">
        <f t="shared" si="71"/>
        <v>1</v>
      </c>
      <c r="DY19" s="14">
        <f t="shared" si="72"/>
        <v>2</v>
      </c>
      <c r="EC19" s="117">
        <v>3</v>
      </c>
      <c r="ED19" s="117" t="s">
        <v>1038</v>
      </c>
      <c r="EE19" s="117">
        <v>6000</v>
      </c>
      <c r="EF19" t="s">
        <v>945</v>
      </c>
      <c r="EG19">
        <f t="shared" si="103"/>
        <v>9</v>
      </c>
      <c r="EH19" t="s">
        <v>946</v>
      </c>
      <c r="EI19">
        <v>3</v>
      </c>
      <c r="EJ19">
        <f t="shared" si="20"/>
        <v>0.11</v>
      </c>
      <c r="EK19" s="117">
        <v>1</v>
      </c>
      <c r="EL19">
        <f t="shared" si="73"/>
        <v>14</v>
      </c>
      <c r="EN19">
        <f t="shared" si="98"/>
        <v>9.2088888888888878</v>
      </c>
      <c r="EP19">
        <v>0</v>
      </c>
      <c r="EQ19">
        <v>1</v>
      </c>
      <c r="ER19">
        <f t="shared" si="22"/>
        <v>3</v>
      </c>
      <c r="ES19" s="103">
        <f t="shared" si="23"/>
        <v>5.4300000000000001E-2</v>
      </c>
      <c r="ET19">
        <v>1</v>
      </c>
      <c r="EU19">
        <f t="shared" si="24"/>
        <v>6</v>
      </c>
      <c r="EV19" s="103">
        <f t="shared" si="25"/>
        <v>0.2172</v>
      </c>
      <c r="EW19">
        <v>1</v>
      </c>
      <c r="EX19">
        <f t="shared" si="26"/>
        <v>14</v>
      </c>
      <c r="FA19" s="116">
        <v>1102017</v>
      </c>
      <c r="FB19" s="116">
        <f t="shared" si="74"/>
        <v>1502017</v>
      </c>
      <c r="FC19" s="116" t="s">
        <v>215</v>
      </c>
      <c r="FH19" s="116">
        <v>14</v>
      </c>
      <c r="FI19" s="116">
        <f t="shared" si="75"/>
        <v>12</v>
      </c>
      <c r="FJ19" s="116">
        <f t="shared" si="76"/>
        <v>1</v>
      </c>
      <c r="FK19" s="116" t="str">
        <f t="shared" si="77"/>
        <v>关羽专属武器-魂珠-2 3级</v>
      </c>
      <c r="FL19" s="116">
        <f t="shared" si="78"/>
        <v>2</v>
      </c>
      <c r="FM19" s="116">
        <f t="shared" si="79"/>
        <v>3</v>
      </c>
      <c r="FN19" s="116" t="str">
        <f t="shared" si="80"/>
        <v>金币</v>
      </c>
      <c r="FO19" s="116">
        <f t="shared" si="81"/>
        <v>4000</v>
      </c>
      <c r="FP19" s="116" t="str">
        <f t="shared" si="82"/>
        <v>专属强化石1</v>
      </c>
      <c r="FQ19" s="116">
        <f t="shared" si="83"/>
        <v>6</v>
      </c>
      <c r="FR19" s="116" t="str">
        <f t="shared" si="84"/>
        <v>专属强化石2</v>
      </c>
      <c r="FS19" s="116">
        <f t="shared" si="85"/>
        <v>2</v>
      </c>
      <c r="FT19" s="116">
        <f t="shared" si="86"/>
        <v>0.19</v>
      </c>
      <c r="FU19" s="116">
        <f t="shared" si="87"/>
        <v>1</v>
      </c>
      <c r="FV19" s="116">
        <f t="shared" si="88"/>
        <v>8</v>
      </c>
      <c r="FW19" s="116">
        <f t="shared" si="89"/>
        <v>0</v>
      </c>
      <c r="FX19" s="116">
        <f t="shared" si="90"/>
        <v>1</v>
      </c>
      <c r="FY19" s="116">
        <f t="shared" si="91"/>
        <v>2</v>
      </c>
      <c r="FZ19" s="116">
        <f t="shared" si="92"/>
        <v>9.6500000000000002E-2</v>
      </c>
      <c r="GA19" s="116">
        <f t="shared" si="93"/>
        <v>1</v>
      </c>
      <c r="GB19" s="116">
        <f t="shared" si="94"/>
        <v>4</v>
      </c>
      <c r="GC19" s="116">
        <f t="shared" si="95"/>
        <v>0.3861</v>
      </c>
      <c r="GD19" s="116">
        <f t="shared" si="96"/>
        <v>1</v>
      </c>
      <c r="GE19" s="116">
        <f t="shared" si="97"/>
        <v>8</v>
      </c>
    </row>
    <row r="20" spans="1:187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95">
        <v>15</v>
      </c>
      <c r="CD20" s="95">
        <f>INDEX(节奏总表!$AH$4:$AH$153,MATCH(专属武器强化!CC20,节奏总表!$AP$4:$AP$153,1))</f>
        <v>93</v>
      </c>
      <c r="CE20" s="95"/>
      <c r="CF20" s="95">
        <f t="shared" si="12"/>
        <v>4</v>
      </c>
      <c r="CG20" s="14">
        <f t="shared" si="13"/>
        <v>200</v>
      </c>
      <c r="CH20" s="14">
        <f t="shared" si="14"/>
        <v>100</v>
      </c>
      <c r="CI20" s="14">
        <f t="shared" si="15"/>
        <v>0</v>
      </c>
      <c r="CJ20" s="14">
        <f t="shared" si="16"/>
        <v>0</v>
      </c>
      <c r="CK20" s="14"/>
      <c r="CL20" s="14"/>
      <c r="CM20" s="14"/>
      <c r="CN20" s="14"/>
      <c r="CO20" s="14">
        <f>SUM(CG$6:CG20)</f>
        <v>2400</v>
      </c>
      <c r="CP20" s="14">
        <f>SUM(CH$6:CH20)</f>
        <v>900</v>
      </c>
      <c r="CQ20" s="14">
        <f>SUM(CI$6:CI20)</f>
        <v>0</v>
      </c>
      <c r="CR20" s="14">
        <f>SUM(CJ$6:CJ20)</f>
        <v>0</v>
      </c>
      <c r="CU20" s="97">
        <v>9</v>
      </c>
      <c r="CV20" s="14">
        <f>INDEX(节奏总表!$BW$4:$BW$63,专属武器强化!CU20)</f>
        <v>78</v>
      </c>
      <c r="CW20" s="14">
        <f t="shared" si="17"/>
        <v>1200</v>
      </c>
      <c r="CX20" s="14">
        <f t="shared" si="62"/>
        <v>300</v>
      </c>
      <c r="CY20" s="14">
        <f t="shared" si="63"/>
        <v>0</v>
      </c>
      <c r="CZ20" s="14">
        <f t="shared" si="64"/>
        <v>0</v>
      </c>
      <c r="DA20" s="97">
        <v>3</v>
      </c>
      <c r="DB20" s="97">
        <v>2</v>
      </c>
      <c r="DC20" s="14">
        <f t="shared" si="104"/>
        <v>103.6</v>
      </c>
      <c r="DD20" s="14">
        <f t="shared" si="105"/>
        <v>51.8</v>
      </c>
      <c r="DE20" s="14">
        <f t="shared" si="106"/>
        <v>0</v>
      </c>
      <c r="DF20" s="14">
        <f t="shared" si="107"/>
        <v>0</v>
      </c>
      <c r="DG20" s="97"/>
      <c r="DH20" s="97"/>
      <c r="DI20" s="97"/>
      <c r="DJ20" s="97"/>
      <c r="DK20" s="14">
        <f>CW20-SUM(DC$7:DC20)+SUM(DG$7:DG20)</f>
        <v>158.75396226415091</v>
      </c>
      <c r="DL20" s="14">
        <f>CX20-SUM(DD$7:DD20)+SUM(DH$7:DH20)</f>
        <v>64.460000000000036</v>
      </c>
      <c r="DM20" s="14">
        <f>CY20-SUM(DE$7:DE20)+SUM(DI$7:DI20)</f>
        <v>0</v>
      </c>
      <c r="DN20" s="14">
        <f>CZ20-SUM(DF$7:DF20)+SUM(DJ$7:DJ20)</f>
        <v>0</v>
      </c>
      <c r="DQ20" s="110">
        <v>15</v>
      </c>
      <c r="DR20" s="14">
        <f t="shared" si="69"/>
        <v>2</v>
      </c>
      <c r="DS20" s="14">
        <f t="shared" si="70"/>
        <v>6</v>
      </c>
      <c r="DT20" s="14">
        <f t="shared" si="19"/>
        <v>134.67999999999998</v>
      </c>
      <c r="DU20" s="14">
        <f t="shared" si="19"/>
        <v>44.893333333333338</v>
      </c>
      <c r="DV20" s="14">
        <f t="shared" si="19"/>
        <v>0</v>
      </c>
      <c r="DW20" s="14">
        <f t="shared" si="19"/>
        <v>0</v>
      </c>
      <c r="DX20" s="14">
        <f t="shared" si="71"/>
        <v>1</v>
      </c>
      <c r="DY20" s="14">
        <f t="shared" si="72"/>
        <v>2</v>
      </c>
      <c r="EC20" s="117">
        <v>3</v>
      </c>
      <c r="ED20" s="117" t="s">
        <v>1038</v>
      </c>
      <c r="EE20" s="117">
        <v>7000</v>
      </c>
      <c r="EF20" t="s">
        <v>945</v>
      </c>
      <c r="EG20">
        <f t="shared" si="103"/>
        <v>12</v>
      </c>
      <c r="EH20" t="s">
        <v>946</v>
      </c>
      <c r="EI20">
        <v>4</v>
      </c>
      <c r="EJ20">
        <f t="shared" si="20"/>
        <v>0.09</v>
      </c>
      <c r="EK20" s="117">
        <v>1</v>
      </c>
      <c r="EL20">
        <f t="shared" si="73"/>
        <v>17</v>
      </c>
      <c r="EN20">
        <f t="shared" si="98"/>
        <v>11.223333333333334</v>
      </c>
      <c r="EP20">
        <v>0</v>
      </c>
      <c r="EQ20">
        <v>1</v>
      </c>
      <c r="ER20">
        <f t="shared" si="22"/>
        <v>4</v>
      </c>
      <c r="ES20" s="103">
        <f t="shared" si="23"/>
        <v>4.4600000000000001E-2</v>
      </c>
      <c r="ET20">
        <v>1</v>
      </c>
      <c r="EU20">
        <f t="shared" si="24"/>
        <v>8</v>
      </c>
      <c r="EV20" s="103">
        <f t="shared" si="25"/>
        <v>0.1782</v>
      </c>
      <c r="EW20">
        <v>1</v>
      </c>
      <c r="EX20">
        <f t="shared" si="26"/>
        <v>17</v>
      </c>
      <c r="FA20" s="116">
        <v>1102020</v>
      </c>
      <c r="FB20" s="116">
        <f t="shared" si="74"/>
        <v>1502020</v>
      </c>
      <c r="FC20" s="116" t="s">
        <v>218</v>
      </c>
      <c r="FH20" s="116">
        <v>15</v>
      </c>
      <c r="FI20" s="116">
        <f t="shared" si="75"/>
        <v>13</v>
      </c>
      <c r="FJ20" s="116">
        <f t="shared" si="76"/>
        <v>1</v>
      </c>
      <c r="FK20" s="116" t="str">
        <f t="shared" si="77"/>
        <v>关羽专属武器-魂珠-2 4级</v>
      </c>
      <c r="FL20" s="116">
        <f t="shared" si="78"/>
        <v>2</v>
      </c>
      <c r="FM20" s="116">
        <f t="shared" si="79"/>
        <v>4</v>
      </c>
      <c r="FN20" s="116" t="str">
        <f t="shared" si="80"/>
        <v>金币</v>
      </c>
      <c r="FO20" s="116">
        <f t="shared" si="81"/>
        <v>5000</v>
      </c>
      <c r="FP20" s="116" t="str">
        <f t="shared" si="82"/>
        <v>专属强化石1</v>
      </c>
      <c r="FQ20" s="116">
        <f t="shared" si="83"/>
        <v>6</v>
      </c>
      <c r="FR20" s="116" t="str">
        <f t="shared" si="84"/>
        <v>专属强化石2</v>
      </c>
      <c r="FS20" s="116">
        <f t="shared" si="85"/>
        <v>2</v>
      </c>
      <c r="FT20" s="116">
        <f t="shared" si="86"/>
        <v>0.12</v>
      </c>
      <c r="FU20" s="116">
        <f t="shared" si="87"/>
        <v>1</v>
      </c>
      <c r="FV20" s="116">
        <f t="shared" si="88"/>
        <v>13</v>
      </c>
      <c r="FW20" s="116">
        <f t="shared" si="89"/>
        <v>0</v>
      </c>
      <c r="FX20" s="116">
        <f t="shared" si="90"/>
        <v>1</v>
      </c>
      <c r="FY20" s="116">
        <f t="shared" si="91"/>
        <v>3</v>
      </c>
      <c r="FZ20" s="116">
        <f t="shared" si="92"/>
        <v>5.79E-2</v>
      </c>
      <c r="GA20" s="116">
        <f t="shared" si="93"/>
        <v>1</v>
      </c>
      <c r="GB20" s="116">
        <f t="shared" si="94"/>
        <v>6</v>
      </c>
      <c r="GC20" s="116">
        <f t="shared" si="95"/>
        <v>0.23169999999999999</v>
      </c>
      <c r="GD20" s="116">
        <f t="shared" si="96"/>
        <v>1</v>
      </c>
      <c r="GE20" s="116">
        <f t="shared" si="97"/>
        <v>13</v>
      </c>
    </row>
    <row r="21" spans="1:187" ht="17.25" x14ac:dyDescent="0.2">
      <c r="A21" s="12" t="s">
        <v>37</v>
      </c>
      <c r="B21" s="12" t="s">
        <v>662</v>
      </c>
      <c r="C21" s="12" t="s">
        <v>663</v>
      </c>
      <c r="D21" s="12" t="s">
        <v>664</v>
      </c>
      <c r="E21" s="12" t="s">
        <v>665</v>
      </c>
      <c r="F21" s="12" t="s">
        <v>666</v>
      </c>
      <c r="G21" s="12" t="s">
        <v>667</v>
      </c>
      <c r="H21" s="12" t="s">
        <v>668</v>
      </c>
      <c r="I21" s="12" t="s">
        <v>669</v>
      </c>
      <c r="K21" s="12" t="s">
        <v>671</v>
      </c>
      <c r="L21" s="12" t="s">
        <v>672</v>
      </c>
      <c r="M21" s="12" t="s">
        <v>673</v>
      </c>
      <c r="N21" s="12" t="s">
        <v>674</v>
      </c>
      <c r="O21" s="12" t="s">
        <v>675</v>
      </c>
      <c r="P21" s="12" t="s">
        <v>676</v>
      </c>
      <c r="Q21" s="12" t="s">
        <v>677</v>
      </c>
      <c r="R21" s="12" t="s">
        <v>678</v>
      </c>
      <c r="S21" s="12" t="s">
        <v>679</v>
      </c>
      <c r="T21" s="12" t="s">
        <v>680</v>
      </c>
      <c r="U21" s="12" t="s">
        <v>681</v>
      </c>
      <c r="V21" s="12" t="s">
        <v>682</v>
      </c>
      <c r="W21" s="12" t="s">
        <v>683</v>
      </c>
      <c r="X21" s="12" t="s">
        <v>684</v>
      </c>
      <c r="Y21" s="12" t="s">
        <v>685</v>
      </c>
      <c r="Z21" s="12" t="s">
        <v>686</v>
      </c>
      <c r="AA21" s="12" t="s">
        <v>694</v>
      </c>
      <c r="AB21" s="12" t="s">
        <v>687</v>
      </c>
      <c r="AC21" s="12" t="s">
        <v>688</v>
      </c>
      <c r="AD21" s="12" t="s">
        <v>689</v>
      </c>
      <c r="AE21" s="12" t="s">
        <v>695</v>
      </c>
      <c r="AF21" s="12" t="s">
        <v>690</v>
      </c>
      <c r="AG21" s="12" t="s">
        <v>691</v>
      </c>
      <c r="AH21" s="12" t="s">
        <v>692</v>
      </c>
      <c r="AI21" s="12" t="s">
        <v>696</v>
      </c>
      <c r="AJ21" s="12" t="s">
        <v>693</v>
      </c>
      <c r="AK21" s="12" t="s">
        <v>697</v>
      </c>
      <c r="AL21" s="12" t="s">
        <v>698</v>
      </c>
      <c r="AM21" s="12" t="s">
        <v>699</v>
      </c>
      <c r="AN21" s="12" t="s">
        <v>700</v>
      </c>
      <c r="AO21" s="12" t="s">
        <v>701</v>
      </c>
      <c r="AP21" s="12" t="s">
        <v>702</v>
      </c>
      <c r="CC21" s="95">
        <v>16</v>
      </c>
      <c r="CD21" s="95">
        <f>INDEX(节奏总表!$AH$4:$AH$153,MATCH(专属武器强化!CC21,节奏总表!$AP$4:$AP$153,1))</f>
        <v>94</v>
      </c>
      <c r="CE21" s="95"/>
      <c r="CF21" s="95">
        <f t="shared" si="12"/>
        <v>4</v>
      </c>
      <c r="CG21" s="14">
        <f t="shared" si="13"/>
        <v>200</v>
      </c>
      <c r="CH21" s="14">
        <f t="shared" si="14"/>
        <v>100</v>
      </c>
      <c r="CI21" s="14">
        <f t="shared" si="15"/>
        <v>0</v>
      </c>
      <c r="CJ21" s="14">
        <f t="shared" si="16"/>
        <v>0</v>
      </c>
      <c r="CK21" s="14"/>
      <c r="CL21" s="14"/>
      <c r="CM21" s="14"/>
      <c r="CN21" s="14"/>
      <c r="CO21" s="14">
        <f>SUM(CG$6:CG21)</f>
        <v>2600</v>
      </c>
      <c r="CP21" s="14">
        <f>SUM(CH$6:CH21)</f>
        <v>1000</v>
      </c>
      <c r="CQ21" s="14">
        <f>SUM(CI$6:CI21)</f>
        <v>0</v>
      </c>
      <c r="CR21" s="14">
        <f>SUM(CJ$6:CJ21)</f>
        <v>0</v>
      </c>
      <c r="CU21" s="97">
        <v>9</v>
      </c>
      <c r="CV21" s="14">
        <f>INDEX(节奏总表!$BW$4:$BW$63,专属武器强化!CU21)</f>
        <v>78</v>
      </c>
      <c r="CW21" s="14">
        <f t="shared" si="17"/>
        <v>1200</v>
      </c>
      <c r="CX21" s="14">
        <f t="shared" si="62"/>
        <v>300</v>
      </c>
      <c r="CY21" s="14">
        <f t="shared" si="63"/>
        <v>0</v>
      </c>
      <c r="CZ21" s="14">
        <f t="shared" si="64"/>
        <v>0</v>
      </c>
      <c r="DA21" s="97">
        <v>3</v>
      </c>
      <c r="DB21" s="97">
        <v>3</v>
      </c>
      <c r="DC21" s="14">
        <f t="shared" si="104"/>
        <v>155.39999999999998</v>
      </c>
      <c r="DD21" s="14">
        <f t="shared" si="105"/>
        <v>77.699999999999989</v>
      </c>
      <c r="DE21" s="14">
        <f t="shared" si="106"/>
        <v>0</v>
      </c>
      <c r="DF21" s="14">
        <f t="shared" si="107"/>
        <v>0</v>
      </c>
      <c r="DG21" s="97"/>
      <c r="DH21" s="97">
        <v>15</v>
      </c>
      <c r="DI21" s="97"/>
      <c r="DJ21" s="97"/>
      <c r="DK21" s="14">
        <f>CW21-SUM(DC$7:DC21)+SUM(DG$7:DG21)</f>
        <v>3.3539622641510505</v>
      </c>
      <c r="DL21" s="14">
        <f>CX21-SUM(DD$7:DD21)+SUM(DH$7:DH21)</f>
        <v>1.7600000000000477</v>
      </c>
      <c r="DM21" s="14">
        <f>CY21-SUM(DE$7:DE21)+SUM(DI$7:DI21)</f>
        <v>0</v>
      </c>
      <c r="DN21" s="14">
        <f>CZ21-SUM(DF$7:DF21)+SUM(DJ$7:DJ21)</f>
        <v>0</v>
      </c>
      <c r="DQ21" s="110">
        <v>16</v>
      </c>
      <c r="DR21" s="14">
        <f t="shared" si="69"/>
        <v>2</v>
      </c>
      <c r="DS21" s="14">
        <f t="shared" si="70"/>
        <v>7</v>
      </c>
      <c r="DT21" s="14">
        <f t="shared" si="19"/>
        <v>217.55999999999997</v>
      </c>
      <c r="DU21" s="14">
        <f t="shared" si="19"/>
        <v>72.52</v>
      </c>
      <c r="DV21" s="14">
        <f t="shared" si="19"/>
        <v>0</v>
      </c>
      <c r="DW21" s="14">
        <f t="shared" si="19"/>
        <v>0</v>
      </c>
      <c r="DX21" s="14">
        <f t="shared" si="71"/>
        <v>1</v>
      </c>
      <c r="DY21" s="14">
        <f t="shared" si="72"/>
        <v>2</v>
      </c>
      <c r="EC21" s="117">
        <v>3</v>
      </c>
      <c r="ED21" s="117" t="s">
        <v>1038</v>
      </c>
      <c r="EE21" s="117">
        <v>8000</v>
      </c>
      <c r="EF21" t="s">
        <v>945</v>
      </c>
      <c r="EG21">
        <f t="shared" si="103"/>
        <v>15</v>
      </c>
      <c r="EH21" t="s">
        <v>946</v>
      </c>
      <c r="EI21">
        <v>5</v>
      </c>
      <c r="EJ21">
        <f t="shared" si="20"/>
        <v>7.0000000000000007E-2</v>
      </c>
      <c r="EK21" s="117">
        <v>1</v>
      </c>
      <c r="EL21">
        <f t="shared" si="73"/>
        <v>22</v>
      </c>
      <c r="EN21">
        <f t="shared" si="98"/>
        <v>14.504</v>
      </c>
      <c r="EP21">
        <v>0</v>
      </c>
      <c r="EQ21">
        <v>1</v>
      </c>
      <c r="ER21">
        <f t="shared" si="22"/>
        <v>5</v>
      </c>
      <c r="ES21" s="103">
        <f t="shared" si="23"/>
        <v>3.4500000000000003E-2</v>
      </c>
      <c r="ET21">
        <v>1</v>
      </c>
      <c r="EU21">
        <f t="shared" si="24"/>
        <v>10</v>
      </c>
      <c r="EV21" s="103">
        <f t="shared" si="25"/>
        <v>0.13789999999999999</v>
      </c>
      <c r="EW21">
        <v>1</v>
      </c>
      <c r="EX21">
        <f t="shared" si="26"/>
        <v>22</v>
      </c>
      <c r="FA21" s="116">
        <v>1102021</v>
      </c>
      <c r="FB21" s="116">
        <f t="shared" si="74"/>
        <v>1502021</v>
      </c>
      <c r="FC21" s="116" t="s">
        <v>219</v>
      </c>
      <c r="FH21" s="116">
        <v>16</v>
      </c>
      <c r="FI21" s="116">
        <f t="shared" si="75"/>
        <v>14</v>
      </c>
      <c r="FJ21" s="116">
        <f t="shared" si="76"/>
        <v>1</v>
      </c>
      <c r="FK21" s="116" t="str">
        <f t="shared" si="77"/>
        <v>关羽专属武器-魂珠-2 5级</v>
      </c>
      <c r="FL21" s="116">
        <f t="shared" si="78"/>
        <v>2</v>
      </c>
      <c r="FM21" s="116">
        <f t="shared" si="79"/>
        <v>5</v>
      </c>
      <c r="FN21" s="116" t="str">
        <f t="shared" si="80"/>
        <v>金币</v>
      </c>
      <c r="FO21" s="116">
        <f t="shared" si="81"/>
        <v>6000</v>
      </c>
      <c r="FP21" s="116" t="str">
        <f t="shared" si="82"/>
        <v>专属强化石1</v>
      </c>
      <c r="FQ21" s="116">
        <f t="shared" si="83"/>
        <v>9</v>
      </c>
      <c r="FR21" s="116" t="str">
        <f t="shared" si="84"/>
        <v>专属强化石2</v>
      </c>
      <c r="FS21" s="116">
        <f t="shared" si="85"/>
        <v>3</v>
      </c>
      <c r="FT21" s="116">
        <f t="shared" si="86"/>
        <v>0.11</v>
      </c>
      <c r="FU21" s="116">
        <f t="shared" si="87"/>
        <v>1</v>
      </c>
      <c r="FV21" s="116">
        <f t="shared" si="88"/>
        <v>14</v>
      </c>
      <c r="FW21" s="116">
        <f t="shared" si="89"/>
        <v>0</v>
      </c>
      <c r="FX21" s="116">
        <f t="shared" si="90"/>
        <v>1</v>
      </c>
      <c r="FY21" s="116">
        <f t="shared" si="91"/>
        <v>3</v>
      </c>
      <c r="FZ21" s="116">
        <f t="shared" si="92"/>
        <v>5.4300000000000001E-2</v>
      </c>
      <c r="GA21" s="116">
        <f t="shared" si="93"/>
        <v>1</v>
      </c>
      <c r="GB21" s="116">
        <f t="shared" si="94"/>
        <v>6</v>
      </c>
      <c r="GC21" s="116">
        <f t="shared" si="95"/>
        <v>0.2172</v>
      </c>
      <c r="GD21" s="116">
        <f t="shared" si="96"/>
        <v>1</v>
      </c>
      <c r="GE21" s="116">
        <f t="shared" si="97"/>
        <v>14</v>
      </c>
    </row>
    <row r="22" spans="1:187" ht="16.5" x14ac:dyDescent="0.2">
      <c r="A22" s="95">
        <v>1</v>
      </c>
      <c r="B22" s="95">
        <v>1</v>
      </c>
      <c r="C22" s="95">
        <v>1</v>
      </c>
      <c r="D22" s="95">
        <v>1</v>
      </c>
      <c r="E22" s="95">
        <v>1</v>
      </c>
      <c r="F22" s="95">
        <v>1</v>
      </c>
      <c r="G22" s="95">
        <v>1</v>
      </c>
      <c r="H22" s="95">
        <v>1</v>
      </c>
      <c r="I22" s="95">
        <v>1</v>
      </c>
      <c r="K22" s="95">
        <f t="shared" ref="K22:T30" si="108">INDEX($BW$6:$BZ$13,K$20,K$19)*INDEX($B22:$I22,K$20)/INDEX($B$20:$I$20,K$20)/3</f>
        <v>4.1700628930817603</v>
      </c>
      <c r="L22" s="98">
        <f t="shared" si="108"/>
        <v>0</v>
      </c>
      <c r="M22" s="98">
        <f t="shared" si="108"/>
        <v>0</v>
      </c>
      <c r="N22" s="98">
        <f t="shared" si="108"/>
        <v>0</v>
      </c>
      <c r="O22" s="98">
        <f t="shared" si="108"/>
        <v>10.36</v>
      </c>
      <c r="P22" s="98">
        <f t="shared" si="108"/>
        <v>3.4533333333333331</v>
      </c>
      <c r="Q22" s="98">
        <f t="shared" si="108"/>
        <v>0</v>
      </c>
      <c r="R22" s="98">
        <f t="shared" si="108"/>
        <v>0</v>
      </c>
      <c r="S22" s="98">
        <f t="shared" si="108"/>
        <v>17.266666666666666</v>
      </c>
      <c r="T22" s="98">
        <f t="shared" si="108"/>
        <v>8.6333333333333329</v>
      </c>
      <c r="U22" s="98">
        <f t="shared" ref="U22:AD30" si="109">INDEX($BW$6:$BZ$13,U$20,U$19)*INDEX($B22:$I22,U$20)/INDEX($B$20:$I$20,U$20)/3</f>
        <v>0</v>
      </c>
      <c r="V22" s="98">
        <f t="shared" si="109"/>
        <v>0</v>
      </c>
      <c r="W22" s="98">
        <f t="shared" si="109"/>
        <v>0</v>
      </c>
      <c r="X22" s="98">
        <f t="shared" si="109"/>
        <v>17.448421052631577</v>
      </c>
      <c r="Y22" s="98">
        <f t="shared" si="109"/>
        <v>5.4019298245614031</v>
      </c>
      <c r="Z22" s="98">
        <f t="shared" si="109"/>
        <v>0</v>
      </c>
      <c r="AA22" s="98">
        <f t="shared" si="109"/>
        <v>0</v>
      </c>
      <c r="AB22" s="98">
        <f t="shared" si="109"/>
        <v>20.356491228070173</v>
      </c>
      <c r="AC22" s="98">
        <f t="shared" si="109"/>
        <v>10.803859649122806</v>
      </c>
      <c r="AD22" s="98">
        <f t="shared" si="109"/>
        <v>0</v>
      </c>
      <c r="AE22" s="98">
        <f t="shared" ref="AE22:AP30" si="110">INDEX($BW$6:$BZ$13,AE$20,AE$19)*INDEX($B22:$I22,AE$20)/INDEX($B$20:$I$20,AE$20)/3</f>
        <v>0</v>
      </c>
      <c r="AF22" s="98">
        <f t="shared" si="110"/>
        <v>0</v>
      </c>
      <c r="AG22" s="98">
        <f t="shared" si="110"/>
        <v>32.657121212121204</v>
      </c>
      <c r="AH22" s="98">
        <f t="shared" si="110"/>
        <v>6.9306363636363635</v>
      </c>
      <c r="AI22" s="98">
        <f t="shared" si="110"/>
        <v>0</v>
      </c>
      <c r="AJ22" s="98">
        <f t="shared" si="110"/>
        <v>0</v>
      </c>
      <c r="AK22" s="98">
        <f t="shared" si="110"/>
        <v>32.657121212121204</v>
      </c>
      <c r="AL22" s="98">
        <f t="shared" si="110"/>
        <v>11.551060606060608</v>
      </c>
      <c r="AM22" s="98">
        <f t="shared" si="110"/>
        <v>0</v>
      </c>
      <c r="AN22" s="98">
        <f t="shared" si="110"/>
        <v>0</v>
      </c>
      <c r="AO22" s="98">
        <f t="shared" si="110"/>
        <v>0</v>
      </c>
      <c r="AP22" s="98">
        <f t="shared" si="110"/>
        <v>50.824666666666666</v>
      </c>
      <c r="CC22" s="95">
        <v>17</v>
      </c>
      <c r="CD22" s="95">
        <f>INDEX(节奏总表!$AH$4:$AH$153,MATCH(专属武器强化!CC22,节奏总表!$AP$4:$AP$153,1))</f>
        <v>97</v>
      </c>
      <c r="CE22" s="95">
        <v>4</v>
      </c>
      <c r="CF22" s="95">
        <f t="shared" si="12"/>
        <v>5</v>
      </c>
      <c r="CG22" s="14">
        <f t="shared" si="13"/>
        <v>100</v>
      </c>
      <c r="CH22" s="14">
        <f t="shared" si="14"/>
        <v>150</v>
      </c>
      <c r="CI22" s="14">
        <f t="shared" si="15"/>
        <v>25</v>
      </c>
      <c r="CJ22" s="14">
        <f t="shared" si="16"/>
        <v>0</v>
      </c>
      <c r="CK22" s="14"/>
      <c r="CL22" s="14"/>
      <c r="CM22" s="14"/>
      <c r="CN22" s="14"/>
      <c r="CO22" s="14">
        <f>SUM(CG$6:CG22)</f>
        <v>2700</v>
      </c>
      <c r="CP22" s="14">
        <f>SUM(CH$6:CH22)</f>
        <v>1150</v>
      </c>
      <c r="CQ22" s="14">
        <f>SUM(CI$6:CI22)</f>
        <v>25</v>
      </c>
      <c r="CR22" s="14">
        <f>SUM(CJ$6:CJ22)</f>
        <v>0</v>
      </c>
      <c r="CU22" s="97">
        <v>10</v>
      </c>
      <c r="CV22" s="14">
        <f>INDEX(节奏总表!$BW$4:$BW$63,专属武器强化!CU22)</f>
        <v>81</v>
      </c>
      <c r="CW22" s="14">
        <f t="shared" si="17"/>
        <v>1400</v>
      </c>
      <c r="CX22" s="14">
        <f t="shared" si="62"/>
        <v>400</v>
      </c>
      <c r="CY22" s="14">
        <f t="shared" si="63"/>
        <v>0</v>
      </c>
      <c r="CZ22" s="14">
        <f t="shared" si="64"/>
        <v>0</v>
      </c>
      <c r="DA22" s="97">
        <v>0</v>
      </c>
      <c r="DB22" s="97">
        <v>0</v>
      </c>
      <c r="DC22" s="14">
        <f t="shared" si="104"/>
        <v>0</v>
      </c>
      <c r="DD22" s="14">
        <f t="shared" si="105"/>
        <v>0</v>
      </c>
      <c r="DE22" s="14">
        <f t="shared" si="106"/>
        <v>0</v>
      </c>
      <c r="DF22" s="14">
        <f t="shared" si="107"/>
        <v>0</v>
      </c>
      <c r="DG22" s="97"/>
      <c r="DH22" s="97"/>
      <c r="DI22" s="97"/>
      <c r="DJ22" s="97"/>
      <c r="DK22" s="14">
        <f>CW22-SUM(DC$7:DC22)+SUM(DG$7:DG22)</f>
        <v>203.35396226415105</v>
      </c>
      <c r="DL22" s="14">
        <f>CX22-SUM(DD$7:DD22)+SUM(DH$7:DH22)</f>
        <v>101.76000000000005</v>
      </c>
      <c r="DM22" s="14">
        <f>CY22-SUM(DE$7:DE22)+SUM(DI$7:DI22)</f>
        <v>0</v>
      </c>
      <c r="DN22" s="14">
        <f>CZ22-SUM(DF$7:DF22)+SUM(DJ$7:DJ22)</f>
        <v>0</v>
      </c>
      <c r="DQ22" s="110">
        <v>17</v>
      </c>
      <c r="DR22" s="14">
        <f t="shared" si="69"/>
        <v>2</v>
      </c>
      <c r="DS22" s="14">
        <f t="shared" si="70"/>
        <v>8</v>
      </c>
      <c r="DT22" s="14">
        <f t="shared" si="19"/>
        <v>352.24</v>
      </c>
      <c r="DU22" s="14">
        <f t="shared" si="19"/>
        <v>117.41333333333334</v>
      </c>
      <c r="DV22" s="14">
        <f t="shared" si="19"/>
        <v>0</v>
      </c>
      <c r="DW22" s="14">
        <f t="shared" si="19"/>
        <v>0</v>
      </c>
      <c r="DX22" s="14">
        <f t="shared" si="71"/>
        <v>1</v>
      </c>
      <c r="DY22" s="14">
        <f t="shared" si="72"/>
        <v>2</v>
      </c>
      <c r="EC22" s="117">
        <v>3</v>
      </c>
      <c r="ED22" s="117" t="s">
        <v>1038</v>
      </c>
      <c r="EE22" s="117">
        <v>9000</v>
      </c>
      <c r="EF22" t="s">
        <v>945</v>
      </c>
      <c r="EG22">
        <f t="shared" si="103"/>
        <v>18</v>
      </c>
      <c r="EH22" t="s">
        <v>946</v>
      </c>
      <c r="EI22">
        <v>6</v>
      </c>
      <c r="EJ22">
        <f t="shared" si="20"/>
        <v>0.05</v>
      </c>
      <c r="EK22" s="117">
        <v>1</v>
      </c>
      <c r="EL22">
        <f t="shared" si="73"/>
        <v>29</v>
      </c>
      <c r="EN22">
        <f t="shared" si="98"/>
        <v>19.568888888888889</v>
      </c>
      <c r="EP22">
        <v>0</v>
      </c>
      <c r="EQ22">
        <v>1</v>
      </c>
      <c r="ER22">
        <f t="shared" si="22"/>
        <v>7</v>
      </c>
      <c r="ES22" s="103">
        <f t="shared" si="23"/>
        <v>2.5600000000000001E-2</v>
      </c>
      <c r="ET22">
        <v>1</v>
      </c>
      <c r="EU22">
        <f t="shared" si="24"/>
        <v>14</v>
      </c>
      <c r="EV22" s="103">
        <f t="shared" si="25"/>
        <v>0.1022</v>
      </c>
      <c r="EW22">
        <v>1</v>
      </c>
      <c r="EX22">
        <f t="shared" si="26"/>
        <v>29</v>
      </c>
      <c r="FA22" s="116">
        <v>1102024</v>
      </c>
      <c r="FB22" s="116">
        <f t="shared" si="74"/>
        <v>1502024</v>
      </c>
      <c r="FC22" s="116" t="s">
        <v>963</v>
      </c>
      <c r="FH22" s="116">
        <v>17</v>
      </c>
      <c r="FI22" s="116">
        <f t="shared" si="75"/>
        <v>15</v>
      </c>
      <c r="FJ22" s="116">
        <f t="shared" si="76"/>
        <v>1</v>
      </c>
      <c r="FK22" s="116" t="str">
        <f t="shared" si="77"/>
        <v>关羽专属武器-魂珠-2 6级</v>
      </c>
      <c r="FL22" s="116">
        <f t="shared" si="78"/>
        <v>2</v>
      </c>
      <c r="FM22" s="116">
        <f t="shared" si="79"/>
        <v>6</v>
      </c>
      <c r="FN22" s="116" t="str">
        <f t="shared" si="80"/>
        <v>金币</v>
      </c>
      <c r="FO22" s="116">
        <f t="shared" si="81"/>
        <v>7000</v>
      </c>
      <c r="FP22" s="116" t="str">
        <f t="shared" si="82"/>
        <v>专属强化石1</v>
      </c>
      <c r="FQ22" s="116">
        <f t="shared" si="83"/>
        <v>12</v>
      </c>
      <c r="FR22" s="116" t="str">
        <f t="shared" si="84"/>
        <v>专属强化石2</v>
      </c>
      <c r="FS22" s="116">
        <f t="shared" si="85"/>
        <v>4</v>
      </c>
      <c r="FT22" s="116">
        <f t="shared" si="86"/>
        <v>0.09</v>
      </c>
      <c r="FU22" s="116">
        <f t="shared" si="87"/>
        <v>1</v>
      </c>
      <c r="FV22" s="116">
        <f t="shared" si="88"/>
        <v>17</v>
      </c>
      <c r="FW22" s="116">
        <f t="shared" si="89"/>
        <v>0</v>
      </c>
      <c r="FX22" s="116">
        <f t="shared" si="90"/>
        <v>1</v>
      </c>
      <c r="FY22" s="116">
        <f t="shared" si="91"/>
        <v>4</v>
      </c>
      <c r="FZ22" s="116">
        <f t="shared" si="92"/>
        <v>4.4600000000000001E-2</v>
      </c>
      <c r="GA22" s="116">
        <f t="shared" si="93"/>
        <v>1</v>
      </c>
      <c r="GB22" s="116">
        <f t="shared" si="94"/>
        <v>8</v>
      </c>
      <c r="GC22" s="116">
        <f t="shared" si="95"/>
        <v>0.1782</v>
      </c>
      <c r="GD22" s="116">
        <f t="shared" si="96"/>
        <v>1</v>
      </c>
      <c r="GE22" s="116">
        <f t="shared" si="97"/>
        <v>17</v>
      </c>
    </row>
    <row r="23" spans="1:187" ht="16.5" x14ac:dyDescent="0.2">
      <c r="A23" s="95">
        <v>2</v>
      </c>
      <c r="B23" s="95">
        <v>2</v>
      </c>
      <c r="C23" s="95">
        <v>2</v>
      </c>
      <c r="D23" s="95">
        <v>2</v>
      </c>
      <c r="E23" s="95">
        <v>2</v>
      </c>
      <c r="F23" s="95">
        <v>2</v>
      </c>
      <c r="G23" s="95">
        <v>2</v>
      </c>
      <c r="H23" s="95">
        <v>2</v>
      </c>
      <c r="I23" s="95">
        <v>2</v>
      </c>
      <c r="K23" s="98">
        <f t="shared" si="108"/>
        <v>8.3401257861635205</v>
      </c>
      <c r="L23" s="98">
        <f t="shared" si="108"/>
        <v>0</v>
      </c>
      <c r="M23" s="98">
        <f t="shared" si="108"/>
        <v>0</v>
      </c>
      <c r="N23" s="98">
        <f t="shared" si="108"/>
        <v>0</v>
      </c>
      <c r="O23" s="98">
        <f t="shared" si="108"/>
        <v>20.72</v>
      </c>
      <c r="P23" s="98">
        <f t="shared" si="108"/>
        <v>6.9066666666666663</v>
      </c>
      <c r="Q23" s="98">
        <f t="shared" si="108"/>
        <v>0</v>
      </c>
      <c r="R23" s="98">
        <f t="shared" si="108"/>
        <v>0</v>
      </c>
      <c r="S23" s="98">
        <f t="shared" si="108"/>
        <v>34.533333333333331</v>
      </c>
      <c r="T23" s="98">
        <f t="shared" si="108"/>
        <v>17.266666666666666</v>
      </c>
      <c r="U23" s="98">
        <f t="shared" si="109"/>
        <v>0</v>
      </c>
      <c r="V23" s="98">
        <f t="shared" si="109"/>
        <v>0</v>
      </c>
      <c r="W23" s="98">
        <f t="shared" si="109"/>
        <v>0</v>
      </c>
      <c r="X23" s="98">
        <f t="shared" si="109"/>
        <v>34.896842105263154</v>
      </c>
      <c r="Y23" s="98">
        <f t="shared" si="109"/>
        <v>10.803859649122806</v>
      </c>
      <c r="Z23" s="98">
        <f t="shared" si="109"/>
        <v>0</v>
      </c>
      <c r="AA23" s="98">
        <f t="shared" si="109"/>
        <v>0</v>
      </c>
      <c r="AB23" s="98">
        <f t="shared" si="109"/>
        <v>40.712982456140345</v>
      </c>
      <c r="AC23" s="98">
        <f t="shared" si="109"/>
        <v>21.607719298245613</v>
      </c>
      <c r="AD23" s="98">
        <f t="shared" si="109"/>
        <v>0</v>
      </c>
      <c r="AE23" s="98">
        <f t="shared" si="110"/>
        <v>0</v>
      </c>
      <c r="AF23" s="98">
        <f t="shared" si="110"/>
        <v>0</v>
      </c>
      <c r="AG23" s="98">
        <f t="shared" si="110"/>
        <v>65.314242424242408</v>
      </c>
      <c r="AH23" s="98">
        <f t="shared" si="110"/>
        <v>13.861272727272727</v>
      </c>
      <c r="AI23" s="98">
        <f t="shared" si="110"/>
        <v>0</v>
      </c>
      <c r="AJ23" s="98">
        <f t="shared" si="110"/>
        <v>0</v>
      </c>
      <c r="AK23" s="98">
        <f t="shared" si="110"/>
        <v>65.314242424242408</v>
      </c>
      <c r="AL23" s="98">
        <f t="shared" si="110"/>
        <v>23.102121212121215</v>
      </c>
      <c r="AM23" s="98">
        <f t="shared" si="110"/>
        <v>0</v>
      </c>
      <c r="AN23" s="98">
        <f t="shared" si="110"/>
        <v>0</v>
      </c>
      <c r="AO23" s="98">
        <f t="shared" si="110"/>
        <v>0</v>
      </c>
      <c r="AP23" s="98">
        <f t="shared" si="110"/>
        <v>101.64933333333333</v>
      </c>
      <c r="CC23" s="95">
        <v>18</v>
      </c>
      <c r="CD23" s="95">
        <f>INDEX(节奏总表!$AH$4:$AH$153,MATCH(专属武器强化!CC23,节奏总表!$AP$4:$AP$153,1))</f>
        <v>99</v>
      </c>
      <c r="CE23" s="95"/>
      <c r="CF23" s="95">
        <f t="shared" si="12"/>
        <v>5</v>
      </c>
      <c r="CG23" s="14">
        <f t="shared" si="13"/>
        <v>100</v>
      </c>
      <c r="CH23" s="14">
        <f t="shared" si="14"/>
        <v>150</v>
      </c>
      <c r="CI23" s="14">
        <f t="shared" si="15"/>
        <v>25</v>
      </c>
      <c r="CJ23" s="14">
        <f t="shared" si="16"/>
        <v>0</v>
      </c>
      <c r="CK23" s="14"/>
      <c r="CL23" s="14"/>
      <c r="CM23" s="14"/>
      <c r="CN23" s="14"/>
      <c r="CO23" s="14">
        <f>SUM(CG$6:CG23)</f>
        <v>2800</v>
      </c>
      <c r="CP23" s="14">
        <f>SUM(CH$6:CH23)</f>
        <v>1300</v>
      </c>
      <c r="CQ23" s="14">
        <f>SUM(CI$6:CI23)</f>
        <v>50</v>
      </c>
      <c r="CR23" s="14">
        <f>SUM(CJ$6:CJ23)</f>
        <v>0</v>
      </c>
      <c r="CU23" s="97">
        <v>11</v>
      </c>
      <c r="CV23" s="14">
        <f>INDEX(节奏总表!$BW$4:$BW$63,专属武器强化!CU23)</f>
        <v>83</v>
      </c>
      <c r="CW23" s="14">
        <f t="shared" si="17"/>
        <v>1600</v>
      </c>
      <c r="CX23" s="14">
        <f t="shared" si="62"/>
        <v>500</v>
      </c>
      <c r="CY23" s="14">
        <f t="shared" si="63"/>
        <v>0</v>
      </c>
      <c r="CZ23" s="14">
        <f t="shared" si="64"/>
        <v>0</v>
      </c>
      <c r="DA23" s="97">
        <v>3</v>
      </c>
      <c r="DB23" s="97">
        <v>4</v>
      </c>
      <c r="DC23" s="14">
        <f t="shared" si="104"/>
        <v>259</v>
      </c>
      <c r="DD23" s="14">
        <f t="shared" si="105"/>
        <v>129.5</v>
      </c>
      <c r="DE23" s="14">
        <f t="shared" si="106"/>
        <v>0</v>
      </c>
      <c r="DF23" s="14">
        <f t="shared" si="107"/>
        <v>0</v>
      </c>
      <c r="DG23" s="97"/>
      <c r="DH23" s="97"/>
      <c r="DI23" s="97"/>
      <c r="DJ23" s="97"/>
      <c r="DK23" s="14">
        <f>CW23-SUM(DC$7:DC23)+SUM(DG$7:DG23)</f>
        <v>144.35396226415105</v>
      </c>
      <c r="DL23" s="14">
        <f>CX23-SUM(DD$7:DD23)+SUM(DH$7:DH23)</f>
        <v>72.260000000000048</v>
      </c>
      <c r="DM23" s="14">
        <f>CY23-SUM(DE$7:DE23)+SUM(DI$7:DI23)</f>
        <v>0</v>
      </c>
      <c r="DN23" s="14">
        <f>CZ23-SUM(DF$7:DF23)+SUM(DJ$7:DJ23)</f>
        <v>0</v>
      </c>
      <c r="DQ23" s="110">
        <v>18</v>
      </c>
      <c r="DR23" s="14">
        <f t="shared" si="69"/>
        <v>2</v>
      </c>
      <c r="DS23" s="14">
        <f t="shared" si="70"/>
        <v>9</v>
      </c>
      <c r="DT23" s="14">
        <f t="shared" si="19"/>
        <v>569.79999999999995</v>
      </c>
      <c r="DU23" s="14">
        <f t="shared" si="19"/>
        <v>189.93333333333331</v>
      </c>
      <c r="DV23" s="14">
        <f t="shared" si="19"/>
        <v>0</v>
      </c>
      <c r="DW23" s="14">
        <f t="shared" si="19"/>
        <v>0</v>
      </c>
      <c r="DX23" s="14">
        <f t="shared" si="71"/>
        <v>1</v>
      </c>
      <c r="DY23" s="14">
        <f t="shared" si="72"/>
        <v>2</v>
      </c>
      <c r="EC23" s="117">
        <v>3</v>
      </c>
      <c r="ED23" s="117" t="s">
        <v>1038</v>
      </c>
      <c r="EE23" s="117">
        <v>10000</v>
      </c>
      <c r="EF23" t="s">
        <v>945</v>
      </c>
      <c r="EG23">
        <f t="shared" si="103"/>
        <v>24</v>
      </c>
      <c r="EH23" t="s">
        <v>946</v>
      </c>
      <c r="EI23">
        <v>8</v>
      </c>
      <c r="EJ23">
        <f t="shared" si="20"/>
        <v>0.04</v>
      </c>
      <c r="EK23" s="117">
        <v>1</v>
      </c>
      <c r="EL23">
        <f t="shared" si="73"/>
        <v>36</v>
      </c>
      <c r="EN23">
        <f t="shared" si="98"/>
        <v>23.741666666666664</v>
      </c>
      <c r="EP23">
        <v>0</v>
      </c>
      <c r="EQ23">
        <v>1</v>
      </c>
      <c r="ER23">
        <f t="shared" si="22"/>
        <v>8</v>
      </c>
      <c r="ES23" s="103">
        <f t="shared" si="23"/>
        <v>2.1100000000000001E-2</v>
      </c>
      <c r="ET23">
        <v>1</v>
      </c>
      <c r="EU23">
        <f t="shared" si="24"/>
        <v>17</v>
      </c>
      <c r="EV23" s="103">
        <f t="shared" si="25"/>
        <v>8.4199999999999997E-2</v>
      </c>
      <c r="EW23">
        <v>1</v>
      </c>
      <c r="EX23">
        <f t="shared" si="26"/>
        <v>36</v>
      </c>
      <c r="FA23" s="116">
        <v>1102026</v>
      </c>
      <c r="FB23" s="116">
        <f t="shared" si="74"/>
        <v>1502026</v>
      </c>
      <c r="FC23" s="116" t="s">
        <v>1045</v>
      </c>
      <c r="FH23" s="116">
        <v>18</v>
      </c>
      <c r="FI23" s="116">
        <f t="shared" si="75"/>
        <v>16</v>
      </c>
      <c r="FJ23" s="116">
        <f t="shared" si="76"/>
        <v>1</v>
      </c>
      <c r="FK23" s="116" t="str">
        <f t="shared" si="77"/>
        <v>关羽专属武器-魂珠-2 7级</v>
      </c>
      <c r="FL23" s="116">
        <f t="shared" si="78"/>
        <v>2</v>
      </c>
      <c r="FM23" s="116">
        <f t="shared" si="79"/>
        <v>7</v>
      </c>
      <c r="FN23" s="116" t="str">
        <f t="shared" si="80"/>
        <v>金币</v>
      </c>
      <c r="FO23" s="116">
        <f t="shared" si="81"/>
        <v>8000</v>
      </c>
      <c r="FP23" s="116" t="str">
        <f t="shared" si="82"/>
        <v>专属强化石1</v>
      </c>
      <c r="FQ23" s="116">
        <f t="shared" si="83"/>
        <v>15</v>
      </c>
      <c r="FR23" s="116" t="str">
        <f t="shared" si="84"/>
        <v>专属强化石2</v>
      </c>
      <c r="FS23" s="116">
        <f t="shared" si="85"/>
        <v>5</v>
      </c>
      <c r="FT23" s="116">
        <f t="shared" si="86"/>
        <v>7.0000000000000007E-2</v>
      </c>
      <c r="FU23" s="116">
        <f t="shared" si="87"/>
        <v>1</v>
      </c>
      <c r="FV23" s="116">
        <f t="shared" si="88"/>
        <v>22</v>
      </c>
      <c r="FW23" s="116">
        <f t="shared" si="89"/>
        <v>0</v>
      </c>
      <c r="FX23" s="116">
        <f t="shared" si="90"/>
        <v>1</v>
      </c>
      <c r="FY23" s="116">
        <f t="shared" si="91"/>
        <v>5</v>
      </c>
      <c r="FZ23" s="116">
        <f t="shared" si="92"/>
        <v>3.4500000000000003E-2</v>
      </c>
      <c r="GA23" s="116">
        <f t="shared" si="93"/>
        <v>1</v>
      </c>
      <c r="GB23" s="116">
        <f t="shared" si="94"/>
        <v>10</v>
      </c>
      <c r="GC23" s="116">
        <f t="shared" si="95"/>
        <v>0.13789999999999999</v>
      </c>
      <c r="GD23" s="116">
        <f t="shared" si="96"/>
        <v>1</v>
      </c>
      <c r="GE23" s="116">
        <f t="shared" si="97"/>
        <v>22</v>
      </c>
    </row>
    <row r="24" spans="1:187" ht="16.5" x14ac:dyDescent="0.2">
      <c r="A24" s="95">
        <v>3</v>
      </c>
      <c r="B24" s="95">
        <v>3</v>
      </c>
      <c r="C24" s="95">
        <v>3</v>
      </c>
      <c r="D24" s="95">
        <v>3</v>
      </c>
      <c r="E24" s="95">
        <v>3</v>
      </c>
      <c r="F24" s="95">
        <v>3</v>
      </c>
      <c r="G24" s="95">
        <v>3</v>
      </c>
      <c r="H24" s="95">
        <v>3</v>
      </c>
      <c r="I24" s="95">
        <v>3</v>
      </c>
      <c r="K24" s="98">
        <f t="shared" si="108"/>
        <v>12.510188679245282</v>
      </c>
      <c r="L24" s="98">
        <f t="shared" si="108"/>
        <v>0</v>
      </c>
      <c r="M24" s="98">
        <f t="shared" si="108"/>
        <v>0</v>
      </c>
      <c r="N24" s="98">
        <f t="shared" si="108"/>
        <v>0</v>
      </c>
      <c r="O24" s="98">
        <f t="shared" si="108"/>
        <v>31.08</v>
      </c>
      <c r="P24" s="98">
        <f t="shared" si="108"/>
        <v>10.36</v>
      </c>
      <c r="Q24" s="98">
        <f t="shared" si="108"/>
        <v>0</v>
      </c>
      <c r="R24" s="98">
        <f t="shared" si="108"/>
        <v>0</v>
      </c>
      <c r="S24" s="98">
        <f t="shared" si="108"/>
        <v>51.79999999999999</v>
      </c>
      <c r="T24" s="98">
        <f t="shared" si="108"/>
        <v>25.899999999999995</v>
      </c>
      <c r="U24" s="98">
        <f t="shared" si="109"/>
        <v>0</v>
      </c>
      <c r="V24" s="98">
        <f t="shared" si="109"/>
        <v>0</v>
      </c>
      <c r="W24" s="98">
        <f t="shared" si="109"/>
        <v>0</v>
      </c>
      <c r="X24" s="98">
        <f t="shared" si="109"/>
        <v>52.345263157894728</v>
      </c>
      <c r="Y24" s="98">
        <f t="shared" si="109"/>
        <v>16.205789473684209</v>
      </c>
      <c r="Z24" s="98">
        <f t="shared" si="109"/>
        <v>0</v>
      </c>
      <c r="AA24" s="98">
        <f t="shared" si="109"/>
        <v>0</v>
      </c>
      <c r="AB24" s="98">
        <f t="shared" si="109"/>
        <v>61.069473684210529</v>
      </c>
      <c r="AC24" s="98">
        <f t="shared" si="109"/>
        <v>32.411578947368419</v>
      </c>
      <c r="AD24" s="98">
        <f t="shared" si="109"/>
        <v>0</v>
      </c>
      <c r="AE24" s="98">
        <f t="shared" si="110"/>
        <v>0</v>
      </c>
      <c r="AF24" s="98">
        <f t="shared" si="110"/>
        <v>0</v>
      </c>
      <c r="AG24" s="98">
        <f t="shared" si="110"/>
        <v>97.97136363636362</v>
      </c>
      <c r="AH24" s="98">
        <f t="shared" si="110"/>
        <v>20.79190909090909</v>
      </c>
      <c r="AI24" s="98">
        <f t="shared" si="110"/>
        <v>0</v>
      </c>
      <c r="AJ24" s="98">
        <f t="shared" si="110"/>
        <v>0</v>
      </c>
      <c r="AK24" s="98">
        <f t="shared" si="110"/>
        <v>97.97136363636362</v>
      </c>
      <c r="AL24" s="98">
        <f t="shared" si="110"/>
        <v>34.653181818181821</v>
      </c>
      <c r="AM24" s="98">
        <f t="shared" si="110"/>
        <v>0</v>
      </c>
      <c r="AN24" s="98">
        <f t="shared" si="110"/>
        <v>0</v>
      </c>
      <c r="AO24" s="98">
        <f t="shared" si="110"/>
        <v>0</v>
      </c>
      <c r="AP24" s="98">
        <f t="shared" si="110"/>
        <v>152.47399999999999</v>
      </c>
      <c r="CC24" s="95">
        <v>19</v>
      </c>
      <c r="CD24" s="95">
        <f>INDEX(节奏总表!$AH$4:$AH$153,MATCH(专属武器强化!CC24,节奏总表!$AP$4:$AP$153,1))</f>
        <v>101</v>
      </c>
      <c r="CE24" s="95"/>
      <c r="CF24" s="95">
        <f t="shared" si="12"/>
        <v>5</v>
      </c>
      <c r="CG24" s="14">
        <f t="shared" si="13"/>
        <v>100</v>
      </c>
      <c r="CH24" s="14">
        <f t="shared" si="14"/>
        <v>150</v>
      </c>
      <c r="CI24" s="14">
        <f t="shared" si="15"/>
        <v>25</v>
      </c>
      <c r="CJ24" s="14">
        <f t="shared" si="16"/>
        <v>0</v>
      </c>
      <c r="CK24" s="14"/>
      <c r="CL24" s="14"/>
      <c r="CM24" s="14"/>
      <c r="CN24" s="14"/>
      <c r="CO24" s="14">
        <f>SUM(CG$6:CG24)</f>
        <v>2900</v>
      </c>
      <c r="CP24" s="14">
        <f>SUM(CH$6:CH24)</f>
        <v>1450</v>
      </c>
      <c r="CQ24" s="14">
        <f>SUM(CI$6:CI24)</f>
        <v>75</v>
      </c>
      <c r="CR24" s="14">
        <f>SUM(CJ$6:CJ24)</f>
        <v>0</v>
      </c>
      <c r="CU24" s="97">
        <v>12</v>
      </c>
      <c r="CV24" s="14">
        <f>INDEX(节奏总表!$BW$4:$BW$63,专属武器强化!CU24)</f>
        <v>86</v>
      </c>
      <c r="CW24" s="14">
        <f t="shared" si="17"/>
        <v>1800</v>
      </c>
      <c r="CX24" s="14">
        <f t="shared" si="62"/>
        <v>600</v>
      </c>
      <c r="CY24" s="14">
        <f t="shared" si="63"/>
        <v>0</v>
      </c>
      <c r="CZ24" s="14">
        <f t="shared" si="64"/>
        <v>0</v>
      </c>
      <c r="DA24" s="97">
        <v>0</v>
      </c>
      <c r="DB24" s="97">
        <v>0</v>
      </c>
      <c r="DC24" s="14">
        <f t="shared" si="104"/>
        <v>0</v>
      </c>
      <c r="DD24" s="14">
        <f t="shared" si="105"/>
        <v>0</v>
      </c>
      <c r="DE24" s="14">
        <f t="shared" si="106"/>
        <v>0</v>
      </c>
      <c r="DF24" s="14">
        <f t="shared" si="107"/>
        <v>0</v>
      </c>
      <c r="DG24" s="97"/>
      <c r="DH24" s="97"/>
      <c r="DI24" s="97"/>
      <c r="DJ24" s="97"/>
      <c r="DK24" s="14">
        <f>CW24-SUM(DC$7:DC24)+SUM(DG$7:DG24)</f>
        <v>344.35396226415105</v>
      </c>
      <c r="DL24" s="14">
        <f>CX24-SUM(DD$7:DD24)+SUM(DH$7:DH24)</f>
        <v>172.26000000000005</v>
      </c>
      <c r="DM24" s="14">
        <f>CY24-SUM(DE$7:DE24)+SUM(DI$7:DI24)</f>
        <v>0</v>
      </c>
      <c r="DN24" s="14">
        <f>CZ24-SUM(DF$7:DF24)+SUM(DJ$7:DJ24)</f>
        <v>0</v>
      </c>
      <c r="DQ24" s="110">
        <v>19</v>
      </c>
      <c r="DR24" s="14">
        <f t="shared" si="69"/>
        <v>3</v>
      </c>
      <c r="DS24" s="14">
        <f t="shared" si="70"/>
        <v>1</v>
      </c>
      <c r="DT24" s="14">
        <f t="shared" si="19"/>
        <v>17.266666666666666</v>
      </c>
      <c r="DU24" s="14">
        <f t="shared" si="19"/>
        <v>8.6333333333333329</v>
      </c>
      <c r="DV24" s="14">
        <f t="shared" si="19"/>
        <v>0</v>
      </c>
      <c r="DW24" s="14">
        <f t="shared" si="19"/>
        <v>0</v>
      </c>
      <c r="DX24" s="14">
        <f t="shared" si="71"/>
        <v>1</v>
      </c>
      <c r="DY24" s="14">
        <f t="shared" si="72"/>
        <v>2</v>
      </c>
      <c r="EC24" s="117">
        <v>3</v>
      </c>
      <c r="ED24" s="117" t="s">
        <v>1038</v>
      </c>
      <c r="EE24" s="117">
        <v>3000</v>
      </c>
      <c r="EF24" t="s">
        <v>945</v>
      </c>
      <c r="EG24">
        <f t="shared" si="103"/>
        <v>4</v>
      </c>
      <c r="EH24" t="s">
        <v>946</v>
      </c>
      <c r="EI24">
        <v>2</v>
      </c>
      <c r="EJ24">
        <f t="shared" si="20"/>
        <v>0.23</v>
      </c>
      <c r="EK24" s="117">
        <v>1</v>
      </c>
      <c r="EL24">
        <f t="shared" si="73"/>
        <v>6</v>
      </c>
      <c r="EN24">
        <f t="shared" si="98"/>
        <v>4.3166666666666664</v>
      </c>
      <c r="EP24">
        <v>0</v>
      </c>
      <c r="EQ24">
        <v>1</v>
      </c>
      <c r="ER24">
        <f t="shared" si="22"/>
        <v>2</v>
      </c>
      <c r="ES24" s="103">
        <f t="shared" si="23"/>
        <v>0.1158</v>
      </c>
      <c r="ET24">
        <v>1</v>
      </c>
      <c r="EU24">
        <f t="shared" si="24"/>
        <v>3</v>
      </c>
      <c r="EV24" s="103">
        <f t="shared" si="25"/>
        <v>0.46329999999999999</v>
      </c>
      <c r="EW24">
        <v>1</v>
      </c>
      <c r="EX24">
        <f t="shared" si="26"/>
        <v>6</v>
      </c>
      <c r="FA24" s="116">
        <v>1102028</v>
      </c>
      <c r="FB24" s="116">
        <f t="shared" si="74"/>
        <v>1502028</v>
      </c>
      <c r="FC24" s="116" t="s">
        <v>1046</v>
      </c>
      <c r="FH24" s="116">
        <v>19</v>
      </c>
      <c r="FI24" s="116">
        <f t="shared" si="75"/>
        <v>17</v>
      </c>
      <c r="FJ24" s="116">
        <f t="shared" si="76"/>
        <v>1</v>
      </c>
      <c r="FK24" s="116" t="str">
        <f t="shared" si="77"/>
        <v>关羽专属武器-魂珠-2 8级</v>
      </c>
      <c r="FL24" s="116">
        <f t="shared" si="78"/>
        <v>2</v>
      </c>
      <c r="FM24" s="116">
        <f t="shared" si="79"/>
        <v>8</v>
      </c>
      <c r="FN24" s="116" t="str">
        <f t="shared" si="80"/>
        <v>金币</v>
      </c>
      <c r="FO24" s="116">
        <f t="shared" si="81"/>
        <v>9000</v>
      </c>
      <c r="FP24" s="116" t="str">
        <f t="shared" si="82"/>
        <v>专属强化石1</v>
      </c>
      <c r="FQ24" s="116">
        <f t="shared" si="83"/>
        <v>18</v>
      </c>
      <c r="FR24" s="116" t="str">
        <f t="shared" si="84"/>
        <v>专属强化石2</v>
      </c>
      <c r="FS24" s="116">
        <f t="shared" si="85"/>
        <v>6</v>
      </c>
      <c r="FT24" s="116">
        <f t="shared" si="86"/>
        <v>0.05</v>
      </c>
      <c r="FU24" s="116">
        <f t="shared" si="87"/>
        <v>1</v>
      </c>
      <c r="FV24" s="116">
        <f t="shared" si="88"/>
        <v>29</v>
      </c>
      <c r="FW24" s="116">
        <f t="shared" si="89"/>
        <v>0</v>
      </c>
      <c r="FX24" s="116">
        <f t="shared" si="90"/>
        <v>1</v>
      </c>
      <c r="FY24" s="116">
        <f t="shared" si="91"/>
        <v>7</v>
      </c>
      <c r="FZ24" s="116">
        <f t="shared" si="92"/>
        <v>2.5600000000000001E-2</v>
      </c>
      <c r="GA24" s="116">
        <f t="shared" si="93"/>
        <v>1</v>
      </c>
      <c r="GB24" s="116">
        <f t="shared" si="94"/>
        <v>14</v>
      </c>
      <c r="GC24" s="116">
        <f t="shared" si="95"/>
        <v>0.1022</v>
      </c>
      <c r="GD24" s="116">
        <f t="shared" si="96"/>
        <v>1</v>
      </c>
      <c r="GE24" s="116">
        <f t="shared" si="97"/>
        <v>29</v>
      </c>
    </row>
    <row r="25" spans="1:187" ht="16.5" x14ac:dyDescent="0.2">
      <c r="A25" s="95">
        <v>4</v>
      </c>
      <c r="B25" s="95">
        <v>5</v>
      </c>
      <c r="C25" s="95">
        <v>5</v>
      </c>
      <c r="D25" s="95">
        <v>5</v>
      </c>
      <c r="E25" s="95">
        <v>5</v>
      </c>
      <c r="F25" s="95">
        <v>5</v>
      </c>
      <c r="G25" s="95">
        <v>5</v>
      </c>
      <c r="H25" s="95">
        <v>5</v>
      </c>
      <c r="I25" s="95">
        <v>5</v>
      </c>
      <c r="K25" s="98">
        <f t="shared" si="108"/>
        <v>20.850314465408804</v>
      </c>
      <c r="L25" s="98">
        <f t="shared" si="108"/>
        <v>0</v>
      </c>
      <c r="M25" s="98">
        <f t="shared" si="108"/>
        <v>0</v>
      </c>
      <c r="N25" s="98">
        <f t="shared" si="108"/>
        <v>0</v>
      </c>
      <c r="O25" s="98">
        <f t="shared" si="108"/>
        <v>51.79999999999999</v>
      </c>
      <c r="P25" s="98">
        <f t="shared" si="108"/>
        <v>17.266666666666666</v>
      </c>
      <c r="Q25" s="98">
        <f t="shared" si="108"/>
        <v>0</v>
      </c>
      <c r="R25" s="98">
        <f t="shared" si="108"/>
        <v>0</v>
      </c>
      <c r="S25" s="98">
        <f t="shared" si="108"/>
        <v>86.333333333333329</v>
      </c>
      <c r="T25" s="98">
        <f t="shared" si="108"/>
        <v>43.166666666666664</v>
      </c>
      <c r="U25" s="98">
        <f t="shared" si="109"/>
        <v>0</v>
      </c>
      <c r="V25" s="98">
        <f t="shared" si="109"/>
        <v>0</v>
      </c>
      <c r="W25" s="98">
        <f t="shared" si="109"/>
        <v>0</v>
      </c>
      <c r="X25" s="98">
        <f t="shared" si="109"/>
        <v>87.242105263157882</v>
      </c>
      <c r="Y25" s="98">
        <f t="shared" si="109"/>
        <v>27.009649122807016</v>
      </c>
      <c r="Z25" s="98">
        <f t="shared" si="109"/>
        <v>0</v>
      </c>
      <c r="AA25" s="98">
        <f t="shared" si="109"/>
        <v>0</v>
      </c>
      <c r="AB25" s="98">
        <f t="shared" si="109"/>
        <v>101.78245614035086</v>
      </c>
      <c r="AC25" s="98">
        <f t="shared" si="109"/>
        <v>54.019298245614031</v>
      </c>
      <c r="AD25" s="98">
        <f t="shared" si="109"/>
        <v>0</v>
      </c>
      <c r="AE25" s="98">
        <f t="shared" si="110"/>
        <v>0</v>
      </c>
      <c r="AF25" s="98">
        <f t="shared" si="110"/>
        <v>0</v>
      </c>
      <c r="AG25" s="98">
        <f t="shared" si="110"/>
        <v>163.285606060606</v>
      </c>
      <c r="AH25" s="98">
        <f t="shared" si="110"/>
        <v>34.653181818181814</v>
      </c>
      <c r="AI25" s="98">
        <f t="shared" si="110"/>
        <v>0</v>
      </c>
      <c r="AJ25" s="98">
        <f t="shared" si="110"/>
        <v>0</v>
      </c>
      <c r="AK25" s="98">
        <f t="shared" si="110"/>
        <v>163.285606060606</v>
      </c>
      <c r="AL25" s="98">
        <f t="shared" si="110"/>
        <v>57.755303030303025</v>
      </c>
      <c r="AM25" s="98">
        <f t="shared" si="110"/>
        <v>0</v>
      </c>
      <c r="AN25" s="98">
        <f t="shared" si="110"/>
        <v>0</v>
      </c>
      <c r="AO25" s="98">
        <f t="shared" si="110"/>
        <v>0</v>
      </c>
      <c r="AP25" s="98">
        <f t="shared" si="110"/>
        <v>254.12333333333331</v>
      </c>
      <c r="CC25" s="95">
        <v>20</v>
      </c>
      <c r="CD25" s="95">
        <f>INDEX(节奏总表!$AH$4:$AH$153,MATCH(专属武器强化!CC25,节奏总表!$AP$4:$AP$153,1))</f>
        <v>103</v>
      </c>
      <c r="CE25" s="95"/>
      <c r="CF25" s="95">
        <f t="shared" si="12"/>
        <v>5</v>
      </c>
      <c r="CG25" s="14">
        <f t="shared" si="13"/>
        <v>100</v>
      </c>
      <c r="CH25" s="14">
        <f t="shared" si="14"/>
        <v>150</v>
      </c>
      <c r="CI25" s="14">
        <f t="shared" si="15"/>
        <v>25</v>
      </c>
      <c r="CJ25" s="14">
        <f t="shared" si="16"/>
        <v>0</v>
      </c>
      <c r="CK25" s="14"/>
      <c r="CL25" s="14"/>
      <c r="CM25" s="14"/>
      <c r="CN25" s="14"/>
      <c r="CO25" s="14">
        <f>SUM(CG$6:CG25)</f>
        <v>3000</v>
      </c>
      <c r="CP25" s="14">
        <f>SUM(CH$6:CH25)</f>
        <v>1600</v>
      </c>
      <c r="CQ25" s="14">
        <f>SUM(CI$6:CI25)</f>
        <v>100</v>
      </c>
      <c r="CR25" s="14">
        <f>SUM(CJ$6:CJ25)</f>
        <v>0</v>
      </c>
      <c r="CU25" s="97">
        <v>13</v>
      </c>
      <c r="CV25" s="14">
        <f>INDEX(节奏总表!$BW$4:$BW$63,专属武器强化!CU25)</f>
        <v>88</v>
      </c>
      <c r="CW25" s="14">
        <f t="shared" si="17"/>
        <v>2000</v>
      </c>
      <c r="CX25" s="14">
        <f t="shared" si="62"/>
        <v>700</v>
      </c>
      <c r="CY25" s="14">
        <f t="shared" si="63"/>
        <v>0</v>
      </c>
      <c r="CZ25" s="14">
        <f t="shared" si="64"/>
        <v>0</v>
      </c>
      <c r="DA25" s="97">
        <v>3</v>
      </c>
      <c r="DB25" s="97">
        <v>5</v>
      </c>
      <c r="DC25" s="14">
        <f t="shared" si="104"/>
        <v>414.4</v>
      </c>
      <c r="DD25" s="14">
        <f t="shared" si="105"/>
        <v>207.2</v>
      </c>
      <c r="DE25" s="14">
        <f t="shared" si="106"/>
        <v>0</v>
      </c>
      <c r="DF25" s="14">
        <f t="shared" si="107"/>
        <v>0</v>
      </c>
      <c r="DG25" s="97"/>
      <c r="DH25" s="97"/>
      <c r="DI25" s="97"/>
      <c r="DJ25" s="97"/>
      <c r="DK25" s="14">
        <f>CW25-SUM(DC$7:DC25)+SUM(DG$7:DG25)</f>
        <v>129.95396226415096</v>
      </c>
      <c r="DL25" s="14">
        <f>CX25-SUM(DD$7:DD25)+SUM(DH$7:DH25)</f>
        <v>65.060000000000059</v>
      </c>
      <c r="DM25" s="14">
        <f>CY25-SUM(DE$7:DE25)+SUM(DI$7:DI25)</f>
        <v>0</v>
      </c>
      <c r="DN25" s="14">
        <f>CZ25-SUM(DF$7:DF25)+SUM(DJ$7:DJ25)</f>
        <v>0</v>
      </c>
      <c r="DQ25" s="110">
        <v>20</v>
      </c>
      <c r="DR25" s="14">
        <f t="shared" si="69"/>
        <v>3</v>
      </c>
      <c r="DS25" s="14">
        <f t="shared" si="70"/>
        <v>2</v>
      </c>
      <c r="DT25" s="14">
        <f t="shared" si="19"/>
        <v>34.533333333333331</v>
      </c>
      <c r="DU25" s="14">
        <f t="shared" si="19"/>
        <v>17.266666666666666</v>
      </c>
      <c r="DV25" s="14">
        <f t="shared" si="19"/>
        <v>0</v>
      </c>
      <c r="DW25" s="14">
        <f t="shared" si="19"/>
        <v>0</v>
      </c>
      <c r="DX25" s="14">
        <f t="shared" si="71"/>
        <v>1</v>
      </c>
      <c r="DY25" s="14">
        <f t="shared" si="72"/>
        <v>2</v>
      </c>
      <c r="EC25" s="117">
        <v>3</v>
      </c>
      <c r="ED25" s="117" t="s">
        <v>1038</v>
      </c>
      <c r="EE25" s="117">
        <v>4000</v>
      </c>
      <c r="EF25" t="s">
        <v>945</v>
      </c>
      <c r="EG25">
        <f t="shared" si="103"/>
        <v>4</v>
      </c>
      <c r="EH25" t="s">
        <v>946</v>
      </c>
      <c r="EI25">
        <v>2</v>
      </c>
      <c r="EJ25">
        <f t="shared" si="20"/>
        <v>0.12</v>
      </c>
      <c r="EK25" s="117">
        <v>1</v>
      </c>
      <c r="EL25">
        <f t="shared" si="73"/>
        <v>13</v>
      </c>
      <c r="EN25">
        <f t="shared" si="98"/>
        <v>8.6333333333333329</v>
      </c>
      <c r="EP25">
        <v>0</v>
      </c>
      <c r="EQ25">
        <v>1</v>
      </c>
      <c r="ER25">
        <f t="shared" si="22"/>
        <v>3</v>
      </c>
      <c r="ES25" s="103">
        <f t="shared" si="23"/>
        <v>5.79E-2</v>
      </c>
      <c r="ET25">
        <v>1</v>
      </c>
      <c r="EU25">
        <f t="shared" si="24"/>
        <v>6</v>
      </c>
      <c r="EV25" s="103">
        <f t="shared" si="25"/>
        <v>0.23169999999999999</v>
      </c>
      <c r="EW25">
        <v>1</v>
      </c>
      <c r="EX25">
        <f t="shared" si="26"/>
        <v>13</v>
      </c>
      <c r="FA25" s="116">
        <v>1102030</v>
      </c>
      <c r="FB25" s="116">
        <f t="shared" si="74"/>
        <v>1502030</v>
      </c>
      <c r="FC25" s="116" t="s">
        <v>964</v>
      </c>
      <c r="FH25" s="116">
        <v>20</v>
      </c>
      <c r="FI25" s="116">
        <f t="shared" si="75"/>
        <v>18</v>
      </c>
      <c r="FJ25" s="116">
        <f t="shared" si="76"/>
        <v>1</v>
      </c>
      <c r="FK25" s="116" t="str">
        <f t="shared" si="77"/>
        <v>关羽专属武器-魂珠-2 9级</v>
      </c>
      <c r="FL25" s="116">
        <f t="shared" si="78"/>
        <v>2</v>
      </c>
      <c r="FM25" s="116">
        <f t="shared" si="79"/>
        <v>9</v>
      </c>
      <c r="FN25" s="116" t="str">
        <f t="shared" si="80"/>
        <v>金币</v>
      </c>
      <c r="FO25" s="116">
        <f t="shared" si="81"/>
        <v>10000</v>
      </c>
      <c r="FP25" s="116" t="str">
        <f t="shared" si="82"/>
        <v>专属强化石1</v>
      </c>
      <c r="FQ25" s="116">
        <f t="shared" si="83"/>
        <v>24</v>
      </c>
      <c r="FR25" s="116" t="str">
        <f t="shared" si="84"/>
        <v>专属强化石2</v>
      </c>
      <c r="FS25" s="116">
        <f t="shared" si="85"/>
        <v>8</v>
      </c>
      <c r="FT25" s="116">
        <f t="shared" si="86"/>
        <v>0.04</v>
      </c>
      <c r="FU25" s="116">
        <f t="shared" si="87"/>
        <v>1</v>
      </c>
      <c r="FV25" s="116">
        <f t="shared" si="88"/>
        <v>36</v>
      </c>
      <c r="FW25" s="116">
        <f t="shared" si="89"/>
        <v>0</v>
      </c>
      <c r="FX25" s="116">
        <f t="shared" si="90"/>
        <v>1</v>
      </c>
      <c r="FY25" s="116">
        <f t="shared" si="91"/>
        <v>8</v>
      </c>
      <c r="FZ25" s="116">
        <f t="shared" si="92"/>
        <v>2.1100000000000001E-2</v>
      </c>
      <c r="GA25" s="116">
        <f t="shared" si="93"/>
        <v>1</v>
      </c>
      <c r="GB25" s="116">
        <f t="shared" si="94"/>
        <v>17</v>
      </c>
      <c r="GC25" s="116">
        <f t="shared" si="95"/>
        <v>8.4199999999999997E-2</v>
      </c>
      <c r="GD25" s="116">
        <f t="shared" si="96"/>
        <v>1</v>
      </c>
      <c r="GE25" s="116">
        <f t="shared" si="97"/>
        <v>36</v>
      </c>
    </row>
    <row r="26" spans="1:187" ht="16.5" x14ac:dyDescent="0.2">
      <c r="A26" s="95">
        <v>5</v>
      </c>
      <c r="B26" s="95">
        <v>8</v>
      </c>
      <c r="C26" s="95">
        <v>8</v>
      </c>
      <c r="D26" s="95">
        <v>8</v>
      </c>
      <c r="E26" s="95">
        <v>8</v>
      </c>
      <c r="F26" s="95">
        <v>8</v>
      </c>
      <c r="G26" s="95">
        <v>8</v>
      </c>
      <c r="H26" s="95">
        <v>8</v>
      </c>
      <c r="I26" s="95">
        <v>8</v>
      </c>
      <c r="K26" s="98">
        <f t="shared" si="108"/>
        <v>33.360503144654082</v>
      </c>
      <c r="L26" s="98">
        <f t="shared" si="108"/>
        <v>0</v>
      </c>
      <c r="M26" s="98">
        <f t="shared" si="108"/>
        <v>0</v>
      </c>
      <c r="N26" s="98">
        <f t="shared" si="108"/>
        <v>0</v>
      </c>
      <c r="O26" s="98">
        <f t="shared" si="108"/>
        <v>82.88</v>
      </c>
      <c r="P26" s="98">
        <f t="shared" si="108"/>
        <v>27.626666666666665</v>
      </c>
      <c r="Q26" s="98">
        <f t="shared" si="108"/>
        <v>0</v>
      </c>
      <c r="R26" s="98">
        <f t="shared" si="108"/>
        <v>0</v>
      </c>
      <c r="S26" s="98">
        <f t="shared" si="108"/>
        <v>138.13333333333333</v>
      </c>
      <c r="T26" s="98">
        <f t="shared" si="108"/>
        <v>69.066666666666663</v>
      </c>
      <c r="U26" s="98">
        <f t="shared" si="109"/>
        <v>0</v>
      </c>
      <c r="V26" s="98">
        <f t="shared" si="109"/>
        <v>0</v>
      </c>
      <c r="W26" s="98">
        <f t="shared" si="109"/>
        <v>0</v>
      </c>
      <c r="X26" s="98">
        <f t="shared" si="109"/>
        <v>139.58736842105262</v>
      </c>
      <c r="Y26" s="98">
        <f t="shared" si="109"/>
        <v>43.215438596491225</v>
      </c>
      <c r="Z26" s="98">
        <f t="shared" si="109"/>
        <v>0</v>
      </c>
      <c r="AA26" s="98">
        <f t="shared" si="109"/>
        <v>0</v>
      </c>
      <c r="AB26" s="98">
        <f t="shared" si="109"/>
        <v>162.85192982456138</v>
      </c>
      <c r="AC26" s="98">
        <f t="shared" si="109"/>
        <v>86.43087719298245</v>
      </c>
      <c r="AD26" s="98">
        <f t="shared" si="109"/>
        <v>0</v>
      </c>
      <c r="AE26" s="98">
        <f t="shared" si="110"/>
        <v>0</v>
      </c>
      <c r="AF26" s="98">
        <f t="shared" si="110"/>
        <v>0</v>
      </c>
      <c r="AG26" s="98">
        <f t="shared" si="110"/>
        <v>261.25696969696963</v>
      </c>
      <c r="AH26" s="98">
        <f t="shared" si="110"/>
        <v>55.445090909090908</v>
      </c>
      <c r="AI26" s="98">
        <f t="shared" si="110"/>
        <v>0</v>
      </c>
      <c r="AJ26" s="98">
        <f t="shared" si="110"/>
        <v>0</v>
      </c>
      <c r="AK26" s="98">
        <f t="shared" si="110"/>
        <v>261.25696969696963</v>
      </c>
      <c r="AL26" s="98">
        <f t="shared" si="110"/>
        <v>92.408484848484861</v>
      </c>
      <c r="AM26" s="98">
        <f t="shared" si="110"/>
        <v>0</v>
      </c>
      <c r="AN26" s="98">
        <f t="shared" si="110"/>
        <v>0</v>
      </c>
      <c r="AO26" s="98">
        <f t="shared" si="110"/>
        <v>0</v>
      </c>
      <c r="AP26" s="98">
        <f t="shared" si="110"/>
        <v>406.59733333333332</v>
      </c>
      <c r="CC26" s="95">
        <v>21</v>
      </c>
      <c r="CD26" s="95">
        <f>INDEX(节奏总表!$AH$4:$AH$153,MATCH(专属武器强化!CC26,节奏总表!$AP$4:$AP$153,1))</f>
        <v>104</v>
      </c>
      <c r="CE26" s="95"/>
      <c r="CF26" s="95">
        <f t="shared" si="12"/>
        <v>5</v>
      </c>
      <c r="CG26" s="14">
        <f t="shared" si="13"/>
        <v>100</v>
      </c>
      <c r="CH26" s="14">
        <f t="shared" si="14"/>
        <v>150</v>
      </c>
      <c r="CI26" s="14">
        <f t="shared" si="15"/>
        <v>25</v>
      </c>
      <c r="CJ26" s="14">
        <f t="shared" si="16"/>
        <v>0</v>
      </c>
      <c r="CK26" s="14"/>
      <c r="CL26" s="14"/>
      <c r="CM26" s="14"/>
      <c r="CN26" s="14"/>
      <c r="CO26" s="14">
        <f>SUM(CG$6:CG26)</f>
        <v>3100</v>
      </c>
      <c r="CP26" s="14">
        <f>SUM(CH$6:CH26)</f>
        <v>1750</v>
      </c>
      <c r="CQ26" s="14">
        <f>SUM(CI$6:CI26)</f>
        <v>125</v>
      </c>
      <c r="CR26" s="14">
        <f>SUM(CJ$6:CJ26)</f>
        <v>0</v>
      </c>
      <c r="CU26" s="97">
        <v>14</v>
      </c>
      <c r="CV26" s="14">
        <f>INDEX(节奏总表!$BW$4:$BW$63,专属武器强化!CU26)</f>
        <v>90</v>
      </c>
      <c r="CW26" s="14">
        <f t="shared" si="17"/>
        <v>2200</v>
      </c>
      <c r="CX26" s="14">
        <f t="shared" si="62"/>
        <v>800</v>
      </c>
      <c r="CY26" s="14">
        <f t="shared" si="63"/>
        <v>0</v>
      </c>
      <c r="CZ26" s="14">
        <f t="shared" si="64"/>
        <v>0</v>
      </c>
      <c r="DA26" s="97">
        <v>1</v>
      </c>
      <c r="DB26" s="97">
        <v>7</v>
      </c>
      <c r="DC26" s="14">
        <f t="shared" si="104"/>
        <v>262.71396226415095</v>
      </c>
      <c r="DD26" s="14">
        <f t="shared" si="105"/>
        <v>0</v>
      </c>
      <c r="DE26" s="14">
        <f t="shared" si="106"/>
        <v>0</v>
      </c>
      <c r="DF26" s="14">
        <f t="shared" si="107"/>
        <v>0</v>
      </c>
      <c r="DG26" s="97"/>
      <c r="DH26" s="97"/>
      <c r="DI26" s="97"/>
      <c r="DJ26" s="97"/>
      <c r="DK26" s="14">
        <f>CW26-SUM(DC$7:DC26)+SUM(DG$7:DG26)</f>
        <v>67.239999999999782</v>
      </c>
      <c r="DL26" s="14">
        <f>CX26-SUM(DD$7:DD26)+SUM(DH$7:DH26)</f>
        <v>165.06000000000006</v>
      </c>
      <c r="DM26" s="14">
        <f>CY26-SUM(DE$7:DE26)+SUM(DI$7:DI26)</f>
        <v>0</v>
      </c>
      <c r="DN26" s="14">
        <f>CZ26-SUM(DF$7:DF26)+SUM(DJ$7:DJ26)</f>
        <v>0</v>
      </c>
      <c r="DQ26" s="110">
        <v>21</v>
      </c>
      <c r="DR26" s="14">
        <f t="shared" si="69"/>
        <v>3</v>
      </c>
      <c r="DS26" s="14">
        <f t="shared" si="70"/>
        <v>3</v>
      </c>
      <c r="DT26" s="14">
        <f t="shared" ref="DT26:DW45" si="111">INDEX($K$22:$AP$30,$DS26,($DR26-1)*4+DT$3)</f>
        <v>51.79999999999999</v>
      </c>
      <c r="DU26" s="14">
        <f t="shared" si="111"/>
        <v>25.899999999999995</v>
      </c>
      <c r="DV26" s="14">
        <f t="shared" si="111"/>
        <v>0</v>
      </c>
      <c r="DW26" s="14">
        <f t="shared" si="111"/>
        <v>0</v>
      </c>
      <c r="DX26" s="14">
        <f t="shared" si="71"/>
        <v>1</v>
      </c>
      <c r="DY26" s="14">
        <f t="shared" si="72"/>
        <v>2</v>
      </c>
      <c r="EC26" s="117">
        <v>3</v>
      </c>
      <c r="ED26" s="117" t="s">
        <v>1038</v>
      </c>
      <c r="EE26" s="117">
        <v>5000</v>
      </c>
      <c r="EF26" t="s">
        <v>945</v>
      </c>
      <c r="EG26">
        <f t="shared" si="103"/>
        <v>6</v>
      </c>
      <c r="EH26" t="s">
        <v>946</v>
      </c>
      <c r="EI26">
        <v>3</v>
      </c>
      <c r="EJ26">
        <f t="shared" si="20"/>
        <v>0.12</v>
      </c>
      <c r="EK26" s="117">
        <v>1</v>
      </c>
      <c r="EL26">
        <f t="shared" si="73"/>
        <v>13</v>
      </c>
      <c r="EN26">
        <f t="shared" si="98"/>
        <v>8.6333333333333311</v>
      </c>
      <c r="EP26">
        <v>0</v>
      </c>
      <c r="EQ26">
        <v>1</v>
      </c>
      <c r="ER26">
        <f t="shared" si="22"/>
        <v>3</v>
      </c>
      <c r="ES26" s="103">
        <f t="shared" si="23"/>
        <v>5.79E-2</v>
      </c>
      <c r="ET26">
        <v>1</v>
      </c>
      <c r="EU26">
        <f t="shared" si="24"/>
        <v>6</v>
      </c>
      <c r="EV26" s="103">
        <f t="shared" si="25"/>
        <v>0.23169999999999999</v>
      </c>
      <c r="EW26">
        <v>1</v>
      </c>
      <c r="EX26">
        <f t="shared" si="26"/>
        <v>13</v>
      </c>
      <c r="FA26" s="116">
        <v>1102031</v>
      </c>
      <c r="FB26" s="116">
        <f t="shared" si="74"/>
        <v>1502031</v>
      </c>
      <c r="FC26" s="116" t="s">
        <v>1047</v>
      </c>
      <c r="FH26" s="116">
        <v>21</v>
      </c>
      <c r="FI26" s="116">
        <f t="shared" si="75"/>
        <v>0</v>
      </c>
      <c r="FJ26" s="116">
        <f t="shared" si="76"/>
        <v>1</v>
      </c>
      <c r="FK26" s="116" t="str">
        <f t="shared" si="77"/>
        <v>关羽专属武器-魂珠-3 0级</v>
      </c>
      <c r="FL26" s="116">
        <f t="shared" si="78"/>
        <v>3</v>
      </c>
      <c r="FM26" s="116">
        <f t="shared" si="79"/>
        <v>0</v>
      </c>
      <c r="FN26" s="116" t="str">
        <f t="shared" si="80"/>
        <v/>
      </c>
      <c r="FO26" s="116" t="str">
        <f t="shared" si="81"/>
        <v/>
      </c>
      <c r="FP26" s="116" t="str">
        <f t="shared" si="82"/>
        <v/>
      </c>
      <c r="FQ26" s="116" t="str">
        <f t="shared" si="83"/>
        <v/>
      </c>
      <c r="FR26" s="116" t="str">
        <f t="shared" si="84"/>
        <v/>
      </c>
      <c r="FS26" s="116" t="str">
        <f t="shared" si="85"/>
        <v/>
      </c>
      <c r="FT26" s="116" t="str">
        <f t="shared" si="86"/>
        <v/>
      </c>
      <c r="FU26" s="116" t="str">
        <f t="shared" si="87"/>
        <v/>
      </c>
      <c r="FV26" s="116" t="str">
        <f t="shared" si="88"/>
        <v/>
      </c>
      <c r="FW26" s="116" t="str">
        <f t="shared" si="89"/>
        <v/>
      </c>
      <c r="FX26" s="116" t="str">
        <f t="shared" si="90"/>
        <v/>
      </c>
      <c r="FY26" s="116" t="str">
        <f t="shared" si="91"/>
        <v/>
      </c>
      <c r="FZ26" s="116" t="str">
        <f t="shared" si="92"/>
        <v/>
      </c>
      <c r="GA26" s="116" t="str">
        <f t="shared" si="93"/>
        <v/>
      </c>
      <c r="GB26" s="116" t="str">
        <f t="shared" si="94"/>
        <v/>
      </c>
      <c r="GC26" s="116" t="str">
        <f t="shared" si="95"/>
        <v/>
      </c>
      <c r="GD26" s="116" t="str">
        <f t="shared" si="96"/>
        <v/>
      </c>
      <c r="GE26" s="116" t="str">
        <f t="shared" si="97"/>
        <v/>
      </c>
    </row>
    <row r="27" spans="1:187" ht="16.5" x14ac:dyDescent="0.2">
      <c r="A27" s="95">
        <v>6</v>
      </c>
      <c r="B27" s="95">
        <v>13</v>
      </c>
      <c r="C27" s="95">
        <v>13</v>
      </c>
      <c r="D27" s="95">
        <v>13</v>
      </c>
      <c r="E27" s="95">
        <v>13</v>
      </c>
      <c r="F27" s="95">
        <v>13</v>
      </c>
      <c r="G27" s="95">
        <v>13</v>
      </c>
      <c r="H27" s="95">
        <v>13</v>
      </c>
      <c r="I27" s="95">
        <v>13</v>
      </c>
      <c r="K27" s="98">
        <f t="shared" si="108"/>
        <v>54.210817610062897</v>
      </c>
      <c r="L27" s="98">
        <f t="shared" si="108"/>
        <v>0</v>
      </c>
      <c r="M27" s="98">
        <f t="shared" si="108"/>
        <v>0</v>
      </c>
      <c r="N27" s="98">
        <f t="shared" si="108"/>
        <v>0</v>
      </c>
      <c r="O27" s="98">
        <f t="shared" si="108"/>
        <v>134.67999999999998</v>
      </c>
      <c r="P27" s="98">
        <f t="shared" si="108"/>
        <v>44.893333333333338</v>
      </c>
      <c r="Q27" s="98">
        <f t="shared" si="108"/>
        <v>0</v>
      </c>
      <c r="R27" s="98">
        <f t="shared" si="108"/>
        <v>0</v>
      </c>
      <c r="S27" s="98">
        <f t="shared" si="108"/>
        <v>224.46666666666667</v>
      </c>
      <c r="T27" s="98">
        <f t="shared" si="108"/>
        <v>112.23333333333333</v>
      </c>
      <c r="U27" s="98">
        <f t="shared" si="109"/>
        <v>0</v>
      </c>
      <c r="V27" s="98">
        <f t="shared" si="109"/>
        <v>0</v>
      </c>
      <c r="W27" s="98">
        <f t="shared" si="109"/>
        <v>0</v>
      </c>
      <c r="X27" s="98">
        <f t="shared" si="109"/>
        <v>226.82947368421051</v>
      </c>
      <c r="Y27" s="98">
        <f t="shared" si="109"/>
        <v>70.22508771929823</v>
      </c>
      <c r="Z27" s="98">
        <f t="shared" si="109"/>
        <v>0</v>
      </c>
      <c r="AA27" s="98">
        <f t="shared" si="109"/>
        <v>0</v>
      </c>
      <c r="AB27" s="98">
        <f t="shared" si="109"/>
        <v>264.63438596491227</v>
      </c>
      <c r="AC27" s="98">
        <f t="shared" si="109"/>
        <v>140.45017543859646</v>
      </c>
      <c r="AD27" s="98">
        <f t="shared" si="109"/>
        <v>0</v>
      </c>
      <c r="AE27" s="98">
        <f t="shared" si="110"/>
        <v>0</v>
      </c>
      <c r="AF27" s="98">
        <f t="shared" si="110"/>
        <v>0</v>
      </c>
      <c r="AG27" s="98">
        <f t="shared" si="110"/>
        <v>424.54257575757566</v>
      </c>
      <c r="AH27" s="98">
        <f t="shared" si="110"/>
        <v>90.098272727272729</v>
      </c>
      <c r="AI27" s="98">
        <f t="shared" si="110"/>
        <v>0</v>
      </c>
      <c r="AJ27" s="98">
        <f t="shared" si="110"/>
        <v>0</v>
      </c>
      <c r="AK27" s="98">
        <f t="shared" si="110"/>
        <v>424.54257575757566</v>
      </c>
      <c r="AL27" s="98">
        <f t="shared" si="110"/>
        <v>150.16378787878787</v>
      </c>
      <c r="AM27" s="98">
        <f t="shared" si="110"/>
        <v>0</v>
      </c>
      <c r="AN27" s="98">
        <f t="shared" si="110"/>
        <v>0</v>
      </c>
      <c r="AO27" s="98">
        <f t="shared" si="110"/>
        <v>0</v>
      </c>
      <c r="AP27" s="98">
        <f t="shared" si="110"/>
        <v>660.72066666666672</v>
      </c>
      <c r="CC27" s="95">
        <v>22</v>
      </c>
      <c r="CD27" s="95">
        <f>INDEX(节奏总表!$AH$4:$AH$153,MATCH(专属武器强化!CC27,节奏总表!$AP$4:$AP$153,1))</f>
        <v>107</v>
      </c>
      <c r="CE27" s="95">
        <v>5</v>
      </c>
      <c r="CF27" s="95">
        <f t="shared" si="12"/>
        <v>5</v>
      </c>
      <c r="CG27" s="14">
        <f t="shared" si="13"/>
        <v>100</v>
      </c>
      <c r="CH27" s="14">
        <f t="shared" si="14"/>
        <v>150</v>
      </c>
      <c r="CI27" s="14">
        <f t="shared" si="15"/>
        <v>25</v>
      </c>
      <c r="CJ27" s="14">
        <f t="shared" si="16"/>
        <v>0</v>
      </c>
      <c r="CK27" s="14"/>
      <c r="CL27" s="14"/>
      <c r="CM27" s="14"/>
      <c r="CN27" s="14"/>
      <c r="CO27" s="14">
        <f>SUM(CG$6:CG27)</f>
        <v>3200</v>
      </c>
      <c r="CP27" s="14">
        <f>SUM(CH$6:CH27)</f>
        <v>1900</v>
      </c>
      <c r="CQ27" s="14">
        <f>SUM(CI$6:CI27)</f>
        <v>150</v>
      </c>
      <c r="CR27" s="14">
        <f>SUM(CJ$6:CJ27)</f>
        <v>0</v>
      </c>
      <c r="CU27" s="97">
        <v>15</v>
      </c>
      <c r="CV27" s="14">
        <f>INDEX(节奏总表!$BW$4:$BW$63,专属武器强化!CU27)</f>
        <v>93</v>
      </c>
      <c r="CW27" s="14">
        <f t="shared" si="17"/>
        <v>2400</v>
      </c>
      <c r="CX27" s="14">
        <f t="shared" si="62"/>
        <v>900</v>
      </c>
      <c r="CY27" s="14">
        <f t="shared" si="63"/>
        <v>0</v>
      </c>
      <c r="CZ27" s="14">
        <f t="shared" si="64"/>
        <v>0</v>
      </c>
      <c r="DA27" s="97">
        <v>0</v>
      </c>
      <c r="DB27" s="97">
        <v>0</v>
      </c>
      <c r="DC27" s="14">
        <f t="shared" si="104"/>
        <v>0</v>
      </c>
      <c r="DD27" s="14">
        <f t="shared" si="105"/>
        <v>0</v>
      </c>
      <c r="DE27" s="14">
        <f t="shared" si="106"/>
        <v>0</v>
      </c>
      <c r="DF27" s="14">
        <f t="shared" si="107"/>
        <v>0</v>
      </c>
      <c r="DG27" s="97"/>
      <c r="DH27" s="97"/>
      <c r="DI27" s="97"/>
      <c r="DJ27" s="97"/>
      <c r="DK27" s="14">
        <f>CW27-SUM(DC$7:DC27)+SUM(DG$7:DG27)</f>
        <v>267.23999999999978</v>
      </c>
      <c r="DL27" s="14">
        <f>CX27-SUM(DD$7:DD27)+SUM(DH$7:DH27)</f>
        <v>265.06000000000006</v>
      </c>
      <c r="DM27" s="14">
        <f>CY27-SUM(DE$7:DE27)+SUM(DI$7:DI27)</f>
        <v>0</v>
      </c>
      <c r="DN27" s="14">
        <f>CZ27-SUM(DF$7:DF27)+SUM(DJ$7:DJ27)</f>
        <v>0</v>
      </c>
      <c r="DQ27" s="110">
        <v>22</v>
      </c>
      <c r="DR27" s="14">
        <f t="shared" si="69"/>
        <v>3</v>
      </c>
      <c r="DS27" s="14">
        <f t="shared" si="70"/>
        <v>4</v>
      </c>
      <c r="DT27" s="14">
        <f t="shared" si="111"/>
        <v>86.333333333333329</v>
      </c>
      <c r="DU27" s="14">
        <f t="shared" si="111"/>
        <v>43.166666666666664</v>
      </c>
      <c r="DV27" s="14">
        <f t="shared" si="111"/>
        <v>0</v>
      </c>
      <c r="DW27" s="14">
        <f t="shared" si="111"/>
        <v>0</v>
      </c>
      <c r="DX27" s="14">
        <f t="shared" si="71"/>
        <v>1</v>
      </c>
      <c r="DY27" s="14">
        <f t="shared" si="72"/>
        <v>2</v>
      </c>
      <c r="EC27" s="117">
        <v>3</v>
      </c>
      <c r="ED27" s="117" t="s">
        <v>1038</v>
      </c>
      <c r="EE27" s="117">
        <v>6000</v>
      </c>
      <c r="EF27" t="s">
        <v>945</v>
      </c>
      <c r="EG27">
        <f t="shared" si="103"/>
        <v>6</v>
      </c>
      <c r="EH27" t="s">
        <v>946</v>
      </c>
      <c r="EI27">
        <v>3</v>
      </c>
      <c r="EJ27">
        <f t="shared" si="20"/>
        <v>7.0000000000000007E-2</v>
      </c>
      <c r="EK27" s="117">
        <v>1</v>
      </c>
      <c r="EL27">
        <f t="shared" si="73"/>
        <v>22</v>
      </c>
      <c r="EN27">
        <f t="shared" si="98"/>
        <v>14.388888888888888</v>
      </c>
      <c r="EP27">
        <v>0</v>
      </c>
      <c r="EQ27">
        <v>1</v>
      </c>
      <c r="ER27">
        <f t="shared" si="22"/>
        <v>5</v>
      </c>
      <c r="ES27" s="103">
        <f t="shared" si="23"/>
        <v>3.4700000000000002E-2</v>
      </c>
      <c r="ET27">
        <v>1</v>
      </c>
      <c r="EU27">
        <f t="shared" si="24"/>
        <v>10</v>
      </c>
      <c r="EV27" s="103">
        <f t="shared" si="25"/>
        <v>0.13900000000000001</v>
      </c>
      <c r="EW27">
        <v>1</v>
      </c>
      <c r="EX27">
        <f t="shared" si="26"/>
        <v>22</v>
      </c>
      <c r="FH27" s="116">
        <v>22</v>
      </c>
      <c r="FI27" s="116">
        <f t="shared" si="75"/>
        <v>19</v>
      </c>
      <c r="FJ27" s="116">
        <f t="shared" si="76"/>
        <v>1</v>
      </c>
      <c r="FK27" s="116" t="str">
        <f t="shared" si="77"/>
        <v>关羽专属武器-魂珠-3 1级</v>
      </c>
      <c r="FL27" s="116">
        <f t="shared" si="78"/>
        <v>3</v>
      </c>
      <c r="FM27" s="116">
        <f t="shared" si="79"/>
        <v>1</v>
      </c>
      <c r="FN27" s="116" t="str">
        <f t="shared" si="80"/>
        <v>金币</v>
      </c>
      <c r="FO27" s="116">
        <f t="shared" si="81"/>
        <v>3000</v>
      </c>
      <c r="FP27" s="116" t="str">
        <f t="shared" si="82"/>
        <v>专属强化石1</v>
      </c>
      <c r="FQ27" s="116">
        <f t="shared" si="83"/>
        <v>4</v>
      </c>
      <c r="FR27" s="116" t="str">
        <f t="shared" si="84"/>
        <v>专属强化石2</v>
      </c>
      <c r="FS27" s="116">
        <f t="shared" si="85"/>
        <v>2</v>
      </c>
      <c r="FT27" s="116">
        <f t="shared" si="86"/>
        <v>0.23</v>
      </c>
      <c r="FU27" s="116">
        <f t="shared" si="87"/>
        <v>1</v>
      </c>
      <c r="FV27" s="116">
        <f t="shared" si="88"/>
        <v>6</v>
      </c>
      <c r="FW27" s="116">
        <f t="shared" si="89"/>
        <v>0</v>
      </c>
      <c r="FX27" s="116">
        <f t="shared" si="90"/>
        <v>1</v>
      </c>
      <c r="FY27" s="116">
        <f t="shared" si="91"/>
        <v>2</v>
      </c>
      <c r="FZ27" s="116">
        <f t="shared" si="92"/>
        <v>0.1158</v>
      </c>
      <c r="GA27" s="116">
        <f t="shared" si="93"/>
        <v>1</v>
      </c>
      <c r="GB27" s="116">
        <f t="shared" si="94"/>
        <v>3</v>
      </c>
      <c r="GC27" s="116">
        <f t="shared" si="95"/>
        <v>0.46329999999999999</v>
      </c>
      <c r="GD27" s="116">
        <f t="shared" si="96"/>
        <v>1</v>
      </c>
      <c r="GE27" s="116">
        <f t="shared" si="97"/>
        <v>6</v>
      </c>
    </row>
    <row r="28" spans="1:187" ht="16.5" x14ac:dyDescent="0.2">
      <c r="A28" s="95">
        <v>7</v>
      </c>
      <c r="B28" s="95">
        <v>21</v>
      </c>
      <c r="C28" s="95">
        <v>21</v>
      </c>
      <c r="D28" s="95">
        <v>21</v>
      </c>
      <c r="E28" s="95">
        <v>21</v>
      </c>
      <c r="F28" s="95">
        <v>21</v>
      </c>
      <c r="G28" s="95">
        <v>21</v>
      </c>
      <c r="H28" s="95">
        <v>21</v>
      </c>
      <c r="I28" s="95">
        <v>21</v>
      </c>
      <c r="K28" s="98">
        <f t="shared" si="108"/>
        <v>87.571320754716979</v>
      </c>
      <c r="L28" s="98">
        <f t="shared" si="108"/>
        <v>0</v>
      </c>
      <c r="M28" s="98">
        <f t="shared" si="108"/>
        <v>0</v>
      </c>
      <c r="N28" s="98">
        <f t="shared" si="108"/>
        <v>0</v>
      </c>
      <c r="O28" s="98">
        <f t="shared" si="108"/>
        <v>217.55999999999997</v>
      </c>
      <c r="P28" s="98">
        <f t="shared" si="108"/>
        <v>72.52</v>
      </c>
      <c r="Q28" s="98">
        <f t="shared" si="108"/>
        <v>0</v>
      </c>
      <c r="R28" s="98">
        <f t="shared" si="108"/>
        <v>0</v>
      </c>
      <c r="S28" s="98">
        <f t="shared" si="108"/>
        <v>362.59999999999997</v>
      </c>
      <c r="T28" s="98">
        <f t="shared" si="108"/>
        <v>181.29999999999998</v>
      </c>
      <c r="U28" s="98">
        <f t="shared" si="109"/>
        <v>0</v>
      </c>
      <c r="V28" s="98">
        <f t="shared" si="109"/>
        <v>0</v>
      </c>
      <c r="W28" s="98">
        <f t="shared" si="109"/>
        <v>0</v>
      </c>
      <c r="X28" s="98">
        <f t="shared" si="109"/>
        <v>366.41684210526313</v>
      </c>
      <c r="Y28" s="98">
        <f t="shared" si="109"/>
        <v>113.44052631578946</v>
      </c>
      <c r="Z28" s="98">
        <f t="shared" si="109"/>
        <v>0</v>
      </c>
      <c r="AA28" s="98">
        <f t="shared" si="109"/>
        <v>0</v>
      </c>
      <c r="AB28" s="98">
        <f t="shared" si="109"/>
        <v>427.48631578947362</v>
      </c>
      <c r="AC28" s="98">
        <f t="shared" si="109"/>
        <v>226.88105263157891</v>
      </c>
      <c r="AD28" s="98">
        <f t="shared" si="109"/>
        <v>0</v>
      </c>
      <c r="AE28" s="98">
        <f t="shared" si="110"/>
        <v>0</v>
      </c>
      <c r="AF28" s="98">
        <f t="shared" si="110"/>
        <v>0</v>
      </c>
      <c r="AG28" s="98">
        <f t="shared" si="110"/>
        <v>685.7995454545453</v>
      </c>
      <c r="AH28" s="98">
        <f t="shared" si="110"/>
        <v>145.54336363636364</v>
      </c>
      <c r="AI28" s="98">
        <f t="shared" si="110"/>
        <v>0</v>
      </c>
      <c r="AJ28" s="98">
        <f t="shared" si="110"/>
        <v>0</v>
      </c>
      <c r="AK28" s="98">
        <f t="shared" si="110"/>
        <v>685.7995454545453</v>
      </c>
      <c r="AL28" s="98">
        <f t="shared" si="110"/>
        <v>242.57227272727275</v>
      </c>
      <c r="AM28" s="98">
        <f t="shared" si="110"/>
        <v>0</v>
      </c>
      <c r="AN28" s="98">
        <f t="shared" si="110"/>
        <v>0</v>
      </c>
      <c r="AO28" s="98">
        <f t="shared" si="110"/>
        <v>0</v>
      </c>
      <c r="AP28" s="98">
        <f t="shared" si="110"/>
        <v>1067.318</v>
      </c>
      <c r="CC28" s="95">
        <v>23</v>
      </c>
      <c r="CD28" s="95">
        <f>INDEX(节奏总表!$AH$4:$AH$153,MATCH(专属武器强化!CC28,节奏总表!$AP$4:$AP$153,1))</f>
        <v>108</v>
      </c>
      <c r="CE28" s="95"/>
      <c r="CF28" s="95">
        <f t="shared" si="12"/>
        <v>5</v>
      </c>
      <c r="CG28" s="14">
        <f t="shared" si="13"/>
        <v>100</v>
      </c>
      <c r="CH28" s="14">
        <f t="shared" si="14"/>
        <v>150</v>
      </c>
      <c r="CI28" s="14">
        <f t="shared" si="15"/>
        <v>25</v>
      </c>
      <c r="CJ28" s="14">
        <f t="shared" si="16"/>
        <v>0</v>
      </c>
      <c r="CK28" s="14"/>
      <c r="CL28" s="14"/>
      <c r="CM28" s="14"/>
      <c r="CN28" s="14"/>
      <c r="CO28" s="14">
        <f>SUM(CG$6:CG28)</f>
        <v>3300</v>
      </c>
      <c r="CP28" s="14">
        <f>SUM(CH$6:CH28)</f>
        <v>2050</v>
      </c>
      <c r="CQ28" s="14">
        <f>SUM(CI$6:CI28)</f>
        <v>175</v>
      </c>
      <c r="CR28" s="14">
        <f>SUM(CJ$6:CJ28)</f>
        <v>0</v>
      </c>
      <c r="CU28" s="97">
        <v>16</v>
      </c>
      <c r="CV28" s="14">
        <f>INDEX(节奏总表!$BW$4:$BW$63,专属武器强化!CU28)</f>
        <v>94</v>
      </c>
      <c r="CW28" s="14">
        <f t="shared" si="17"/>
        <v>2600</v>
      </c>
      <c r="CX28" s="14">
        <f t="shared" si="62"/>
        <v>1000</v>
      </c>
      <c r="CY28" s="14">
        <f t="shared" si="63"/>
        <v>0</v>
      </c>
      <c r="CZ28" s="14">
        <f t="shared" si="64"/>
        <v>0</v>
      </c>
      <c r="DA28" s="97">
        <v>2</v>
      </c>
      <c r="DB28" s="97">
        <v>6</v>
      </c>
      <c r="DC28" s="14">
        <f t="shared" si="104"/>
        <v>404.03999999999996</v>
      </c>
      <c r="DD28" s="14">
        <f t="shared" si="105"/>
        <v>134.68</v>
      </c>
      <c r="DE28" s="14">
        <f t="shared" si="106"/>
        <v>0</v>
      </c>
      <c r="DF28" s="14">
        <f t="shared" si="107"/>
        <v>0</v>
      </c>
      <c r="DG28" s="97"/>
      <c r="DH28" s="97"/>
      <c r="DI28" s="97"/>
      <c r="DJ28" s="97"/>
      <c r="DK28" s="14">
        <f>CW28-SUM(DC$7:DC28)+SUM(DG$7:DG28)</f>
        <v>63.199999999999818</v>
      </c>
      <c r="DL28" s="14">
        <f>CX28-SUM(DD$7:DD28)+SUM(DH$7:DH28)</f>
        <v>230.38000000000011</v>
      </c>
      <c r="DM28" s="14">
        <f>CY28-SUM(DE$7:DE28)+SUM(DI$7:DI28)</f>
        <v>0</v>
      </c>
      <c r="DN28" s="14">
        <f>CZ28-SUM(DF$7:DF28)+SUM(DJ$7:DJ28)</f>
        <v>0</v>
      </c>
      <c r="DQ28" s="110">
        <v>23</v>
      </c>
      <c r="DR28" s="14">
        <f t="shared" si="69"/>
        <v>3</v>
      </c>
      <c r="DS28" s="14">
        <f t="shared" si="70"/>
        <v>5</v>
      </c>
      <c r="DT28" s="14">
        <f t="shared" si="111"/>
        <v>138.13333333333333</v>
      </c>
      <c r="DU28" s="14">
        <f t="shared" si="111"/>
        <v>69.066666666666663</v>
      </c>
      <c r="DV28" s="14">
        <f t="shared" si="111"/>
        <v>0</v>
      </c>
      <c r="DW28" s="14">
        <f t="shared" si="111"/>
        <v>0</v>
      </c>
      <c r="DX28" s="14">
        <f t="shared" si="71"/>
        <v>1</v>
      </c>
      <c r="DY28" s="14">
        <f t="shared" si="72"/>
        <v>2</v>
      </c>
      <c r="EC28" s="117">
        <v>3</v>
      </c>
      <c r="ED28" s="117" t="s">
        <v>1038</v>
      </c>
      <c r="EE28" s="117">
        <v>7000</v>
      </c>
      <c r="EF28" t="s">
        <v>945</v>
      </c>
      <c r="EG28">
        <f t="shared" si="103"/>
        <v>8</v>
      </c>
      <c r="EH28" t="s">
        <v>946</v>
      </c>
      <c r="EI28">
        <v>4</v>
      </c>
      <c r="EJ28">
        <f t="shared" si="20"/>
        <v>0.06</v>
      </c>
      <c r="EK28" s="117">
        <v>1</v>
      </c>
      <c r="EL28">
        <f t="shared" si="73"/>
        <v>26</v>
      </c>
      <c r="EN28">
        <f t="shared" si="98"/>
        <v>17.266666666666666</v>
      </c>
      <c r="EP28">
        <v>0</v>
      </c>
      <c r="EQ28">
        <v>1</v>
      </c>
      <c r="ER28">
        <f t="shared" si="22"/>
        <v>6</v>
      </c>
      <c r="ES28" s="103">
        <f t="shared" si="23"/>
        <v>2.9000000000000001E-2</v>
      </c>
      <c r="ET28">
        <v>1</v>
      </c>
      <c r="EU28">
        <f t="shared" si="24"/>
        <v>12</v>
      </c>
      <c r="EV28" s="103">
        <f t="shared" si="25"/>
        <v>0.1158</v>
      </c>
      <c r="EW28">
        <v>1</v>
      </c>
      <c r="EX28">
        <f t="shared" si="26"/>
        <v>26</v>
      </c>
      <c r="FH28" s="116">
        <v>23</v>
      </c>
      <c r="FI28" s="116">
        <f t="shared" si="75"/>
        <v>20</v>
      </c>
      <c r="FJ28" s="116">
        <f t="shared" si="76"/>
        <v>1</v>
      </c>
      <c r="FK28" s="116" t="str">
        <f t="shared" si="77"/>
        <v>关羽专属武器-魂珠-3 2级</v>
      </c>
      <c r="FL28" s="116">
        <f t="shared" si="78"/>
        <v>3</v>
      </c>
      <c r="FM28" s="116">
        <f t="shared" si="79"/>
        <v>2</v>
      </c>
      <c r="FN28" s="116" t="str">
        <f t="shared" si="80"/>
        <v>金币</v>
      </c>
      <c r="FO28" s="116">
        <f t="shared" si="81"/>
        <v>4000</v>
      </c>
      <c r="FP28" s="116" t="str">
        <f t="shared" si="82"/>
        <v>专属强化石1</v>
      </c>
      <c r="FQ28" s="116">
        <f t="shared" si="83"/>
        <v>4</v>
      </c>
      <c r="FR28" s="116" t="str">
        <f t="shared" si="84"/>
        <v>专属强化石2</v>
      </c>
      <c r="FS28" s="116">
        <f t="shared" si="85"/>
        <v>2</v>
      </c>
      <c r="FT28" s="116">
        <f t="shared" si="86"/>
        <v>0.12</v>
      </c>
      <c r="FU28" s="116">
        <f t="shared" si="87"/>
        <v>1</v>
      </c>
      <c r="FV28" s="116">
        <f t="shared" si="88"/>
        <v>13</v>
      </c>
      <c r="FW28" s="116">
        <f t="shared" si="89"/>
        <v>0</v>
      </c>
      <c r="FX28" s="116">
        <f t="shared" si="90"/>
        <v>1</v>
      </c>
      <c r="FY28" s="116">
        <f t="shared" si="91"/>
        <v>3</v>
      </c>
      <c r="FZ28" s="116">
        <f t="shared" si="92"/>
        <v>5.79E-2</v>
      </c>
      <c r="GA28" s="116">
        <f t="shared" si="93"/>
        <v>1</v>
      </c>
      <c r="GB28" s="116">
        <f t="shared" si="94"/>
        <v>6</v>
      </c>
      <c r="GC28" s="116">
        <f t="shared" si="95"/>
        <v>0.23169999999999999</v>
      </c>
      <c r="GD28" s="116">
        <f t="shared" si="96"/>
        <v>1</v>
      </c>
      <c r="GE28" s="116">
        <f t="shared" si="97"/>
        <v>13</v>
      </c>
    </row>
    <row r="29" spans="1:187" ht="16.5" x14ac:dyDescent="0.2">
      <c r="A29" s="95">
        <v>8</v>
      </c>
      <c r="B29" s="95">
        <v>34</v>
      </c>
      <c r="C29" s="95">
        <v>34</v>
      </c>
      <c r="D29" s="95">
        <v>34</v>
      </c>
      <c r="E29" s="95">
        <v>34</v>
      </c>
      <c r="F29" s="95">
        <v>34</v>
      </c>
      <c r="G29" s="95">
        <v>34</v>
      </c>
      <c r="H29" s="95">
        <v>34</v>
      </c>
      <c r="I29" s="95">
        <v>34</v>
      </c>
      <c r="K29" s="98">
        <f t="shared" si="108"/>
        <v>141.78213836477988</v>
      </c>
      <c r="L29" s="98">
        <f t="shared" si="108"/>
        <v>0</v>
      </c>
      <c r="M29" s="98">
        <f t="shared" si="108"/>
        <v>0</v>
      </c>
      <c r="N29" s="98">
        <f t="shared" si="108"/>
        <v>0</v>
      </c>
      <c r="O29" s="98">
        <f t="shared" si="108"/>
        <v>352.24</v>
      </c>
      <c r="P29" s="98">
        <f t="shared" si="108"/>
        <v>117.41333333333334</v>
      </c>
      <c r="Q29" s="98">
        <f t="shared" si="108"/>
        <v>0</v>
      </c>
      <c r="R29" s="98">
        <f t="shared" si="108"/>
        <v>0</v>
      </c>
      <c r="S29" s="98">
        <f t="shared" si="108"/>
        <v>587.06666666666661</v>
      </c>
      <c r="T29" s="98">
        <f t="shared" si="108"/>
        <v>293.5333333333333</v>
      </c>
      <c r="U29" s="98">
        <f t="shared" si="109"/>
        <v>0</v>
      </c>
      <c r="V29" s="98">
        <f t="shared" si="109"/>
        <v>0</v>
      </c>
      <c r="W29" s="98">
        <f t="shared" si="109"/>
        <v>0</v>
      </c>
      <c r="X29" s="98">
        <f t="shared" si="109"/>
        <v>593.24631578947367</v>
      </c>
      <c r="Y29" s="98">
        <f t="shared" si="109"/>
        <v>183.66561403508771</v>
      </c>
      <c r="Z29" s="98">
        <f t="shared" si="109"/>
        <v>0</v>
      </c>
      <c r="AA29" s="98">
        <f t="shared" si="109"/>
        <v>0</v>
      </c>
      <c r="AB29" s="98">
        <f t="shared" si="109"/>
        <v>692.120701754386</v>
      </c>
      <c r="AC29" s="98">
        <f t="shared" si="109"/>
        <v>367.33122807017543</v>
      </c>
      <c r="AD29" s="98">
        <f t="shared" si="109"/>
        <v>0</v>
      </c>
      <c r="AE29" s="98">
        <f t="shared" si="110"/>
        <v>0</v>
      </c>
      <c r="AF29" s="98">
        <f t="shared" si="110"/>
        <v>0</v>
      </c>
      <c r="AG29" s="98">
        <f t="shared" si="110"/>
        <v>1110.3421212121209</v>
      </c>
      <c r="AH29" s="98">
        <f t="shared" si="110"/>
        <v>235.64163636363631</v>
      </c>
      <c r="AI29" s="98">
        <f t="shared" si="110"/>
        <v>0</v>
      </c>
      <c r="AJ29" s="98">
        <f t="shared" si="110"/>
        <v>0</v>
      </c>
      <c r="AK29" s="98">
        <f t="shared" si="110"/>
        <v>1110.3421212121209</v>
      </c>
      <c r="AL29" s="98">
        <f t="shared" si="110"/>
        <v>392.73606060606062</v>
      </c>
      <c r="AM29" s="98">
        <f t="shared" si="110"/>
        <v>0</v>
      </c>
      <c r="AN29" s="98">
        <f t="shared" si="110"/>
        <v>0</v>
      </c>
      <c r="AO29" s="98">
        <f t="shared" si="110"/>
        <v>0</v>
      </c>
      <c r="AP29" s="98">
        <f t="shared" si="110"/>
        <v>1728.0386666666664</v>
      </c>
      <c r="CC29" s="95">
        <v>24</v>
      </c>
      <c r="CD29" s="95">
        <f>INDEX(节奏总表!$AH$4:$AH$153,MATCH(专属武器强化!CC29,节奏总表!$AP$4:$AP$153,1))</f>
        <v>110</v>
      </c>
      <c r="CE29" s="95"/>
      <c r="CF29" s="95">
        <f t="shared" si="12"/>
        <v>6</v>
      </c>
      <c r="CG29" s="14">
        <f t="shared" si="13"/>
        <v>0</v>
      </c>
      <c r="CH29" s="14">
        <f t="shared" si="14"/>
        <v>120</v>
      </c>
      <c r="CI29" s="14">
        <f t="shared" si="15"/>
        <v>60</v>
      </c>
      <c r="CJ29" s="14">
        <f t="shared" si="16"/>
        <v>12</v>
      </c>
      <c r="CK29" s="14"/>
      <c r="CL29" s="14"/>
      <c r="CM29" s="14"/>
      <c r="CN29" s="14"/>
      <c r="CO29" s="14">
        <f>SUM(CG$6:CG29)</f>
        <v>3300</v>
      </c>
      <c r="CP29" s="14">
        <f>SUM(CH$6:CH29)</f>
        <v>2170</v>
      </c>
      <c r="CQ29" s="14">
        <f>SUM(CI$6:CI29)</f>
        <v>235</v>
      </c>
      <c r="CR29" s="14">
        <f>SUM(CJ$6:CJ29)</f>
        <v>12</v>
      </c>
      <c r="CU29" s="97">
        <v>17</v>
      </c>
      <c r="CV29" s="14">
        <f>INDEX(节奏总表!$BW$4:$BW$63,专属武器强化!CU29)</f>
        <v>97</v>
      </c>
      <c r="CW29" s="14">
        <f t="shared" si="17"/>
        <v>2700</v>
      </c>
      <c r="CX29" s="14">
        <f t="shared" si="62"/>
        <v>1150</v>
      </c>
      <c r="CY29" s="14">
        <f t="shared" si="63"/>
        <v>25</v>
      </c>
      <c r="CZ29" s="14">
        <f t="shared" si="64"/>
        <v>0</v>
      </c>
      <c r="DA29" s="97">
        <v>4</v>
      </c>
      <c r="DB29" s="97">
        <v>1</v>
      </c>
      <c r="DC29" s="14">
        <f t="shared" si="104"/>
        <v>0</v>
      </c>
      <c r="DD29" s="14">
        <f t="shared" si="105"/>
        <v>52.345263157894735</v>
      </c>
      <c r="DE29" s="14">
        <f t="shared" si="106"/>
        <v>16.205789473684209</v>
      </c>
      <c r="DF29" s="14">
        <f t="shared" si="107"/>
        <v>0</v>
      </c>
      <c r="DG29" s="97"/>
      <c r="DH29" s="97"/>
      <c r="DI29" s="97"/>
      <c r="DJ29" s="97"/>
      <c r="DK29" s="14">
        <f>CW29-SUM(DC$7:DC29)+SUM(DG$7:DG29)</f>
        <v>163.19999999999982</v>
      </c>
      <c r="DL29" s="14">
        <f>CX29-SUM(DD$7:DD29)+SUM(DH$7:DH29)</f>
        <v>328.03473684210542</v>
      </c>
      <c r="DM29" s="14">
        <f>CY29-SUM(DE$7:DE29)+SUM(DI$7:DI29)</f>
        <v>8.7942105263157906</v>
      </c>
      <c r="DN29" s="14">
        <f>CZ29-SUM(DF$7:DF29)+SUM(DJ$7:DJ29)</f>
        <v>0</v>
      </c>
      <c r="DQ29" s="110">
        <v>24</v>
      </c>
      <c r="DR29" s="14">
        <f t="shared" si="69"/>
        <v>3</v>
      </c>
      <c r="DS29" s="14">
        <f t="shared" si="70"/>
        <v>6</v>
      </c>
      <c r="DT29" s="14">
        <f t="shared" si="111"/>
        <v>224.46666666666667</v>
      </c>
      <c r="DU29" s="14">
        <f t="shared" si="111"/>
        <v>112.23333333333333</v>
      </c>
      <c r="DV29" s="14">
        <f t="shared" si="111"/>
        <v>0</v>
      </c>
      <c r="DW29" s="14">
        <f t="shared" si="111"/>
        <v>0</v>
      </c>
      <c r="DX29" s="14">
        <f t="shared" si="71"/>
        <v>1</v>
      </c>
      <c r="DY29" s="14">
        <f t="shared" si="72"/>
        <v>2</v>
      </c>
      <c r="EC29" s="117">
        <v>3</v>
      </c>
      <c r="ED29" s="117" t="s">
        <v>1038</v>
      </c>
      <c r="EE29" s="117">
        <v>8000</v>
      </c>
      <c r="EF29" t="s">
        <v>945</v>
      </c>
      <c r="EG29">
        <f t="shared" si="103"/>
        <v>10</v>
      </c>
      <c r="EH29" t="s">
        <v>946</v>
      </c>
      <c r="EI29">
        <v>5</v>
      </c>
      <c r="EJ29">
        <f t="shared" si="20"/>
        <v>0.04</v>
      </c>
      <c r="EK29" s="117">
        <v>1</v>
      </c>
      <c r="EL29">
        <f t="shared" si="73"/>
        <v>34</v>
      </c>
      <c r="EN29">
        <f t="shared" si="98"/>
        <v>22.446666666666665</v>
      </c>
      <c r="EP29">
        <v>0</v>
      </c>
      <c r="EQ29">
        <v>1</v>
      </c>
      <c r="ER29">
        <f t="shared" si="22"/>
        <v>8</v>
      </c>
      <c r="ES29" s="103">
        <f t="shared" si="23"/>
        <v>2.23E-2</v>
      </c>
      <c r="ET29">
        <v>1</v>
      </c>
      <c r="EU29">
        <f t="shared" si="24"/>
        <v>16</v>
      </c>
      <c r="EV29" s="103">
        <f t="shared" si="25"/>
        <v>8.9099999999999999E-2</v>
      </c>
      <c r="EW29">
        <v>1</v>
      </c>
      <c r="EX29">
        <f t="shared" si="26"/>
        <v>34</v>
      </c>
      <c r="FH29" s="116">
        <v>24</v>
      </c>
      <c r="FI29" s="116">
        <f t="shared" si="75"/>
        <v>21</v>
      </c>
      <c r="FJ29" s="116">
        <f t="shared" si="76"/>
        <v>1</v>
      </c>
      <c r="FK29" s="116" t="str">
        <f t="shared" si="77"/>
        <v>关羽专属武器-魂珠-3 3级</v>
      </c>
      <c r="FL29" s="116">
        <f t="shared" si="78"/>
        <v>3</v>
      </c>
      <c r="FM29" s="116">
        <f t="shared" si="79"/>
        <v>3</v>
      </c>
      <c r="FN29" s="116" t="str">
        <f t="shared" si="80"/>
        <v>金币</v>
      </c>
      <c r="FO29" s="116">
        <f t="shared" si="81"/>
        <v>5000</v>
      </c>
      <c r="FP29" s="116" t="str">
        <f t="shared" si="82"/>
        <v>专属强化石1</v>
      </c>
      <c r="FQ29" s="116">
        <f t="shared" si="83"/>
        <v>6</v>
      </c>
      <c r="FR29" s="116" t="str">
        <f t="shared" si="84"/>
        <v>专属强化石2</v>
      </c>
      <c r="FS29" s="116">
        <f t="shared" si="85"/>
        <v>3</v>
      </c>
      <c r="FT29" s="116">
        <f t="shared" si="86"/>
        <v>0.12</v>
      </c>
      <c r="FU29" s="116">
        <f t="shared" si="87"/>
        <v>1</v>
      </c>
      <c r="FV29" s="116">
        <f t="shared" si="88"/>
        <v>13</v>
      </c>
      <c r="FW29" s="116">
        <f t="shared" si="89"/>
        <v>0</v>
      </c>
      <c r="FX29" s="116">
        <f t="shared" si="90"/>
        <v>1</v>
      </c>
      <c r="FY29" s="116">
        <f t="shared" si="91"/>
        <v>3</v>
      </c>
      <c r="FZ29" s="116">
        <f t="shared" si="92"/>
        <v>5.79E-2</v>
      </c>
      <c r="GA29" s="116">
        <f t="shared" si="93"/>
        <v>1</v>
      </c>
      <c r="GB29" s="116">
        <f t="shared" si="94"/>
        <v>6</v>
      </c>
      <c r="GC29" s="116">
        <f t="shared" si="95"/>
        <v>0.23169999999999999</v>
      </c>
      <c r="GD29" s="116">
        <f t="shared" si="96"/>
        <v>1</v>
      </c>
      <c r="GE29" s="116">
        <f t="shared" si="97"/>
        <v>13</v>
      </c>
    </row>
    <row r="30" spans="1:187" ht="16.5" x14ac:dyDescent="0.2">
      <c r="A30" s="95">
        <v>9</v>
      </c>
      <c r="B30" s="95">
        <v>55</v>
      </c>
      <c r="C30" s="95">
        <v>55</v>
      </c>
      <c r="D30" s="95">
        <v>55</v>
      </c>
      <c r="E30" s="95">
        <v>55</v>
      </c>
      <c r="F30" s="95">
        <v>55</v>
      </c>
      <c r="G30" s="95">
        <v>55</v>
      </c>
      <c r="H30" s="95">
        <v>55</v>
      </c>
      <c r="I30" s="95">
        <v>55</v>
      </c>
      <c r="K30" s="98">
        <f t="shared" si="108"/>
        <v>229.35345911949685</v>
      </c>
      <c r="L30" s="98">
        <f t="shared" si="108"/>
        <v>0</v>
      </c>
      <c r="M30" s="98">
        <f t="shared" si="108"/>
        <v>0</v>
      </c>
      <c r="N30" s="98">
        <f t="shared" si="108"/>
        <v>0</v>
      </c>
      <c r="O30" s="98">
        <f t="shared" si="108"/>
        <v>569.79999999999995</v>
      </c>
      <c r="P30" s="98">
        <f t="shared" si="108"/>
        <v>189.93333333333331</v>
      </c>
      <c r="Q30" s="98">
        <f t="shared" si="108"/>
        <v>0</v>
      </c>
      <c r="R30" s="98">
        <f t="shared" si="108"/>
        <v>0</v>
      </c>
      <c r="S30" s="98">
        <f t="shared" si="108"/>
        <v>949.66666666666663</v>
      </c>
      <c r="T30" s="98">
        <f t="shared" si="108"/>
        <v>474.83333333333331</v>
      </c>
      <c r="U30" s="98">
        <f t="shared" si="109"/>
        <v>0</v>
      </c>
      <c r="V30" s="98">
        <f t="shared" si="109"/>
        <v>0</v>
      </c>
      <c r="W30" s="98">
        <f t="shared" si="109"/>
        <v>0</v>
      </c>
      <c r="X30" s="98">
        <f t="shared" si="109"/>
        <v>959.66315789473674</v>
      </c>
      <c r="Y30" s="98">
        <f t="shared" si="109"/>
        <v>297.10614035087718</v>
      </c>
      <c r="Z30" s="98">
        <f t="shared" si="109"/>
        <v>0</v>
      </c>
      <c r="AA30" s="98">
        <f t="shared" si="109"/>
        <v>0</v>
      </c>
      <c r="AB30" s="98">
        <f t="shared" si="109"/>
        <v>1119.6070175438597</v>
      </c>
      <c r="AC30" s="98">
        <f t="shared" si="109"/>
        <v>594.21228070175437</v>
      </c>
      <c r="AD30" s="98">
        <f t="shared" si="109"/>
        <v>0</v>
      </c>
      <c r="AE30" s="98">
        <f t="shared" si="110"/>
        <v>0</v>
      </c>
      <c r="AF30" s="98">
        <f t="shared" si="110"/>
        <v>0</v>
      </c>
      <c r="AG30" s="98">
        <f t="shared" si="110"/>
        <v>1796.1416666666662</v>
      </c>
      <c r="AH30" s="98">
        <f t="shared" si="110"/>
        <v>381.185</v>
      </c>
      <c r="AI30" s="98">
        <f t="shared" si="110"/>
        <v>0</v>
      </c>
      <c r="AJ30" s="98">
        <f t="shared" si="110"/>
        <v>0</v>
      </c>
      <c r="AK30" s="98">
        <f t="shared" si="110"/>
        <v>1796.1416666666662</v>
      </c>
      <c r="AL30" s="98">
        <f t="shared" si="110"/>
        <v>635.30833333333328</v>
      </c>
      <c r="AM30" s="98">
        <f t="shared" si="110"/>
        <v>0</v>
      </c>
      <c r="AN30" s="98">
        <f t="shared" si="110"/>
        <v>0</v>
      </c>
      <c r="AO30" s="98">
        <f t="shared" si="110"/>
        <v>0</v>
      </c>
      <c r="AP30" s="98">
        <f t="shared" si="110"/>
        <v>2795.3566666666666</v>
      </c>
      <c r="CC30" s="95">
        <v>25</v>
      </c>
      <c r="CD30" s="95">
        <f>INDEX(节奏总表!$AH$4:$AH$153,MATCH(专属武器强化!CC30,节奏总表!$AP$4:$AP$153,1))</f>
        <v>112</v>
      </c>
      <c r="CE30" s="95"/>
      <c r="CF30" s="95">
        <f t="shared" si="12"/>
        <v>6</v>
      </c>
      <c r="CG30" s="14">
        <f t="shared" si="13"/>
        <v>0</v>
      </c>
      <c r="CH30" s="14">
        <f t="shared" si="14"/>
        <v>120</v>
      </c>
      <c r="CI30" s="14">
        <f t="shared" si="15"/>
        <v>60</v>
      </c>
      <c r="CJ30" s="14">
        <f t="shared" si="16"/>
        <v>12</v>
      </c>
      <c r="CK30" s="14"/>
      <c r="CL30" s="14"/>
      <c r="CM30" s="14"/>
      <c r="CN30" s="14"/>
      <c r="CO30" s="14">
        <f>SUM(CG$6:CG30)</f>
        <v>3300</v>
      </c>
      <c r="CP30" s="14">
        <f>SUM(CH$6:CH30)</f>
        <v>2290</v>
      </c>
      <c r="CQ30" s="14">
        <f>SUM(CI$6:CI30)</f>
        <v>295</v>
      </c>
      <c r="CR30" s="14">
        <f>SUM(CJ$6:CJ30)</f>
        <v>24</v>
      </c>
      <c r="CU30" s="97">
        <v>17</v>
      </c>
      <c r="CV30" s="14">
        <f>INDEX(节奏总表!$BW$4:$BW$63,专属武器强化!CU30)</f>
        <v>97</v>
      </c>
      <c r="CW30" s="14">
        <f t="shared" si="17"/>
        <v>2700</v>
      </c>
      <c r="CX30" s="14">
        <f t="shared" si="62"/>
        <v>1150</v>
      </c>
      <c r="CY30" s="14">
        <f t="shared" si="63"/>
        <v>25</v>
      </c>
      <c r="CZ30" s="14">
        <f t="shared" si="64"/>
        <v>0</v>
      </c>
      <c r="DA30" s="97">
        <v>4</v>
      </c>
      <c r="DB30" s="97">
        <v>2</v>
      </c>
      <c r="DC30" s="14">
        <f t="shared" si="104"/>
        <v>0</v>
      </c>
      <c r="DD30" s="14">
        <f t="shared" si="105"/>
        <v>104.69052631578947</v>
      </c>
      <c r="DE30" s="14">
        <f t="shared" si="106"/>
        <v>32.411578947368419</v>
      </c>
      <c r="DF30" s="14">
        <f t="shared" si="107"/>
        <v>0</v>
      </c>
      <c r="DG30" s="97"/>
      <c r="DH30" s="97"/>
      <c r="DI30" s="97">
        <v>25</v>
      </c>
      <c r="DJ30" s="97"/>
      <c r="DK30" s="14">
        <f>CW30-SUM(DC$7:DC30)+SUM(DG$7:DG30)</f>
        <v>163.19999999999982</v>
      </c>
      <c r="DL30" s="14">
        <f>CX30-SUM(DD$7:DD30)+SUM(DH$7:DH30)</f>
        <v>223.34421052631592</v>
      </c>
      <c r="DM30" s="14">
        <f>CY30-SUM(DE$7:DE30)+SUM(DI$7:DI30)</f>
        <v>1.3826315789473682</v>
      </c>
      <c r="DN30" s="14">
        <f>CZ30-SUM(DF$7:DF30)+SUM(DJ$7:DJ30)</f>
        <v>0</v>
      </c>
      <c r="DQ30" s="110">
        <v>25</v>
      </c>
      <c r="DR30" s="14">
        <f t="shared" si="69"/>
        <v>3</v>
      </c>
      <c r="DS30" s="14">
        <f t="shared" si="70"/>
        <v>7</v>
      </c>
      <c r="DT30" s="14">
        <f t="shared" si="111"/>
        <v>362.59999999999997</v>
      </c>
      <c r="DU30" s="14">
        <f t="shared" si="111"/>
        <v>181.29999999999998</v>
      </c>
      <c r="DV30" s="14">
        <f t="shared" si="111"/>
        <v>0</v>
      </c>
      <c r="DW30" s="14">
        <f t="shared" si="111"/>
        <v>0</v>
      </c>
      <c r="DX30" s="14">
        <f t="shared" si="71"/>
        <v>1</v>
      </c>
      <c r="DY30" s="14">
        <f t="shared" si="72"/>
        <v>2</v>
      </c>
      <c r="EC30" s="117">
        <v>3</v>
      </c>
      <c r="ED30" s="117" t="s">
        <v>1038</v>
      </c>
      <c r="EE30" s="117">
        <v>9000</v>
      </c>
      <c r="EF30" t="s">
        <v>945</v>
      </c>
      <c r="EG30">
        <f t="shared" si="103"/>
        <v>12</v>
      </c>
      <c r="EH30" t="s">
        <v>946</v>
      </c>
      <c r="EI30">
        <v>6</v>
      </c>
      <c r="EJ30">
        <f t="shared" si="20"/>
        <v>0.03</v>
      </c>
      <c r="EK30" s="117">
        <v>1</v>
      </c>
      <c r="EL30">
        <f t="shared" si="73"/>
        <v>45</v>
      </c>
      <c r="EN30">
        <f t="shared" si="98"/>
        <v>30.216666666666665</v>
      </c>
      <c r="EP30">
        <v>0</v>
      </c>
      <c r="EQ30">
        <v>1</v>
      </c>
      <c r="ER30">
        <f t="shared" si="22"/>
        <v>11</v>
      </c>
      <c r="ES30" s="103">
        <f t="shared" si="23"/>
        <v>1.6500000000000001E-2</v>
      </c>
      <c r="ET30">
        <v>1</v>
      </c>
      <c r="EU30">
        <f t="shared" si="24"/>
        <v>21</v>
      </c>
      <c r="EV30" s="103">
        <f t="shared" si="25"/>
        <v>6.6199999999999995E-2</v>
      </c>
      <c r="EW30">
        <v>1</v>
      </c>
      <c r="EX30">
        <f t="shared" si="26"/>
        <v>45</v>
      </c>
      <c r="FH30" s="116">
        <v>25</v>
      </c>
      <c r="FI30" s="116">
        <f t="shared" si="75"/>
        <v>22</v>
      </c>
      <c r="FJ30" s="116">
        <f t="shared" si="76"/>
        <v>1</v>
      </c>
      <c r="FK30" s="116" t="str">
        <f t="shared" si="77"/>
        <v>关羽专属武器-魂珠-3 4级</v>
      </c>
      <c r="FL30" s="116">
        <f t="shared" si="78"/>
        <v>3</v>
      </c>
      <c r="FM30" s="116">
        <f t="shared" si="79"/>
        <v>4</v>
      </c>
      <c r="FN30" s="116" t="str">
        <f t="shared" si="80"/>
        <v>金币</v>
      </c>
      <c r="FO30" s="116">
        <f t="shared" si="81"/>
        <v>6000</v>
      </c>
      <c r="FP30" s="116" t="str">
        <f t="shared" si="82"/>
        <v>专属强化石1</v>
      </c>
      <c r="FQ30" s="116">
        <f t="shared" si="83"/>
        <v>6</v>
      </c>
      <c r="FR30" s="116" t="str">
        <f t="shared" si="84"/>
        <v>专属强化石2</v>
      </c>
      <c r="FS30" s="116">
        <f t="shared" si="85"/>
        <v>3</v>
      </c>
      <c r="FT30" s="116">
        <f t="shared" si="86"/>
        <v>7.0000000000000007E-2</v>
      </c>
      <c r="FU30" s="116">
        <f t="shared" si="87"/>
        <v>1</v>
      </c>
      <c r="FV30" s="116">
        <f t="shared" si="88"/>
        <v>22</v>
      </c>
      <c r="FW30" s="116">
        <f t="shared" si="89"/>
        <v>0</v>
      </c>
      <c r="FX30" s="116">
        <f t="shared" si="90"/>
        <v>1</v>
      </c>
      <c r="FY30" s="116">
        <f t="shared" si="91"/>
        <v>5</v>
      </c>
      <c r="FZ30" s="116">
        <f t="shared" si="92"/>
        <v>3.4700000000000002E-2</v>
      </c>
      <c r="GA30" s="116">
        <f t="shared" si="93"/>
        <v>1</v>
      </c>
      <c r="GB30" s="116">
        <f t="shared" si="94"/>
        <v>10</v>
      </c>
      <c r="GC30" s="116">
        <f t="shared" si="95"/>
        <v>0.13900000000000001</v>
      </c>
      <c r="GD30" s="116">
        <f t="shared" si="96"/>
        <v>1</v>
      </c>
      <c r="GE30" s="116">
        <f t="shared" si="97"/>
        <v>22</v>
      </c>
    </row>
    <row r="31" spans="1:187" ht="16.5" x14ac:dyDescent="0.2">
      <c r="CC31" s="95">
        <v>26</v>
      </c>
      <c r="CD31" s="95">
        <f>INDEX(节奏总表!$AH$4:$AH$153,MATCH(专属武器强化!CC31,节奏总表!$AP$4:$AP$153,1))</f>
        <v>114</v>
      </c>
      <c r="CE31" s="95"/>
      <c r="CF31" s="95">
        <f t="shared" si="12"/>
        <v>6</v>
      </c>
      <c r="CG31" s="14">
        <f t="shared" si="13"/>
        <v>0</v>
      </c>
      <c r="CH31" s="14">
        <f t="shared" si="14"/>
        <v>120</v>
      </c>
      <c r="CI31" s="14">
        <f t="shared" si="15"/>
        <v>60</v>
      </c>
      <c r="CJ31" s="14">
        <f t="shared" si="16"/>
        <v>12</v>
      </c>
      <c r="CK31" s="14"/>
      <c r="CL31" s="14"/>
      <c r="CM31" s="14"/>
      <c r="CN31" s="14"/>
      <c r="CO31" s="14">
        <f>SUM(CG$6:CG31)</f>
        <v>3300</v>
      </c>
      <c r="CP31" s="14">
        <f>SUM(CH$6:CH31)</f>
        <v>2410</v>
      </c>
      <c r="CQ31" s="14">
        <f>SUM(CI$6:CI31)</f>
        <v>355</v>
      </c>
      <c r="CR31" s="14">
        <f>SUM(CJ$6:CJ31)</f>
        <v>36</v>
      </c>
      <c r="CU31" s="97">
        <v>18</v>
      </c>
      <c r="CV31" s="14">
        <f>INDEX(节奏总表!$BW$4:$BW$63,专属武器强化!CU31)</f>
        <v>99</v>
      </c>
      <c r="CW31" s="14">
        <f t="shared" si="17"/>
        <v>2800</v>
      </c>
      <c r="CX31" s="14">
        <f t="shared" si="62"/>
        <v>1300</v>
      </c>
      <c r="CY31" s="14">
        <f t="shared" si="63"/>
        <v>50</v>
      </c>
      <c r="CZ31" s="14">
        <f t="shared" si="64"/>
        <v>0</v>
      </c>
      <c r="DA31" s="99">
        <v>4</v>
      </c>
      <c r="DB31" s="99">
        <v>3</v>
      </c>
      <c r="DC31" s="14">
        <f t="shared" si="104"/>
        <v>0</v>
      </c>
      <c r="DD31" s="14">
        <f t="shared" si="105"/>
        <v>157.03578947368419</v>
      </c>
      <c r="DE31" s="14">
        <f t="shared" si="106"/>
        <v>48.617368421052632</v>
      </c>
      <c r="DF31" s="14">
        <f t="shared" si="107"/>
        <v>0</v>
      </c>
      <c r="DG31" s="97"/>
      <c r="DH31" s="97"/>
      <c r="DI31" s="97">
        <v>23</v>
      </c>
      <c r="DJ31" s="97"/>
      <c r="DK31" s="14">
        <f>CW31-SUM(DC$7:DC31)+SUM(DG$7:DG31)</f>
        <v>263.19999999999982</v>
      </c>
      <c r="DL31" s="14">
        <f>CX31-SUM(DD$7:DD31)+SUM(DH$7:DH31)</f>
        <v>216.30842105263173</v>
      </c>
      <c r="DM31" s="14">
        <f>CY31-SUM(DE$7:DE31)+SUM(DI$7:DI31)</f>
        <v>0.76526315789473642</v>
      </c>
      <c r="DN31" s="14">
        <f>CZ31-SUM(DF$7:DF31)+SUM(DJ$7:DJ31)</f>
        <v>0</v>
      </c>
      <c r="DQ31" s="110">
        <v>26</v>
      </c>
      <c r="DR31" s="14">
        <f t="shared" si="69"/>
        <v>3</v>
      </c>
      <c r="DS31" s="14">
        <f t="shared" si="70"/>
        <v>8</v>
      </c>
      <c r="DT31" s="14">
        <f t="shared" si="111"/>
        <v>587.06666666666661</v>
      </c>
      <c r="DU31" s="14">
        <f t="shared" si="111"/>
        <v>293.5333333333333</v>
      </c>
      <c r="DV31" s="14">
        <f t="shared" si="111"/>
        <v>0</v>
      </c>
      <c r="DW31" s="14">
        <f t="shared" si="111"/>
        <v>0</v>
      </c>
      <c r="DX31" s="14">
        <f t="shared" si="71"/>
        <v>1</v>
      </c>
      <c r="DY31" s="14">
        <f t="shared" si="72"/>
        <v>2</v>
      </c>
      <c r="EC31" s="117">
        <v>3</v>
      </c>
      <c r="ED31" s="117" t="s">
        <v>1038</v>
      </c>
      <c r="EE31" s="117">
        <v>10000</v>
      </c>
      <c r="EF31" t="s">
        <v>945</v>
      </c>
      <c r="EG31">
        <f t="shared" si="103"/>
        <v>16</v>
      </c>
      <c r="EH31" t="s">
        <v>946</v>
      </c>
      <c r="EI31">
        <v>8</v>
      </c>
      <c r="EJ31">
        <f t="shared" si="20"/>
        <v>0.03</v>
      </c>
      <c r="EK31" s="117">
        <v>1</v>
      </c>
      <c r="EL31">
        <f t="shared" si="73"/>
        <v>55</v>
      </c>
      <c r="EN31">
        <f t="shared" si="98"/>
        <v>36.691666666666663</v>
      </c>
      <c r="EP31">
        <v>0</v>
      </c>
      <c r="EQ31">
        <v>1</v>
      </c>
      <c r="ER31">
        <f t="shared" si="22"/>
        <v>13</v>
      </c>
      <c r="ES31" s="103">
        <f t="shared" si="23"/>
        <v>1.3599999999999999E-2</v>
      </c>
      <c r="ET31">
        <v>1</v>
      </c>
      <c r="EU31">
        <f t="shared" si="24"/>
        <v>26</v>
      </c>
      <c r="EV31" s="103">
        <f t="shared" si="25"/>
        <v>5.45E-2</v>
      </c>
      <c r="EW31">
        <v>1</v>
      </c>
      <c r="EX31">
        <f t="shared" si="26"/>
        <v>55</v>
      </c>
      <c r="FH31" s="116">
        <v>26</v>
      </c>
      <c r="FI31" s="116">
        <f t="shared" si="75"/>
        <v>23</v>
      </c>
      <c r="FJ31" s="116">
        <f t="shared" si="76"/>
        <v>1</v>
      </c>
      <c r="FK31" s="116" t="str">
        <f t="shared" si="77"/>
        <v>关羽专属武器-魂珠-3 5级</v>
      </c>
      <c r="FL31" s="116">
        <f t="shared" si="78"/>
        <v>3</v>
      </c>
      <c r="FM31" s="116">
        <f t="shared" si="79"/>
        <v>5</v>
      </c>
      <c r="FN31" s="116" t="str">
        <f t="shared" si="80"/>
        <v>金币</v>
      </c>
      <c r="FO31" s="116">
        <f t="shared" si="81"/>
        <v>7000</v>
      </c>
      <c r="FP31" s="116" t="str">
        <f t="shared" si="82"/>
        <v>专属强化石1</v>
      </c>
      <c r="FQ31" s="116">
        <f t="shared" si="83"/>
        <v>8</v>
      </c>
      <c r="FR31" s="116" t="str">
        <f t="shared" si="84"/>
        <v>专属强化石2</v>
      </c>
      <c r="FS31" s="116">
        <f t="shared" si="85"/>
        <v>4</v>
      </c>
      <c r="FT31" s="116">
        <f t="shared" si="86"/>
        <v>0.06</v>
      </c>
      <c r="FU31" s="116">
        <f t="shared" si="87"/>
        <v>1</v>
      </c>
      <c r="FV31" s="116">
        <f t="shared" si="88"/>
        <v>26</v>
      </c>
      <c r="FW31" s="116">
        <f t="shared" si="89"/>
        <v>0</v>
      </c>
      <c r="FX31" s="116">
        <f t="shared" si="90"/>
        <v>1</v>
      </c>
      <c r="FY31" s="116">
        <f t="shared" si="91"/>
        <v>6</v>
      </c>
      <c r="FZ31" s="116">
        <f t="shared" si="92"/>
        <v>2.9000000000000001E-2</v>
      </c>
      <c r="GA31" s="116">
        <f t="shared" si="93"/>
        <v>1</v>
      </c>
      <c r="GB31" s="116">
        <f t="shared" si="94"/>
        <v>12</v>
      </c>
      <c r="GC31" s="116">
        <f t="shared" si="95"/>
        <v>0.1158</v>
      </c>
      <c r="GD31" s="116">
        <f t="shared" si="96"/>
        <v>1</v>
      </c>
      <c r="GE31" s="116">
        <f t="shared" si="97"/>
        <v>26</v>
      </c>
    </row>
    <row r="32" spans="1:187" ht="16.5" x14ac:dyDescent="0.2">
      <c r="CC32" s="95">
        <v>27</v>
      </c>
      <c r="CD32" s="95">
        <f>INDEX(节奏总表!$AH$4:$AH$153,MATCH(专属武器强化!CC32,节奏总表!$AP$4:$AP$153,1))</f>
        <v>115</v>
      </c>
      <c r="CE32" s="95"/>
      <c r="CF32" s="95">
        <f t="shared" si="12"/>
        <v>6</v>
      </c>
      <c r="CG32" s="14">
        <f t="shared" si="13"/>
        <v>0</v>
      </c>
      <c r="CH32" s="14">
        <f t="shared" si="14"/>
        <v>120</v>
      </c>
      <c r="CI32" s="14">
        <f t="shared" si="15"/>
        <v>60</v>
      </c>
      <c r="CJ32" s="14">
        <f t="shared" si="16"/>
        <v>12</v>
      </c>
      <c r="CK32" s="14"/>
      <c r="CL32" s="14"/>
      <c r="CM32" s="14"/>
      <c r="CN32" s="14"/>
      <c r="CO32" s="14">
        <f>SUM(CG$6:CG32)</f>
        <v>3300</v>
      </c>
      <c r="CP32" s="14">
        <f>SUM(CH$6:CH32)</f>
        <v>2530</v>
      </c>
      <c r="CQ32" s="14">
        <f>SUM(CI$6:CI32)</f>
        <v>415</v>
      </c>
      <c r="CR32" s="14">
        <f>SUM(CJ$6:CJ32)</f>
        <v>48</v>
      </c>
      <c r="CU32" s="97">
        <v>19</v>
      </c>
      <c r="CV32" s="14">
        <f>INDEX(节奏总表!$BW$4:$BW$63,专属武器强化!CU32)</f>
        <v>101</v>
      </c>
      <c r="CW32" s="14">
        <f t="shared" si="17"/>
        <v>2900</v>
      </c>
      <c r="CX32" s="14">
        <f t="shared" si="62"/>
        <v>1450</v>
      </c>
      <c r="CY32" s="14">
        <f t="shared" si="63"/>
        <v>75</v>
      </c>
      <c r="CZ32" s="14">
        <f t="shared" si="64"/>
        <v>0</v>
      </c>
      <c r="DA32" s="97">
        <v>0</v>
      </c>
      <c r="DB32" s="97">
        <v>0</v>
      </c>
      <c r="DC32" s="14">
        <f t="shared" si="104"/>
        <v>0</v>
      </c>
      <c r="DD32" s="14">
        <f t="shared" si="105"/>
        <v>0</v>
      </c>
      <c r="DE32" s="14">
        <f t="shared" si="106"/>
        <v>0</v>
      </c>
      <c r="DF32" s="14">
        <f t="shared" si="107"/>
        <v>0</v>
      </c>
      <c r="DG32" s="97"/>
      <c r="DH32" s="97"/>
      <c r="DI32" s="97"/>
      <c r="DJ32" s="97"/>
      <c r="DK32" s="14">
        <f>CW32-SUM(DC$7:DC32)+SUM(DG$7:DG32)</f>
        <v>363.19999999999982</v>
      </c>
      <c r="DL32" s="14">
        <f>CX32-SUM(DD$7:DD32)+SUM(DH$7:DH32)</f>
        <v>366.30842105263173</v>
      </c>
      <c r="DM32" s="14">
        <f>CY32-SUM(DE$7:DE32)+SUM(DI$7:DI32)</f>
        <v>25.765263157894736</v>
      </c>
      <c r="DN32" s="14">
        <f>CZ32-SUM(DF$7:DF32)+SUM(DJ$7:DJ32)</f>
        <v>0</v>
      </c>
      <c r="DQ32" s="110">
        <v>27</v>
      </c>
      <c r="DR32" s="14">
        <f t="shared" si="69"/>
        <v>3</v>
      </c>
      <c r="DS32" s="14">
        <f t="shared" si="70"/>
        <v>9</v>
      </c>
      <c r="DT32" s="14">
        <f t="shared" si="111"/>
        <v>949.66666666666663</v>
      </c>
      <c r="DU32" s="14">
        <f t="shared" si="111"/>
        <v>474.83333333333331</v>
      </c>
      <c r="DV32" s="14">
        <f t="shared" si="111"/>
        <v>0</v>
      </c>
      <c r="DW32" s="14">
        <f t="shared" si="111"/>
        <v>0</v>
      </c>
      <c r="DX32" s="14">
        <f t="shared" si="71"/>
        <v>1</v>
      </c>
      <c r="DY32" s="14">
        <f t="shared" si="72"/>
        <v>2</v>
      </c>
      <c r="EC32" s="117">
        <v>3</v>
      </c>
      <c r="ED32" s="117" t="s">
        <v>1038</v>
      </c>
      <c r="EE32" s="117">
        <v>11000</v>
      </c>
      <c r="EF32" t="s">
        <v>945</v>
      </c>
      <c r="EG32">
        <f t="shared" si="103"/>
        <v>20</v>
      </c>
      <c r="EH32" t="s">
        <v>946</v>
      </c>
      <c r="EI32">
        <v>10</v>
      </c>
      <c r="EJ32">
        <f t="shared" si="20"/>
        <v>0.02</v>
      </c>
      <c r="EK32" s="117">
        <v>1</v>
      </c>
      <c r="EL32">
        <f t="shared" si="73"/>
        <v>71</v>
      </c>
      <c r="EN32">
        <f t="shared" si="98"/>
        <v>47.483333333333334</v>
      </c>
      <c r="EP32">
        <v>0</v>
      </c>
      <c r="EQ32">
        <v>1</v>
      </c>
      <c r="ER32">
        <f t="shared" si="22"/>
        <v>17</v>
      </c>
      <c r="ES32" s="103">
        <f t="shared" si="23"/>
        <v>1.0500000000000001E-2</v>
      </c>
      <c r="ET32">
        <v>1</v>
      </c>
      <c r="EU32">
        <f t="shared" si="24"/>
        <v>33</v>
      </c>
      <c r="EV32" s="103">
        <f t="shared" si="25"/>
        <v>4.2099999999999999E-2</v>
      </c>
      <c r="EW32">
        <v>1</v>
      </c>
      <c r="EX32">
        <f t="shared" si="26"/>
        <v>71</v>
      </c>
      <c r="FH32" s="116">
        <v>27</v>
      </c>
      <c r="FI32" s="116">
        <f t="shared" si="75"/>
        <v>24</v>
      </c>
      <c r="FJ32" s="116">
        <f t="shared" si="76"/>
        <v>1</v>
      </c>
      <c r="FK32" s="116" t="str">
        <f t="shared" si="77"/>
        <v>关羽专属武器-魂珠-3 6级</v>
      </c>
      <c r="FL32" s="116">
        <f t="shared" si="78"/>
        <v>3</v>
      </c>
      <c r="FM32" s="116">
        <f t="shared" si="79"/>
        <v>6</v>
      </c>
      <c r="FN32" s="116" t="str">
        <f t="shared" si="80"/>
        <v>金币</v>
      </c>
      <c r="FO32" s="116">
        <f t="shared" si="81"/>
        <v>8000</v>
      </c>
      <c r="FP32" s="116" t="str">
        <f t="shared" si="82"/>
        <v>专属强化石1</v>
      </c>
      <c r="FQ32" s="116">
        <f t="shared" si="83"/>
        <v>10</v>
      </c>
      <c r="FR32" s="116" t="str">
        <f t="shared" si="84"/>
        <v>专属强化石2</v>
      </c>
      <c r="FS32" s="116">
        <f t="shared" si="85"/>
        <v>5</v>
      </c>
      <c r="FT32" s="116">
        <f t="shared" si="86"/>
        <v>0.04</v>
      </c>
      <c r="FU32" s="116">
        <f t="shared" si="87"/>
        <v>1</v>
      </c>
      <c r="FV32" s="116">
        <f t="shared" si="88"/>
        <v>34</v>
      </c>
      <c r="FW32" s="116">
        <f t="shared" si="89"/>
        <v>0</v>
      </c>
      <c r="FX32" s="116">
        <f t="shared" si="90"/>
        <v>1</v>
      </c>
      <c r="FY32" s="116">
        <f t="shared" si="91"/>
        <v>8</v>
      </c>
      <c r="FZ32" s="116">
        <f t="shared" si="92"/>
        <v>2.23E-2</v>
      </c>
      <c r="GA32" s="116">
        <f t="shared" si="93"/>
        <v>1</v>
      </c>
      <c r="GB32" s="116">
        <f t="shared" si="94"/>
        <v>16</v>
      </c>
      <c r="GC32" s="116">
        <f t="shared" si="95"/>
        <v>8.9099999999999999E-2</v>
      </c>
      <c r="GD32" s="116">
        <f t="shared" si="96"/>
        <v>1</v>
      </c>
      <c r="GE32" s="116">
        <f t="shared" si="97"/>
        <v>34</v>
      </c>
    </row>
    <row r="33" spans="81:187" ht="16.5" x14ac:dyDescent="0.2">
      <c r="CC33" s="95">
        <v>28</v>
      </c>
      <c r="CD33" s="95">
        <f>INDEX(节奏总表!$AH$4:$AH$153,MATCH(专属武器强化!CC33,节奏总表!$AP$4:$AP$153,1))</f>
        <v>117</v>
      </c>
      <c r="CE33" s="95">
        <v>6</v>
      </c>
      <c r="CF33" s="95">
        <f t="shared" si="12"/>
        <v>6</v>
      </c>
      <c r="CG33" s="14">
        <f t="shared" si="13"/>
        <v>0</v>
      </c>
      <c r="CH33" s="14">
        <f t="shared" si="14"/>
        <v>120</v>
      </c>
      <c r="CI33" s="14">
        <f t="shared" si="15"/>
        <v>60</v>
      </c>
      <c r="CJ33" s="14">
        <f t="shared" si="16"/>
        <v>12</v>
      </c>
      <c r="CK33" s="14"/>
      <c r="CL33" s="14"/>
      <c r="CM33" s="14"/>
      <c r="CN33" s="14"/>
      <c r="CO33" s="14">
        <f>SUM(CG$6:CG33)</f>
        <v>3300</v>
      </c>
      <c r="CP33" s="14">
        <f>SUM(CH$6:CH33)</f>
        <v>2650</v>
      </c>
      <c r="CQ33" s="14">
        <f>SUM(CI$6:CI33)</f>
        <v>475</v>
      </c>
      <c r="CR33" s="14">
        <f>SUM(CJ$6:CJ33)</f>
        <v>60</v>
      </c>
      <c r="CU33" s="97">
        <v>20</v>
      </c>
      <c r="CV33" s="14">
        <f>INDEX(节奏总表!$BW$4:$BW$63,专属武器强化!CU33)</f>
        <v>103</v>
      </c>
      <c r="CW33" s="14">
        <f t="shared" si="17"/>
        <v>3000</v>
      </c>
      <c r="CX33" s="14">
        <f t="shared" si="62"/>
        <v>1600</v>
      </c>
      <c r="CY33" s="14">
        <f t="shared" si="63"/>
        <v>100</v>
      </c>
      <c r="CZ33" s="14">
        <f t="shared" si="64"/>
        <v>0</v>
      </c>
      <c r="DA33" s="97">
        <v>0</v>
      </c>
      <c r="DB33" s="97">
        <v>0</v>
      </c>
      <c r="DC33" s="14">
        <f t="shared" si="104"/>
        <v>0</v>
      </c>
      <c r="DD33" s="14">
        <f t="shared" si="105"/>
        <v>0</v>
      </c>
      <c r="DE33" s="14">
        <f t="shared" si="106"/>
        <v>0</v>
      </c>
      <c r="DF33" s="14">
        <f t="shared" si="107"/>
        <v>0</v>
      </c>
      <c r="DG33" s="97"/>
      <c r="DH33" s="97"/>
      <c r="DI33" s="97"/>
      <c r="DJ33" s="97"/>
      <c r="DK33" s="14">
        <f>CW33-SUM(DC$7:DC33)+SUM(DG$7:DG33)</f>
        <v>463.19999999999982</v>
      </c>
      <c r="DL33" s="14">
        <f>CX33-SUM(DD$7:DD33)+SUM(DH$7:DH33)</f>
        <v>516.30842105263173</v>
      </c>
      <c r="DM33" s="14">
        <f>CY33-SUM(DE$7:DE33)+SUM(DI$7:DI33)</f>
        <v>50.765263157894736</v>
      </c>
      <c r="DN33" s="14">
        <f>CZ33-SUM(DF$7:DF33)+SUM(DJ$7:DJ33)</f>
        <v>0</v>
      </c>
      <c r="DQ33" s="110">
        <v>28</v>
      </c>
      <c r="DR33" s="14">
        <f t="shared" si="69"/>
        <v>4</v>
      </c>
      <c r="DS33" s="14">
        <f t="shared" si="70"/>
        <v>1</v>
      </c>
      <c r="DT33" s="14">
        <f t="shared" si="111"/>
        <v>0</v>
      </c>
      <c r="DU33" s="14">
        <f t="shared" si="111"/>
        <v>17.448421052631577</v>
      </c>
      <c r="DV33" s="14">
        <f t="shared" si="111"/>
        <v>5.4019298245614031</v>
      </c>
      <c r="DW33" s="14">
        <f t="shared" si="111"/>
        <v>0</v>
      </c>
      <c r="DX33" s="14">
        <f t="shared" si="71"/>
        <v>2</v>
      </c>
      <c r="DY33" s="14">
        <f t="shared" si="72"/>
        <v>3</v>
      </c>
      <c r="EC33" s="117">
        <v>3</v>
      </c>
      <c r="ED33" s="117" t="s">
        <v>1038</v>
      </c>
      <c r="EE33" s="117">
        <v>4000</v>
      </c>
      <c r="EF33" t="s">
        <v>946</v>
      </c>
      <c r="EG33">
        <f>ROUND(EI33*DU33/DV33,0)</f>
        <v>3</v>
      </c>
      <c r="EH33" t="s">
        <v>947</v>
      </c>
      <c r="EI33">
        <v>1</v>
      </c>
      <c r="EJ33">
        <f t="shared" si="20"/>
        <v>0.19</v>
      </c>
      <c r="EK33" s="117">
        <v>1</v>
      </c>
      <c r="EL33">
        <f t="shared" si="73"/>
        <v>8</v>
      </c>
      <c r="EN33">
        <f t="shared" ref="EN33:EN50" si="112">DV33/EI33</f>
        <v>5.4019298245614031</v>
      </c>
      <c r="EP33">
        <v>0</v>
      </c>
      <c r="EQ33">
        <v>1</v>
      </c>
      <c r="ER33">
        <f t="shared" si="22"/>
        <v>2</v>
      </c>
      <c r="ES33" s="103">
        <f t="shared" si="23"/>
        <v>9.2600000000000002E-2</v>
      </c>
      <c r="ET33">
        <v>1</v>
      </c>
      <c r="EU33">
        <f t="shared" si="24"/>
        <v>4</v>
      </c>
      <c r="EV33" s="103">
        <f t="shared" si="25"/>
        <v>0.37019999999999997</v>
      </c>
      <c r="EW33">
        <v>1</v>
      </c>
      <c r="EX33">
        <f t="shared" si="26"/>
        <v>8</v>
      </c>
      <c r="FH33" s="116">
        <v>28</v>
      </c>
      <c r="FI33" s="116">
        <f t="shared" si="75"/>
        <v>25</v>
      </c>
      <c r="FJ33" s="116">
        <f t="shared" si="76"/>
        <v>1</v>
      </c>
      <c r="FK33" s="116" t="str">
        <f t="shared" si="77"/>
        <v>关羽专属武器-魂珠-3 7级</v>
      </c>
      <c r="FL33" s="116">
        <f t="shared" si="78"/>
        <v>3</v>
      </c>
      <c r="FM33" s="116">
        <f t="shared" si="79"/>
        <v>7</v>
      </c>
      <c r="FN33" s="116" t="str">
        <f t="shared" si="80"/>
        <v>金币</v>
      </c>
      <c r="FO33" s="116">
        <f t="shared" si="81"/>
        <v>9000</v>
      </c>
      <c r="FP33" s="116" t="str">
        <f t="shared" si="82"/>
        <v>专属强化石1</v>
      </c>
      <c r="FQ33" s="116">
        <f t="shared" si="83"/>
        <v>12</v>
      </c>
      <c r="FR33" s="116" t="str">
        <f t="shared" si="84"/>
        <v>专属强化石2</v>
      </c>
      <c r="FS33" s="116">
        <f t="shared" si="85"/>
        <v>6</v>
      </c>
      <c r="FT33" s="116">
        <f t="shared" si="86"/>
        <v>0.03</v>
      </c>
      <c r="FU33" s="116">
        <f t="shared" si="87"/>
        <v>1</v>
      </c>
      <c r="FV33" s="116">
        <f t="shared" si="88"/>
        <v>45</v>
      </c>
      <c r="FW33" s="116">
        <f t="shared" si="89"/>
        <v>0</v>
      </c>
      <c r="FX33" s="116">
        <f t="shared" si="90"/>
        <v>1</v>
      </c>
      <c r="FY33" s="116">
        <f t="shared" si="91"/>
        <v>11</v>
      </c>
      <c r="FZ33" s="116">
        <f t="shared" si="92"/>
        <v>1.6500000000000001E-2</v>
      </c>
      <c r="GA33" s="116">
        <f t="shared" si="93"/>
        <v>1</v>
      </c>
      <c r="GB33" s="116">
        <f t="shared" si="94"/>
        <v>21</v>
      </c>
      <c r="GC33" s="116">
        <f t="shared" si="95"/>
        <v>6.6199999999999995E-2</v>
      </c>
      <c r="GD33" s="116">
        <f t="shared" si="96"/>
        <v>1</v>
      </c>
      <c r="GE33" s="116">
        <f t="shared" si="97"/>
        <v>45</v>
      </c>
    </row>
    <row r="34" spans="81:187" ht="16.5" x14ac:dyDescent="0.2">
      <c r="CC34" s="95">
        <v>29</v>
      </c>
      <c r="CD34" s="95">
        <f>INDEX(节奏总表!$AH$4:$AH$153,MATCH(专属武器强化!CC34,节奏总表!$AP$4:$AP$153,1))</f>
        <v>119</v>
      </c>
      <c r="CE34" s="95"/>
      <c r="CF34" s="95">
        <f t="shared" si="12"/>
        <v>6</v>
      </c>
      <c r="CG34" s="14">
        <f t="shared" si="13"/>
        <v>0</v>
      </c>
      <c r="CH34" s="14">
        <f t="shared" si="14"/>
        <v>120</v>
      </c>
      <c r="CI34" s="14">
        <f t="shared" si="15"/>
        <v>60</v>
      </c>
      <c r="CJ34" s="14">
        <f t="shared" si="16"/>
        <v>12</v>
      </c>
      <c r="CK34" s="14"/>
      <c r="CL34" s="14"/>
      <c r="CM34" s="14"/>
      <c r="CN34" s="14"/>
      <c r="CO34" s="14">
        <f>SUM(CG$6:CG34)</f>
        <v>3300</v>
      </c>
      <c r="CP34" s="14">
        <f>SUM(CH$6:CH34)</f>
        <v>2770</v>
      </c>
      <c r="CQ34" s="14">
        <f>SUM(CI$6:CI34)</f>
        <v>535</v>
      </c>
      <c r="CR34" s="14">
        <f>SUM(CJ$6:CJ34)</f>
        <v>72</v>
      </c>
      <c r="CU34" s="97">
        <v>21</v>
      </c>
      <c r="CV34" s="14">
        <f>INDEX(节奏总表!$BW$4:$BW$63,专属武器强化!CU34)</f>
        <v>104</v>
      </c>
      <c r="CW34" s="14">
        <f t="shared" si="17"/>
        <v>3100</v>
      </c>
      <c r="CX34" s="14">
        <f t="shared" si="62"/>
        <v>1750</v>
      </c>
      <c r="CY34" s="14">
        <f t="shared" si="63"/>
        <v>125</v>
      </c>
      <c r="CZ34" s="14">
        <f t="shared" si="64"/>
        <v>0</v>
      </c>
      <c r="DA34" s="97">
        <v>4</v>
      </c>
      <c r="DB34" s="97">
        <v>4</v>
      </c>
      <c r="DC34" s="14">
        <f t="shared" si="104"/>
        <v>0</v>
      </c>
      <c r="DD34" s="14">
        <f t="shared" si="105"/>
        <v>261.72631578947363</v>
      </c>
      <c r="DE34" s="14">
        <f t="shared" si="106"/>
        <v>81.028947368421044</v>
      </c>
      <c r="DF34" s="14">
        <f t="shared" si="107"/>
        <v>0</v>
      </c>
      <c r="DG34" s="97"/>
      <c r="DH34" s="97"/>
      <c r="DI34" s="97">
        <v>10</v>
      </c>
      <c r="DJ34" s="97"/>
      <c r="DK34" s="14">
        <f>CW34-SUM(DC$7:DC34)+SUM(DG$7:DG34)</f>
        <v>563.19999999999982</v>
      </c>
      <c r="DL34" s="14">
        <f>CX34-SUM(DD$7:DD34)+SUM(DH$7:DH34)</f>
        <v>404.58210526315816</v>
      </c>
      <c r="DM34" s="14">
        <f>CY34-SUM(DE$7:DE34)+SUM(DI$7:DI34)</f>
        <v>4.7363157894736787</v>
      </c>
      <c r="DN34" s="14">
        <f>CZ34-SUM(DF$7:DF34)+SUM(DJ$7:DJ34)</f>
        <v>0</v>
      </c>
      <c r="DQ34" s="110">
        <v>29</v>
      </c>
      <c r="DR34" s="14">
        <f t="shared" si="69"/>
        <v>4</v>
      </c>
      <c r="DS34" s="14">
        <f t="shared" si="70"/>
        <v>2</v>
      </c>
      <c r="DT34" s="14">
        <f t="shared" si="111"/>
        <v>0</v>
      </c>
      <c r="DU34" s="14">
        <f t="shared" si="111"/>
        <v>34.896842105263154</v>
      </c>
      <c r="DV34" s="14">
        <f t="shared" si="111"/>
        <v>10.803859649122806</v>
      </c>
      <c r="DW34" s="14">
        <f t="shared" si="111"/>
        <v>0</v>
      </c>
      <c r="DX34" s="14">
        <f t="shared" si="71"/>
        <v>2</v>
      </c>
      <c r="DY34" s="14">
        <f t="shared" si="72"/>
        <v>3</v>
      </c>
      <c r="EC34" s="117">
        <v>3</v>
      </c>
      <c r="ED34" s="117" t="s">
        <v>1038</v>
      </c>
      <c r="EE34" s="117">
        <v>5000</v>
      </c>
      <c r="EF34" t="s">
        <v>946</v>
      </c>
      <c r="EG34">
        <f>ROUND(EI34*DU34/DV34,0)</f>
        <v>3</v>
      </c>
      <c r="EH34" t="s">
        <v>947</v>
      </c>
      <c r="EI34">
        <v>1</v>
      </c>
      <c r="EJ34">
        <f t="shared" si="20"/>
        <v>0.09</v>
      </c>
      <c r="EK34" s="117">
        <v>1</v>
      </c>
      <c r="EL34">
        <f t="shared" si="73"/>
        <v>16</v>
      </c>
      <c r="EN34">
        <f t="shared" si="112"/>
        <v>10.803859649122806</v>
      </c>
      <c r="EP34">
        <v>0</v>
      </c>
      <c r="EQ34">
        <v>1</v>
      </c>
      <c r="ER34">
        <f t="shared" si="22"/>
        <v>4</v>
      </c>
      <c r="ES34" s="103">
        <f t="shared" si="23"/>
        <v>4.6300000000000001E-2</v>
      </c>
      <c r="ET34">
        <v>1</v>
      </c>
      <c r="EU34">
        <f t="shared" si="24"/>
        <v>8</v>
      </c>
      <c r="EV34" s="103">
        <f t="shared" si="25"/>
        <v>0.18509999999999999</v>
      </c>
      <c r="EW34">
        <v>1</v>
      </c>
      <c r="EX34">
        <f t="shared" si="26"/>
        <v>16</v>
      </c>
      <c r="FH34" s="116">
        <v>29</v>
      </c>
      <c r="FI34" s="116">
        <f t="shared" si="75"/>
        <v>26</v>
      </c>
      <c r="FJ34" s="116">
        <f t="shared" si="76"/>
        <v>1</v>
      </c>
      <c r="FK34" s="116" t="str">
        <f t="shared" si="77"/>
        <v>关羽专属武器-魂珠-3 8级</v>
      </c>
      <c r="FL34" s="116">
        <f t="shared" si="78"/>
        <v>3</v>
      </c>
      <c r="FM34" s="116">
        <f t="shared" si="79"/>
        <v>8</v>
      </c>
      <c r="FN34" s="116" t="str">
        <f t="shared" si="80"/>
        <v>金币</v>
      </c>
      <c r="FO34" s="116">
        <f t="shared" si="81"/>
        <v>10000</v>
      </c>
      <c r="FP34" s="116" t="str">
        <f t="shared" si="82"/>
        <v>专属强化石1</v>
      </c>
      <c r="FQ34" s="116">
        <f t="shared" si="83"/>
        <v>16</v>
      </c>
      <c r="FR34" s="116" t="str">
        <f t="shared" si="84"/>
        <v>专属强化石2</v>
      </c>
      <c r="FS34" s="116">
        <f t="shared" si="85"/>
        <v>8</v>
      </c>
      <c r="FT34" s="116">
        <f t="shared" si="86"/>
        <v>0.03</v>
      </c>
      <c r="FU34" s="116">
        <f t="shared" si="87"/>
        <v>1</v>
      </c>
      <c r="FV34" s="116">
        <f t="shared" si="88"/>
        <v>55</v>
      </c>
      <c r="FW34" s="116">
        <f t="shared" si="89"/>
        <v>0</v>
      </c>
      <c r="FX34" s="116">
        <f t="shared" si="90"/>
        <v>1</v>
      </c>
      <c r="FY34" s="116">
        <f t="shared" si="91"/>
        <v>13</v>
      </c>
      <c r="FZ34" s="116">
        <f t="shared" si="92"/>
        <v>1.3599999999999999E-2</v>
      </c>
      <c r="GA34" s="116">
        <f t="shared" si="93"/>
        <v>1</v>
      </c>
      <c r="GB34" s="116">
        <f t="shared" si="94"/>
        <v>26</v>
      </c>
      <c r="GC34" s="116">
        <f t="shared" si="95"/>
        <v>5.45E-2</v>
      </c>
      <c r="GD34" s="116">
        <f t="shared" si="96"/>
        <v>1</v>
      </c>
      <c r="GE34" s="116">
        <f t="shared" si="97"/>
        <v>55</v>
      </c>
    </row>
    <row r="35" spans="81:187" ht="16.5" x14ac:dyDescent="0.2">
      <c r="CC35" s="95">
        <v>30</v>
      </c>
      <c r="CD35" s="95">
        <f>INDEX(节奏总表!$AH$4:$AH$153,MATCH(专属武器强化!CC35,节奏总表!$AP$4:$AP$153,1))</f>
        <v>120</v>
      </c>
      <c r="CE35" s="95"/>
      <c r="CF35" s="95">
        <f t="shared" si="12"/>
        <v>7</v>
      </c>
      <c r="CG35" s="14">
        <f t="shared" si="13"/>
        <v>0</v>
      </c>
      <c r="CH35" s="14">
        <f t="shared" si="14"/>
        <v>70</v>
      </c>
      <c r="CI35" s="14">
        <f t="shared" si="15"/>
        <v>105</v>
      </c>
      <c r="CJ35" s="14">
        <f t="shared" si="16"/>
        <v>14</v>
      </c>
      <c r="CK35" s="14"/>
      <c r="CL35" s="14"/>
      <c r="CM35" s="14"/>
      <c r="CN35" s="14"/>
      <c r="CO35" s="14">
        <f>SUM(CG$6:CG35)</f>
        <v>3300</v>
      </c>
      <c r="CP35" s="14">
        <f>SUM(CH$6:CH35)</f>
        <v>2840</v>
      </c>
      <c r="CQ35" s="14">
        <f>SUM(CI$6:CI35)</f>
        <v>640</v>
      </c>
      <c r="CR35" s="14">
        <f>SUM(CJ$6:CJ35)</f>
        <v>86</v>
      </c>
      <c r="CU35" s="97">
        <v>22</v>
      </c>
      <c r="CV35" s="14">
        <f>INDEX(节奏总表!$BW$4:$BW$63,专属武器强化!CU35)</f>
        <v>107</v>
      </c>
      <c r="CW35" s="14">
        <f t="shared" si="17"/>
        <v>3200</v>
      </c>
      <c r="CX35" s="14">
        <f t="shared" si="62"/>
        <v>1900</v>
      </c>
      <c r="CY35" s="14">
        <f t="shared" si="63"/>
        <v>150</v>
      </c>
      <c r="CZ35" s="14">
        <f t="shared" si="64"/>
        <v>0</v>
      </c>
      <c r="DA35" s="97">
        <v>2</v>
      </c>
      <c r="DB35" s="97">
        <v>7</v>
      </c>
      <c r="DC35" s="14">
        <f t="shared" si="104"/>
        <v>652.67999999999995</v>
      </c>
      <c r="DD35" s="14">
        <f t="shared" si="105"/>
        <v>217.56</v>
      </c>
      <c r="DE35" s="14">
        <f t="shared" si="106"/>
        <v>0</v>
      </c>
      <c r="DF35" s="14">
        <f t="shared" si="107"/>
        <v>0</v>
      </c>
      <c r="DG35" s="97"/>
      <c r="DH35" s="97"/>
      <c r="DI35" s="97"/>
      <c r="DJ35" s="97"/>
      <c r="DK35" s="14">
        <f>CW35-SUM(DC$7:DC35)+SUM(DG$7:DG35)</f>
        <v>10.519999999999982</v>
      </c>
      <c r="DL35" s="14">
        <f>CX35-SUM(DD$7:DD35)+SUM(DH$7:DH35)</f>
        <v>337.02210526315821</v>
      </c>
      <c r="DM35" s="14">
        <f>CY35-SUM(DE$7:DE35)+SUM(DI$7:DI35)</f>
        <v>29.736315789473679</v>
      </c>
      <c r="DN35" s="14">
        <f>CZ35-SUM(DF$7:DF35)+SUM(DJ$7:DJ35)</f>
        <v>0</v>
      </c>
      <c r="DQ35" s="110">
        <v>30</v>
      </c>
      <c r="DR35" s="14">
        <f t="shared" si="69"/>
        <v>4</v>
      </c>
      <c r="DS35" s="14">
        <f t="shared" si="70"/>
        <v>3</v>
      </c>
      <c r="DT35" s="14">
        <f t="shared" si="111"/>
        <v>0</v>
      </c>
      <c r="DU35" s="14">
        <f t="shared" si="111"/>
        <v>52.345263157894728</v>
      </c>
      <c r="DV35" s="14">
        <f t="shared" si="111"/>
        <v>16.205789473684209</v>
      </c>
      <c r="DW35" s="14">
        <f t="shared" si="111"/>
        <v>0</v>
      </c>
      <c r="DX35" s="14">
        <f t="shared" si="71"/>
        <v>2</v>
      </c>
      <c r="DY35" s="14">
        <f t="shared" si="72"/>
        <v>3</v>
      </c>
      <c r="EC35" s="117">
        <v>3</v>
      </c>
      <c r="ED35" s="117" t="s">
        <v>1038</v>
      </c>
      <c r="EE35" s="117">
        <v>6000</v>
      </c>
      <c r="EF35" t="s">
        <v>946</v>
      </c>
      <c r="EG35">
        <f t="shared" ref="EG35:EG50" si="113">ROUND(EI35*DU35/DV35,0)</f>
        <v>3</v>
      </c>
      <c r="EH35" t="s">
        <v>947</v>
      </c>
      <c r="EI35">
        <v>1</v>
      </c>
      <c r="EJ35">
        <f t="shared" si="20"/>
        <v>0.06</v>
      </c>
      <c r="EK35" s="117">
        <v>1</v>
      </c>
      <c r="EL35">
        <f t="shared" si="73"/>
        <v>24</v>
      </c>
      <c r="EN35">
        <f t="shared" si="112"/>
        <v>16.205789473684209</v>
      </c>
      <c r="EP35">
        <v>0</v>
      </c>
      <c r="EQ35">
        <v>1</v>
      </c>
      <c r="ER35">
        <f t="shared" si="22"/>
        <v>6</v>
      </c>
      <c r="ES35" s="103">
        <f t="shared" si="23"/>
        <v>3.09E-2</v>
      </c>
      <c r="ET35">
        <v>1</v>
      </c>
      <c r="EU35">
        <f t="shared" si="24"/>
        <v>11</v>
      </c>
      <c r="EV35" s="103">
        <f t="shared" si="25"/>
        <v>0.1234</v>
      </c>
      <c r="EW35">
        <v>1</v>
      </c>
      <c r="EX35">
        <f t="shared" si="26"/>
        <v>24</v>
      </c>
      <c r="FH35" s="116">
        <v>30</v>
      </c>
      <c r="FI35" s="116">
        <f t="shared" si="75"/>
        <v>27</v>
      </c>
      <c r="FJ35" s="116">
        <f t="shared" si="76"/>
        <v>1</v>
      </c>
      <c r="FK35" s="116" t="str">
        <f t="shared" si="77"/>
        <v>关羽专属武器-魂珠-3 9级</v>
      </c>
      <c r="FL35" s="116">
        <f t="shared" si="78"/>
        <v>3</v>
      </c>
      <c r="FM35" s="116">
        <f t="shared" si="79"/>
        <v>9</v>
      </c>
      <c r="FN35" s="116" t="str">
        <f t="shared" si="80"/>
        <v>金币</v>
      </c>
      <c r="FO35" s="116">
        <f t="shared" si="81"/>
        <v>11000</v>
      </c>
      <c r="FP35" s="116" t="str">
        <f t="shared" si="82"/>
        <v>专属强化石1</v>
      </c>
      <c r="FQ35" s="116">
        <f t="shared" si="83"/>
        <v>20</v>
      </c>
      <c r="FR35" s="116" t="str">
        <f t="shared" si="84"/>
        <v>专属强化石2</v>
      </c>
      <c r="FS35" s="116">
        <f t="shared" si="85"/>
        <v>10</v>
      </c>
      <c r="FT35" s="116">
        <f t="shared" si="86"/>
        <v>0.02</v>
      </c>
      <c r="FU35" s="116">
        <f t="shared" si="87"/>
        <v>1</v>
      </c>
      <c r="FV35" s="116">
        <f t="shared" si="88"/>
        <v>71</v>
      </c>
      <c r="FW35" s="116">
        <f t="shared" si="89"/>
        <v>0</v>
      </c>
      <c r="FX35" s="116">
        <f t="shared" si="90"/>
        <v>1</v>
      </c>
      <c r="FY35" s="116">
        <f t="shared" si="91"/>
        <v>17</v>
      </c>
      <c r="FZ35" s="116">
        <f t="shared" si="92"/>
        <v>1.0500000000000001E-2</v>
      </c>
      <c r="GA35" s="116">
        <f t="shared" si="93"/>
        <v>1</v>
      </c>
      <c r="GB35" s="116">
        <f t="shared" si="94"/>
        <v>33</v>
      </c>
      <c r="GC35" s="116">
        <f t="shared" si="95"/>
        <v>4.2099999999999999E-2</v>
      </c>
      <c r="GD35" s="116">
        <f t="shared" si="96"/>
        <v>1</v>
      </c>
      <c r="GE35" s="116">
        <f t="shared" si="97"/>
        <v>71</v>
      </c>
    </row>
    <row r="36" spans="81:187" ht="16.5" x14ac:dyDescent="0.2">
      <c r="CC36" s="95">
        <v>31</v>
      </c>
      <c r="CD36" s="95">
        <f>INDEX(节奏总表!$AH$4:$AH$153,MATCH(专属武器强化!CC36,节奏总表!$AP$4:$AP$153,1))</f>
        <v>122</v>
      </c>
      <c r="CE36" s="95"/>
      <c r="CF36" s="95">
        <f t="shared" si="12"/>
        <v>7</v>
      </c>
      <c r="CG36" s="14">
        <f t="shared" si="13"/>
        <v>0</v>
      </c>
      <c r="CH36" s="14">
        <f t="shared" si="14"/>
        <v>70</v>
      </c>
      <c r="CI36" s="14">
        <f t="shared" si="15"/>
        <v>105</v>
      </c>
      <c r="CJ36" s="14">
        <f t="shared" si="16"/>
        <v>14</v>
      </c>
      <c r="CK36" s="14"/>
      <c r="CL36" s="14"/>
      <c r="CM36" s="14"/>
      <c r="CN36" s="14"/>
      <c r="CO36" s="14">
        <f>SUM(CG$6:CG36)</f>
        <v>3300</v>
      </c>
      <c r="CP36" s="14">
        <f>SUM(CH$6:CH36)</f>
        <v>2910</v>
      </c>
      <c r="CQ36" s="14">
        <f>SUM(CI$6:CI36)</f>
        <v>745</v>
      </c>
      <c r="CR36" s="14">
        <f>SUM(CJ$6:CJ36)</f>
        <v>100</v>
      </c>
      <c r="CU36" s="97">
        <v>22</v>
      </c>
      <c r="CV36" s="14">
        <f>INDEX(节奏总表!$BW$4:$BW$63,专属武器强化!CU36)</f>
        <v>107</v>
      </c>
      <c r="CW36" s="14">
        <f t="shared" si="17"/>
        <v>3200</v>
      </c>
      <c r="CX36" s="14">
        <f t="shared" si="62"/>
        <v>1900</v>
      </c>
      <c r="CY36" s="14">
        <f t="shared" si="63"/>
        <v>150</v>
      </c>
      <c r="CZ36" s="14">
        <f t="shared" si="64"/>
        <v>0</v>
      </c>
      <c r="DA36" s="97">
        <v>5</v>
      </c>
      <c r="DB36" s="97">
        <v>1</v>
      </c>
      <c r="DC36" s="14">
        <f t="shared" si="104"/>
        <v>0</v>
      </c>
      <c r="DD36" s="14">
        <f t="shared" si="105"/>
        <v>61.069473684210521</v>
      </c>
      <c r="DE36" s="14">
        <f t="shared" si="106"/>
        <v>32.411578947368419</v>
      </c>
      <c r="DF36" s="14">
        <f t="shared" si="107"/>
        <v>0</v>
      </c>
      <c r="DG36" s="97"/>
      <c r="DH36" s="97"/>
      <c r="DI36" s="97">
        <v>6</v>
      </c>
      <c r="DJ36" s="97"/>
      <c r="DK36" s="14">
        <f>CW36-SUM(DC$7:DC36)+SUM(DG$7:DG36)</f>
        <v>10.519999999999982</v>
      </c>
      <c r="DL36" s="14">
        <f>CX36-SUM(DD$7:DD36)+SUM(DH$7:DH36)</f>
        <v>275.9526315789476</v>
      </c>
      <c r="DM36" s="14">
        <f>CY36-SUM(DE$7:DE36)+SUM(DI$7:DI36)</f>
        <v>3.324736842105267</v>
      </c>
      <c r="DN36" s="14">
        <f>CZ36-SUM(DF$7:DF36)+SUM(DJ$7:DJ36)</f>
        <v>0</v>
      </c>
      <c r="DQ36" s="110">
        <v>31</v>
      </c>
      <c r="DR36" s="14">
        <f t="shared" si="69"/>
        <v>4</v>
      </c>
      <c r="DS36" s="14">
        <f t="shared" si="70"/>
        <v>4</v>
      </c>
      <c r="DT36" s="14">
        <f t="shared" si="111"/>
        <v>0</v>
      </c>
      <c r="DU36" s="14">
        <f t="shared" si="111"/>
        <v>87.242105263157882</v>
      </c>
      <c r="DV36" s="14">
        <f t="shared" si="111"/>
        <v>27.009649122807016</v>
      </c>
      <c r="DW36" s="14">
        <f t="shared" si="111"/>
        <v>0</v>
      </c>
      <c r="DX36" s="14">
        <f t="shared" si="71"/>
        <v>2</v>
      </c>
      <c r="DY36" s="14">
        <f t="shared" si="72"/>
        <v>3</v>
      </c>
      <c r="EC36" s="117">
        <v>3</v>
      </c>
      <c r="ED36" s="117" t="s">
        <v>1038</v>
      </c>
      <c r="EE36" s="117">
        <v>7000</v>
      </c>
      <c r="EF36" t="s">
        <v>946</v>
      </c>
      <c r="EG36">
        <f t="shared" si="113"/>
        <v>6</v>
      </c>
      <c r="EH36" t="s">
        <v>947</v>
      </c>
      <c r="EI36">
        <v>2</v>
      </c>
      <c r="EJ36">
        <f t="shared" si="20"/>
        <v>7.0000000000000007E-2</v>
      </c>
      <c r="EK36" s="117">
        <v>1</v>
      </c>
      <c r="EL36">
        <f t="shared" si="73"/>
        <v>20</v>
      </c>
      <c r="EN36">
        <f t="shared" si="112"/>
        <v>13.504824561403508</v>
      </c>
      <c r="EP36">
        <v>0</v>
      </c>
      <c r="EQ36">
        <v>1</v>
      </c>
      <c r="ER36">
        <f t="shared" si="22"/>
        <v>5</v>
      </c>
      <c r="ES36" s="103">
        <f t="shared" si="23"/>
        <v>3.6999999999999998E-2</v>
      </c>
      <c r="ET36">
        <v>1</v>
      </c>
      <c r="EU36">
        <f t="shared" si="24"/>
        <v>9</v>
      </c>
      <c r="EV36" s="103">
        <f t="shared" si="25"/>
        <v>0.14810000000000001</v>
      </c>
      <c r="EW36">
        <v>1</v>
      </c>
      <c r="EX36">
        <f t="shared" si="26"/>
        <v>20</v>
      </c>
      <c r="FH36" s="116">
        <v>31</v>
      </c>
      <c r="FI36" s="116">
        <f t="shared" si="75"/>
        <v>0</v>
      </c>
      <c r="FJ36" s="116">
        <f t="shared" si="76"/>
        <v>1</v>
      </c>
      <c r="FK36" s="116" t="str">
        <f t="shared" si="77"/>
        <v>关羽专属武器-魂珠-4 0级</v>
      </c>
      <c r="FL36" s="116">
        <f t="shared" si="78"/>
        <v>4</v>
      </c>
      <c r="FM36" s="116">
        <f t="shared" si="79"/>
        <v>0</v>
      </c>
      <c r="FN36" s="116" t="str">
        <f t="shared" si="80"/>
        <v/>
      </c>
      <c r="FO36" s="116" t="str">
        <f t="shared" si="81"/>
        <v/>
      </c>
      <c r="FP36" s="116" t="str">
        <f t="shared" si="82"/>
        <v/>
      </c>
      <c r="FQ36" s="116" t="str">
        <f t="shared" si="83"/>
        <v/>
      </c>
      <c r="FR36" s="116" t="str">
        <f t="shared" si="84"/>
        <v/>
      </c>
      <c r="FS36" s="116" t="str">
        <f t="shared" si="85"/>
        <v/>
      </c>
      <c r="FT36" s="116" t="str">
        <f t="shared" si="86"/>
        <v/>
      </c>
      <c r="FU36" s="116" t="str">
        <f t="shared" si="87"/>
        <v/>
      </c>
      <c r="FV36" s="116" t="str">
        <f t="shared" si="88"/>
        <v/>
      </c>
      <c r="FW36" s="116" t="str">
        <f t="shared" si="89"/>
        <v/>
      </c>
      <c r="FX36" s="116" t="str">
        <f t="shared" si="90"/>
        <v/>
      </c>
      <c r="FY36" s="116" t="str">
        <f t="shared" si="91"/>
        <v/>
      </c>
      <c r="FZ36" s="116" t="str">
        <f t="shared" si="92"/>
        <v/>
      </c>
      <c r="GA36" s="116" t="str">
        <f t="shared" si="93"/>
        <v/>
      </c>
      <c r="GB36" s="116" t="str">
        <f t="shared" si="94"/>
        <v/>
      </c>
      <c r="GC36" s="116" t="str">
        <f t="shared" si="95"/>
        <v/>
      </c>
      <c r="GD36" s="116" t="str">
        <f t="shared" si="96"/>
        <v/>
      </c>
      <c r="GE36" s="116" t="str">
        <f t="shared" si="97"/>
        <v/>
      </c>
    </row>
    <row r="37" spans="81:187" ht="16.5" x14ac:dyDescent="0.2">
      <c r="CC37" s="95">
        <v>32</v>
      </c>
      <c r="CD37" s="95">
        <f>INDEX(节奏总表!$AH$4:$AH$153,MATCH(专属武器强化!CC37,节奏总表!$AP$4:$AP$153,1))</f>
        <v>123</v>
      </c>
      <c r="CE37" s="95"/>
      <c r="CF37" s="95">
        <f t="shared" si="12"/>
        <v>7</v>
      </c>
      <c r="CG37" s="14">
        <f t="shared" si="13"/>
        <v>0</v>
      </c>
      <c r="CH37" s="14">
        <f t="shared" si="14"/>
        <v>70</v>
      </c>
      <c r="CI37" s="14">
        <f t="shared" si="15"/>
        <v>105</v>
      </c>
      <c r="CJ37" s="14">
        <f t="shared" si="16"/>
        <v>14</v>
      </c>
      <c r="CK37" s="14"/>
      <c r="CL37" s="14"/>
      <c r="CM37" s="14"/>
      <c r="CN37" s="14"/>
      <c r="CO37" s="14">
        <f>SUM(CG$6:CG37)</f>
        <v>3300</v>
      </c>
      <c r="CP37" s="14">
        <f>SUM(CH$6:CH37)</f>
        <v>2980</v>
      </c>
      <c r="CQ37" s="14">
        <f>SUM(CI$6:CI37)</f>
        <v>850</v>
      </c>
      <c r="CR37" s="14">
        <f>SUM(CJ$6:CJ37)</f>
        <v>114</v>
      </c>
      <c r="CU37" s="97">
        <v>23</v>
      </c>
      <c r="CV37" s="14">
        <f>INDEX(节奏总表!$BW$4:$BW$63,专属武器强化!CU37)</f>
        <v>108</v>
      </c>
      <c r="CW37" s="14">
        <f t="shared" si="17"/>
        <v>3300</v>
      </c>
      <c r="CX37" s="14">
        <f t="shared" si="62"/>
        <v>2050</v>
      </c>
      <c r="CY37" s="14">
        <f t="shared" si="63"/>
        <v>175</v>
      </c>
      <c r="CZ37" s="14">
        <f t="shared" si="64"/>
        <v>0</v>
      </c>
      <c r="DA37" s="97">
        <v>0</v>
      </c>
      <c r="DB37" s="97">
        <v>0</v>
      </c>
      <c r="DC37" s="14">
        <f t="shared" si="104"/>
        <v>0</v>
      </c>
      <c r="DD37" s="14">
        <f t="shared" si="105"/>
        <v>0</v>
      </c>
      <c r="DE37" s="14">
        <f t="shared" si="106"/>
        <v>0</v>
      </c>
      <c r="DF37" s="14">
        <f t="shared" si="107"/>
        <v>0</v>
      </c>
      <c r="DG37" s="97"/>
      <c r="DH37" s="97"/>
      <c r="DI37" s="97"/>
      <c r="DJ37" s="97"/>
      <c r="DK37" s="14">
        <f>CW37-SUM(DC$7:DC37)+SUM(DG$7:DG37)</f>
        <v>110.51999999999998</v>
      </c>
      <c r="DL37" s="14">
        <f>CX37-SUM(DD$7:DD37)+SUM(DH$7:DH37)</f>
        <v>425.9526315789476</v>
      </c>
      <c r="DM37" s="14">
        <f>CY37-SUM(DE$7:DE37)+SUM(DI$7:DI37)</f>
        <v>28.324736842105267</v>
      </c>
      <c r="DN37" s="14">
        <f>CZ37-SUM(DF$7:DF37)+SUM(DJ$7:DJ37)</f>
        <v>0</v>
      </c>
      <c r="DQ37" s="110">
        <v>32</v>
      </c>
      <c r="DR37" s="14">
        <f t="shared" si="69"/>
        <v>4</v>
      </c>
      <c r="DS37" s="14">
        <f t="shared" si="70"/>
        <v>5</v>
      </c>
      <c r="DT37" s="14">
        <f t="shared" si="111"/>
        <v>0</v>
      </c>
      <c r="DU37" s="14">
        <f t="shared" si="111"/>
        <v>139.58736842105262</v>
      </c>
      <c r="DV37" s="14">
        <f t="shared" si="111"/>
        <v>43.215438596491225</v>
      </c>
      <c r="DW37" s="14">
        <f t="shared" si="111"/>
        <v>0</v>
      </c>
      <c r="DX37" s="14">
        <f t="shared" si="71"/>
        <v>2</v>
      </c>
      <c r="DY37" s="14">
        <f t="shared" si="72"/>
        <v>3</v>
      </c>
      <c r="EC37" s="117">
        <v>3</v>
      </c>
      <c r="ED37" s="117" t="s">
        <v>1038</v>
      </c>
      <c r="EE37" s="117">
        <v>8000</v>
      </c>
      <c r="EF37" t="s">
        <v>946</v>
      </c>
      <c r="EG37">
        <f t="shared" si="113"/>
        <v>6</v>
      </c>
      <c r="EH37" t="s">
        <v>947</v>
      </c>
      <c r="EI37">
        <v>2</v>
      </c>
      <c r="EJ37">
        <f t="shared" si="20"/>
        <v>0.05</v>
      </c>
      <c r="EK37" s="117">
        <v>1</v>
      </c>
      <c r="EL37">
        <f t="shared" si="73"/>
        <v>32</v>
      </c>
      <c r="EN37">
        <f t="shared" si="112"/>
        <v>21.607719298245613</v>
      </c>
      <c r="EP37">
        <v>0</v>
      </c>
      <c r="EQ37">
        <v>1</v>
      </c>
      <c r="ER37">
        <f t="shared" si="22"/>
        <v>8</v>
      </c>
      <c r="ES37" s="103">
        <f t="shared" si="23"/>
        <v>2.3099999999999999E-2</v>
      </c>
      <c r="ET37">
        <v>1</v>
      </c>
      <c r="EU37">
        <f t="shared" si="24"/>
        <v>15</v>
      </c>
      <c r="EV37" s="103">
        <f t="shared" si="25"/>
        <v>9.2600000000000002E-2</v>
      </c>
      <c r="EW37">
        <v>1</v>
      </c>
      <c r="EX37">
        <f t="shared" si="26"/>
        <v>32</v>
      </c>
      <c r="FH37" s="116">
        <v>32</v>
      </c>
      <c r="FI37" s="116">
        <f t="shared" si="75"/>
        <v>28</v>
      </c>
      <c r="FJ37" s="116">
        <f t="shared" si="76"/>
        <v>1</v>
      </c>
      <c r="FK37" s="116" t="str">
        <f t="shared" si="77"/>
        <v>关羽专属武器-魂珠-4 1级</v>
      </c>
      <c r="FL37" s="116">
        <f t="shared" si="78"/>
        <v>4</v>
      </c>
      <c r="FM37" s="116">
        <f t="shared" si="79"/>
        <v>1</v>
      </c>
      <c r="FN37" s="116" t="str">
        <f t="shared" si="80"/>
        <v>金币</v>
      </c>
      <c r="FO37" s="116">
        <f t="shared" si="81"/>
        <v>4000</v>
      </c>
      <c r="FP37" s="116" t="str">
        <f t="shared" si="82"/>
        <v>专属强化石2</v>
      </c>
      <c r="FQ37" s="116">
        <f t="shared" si="83"/>
        <v>3</v>
      </c>
      <c r="FR37" s="116" t="str">
        <f t="shared" si="84"/>
        <v>专属强化石3</v>
      </c>
      <c r="FS37" s="116">
        <f t="shared" si="85"/>
        <v>1</v>
      </c>
      <c r="FT37" s="116">
        <f t="shared" si="86"/>
        <v>0.19</v>
      </c>
      <c r="FU37" s="116">
        <f t="shared" si="87"/>
        <v>1</v>
      </c>
      <c r="FV37" s="116">
        <f t="shared" si="88"/>
        <v>8</v>
      </c>
      <c r="FW37" s="116">
        <f t="shared" si="89"/>
        <v>0</v>
      </c>
      <c r="FX37" s="116">
        <f t="shared" si="90"/>
        <v>1</v>
      </c>
      <c r="FY37" s="116">
        <f t="shared" si="91"/>
        <v>2</v>
      </c>
      <c r="FZ37" s="116">
        <f t="shared" si="92"/>
        <v>9.2600000000000002E-2</v>
      </c>
      <c r="GA37" s="116">
        <f t="shared" si="93"/>
        <v>1</v>
      </c>
      <c r="GB37" s="116">
        <f t="shared" si="94"/>
        <v>4</v>
      </c>
      <c r="GC37" s="116">
        <f t="shared" si="95"/>
        <v>0.37019999999999997</v>
      </c>
      <c r="GD37" s="116">
        <f t="shared" si="96"/>
        <v>1</v>
      </c>
      <c r="GE37" s="116">
        <f t="shared" si="97"/>
        <v>8</v>
      </c>
    </row>
    <row r="38" spans="81:187" ht="16.5" x14ac:dyDescent="0.2">
      <c r="CC38" s="95">
        <v>33</v>
      </c>
      <c r="CD38" s="95">
        <f>INDEX(节奏总表!$AH$4:$AH$153,MATCH(专属武器强化!CC38,节奏总表!$AP$4:$AP$153,1))</f>
        <v>124</v>
      </c>
      <c r="CE38" s="95"/>
      <c r="CF38" s="95">
        <f t="shared" ref="CF38:CF65" si="114">MATCH(CD38,$B$6:$B$15,1)-1</f>
        <v>7</v>
      </c>
      <c r="CG38" s="14">
        <f t="shared" ref="CG38:CG65" si="115">IF($CF38&gt;0,INDEX(AD$7:AD$15,$CF38),0)*$B$3</f>
        <v>0</v>
      </c>
      <c r="CH38" s="14">
        <f t="shared" ref="CH38:CH65" si="116">IF($CF38&gt;0,INDEX(AE$7:AE$15,$CF38),0)*$B$3</f>
        <v>70</v>
      </c>
      <c r="CI38" s="14">
        <f t="shared" ref="CI38:CI65" si="117">IF($CF38&gt;0,INDEX(AF$7:AF$15,$CF38),0)*$B$3</f>
        <v>105</v>
      </c>
      <c r="CJ38" s="14">
        <f t="shared" ref="CJ38:CJ65" si="118">IF($CF38&gt;0,INDEX(AG$7:AG$15,$CF38),0)*$B$3</f>
        <v>14</v>
      </c>
      <c r="CK38" s="14"/>
      <c r="CL38" s="14"/>
      <c r="CM38" s="14"/>
      <c r="CN38" s="14"/>
      <c r="CO38" s="14">
        <f>SUM(CG$6:CG38)</f>
        <v>3300</v>
      </c>
      <c r="CP38" s="14">
        <f>SUM(CH$6:CH38)</f>
        <v>3050</v>
      </c>
      <c r="CQ38" s="14">
        <f>SUM(CI$6:CI38)</f>
        <v>955</v>
      </c>
      <c r="CR38" s="14">
        <f>SUM(CJ$6:CJ38)</f>
        <v>128</v>
      </c>
      <c r="CU38" s="97">
        <v>24</v>
      </c>
      <c r="CV38" s="14">
        <f>INDEX(节奏总表!$BW$4:$BW$63,专属武器强化!CU38)</f>
        <v>110</v>
      </c>
      <c r="CW38" s="14">
        <f t="shared" ref="CW38:CW65" si="119">INDEX(CO$6:CO$65,$CU38)</f>
        <v>3300</v>
      </c>
      <c r="CX38" s="14">
        <f t="shared" si="62"/>
        <v>2170</v>
      </c>
      <c r="CY38" s="14">
        <f t="shared" si="63"/>
        <v>235</v>
      </c>
      <c r="CZ38" s="14">
        <f t="shared" si="64"/>
        <v>12</v>
      </c>
      <c r="DA38" s="97">
        <v>5</v>
      </c>
      <c r="DB38" s="97">
        <v>2</v>
      </c>
      <c r="DC38" s="14">
        <f t="shared" si="104"/>
        <v>0</v>
      </c>
      <c r="DD38" s="14">
        <f t="shared" si="105"/>
        <v>122.13894736842104</v>
      </c>
      <c r="DE38" s="14">
        <f t="shared" si="106"/>
        <v>64.823157894736838</v>
      </c>
      <c r="DF38" s="14">
        <f t="shared" si="107"/>
        <v>0</v>
      </c>
      <c r="DG38" s="97"/>
      <c r="DH38" s="97"/>
      <c r="DI38" s="97"/>
      <c r="DJ38" s="97"/>
      <c r="DK38" s="14">
        <f>CW38-SUM(DC$7:DC38)+SUM(DG$7:DG38)</f>
        <v>110.51999999999998</v>
      </c>
      <c r="DL38" s="14">
        <f>CX38-SUM(DD$7:DD38)+SUM(DH$7:DH38)</f>
        <v>423.81368421052662</v>
      </c>
      <c r="DM38" s="14">
        <f>CY38-SUM(DE$7:DE38)+SUM(DI$7:DI38)</f>
        <v>23.501578947368444</v>
      </c>
      <c r="DN38" s="14">
        <f>CZ38-SUM(DF$7:DF38)+SUM(DJ$7:DJ38)</f>
        <v>12</v>
      </c>
      <c r="DQ38" s="110">
        <v>33</v>
      </c>
      <c r="DR38" s="14">
        <f t="shared" si="69"/>
        <v>4</v>
      </c>
      <c r="DS38" s="14">
        <f t="shared" si="70"/>
        <v>6</v>
      </c>
      <c r="DT38" s="14">
        <f t="shared" si="111"/>
        <v>0</v>
      </c>
      <c r="DU38" s="14">
        <f t="shared" si="111"/>
        <v>226.82947368421051</v>
      </c>
      <c r="DV38" s="14">
        <f t="shared" si="111"/>
        <v>70.22508771929823</v>
      </c>
      <c r="DW38" s="14">
        <f t="shared" si="111"/>
        <v>0</v>
      </c>
      <c r="DX38" s="14">
        <f t="shared" si="71"/>
        <v>2</v>
      </c>
      <c r="DY38" s="14">
        <f t="shared" si="72"/>
        <v>3</v>
      </c>
      <c r="EC38" s="117">
        <v>3</v>
      </c>
      <c r="ED38" s="117" t="s">
        <v>1038</v>
      </c>
      <c r="EE38" s="117">
        <v>9000</v>
      </c>
      <c r="EF38" t="s">
        <v>946</v>
      </c>
      <c r="EG38">
        <f t="shared" si="113"/>
        <v>6</v>
      </c>
      <c r="EH38" t="s">
        <v>947</v>
      </c>
      <c r="EI38">
        <v>2</v>
      </c>
      <c r="EJ38">
        <f t="shared" ref="EJ38:EJ69" si="120">ROUND(1/EN38,2)</f>
        <v>0.03</v>
      </c>
      <c r="EK38" s="117">
        <v>1</v>
      </c>
      <c r="EL38">
        <f t="shared" si="73"/>
        <v>53</v>
      </c>
      <c r="EN38">
        <f t="shared" si="112"/>
        <v>35.112543859649115</v>
      </c>
      <c r="EP38">
        <v>0</v>
      </c>
      <c r="EQ38">
        <v>1</v>
      </c>
      <c r="ER38">
        <f t="shared" ref="ER38:ER69" si="121">ROUND(EN38*0.35,0)</f>
        <v>12</v>
      </c>
      <c r="ES38" s="103">
        <f t="shared" ref="ES38:ES69" si="122">ROUND(1/EN38/2,4)</f>
        <v>1.4200000000000001E-2</v>
      </c>
      <c r="ET38">
        <v>1</v>
      </c>
      <c r="EU38">
        <f t="shared" ref="EU38:EU69" si="123">ROUND(EN38*0.7,0)</f>
        <v>25</v>
      </c>
      <c r="EV38" s="103">
        <f t="shared" ref="EV38:EV69" si="124">ROUND(2/EN38,4)</f>
        <v>5.7000000000000002E-2</v>
      </c>
      <c r="EW38">
        <v>1</v>
      </c>
      <c r="EX38">
        <f t="shared" ref="EX38:EX69" si="125">ROUND(EN38*1.5,0)</f>
        <v>53</v>
      </c>
      <c r="FH38" s="116">
        <v>33</v>
      </c>
      <c r="FI38" s="116">
        <f t="shared" si="75"/>
        <v>29</v>
      </c>
      <c r="FJ38" s="116">
        <f t="shared" si="76"/>
        <v>1</v>
      </c>
      <c r="FK38" s="116" t="str">
        <f t="shared" si="77"/>
        <v>关羽专属武器-魂珠-4 2级</v>
      </c>
      <c r="FL38" s="116">
        <f t="shared" si="78"/>
        <v>4</v>
      </c>
      <c r="FM38" s="116">
        <f t="shared" si="79"/>
        <v>2</v>
      </c>
      <c r="FN38" s="116" t="str">
        <f t="shared" si="80"/>
        <v>金币</v>
      </c>
      <c r="FO38" s="116">
        <f t="shared" si="81"/>
        <v>5000</v>
      </c>
      <c r="FP38" s="116" t="str">
        <f t="shared" si="82"/>
        <v>专属强化石2</v>
      </c>
      <c r="FQ38" s="116">
        <f t="shared" si="83"/>
        <v>3</v>
      </c>
      <c r="FR38" s="116" t="str">
        <f t="shared" si="84"/>
        <v>专属强化石3</v>
      </c>
      <c r="FS38" s="116">
        <f t="shared" si="85"/>
        <v>1</v>
      </c>
      <c r="FT38" s="116">
        <f t="shared" si="86"/>
        <v>0.09</v>
      </c>
      <c r="FU38" s="116">
        <f t="shared" si="87"/>
        <v>1</v>
      </c>
      <c r="FV38" s="116">
        <f t="shared" si="88"/>
        <v>16</v>
      </c>
      <c r="FW38" s="116">
        <f t="shared" si="89"/>
        <v>0</v>
      </c>
      <c r="FX38" s="116">
        <f t="shared" si="90"/>
        <v>1</v>
      </c>
      <c r="FY38" s="116">
        <f t="shared" si="91"/>
        <v>4</v>
      </c>
      <c r="FZ38" s="116">
        <f t="shared" si="92"/>
        <v>4.6300000000000001E-2</v>
      </c>
      <c r="GA38" s="116">
        <f t="shared" si="93"/>
        <v>1</v>
      </c>
      <c r="GB38" s="116">
        <f t="shared" si="94"/>
        <v>8</v>
      </c>
      <c r="GC38" s="116">
        <f t="shared" si="95"/>
        <v>0.18509999999999999</v>
      </c>
      <c r="GD38" s="116">
        <f t="shared" si="96"/>
        <v>1</v>
      </c>
      <c r="GE38" s="116">
        <f t="shared" si="97"/>
        <v>16</v>
      </c>
    </row>
    <row r="39" spans="81:187" ht="16.5" x14ac:dyDescent="0.2">
      <c r="CC39" s="95">
        <v>34</v>
      </c>
      <c r="CD39" s="95">
        <f>INDEX(节奏总表!$AH$4:$AH$153,MATCH(专属武器强化!CC39,节奏总表!$AP$4:$AP$153,1))</f>
        <v>126</v>
      </c>
      <c r="CE39" s="95"/>
      <c r="CF39" s="95">
        <f t="shared" si="114"/>
        <v>7</v>
      </c>
      <c r="CG39" s="14">
        <f t="shared" si="115"/>
        <v>0</v>
      </c>
      <c r="CH39" s="14">
        <f t="shared" si="116"/>
        <v>70</v>
      </c>
      <c r="CI39" s="14">
        <f t="shared" si="117"/>
        <v>105</v>
      </c>
      <c r="CJ39" s="14">
        <f t="shared" si="118"/>
        <v>14</v>
      </c>
      <c r="CK39" s="14"/>
      <c r="CL39" s="14"/>
      <c r="CM39" s="14"/>
      <c r="CN39" s="14"/>
      <c r="CO39" s="14">
        <f>SUM(CG$6:CG39)</f>
        <v>3300</v>
      </c>
      <c r="CP39" s="14">
        <f>SUM(CH$6:CH39)</f>
        <v>3120</v>
      </c>
      <c r="CQ39" s="14">
        <f>SUM(CI$6:CI39)</f>
        <v>1060</v>
      </c>
      <c r="CR39" s="14">
        <f>SUM(CJ$6:CJ39)</f>
        <v>142</v>
      </c>
      <c r="CU39" s="97">
        <v>25</v>
      </c>
      <c r="CV39" s="14">
        <f>INDEX(节奏总表!$BW$4:$BW$63,专属武器强化!CU39)</f>
        <v>112</v>
      </c>
      <c r="CW39" s="14">
        <f t="shared" si="119"/>
        <v>3300</v>
      </c>
      <c r="CX39" s="14">
        <f t="shared" si="62"/>
        <v>2290</v>
      </c>
      <c r="CY39" s="14">
        <f t="shared" si="63"/>
        <v>295</v>
      </c>
      <c r="CZ39" s="14">
        <f t="shared" si="64"/>
        <v>24</v>
      </c>
      <c r="DA39" s="97">
        <v>0</v>
      </c>
      <c r="DB39" s="97">
        <v>0</v>
      </c>
      <c r="DC39" s="14">
        <f t="shared" si="104"/>
        <v>0</v>
      </c>
      <c r="DD39" s="14">
        <f t="shared" si="105"/>
        <v>0</v>
      </c>
      <c r="DE39" s="14">
        <f t="shared" si="106"/>
        <v>0</v>
      </c>
      <c r="DF39" s="14">
        <f t="shared" si="107"/>
        <v>0</v>
      </c>
      <c r="DG39" s="97"/>
      <c r="DH39" s="97"/>
      <c r="DI39" s="97"/>
      <c r="DJ39" s="97"/>
      <c r="DK39" s="14">
        <f>CW39-SUM(DC$7:DC39)+SUM(DG$7:DG39)</f>
        <v>110.51999999999998</v>
      </c>
      <c r="DL39" s="14">
        <f>CX39-SUM(DD$7:DD39)+SUM(DH$7:DH39)</f>
        <v>543.81368421052662</v>
      </c>
      <c r="DM39" s="14">
        <f>CY39-SUM(DE$7:DE39)+SUM(DI$7:DI39)</f>
        <v>83.501578947368444</v>
      </c>
      <c r="DN39" s="14">
        <f>CZ39-SUM(DF$7:DF39)+SUM(DJ$7:DJ39)</f>
        <v>24</v>
      </c>
      <c r="DQ39" s="110">
        <v>34</v>
      </c>
      <c r="DR39" s="14">
        <f t="shared" si="69"/>
        <v>4</v>
      </c>
      <c r="DS39" s="14">
        <f t="shared" si="70"/>
        <v>7</v>
      </c>
      <c r="DT39" s="14">
        <f t="shared" si="111"/>
        <v>0</v>
      </c>
      <c r="DU39" s="14">
        <f t="shared" si="111"/>
        <v>366.41684210526313</v>
      </c>
      <c r="DV39" s="14">
        <f t="shared" si="111"/>
        <v>113.44052631578946</v>
      </c>
      <c r="DW39" s="14">
        <f t="shared" si="111"/>
        <v>0</v>
      </c>
      <c r="DX39" s="14">
        <f t="shared" si="71"/>
        <v>2</v>
      </c>
      <c r="DY39" s="14">
        <f t="shared" si="72"/>
        <v>3</v>
      </c>
      <c r="EC39" s="117">
        <v>3</v>
      </c>
      <c r="ED39" s="117" t="s">
        <v>1038</v>
      </c>
      <c r="EE39" s="117">
        <v>10000</v>
      </c>
      <c r="EF39" t="s">
        <v>946</v>
      </c>
      <c r="EG39">
        <f t="shared" si="113"/>
        <v>10</v>
      </c>
      <c r="EH39" t="s">
        <v>947</v>
      </c>
      <c r="EI39">
        <v>3</v>
      </c>
      <c r="EJ39">
        <f t="shared" si="120"/>
        <v>0.03</v>
      </c>
      <c r="EK39" s="117">
        <v>1</v>
      </c>
      <c r="EL39">
        <f t="shared" si="73"/>
        <v>57</v>
      </c>
      <c r="EN39">
        <f t="shared" si="112"/>
        <v>37.813508771929818</v>
      </c>
      <c r="EP39">
        <v>0</v>
      </c>
      <c r="EQ39">
        <v>1</v>
      </c>
      <c r="ER39">
        <f t="shared" si="121"/>
        <v>13</v>
      </c>
      <c r="ES39" s="103">
        <f t="shared" si="122"/>
        <v>1.32E-2</v>
      </c>
      <c r="ET39">
        <v>1</v>
      </c>
      <c r="EU39">
        <f t="shared" si="123"/>
        <v>26</v>
      </c>
      <c r="EV39" s="103">
        <f t="shared" si="124"/>
        <v>5.2900000000000003E-2</v>
      </c>
      <c r="EW39">
        <v>1</v>
      </c>
      <c r="EX39">
        <f t="shared" si="125"/>
        <v>57</v>
      </c>
      <c r="FH39" s="116">
        <v>34</v>
      </c>
      <c r="FI39" s="116">
        <f t="shared" si="75"/>
        <v>30</v>
      </c>
      <c r="FJ39" s="116">
        <f t="shared" si="76"/>
        <v>1</v>
      </c>
      <c r="FK39" s="116" t="str">
        <f t="shared" si="77"/>
        <v>关羽专属武器-魂珠-4 3级</v>
      </c>
      <c r="FL39" s="116">
        <f t="shared" si="78"/>
        <v>4</v>
      </c>
      <c r="FM39" s="116">
        <f t="shared" si="79"/>
        <v>3</v>
      </c>
      <c r="FN39" s="116" t="str">
        <f t="shared" si="80"/>
        <v>金币</v>
      </c>
      <c r="FO39" s="116">
        <f t="shared" si="81"/>
        <v>6000</v>
      </c>
      <c r="FP39" s="116" t="str">
        <f t="shared" si="82"/>
        <v>专属强化石2</v>
      </c>
      <c r="FQ39" s="116">
        <f t="shared" si="83"/>
        <v>3</v>
      </c>
      <c r="FR39" s="116" t="str">
        <f t="shared" si="84"/>
        <v>专属强化石3</v>
      </c>
      <c r="FS39" s="116">
        <f t="shared" si="85"/>
        <v>1</v>
      </c>
      <c r="FT39" s="116">
        <f t="shared" si="86"/>
        <v>0.06</v>
      </c>
      <c r="FU39" s="116">
        <f t="shared" si="87"/>
        <v>1</v>
      </c>
      <c r="FV39" s="116">
        <f t="shared" si="88"/>
        <v>24</v>
      </c>
      <c r="FW39" s="116">
        <f t="shared" si="89"/>
        <v>0</v>
      </c>
      <c r="FX39" s="116">
        <f t="shared" si="90"/>
        <v>1</v>
      </c>
      <c r="FY39" s="116">
        <f t="shared" si="91"/>
        <v>6</v>
      </c>
      <c r="FZ39" s="116">
        <f t="shared" si="92"/>
        <v>3.09E-2</v>
      </c>
      <c r="GA39" s="116">
        <f t="shared" si="93"/>
        <v>1</v>
      </c>
      <c r="GB39" s="116">
        <f t="shared" si="94"/>
        <v>11</v>
      </c>
      <c r="GC39" s="116">
        <f t="shared" si="95"/>
        <v>0.1234</v>
      </c>
      <c r="GD39" s="116">
        <f t="shared" si="96"/>
        <v>1</v>
      </c>
      <c r="GE39" s="116">
        <f t="shared" si="97"/>
        <v>24</v>
      </c>
    </row>
    <row r="40" spans="81:187" ht="16.5" x14ac:dyDescent="0.2">
      <c r="CC40" s="95">
        <v>35</v>
      </c>
      <c r="CD40" s="95">
        <f>INDEX(节奏总表!$AH$4:$AH$153,MATCH(专属武器强化!CC40,节奏总表!$AP$4:$AP$153,1))</f>
        <v>127</v>
      </c>
      <c r="CE40" s="95">
        <v>7</v>
      </c>
      <c r="CF40" s="95">
        <f t="shared" si="114"/>
        <v>7</v>
      </c>
      <c r="CG40" s="14">
        <f t="shared" si="115"/>
        <v>0</v>
      </c>
      <c r="CH40" s="14">
        <f t="shared" si="116"/>
        <v>70</v>
      </c>
      <c r="CI40" s="14">
        <f t="shared" si="117"/>
        <v>105</v>
      </c>
      <c r="CJ40" s="14">
        <f t="shared" si="118"/>
        <v>14</v>
      </c>
      <c r="CK40" s="14"/>
      <c r="CL40" s="14"/>
      <c r="CM40" s="14"/>
      <c r="CN40" s="14"/>
      <c r="CO40" s="14">
        <f>SUM(CG$6:CG40)</f>
        <v>3300</v>
      </c>
      <c r="CP40" s="14">
        <f>SUM(CH$6:CH40)</f>
        <v>3190</v>
      </c>
      <c r="CQ40" s="14">
        <f>SUM(CI$6:CI40)</f>
        <v>1165</v>
      </c>
      <c r="CR40" s="14">
        <f>SUM(CJ$6:CJ40)</f>
        <v>156</v>
      </c>
      <c r="CU40" s="97">
        <v>26</v>
      </c>
      <c r="CV40" s="14">
        <f>INDEX(节奏总表!$BW$4:$BW$63,专属武器强化!CU40)</f>
        <v>114</v>
      </c>
      <c r="CW40" s="14">
        <f t="shared" si="119"/>
        <v>3300</v>
      </c>
      <c r="CX40" s="14">
        <f t="shared" si="62"/>
        <v>2410</v>
      </c>
      <c r="CY40" s="14">
        <f t="shared" si="63"/>
        <v>355</v>
      </c>
      <c r="CZ40" s="14">
        <f t="shared" si="64"/>
        <v>36</v>
      </c>
      <c r="DA40" s="97">
        <v>4</v>
      </c>
      <c r="DB40" s="97">
        <v>5</v>
      </c>
      <c r="DC40" s="14">
        <f t="shared" si="104"/>
        <v>0</v>
      </c>
      <c r="DD40" s="14">
        <f t="shared" si="105"/>
        <v>418.76210526315788</v>
      </c>
      <c r="DE40" s="14">
        <f t="shared" si="106"/>
        <v>129.64631578947368</v>
      </c>
      <c r="DF40" s="14">
        <f t="shared" si="107"/>
        <v>0</v>
      </c>
      <c r="DG40" s="97"/>
      <c r="DH40" s="97"/>
      <c r="DI40" s="97"/>
      <c r="DJ40" s="97"/>
      <c r="DK40" s="14">
        <f>CW40-SUM(DC$7:DC40)+SUM(DG$7:DG40)</f>
        <v>110.51999999999998</v>
      </c>
      <c r="DL40" s="14">
        <f>CX40-SUM(DD$7:DD40)+SUM(DH$7:DH40)</f>
        <v>245.05157894736885</v>
      </c>
      <c r="DM40" s="14">
        <f>CY40-SUM(DE$7:DE40)+SUM(DI$7:DI40)</f>
        <v>13.855263157894797</v>
      </c>
      <c r="DN40" s="14">
        <f>CZ40-SUM(DF$7:DF40)+SUM(DJ$7:DJ40)</f>
        <v>36</v>
      </c>
      <c r="DQ40" s="110">
        <v>35</v>
      </c>
      <c r="DR40" s="14">
        <f t="shared" si="69"/>
        <v>4</v>
      </c>
      <c r="DS40" s="14">
        <f t="shared" si="70"/>
        <v>8</v>
      </c>
      <c r="DT40" s="14">
        <f t="shared" si="111"/>
        <v>0</v>
      </c>
      <c r="DU40" s="14">
        <f t="shared" si="111"/>
        <v>593.24631578947367</v>
      </c>
      <c r="DV40" s="14">
        <f t="shared" si="111"/>
        <v>183.66561403508771</v>
      </c>
      <c r="DW40" s="14">
        <f t="shared" si="111"/>
        <v>0</v>
      </c>
      <c r="DX40" s="14">
        <f t="shared" si="71"/>
        <v>2</v>
      </c>
      <c r="DY40" s="14">
        <f t="shared" si="72"/>
        <v>3</v>
      </c>
      <c r="EC40" s="117">
        <v>3</v>
      </c>
      <c r="ED40" s="117" t="s">
        <v>1038</v>
      </c>
      <c r="EE40" s="117">
        <v>11000</v>
      </c>
      <c r="EF40" t="s">
        <v>946</v>
      </c>
      <c r="EG40">
        <f t="shared" si="113"/>
        <v>13</v>
      </c>
      <c r="EH40" t="s">
        <v>947</v>
      </c>
      <c r="EI40">
        <v>4</v>
      </c>
      <c r="EJ40">
        <f t="shared" si="120"/>
        <v>0.02</v>
      </c>
      <c r="EK40" s="117">
        <v>1</v>
      </c>
      <c r="EL40">
        <f t="shared" si="73"/>
        <v>69</v>
      </c>
      <c r="EN40">
        <f t="shared" si="112"/>
        <v>45.916403508771928</v>
      </c>
      <c r="EP40">
        <v>0</v>
      </c>
      <c r="EQ40">
        <v>1</v>
      </c>
      <c r="ER40">
        <f t="shared" si="121"/>
        <v>16</v>
      </c>
      <c r="ES40" s="103">
        <f t="shared" si="122"/>
        <v>1.09E-2</v>
      </c>
      <c r="ET40">
        <v>1</v>
      </c>
      <c r="EU40">
        <f t="shared" si="123"/>
        <v>32</v>
      </c>
      <c r="EV40" s="103">
        <f t="shared" si="124"/>
        <v>4.36E-2</v>
      </c>
      <c r="EW40">
        <v>1</v>
      </c>
      <c r="EX40">
        <f t="shared" si="125"/>
        <v>69</v>
      </c>
      <c r="FH40" s="116">
        <v>35</v>
      </c>
      <c r="FI40" s="116">
        <f t="shared" si="75"/>
        <v>31</v>
      </c>
      <c r="FJ40" s="116">
        <f t="shared" si="76"/>
        <v>1</v>
      </c>
      <c r="FK40" s="116" t="str">
        <f t="shared" si="77"/>
        <v>关羽专属武器-魂珠-4 4级</v>
      </c>
      <c r="FL40" s="116">
        <f t="shared" si="78"/>
        <v>4</v>
      </c>
      <c r="FM40" s="116">
        <f t="shared" si="79"/>
        <v>4</v>
      </c>
      <c r="FN40" s="116" t="str">
        <f t="shared" si="80"/>
        <v>金币</v>
      </c>
      <c r="FO40" s="116">
        <f t="shared" si="81"/>
        <v>7000</v>
      </c>
      <c r="FP40" s="116" t="str">
        <f t="shared" si="82"/>
        <v>专属强化石2</v>
      </c>
      <c r="FQ40" s="116">
        <f t="shared" si="83"/>
        <v>6</v>
      </c>
      <c r="FR40" s="116" t="str">
        <f t="shared" si="84"/>
        <v>专属强化石3</v>
      </c>
      <c r="FS40" s="116">
        <f t="shared" si="85"/>
        <v>2</v>
      </c>
      <c r="FT40" s="116">
        <f t="shared" si="86"/>
        <v>7.0000000000000007E-2</v>
      </c>
      <c r="FU40" s="116">
        <f t="shared" si="87"/>
        <v>1</v>
      </c>
      <c r="FV40" s="116">
        <f t="shared" si="88"/>
        <v>20</v>
      </c>
      <c r="FW40" s="116">
        <f t="shared" si="89"/>
        <v>0</v>
      </c>
      <c r="FX40" s="116">
        <f t="shared" si="90"/>
        <v>1</v>
      </c>
      <c r="FY40" s="116">
        <f t="shared" si="91"/>
        <v>5</v>
      </c>
      <c r="FZ40" s="116">
        <f t="shared" si="92"/>
        <v>3.6999999999999998E-2</v>
      </c>
      <c r="GA40" s="116">
        <f t="shared" si="93"/>
        <v>1</v>
      </c>
      <c r="GB40" s="116">
        <f t="shared" si="94"/>
        <v>9</v>
      </c>
      <c r="GC40" s="116">
        <f t="shared" si="95"/>
        <v>0.14810000000000001</v>
      </c>
      <c r="GD40" s="116">
        <f t="shared" si="96"/>
        <v>1</v>
      </c>
      <c r="GE40" s="116">
        <f t="shared" si="97"/>
        <v>20</v>
      </c>
    </row>
    <row r="41" spans="81:187" ht="16.5" x14ac:dyDescent="0.2">
      <c r="CC41" s="95">
        <v>36</v>
      </c>
      <c r="CD41" s="95">
        <f>INDEX(节奏总表!$AH$4:$AH$153,MATCH(专属武器强化!CC41,节奏总表!$AP$4:$AP$153,1))</f>
        <v>128</v>
      </c>
      <c r="CE41" s="95"/>
      <c r="CF41" s="95">
        <f t="shared" si="114"/>
        <v>7</v>
      </c>
      <c r="CG41" s="14">
        <f t="shared" si="115"/>
        <v>0</v>
      </c>
      <c r="CH41" s="14">
        <f t="shared" si="116"/>
        <v>70</v>
      </c>
      <c r="CI41" s="14">
        <f t="shared" si="117"/>
        <v>105</v>
      </c>
      <c r="CJ41" s="14">
        <f t="shared" si="118"/>
        <v>14</v>
      </c>
      <c r="CK41" s="14"/>
      <c r="CL41" s="14"/>
      <c r="CM41" s="14"/>
      <c r="CN41" s="14"/>
      <c r="CO41" s="14">
        <f>SUM(CG$6:CG41)</f>
        <v>3300</v>
      </c>
      <c r="CP41" s="14">
        <f>SUM(CH$6:CH41)</f>
        <v>3260</v>
      </c>
      <c r="CQ41" s="14">
        <f>SUM(CI$6:CI41)</f>
        <v>1270</v>
      </c>
      <c r="CR41" s="14">
        <f>SUM(CJ$6:CJ41)</f>
        <v>170</v>
      </c>
      <c r="CU41" s="97">
        <v>27</v>
      </c>
      <c r="CV41" s="14">
        <f>INDEX(节奏总表!$BW$4:$BW$63,专属武器强化!CU41)</f>
        <v>115</v>
      </c>
      <c r="CW41" s="14">
        <f t="shared" si="119"/>
        <v>3300</v>
      </c>
      <c r="CX41" s="14">
        <f t="shared" si="62"/>
        <v>2530</v>
      </c>
      <c r="CY41" s="14">
        <f t="shared" si="63"/>
        <v>415</v>
      </c>
      <c r="CZ41" s="14">
        <f t="shared" si="64"/>
        <v>48</v>
      </c>
      <c r="DA41" s="97">
        <v>0</v>
      </c>
      <c r="DB41" s="97">
        <v>0</v>
      </c>
      <c r="DC41" s="14">
        <f t="shared" si="104"/>
        <v>0</v>
      </c>
      <c r="DD41" s="14">
        <f t="shared" si="105"/>
        <v>0</v>
      </c>
      <c r="DE41" s="14">
        <f t="shared" si="106"/>
        <v>0</v>
      </c>
      <c r="DF41" s="14">
        <f t="shared" si="107"/>
        <v>0</v>
      </c>
      <c r="DG41" s="97"/>
      <c r="DH41" s="97"/>
      <c r="DI41" s="97"/>
      <c r="DJ41" s="97"/>
      <c r="DK41" s="14">
        <f>CW41-SUM(DC$7:DC41)+SUM(DG$7:DG41)</f>
        <v>110.51999999999998</v>
      </c>
      <c r="DL41" s="14">
        <f>CX41-SUM(DD$7:DD41)+SUM(DH$7:DH41)</f>
        <v>365.05157894736885</v>
      </c>
      <c r="DM41" s="14">
        <f>CY41-SUM(DE$7:DE41)+SUM(DI$7:DI41)</f>
        <v>73.855263157894797</v>
      </c>
      <c r="DN41" s="14">
        <f>CZ41-SUM(DF$7:DF41)+SUM(DJ$7:DJ41)</f>
        <v>48</v>
      </c>
      <c r="DQ41" s="110">
        <v>36</v>
      </c>
      <c r="DR41" s="14">
        <f t="shared" si="69"/>
        <v>4</v>
      </c>
      <c r="DS41" s="14">
        <f t="shared" si="70"/>
        <v>9</v>
      </c>
      <c r="DT41" s="14">
        <f t="shared" si="111"/>
        <v>0</v>
      </c>
      <c r="DU41" s="14">
        <f t="shared" si="111"/>
        <v>959.66315789473674</v>
      </c>
      <c r="DV41" s="14">
        <f t="shared" si="111"/>
        <v>297.10614035087718</v>
      </c>
      <c r="DW41" s="14">
        <f t="shared" si="111"/>
        <v>0</v>
      </c>
      <c r="DX41" s="14">
        <f t="shared" si="71"/>
        <v>2</v>
      </c>
      <c r="DY41" s="14">
        <f t="shared" si="72"/>
        <v>3</v>
      </c>
      <c r="EC41" s="117">
        <v>3</v>
      </c>
      <c r="ED41" s="117" t="s">
        <v>1038</v>
      </c>
      <c r="EE41" s="117">
        <v>12000</v>
      </c>
      <c r="EF41" t="s">
        <v>946</v>
      </c>
      <c r="EG41">
        <f t="shared" si="113"/>
        <v>19</v>
      </c>
      <c r="EH41" t="s">
        <v>947</v>
      </c>
      <c r="EI41">
        <v>6</v>
      </c>
      <c r="EJ41">
        <f t="shared" si="120"/>
        <v>0.02</v>
      </c>
      <c r="EK41" s="117">
        <v>1</v>
      </c>
      <c r="EL41">
        <f t="shared" si="73"/>
        <v>74</v>
      </c>
      <c r="EN41">
        <f t="shared" si="112"/>
        <v>49.517690058479531</v>
      </c>
      <c r="EP41">
        <v>0</v>
      </c>
      <c r="EQ41">
        <v>1</v>
      </c>
      <c r="ER41">
        <f t="shared" si="121"/>
        <v>17</v>
      </c>
      <c r="ES41" s="103">
        <f t="shared" si="122"/>
        <v>1.01E-2</v>
      </c>
      <c r="ET41">
        <v>1</v>
      </c>
      <c r="EU41">
        <f t="shared" si="123"/>
        <v>35</v>
      </c>
      <c r="EV41" s="103">
        <f t="shared" si="124"/>
        <v>4.0399999999999998E-2</v>
      </c>
      <c r="EW41">
        <v>1</v>
      </c>
      <c r="EX41">
        <f t="shared" si="125"/>
        <v>74</v>
      </c>
      <c r="FH41" s="116">
        <v>36</v>
      </c>
      <c r="FI41" s="116">
        <f t="shared" si="75"/>
        <v>32</v>
      </c>
      <c r="FJ41" s="116">
        <f t="shared" si="76"/>
        <v>1</v>
      </c>
      <c r="FK41" s="116" t="str">
        <f t="shared" si="77"/>
        <v>关羽专属武器-魂珠-4 5级</v>
      </c>
      <c r="FL41" s="116">
        <f t="shared" si="78"/>
        <v>4</v>
      </c>
      <c r="FM41" s="116">
        <f t="shared" si="79"/>
        <v>5</v>
      </c>
      <c r="FN41" s="116" t="str">
        <f t="shared" si="80"/>
        <v>金币</v>
      </c>
      <c r="FO41" s="116">
        <f t="shared" si="81"/>
        <v>8000</v>
      </c>
      <c r="FP41" s="116" t="str">
        <f t="shared" si="82"/>
        <v>专属强化石2</v>
      </c>
      <c r="FQ41" s="116">
        <f t="shared" si="83"/>
        <v>6</v>
      </c>
      <c r="FR41" s="116" t="str">
        <f t="shared" si="84"/>
        <v>专属强化石3</v>
      </c>
      <c r="FS41" s="116">
        <f t="shared" si="85"/>
        <v>2</v>
      </c>
      <c r="FT41" s="116">
        <f t="shared" si="86"/>
        <v>0.05</v>
      </c>
      <c r="FU41" s="116">
        <f t="shared" si="87"/>
        <v>1</v>
      </c>
      <c r="FV41" s="116">
        <f t="shared" si="88"/>
        <v>32</v>
      </c>
      <c r="FW41" s="116">
        <f t="shared" si="89"/>
        <v>0</v>
      </c>
      <c r="FX41" s="116">
        <f t="shared" si="90"/>
        <v>1</v>
      </c>
      <c r="FY41" s="116">
        <f t="shared" si="91"/>
        <v>8</v>
      </c>
      <c r="FZ41" s="116">
        <f t="shared" si="92"/>
        <v>2.3099999999999999E-2</v>
      </c>
      <c r="GA41" s="116">
        <f t="shared" si="93"/>
        <v>1</v>
      </c>
      <c r="GB41" s="116">
        <f t="shared" si="94"/>
        <v>15</v>
      </c>
      <c r="GC41" s="116">
        <f t="shared" si="95"/>
        <v>9.2600000000000002E-2</v>
      </c>
      <c r="GD41" s="116">
        <f t="shared" si="96"/>
        <v>1</v>
      </c>
      <c r="GE41" s="116">
        <f t="shared" si="97"/>
        <v>32</v>
      </c>
    </row>
    <row r="42" spans="81:187" ht="16.5" x14ac:dyDescent="0.2">
      <c r="CC42" s="95">
        <v>37</v>
      </c>
      <c r="CD42" s="95">
        <f>INDEX(节奏总表!$AH$4:$AH$153,MATCH(专属武器强化!CC42,节奏总表!$AP$4:$AP$153,1))</f>
        <v>129</v>
      </c>
      <c r="CE42" s="95"/>
      <c r="CF42" s="95">
        <f t="shared" si="114"/>
        <v>7</v>
      </c>
      <c r="CG42" s="14">
        <f t="shared" si="115"/>
        <v>0</v>
      </c>
      <c r="CH42" s="14">
        <f t="shared" si="116"/>
        <v>70</v>
      </c>
      <c r="CI42" s="14">
        <f t="shared" si="117"/>
        <v>105</v>
      </c>
      <c r="CJ42" s="14">
        <f t="shared" si="118"/>
        <v>14</v>
      </c>
      <c r="CK42" s="14"/>
      <c r="CL42" s="14"/>
      <c r="CM42" s="14"/>
      <c r="CN42" s="14"/>
      <c r="CO42" s="14">
        <f>SUM(CG$6:CG42)</f>
        <v>3300</v>
      </c>
      <c r="CP42" s="14">
        <f>SUM(CH$6:CH42)</f>
        <v>3330</v>
      </c>
      <c r="CQ42" s="14">
        <f>SUM(CI$6:CI42)</f>
        <v>1375</v>
      </c>
      <c r="CR42" s="14">
        <f>SUM(CJ$6:CJ42)</f>
        <v>184</v>
      </c>
      <c r="CU42" s="97">
        <v>28</v>
      </c>
      <c r="CV42" s="14">
        <f>INDEX(节奏总表!$BW$4:$BW$63,专属武器强化!CU42)</f>
        <v>117</v>
      </c>
      <c r="CW42" s="14">
        <f t="shared" si="119"/>
        <v>3300</v>
      </c>
      <c r="CX42" s="14">
        <f t="shared" si="62"/>
        <v>2650</v>
      </c>
      <c r="CY42" s="14">
        <f t="shared" si="63"/>
        <v>475</v>
      </c>
      <c r="CZ42" s="14">
        <f t="shared" si="64"/>
        <v>60</v>
      </c>
      <c r="DA42" s="97">
        <v>0</v>
      </c>
      <c r="DB42" s="97">
        <v>0</v>
      </c>
      <c r="DC42" s="14">
        <f t="shared" si="104"/>
        <v>0</v>
      </c>
      <c r="DD42" s="14">
        <f t="shared" si="105"/>
        <v>0</v>
      </c>
      <c r="DE42" s="14">
        <f t="shared" si="106"/>
        <v>0</v>
      </c>
      <c r="DF42" s="14">
        <f t="shared" si="107"/>
        <v>0</v>
      </c>
      <c r="DG42" s="97"/>
      <c r="DH42" s="97"/>
      <c r="DI42" s="97"/>
      <c r="DJ42" s="97"/>
      <c r="DK42" s="14">
        <f>CW42-SUM(DC$7:DC42)+SUM(DG$7:DG42)</f>
        <v>110.51999999999998</v>
      </c>
      <c r="DL42" s="14">
        <f>CX42-SUM(DD$7:DD42)+SUM(DH$7:DH42)</f>
        <v>485.05157894736885</v>
      </c>
      <c r="DM42" s="14">
        <f>CY42-SUM(DE$7:DE42)+SUM(DI$7:DI42)</f>
        <v>133.8552631578948</v>
      </c>
      <c r="DN42" s="14">
        <f>CZ42-SUM(DF$7:DF42)+SUM(DJ$7:DJ42)</f>
        <v>60</v>
      </c>
      <c r="DQ42" s="110">
        <v>37</v>
      </c>
      <c r="DR42" s="14">
        <f t="shared" si="69"/>
        <v>5</v>
      </c>
      <c r="DS42" s="14">
        <f t="shared" si="70"/>
        <v>1</v>
      </c>
      <c r="DT42" s="14">
        <f t="shared" si="111"/>
        <v>0</v>
      </c>
      <c r="DU42" s="14">
        <f t="shared" si="111"/>
        <v>20.356491228070173</v>
      </c>
      <c r="DV42" s="14">
        <f t="shared" si="111"/>
        <v>10.803859649122806</v>
      </c>
      <c r="DW42" s="14">
        <f t="shared" si="111"/>
        <v>0</v>
      </c>
      <c r="DX42" s="14">
        <f t="shared" si="71"/>
        <v>2</v>
      </c>
      <c r="DY42" s="14">
        <f t="shared" si="72"/>
        <v>3</v>
      </c>
      <c r="EC42" s="117">
        <v>3</v>
      </c>
      <c r="ED42" s="117" t="s">
        <v>1038</v>
      </c>
      <c r="EE42" s="117">
        <v>5000</v>
      </c>
      <c r="EF42" t="s">
        <v>946</v>
      </c>
      <c r="EG42">
        <f t="shared" si="113"/>
        <v>4</v>
      </c>
      <c r="EH42" t="s">
        <v>947</v>
      </c>
      <c r="EI42">
        <v>2</v>
      </c>
      <c r="EJ42">
        <f t="shared" si="120"/>
        <v>0.19</v>
      </c>
      <c r="EK42" s="117">
        <v>1</v>
      </c>
      <c r="EL42">
        <f t="shared" ref="EL42:EL51" si="126">EX42</f>
        <v>8</v>
      </c>
      <c r="EN42">
        <f t="shared" si="112"/>
        <v>5.4019298245614031</v>
      </c>
      <c r="EP42">
        <v>0</v>
      </c>
      <c r="EQ42">
        <v>1</v>
      </c>
      <c r="ER42">
        <f t="shared" si="121"/>
        <v>2</v>
      </c>
      <c r="ES42" s="103">
        <f t="shared" si="122"/>
        <v>9.2600000000000002E-2</v>
      </c>
      <c r="ET42">
        <v>1</v>
      </c>
      <c r="EU42">
        <f t="shared" si="123"/>
        <v>4</v>
      </c>
      <c r="EV42" s="103">
        <f t="shared" si="124"/>
        <v>0.37019999999999997</v>
      </c>
      <c r="EW42">
        <v>1</v>
      </c>
      <c r="EX42">
        <f t="shared" si="125"/>
        <v>8</v>
      </c>
      <c r="FH42" s="116">
        <v>37</v>
      </c>
      <c r="FI42" s="116">
        <f t="shared" si="75"/>
        <v>33</v>
      </c>
      <c r="FJ42" s="116">
        <f t="shared" si="76"/>
        <v>1</v>
      </c>
      <c r="FK42" s="116" t="str">
        <f t="shared" si="77"/>
        <v>关羽专属武器-魂珠-4 6级</v>
      </c>
      <c r="FL42" s="116">
        <f t="shared" si="78"/>
        <v>4</v>
      </c>
      <c r="FM42" s="116">
        <f t="shared" si="79"/>
        <v>6</v>
      </c>
      <c r="FN42" s="116" t="str">
        <f t="shared" si="80"/>
        <v>金币</v>
      </c>
      <c r="FO42" s="116">
        <f t="shared" si="81"/>
        <v>9000</v>
      </c>
      <c r="FP42" s="116" t="str">
        <f t="shared" si="82"/>
        <v>专属强化石2</v>
      </c>
      <c r="FQ42" s="116">
        <f t="shared" si="83"/>
        <v>6</v>
      </c>
      <c r="FR42" s="116" t="str">
        <f t="shared" si="84"/>
        <v>专属强化石3</v>
      </c>
      <c r="FS42" s="116">
        <f t="shared" si="85"/>
        <v>2</v>
      </c>
      <c r="FT42" s="116">
        <f t="shared" si="86"/>
        <v>0.03</v>
      </c>
      <c r="FU42" s="116">
        <f t="shared" si="87"/>
        <v>1</v>
      </c>
      <c r="FV42" s="116">
        <f t="shared" si="88"/>
        <v>53</v>
      </c>
      <c r="FW42" s="116">
        <f t="shared" si="89"/>
        <v>0</v>
      </c>
      <c r="FX42" s="116">
        <f t="shared" si="90"/>
        <v>1</v>
      </c>
      <c r="FY42" s="116">
        <f t="shared" si="91"/>
        <v>12</v>
      </c>
      <c r="FZ42" s="116">
        <f t="shared" si="92"/>
        <v>1.4200000000000001E-2</v>
      </c>
      <c r="GA42" s="116">
        <f t="shared" si="93"/>
        <v>1</v>
      </c>
      <c r="GB42" s="116">
        <f t="shared" si="94"/>
        <v>25</v>
      </c>
      <c r="GC42" s="116">
        <f t="shared" si="95"/>
        <v>5.7000000000000002E-2</v>
      </c>
      <c r="GD42" s="116">
        <f t="shared" si="96"/>
        <v>1</v>
      </c>
      <c r="GE42" s="116">
        <f t="shared" si="97"/>
        <v>53</v>
      </c>
    </row>
    <row r="43" spans="81:187" ht="16.5" x14ac:dyDescent="0.2">
      <c r="CC43" s="95">
        <v>38</v>
      </c>
      <c r="CD43" s="95">
        <f>INDEX(节奏总表!$AH$4:$AH$153,MATCH(专属武器强化!CC43,节奏总表!$AP$4:$AP$153,1))</f>
        <v>131</v>
      </c>
      <c r="CE43" s="95"/>
      <c r="CF43" s="95">
        <f t="shared" si="114"/>
        <v>8</v>
      </c>
      <c r="CG43" s="14">
        <f t="shared" si="115"/>
        <v>0</v>
      </c>
      <c r="CH43" s="14">
        <f t="shared" si="116"/>
        <v>0</v>
      </c>
      <c r="CI43" s="14">
        <f t="shared" si="117"/>
        <v>80</v>
      </c>
      <c r="CJ43" s="14">
        <f t="shared" si="118"/>
        <v>48</v>
      </c>
      <c r="CK43" s="14"/>
      <c r="CL43" s="14"/>
      <c r="CM43" s="14"/>
      <c r="CN43" s="14"/>
      <c r="CO43" s="14">
        <f>SUM(CG$6:CG43)</f>
        <v>3300</v>
      </c>
      <c r="CP43" s="14">
        <f>SUM(CH$6:CH43)</f>
        <v>3330</v>
      </c>
      <c r="CQ43" s="14">
        <f>SUM(CI$6:CI43)</f>
        <v>1455</v>
      </c>
      <c r="CR43" s="14">
        <f>SUM(CJ$6:CJ43)</f>
        <v>232</v>
      </c>
      <c r="CU43" s="97">
        <v>28</v>
      </c>
      <c r="CV43" s="14">
        <f>INDEX(节奏总表!$BW$4:$BW$63,专属武器强化!CU43)</f>
        <v>117</v>
      </c>
      <c r="CW43" s="14">
        <f t="shared" si="119"/>
        <v>3300</v>
      </c>
      <c r="CX43" s="14">
        <f t="shared" si="62"/>
        <v>2650</v>
      </c>
      <c r="CY43" s="14">
        <f t="shared" si="63"/>
        <v>475</v>
      </c>
      <c r="CZ43" s="14">
        <f t="shared" si="64"/>
        <v>60</v>
      </c>
      <c r="DA43" s="97">
        <v>6</v>
      </c>
      <c r="DB43" s="97">
        <v>1</v>
      </c>
      <c r="DC43" s="14">
        <f t="shared" si="104"/>
        <v>0</v>
      </c>
      <c r="DD43" s="14">
        <f t="shared" si="105"/>
        <v>0</v>
      </c>
      <c r="DE43" s="14">
        <f t="shared" si="106"/>
        <v>97.971363636363606</v>
      </c>
      <c r="DF43" s="14">
        <f t="shared" si="107"/>
        <v>20.79190909090909</v>
      </c>
      <c r="DG43" s="97"/>
      <c r="DH43" s="97"/>
      <c r="DI43" s="97"/>
      <c r="DJ43" s="97"/>
      <c r="DK43" s="14">
        <f>CW43-SUM(DC$7:DC43)+SUM(DG$7:DG43)</f>
        <v>110.51999999999998</v>
      </c>
      <c r="DL43" s="14">
        <f>CX43-SUM(DD$7:DD43)+SUM(DH$7:DH43)</f>
        <v>485.05157894736885</v>
      </c>
      <c r="DM43" s="14">
        <f>CY43-SUM(DE$7:DE43)+SUM(DI$7:DI43)</f>
        <v>35.883899521531191</v>
      </c>
      <c r="DN43" s="14">
        <f>CZ43-SUM(DF$7:DF43)+SUM(DJ$7:DJ43)</f>
        <v>39.208090909090913</v>
      </c>
      <c r="DQ43" s="110">
        <v>38</v>
      </c>
      <c r="DR43" s="14">
        <f t="shared" si="69"/>
        <v>5</v>
      </c>
      <c r="DS43" s="14">
        <f t="shared" si="70"/>
        <v>2</v>
      </c>
      <c r="DT43" s="14">
        <f t="shared" si="111"/>
        <v>0</v>
      </c>
      <c r="DU43" s="14">
        <f t="shared" si="111"/>
        <v>40.712982456140345</v>
      </c>
      <c r="DV43" s="14">
        <f t="shared" si="111"/>
        <v>21.607719298245613</v>
      </c>
      <c r="DW43" s="14">
        <f t="shared" si="111"/>
        <v>0</v>
      </c>
      <c r="DX43" s="14">
        <f t="shared" si="71"/>
        <v>2</v>
      </c>
      <c r="DY43" s="14">
        <f t="shared" si="72"/>
        <v>3</v>
      </c>
      <c r="EC43" s="117">
        <v>3</v>
      </c>
      <c r="ED43" s="117" t="s">
        <v>1038</v>
      </c>
      <c r="EE43" s="117">
        <v>6000</v>
      </c>
      <c r="EF43" t="s">
        <v>946</v>
      </c>
      <c r="EG43">
        <f t="shared" si="113"/>
        <v>4</v>
      </c>
      <c r="EH43" t="s">
        <v>947</v>
      </c>
      <c r="EI43">
        <v>2</v>
      </c>
      <c r="EJ43">
        <f t="shared" si="120"/>
        <v>0.09</v>
      </c>
      <c r="EK43" s="117">
        <v>1</v>
      </c>
      <c r="EL43">
        <f t="shared" si="126"/>
        <v>16</v>
      </c>
      <c r="EN43">
        <f t="shared" si="112"/>
        <v>10.803859649122806</v>
      </c>
      <c r="EP43">
        <v>0</v>
      </c>
      <c r="EQ43">
        <v>1</v>
      </c>
      <c r="ER43">
        <f t="shared" si="121"/>
        <v>4</v>
      </c>
      <c r="ES43" s="103">
        <f t="shared" si="122"/>
        <v>4.6300000000000001E-2</v>
      </c>
      <c r="ET43">
        <v>1</v>
      </c>
      <c r="EU43">
        <f t="shared" si="123"/>
        <v>8</v>
      </c>
      <c r="EV43" s="103">
        <f t="shared" si="124"/>
        <v>0.18509999999999999</v>
      </c>
      <c r="EW43">
        <v>1</v>
      </c>
      <c r="EX43">
        <f t="shared" si="125"/>
        <v>16</v>
      </c>
      <c r="FH43" s="116">
        <v>38</v>
      </c>
      <c r="FI43" s="116">
        <f t="shared" si="75"/>
        <v>34</v>
      </c>
      <c r="FJ43" s="116">
        <f t="shared" si="76"/>
        <v>1</v>
      </c>
      <c r="FK43" s="116" t="str">
        <f t="shared" si="77"/>
        <v>关羽专属武器-魂珠-4 7级</v>
      </c>
      <c r="FL43" s="116">
        <f t="shared" si="78"/>
        <v>4</v>
      </c>
      <c r="FM43" s="116">
        <f t="shared" si="79"/>
        <v>7</v>
      </c>
      <c r="FN43" s="116" t="str">
        <f t="shared" si="80"/>
        <v>金币</v>
      </c>
      <c r="FO43" s="116">
        <f t="shared" si="81"/>
        <v>10000</v>
      </c>
      <c r="FP43" s="116" t="str">
        <f t="shared" si="82"/>
        <v>专属强化石2</v>
      </c>
      <c r="FQ43" s="116">
        <f t="shared" si="83"/>
        <v>10</v>
      </c>
      <c r="FR43" s="116" t="str">
        <f t="shared" si="84"/>
        <v>专属强化石3</v>
      </c>
      <c r="FS43" s="116">
        <f t="shared" si="85"/>
        <v>3</v>
      </c>
      <c r="FT43" s="116">
        <f t="shared" si="86"/>
        <v>0.03</v>
      </c>
      <c r="FU43" s="116">
        <f t="shared" si="87"/>
        <v>1</v>
      </c>
      <c r="FV43" s="116">
        <f t="shared" si="88"/>
        <v>57</v>
      </c>
      <c r="FW43" s="116">
        <f t="shared" si="89"/>
        <v>0</v>
      </c>
      <c r="FX43" s="116">
        <f t="shared" si="90"/>
        <v>1</v>
      </c>
      <c r="FY43" s="116">
        <f t="shared" si="91"/>
        <v>13</v>
      </c>
      <c r="FZ43" s="116">
        <f t="shared" si="92"/>
        <v>1.32E-2</v>
      </c>
      <c r="GA43" s="116">
        <f t="shared" si="93"/>
        <v>1</v>
      </c>
      <c r="GB43" s="116">
        <f t="shared" si="94"/>
        <v>26</v>
      </c>
      <c r="GC43" s="116">
        <f t="shared" si="95"/>
        <v>5.2900000000000003E-2</v>
      </c>
      <c r="GD43" s="116">
        <f t="shared" si="96"/>
        <v>1</v>
      </c>
      <c r="GE43" s="116">
        <f t="shared" si="97"/>
        <v>57</v>
      </c>
    </row>
    <row r="44" spans="81:187" ht="16.5" x14ac:dyDescent="0.2">
      <c r="CC44" s="95">
        <v>39</v>
      </c>
      <c r="CD44" s="95">
        <f>INDEX(节奏总表!$AH$4:$AH$153,MATCH(专属武器强化!CC44,节奏总表!$AP$4:$AP$153,1))</f>
        <v>132</v>
      </c>
      <c r="CE44" s="95"/>
      <c r="CF44" s="95">
        <f t="shared" si="114"/>
        <v>8</v>
      </c>
      <c r="CG44" s="14">
        <f t="shared" si="115"/>
        <v>0</v>
      </c>
      <c r="CH44" s="14">
        <f t="shared" si="116"/>
        <v>0</v>
      </c>
      <c r="CI44" s="14">
        <f t="shared" si="117"/>
        <v>80</v>
      </c>
      <c r="CJ44" s="14">
        <f t="shared" si="118"/>
        <v>48</v>
      </c>
      <c r="CK44" s="14"/>
      <c r="CL44" s="14"/>
      <c r="CM44" s="14"/>
      <c r="CN44" s="14"/>
      <c r="CO44" s="14">
        <f>SUM(CG$6:CG44)</f>
        <v>3300</v>
      </c>
      <c r="CP44" s="14">
        <f>SUM(CH$6:CH44)</f>
        <v>3330</v>
      </c>
      <c r="CQ44" s="14">
        <f>SUM(CI$6:CI44)</f>
        <v>1535</v>
      </c>
      <c r="CR44" s="14">
        <f>SUM(CJ$6:CJ44)</f>
        <v>280</v>
      </c>
      <c r="CU44" s="97">
        <v>29</v>
      </c>
      <c r="CV44" s="14">
        <f>INDEX(节奏总表!$BW$4:$BW$63,专属武器强化!CU44)</f>
        <v>119</v>
      </c>
      <c r="CW44" s="14">
        <f t="shared" si="119"/>
        <v>3300</v>
      </c>
      <c r="CX44" s="14">
        <f t="shared" si="62"/>
        <v>2770</v>
      </c>
      <c r="CY44" s="14">
        <f t="shared" si="63"/>
        <v>535</v>
      </c>
      <c r="CZ44" s="14">
        <f t="shared" si="64"/>
        <v>72</v>
      </c>
      <c r="DA44" s="97">
        <v>5</v>
      </c>
      <c r="DB44" s="97">
        <v>3</v>
      </c>
      <c r="DC44" s="14">
        <f t="shared" si="104"/>
        <v>0</v>
      </c>
      <c r="DD44" s="14">
        <f t="shared" si="105"/>
        <v>183.20842105263159</v>
      </c>
      <c r="DE44" s="14">
        <f t="shared" si="106"/>
        <v>97.234736842105264</v>
      </c>
      <c r="DF44" s="14">
        <f t="shared" si="107"/>
        <v>0</v>
      </c>
      <c r="DG44" s="97"/>
      <c r="DH44" s="97"/>
      <c r="DI44" s="97">
        <v>5</v>
      </c>
      <c r="DJ44" s="97"/>
      <c r="DK44" s="14">
        <f>CW44-SUM(DC$7:DC44)+SUM(DG$7:DG44)</f>
        <v>110.51999999999998</v>
      </c>
      <c r="DL44" s="14">
        <f>CX44-SUM(DD$7:DD44)+SUM(DH$7:DH44)</f>
        <v>421.84315789473749</v>
      </c>
      <c r="DM44" s="14">
        <f>CY44-SUM(DE$7:DE44)+SUM(DI$7:DI44)</f>
        <v>3.6491626794258991</v>
      </c>
      <c r="DN44" s="14">
        <f>CZ44-SUM(DF$7:DF44)+SUM(DJ$7:DJ44)</f>
        <v>51.208090909090913</v>
      </c>
      <c r="DQ44" s="110">
        <v>39</v>
      </c>
      <c r="DR44" s="14">
        <f t="shared" si="69"/>
        <v>5</v>
      </c>
      <c r="DS44" s="14">
        <f t="shared" si="70"/>
        <v>3</v>
      </c>
      <c r="DT44" s="14">
        <f t="shared" si="111"/>
        <v>0</v>
      </c>
      <c r="DU44" s="14">
        <f t="shared" si="111"/>
        <v>61.069473684210529</v>
      </c>
      <c r="DV44" s="14">
        <f t="shared" si="111"/>
        <v>32.411578947368419</v>
      </c>
      <c r="DW44" s="14">
        <f t="shared" si="111"/>
        <v>0</v>
      </c>
      <c r="DX44" s="14">
        <f t="shared" si="71"/>
        <v>2</v>
      </c>
      <c r="DY44" s="14">
        <f t="shared" si="72"/>
        <v>3</v>
      </c>
      <c r="EC44" s="117">
        <v>3</v>
      </c>
      <c r="ED44" s="117" t="s">
        <v>1038</v>
      </c>
      <c r="EE44" s="117">
        <v>7000</v>
      </c>
      <c r="EF44" t="s">
        <v>946</v>
      </c>
      <c r="EG44">
        <f t="shared" si="113"/>
        <v>4</v>
      </c>
      <c r="EH44" t="s">
        <v>947</v>
      </c>
      <c r="EI44">
        <v>2</v>
      </c>
      <c r="EJ44">
        <f t="shared" si="120"/>
        <v>0.06</v>
      </c>
      <c r="EK44" s="117">
        <v>1</v>
      </c>
      <c r="EL44">
        <f t="shared" si="126"/>
        <v>24</v>
      </c>
      <c r="EN44">
        <f t="shared" si="112"/>
        <v>16.205789473684209</v>
      </c>
      <c r="EP44">
        <v>0</v>
      </c>
      <c r="EQ44">
        <v>1</v>
      </c>
      <c r="ER44">
        <f t="shared" si="121"/>
        <v>6</v>
      </c>
      <c r="ES44" s="103">
        <f t="shared" si="122"/>
        <v>3.09E-2</v>
      </c>
      <c r="ET44">
        <v>1</v>
      </c>
      <c r="EU44">
        <f t="shared" si="123"/>
        <v>11</v>
      </c>
      <c r="EV44" s="103">
        <f t="shared" si="124"/>
        <v>0.1234</v>
      </c>
      <c r="EW44">
        <v>1</v>
      </c>
      <c r="EX44">
        <f t="shared" si="125"/>
        <v>24</v>
      </c>
      <c r="FH44" s="116">
        <v>39</v>
      </c>
      <c r="FI44" s="116">
        <f t="shared" si="75"/>
        <v>35</v>
      </c>
      <c r="FJ44" s="116">
        <f t="shared" si="76"/>
        <v>1</v>
      </c>
      <c r="FK44" s="116" t="str">
        <f t="shared" si="77"/>
        <v>关羽专属武器-魂珠-4 8级</v>
      </c>
      <c r="FL44" s="116">
        <f t="shared" si="78"/>
        <v>4</v>
      </c>
      <c r="FM44" s="116">
        <f t="shared" si="79"/>
        <v>8</v>
      </c>
      <c r="FN44" s="116" t="str">
        <f t="shared" si="80"/>
        <v>金币</v>
      </c>
      <c r="FO44" s="116">
        <f t="shared" si="81"/>
        <v>11000</v>
      </c>
      <c r="FP44" s="116" t="str">
        <f t="shared" si="82"/>
        <v>专属强化石2</v>
      </c>
      <c r="FQ44" s="116">
        <f t="shared" si="83"/>
        <v>13</v>
      </c>
      <c r="FR44" s="116" t="str">
        <f t="shared" si="84"/>
        <v>专属强化石3</v>
      </c>
      <c r="FS44" s="116">
        <f t="shared" si="85"/>
        <v>4</v>
      </c>
      <c r="FT44" s="116">
        <f t="shared" si="86"/>
        <v>0.02</v>
      </c>
      <c r="FU44" s="116">
        <f t="shared" si="87"/>
        <v>1</v>
      </c>
      <c r="FV44" s="116">
        <f t="shared" si="88"/>
        <v>69</v>
      </c>
      <c r="FW44" s="116">
        <f t="shared" si="89"/>
        <v>0</v>
      </c>
      <c r="FX44" s="116">
        <f t="shared" si="90"/>
        <v>1</v>
      </c>
      <c r="FY44" s="116">
        <f t="shared" si="91"/>
        <v>16</v>
      </c>
      <c r="FZ44" s="116">
        <f t="shared" si="92"/>
        <v>1.09E-2</v>
      </c>
      <c r="GA44" s="116">
        <f t="shared" si="93"/>
        <v>1</v>
      </c>
      <c r="GB44" s="116">
        <f t="shared" si="94"/>
        <v>32</v>
      </c>
      <c r="GC44" s="116">
        <f t="shared" si="95"/>
        <v>4.36E-2</v>
      </c>
      <c r="GD44" s="116">
        <f t="shared" si="96"/>
        <v>1</v>
      </c>
      <c r="GE44" s="116">
        <f t="shared" si="97"/>
        <v>69</v>
      </c>
    </row>
    <row r="45" spans="81:187" ht="16.5" x14ac:dyDescent="0.2">
      <c r="CC45" s="95">
        <v>40</v>
      </c>
      <c r="CD45" s="95">
        <f>INDEX(节奏总表!$AH$4:$AH$153,MATCH(专属武器强化!CC45,节奏总表!$AP$4:$AP$153,1))</f>
        <v>133</v>
      </c>
      <c r="CE45" s="95"/>
      <c r="CF45" s="95">
        <f t="shared" si="114"/>
        <v>8</v>
      </c>
      <c r="CG45" s="14">
        <f t="shared" si="115"/>
        <v>0</v>
      </c>
      <c r="CH45" s="14">
        <f t="shared" si="116"/>
        <v>0</v>
      </c>
      <c r="CI45" s="14">
        <f t="shared" si="117"/>
        <v>80</v>
      </c>
      <c r="CJ45" s="14">
        <f t="shared" si="118"/>
        <v>48</v>
      </c>
      <c r="CK45" s="14"/>
      <c r="CL45" s="14"/>
      <c r="CM45" s="14"/>
      <c r="CN45" s="14"/>
      <c r="CO45" s="14">
        <f>SUM(CG$6:CG45)</f>
        <v>3300</v>
      </c>
      <c r="CP45" s="14">
        <f>SUM(CH$6:CH45)</f>
        <v>3330</v>
      </c>
      <c r="CQ45" s="14">
        <f>SUM(CI$6:CI45)</f>
        <v>1615</v>
      </c>
      <c r="CR45" s="14">
        <f>SUM(CJ$6:CJ45)</f>
        <v>328</v>
      </c>
      <c r="CU45" s="97">
        <v>30</v>
      </c>
      <c r="CV45" s="14">
        <f>INDEX(节奏总表!$BW$4:$BW$63,专属武器强化!CU45)</f>
        <v>120</v>
      </c>
      <c r="CW45" s="14">
        <f t="shared" si="119"/>
        <v>3300</v>
      </c>
      <c r="CX45" s="14">
        <f t="shared" si="62"/>
        <v>2840</v>
      </c>
      <c r="CY45" s="14">
        <f t="shared" si="63"/>
        <v>640</v>
      </c>
      <c r="CZ45" s="14">
        <f t="shared" si="64"/>
        <v>86</v>
      </c>
      <c r="DA45" s="97">
        <v>0</v>
      </c>
      <c r="DB45" s="97">
        <v>0</v>
      </c>
      <c r="DC45" s="14">
        <f t="shared" si="104"/>
        <v>0</v>
      </c>
      <c r="DD45" s="14">
        <f t="shared" si="105"/>
        <v>0</v>
      </c>
      <c r="DE45" s="14">
        <f t="shared" si="106"/>
        <v>0</v>
      </c>
      <c r="DF45" s="14">
        <f t="shared" si="107"/>
        <v>0</v>
      </c>
      <c r="DG45" s="97"/>
      <c r="DH45" s="97"/>
      <c r="DI45" s="97"/>
      <c r="DJ45" s="97"/>
      <c r="DK45" s="14">
        <f>CW45-SUM(DC$7:DC45)+SUM(DG$7:DG45)</f>
        <v>110.51999999999998</v>
      </c>
      <c r="DL45" s="14">
        <f>CX45-SUM(DD$7:DD45)+SUM(DH$7:DH45)</f>
        <v>491.84315789473749</v>
      </c>
      <c r="DM45" s="14">
        <f>CY45-SUM(DE$7:DE45)+SUM(DI$7:DI45)</f>
        <v>108.6491626794259</v>
      </c>
      <c r="DN45" s="14">
        <f>CZ45-SUM(DF$7:DF45)+SUM(DJ$7:DJ45)</f>
        <v>65.208090909090913</v>
      </c>
      <c r="DQ45" s="110">
        <v>40</v>
      </c>
      <c r="DR45" s="14">
        <f t="shared" si="69"/>
        <v>5</v>
      </c>
      <c r="DS45" s="14">
        <f t="shared" si="70"/>
        <v>4</v>
      </c>
      <c r="DT45" s="14">
        <f t="shared" si="111"/>
        <v>0</v>
      </c>
      <c r="DU45" s="14">
        <f t="shared" si="111"/>
        <v>101.78245614035086</v>
      </c>
      <c r="DV45" s="14">
        <f t="shared" si="111"/>
        <v>54.019298245614031</v>
      </c>
      <c r="DW45" s="14">
        <f t="shared" si="111"/>
        <v>0</v>
      </c>
      <c r="DX45" s="14">
        <f t="shared" si="71"/>
        <v>2</v>
      </c>
      <c r="DY45" s="14">
        <f t="shared" si="72"/>
        <v>3</v>
      </c>
      <c r="EC45" s="117">
        <v>3</v>
      </c>
      <c r="ED45" s="117" t="s">
        <v>1038</v>
      </c>
      <c r="EE45" s="117">
        <v>8000</v>
      </c>
      <c r="EF45" t="s">
        <v>946</v>
      </c>
      <c r="EG45">
        <f t="shared" si="113"/>
        <v>6</v>
      </c>
      <c r="EH45" t="s">
        <v>947</v>
      </c>
      <c r="EI45">
        <v>3</v>
      </c>
      <c r="EJ45">
        <f t="shared" si="120"/>
        <v>0.06</v>
      </c>
      <c r="EK45" s="117">
        <v>1</v>
      </c>
      <c r="EL45">
        <f t="shared" si="126"/>
        <v>27</v>
      </c>
      <c r="EN45">
        <f t="shared" si="112"/>
        <v>18.00643274853801</v>
      </c>
      <c r="EP45">
        <v>0</v>
      </c>
      <c r="EQ45">
        <v>1</v>
      </c>
      <c r="ER45">
        <f t="shared" si="121"/>
        <v>6</v>
      </c>
      <c r="ES45" s="103">
        <f t="shared" si="122"/>
        <v>2.7799999999999998E-2</v>
      </c>
      <c r="ET45">
        <v>1</v>
      </c>
      <c r="EU45">
        <f t="shared" si="123"/>
        <v>13</v>
      </c>
      <c r="EV45" s="103">
        <f t="shared" si="124"/>
        <v>0.1111</v>
      </c>
      <c r="EW45">
        <v>1</v>
      </c>
      <c r="EX45">
        <f t="shared" si="125"/>
        <v>27</v>
      </c>
      <c r="FH45" s="116">
        <v>40</v>
      </c>
      <c r="FI45" s="116">
        <f t="shared" si="75"/>
        <v>36</v>
      </c>
      <c r="FJ45" s="116">
        <f t="shared" si="76"/>
        <v>1</v>
      </c>
      <c r="FK45" s="116" t="str">
        <f t="shared" si="77"/>
        <v>关羽专属武器-魂珠-4 9级</v>
      </c>
      <c r="FL45" s="116">
        <f t="shared" si="78"/>
        <v>4</v>
      </c>
      <c r="FM45" s="116">
        <f t="shared" si="79"/>
        <v>9</v>
      </c>
      <c r="FN45" s="116" t="str">
        <f t="shared" si="80"/>
        <v>金币</v>
      </c>
      <c r="FO45" s="116">
        <f t="shared" si="81"/>
        <v>12000</v>
      </c>
      <c r="FP45" s="116" t="str">
        <f t="shared" si="82"/>
        <v>专属强化石2</v>
      </c>
      <c r="FQ45" s="116">
        <f t="shared" si="83"/>
        <v>19</v>
      </c>
      <c r="FR45" s="116" t="str">
        <f t="shared" si="84"/>
        <v>专属强化石3</v>
      </c>
      <c r="FS45" s="116">
        <f t="shared" si="85"/>
        <v>6</v>
      </c>
      <c r="FT45" s="116">
        <f t="shared" si="86"/>
        <v>0.02</v>
      </c>
      <c r="FU45" s="116">
        <f t="shared" si="87"/>
        <v>1</v>
      </c>
      <c r="FV45" s="116">
        <f t="shared" si="88"/>
        <v>74</v>
      </c>
      <c r="FW45" s="116">
        <f t="shared" si="89"/>
        <v>0</v>
      </c>
      <c r="FX45" s="116">
        <f t="shared" si="90"/>
        <v>1</v>
      </c>
      <c r="FY45" s="116">
        <f t="shared" si="91"/>
        <v>17</v>
      </c>
      <c r="FZ45" s="116">
        <f t="shared" si="92"/>
        <v>1.01E-2</v>
      </c>
      <c r="GA45" s="116">
        <f t="shared" si="93"/>
        <v>1</v>
      </c>
      <c r="GB45" s="116">
        <f t="shared" si="94"/>
        <v>35</v>
      </c>
      <c r="GC45" s="116">
        <f t="shared" si="95"/>
        <v>4.0399999999999998E-2</v>
      </c>
      <c r="GD45" s="116">
        <f t="shared" si="96"/>
        <v>1</v>
      </c>
      <c r="GE45" s="116">
        <f t="shared" si="97"/>
        <v>74</v>
      </c>
    </row>
    <row r="46" spans="81:187" ht="16.5" x14ac:dyDescent="0.2">
      <c r="CC46" s="95">
        <v>41</v>
      </c>
      <c r="CD46" s="95">
        <f>INDEX(节奏总表!$AH$4:$AH$153,MATCH(专属武器强化!CC46,节奏总表!$AP$4:$AP$153,1))</f>
        <v>134</v>
      </c>
      <c r="CE46" s="95"/>
      <c r="CF46" s="95">
        <f t="shared" si="114"/>
        <v>8</v>
      </c>
      <c r="CG46" s="14">
        <f t="shared" si="115"/>
        <v>0</v>
      </c>
      <c r="CH46" s="14">
        <f t="shared" si="116"/>
        <v>0</v>
      </c>
      <c r="CI46" s="14">
        <f t="shared" si="117"/>
        <v>80</v>
      </c>
      <c r="CJ46" s="14">
        <f t="shared" si="118"/>
        <v>48</v>
      </c>
      <c r="CK46" s="14"/>
      <c r="CL46" s="14"/>
      <c r="CM46" s="14"/>
      <c r="CN46" s="14"/>
      <c r="CO46" s="14">
        <f>SUM(CG$6:CG46)</f>
        <v>3300</v>
      </c>
      <c r="CP46" s="14">
        <f>SUM(CH$6:CH46)</f>
        <v>3330</v>
      </c>
      <c r="CQ46" s="14">
        <f>SUM(CI$6:CI46)</f>
        <v>1695</v>
      </c>
      <c r="CR46" s="14">
        <f>SUM(CJ$6:CJ46)</f>
        <v>376</v>
      </c>
      <c r="CU46" s="97">
        <v>31</v>
      </c>
      <c r="CV46" s="14">
        <f>INDEX(节奏总表!$BW$4:$BW$63,专属武器强化!CU46)</f>
        <v>122</v>
      </c>
      <c r="CW46" s="14">
        <f t="shared" si="119"/>
        <v>3300</v>
      </c>
      <c r="CX46" s="14">
        <f t="shared" si="62"/>
        <v>2910</v>
      </c>
      <c r="CY46" s="14">
        <f t="shared" si="63"/>
        <v>745</v>
      </c>
      <c r="CZ46" s="14">
        <f t="shared" si="64"/>
        <v>100</v>
      </c>
      <c r="DA46" s="97">
        <v>4</v>
      </c>
      <c r="DB46" s="97">
        <v>5</v>
      </c>
      <c r="DC46" s="14">
        <f t="shared" si="104"/>
        <v>0</v>
      </c>
      <c r="DD46" s="14">
        <f t="shared" si="105"/>
        <v>418.76210526315788</v>
      </c>
      <c r="DE46" s="14">
        <f t="shared" si="106"/>
        <v>129.64631578947368</v>
      </c>
      <c r="DF46" s="14">
        <f t="shared" si="107"/>
        <v>0</v>
      </c>
      <c r="DG46" s="97"/>
      <c r="DH46" s="97"/>
      <c r="DI46" s="97"/>
      <c r="DJ46" s="97"/>
      <c r="DK46" s="14">
        <f>CW46-SUM(DC$7:DC46)+SUM(DG$7:DG46)</f>
        <v>110.51999999999998</v>
      </c>
      <c r="DL46" s="14">
        <f>CX46-SUM(DD$7:DD46)+SUM(DH$7:DH46)</f>
        <v>143.0810526315795</v>
      </c>
      <c r="DM46" s="14">
        <f>CY46-SUM(DE$7:DE46)+SUM(DI$7:DI46)</f>
        <v>84.002846889952252</v>
      </c>
      <c r="DN46" s="14">
        <f>CZ46-SUM(DF$7:DF46)+SUM(DJ$7:DJ46)</f>
        <v>79.208090909090913</v>
      </c>
      <c r="DQ46" s="110">
        <v>41</v>
      </c>
      <c r="DR46" s="14">
        <f t="shared" si="69"/>
        <v>5</v>
      </c>
      <c r="DS46" s="14">
        <f t="shared" si="70"/>
        <v>5</v>
      </c>
      <c r="DT46" s="14">
        <f t="shared" ref="DT46:DW65" si="127">INDEX($K$22:$AP$30,$DS46,($DR46-1)*4+DT$3)</f>
        <v>0</v>
      </c>
      <c r="DU46" s="14">
        <f t="shared" si="127"/>
        <v>162.85192982456138</v>
      </c>
      <c r="DV46" s="14">
        <f t="shared" si="127"/>
        <v>86.43087719298245</v>
      </c>
      <c r="DW46" s="14">
        <f t="shared" si="127"/>
        <v>0</v>
      </c>
      <c r="DX46" s="14">
        <f t="shared" si="71"/>
        <v>2</v>
      </c>
      <c r="DY46" s="14">
        <f t="shared" si="72"/>
        <v>3</v>
      </c>
      <c r="EC46" s="117">
        <v>3</v>
      </c>
      <c r="ED46" s="117" t="s">
        <v>1038</v>
      </c>
      <c r="EE46" s="117">
        <v>9000</v>
      </c>
      <c r="EF46" t="s">
        <v>946</v>
      </c>
      <c r="EG46">
        <f t="shared" si="113"/>
        <v>6</v>
      </c>
      <c r="EH46" t="s">
        <v>947</v>
      </c>
      <c r="EI46">
        <v>3</v>
      </c>
      <c r="EJ46">
        <f t="shared" si="120"/>
        <v>0.03</v>
      </c>
      <c r="EK46" s="117">
        <v>1</v>
      </c>
      <c r="EL46">
        <f t="shared" si="126"/>
        <v>43</v>
      </c>
      <c r="EN46">
        <f t="shared" si="112"/>
        <v>28.810292397660817</v>
      </c>
      <c r="EP46">
        <v>0</v>
      </c>
      <c r="EQ46">
        <v>1</v>
      </c>
      <c r="ER46">
        <f t="shared" si="121"/>
        <v>10</v>
      </c>
      <c r="ES46" s="103">
        <f t="shared" si="122"/>
        <v>1.7399999999999999E-2</v>
      </c>
      <c r="ET46">
        <v>1</v>
      </c>
      <c r="EU46">
        <f t="shared" si="123"/>
        <v>20</v>
      </c>
      <c r="EV46" s="103">
        <f t="shared" si="124"/>
        <v>6.9400000000000003E-2</v>
      </c>
      <c r="EW46">
        <v>1</v>
      </c>
      <c r="EX46">
        <f t="shared" si="125"/>
        <v>43</v>
      </c>
      <c r="FH46" s="116">
        <v>41</v>
      </c>
      <c r="FI46" s="116">
        <f t="shared" si="75"/>
        <v>0</v>
      </c>
      <c r="FJ46" s="116">
        <f t="shared" si="76"/>
        <v>1</v>
      </c>
      <c r="FK46" s="116" t="str">
        <f t="shared" si="77"/>
        <v>关羽专属武器-魂珠-5 0级</v>
      </c>
      <c r="FL46" s="116">
        <f t="shared" si="78"/>
        <v>5</v>
      </c>
      <c r="FM46" s="116">
        <f t="shared" si="79"/>
        <v>0</v>
      </c>
      <c r="FN46" s="116" t="str">
        <f t="shared" si="80"/>
        <v/>
      </c>
      <c r="FO46" s="116" t="str">
        <f t="shared" si="81"/>
        <v/>
      </c>
      <c r="FP46" s="116" t="str">
        <f t="shared" si="82"/>
        <v/>
      </c>
      <c r="FQ46" s="116" t="str">
        <f t="shared" si="83"/>
        <v/>
      </c>
      <c r="FR46" s="116" t="str">
        <f t="shared" si="84"/>
        <v/>
      </c>
      <c r="FS46" s="116" t="str">
        <f t="shared" si="85"/>
        <v/>
      </c>
      <c r="FT46" s="116" t="str">
        <f t="shared" si="86"/>
        <v/>
      </c>
      <c r="FU46" s="116" t="str">
        <f t="shared" si="87"/>
        <v/>
      </c>
      <c r="FV46" s="116" t="str">
        <f t="shared" si="88"/>
        <v/>
      </c>
      <c r="FW46" s="116" t="str">
        <f t="shared" si="89"/>
        <v/>
      </c>
      <c r="FX46" s="116" t="str">
        <f t="shared" si="90"/>
        <v/>
      </c>
      <c r="FY46" s="116" t="str">
        <f t="shared" si="91"/>
        <v/>
      </c>
      <c r="FZ46" s="116" t="str">
        <f t="shared" si="92"/>
        <v/>
      </c>
      <c r="GA46" s="116" t="str">
        <f t="shared" si="93"/>
        <v/>
      </c>
      <c r="GB46" s="116" t="str">
        <f t="shared" si="94"/>
        <v/>
      </c>
      <c r="GC46" s="116" t="str">
        <f t="shared" si="95"/>
        <v/>
      </c>
      <c r="GD46" s="116" t="str">
        <f t="shared" si="96"/>
        <v/>
      </c>
      <c r="GE46" s="116" t="str">
        <f t="shared" si="97"/>
        <v/>
      </c>
    </row>
    <row r="47" spans="81:187" ht="16.5" x14ac:dyDescent="0.2">
      <c r="CC47" s="95">
        <v>42</v>
      </c>
      <c r="CD47" s="95">
        <f>INDEX(节奏总表!$AH$4:$AH$153,MATCH(专属武器强化!CC47,节奏总表!$AP$4:$AP$153,1))</f>
        <v>134</v>
      </c>
      <c r="CE47" s="95"/>
      <c r="CF47" s="95">
        <f t="shared" si="114"/>
        <v>8</v>
      </c>
      <c r="CG47" s="14">
        <f t="shared" si="115"/>
        <v>0</v>
      </c>
      <c r="CH47" s="14">
        <f t="shared" si="116"/>
        <v>0</v>
      </c>
      <c r="CI47" s="14">
        <f t="shared" si="117"/>
        <v>80</v>
      </c>
      <c r="CJ47" s="14">
        <f t="shared" si="118"/>
        <v>48</v>
      </c>
      <c r="CK47" s="14"/>
      <c r="CL47" s="14"/>
      <c r="CM47" s="14"/>
      <c r="CN47" s="14"/>
      <c r="CO47" s="14">
        <f>SUM(CG$6:CG47)</f>
        <v>3300</v>
      </c>
      <c r="CP47" s="14">
        <f>SUM(CH$6:CH47)</f>
        <v>3330</v>
      </c>
      <c r="CQ47" s="14">
        <f>SUM(CI$6:CI47)</f>
        <v>1775</v>
      </c>
      <c r="CR47" s="14">
        <f>SUM(CJ$6:CJ47)</f>
        <v>424</v>
      </c>
      <c r="CU47" s="97">
        <v>32</v>
      </c>
      <c r="CV47" s="14">
        <f>INDEX(节奏总表!$BW$4:$BW$63,专属武器强化!CU47)</f>
        <v>123</v>
      </c>
      <c r="CW47" s="14">
        <f t="shared" si="119"/>
        <v>3300</v>
      </c>
      <c r="CX47" s="14">
        <f t="shared" si="62"/>
        <v>2980</v>
      </c>
      <c r="CY47" s="14">
        <f t="shared" si="63"/>
        <v>850</v>
      </c>
      <c r="CZ47" s="14">
        <f t="shared" si="64"/>
        <v>114</v>
      </c>
      <c r="DA47" s="97">
        <v>6</v>
      </c>
      <c r="DB47" s="97">
        <v>2</v>
      </c>
      <c r="DC47" s="14">
        <f t="shared" si="104"/>
        <v>0</v>
      </c>
      <c r="DD47" s="14">
        <f t="shared" si="105"/>
        <v>0</v>
      </c>
      <c r="DE47" s="14">
        <f t="shared" si="106"/>
        <v>195.94272727272721</v>
      </c>
      <c r="DF47" s="14">
        <f t="shared" si="107"/>
        <v>41.583818181818181</v>
      </c>
      <c r="DG47" s="97"/>
      <c r="DH47" s="97"/>
      <c r="DI47" s="97">
        <v>10</v>
      </c>
      <c r="DJ47" s="97"/>
      <c r="DK47" s="14">
        <f>CW47-SUM(DC$7:DC47)+SUM(DG$7:DG47)</f>
        <v>110.51999999999998</v>
      </c>
      <c r="DL47" s="14">
        <f>CX47-SUM(DD$7:DD47)+SUM(DH$7:DH47)</f>
        <v>213.0810526315795</v>
      </c>
      <c r="DM47" s="14">
        <f>CY47-SUM(DE$7:DE47)+SUM(DI$7:DI47)</f>
        <v>3.0601196172250411</v>
      </c>
      <c r="DN47" s="14">
        <f>CZ47-SUM(DF$7:DF47)+SUM(DJ$7:DJ47)</f>
        <v>51.624272727272725</v>
      </c>
      <c r="DQ47" s="110">
        <v>42</v>
      </c>
      <c r="DR47" s="14">
        <f t="shared" si="69"/>
        <v>5</v>
      </c>
      <c r="DS47" s="14">
        <f t="shared" si="70"/>
        <v>6</v>
      </c>
      <c r="DT47" s="14">
        <f t="shared" si="127"/>
        <v>0</v>
      </c>
      <c r="DU47" s="14">
        <f t="shared" si="127"/>
        <v>264.63438596491227</v>
      </c>
      <c r="DV47" s="14">
        <f t="shared" si="127"/>
        <v>140.45017543859646</v>
      </c>
      <c r="DW47" s="14">
        <f t="shared" si="127"/>
        <v>0</v>
      </c>
      <c r="DX47" s="14">
        <f t="shared" si="71"/>
        <v>2</v>
      </c>
      <c r="DY47" s="14">
        <f t="shared" si="72"/>
        <v>3</v>
      </c>
      <c r="EC47" s="117">
        <v>3</v>
      </c>
      <c r="ED47" s="117" t="s">
        <v>1038</v>
      </c>
      <c r="EE47" s="117">
        <v>10000</v>
      </c>
      <c r="EF47" t="s">
        <v>946</v>
      </c>
      <c r="EG47">
        <f t="shared" si="113"/>
        <v>9</v>
      </c>
      <c r="EH47" t="s">
        <v>947</v>
      </c>
      <c r="EI47">
        <v>5</v>
      </c>
      <c r="EJ47">
        <f t="shared" si="120"/>
        <v>0.04</v>
      </c>
      <c r="EK47" s="117">
        <v>1</v>
      </c>
      <c r="EL47">
        <f t="shared" si="126"/>
        <v>42</v>
      </c>
      <c r="EN47">
        <f t="shared" si="112"/>
        <v>28.090035087719293</v>
      </c>
      <c r="EP47">
        <v>0</v>
      </c>
      <c r="EQ47">
        <v>1</v>
      </c>
      <c r="ER47">
        <f t="shared" si="121"/>
        <v>10</v>
      </c>
      <c r="ES47" s="103">
        <f t="shared" si="122"/>
        <v>1.78E-2</v>
      </c>
      <c r="ET47">
        <v>1</v>
      </c>
      <c r="EU47">
        <f t="shared" si="123"/>
        <v>20</v>
      </c>
      <c r="EV47" s="103">
        <f t="shared" si="124"/>
        <v>7.1199999999999999E-2</v>
      </c>
      <c r="EW47">
        <v>1</v>
      </c>
      <c r="EX47">
        <f t="shared" si="125"/>
        <v>42</v>
      </c>
      <c r="FH47" s="116">
        <v>42</v>
      </c>
      <c r="FI47" s="116">
        <f t="shared" si="75"/>
        <v>37</v>
      </c>
      <c r="FJ47" s="116">
        <f t="shared" si="76"/>
        <v>1</v>
      </c>
      <c r="FK47" s="116" t="str">
        <f t="shared" si="77"/>
        <v>关羽专属武器-魂珠-5 1级</v>
      </c>
      <c r="FL47" s="116">
        <f t="shared" si="78"/>
        <v>5</v>
      </c>
      <c r="FM47" s="116">
        <f t="shared" si="79"/>
        <v>1</v>
      </c>
      <c r="FN47" s="116" t="str">
        <f t="shared" si="80"/>
        <v>金币</v>
      </c>
      <c r="FO47" s="116">
        <f t="shared" si="81"/>
        <v>5000</v>
      </c>
      <c r="FP47" s="116" t="str">
        <f t="shared" si="82"/>
        <v>专属强化石2</v>
      </c>
      <c r="FQ47" s="116">
        <f t="shared" si="83"/>
        <v>4</v>
      </c>
      <c r="FR47" s="116" t="str">
        <f t="shared" si="84"/>
        <v>专属强化石3</v>
      </c>
      <c r="FS47" s="116">
        <f t="shared" si="85"/>
        <v>2</v>
      </c>
      <c r="FT47" s="116">
        <f t="shared" si="86"/>
        <v>0.19</v>
      </c>
      <c r="FU47" s="116">
        <f t="shared" si="87"/>
        <v>1</v>
      </c>
      <c r="FV47" s="116">
        <f t="shared" si="88"/>
        <v>8</v>
      </c>
      <c r="FW47" s="116">
        <f t="shared" si="89"/>
        <v>0</v>
      </c>
      <c r="FX47" s="116">
        <f t="shared" si="90"/>
        <v>1</v>
      </c>
      <c r="FY47" s="116">
        <f t="shared" si="91"/>
        <v>2</v>
      </c>
      <c r="FZ47" s="116">
        <f t="shared" si="92"/>
        <v>9.2600000000000002E-2</v>
      </c>
      <c r="GA47" s="116">
        <f t="shared" si="93"/>
        <v>1</v>
      </c>
      <c r="GB47" s="116">
        <f t="shared" si="94"/>
        <v>4</v>
      </c>
      <c r="GC47" s="116">
        <f t="shared" si="95"/>
        <v>0.37019999999999997</v>
      </c>
      <c r="GD47" s="116">
        <f t="shared" si="96"/>
        <v>1</v>
      </c>
      <c r="GE47" s="116">
        <f t="shared" si="97"/>
        <v>8</v>
      </c>
    </row>
    <row r="48" spans="81:187" ht="16.5" x14ac:dyDescent="0.2">
      <c r="CC48" s="95">
        <v>43</v>
      </c>
      <c r="CD48" s="95">
        <f>INDEX(节奏总表!$AH$4:$AH$153,MATCH(专属武器强化!CC48,节奏总表!$AP$4:$AP$153,1))</f>
        <v>136</v>
      </c>
      <c r="CE48" s="95"/>
      <c r="CF48" s="95">
        <f t="shared" si="114"/>
        <v>8</v>
      </c>
      <c r="CG48" s="14">
        <f t="shared" si="115"/>
        <v>0</v>
      </c>
      <c r="CH48" s="14">
        <f t="shared" si="116"/>
        <v>0</v>
      </c>
      <c r="CI48" s="14">
        <f t="shared" si="117"/>
        <v>80</v>
      </c>
      <c r="CJ48" s="14">
        <f t="shared" si="118"/>
        <v>48</v>
      </c>
      <c r="CK48" s="14"/>
      <c r="CL48" s="14"/>
      <c r="CM48" s="14"/>
      <c r="CN48" s="14"/>
      <c r="CO48" s="14">
        <f>SUM(CG$6:CG48)</f>
        <v>3300</v>
      </c>
      <c r="CP48" s="14">
        <f>SUM(CH$6:CH48)</f>
        <v>3330</v>
      </c>
      <c r="CQ48" s="14">
        <f>SUM(CI$6:CI48)</f>
        <v>1855</v>
      </c>
      <c r="CR48" s="14">
        <f>SUM(CJ$6:CJ48)</f>
        <v>472</v>
      </c>
      <c r="CU48" s="97">
        <v>33</v>
      </c>
      <c r="CV48" s="14">
        <f>INDEX(节奏总表!$BW$4:$BW$63,专属武器强化!CU48)</f>
        <v>124</v>
      </c>
      <c r="CW48" s="14">
        <f t="shared" si="119"/>
        <v>3300</v>
      </c>
      <c r="CX48" s="14">
        <f t="shared" si="62"/>
        <v>3050</v>
      </c>
      <c r="CY48" s="14">
        <f t="shared" si="63"/>
        <v>955</v>
      </c>
      <c r="CZ48" s="14">
        <f t="shared" si="64"/>
        <v>128</v>
      </c>
      <c r="DA48" s="97">
        <v>0</v>
      </c>
      <c r="DB48" s="97">
        <v>0</v>
      </c>
      <c r="DC48" s="14">
        <f t="shared" si="104"/>
        <v>0</v>
      </c>
      <c r="DD48" s="14">
        <f t="shared" si="105"/>
        <v>0</v>
      </c>
      <c r="DE48" s="14">
        <f t="shared" si="106"/>
        <v>0</v>
      </c>
      <c r="DF48" s="14">
        <f t="shared" si="107"/>
        <v>0</v>
      </c>
      <c r="DG48" s="97"/>
      <c r="DH48" s="97"/>
      <c r="DI48" s="97"/>
      <c r="DJ48" s="97"/>
      <c r="DK48" s="14">
        <f>CW48-SUM(DC$7:DC48)+SUM(DG$7:DG48)</f>
        <v>110.51999999999998</v>
      </c>
      <c r="DL48" s="14">
        <f>CX48-SUM(DD$7:DD48)+SUM(DH$7:DH48)</f>
        <v>283.0810526315795</v>
      </c>
      <c r="DM48" s="14">
        <f>CY48-SUM(DE$7:DE48)+SUM(DI$7:DI48)</f>
        <v>108.06011961722504</v>
      </c>
      <c r="DN48" s="14">
        <f>CZ48-SUM(DF$7:DF48)+SUM(DJ$7:DJ48)</f>
        <v>65.624272727272725</v>
      </c>
      <c r="DQ48" s="110">
        <v>43</v>
      </c>
      <c r="DR48" s="14">
        <f t="shared" si="69"/>
        <v>5</v>
      </c>
      <c r="DS48" s="14">
        <f t="shared" si="70"/>
        <v>7</v>
      </c>
      <c r="DT48" s="14">
        <f t="shared" si="127"/>
        <v>0</v>
      </c>
      <c r="DU48" s="14">
        <f t="shared" si="127"/>
        <v>427.48631578947362</v>
      </c>
      <c r="DV48" s="14">
        <f t="shared" si="127"/>
        <v>226.88105263157891</v>
      </c>
      <c r="DW48" s="14">
        <f t="shared" si="127"/>
        <v>0</v>
      </c>
      <c r="DX48" s="14">
        <f t="shared" si="71"/>
        <v>2</v>
      </c>
      <c r="DY48" s="14">
        <f t="shared" si="72"/>
        <v>3</v>
      </c>
      <c r="EC48" s="117">
        <v>3</v>
      </c>
      <c r="ED48" s="117" t="s">
        <v>1038</v>
      </c>
      <c r="EE48" s="117">
        <v>11000</v>
      </c>
      <c r="EF48" t="s">
        <v>946</v>
      </c>
      <c r="EG48">
        <f t="shared" si="113"/>
        <v>9</v>
      </c>
      <c r="EH48" t="s">
        <v>947</v>
      </c>
      <c r="EI48">
        <v>5</v>
      </c>
      <c r="EJ48">
        <f t="shared" si="120"/>
        <v>0.02</v>
      </c>
      <c r="EK48" s="117">
        <v>1</v>
      </c>
      <c r="EL48">
        <f t="shared" si="126"/>
        <v>68</v>
      </c>
      <c r="EN48">
        <f t="shared" si="112"/>
        <v>45.376210526315781</v>
      </c>
      <c r="EP48">
        <v>0</v>
      </c>
      <c r="EQ48">
        <v>1</v>
      </c>
      <c r="ER48">
        <f t="shared" si="121"/>
        <v>16</v>
      </c>
      <c r="ES48" s="103">
        <f t="shared" si="122"/>
        <v>1.0999999999999999E-2</v>
      </c>
      <c r="ET48">
        <v>1</v>
      </c>
      <c r="EU48">
        <f t="shared" si="123"/>
        <v>32</v>
      </c>
      <c r="EV48" s="103">
        <f t="shared" si="124"/>
        <v>4.41E-2</v>
      </c>
      <c r="EW48">
        <v>1</v>
      </c>
      <c r="EX48">
        <f t="shared" si="125"/>
        <v>68</v>
      </c>
      <c r="FH48" s="116">
        <v>43</v>
      </c>
      <c r="FI48" s="116">
        <f t="shared" si="75"/>
        <v>38</v>
      </c>
      <c r="FJ48" s="116">
        <f t="shared" si="76"/>
        <v>1</v>
      </c>
      <c r="FK48" s="116" t="str">
        <f t="shared" si="77"/>
        <v>关羽专属武器-魂珠-5 2级</v>
      </c>
      <c r="FL48" s="116">
        <f t="shared" si="78"/>
        <v>5</v>
      </c>
      <c r="FM48" s="116">
        <f t="shared" si="79"/>
        <v>2</v>
      </c>
      <c r="FN48" s="116" t="str">
        <f t="shared" si="80"/>
        <v>金币</v>
      </c>
      <c r="FO48" s="116">
        <f t="shared" si="81"/>
        <v>6000</v>
      </c>
      <c r="FP48" s="116" t="str">
        <f t="shared" si="82"/>
        <v>专属强化石2</v>
      </c>
      <c r="FQ48" s="116">
        <f t="shared" si="83"/>
        <v>4</v>
      </c>
      <c r="FR48" s="116" t="str">
        <f t="shared" si="84"/>
        <v>专属强化石3</v>
      </c>
      <c r="FS48" s="116">
        <f t="shared" si="85"/>
        <v>2</v>
      </c>
      <c r="FT48" s="116">
        <f t="shared" si="86"/>
        <v>0.09</v>
      </c>
      <c r="FU48" s="116">
        <f t="shared" si="87"/>
        <v>1</v>
      </c>
      <c r="FV48" s="116">
        <f t="shared" si="88"/>
        <v>16</v>
      </c>
      <c r="FW48" s="116">
        <f t="shared" si="89"/>
        <v>0</v>
      </c>
      <c r="FX48" s="116">
        <f t="shared" si="90"/>
        <v>1</v>
      </c>
      <c r="FY48" s="116">
        <f t="shared" si="91"/>
        <v>4</v>
      </c>
      <c r="FZ48" s="116">
        <f t="shared" si="92"/>
        <v>4.6300000000000001E-2</v>
      </c>
      <c r="GA48" s="116">
        <f t="shared" si="93"/>
        <v>1</v>
      </c>
      <c r="GB48" s="116">
        <f t="shared" si="94"/>
        <v>8</v>
      </c>
      <c r="GC48" s="116">
        <f t="shared" si="95"/>
        <v>0.18509999999999999</v>
      </c>
      <c r="GD48" s="116">
        <f t="shared" si="96"/>
        <v>1</v>
      </c>
      <c r="GE48" s="116">
        <f t="shared" si="97"/>
        <v>16</v>
      </c>
    </row>
    <row r="49" spans="81:187" ht="16.5" x14ac:dyDescent="0.2">
      <c r="CC49" s="95">
        <v>44</v>
      </c>
      <c r="CD49" s="95">
        <f>INDEX(节奏总表!$AH$4:$AH$153,MATCH(专属武器强化!CC49,节奏总表!$AP$4:$AP$153,1))</f>
        <v>137</v>
      </c>
      <c r="CE49" s="95">
        <v>8</v>
      </c>
      <c r="CF49" s="95">
        <f t="shared" si="114"/>
        <v>8</v>
      </c>
      <c r="CG49" s="14">
        <f t="shared" si="115"/>
        <v>0</v>
      </c>
      <c r="CH49" s="14">
        <f t="shared" si="116"/>
        <v>0</v>
      </c>
      <c r="CI49" s="14">
        <f t="shared" si="117"/>
        <v>80</v>
      </c>
      <c r="CJ49" s="14">
        <f t="shared" si="118"/>
        <v>48</v>
      </c>
      <c r="CK49" s="14"/>
      <c r="CL49" s="14"/>
      <c r="CM49" s="14"/>
      <c r="CN49" s="14"/>
      <c r="CO49" s="14">
        <f>SUM(CG$6:CG49)</f>
        <v>3300</v>
      </c>
      <c r="CP49" s="14">
        <f>SUM(CH$6:CH49)</f>
        <v>3330</v>
      </c>
      <c r="CQ49" s="14">
        <f>SUM(CI$6:CI49)</f>
        <v>1935</v>
      </c>
      <c r="CR49" s="14">
        <f>SUM(CJ$6:CJ49)</f>
        <v>520</v>
      </c>
      <c r="CU49" s="97">
        <v>34</v>
      </c>
      <c r="CV49" s="14">
        <f>INDEX(节奏总表!$BW$4:$BW$63,专属武器强化!CU49)</f>
        <v>126</v>
      </c>
      <c r="CW49" s="14">
        <f t="shared" si="119"/>
        <v>3300</v>
      </c>
      <c r="CX49" s="14">
        <f t="shared" si="62"/>
        <v>3120</v>
      </c>
      <c r="CY49" s="14">
        <f t="shared" si="63"/>
        <v>1060</v>
      </c>
      <c r="CZ49" s="14">
        <f t="shared" si="64"/>
        <v>142</v>
      </c>
      <c r="DA49" s="97">
        <v>0</v>
      </c>
      <c r="DB49" s="97">
        <v>0</v>
      </c>
      <c r="DC49" s="14">
        <f t="shared" si="104"/>
        <v>0</v>
      </c>
      <c r="DD49" s="14">
        <f t="shared" si="105"/>
        <v>0</v>
      </c>
      <c r="DE49" s="14">
        <f t="shared" si="106"/>
        <v>0</v>
      </c>
      <c r="DF49" s="14">
        <f t="shared" si="107"/>
        <v>0</v>
      </c>
      <c r="DG49" s="97"/>
      <c r="DH49" s="97"/>
      <c r="DI49" s="97"/>
      <c r="DJ49" s="97"/>
      <c r="DK49" s="14">
        <f>CW49-SUM(DC$7:DC49)+SUM(DG$7:DG49)</f>
        <v>110.51999999999998</v>
      </c>
      <c r="DL49" s="14">
        <f>CX49-SUM(DD$7:DD49)+SUM(DH$7:DH49)</f>
        <v>353.0810526315795</v>
      </c>
      <c r="DM49" s="14">
        <f>CY49-SUM(DE$7:DE49)+SUM(DI$7:DI49)</f>
        <v>213.06011961722504</v>
      </c>
      <c r="DN49" s="14">
        <f>CZ49-SUM(DF$7:DF49)+SUM(DJ$7:DJ49)</f>
        <v>79.624272727272725</v>
      </c>
      <c r="DQ49" s="110">
        <v>44</v>
      </c>
      <c r="DR49" s="14">
        <f t="shared" si="69"/>
        <v>5</v>
      </c>
      <c r="DS49" s="14">
        <f t="shared" si="70"/>
        <v>8</v>
      </c>
      <c r="DT49" s="14">
        <f t="shared" si="127"/>
        <v>0</v>
      </c>
      <c r="DU49" s="14">
        <f t="shared" si="127"/>
        <v>692.120701754386</v>
      </c>
      <c r="DV49" s="14">
        <f t="shared" si="127"/>
        <v>367.33122807017543</v>
      </c>
      <c r="DW49" s="14">
        <f t="shared" si="127"/>
        <v>0</v>
      </c>
      <c r="DX49" s="14">
        <f t="shared" si="71"/>
        <v>2</v>
      </c>
      <c r="DY49" s="14">
        <f t="shared" si="72"/>
        <v>3</v>
      </c>
      <c r="EC49" s="117">
        <v>3</v>
      </c>
      <c r="ED49" s="117" t="s">
        <v>1038</v>
      </c>
      <c r="EE49" s="117">
        <v>12000</v>
      </c>
      <c r="EF49" t="s">
        <v>946</v>
      </c>
      <c r="EG49">
        <f t="shared" si="113"/>
        <v>13</v>
      </c>
      <c r="EH49" t="s">
        <v>947</v>
      </c>
      <c r="EI49">
        <v>7</v>
      </c>
      <c r="EJ49">
        <f t="shared" si="120"/>
        <v>0.02</v>
      </c>
      <c r="EK49" s="117">
        <v>1</v>
      </c>
      <c r="EL49">
        <f t="shared" si="126"/>
        <v>79</v>
      </c>
      <c r="EN49">
        <f t="shared" si="112"/>
        <v>52.475889724310775</v>
      </c>
      <c r="EP49">
        <v>0</v>
      </c>
      <c r="EQ49">
        <v>1</v>
      </c>
      <c r="ER49">
        <f t="shared" si="121"/>
        <v>18</v>
      </c>
      <c r="ES49" s="103">
        <f t="shared" si="122"/>
        <v>9.4999999999999998E-3</v>
      </c>
      <c r="ET49">
        <v>1</v>
      </c>
      <c r="EU49">
        <f t="shared" si="123"/>
        <v>37</v>
      </c>
      <c r="EV49" s="103">
        <f t="shared" si="124"/>
        <v>3.8100000000000002E-2</v>
      </c>
      <c r="EW49">
        <v>1</v>
      </c>
      <c r="EX49">
        <f t="shared" si="125"/>
        <v>79</v>
      </c>
      <c r="FH49" s="116">
        <v>44</v>
      </c>
      <c r="FI49" s="116">
        <f t="shared" si="75"/>
        <v>39</v>
      </c>
      <c r="FJ49" s="116">
        <f t="shared" si="76"/>
        <v>1</v>
      </c>
      <c r="FK49" s="116" t="str">
        <f t="shared" si="77"/>
        <v>关羽专属武器-魂珠-5 3级</v>
      </c>
      <c r="FL49" s="116">
        <f t="shared" si="78"/>
        <v>5</v>
      </c>
      <c r="FM49" s="116">
        <f t="shared" si="79"/>
        <v>3</v>
      </c>
      <c r="FN49" s="116" t="str">
        <f t="shared" si="80"/>
        <v>金币</v>
      </c>
      <c r="FO49" s="116">
        <f t="shared" si="81"/>
        <v>7000</v>
      </c>
      <c r="FP49" s="116" t="str">
        <f t="shared" si="82"/>
        <v>专属强化石2</v>
      </c>
      <c r="FQ49" s="116">
        <f t="shared" si="83"/>
        <v>4</v>
      </c>
      <c r="FR49" s="116" t="str">
        <f t="shared" si="84"/>
        <v>专属强化石3</v>
      </c>
      <c r="FS49" s="116">
        <f t="shared" si="85"/>
        <v>2</v>
      </c>
      <c r="FT49" s="116">
        <f t="shared" si="86"/>
        <v>0.06</v>
      </c>
      <c r="FU49" s="116">
        <f t="shared" si="87"/>
        <v>1</v>
      </c>
      <c r="FV49" s="116">
        <f t="shared" si="88"/>
        <v>24</v>
      </c>
      <c r="FW49" s="116">
        <f t="shared" si="89"/>
        <v>0</v>
      </c>
      <c r="FX49" s="116">
        <f t="shared" si="90"/>
        <v>1</v>
      </c>
      <c r="FY49" s="116">
        <f t="shared" si="91"/>
        <v>6</v>
      </c>
      <c r="FZ49" s="116">
        <f t="shared" si="92"/>
        <v>3.09E-2</v>
      </c>
      <c r="GA49" s="116">
        <f t="shared" si="93"/>
        <v>1</v>
      </c>
      <c r="GB49" s="116">
        <f t="shared" si="94"/>
        <v>11</v>
      </c>
      <c r="GC49" s="116">
        <f t="shared" si="95"/>
        <v>0.1234</v>
      </c>
      <c r="GD49" s="116">
        <f t="shared" si="96"/>
        <v>1</v>
      </c>
      <c r="GE49" s="116">
        <f t="shared" si="97"/>
        <v>24</v>
      </c>
    </row>
    <row r="50" spans="81:187" ht="16.5" x14ac:dyDescent="0.2">
      <c r="CC50" s="95">
        <v>45</v>
      </c>
      <c r="CD50" s="95">
        <f>INDEX(节奏总表!$AH$4:$AH$153,MATCH(专属武器强化!CC50,节奏总表!$AP$4:$AP$153,1))</f>
        <v>138</v>
      </c>
      <c r="CE50" s="95"/>
      <c r="CF50" s="95">
        <f t="shared" si="114"/>
        <v>8</v>
      </c>
      <c r="CG50" s="14">
        <f t="shared" si="115"/>
        <v>0</v>
      </c>
      <c r="CH50" s="14">
        <f t="shared" si="116"/>
        <v>0</v>
      </c>
      <c r="CI50" s="14">
        <f t="shared" si="117"/>
        <v>80</v>
      </c>
      <c r="CJ50" s="14">
        <f t="shared" si="118"/>
        <v>48</v>
      </c>
      <c r="CK50" s="14"/>
      <c r="CL50" s="14"/>
      <c r="CM50" s="14"/>
      <c r="CN50" s="14"/>
      <c r="CO50" s="14">
        <f>SUM(CG$6:CG50)</f>
        <v>3300</v>
      </c>
      <c r="CP50" s="14">
        <f>SUM(CH$6:CH50)</f>
        <v>3330</v>
      </c>
      <c r="CQ50" s="14">
        <f>SUM(CI$6:CI50)</f>
        <v>2015</v>
      </c>
      <c r="CR50" s="14">
        <f>SUM(CJ$6:CJ50)</f>
        <v>568</v>
      </c>
      <c r="CU50" s="97">
        <v>35</v>
      </c>
      <c r="CV50" s="14">
        <f>INDEX(节奏总表!$BW$4:$BW$63,专属武器强化!CU50)</f>
        <v>127</v>
      </c>
      <c r="CW50" s="14">
        <f t="shared" si="119"/>
        <v>3300</v>
      </c>
      <c r="CX50" s="14">
        <f t="shared" si="62"/>
        <v>3190</v>
      </c>
      <c r="CY50" s="14">
        <f t="shared" si="63"/>
        <v>1165</v>
      </c>
      <c r="CZ50" s="14">
        <f t="shared" si="64"/>
        <v>156</v>
      </c>
      <c r="DA50" s="97">
        <v>7</v>
      </c>
      <c r="DB50" s="97">
        <v>1</v>
      </c>
      <c r="DC50" s="14">
        <f t="shared" si="104"/>
        <v>0</v>
      </c>
      <c r="DD50" s="14">
        <f t="shared" si="105"/>
        <v>0</v>
      </c>
      <c r="DE50" s="14">
        <f t="shared" si="106"/>
        <v>97.971363636363606</v>
      </c>
      <c r="DF50" s="14">
        <f t="shared" si="107"/>
        <v>34.653181818181821</v>
      </c>
      <c r="DG50" s="97"/>
      <c r="DH50" s="97"/>
      <c r="DI50" s="97"/>
      <c r="DJ50" s="97"/>
      <c r="DK50" s="14">
        <f>CW50-SUM(DC$7:DC50)+SUM(DG$7:DG50)</f>
        <v>110.51999999999998</v>
      </c>
      <c r="DL50" s="14">
        <f>CX50-SUM(DD$7:DD50)+SUM(DH$7:DH50)</f>
        <v>423.0810526315795</v>
      </c>
      <c r="DM50" s="14">
        <f>CY50-SUM(DE$7:DE50)+SUM(DI$7:DI50)</f>
        <v>220.08875598086138</v>
      </c>
      <c r="DN50" s="14">
        <f>CZ50-SUM(DF$7:DF50)+SUM(DJ$7:DJ50)</f>
        <v>58.971090909090904</v>
      </c>
      <c r="DQ50" s="110">
        <v>45</v>
      </c>
      <c r="DR50" s="14">
        <f t="shared" si="69"/>
        <v>5</v>
      </c>
      <c r="DS50" s="14">
        <f t="shared" si="70"/>
        <v>9</v>
      </c>
      <c r="DT50" s="14">
        <f t="shared" si="127"/>
        <v>0</v>
      </c>
      <c r="DU50" s="14">
        <f t="shared" si="127"/>
        <v>1119.6070175438597</v>
      </c>
      <c r="DV50" s="14">
        <f t="shared" si="127"/>
        <v>594.21228070175437</v>
      </c>
      <c r="DW50" s="14">
        <f t="shared" si="127"/>
        <v>0</v>
      </c>
      <c r="DX50" s="14">
        <f t="shared" si="71"/>
        <v>2</v>
      </c>
      <c r="DY50" s="14">
        <f t="shared" si="72"/>
        <v>3</v>
      </c>
      <c r="EC50" s="117">
        <v>3</v>
      </c>
      <c r="ED50" s="117" t="s">
        <v>1038</v>
      </c>
      <c r="EE50" s="117">
        <v>13000</v>
      </c>
      <c r="EF50" t="s">
        <v>946</v>
      </c>
      <c r="EG50">
        <f t="shared" si="113"/>
        <v>17</v>
      </c>
      <c r="EH50" t="s">
        <v>947</v>
      </c>
      <c r="EI50">
        <v>9</v>
      </c>
      <c r="EJ50">
        <f t="shared" si="120"/>
        <v>0.02</v>
      </c>
      <c r="EK50" s="117">
        <v>1</v>
      </c>
      <c r="EL50">
        <f t="shared" si="126"/>
        <v>99</v>
      </c>
      <c r="EN50">
        <f t="shared" si="112"/>
        <v>66.023586744639374</v>
      </c>
      <c r="EP50">
        <v>0</v>
      </c>
      <c r="EQ50">
        <v>1</v>
      </c>
      <c r="ER50">
        <f t="shared" si="121"/>
        <v>23</v>
      </c>
      <c r="ES50" s="103">
        <f t="shared" si="122"/>
        <v>7.6E-3</v>
      </c>
      <c r="ET50">
        <v>1</v>
      </c>
      <c r="EU50">
        <f t="shared" si="123"/>
        <v>46</v>
      </c>
      <c r="EV50" s="103">
        <f t="shared" si="124"/>
        <v>3.0300000000000001E-2</v>
      </c>
      <c r="EW50">
        <v>1</v>
      </c>
      <c r="EX50">
        <f t="shared" si="125"/>
        <v>99</v>
      </c>
      <c r="FH50" s="116">
        <v>45</v>
      </c>
      <c r="FI50" s="116">
        <f t="shared" si="75"/>
        <v>40</v>
      </c>
      <c r="FJ50" s="116">
        <f t="shared" si="76"/>
        <v>1</v>
      </c>
      <c r="FK50" s="116" t="str">
        <f t="shared" si="77"/>
        <v>关羽专属武器-魂珠-5 4级</v>
      </c>
      <c r="FL50" s="116">
        <f t="shared" si="78"/>
        <v>5</v>
      </c>
      <c r="FM50" s="116">
        <f t="shared" si="79"/>
        <v>4</v>
      </c>
      <c r="FN50" s="116" t="str">
        <f t="shared" si="80"/>
        <v>金币</v>
      </c>
      <c r="FO50" s="116">
        <f t="shared" si="81"/>
        <v>8000</v>
      </c>
      <c r="FP50" s="116" t="str">
        <f t="shared" si="82"/>
        <v>专属强化石2</v>
      </c>
      <c r="FQ50" s="116">
        <f t="shared" si="83"/>
        <v>6</v>
      </c>
      <c r="FR50" s="116" t="str">
        <f t="shared" si="84"/>
        <v>专属强化石3</v>
      </c>
      <c r="FS50" s="116">
        <f t="shared" si="85"/>
        <v>3</v>
      </c>
      <c r="FT50" s="116">
        <f t="shared" si="86"/>
        <v>0.06</v>
      </c>
      <c r="FU50" s="116">
        <f t="shared" si="87"/>
        <v>1</v>
      </c>
      <c r="FV50" s="116">
        <f t="shared" si="88"/>
        <v>27</v>
      </c>
      <c r="FW50" s="116">
        <f t="shared" si="89"/>
        <v>0</v>
      </c>
      <c r="FX50" s="116">
        <f t="shared" si="90"/>
        <v>1</v>
      </c>
      <c r="FY50" s="116">
        <f t="shared" si="91"/>
        <v>6</v>
      </c>
      <c r="FZ50" s="116">
        <f t="shared" si="92"/>
        <v>2.7799999999999998E-2</v>
      </c>
      <c r="GA50" s="116">
        <f t="shared" si="93"/>
        <v>1</v>
      </c>
      <c r="GB50" s="116">
        <f t="shared" si="94"/>
        <v>13</v>
      </c>
      <c r="GC50" s="116">
        <f t="shared" si="95"/>
        <v>0.1111</v>
      </c>
      <c r="GD50" s="116">
        <f t="shared" si="96"/>
        <v>1</v>
      </c>
      <c r="GE50" s="116">
        <f t="shared" si="97"/>
        <v>27</v>
      </c>
    </row>
    <row r="51" spans="81:187" ht="16.5" x14ac:dyDescent="0.2">
      <c r="CC51" s="95">
        <v>46</v>
      </c>
      <c r="CD51" s="95">
        <f>INDEX(节奏总表!$AH$4:$AH$153,MATCH(专属武器强化!CC51,节奏总表!$AP$4:$AP$153,1))</f>
        <v>139</v>
      </c>
      <c r="CE51" s="95"/>
      <c r="CF51" s="95">
        <f t="shared" si="114"/>
        <v>8</v>
      </c>
      <c r="CG51" s="14">
        <f t="shared" si="115"/>
        <v>0</v>
      </c>
      <c r="CH51" s="14">
        <f t="shared" si="116"/>
        <v>0</v>
      </c>
      <c r="CI51" s="14">
        <f t="shared" si="117"/>
        <v>80</v>
      </c>
      <c r="CJ51" s="14">
        <f t="shared" si="118"/>
        <v>48</v>
      </c>
      <c r="CK51" s="14"/>
      <c r="CL51" s="14"/>
      <c r="CM51" s="14"/>
      <c r="CN51" s="14"/>
      <c r="CO51" s="14">
        <f>SUM(CG$6:CG51)</f>
        <v>3300</v>
      </c>
      <c r="CP51" s="14">
        <f>SUM(CH$6:CH51)</f>
        <v>3330</v>
      </c>
      <c r="CQ51" s="14">
        <f>SUM(CI$6:CI51)</f>
        <v>2095</v>
      </c>
      <c r="CR51" s="14">
        <f>SUM(CJ$6:CJ51)</f>
        <v>616</v>
      </c>
      <c r="CU51" s="97">
        <v>36</v>
      </c>
      <c r="CV51" s="14">
        <f>INDEX(节奏总表!$BW$4:$BW$63,专属武器强化!CU51)</f>
        <v>128</v>
      </c>
      <c r="CW51" s="14">
        <f t="shared" si="119"/>
        <v>3300</v>
      </c>
      <c r="CX51" s="14">
        <f t="shared" si="62"/>
        <v>3260</v>
      </c>
      <c r="CY51" s="14">
        <f t="shared" si="63"/>
        <v>1270</v>
      </c>
      <c r="CZ51" s="14">
        <f t="shared" si="64"/>
        <v>170</v>
      </c>
      <c r="DA51" s="97">
        <v>6</v>
      </c>
      <c r="DB51" s="97">
        <v>3</v>
      </c>
      <c r="DC51" s="14">
        <f t="shared" si="104"/>
        <v>0</v>
      </c>
      <c r="DD51" s="14">
        <f t="shared" si="105"/>
        <v>0</v>
      </c>
      <c r="DE51" s="14">
        <f t="shared" si="106"/>
        <v>293.91409090909087</v>
      </c>
      <c r="DF51" s="14">
        <f t="shared" si="107"/>
        <v>62.375727272727275</v>
      </c>
      <c r="DG51" s="97"/>
      <c r="DH51" s="97"/>
      <c r="DI51" s="97"/>
      <c r="DJ51" s="97"/>
      <c r="DK51" s="14">
        <f>CW51-SUM(DC$7:DC51)+SUM(DG$7:DG51)</f>
        <v>110.51999999999998</v>
      </c>
      <c r="DL51" s="14">
        <f>CX51-SUM(DD$7:DD51)+SUM(DH$7:DH51)</f>
        <v>493.0810526315795</v>
      </c>
      <c r="DM51" s="14">
        <f>CY51-SUM(DE$7:DE51)+SUM(DI$7:DI51)</f>
        <v>31.174665071770505</v>
      </c>
      <c r="DN51" s="14">
        <f>CZ51-SUM(DF$7:DF51)+SUM(DJ$7:DJ51)</f>
        <v>10.595363636363629</v>
      </c>
      <c r="DQ51" s="110">
        <v>46</v>
      </c>
      <c r="DR51" s="14">
        <f t="shared" si="69"/>
        <v>6</v>
      </c>
      <c r="DS51" s="14">
        <f t="shared" si="70"/>
        <v>1</v>
      </c>
      <c r="DT51" s="14">
        <f t="shared" si="127"/>
        <v>0</v>
      </c>
      <c r="DU51" s="14">
        <f t="shared" si="127"/>
        <v>0</v>
      </c>
      <c r="DV51" s="14">
        <f t="shared" si="127"/>
        <v>32.657121212121204</v>
      </c>
      <c r="DW51" s="14">
        <f t="shared" si="127"/>
        <v>6.9306363636363635</v>
      </c>
      <c r="DX51" s="14">
        <f t="shared" si="71"/>
        <v>3</v>
      </c>
      <c r="DY51" s="14">
        <f t="shared" si="72"/>
        <v>4</v>
      </c>
      <c r="EC51" s="117">
        <v>3</v>
      </c>
      <c r="ED51" s="117" t="s">
        <v>1038</v>
      </c>
      <c r="EE51" s="117">
        <v>6000</v>
      </c>
      <c r="EF51" t="s">
        <v>947</v>
      </c>
      <c r="EG51">
        <f>ROUND(EI51*DV51/DW51,0)</f>
        <v>5</v>
      </c>
      <c r="EH51" t="s">
        <v>950</v>
      </c>
      <c r="EI51">
        <v>1</v>
      </c>
      <c r="EJ51">
        <f t="shared" si="120"/>
        <v>0.14000000000000001</v>
      </c>
      <c r="EK51" s="117">
        <v>1</v>
      </c>
      <c r="EL51">
        <f t="shared" si="126"/>
        <v>10</v>
      </c>
      <c r="EN51">
        <f t="shared" ref="EN51:EN68" si="128">DW51/EI51</f>
        <v>6.9306363636363635</v>
      </c>
      <c r="EP51">
        <v>0</v>
      </c>
      <c r="EQ51">
        <v>1</v>
      </c>
      <c r="ER51">
        <f t="shared" si="121"/>
        <v>2</v>
      </c>
      <c r="ES51" s="103">
        <f t="shared" si="122"/>
        <v>7.2099999999999997E-2</v>
      </c>
      <c r="ET51">
        <v>1</v>
      </c>
      <c r="EU51">
        <f t="shared" si="123"/>
        <v>5</v>
      </c>
      <c r="EV51" s="103">
        <f t="shared" si="124"/>
        <v>0.28860000000000002</v>
      </c>
      <c r="EW51">
        <v>1</v>
      </c>
      <c r="EX51">
        <f t="shared" si="125"/>
        <v>10</v>
      </c>
      <c r="FH51" s="116">
        <v>46</v>
      </c>
      <c r="FI51" s="116">
        <f t="shared" si="75"/>
        <v>41</v>
      </c>
      <c r="FJ51" s="116">
        <f t="shared" si="76"/>
        <v>1</v>
      </c>
      <c r="FK51" s="116" t="str">
        <f t="shared" si="77"/>
        <v>关羽专属武器-魂珠-5 5级</v>
      </c>
      <c r="FL51" s="116">
        <f t="shared" si="78"/>
        <v>5</v>
      </c>
      <c r="FM51" s="116">
        <f t="shared" si="79"/>
        <v>5</v>
      </c>
      <c r="FN51" s="116" t="str">
        <f t="shared" si="80"/>
        <v>金币</v>
      </c>
      <c r="FO51" s="116">
        <f t="shared" si="81"/>
        <v>9000</v>
      </c>
      <c r="FP51" s="116" t="str">
        <f t="shared" si="82"/>
        <v>专属强化石2</v>
      </c>
      <c r="FQ51" s="116">
        <f t="shared" si="83"/>
        <v>6</v>
      </c>
      <c r="FR51" s="116" t="str">
        <f t="shared" si="84"/>
        <v>专属强化石3</v>
      </c>
      <c r="FS51" s="116">
        <f t="shared" si="85"/>
        <v>3</v>
      </c>
      <c r="FT51" s="116">
        <f t="shared" si="86"/>
        <v>0.03</v>
      </c>
      <c r="FU51" s="116">
        <f t="shared" si="87"/>
        <v>1</v>
      </c>
      <c r="FV51" s="116">
        <f t="shared" si="88"/>
        <v>43</v>
      </c>
      <c r="FW51" s="116">
        <f t="shared" si="89"/>
        <v>0</v>
      </c>
      <c r="FX51" s="116">
        <f t="shared" si="90"/>
        <v>1</v>
      </c>
      <c r="FY51" s="116">
        <f t="shared" si="91"/>
        <v>10</v>
      </c>
      <c r="FZ51" s="116">
        <f t="shared" si="92"/>
        <v>1.7399999999999999E-2</v>
      </c>
      <c r="GA51" s="116">
        <f t="shared" si="93"/>
        <v>1</v>
      </c>
      <c r="GB51" s="116">
        <f t="shared" si="94"/>
        <v>20</v>
      </c>
      <c r="GC51" s="116">
        <f t="shared" si="95"/>
        <v>6.9400000000000003E-2</v>
      </c>
      <c r="GD51" s="116">
        <f t="shared" si="96"/>
        <v>1</v>
      </c>
      <c r="GE51" s="116">
        <f t="shared" si="97"/>
        <v>43</v>
      </c>
    </row>
    <row r="52" spans="81:187" ht="16.5" x14ac:dyDescent="0.2">
      <c r="CC52" s="95">
        <v>47</v>
      </c>
      <c r="CD52" s="95">
        <f>INDEX(节奏总表!$AH$4:$AH$153,MATCH(专属武器强化!CC52,节奏总表!$AP$4:$AP$153,1))</f>
        <v>139</v>
      </c>
      <c r="CE52" s="95"/>
      <c r="CF52" s="95">
        <f t="shared" si="114"/>
        <v>8</v>
      </c>
      <c r="CG52" s="14">
        <f t="shared" si="115"/>
        <v>0</v>
      </c>
      <c r="CH52" s="14">
        <f t="shared" si="116"/>
        <v>0</v>
      </c>
      <c r="CI52" s="14">
        <f t="shared" si="117"/>
        <v>80</v>
      </c>
      <c r="CJ52" s="14">
        <f t="shared" si="118"/>
        <v>48</v>
      </c>
      <c r="CK52" s="14"/>
      <c r="CL52" s="14"/>
      <c r="CM52" s="14"/>
      <c r="CN52" s="14"/>
      <c r="CO52" s="14">
        <f>SUM(CG$6:CG52)</f>
        <v>3300</v>
      </c>
      <c r="CP52" s="14">
        <f>SUM(CH$6:CH52)</f>
        <v>3330</v>
      </c>
      <c r="CQ52" s="14">
        <f>SUM(CI$6:CI52)</f>
        <v>2175</v>
      </c>
      <c r="CR52" s="14">
        <f>SUM(CJ$6:CJ52)</f>
        <v>664</v>
      </c>
      <c r="CU52" s="97">
        <v>37</v>
      </c>
      <c r="CV52" s="14">
        <f>INDEX(节奏总表!$BW$4:$BW$63,专属武器强化!CU52)</f>
        <v>129</v>
      </c>
      <c r="CW52" s="14">
        <f t="shared" si="119"/>
        <v>3300</v>
      </c>
      <c r="CX52" s="14">
        <f t="shared" si="62"/>
        <v>3330</v>
      </c>
      <c r="CY52" s="14">
        <f t="shared" si="63"/>
        <v>1375</v>
      </c>
      <c r="CZ52" s="14">
        <f t="shared" si="64"/>
        <v>184</v>
      </c>
      <c r="DA52" s="97">
        <v>0</v>
      </c>
      <c r="DB52" s="97">
        <v>0</v>
      </c>
      <c r="DC52" s="14">
        <f t="shared" si="104"/>
        <v>0</v>
      </c>
      <c r="DD52" s="14">
        <f t="shared" si="105"/>
        <v>0</v>
      </c>
      <c r="DE52" s="14">
        <f t="shared" si="106"/>
        <v>0</v>
      </c>
      <c r="DF52" s="14">
        <f t="shared" si="107"/>
        <v>0</v>
      </c>
      <c r="DG52" s="97"/>
      <c r="DH52" s="97"/>
      <c r="DI52" s="97"/>
      <c r="DJ52" s="97"/>
      <c r="DK52" s="14">
        <f>CW52-SUM(DC$7:DC52)+SUM(DG$7:DG52)</f>
        <v>110.51999999999998</v>
      </c>
      <c r="DL52" s="14">
        <f>CX52-SUM(DD$7:DD52)+SUM(DH$7:DH52)</f>
        <v>563.0810526315795</v>
      </c>
      <c r="DM52" s="14">
        <f>CY52-SUM(DE$7:DE52)+SUM(DI$7:DI52)</f>
        <v>136.17466507177051</v>
      </c>
      <c r="DN52" s="14">
        <f>CZ52-SUM(DF$7:DF52)+SUM(DJ$7:DJ52)</f>
        <v>24.595363636363629</v>
      </c>
      <c r="DQ52" s="110">
        <v>47</v>
      </c>
      <c r="DR52" s="14">
        <f t="shared" si="69"/>
        <v>6</v>
      </c>
      <c r="DS52" s="14">
        <f t="shared" si="70"/>
        <v>2</v>
      </c>
      <c r="DT52" s="14">
        <f t="shared" si="127"/>
        <v>0</v>
      </c>
      <c r="DU52" s="14">
        <f t="shared" si="127"/>
        <v>0</v>
      </c>
      <c r="DV52" s="14">
        <f t="shared" si="127"/>
        <v>65.314242424242408</v>
      </c>
      <c r="DW52" s="14">
        <f t="shared" si="127"/>
        <v>13.861272727272727</v>
      </c>
      <c r="DX52" s="14">
        <f t="shared" si="71"/>
        <v>3</v>
      </c>
      <c r="DY52" s="14">
        <f t="shared" si="72"/>
        <v>4</v>
      </c>
      <c r="EC52" s="117">
        <v>3</v>
      </c>
      <c r="ED52" s="117" t="s">
        <v>1038</v>
      </c>
      <c r="EE52" s="117">
        <v>7000</v>
      </c>
      <c r="EF52" t="s">
        <v>947</v>
      </c>
      <c r="EG52">
        <f t="shared" ref="EG52:EG68" si="129">ROUND(EI52*DV52/DW52,0)</f>
        <v>9</v>
      </c>
      <c r="EH52" t="s">
        <v>950</v>
      </c>
      <c r="EI52">
        <v>2</v>
      </c>
      <c r="EJ52">
        <f t="shared" si="120"/>
        <v>0.14000000000000001</v>
      </c>
      <c r="EK52" s="117">
        <v>1</v>
      </c>
      <c r="EL52">
        <f t="shared" ref="EL52:EL77" si="130">EX52</f>
        <v>10</v>
      </c>
      <c r="EN52">
        <f t="shared" si="128"/>
        <v>6.9306363636363635</v>
      </c>
      <c r="EP52">
        <v>0</v>
      </c>
      <c r="EQ52">
        <v>1</v>
      </c>
      <c r="ER52">
        <f t="shared" si="121"/>
        <v>2</v>
      </c>
      <c r="ES52" s="103">
        <f t="shared" si="122"/>
        <v>7.2099999999999997E-2</v>
      </c>
      <c r="ET52">
        <v>1</v>
      </c>
      <c r="EU52">
        <f t="shared" si="123"/>
        <v>5</v>
      </c>
      <c r="EV52" s="103">
        <f t="shared" si="124"/>
        <v>0.28860000000000002</v>
      </c>
      <c r="EW52">
        <v>1</v>
      </c>
      <c r="EX52">
        <f t="shared" si="125"/>
        <v>10</v>
      </c>
      <c r="FH52" s="116">
        <v>47</v>
      </c>
      <c r="FI52" s="116">
        <f t="shared" si="75"/>
        <v>42</v>
      </c>
      <c r="FJ52" s="116">
        <f t="shared" si="76"/>
        <v>1</v>
      </c>
      <c r="FK52" s="116" t="str">
        <f t="shared" si="77"/>
        <v>关羽专属武器-魂珠-5 6级</v>
      </c>
      <c r="FL52" s="116">
        <f t="shared" si="78"/>
        <v>5</v>
      </c>
      <c r="FM52" s="116">
        <f t="shared" si="79"/>
        <v>6</v>
      </c>
      <c r="FN52" s="116" t="str">
        <f t="shared" si="80"/>
        <v>金币</v>
      </c>
      <c r="FO52" s="116">
        <f t="shared" si="81"/>
        <v>10000</v>
      </c>
      <c r="FP52" s="116" t="str">
        <f t="shared" si="82"/>
        <v>专属强化石2</v>
      </c>
      <c r="FQ52" s="116">
        <f t="shared" si="83"/>
        <v>9</v>
      </c>
      <c r="FR52" s="116" t="str">
        <f t="shared" si="84"/>
        <v>专属强化石3</v>
      </c>
      <c r="FS52" s="116">
        <f t="shared" si="85"/>
        <v>5</v>
      </c>
      <c r="FT52" s="116">
        <f t="shared" si="86"/>
        <v>0.04</v>
      </c>
      <c r="FU52" s="116">
        <f t="shared" si="87"/>
        <v>1</v>
      </c>
      <c r="FV52" s="116">
        <f t="shared" si="88"/>
        <v>42</v>
      </c>
      <c r="FW52" s="116">
        <f t="shared" si="89"/>
        <v>0</v>
      </c>
      <c r="FX52" s="116">
        <f t="shared" si="90"/>
        <v>1</v>
      </c>
      <c r="FY52" s="116">
        <f t="shared" si="91"/>
        <v>10</v>
      </c>
      <c r="FZ52" s="116">
        <f t="shared" si="92"/>
        <v>1.78E-2</v>
      </c>
      <c r="GA52" s="116">
        <f t="shared" si="93"/>
        <v>1</v>
      </c>
      <c r="GB52" s="116">
        <f t="shared" si="94"/>
        <v>20</v>
      </c>
      <c r="GC52" s="116">
        <f t="shared" si="95"/>
        <v>7.1199999999999999E-2</v>
      </c>
      <c r="GD52" s="116">
        <f t="shared" si="96"/>
        <v>1</v>
      </c>
      <c r="GE52" s="116">
        <f t="shared" si="97"/>
        <v>42</v>
      </c>
    </row>
    <row r="53" spans="81:187" ht="16.5" x14ac:dyDescent="0.2">
      <c r="CC53" s="95">
        <v>48</v>
      </c>
      <c r="CD53" s="95">
        <f>INDEX(节奏总表!$AH$4:$AH$153,MATCH(专属武器强化!CC53,节奏总表!$AP$4:$AP$153,1))</f>
        <v>141</v>
      </c>
      <c r="CE53" s="95"/>
      <c r="CF53" s="95">
        <f t="shared" si="114"/>
        <v>9</v>
      </c>
      <c r="CG53" s="14">
        <f t="shared" si="115"/>
        <v>0</v>
      </c>
      <c r="CH53" s="14">
        <f t="shared" si="116"/>
        <v>0</v>
      </c>
      <c r="CI53" s="14">
        <f t="shared" si="117"/>
        <v>75</v>
      </c>
      <c r="CJ53" s="14">
        <f t="shared" si="118"/>
        <v>70</v>
      </c>
      <c r="CK53" s="14"/>
      <c r="CL53" s="14"/>
      <c r="CM53" s="14"/>
      <c r="CN53" s="14"/>
      <c r="CO53" s="14">
        <f>SUM(CG$6:CG53)</f>
        <v>3300</v>
      </c>
      <c r="CP53" s="14">
        <f>SUM(CH$6:CH53)</f>
        <v>3330</v>
      </c>
      <c r="CQ53" s="14">
        <f>SUM(CI$6:CI53)</f>
        <v>2250</v>
      </c>
      <c r="CR53" s="14">
        <f>SUM(CJ$6:CJ53)</f>
        <v>734</v>
      </c>
      <c r="CU53" s="97">
        <v>38</v>
      </c>
      <c r="CV53" s="14">
        <f>INDEX(节奏总表!$BW$4:$BW$63,专属武器强化!CU53)</f>
        <v>131</v>
      </c>
      <c r="CW53" s="14">
        <f t="shared" si="119"/>
        <v>3300</v>
      </c>
      <c r="CX53" s="14">
        <f t="shared" si="62"/>
        <v>3330</v>
      </c>
      <c r="CY53" s="14">
        <f t="shared" si="63"/>
        <v>1455</v>
      </c>
      <c r="CZ53" s="14">
        <f t="shared" si="64"/>
        <v>232</v>
      </c>
      <c r="DA53" s="97">
        <v>7</v>
      </c>
      <c r="DB53" s="97">
        <v>2</v>
      </c>
      <c r="DC53" s="14">
        <f t="shared" si="104"/>
        <v>0</v>
      </c>
      <c r="DD53" s="14">
        <f t="shared" si="105"/>
        <v>0</v>
      </c>
      <c r="DE53" s="14">
        <f t="shared" si="106"/>
        <v>195.94272727272721</v>
      </c>
      <c r="DF53" s="14">
        <f t="shared" si="107"/>
        <v>69.306363636363642</v>
      </c>
      <c r="DG53" s="97"/>
      <c r="DH53" s="97"/>
      <c r="DI53" s="97"/>
      <c r="DJ53" s="97"/>
      <c r="DK53" s="14">
        <f>CW53-SUM(DC$7:DC53)+SUM(DG$7:DG53)</f>
        <v>110.51999999999998</v>
      </c>
      <c r="DL53" s="14">
        <f>CX53-SUM(DD$7:DD53)+SUM(DH$7:DH53)</f>
        <v>563.0810526315795</v>
      </c>
      <c r="DM53" s="14">
        <f>CY53-SUM(DE$7:DE53)+SUM(DI$7:DI53)</f>
        <v>20.231937799043408</v>
      </c>
      <c r="DN53" s="14">
        <f>CZ53-SUM(DF$7:DF53)+SUM(DJ$7:DJ53)</f>
        <v>3.2889999999999873</v>
      </c>
      <c r="DQ53" s="110">
        <v>48</v>
      </c>
      <c r="DR53" s="14">
        <f t="shared" si="69"/>
        <v>6</v>
      </c>
      <c r="DS53" s="14">
        <f t="shared" si="70"/>
        <v>3</v>
      </c>
      <c r="DT53" s="14">
        <f t="shared" si="127"/>
        <v>0</v>
      </c>
      <c r="DU53" s="14">
        <f t="shared" si="127"/>
        <v>0</v>
      </c>
      <c r="DV53" s="14">
        <f t="shared" si="127"/>
        <v>97.97136363636362</v>
      </c>
      <c r="DW53" s="14">
        <f t="shared" si="127"/>
        <v>20.79190909090909</v>
      </c>
      <c r="DX53" s="14">
        <f t="shared" si="71"/>
        <v>3</v>
      </c>
      <c r="DY53" s="14">
        <f t="shared" si="72"/>
        <v>4</v>
      </c>
      <c r="EC53" s="117">
        <v>3</v>
      </c>
      <c r="ED53" s="117" t="s">
        <v>1038</v>
      </c>
      <c r="EE53" s="117">
        <v>8000</v>
      </c>
      <c r="EF53" t="s">
        <v>947</v>
      </c>
      <c r="EG53">
        <f t="shared" si="129"/>
        <v>9</v>
      </c>
      <c r="EH53" t="s">
        <v>950</v>
      </c>
      <c r="EI53">
        <v>2</v>
      </c>
      <c r="EJ53">
        <f t="shared" si="120"/>
        <v>0.1</v>
      </c>
      <c r="EK53" s="117">
        <v>1</v>
      </c>
      <c r="EL53">
        <f t="shared" si="130"/>
        <v>16</v>
      </c>
      <c r="EN53">
        <f t="shared" si="128"/>
        <v>10.395954545454545</v>
      </c>
      <c r="EP53">
        <v>0</v>
      </c>
      <c r="EQ53">
        <v>1</v>
      </c>
      <c r="ER53">
        <f t="shared" si="121"/>
        <v>4</v>
      </c>
      <c r="ES53" s="103">
        <f t="shared" si="122"/>
        <v>4.8099999999999997E-2</v>
      </c>
      <c r="ET53">
        <v>1</v>
      </c>
      <c r="EU53">
        <f t="shared" si="123"/>
        <v>7</v>
      </c>
      <c r="EV53" s="103">
        <f t="shared" si="124"/>
        <v>0.19239999999999999</v>
      </c>
      <c r="EW53">
        <v>1</v>
      </c>
      <c r="EX53">
        <f t="shared" si="125"/>
        <v>16</v>
      </c>
      <c r="FH53" s="116">
        <v>48</v>
      </c>
      <c r="FI53" s="116">
        <f t="shared" si="75"/>
        <v>43</v>
      </c>
      <c r="FJ53" s="116">
        <f t="shared" si="76"/>
        <v>1</v>
      </c>
      <c r="FK53" s="116" t="str">
        <f t="shared" si="77"/>
        <v>关羽专属武器-魂珠-5 7级</v>
      </c>
      <c r="FL53" s="116">
        <f t="shared" si="78"/>
        <v>5</v>
      </c>
      <c r="FM53" s="116">
        <f t="shared" si="79"/>
        <v>7</v>
      </c>
      <c r="FN53" s="116" t="str">
        <f t="shared" si="80"/>
        <v>金币</v>
      </c>
      <c r="FO53" s="116">
        <f t="shared" si="81"/>
        <v>11000</v>
      </c>
      <c r="FP53" s="116" t="str">
        <f t="shared" si="82"/>
        <v>专属强化石2</v>
      </c>
      <c r="FQ53" s="116">
        <f t="shared" si="83"/>
        <v>9</v>
      </c>
      <c r="FR53" s="116" t="str">
        <f t="shared" si="84"/>
        <v>专属强化石3</v>
      </c>
      <c r="FS53" s="116">
        <f t="shared" si="85"/>
        <v>5</v>
      </c>
      <c r="FT53" s="116">
        <f t="shared" si="86"/>
        <v>0.02</v>
      </c>
      <c r="FU53" s="116">
        <f t="shared" si="87"/>
        <v>1</v>
      </c>
      <c r="FV53" s="116">
        <f t="shared" si="88"/>
        <v>68</v>
      </c>
      <c r="FW53" s="116">
        <f t="shared" si="89"/>
        <v>0</v>
      </c>
      <c r="FX53" s="116">
        <f t="shared" si="90"/>
        <v>1</v>
      </c>
      <c r="FY53" s="116">
        <f t="shared" si="91"/>
        <v>16</v>
      </c>
      <c r="FZ53" s="116">
        <f t="shared" si="92"/>
        <v>1.0999999999999999E-2</v>
      </c>
      <c r="GA53" s="116">
        <f t="shared" si="93"/>
        <v>1</v>
      </c>
      <c r="GB53" s="116">
        <f t="shared" si="94"/>
        <v>32</v>
      </c>
      <c r="GC53" s="116">
        <f t="shared" si="95"/>
        <v>4.41E-2</v>
      </c>
      <c r="GD53" s="116">
        <f t="shared" si="96"/>
        <v>1</v>
      </c>
      <c r="GE53" s="116">
        <f t="shared" si="97"/>
        <v>68</v>
      </c>
    </row>
    <row r="54" spans="81:187" ht="16.5" x14ac:dyDescent="0.2">
      <c r="CC54" s="95">
        <v>49</v>
      </c>
      <c r="CD54" s="95">
        <f>INDEX(节奏总表!$AH$4:$AH$153,MATCH(专属武器强化!CC54,节奏总表!$AP$4:$AP$153,1))</f>
        <v>142</v>
      </c>
      <c r="CE54" s="95"/>
      <c r="CF54" s="95">
        <f t="shared" si="114"/>
        <v>9</v>
      </c>
      <c r="CG54" s="14">
        <f t="shared" si="115"/>
        <v>0</v>
      </c>
      <c r="CH54" s="14">
        <f t="shared" si="116"/>
        <v>0</v>
      </c>
      <c r="CI54" s="14">
        <f t="shared" si="117"/>
        <v>75</v>
      </c>
      <c r="CJ54" s="14">
        <f t="shared" si="118"/>
        <v>70</v>
      </c>
      <c r="CK54" s="14"/>
      <c r="CL54" s="14"/>
      <c r="CM54" s="14"/>
      <c r="CN54" s="14"/>
      <c r="CO54" s="14">
        <f>SUM(CG$6:CG54)</f>
        <v>3300</v>
      </c>
      <c r="CP54" s="14">
        <f>SUM(CH$6:CH54)</f>
        <v>3330</v>
      </c>
      <c r="CQ54" s="14">
        <f>SUM(CI$6:CI54)</f>
        <v>2325</v>
      </c>
      <c r="CR54" s="14">
        <f>SUM(CJ$6:CJ54)</f>
        <v>804</v>
      </c>
      <c r="CU54" s="97">
        <v>39</v>
      </c>
      <c r="CV54" s="14">
        <f>INDEX(节奏总表!$BW$4:$BW$63,专属武器强化!CU54)</f>
        <v>132</v>
      </c>
      <c r="CW54" s="14">
        <f t="shared" si="119"/>
        <v>3300</v>
      </c>
      <c r="CX54" s="14">
        <f t="shared" si="62"/>
        <v>3330</v>
      </c>
      <c r="CY54" s="14">
        <f t="shared" si="63"/>
        <v>1535</v>
      </c>
      <c r="CZ54" s="14">
        <f t="shared" si="64"/>
        <v>280</v>
      </c>
      <c r="DA54" s="97">
        <v>0</v>
      </c>
      <c r="DB54" s="97">
        <v>0</v>
      </c>
      <c r="DC54" s="14">
        <f t="shared" si="104"/>
        <v>0</v>
      </c>
      <c r="DD54" s="14">
        <f t="shared" si="105"/>
        <v>0</v>
      </c>
      <c r="DE54" s="14">
        <f t="shared" si="106"/>
        <v>0</v>
      </c>
      <c r="DF54" s="14">
        <f t="shared" si="107"/>
        <v>0</v>
      </c>
      <c r="DG54" s="97"/>
      <c r="DH54" s="97"/>
      <c r="DI54" s="97"/>
      <c r="DJ54" s="97"/>
      <c r="DK54" s="14">
        <f>CW54-SUM(DC$7:DC54)+SUM(DG$7:DG54)</f>
        <v>110.51999999999998</v>
      </c>
      <c r="DL54" s="14">
        <f>CX54-SUM(DD$7:DD54)+SUM(DH$7:DH54)</f>
        <v>563.0810526315795</v>
      </c>
      <c r="DM54" s="14">
        <f>CY54-SUM(DE$7:DE54)+SUM(DI$7:DI54)</f>
        <v>100.23193779904341</v>
      </c>
      <c r="DN54" s="14">
        <f>CZ54-SUM(DF$7:DF54)+SUM(DJ$7:DJ54)</f>
        <v>51.288999999999987</v>
      </c>
      <c r="DQ54" s="110">
        <v>49</v>
      </c>
      <c r="DR54" s="14">
        <f t="shared" si="69"/>
        <v>6</v>
      </c>
      <c r="DS54" s="14">
        <f t="shared" si="70"/>
        <v>4</v>
      </c>
      <c r="DT54" s="14">
        <f t="shared" si="127"/>
        <v>0</v>
      </c>
      <c r="DU54" s="14">
        <f t="shared" si="127"/>
        <v>0</v>
      </c>
      <c r="DV54" s="14">
        <f t="shared" si="127"/>
        <v>163.285606060606</v>
      </c>
      <c r="DW54" s="14">
        <f t="shared" si="127"/>
        <v>34.653181818181814</v>
      </c>
      <c r="DX54" s="14">
        <f t="shared" si="71"/>
        <v>3</v>
      </c>
      <c r="DY54" s="14">
        <f t="shared" si="72"/>
        <v>4</v>
      </c>
      <c r="EC54" s="117">
        <v>3</v>
      </c>
      <c r="ED54" s="117" t="s">
        <v>1038</v>
      </c>
      <c r="EE54" s="117">
        <v>9000</v>
      </c>
      <c r="EF54" t="s">
        <v>947</v>
      </c>
      <c r="EG54">
        <f t="shared" si="129"/>
        <v>14</v>
      </c>
      <c r="EH54" t="s">
        <v>950</v>
      </c>
      <c r="EI54">
        <v>3</v>
      </c>
      <c r="EJ54">
        <f t="shared" si="120"/>
        <v>0.09</v>
      </c>
      <c r="EK54" s="117">
        <v>1</v>
      </c>
      <c r="EL54">
        <f t="shared" si="130"/>
        <v>17</v>
      </c>
      <c r="EN54">
        <f t="shared" si="128"/>
        <v>11.551060606060604</v>
      </c>
      <c r="EP54">
        <v>0</v>
      </c>
      <c r="EQ54">
        <v>1</v>
      </c>
      <c r="ER54">
        <f t="shared" si="121"/>
        <v>4</v>
      </c>
      <c r="ES54" s="103">
        <f t="shared" si="122"/>
        <v>4.3299999999999998E-2</v>
      </c>
      <c r="ET54">
        <v>1</v>
      </c>
      <c r="EU54">
        <f t="shared" si="123"/>
        <v>8</v>
      </c>
      <c r="EV54" s="103">
        <f t="shared" si="124"/>
        <v>0.1731</v>
      </c>
      <c r="EW54">
        <v>1</v>
      </c>
      <c r="EX54">
        <f t="shared" si="125"/>
        <v>17</v>
      </c>
      <c r="FH54" s="116">
        <v>49</v>
      </c>
      <c r="FI54" s="116">
        <f t="shared" si="75"/>
        <v>44</v>
      </c>
      <c r="FJ54" s="116">
        <f t="shared" si="76"/>
        <v>1</v>
      </c>
      <c r="FK54" s="116" t="str">
        <f t="shared" si="77"/>
        <v>关羽专属武器-魂珠-5 8级</v>
      </c>
      <c r="FL54" s="116">
        <f t="shared" si="78"/>
        <v>5</v>
      </c>
      <c r="FM54" s="116">
        <f t="shared" si="79"/>
        <v>8</v>
      </c>
      <c r="FN54" s="116" t="str">
        <f t="shared" si="80"/>
        <v>金币</v>
      </c>
      <c r="FO54" s="116">
        <f t="shared" si="81"/>
        <v>12000</v>
      </c>
      <c r="FP54" s="116" t="str">
        <f t="shared" si="82"/>
        <v>专属强化石2</v>
      </c>
      <c r="FQ54" s="116">
        <f t="shared" si="83"/>
        <v>13</v>
      </c>
      <c r="FR54" s="116" t="str">
        <f t="shared" si="84"/>
        <v>专属强化石3</v>
      </c>
      <c r="FS54" s="116">
        <f t="shared" si="85"/>
        <v>7</v>
      </c>
      <c r="FT54" s="116">
        <f t="shared" si="86"/>
        <v>0.02</v>
      </c>
      <c r="FU54" s="116">
        <f t="shared" si="87"/>
        <v>1</v>
      </c>
      <c r="FV54" s="116">
        <f t="shared" si="88"/>
        <v>79</v>
      </c>
      <c r="FW54" s="116">
        <f t="shared" si="89"/>
        <v>0</v>
      </c>
      <c r="FX54" s="116">
        <f t="shared" si="90"/>
        <v>1</v>
      </c>
      <c r="FY54" s="116">
        <f t="shared" si="91"/>
        <v>18</v>
      </c>
      <c r="FZ54" s="116">
        <f t="shared" si="92"/>
        <v>9.4999999999999998E-3</v>
      </c>
      <c r="GA54" s="116">
        <f t="shared" si="93"/>
        <v>1</v>
      </c>
      <c r="GB54" s="116">
        <f t="shared" si="94"/>
        <v>37</v>
      </c>
      <c r="GC54" s="116">
        <f t="shared" si="95"/>
        <v>3.8100000000000002E-2</v>
      </c>
      <c r="GD54" s="116">
        <f t="shared" si="96"/>
        <v>1</v>
      </c>
      <c r="GE54" s="116">
        <f t="shared" si="97"/>
        <v>79</v>
      </c>
    </row>
    <row r="55" spans="81:187" ht="16.5" x14ac:dyDescent="0.2">
      <c r="CC55" s="95">
        <v>50</v>
      </c>
      <c r="CD55" s="95">
        <f>INDEX(节奏总表!$AH$4:$AH$153,MATCH(专属武器强化!CC55,节奏总表!$AP$4:$AP$153,1))</f>
        <v>142</v>
      </c>
      <c r="CE55" s="95"/>
      <c r="CF55" s="95">
        <f t="shared" si="114"/>
        <v>9</v>
      </c>
      <c r="CG55" s="14">
        <f t="shared" si="115"/>
        <v>0</v>
      </c>
      <c r="CH55" s="14">
        <f t="shared" si="116"/>
        <v>0</v>
      </c>
      <c r="CI55" s="14">
        <f t="shared" si="117"/>
        <v>75</v>
      </c>
      <c r="CJ55" s="14">
        <f t="shared" si="118"/>
        <v>70</v>
      </c>
      <c r="CK55" s="14"/>
      <c r="CL55" s="14"/>
      <c r="CM55" s="14"/>
      <c r="CN55" s="14"/>
      <c r="CO55" s="14">
        <f>SUM(CG$6:CG55)</f>
        <v>3300</v>
      </c>
      <c r="CP55" s="14">
        <f>SUM(CH$6:CH55)</f>
        <v>3330</v>
      </c>
      <c r="CQ55" s="14">
        <f>SUM(CI$6:CI55)</f>
        <v>2400</v>
      </c>
      <c r="CR55" s="14">
        <f>SUM(CJ$6:CJ55)</f>
        <v>874</v>
      </c>
      <c r="CU55" s="97">
        <v>40</v>
      </c>
      <c r="CV55" s="14">
        <f>INDEX(节奏总表!$BW$4:$BW$63,专属武器强化!CU55)</f>
        <v>133</v>
      </c>
      <c r="CW55" s="14">
        <f t="shared" si="119"/>
        <v>3300</v>
      </c>
      <c r="CX55" s="14">
        <f t="shared" si="62"/>
        <v>3330</v>
      </c>
      <c r="CY55" s="14">
        <f t="shared" si="63"/>
        <v>1615</v>
      </c>
      <c r="CZ55" s="14">
        <f t="shared" si="64"/>
        <v>328</v>
      </c>
      <c r="DA55" s="97">
        <v>5</v>
      </c>
      <c r="DB55" s="97">
        <v>4</v>
      </c>
      <c r="DC55" s="14">
        <f t="shared" si="104"/>
        <v>0</v>
      </c>
      <c r="DD55" s="14">
        <f t="shared" si="105"/>
        <v>305.34736842105258</v>
      </c>
      <c r="DE55" s="14">
        <f t="shared" si="106"/>
        <v>162.05789473684209</v>
      </c>
      <c r="DF55" s="14">
        <f t="shared" si="107"/>
        <v>0</v>
      </c>
      <c r="DG55" s="97"/>
      <c r="DH55" s="97"/>
      <c r="DI55" s="97"/>
      <c r="DJ55" s="97"/>
      <c r="DK55" s="14">
        <f>CW55-SUM(DC$7:DC55)+SUM(DG$7:DG55)</f>
        <v>110.51999999999998</v>
      </c>
      <c r="DL55" s="14">
        <f>CX55-SUM(DD$7:DD55)+SUM(DH$7:DH55)</f>
        <v>257.73368421052692</v>
      </c>
      <c r="DM55" s="14">
        <f>CY55-SUM(DE$7:DE55)+SUM(DI$7:DI55)</f>
        <v>18.174043062201235</v>
      </c>
      <c r="DN55" s="14">
        <f>CZ55-SUM(DF$7:DF55)+SUM(DJ$7:DJ55)</f>
        <v>99.288999999999987</v>
      </c>
      <c r="DQ55" s="110">
        <v>50</v>
      </c>
      <c r="DR55" s="14">
        <f t="shared" si="69"/>
        <v>6</v>
      </c>
      <c r="DS55" s="14">
        <f t="shared" si="70"/>
        <v>5</v>
      </c>
      <c r="DT55" s="14">
        <f t="shared" si="127"/>
        <v>0</v>
      </c>
      <c r="DU55" s="14">
        <f t="shared" si="127"/>
        <v>0</v>
      </c>
      <c r="DV55" s="14">
        <f t="shared" si="127"/>
        <v>261.25696969696963</v>
      </c>
      <c r="DW55" s="14">
        <f t="shared" si="127"/>
        <v>55.445090909090908</v>
      </c>
      <c r="DX55" s="14">
        <f t="shared" si="71"/>
        <v>3</v>
      </c>
      <c r="DY55" s="14">
        <f t="shared" si="72"/>
        <v>4</v>
      </c>
      <c r="EC55" s="117">
        <v>3</v>
      </c>
      <c r="ED55" s="117" t="s">
        <v>1038</v>
      </c>
      <c r="EE55" s="117">
        <v>10000</v>
      </c>
      <c r="EF55" t="s">
        <v>947</v>
      </c>
      <c r="EG55">
        <f t="shared" si="129"/>
        <v>14</v>
      </c>
      <c r="EH55" t="s">
        <v>950</v>
      </c>
      <c r="EI55">
        <v>3</v>
      </c>
      <c r="EJ55">
        <f t="shared" si="120"/>
        <v>0.05</v>
      </c>
      <c r="EK55" s="117">
        <v>1</v>
      </c>
      <c r="EL55">
        <f t="shared" si="130"/>
        <v>28</v>
      </c>
      <c r="EN55">
        <f t="shared" si="128"/>
        <v>18.481696969696969</v>
      </c>
      <c r="EP55">
        <v>0</v>
      </c>
      <c r="EQ55">
        <v>1</v>
      </c>
      <c r="ER55">
        <f t="shared" si="121"/>
        <v>6</v>
      </c>
      <c r="ES55" s="103">
        <f t="shared" si="122"/>
        <v>2.7099999999999999E-2</v>
      </c>
      <c r="ET55">
        <v>1</v>
      </c>
      <c r="EU55">
        <f t="shared" si="123"/>
        <v>13</v>
      </c>
      <c r="EV55" s="103">
        <f t="shared" si="124"/>
        <v>0.1082</v>
      </c>
      <c r="EW55">
        <v>1</v>
      </c>
      <c r="EX55">
        <f t="shared" si="125"/>
        <v>28</v>
      </c>
      <c r="FH55" s="116">
        <v>50</v>
      </c>
      <c r="FI55" s="116">
        <f t="shared" si="75"/>
        <v>45</v>
      </c>
      <c r="FJ55" s="116">
        <f t="shared" si="76"/>
        <v>1</v>
      </c>
      <c r="FK55" s="116" t="str">
        <f t="shared" si="77"/>
        <v>关羽专属武器-魂珠-5 9级</v>
      </c>
      <c r="FL55" s="116">
        <f t="shared" si="78"/>
        <v>5</v>
      </c>
      <c r="FM55" s="116">
        <f t="shared" si="79"/>
        <v>9</v>
      </c>
      <c r="FN55" s="116" t="str">
        <f t="shared" si="80"/>
        <v>金币</v>
      </c>
      <c r="FO55" s="116">
        <f t="shared" si="81"/>
        <v>13000</v>
      </c>
      <c r="FP55" s="116" t="str">
        <f t="shared" si="82"/>
        <v>专属强化石2</v>
      </c>
      <c r="FQ55" s="116">
        <f t="shared" si="83"/>
        <v>17</v>
      </c>
      <c r="FR55" s="116" t="str">
        <f t="shared" si="84"/>
        <v>专属强化石3</v>
      </c>
      <c r="FS55" s="116">
        <f t="shared" si="85"/>
        <v>9</v>
      </c>
      <c r="FT55" s="116">
        <f t="shared" si="86"/>
        <v>0.02</v>
      </c>
      <c r="FU55" s="116">
        <f t="shared" si="87"/>
        <v>1</v>
      </c>
      <c r="FV55" s="116">
        <f t="shared" si="88"/>
        <v>99</v>
      </c>
      <c r="FW55" s="116">
        <f t="shared" si="89"/>
        <v>0</v>
      </c>
      <c r="FX55" s="116">
        <f t="shared" si="90"/>
        <v>1</v>
      </c>
      <c r="FY55" s="116">
        <f t="shared" si="91"/>
        <v>23</v>
      </c>
      <c r="FZ55" s="116">
        <f t="shared" si="92"/>
        <v>7.6E-3</v>
      </c>
      <c r="GA55" s="116">
        <f t="shared" si="93"/>
        <v>1</v>
      </c>
      <c r="GB55" s="116">
        <f t="shared" si="94"/>
        <v>46</v>
      </c>
      <c r="GC55" s="116">
        <f t="shared" si="95"/>
        <v>3.0300000000000001E-2</v>
      </c>
      <c r="GD55" s="116">
        <f t="shared" si="96"/>
        <v>1</v>
      </c>
      <c r="GE55" s="116">
        <f t="shared" si="97"/>
        <v>99</v>
      </c>
    </row>
    <row r="56" spans="81:187" ht="16.5" x14ac:dyDescent="0.2">
      <c r="CC56" s="95">
        <v>51</v>
      </c>
      <c r="CD56" s="95">
        <f>INDEX(节奏总表!$AH$4:$AH$153,MATCH(专属武器强化!CC56,节奏总表!$AP$4:$AP$153,1))</f>
        <v>143</v>
      </c>
      <c r="CE56" s="95"/>
      <c r="CF56" s="95">
        <f t="shared" si="114"/>
        <v>9</v>
      </c>
      <c r="CG56" s="14">
        <f t="shared" si="115"/>
        <v>0</v>
      </c>
      <c r="CH56" s="14">
        <f t="shared" si="116"/>
        <v>0</v>
      </c>
      <c r="CI56" s="14">
        <f t="shared" si="117"/>
        <v>75</v>
      </c>
      <c r="CJ56" s="14">
        <f t="shared" si="118"/>
        <v>70</v>
      </c>
      <c r="CK56" s="14"/>
      <c r="CL56" s="14"/>
      <c r="CM56" s="14"/>
      <c r="CN56" s="14"/>
      <c r="CO56" s="14">
        <f>SUM(CG$6:CG56)</f>
        <v>3300</v>
      </c>
      <c r="CP56" s="14">
        <f>SUM(CH$6:CH56)</f>
        <v>3330</v>
      </c>
      <c r="CQ56" s="14">
        <f>SUM(CI$6:CI56)</f>
        <v>2475</v>
      </c>
      <c r="CR56" s="14">
        <f>SUM(CJ$6:CJ56)</f>
        <v>944</v>
      </c>
      <c r="CU56" s="97">
        <v>41</v>
      </c>
      <c r="CV56" s="14">
        <f>INDEX(节奏总表!$BW$4:$BW$63,专属武器强化!CU56)</f>
        <v>134</v>
      </c>
      <c r="CW56" s="14">
        <f t="shared" si="119"/>
        <v>3300</v>
      </c>
      <c r="CX56" s="14">
        <f t="shared" si="62"/>
        <v>3330</v>
      </c>
      <c r="CY56" s="14">
        <f t="shared" si="63"/>
        <v>1695</v>
      </c>
      <c r="CZ56" s="14">
        <f t="shared" si="64"/>
        <v>376</v>
      </c>
      <c r="DA56" s="97">
        <v>0</v>
      </c>
      <c r="DB56" s="97">
        <v>0</v>
      </c>
      <c r="DC56" s="14">
        <f t="shared" si="104"/>
        <v>0</v>
      </c>
      <c r="DD56" s="14">
        <f t="shared" si="105"/>
        <v>0</v>
      </c>
      <c r="DE56" s="14">
        <f t="shared" si="106"/>
        <v>0</v>
      </c>
      <c r="DF56" s="14">
        <f t="shared" si="107"/>
        <v>0</v>
      </c>
      <c r="DG56" s="97"/>
      <c r="DH56" s="97"/>
      <c r="DI56" s="97"/>
      <c r="DJ56" s="97"/>
      <c r="DK56" s="14">
        <f>CW56-SUM(DC$7:DC56)+SUM(DG$7:DG56)</f>
        <v>110.51999999999998</v>
      </c>
      <c r="DL56" s="14">
        <f>CX56-SUM(DD$7:DD56)+SUM(DH$7:DH56)</f>
        <v>257.73368421052692</v>
      </c>
      <c r="DM56" s="14">
        <f>CY56-SUM(DE$7:DE56)+SUM(DI$7:DI56)</f>
        <v>98.174043062201235</v>
      </c>
      <c r="DN56" s="14">
        <f>CZ56-SUM(DF$7:DF56)+SUM(DJ$7:DJ56)</f>
        <v>147.28899999999999</v>
      </c>
      <c r="DQ56" s="110">
        <v>51</v>
      </c>
      <c r="DR56" s="14">
        <f t="shared" si="69"/>
        <v>6</v>
      </c>
      <c r="DS56" s="14">
        <f t="shared" si="70"/>
        <v>6</v>
      </c>
      <c r="DT56" s="14">
        <f t="shared" si="127"/>
        <v>0</v>
      </c>
      <c r="DU56" s="14">
        <f t="shared" si="127"/>
        <v>0</v>
      </c>
      <c r="DV56" s="14">
        <f t="shared" si="127"/>
        <v>424.54257575757566</v>
      </c>
      <c r="DW56" s="14">
        <f t="shared" si="127"/>
        <v>90.098272727272729</v>
      </c>
      <c r="DX56" s="14">
        <f t="shared" si="71"/>
        <v>3</v>
      </c>
      <c r="DY56" s="14">
        <f t="shared" si="72"/>
        <v>4</v>
      </c>
      <c r="EC56" s="117">
        <v>3</v>
      </c>
      <c r="ED56" s="117" t="s">
        <v>1038</v>
      </c>
      <c r="EE56" s="117">
        <v>11000</v>
      </c>
      <c r="EF56" t="s">
        <v>947</v>
      </c>
      <c r="EG56">
        <f t="shared" si="129"/>
        <v>19</v>
      </c>
      <c r="EH56" t="s">
        <v>950</v>
      </c>
      <c r="EI56">
        <v>4</v>
      </c>
      <c r="EJ56">
        <f t="shared" si="120"/>
        <v>0.04</v>
      </c>
      <c r="EK56" s="117">
        <v>1</v>
      </c>
      <c r="EL56">
        <f t="shared" si="130"/>
        <v>34</v>
      </c>
      <c r="EN56">
        <f t="shared" si="128"/>
        <v>22.524568181818182</v>
      </c>
      <c r="EP56">
        <v>0</v>
      </c>
      <c r="EQ56">
        <v>1</v>
      </c>
      <c r="ER56">
        <f t="shared" si="121"/>
        <v>8</v>
      </c>
      <c r="ES56" s="103">
        <f t="shared" si="122"/>
        <v>2.2200000000000001E-2</v>
      </c>
      <c r="ET56">
        <v>1</v>
      </c>
      <c r="EU56">
        <f t="shared" si="123"/>
        <v>16</v>
      </c>
      <c r="EV56" s="103">
        <f t="shared" si="124"/>
        <v>8.8800000000000004E-2</v>
      </c>
      <c r="EW56">
        <v>1</v>
      </c>
      <c r="EX56">
        <f t="shared" si="125"/>
        <v>34</v>
      </c>
      <c r="FH56" s="116">
        <v>51</v>
      </c>
      <c r="FI56" s="116">
        <f t="shared" si="75"/>
        <v>0</v>
      </c>
      <c r="FJ56" s="116">
        <f t="shared" si="76"/>
        <v>1</v>
      </c>
      <c r="FK56" s="116" t="str">
        <f t="shared" si="77"/>
        <v>关羽专属武器-魂珠-6 0级</v>
      </c>
      <c r="FL56" s="116">
        <f t="shared" si="78"/>
        <v>6</v>
      </c>
      <c r="FM56" s="116">
        <f t="shared" si="79"/>
        <v>0</v>
      </c>
      <c r="FN56" s="116" t="str">
        <f t="shared" si="80"/>
        <v/>
      </c>
      <c r="FO56" s="116" t="str">
        <f t="shared" si="81"/>
        <v/>
      </c>
      <c r="FP56" s="116" t="str">
        <f t="shared" si="82"/>
        <v/>
      </c>
      <c r="FQ56" s="116" t="str">
        <f t="shared" si="83"/>
        <v/>
      </c>
      <c r="FR56" s="116" t="str">
        <f t="shared" si="84"/>
        <v/>
      </c>
      <c r="FS56" s="116" t="str">
        <f t="shared" si="85"/>
        <v/>
      </c>
      <c r="FT56" s="116" t="str">
        <f t="shared" si="86"/>
        <v/>
      </c>
      <c r="FU56" s="116" t="str">
        <f t="shared" si="87"/>
        <v/>
      </c>
      <c r="FV56" s="116" t="str">
        <f t="shared" si="88"/>
        <v/>
      </c>
      <c r="FW56" s="116" t="str">
        <f t="shared" si="89"/>
        <v/>
      </c>
      <c r="FX56" s="116" t="str">
        <f t="shared" si="90"/>
        <v/>
      </c>
      <c r="FY56" s="116" t="str">
        <f t="shared" si="91"/>
        <v/>
      </c>
      <c r="FZ56" s="116" t="str">
        <f t="shared" si="92"/>
        <v/>
      </c>
      <c r="GA56" s="116" t="str">
        <f t="shared" si="93"/>
        <v/>
      </c>
      <c r="GB56" s="116" t="str">
        <f t="shared" si="94"/>
        <v/>
      </c>
      <c r="GC56" s="116" t="str">
        <f t="shared" si="95"/>
        <v/>
      </c>
      <c r="GD56" s="116" t="str">
        <f t="shared" si="96"/>
        <v/>
      </c>
      <c r="GE56" s="116" t="str">
        <f t="shared" si="97"/>
        <v/>
      </c>
    </row>
    <row r="57" spans="81:187" ht="16.5" x14ac:dyDescent="0.2">
      <c r="CC57" s="95">
        <v>52</v>
      </c>
      <c r="CD57" s="95">
        <f>INDEX(节奏总表!$AH$4:$AH$153,MATCH(专属武器强化!CC57,节奏总表!$AP$4:$AP$153,1))</f>
        <v>144</v>
      </c>
      <c r="CE57" s="95"/>
      <c r="CF57" s="95">
        <f t="shared" si="114"/>
        <v>9</v>
      </c>
      <c r="CG57" s="14">
        <f t="shared" si="115"/>
        <v>0</v>
      </c>
      <c r="CH57" s="14">
        <f t="shared" si="116"/>
        <v>0</v>
      </c>
      <c r="CI57" s="14">
        <f t="shared" si="117"/>
        <v>75</v>
      </c>
      <c r="CJ57" s="14">
        <f t="shared" si="118"/>
        <v>70</v>
      </c>
      <c r="CK57" s="14"/>
      <c r="CL57" s="14"/>
      <c r="CM57" s="14"/>
      <c r="CN57" s="14"/>
      <c r="CO57" s="14">
        <f>SUM(CG$6:CG57)</f>
        <v>3300</v>
      </c>
      <c r="CP57" s="14">
        <f>SUM(CH$6:CH57)</f>
        <v>3330</v>
      </c>
      <c r="CQ57" s="14">
        <f>SUM(CI$6:CI57)</f>
        <v>2550</v>
      </c>
      <c r="CR57" s="14">
        <f>SUM(CJ$6:CJ57)</f>
        <v>1014</v>
      </c>
      <c r="CU57" s="97">
        <v>42</v>
      </c>
      <c r="CV57" s="14">
        <f>INDEX(节奏总表!$BW$4:$BW$63,专属武器强化!CU57)</f>
        <v>134</v>
      </c>
      <c r="CW57" s="14">
        <f t="shared" si="119"/>
        <v>3300</v>
      </c>
      <c r="CX57" s="14">
        <f t="shared" si="62"/>
        <v>3330</v>
      </c>
      <c r="CY57" s="14">
        <f t="shared" si="63"/>
        <v>1775</v>
      </c>
      <c r="CZ57" s="14">
        <f t="shared" si="64"/>
        <v>424</v>
      </c>
      <c r="DA57" s="97">
        <v>0</v>
      </c>
      <c r="DB57" s="97">
        <v>0</v>
      </c>
      <c r="DC57" s="14">
        <f t="shared" si="104"/>
        <v>0</v>
      </c>
      <c r="DD57" s="14">
        <f t="shared" si="105"/>
        <v>0</v>
      </c>
      <c r="DE57" s="14">
        <f t="shared" si="106"/>
        <v>0</v>
      </c>
      <c r="DF57" s="14">
        <f t="shared" si="107"/>
        <v>0</v>
      </c>
      <c r="DG57" s="97"/>
      <c r="DH57" s="97"/>
      <c r="DI57" s="97"/>
      <c r="DJ57" s="97"/>
      <c r="DK57" s="14">
        <f>CW57-SUM(DC$7:DC57)+SUM(DG$7:DG57)</f>
        <v>110.51999999999998</v>
      </c>
      <c r="DL57" s="14">
        <f>CX57-SUM(DD$7:DD57)+SUM(DH$7:DH57)</f>
        <v>257.73368421052692</v>
      </c>
      <c r="DM57" s="14">
        <f>CY57-SUM(DE$7:DE57)+SUM(DI$7:DI57)</f>
        <v>178.17404306220124</v>
      </c>
      <c r="DN57" s="14">
        <f>CZ57-SUM(DF$7:DF57)+SUM(DJ$7:DJ57)</f>
        <v>195.28899999999999</v>
      </c>
      <c r="DQ57" s="110">
        <v>52</v>
      </c>
      <c r="DR57" s="14">
        <f t="shared" si="69"/>
        <v>6</v>
      </c>
      <c r="DS57" s="14">
        <f t="shared" si="70"/>
        <v>7</v>
      </c>
      <c r="DT57" s="14">
        <f t="shared" si="127"/>
        <v>0</v>
      </c>
      <c r="DU57" s="14">
        <f t="shared" si="127"/>
        <v>0</v>
      </c>
      <c r="DV57" s="14">
        <f t="shared" si="127"/>
        <v>685.7995454545453</v>
      </c>
      <c r="DW57" s="14">
        <f t="shared" si="127"/>
        <v>145.54336363636364</v>
      </c>
      <c r="DX57" s="14">
        <f t="shared" si="71"/>
        <v>3</v>
      </c>
      <c r="DY57" s="14">
        <f t="shared" si="72"/>
        <v>4</v>
      </c>
      <c r="EC57" s="117">
        <v>3</v>
      </c>
      <c r="ED57" s="117" t="s">
        <v>1038</v>
      </c>
      <c r="EE57" s="117">
        <v>12000</v>
      </c>
      <c r="EF57" t="s">
        <v>947</v>
      </c>
      <c r="EG57">
        <f t="shared" si="129"/>
        <v>24</v>
      </c>
      <c r="EH57" t="s">
        <v>950</v>
      </c>
      <c r="EI57">
        <v>5</v>
      </c>
      <c r="EJ57">
        <f t="shared" si="120"/>
        <v>0.03</v>
      </c>
      <c r="EK57" s="117">
        <v>1</v>
      </c>
      <c r="EL57">
        <f t="shared" si="130"/>
        <v>44</v>
      </c>
      <c r="EN57">
        <f t="shared" si="128"/>
        <v>29.108672727272726</v>
      </c>
      <c r="EP57">
        <v>0</v>
      </c>
      <c r="EQ57">
        <v>1</v>
      </c>
      <c r="ER57">
        <f t="shared" si="121"/>
        <v>10</v>
      </c>
      <c r="ES57" s="103">
        <f t="shared" si="122"/>
        <v>1.72E-2</v>
      </c>
      <c r="ET57">
        <v>1</v>
      </c>
      <c r="EU57">
        <f t="shared" si="123"/>
        <v>20</v>
      </c>
      <c r="EV57" s="103">
        <f t="shared" si="124"/>
        <v>6.8699999999999997E-2</v>
      </c>
      <c r="EW57">
        <v>1</v>
      </c>
      <c r="EX57">
        <f t="shared" si="125"/>
        <v>44</v>
      </c>
      <c r="FH57" s="116">
        <v>52</v>
      </c>
      <c r="FI57" s="116">
        <f t="shared" si="75"/>
        <v>46</v>
      </c>
      <c r="FJ57" s="116">
        <f t="shared" si="76"/>
        <v>1</v>
      </c>
      <c r="FK57" s="116" t="str">
        <f t="shared" si="77"/>
        <v>关羽专属武器-魂珠-6 1级</v>
      </c>
      <c r="FL57" s="116">
        <f t="shared" si="78"/>
        <v>6</v>
      </c>
      <c r="FM57" s="116">
        <f t="shared" si="79"/>
        <v>1</v>
      </c>
      <c r="FN57" s="116" t="str">
        <f t="shared" si="80"/>
        <v>金币</v>
      </c>
      <c r="FO57" s="116">
        <f t="shared" si="81"/>
        <v>6000</v>
      </c>
      <c r="FP57" s="116" t="str">
        <f t="shared" si="82"/>
        <v>专属强化石3</v>
      </c>
      <c r="FQ57" s="116">
        <f t="shared" si="83"/>
        <v>5</v>
      </c>
      <c r="FR57" s="116" t="str">
        <f t="shared" si="84"/>
        <v>专属强化石4</v>
      </c>
      <c r="FS57" s="116">
        <f t="shared" si="85"/>
        <v>1</v>
      </c>
      <c r="FT57" s="116">
        <f t="shared" si="86"/>
        <v>0.14000000000000001</v>
      </c>
      <c r="FU57" s="116">
        <f t="shared" si="87"/>
        <v>1</v>
      </c>
      <c r="FV57" s="116">
        <f t="shared" si="88"/>
        <v>10</v>
      </c>
      <c r="FW57" s="116">
        <f t="shared" si="89"/>
        <v>0</v>
      </c>
      <c r="FX57" s="116">
        <f t="shared" si="90"/>
        <v>1</v>
      </c>
      <c r="FY57" s="116">
        <f t="shared" si="91"/>
        <v>2</v>
      </c>
      <c r="FZ57" s="116">
        <f t="shared" si="92"/>
        <v>7.2099999999999997E-2</v>
      </c>
      <c r="GA57" s="116">
        <f t="shared" si="93"/>
        <v>1</v>
      </c>
      <c r="GB57" s="116">
        <f t="shared" si="94"/>
        <v>5</v>
      </c>
      <c r="GC57" s="116">
        <f t="shared" si="95"/>
        <v>0.28860000000000002</v>
      </c>
      <c r="GD57" s="116">
        <f t="shared" si="96"/>
        <v>1</v>
      </c>
      <c r="GE57" s="116">
        <f t="shared" si="97"/>
        <v>10</v>
      </c>
    </row>
    <row r="58" spans="81:187" ht="16.5" x14ac:dyDescent="0.2">
      <c r="CC58" s="95">
        <v>53</v>
      </c>
      <c r="CD58" s="95">
        <f>INDEX(节奏总表!$AH$4:$AH$153,MATCH(专属武器强化!CC58,节奏总表!$AP$4:$AP$153,1))</f>
        <v>144</v>
      </c>
      <c r="CE58" s="95"/>
      <c r="CF58" s="95">
        <f t="shared" si="114"/>
        <v>9</v>
      </c>
      <c r="CG58" s="14">
        <f t="shared" si="115"/>
        <v>0</v>
      </c>
      <c r="CH58" s="14">
        <f t="shared" si="116"/>
        <v>0</v>
      </c>
      <c r="CI58" s="14">
        <f t="shared" si="117"/>
        <v>75</v>
      </c>
      <c r="CJ58" s="14">
        <f t="shared" si="118"/>
        <v>70</v>
      </c>
      <c r="CK58" s="14"/>
      <c r="CL58" s="14"/>
      <c r="CM58" s="14"/>
      <c r="CN58" s="14"/>
      <c r="CO58" s="14">
        <f>SUM(CG$6:CG58)</f>
        <v>3300</v>
      </c>
      <c r="CP58" s="14">
        <f>SUM(CH$6:CH58)</f>
        <v>3330</v>
      </c>
      <c r="CQ58" s="14">
        <f>SUM(CI$6:CI58)</f>
        <v>2625</v>
      </c>
      <c r="CR58" s="14">
        <f>SUM(CJ$6:CJ58)</f>
        <v>1084</v>
      </c>
      <c r="CU58" s="97">
        <v>43</v>
      </c>
      <c r="CV58" s="14">
        <f>INDEX(节奏总表!$BW$4:$BW$63,专属武器强化!CU58)</f>
        <v>136</v>
      </c>
      <c r="CW58" s="14">
        <f t="shared" si="119"/>
        <v>3300</v>
      </c>
      <c r="CX58" s="14">
        <f t="shared" si="62"/>
        <v>3330</v>
      </c>
      <c r="CY58" s="14">
        <f t="shared" si="63"/>
        <v>1855</v>
      </c>
      <c r="CZ58" s="14">
        <f t="shared" si="64"/>
        <v>472</v>
      </c>
      <c r="DA58" s="97">
        <v>0</v>
      </c>
      <c r="DB58" s="97">
        <v>0</v>
      </c>
      <c r="DC58" s="14">
        <f t="shared" si="104"/>
        <v>0</v>
      </c>
      <c r="DD58" s="14">
        <f t="shared" si="105"/>
        <v>0</v>
      </c>
      <c r="DE58" s="14">
        <f t="shared" si="106"/>
        <v>0</v>
      </c>
      <c r="DF58" s="14">
        <f t="shared" si="107"/>
        <v>0</v>
      </c>
      <c r="DG58" s="97"/>
      <c r="DH58" s="97"/>
      <c r="DI58" s="97"/>
      <c r="DJ58" s="97"/>
      <c r="DK58" s="14">
        <f>CW58-SUM(DC$7:DC58)+SUM(DG$7:DG58)</f>
        <v>110.51999999999998</v>
      </c>
      <c r="DL58" s="14">
        <f>CX58-SUM(DD$7:DD58)+SUM(DH$7:DH58)</f>
        <v>257.73368421052692</v>
      </c>
      <c r="DM58" s="14">
        <f>CY58-SUM(DE$7:DE58)+SUM(DI$7:DI58)</f>
        <v>258.17404306220124</v>
      </c>
      <c r="DN58" s="14">
        <f>CZ58-SUM(DF$7:DF58)+SUM(DJ$7:DJ58)</f>
        <v>243.28899999999999</v>
      </c>
      <c r="DQ58" s="110">
        <v>53</v>
      </c>
      <c r="DR58" s="14">
        <f t="shared" si="69"/>
        <v>6</v>
      </c>
      <c r="DS58" s="14">
        <f t="shared" si="70"/>
        <v>8</v>
      </c>
      <c r="DT58" s="14">
        <f t="shared" si="127"/>
        <v>0</v>
      </c>
      <c r="DU58" s="14">
        <f t="shared" si="127"/>
        <v>0</v>
      </c>
      <c r="DV58" s="14">
        <f t="shared" si="127"/>
        <v>1110.3421212121209</v>
      </c>
      <c r="DW58" s="14">
        <f t="shared" si="127"/>
        <v>235.64163636363631</v>
      </c>
      <c r="DX58" s="14">
        <f t="shared" si="71"/>
        <v>3</v>
      </c>
      <c r="DY58" s="14">
        <f t="shared" si="72"/>
        <v>4</v>
      </c>
      <c r="EC58" s="117">
        <v>3</v>
      </c>
      <c r="ED58" s="117" t="s">
        <v>1038</v>
      </c>
      <c r="EE58" s="117">
        <v>13000</v>
      </c>
      <c r="EF58" t="s">
        <v>947</v>
      </c>
      <c r="EG58">
        <f t="shared" si="129"/>
        <v>33</v>
      </c>
      <c r="EH58" t="s">
        <v>950</v>
      </c>
      <c r="EI58">
        <v>7</v>
      </c>
      <c r="EJ58">
        <f t="shared" si="120"/>
        <v>0.03</v>
      </c>
      <c r="EK58" s="117">
        <v>1</v>
      </c>
      <c r="EL58">
        <f t="shared" si="130"/>
        <v>50</v>
      </c>
      <c r="EN58">
        <f t="shared" si="128"/>
        <v>33.663090909090904</v>
      </c>
      <c r="EP58">
        <v>0</v>
      </c>
      <c r="EQ58">
        <v>1</v>
      </c>
      <c r="ER58">
        <f t="shared" si="121"/>
        <v>12</v>
      </c>
      <c r="ES58" s="103">
        <f t="shared" si="122"/>
        <v>1.49E-2</v>
      </c>
      <c r="ET58">
        <v>1</v>
      </c>
      <c r="EU58">
        <f t="shared" si="123"/>
        <v>24</v>
      </c>
      <c r="EV58" s="103">
        <f t="shared" si="124"/>
        <v>5.9400000000000001E-2</v>
      </c>
      <c r="EW58">
        <v>1</v>
      </c>
      <c r="EX58">
        <f t="shared" si="125"/>
        <v>50</v>
      </c>
      <c r="FH58" s="116">
        <v>53</v>
      </c>
      <c r="FI58" s="116">
        <f t="shared" si="75"/>
        <v>47</v>
      </c>
      <c r="FJ58" s="116">
        <f t="shared" si="76"/>
        <v>1</v>
      </c>
      <c r="FK58" s="116" t="str">
        <f t="shared" si="77"/>
        <v>关羽专属武器-魂珠-6 2级</v>
      </c>
      <c r="FL58" s="116">
        <f t="shared" si="78"/>
        <v>6</v>
      </c>
      <c r="FM58" s="116">
        <f t="shared" si="79"/>
        <v>2</v>
      </c>
      <c r="FN58" s="116" t="str">
        <f t="shared" si="80"/>
        <v>金币</v>
      </c>
      <c r="FO58" s="116">
        <f t="shared" si="81"/>
        <v>7000</v>
      </c>
      <c r="FP58" s="116" t="str">
        <f t="shared" si="82"/>
        <v>专属强化石3</v>
      </c>
      <c r="FQ58" s="116">
        <f t="shared" si="83"/>
        <v>9</v>
      </c>
      <c r="FR58" s="116" t="str">
        <f t="shared" si="84"/>
        <v>专属强化石4</v>
      </c>
      <c r="FS58" s="116">
        <f t="shared" si="85"/>
        <v>2</v>
      </c>
      <c r="FT58" s="116">
        <f t="shared" si="86"/>
        <v>0.14000000000000001</v>
      </c>
      <c r="FU58" s="116">
        <f t="shared" si="87"/>
        <v>1</v>
      </c>
      <c r="FV58" s="116">
        <f t="shared" si="88"/>
        <v>10</v>
      </c>
      <c r="FW58" s="116">
        <f t="shared" si="89"/>
        <v>0</v>
      </c>
      <c r="FX58" s="116">
        <f t="shared" si="90"/>
        <v>1</v>
      </c>
      <c r="FY58" s="116">
        <f t="shared" si="91"/>
        <v>2</v>
      </c>
      <c r="FZ58" s="116">
        <f t="shared" si="92"/>
        <v>7.2099999999999997E-2</v>
      </c>
      <c r="GA58" s="116">
        <f t="shared" si="93"/>
        <v>1</v>
      </c>
      <c r="GB58" s="116">
        <f t="shared" si="94"/>
        <v>5</v>
      </c>
      <c r="GC58" s="116">
        <f t="shared" si="95"/>
        <v>0.28860000000000002</v>
      </c>
      <c r="GD58" s="116">
        <f t="shared" si="96"/>
        <v>1</v>
      </c>
      <c r="GE58" s="116">
        <f t="shared" si="97"/>
        <v>10</v>
      </c>
    </row>
    <row r="59" spans="81:187" ht="16.5" x14ac:dyDescent="0.2">
      <c r="CC59" s="95">
        <v>54</v>
      </c>
      <c r="CD59" s="95">
        <f>INDEX(节奏总表!$AH$4:$AH$153,MATCH(专属武器强化!CC59,节奏总表!$AP$4:$AP$153,1))</f>
        <v>146</v>
      </c>
      <c r="CE59" s="95"/>
      <c r="CF59" s="95">
        <f t="shared" si="114"/>
        <v>9</v>
      </c>
      <c r="CG59" s="14">
        <f t="shared" si="115"/>
        <v>0</v>
      </c>
      <c r="CH59" s="14">
        <f t="shared" si="116"/>
        <v>0</v>
      </c>
      <c r="CI59" s="14">
        <f t="shared" si="117"/>
        <v>75</v>
      </c>
      <c r="CJ59" s="14">
        <f t="shared" si="118"/>
        <v>70</v>
      </c>
      <c r="CK59" s="14"/>
      <c r="CL59" s="14"/>
      <c r="CM59" s="14"/>
      <c r="CN59" s="14"/>
      <c r="CO59" s="14">
        <f>SUM(CG$6:CG59)</f>
        <v>3300</v>
      </c>
      <c r="CP59" s="14">
        <f>SUM(CH$6:CH59)</f>
        <v>3330</v>
      </c>
      <c r="CQ59" s="14">
        <f>SUM(CI$6:CI59)</f>
        <v>2700</v>
      </c>
      <c r="CR59" s="14">
        <f>SUM(CJ$6:CJ59)</f>
        <v>1154</v>
      </c>
      <c r="CU59" s="97">
        <v>44</v>
      </c>
      <c r="CV59" s="14">
        <f>INDEX(节奏总表!$BW$4:$BW$63,专属武器强化!CU59)</f>
        <v>137</v>
      </c>
      <c r="CW59" s="14">
        <f t="shared" si="119"/>
        <v>3300</v>
      </c>
      <c r="CX59" s="14">
        <f t="shared" si="62"/>
        <v>3330</v>
      </c>
      <c r="CY59" s="14">
        <f t="shared" si="63"/>
        <v>1935</v>
      </c>
      <c r="CZ59" s="14">
        <f t="shared" si="64"/>
        <v>520</v>
      </c>
      <c r="DA59" s="97">
        <v>8</v>
      </c>
      <c r="DB59" s="97">
        <v>1</v>
      </c>
      <c r="DC59" s="14">
        <f t="shared" si="104"/>
        <v>0</v>
      </c>
      <c r="DD59" s="14">
        <f t="shared" si="105"/>
        <v>0</v>
      </c>
      <c r="DE59" s="14">
        <f t="shared" si="106"/>
        <v>0</v>
      </c>
      <c r="DF59" s="14">
        <f t="shared" si="107"/>
        <v>152.47399999999999</v>
      </c>
      <c r="DG59" s="97"/>
      <c r="DH59" s="97"/>
      <c r="DI59" s="97"/>
      <c r="DJ59" s="97"/>
      <c r="DK59" s="14">
        <f>CW59-SUM(DC$7:DC59)+SUM(DG$7:DG59)</f>
        <v>110.51999999999998</v>
      </c>
      <c r="DL59" s="14">
        <f>CX59-SUM(DD$7:DD59)+SUM(DH$7:DH59)</f>
        <v>257.73368421052692</v>
      </c>
      <c r="DM59" s="14">
        <f>CY59-SUM(DE$7:DE59)+SUM(DI$7:DI59)</f>
        <v>338.17404306220124</v>
      </c>
      <c r="DN59" s="14">
        <f>CZ59-SUM(DF$7:DF59)+SUM(DJ$7:DJ59)</f>
        <v>138.815</v>
      </c>
      <c r="DQ59" s="110">
        <v>54</v>
      </c>
      <c r="DR59" s="14">
        <f t="shared" si="69"/>
        <v>6</v>
      </c>
      <c r="DS59" s="14">
        <f t="shared" si="70"/>
        <v>9</v>
      </c>
      <c r="DT59" s="14">
        <f t="shared" si="127"/>
        <v>0</v>
      </c>
      <c r="DU59" s="14">
        <f t="shared" si="127"/>
        <v>0</v>
      </c>
      <c r="DV59" s="14">
        <f t="shared" si="127"/>
        <v>1796.1416666666662</v>
      </c>
      <c r="DW59" s="14">
        <f t="shared" si="127"/>
        <v>381.185</v>
      </c>
      <c r="DX59" s="14">
        <f t="shared" si="71"/>
        <v>3</v>
      </c>
      <c r="DY59" s="14">
        <f t="shared" si="72"/>
        <v>4</v>
      </c>
      <c r="EC59" s="117">
        <v>3</v>
      </c>
      <c r="ED59" s="117" t="s">
        <v>1038</v>
      </c>
      <c r="EE59" s="117">
        <v>14000</v>
      </c>
      <c r="EF59" t="s">
        <v>947</v>
      </c>
      <c r="EG59">
        <f t="shared" si="129"/>
        <v>38</v>
      </c>
      <c r="EH59" t="s">
        <v>950</v>
      </c>
      <c r="EI59">
        <v>8</v>
      </c>
      <c r="EJ59">
        <f t="shared" si="120"/>
        <v>0.02</v>
      </c>
      <c r="EK59" s="117">
        <v>1</v>
      </c>
      <c r="EL59">
        <f t="shared" si="130"/>
        <v>71</v>
      </c>
      <c r="EN59">
        <f t="shared" si="128"/>
        <v>47.648125</v>
      </c>
      <c r="EP59">
        <v>0</v>
      </c>
      <c r="EQ59">
        <v>1</v>
      </c>
      <c r="ER59">
        <f t="shared" si="121"/>
        <v>17</v>
      </c>
      <c r="ES59" s="103">
        <f t="shared" si="122"/>
        <v>1.0500000000000001E-2</v>
      </c>
      <c r="ET59">
        <v>1</v>
      </c>
      <c r="EU59">
        <f t="shared" si="123"/>
        <v>33</v>
      </c>
      <c r="EV59" s="103">
        <f t="shared" si="124"/>
        <v>4.2000000000000003E-2</v>
      </c>
      <c r="EW59">
        <v>1</v>
      </c>
      <c r="EX59">
        <f t="shared" si="125"/>
        <v>71</v>
      </c>
      <c r="FH59" s="116">
        <v>54</v>
      </c>
      <c r="FI59" s="116">
        <f t="shared" si="75"/>
        <v>48</v>
      </c>
      <c r="FJ59" s="116">
        <f t="shared" si="76"/>
        <v>1</v>
      </c>
      <c r="FK59" s="116" t="str">
        <f t="shared" si="77"/>
        <v>关羽专属武器-魂珠-6 3级</v>
      </c>
      <c r="FL59" s="116">
        <f t="shared" si="78"/>
        <v>6</v>
      </c>
      <c r="FM59" s="116">
        <f t="shared" si="79"/>
        <v>3</v>
      </c>
      <c r="FN59" s="116" t="str">
        <f t="shared" si="80"/>
        <v>金币</v>
      </c>
      <c r="FO59" s="116">
        <f t="shared" si="81"/>
        <v>8000</v>
      </c>
      <c r="FP59" s="116" t="str">
        <f t="shared" si="82"/>
        <v>专属强化石3</v>
      </c>
      <c r="FQ59" s="116">
        <f t="shared" si="83"/>
        <v>9</v>
      </c>
      <c r="FR59" s="116" t="str">
        <f t="shared" si="84"/>
        <v>专属强化石4</v>
      </c>
      <c r="FS59" s="116">
        <f t="shared" si="85"/>
        <v>2</v>
      </c>
      <c r="FT59" s="116">
        <f t="shared" si="86"/>
        <v>0.1</v>
      </c>
      <c r="FU59" s="116">
        <f t="shared" si="87"/>
        <v>1</v>
      </c>
      <c r="FV59" s="116">
        <f t="shared" si="88"/>
        <v>16</v>
      </c>
      <c r="FW59" s="116">
        <f t="shared" si="89"/>
        <v>0</v>
      </c>
      <c r="FX59" s="116">
        <f t="shared" si="90"/>
        <v>1</v>
      </c>
      <c r="FY59" s="116">
        <f t="shared" si="91"/>
        <v>4</v>
      </c>
      <c r="FZ59" s="116">
        <f t="shared" si="92"/>
        <v>4.8099999999999997E-2</v>
      </c>
      <c r="GA59" s="116">
        <f t="shared" si="93"/>
        <v>1</v>
      </c>
      <c r="GB59" s="116">
        <f t="shared" si="94"/>
        <v>7</v>
      </c>
      <c r="GC59" s="116">
        <f t="shared" si="95"/>
        <v>0.19239999999999999</v>
      </c>
      <c r="GD59" s="116">
        <f t="shared" si="96"/>
        <v>1</v>
      </c>
      <c r="GE59" s="116">
        <f t="shared" si="97"/>
        <v>16</v>
      </c>
    </row>
    <row r="60" spans="81:187" ht="16.5" x14ac:dyDescent="0.2">
      <c r="CC60" s="95">
        <v>55</v>
      </c>
      <c r="CD60" s="95">
        <f>INDEX(节奏总表!$AH$4:$AH$153,MATCH(专属武器强化!CC60,节奏总表!$AP$4:$AP$153,1))</f>
        <v>147</v>
      </c>
      <c r="CE60" s="95"/>
      <c r="CF60" s="95">
        <f t="shared" si="114"/>
        <v>9</v>
      </c>
      <c r="CG60" s="14">
        <f t="shared" si="115"/>
        <v>0</v>
      </c>
      <c r="CH60" s="14">
        <f t="shared" si="116"/>
        <v>0</v>
      </c>
      <c r="CI60" s="14">
        <f t="shared" si="117"/>
        <v>75</v>
      </c>
      <c r="CJ60" s="14">
        <f t="shared" si="118"/>
        <v>70</v>
      </c>
      <c r="CK60" s="14"/>
      <c r="CL60" s="14"/>
      <c r="CM60" s="14"/>
      <c r="CN60" s="14"/>
      <c r="CO60" s="14">
        <f>SUM(CG$6:CG60)</f>
        <v>3300</v>
      </c>
      <c r="CP60" s="14">
        <f>SUM(CH$6:CH60)</f>
        <v>3330</v>
      </c>
      <c r="CQ60" s="14">
        <f>SUM(CI$6:CI60)</f>
        <v>2775</v>
      </c>
      <c r="CR60" s="14">
        <f>SUM(CJ$6:CJ60)</f>
        <v>1224</v>
      </c>
      <c r="CU60" s="97">
        <v>44</v>
      </c>
      <c r="CV60" s="14">
        <f>INDEX(节奏总表!$BW$4:$BW$63,专属武器强化!CU60)</f>
        <v>137</v>
      </c>
      <c r="CW60" s="14">
        <f t="shared" si="119"/>
        <v>3300</v>
      </c>
      <c r="CX60" s="14">
        <f t="shared" si="62"/>
        <v>3330</v>
      </c>
      <c r="CY60" s="14">
        <f t="shared" si="63"/>
        <v>1935</v>
      </c>
      <c r="CZ60" s="14">
        <f t="shared" si="64"/>
        <v>520</v>
      </c>
      <c r="DA60" s="97">
        <v>7</v>
      </c>
      <c r="DB60" s="97">
        <v>3</v>
      </c>
      <c r="DC60" s="14">
        <f t="shared" si="104"/>
        <v>0</v>
      </c>
      <c r="DD60" s="14">
        <f t="shared" si="105"/>
        <v>0</v>
      </c>
      <c r="DE60" s="14">
        <f t="shared" si="106"/>
        <v>293.91409090909087</v>
      </c>
      <c r="DF60" s="14">
        <f t="shared" si="107"/>
        <v>103.95954545454546</v>
      </c>
      <c r="DG60" s="97"/>
      <c r="DH60" s="97"/>
      <c r="DI60" s="97"/>
      <c r="DJ60" s="97"/>
      <c r="DK60" s="14">
        <f>CW60-SUM(DC$7:DC60)+SUM(DG$7:DG60)</f>
        <v>110.51999999999998</v>
      </c>
      <c r="DL60" s="14">
        <f>CX60-SUM(DD$7:DD60)+SUM(DH$7:DH60)</f>
        <v>257.73368421052692</v>
      </c>
      <c r="DM60" s="14">
        <f>CY60-SUM(DE$7:DE60)+SUM(DI$7:DI60)</f>
        <v>44.259952153110362</v>
      </c>
      <c r="DN60" s="14">
        <f>CZ60-SUM(DF$7:DF60)+SUM(DJ$7:DJ60)</f>
        <v>34.855454545454563</v>
      </c>
      <c r="DQ60" s="110">
        <v>55</v>
      </c>
      <c r="DR60" s="14">
        <f t="shared" si="69"/>
        <v>7</v>
      </c>
      <c r="DS60" s="14">
        <f t="shared" si="70"/>
        <v>1</v>
      </c>
      <c r="DT60" s="14">
        <f t="shared" si="127"/>
        <v>0</v>
      </c>
      <c r="DU60" s="14">
        <f t="shared" si="127"/>
        <v>0</v>
      </c>
      <c r="DV60" s="14">
        <f t="shared" si="127"/>
        <v>32.657121212121204</v>
      </c>
      <c r="DW60" s="14">
        <f t="shared" si="127"/>
        <v>11.551060606060608</v>
      </c>
      <c r="DX60" s="14">
        <f t="shared" si="71"/>
        <v>3</v>
      </c>
      <c r="DY60" s="14">
        <f t="shared" si="72"/>
        <v>4</v>
      </c>
      <c r="EC60" s="117">
        <v>3</v>
      </c>
      <c r="ED60" s="117" t="s">
        <v>1038</v>
      </c>
      <c r="EE60" s="117">
        <v>7000</v>
      </c>
      <c r="EF60" t="s">
        <v>947</v>
      </c>
      <c r="EG60">
        <f t="shared" si="129"/>
        <v>6</v>
      </c>
      <c r="EH60" t="s">
        <v>950</v>
      </c>
      <c r="EI60">
        <v>2</v>
      </c>
      <c r="EJ60">
        <f t="shared" si="120"/>
        <v>0.17</v>
      </c>
      <c r="EK60" s="117">
        <v>1</v>
      </c>
      <c r="EL60">
        <f t="shared" si="130"/>
        <v>9</v>
      </c>
      <c r="EN60">
        <f t="shared" si="128"/>
        <v>5.7755303030303038</v>
      </c>
      <c r="EP60">
        <v>0</v>
      </c>
      <c r="EQ60">
        <v>1</v>
      </c>
      <c r="ER60">
        <f t="shared" si="121"/>
        <v>2</v>
      </c>
      <c r="ES60" s="103">
        <f t="shared" si="122"/>
        <v>8.6599999999999996E-2</v>
      </c>
      <c r="ET60">
        <v>1</v>
      </c>
      <c r="EU60">
        <f t="shared" si="123"/>
        <v>4</v>
      </c>
      <c r="EV60" s="103">
        <f t="shared" si="124"/>
        <v>0.3463</v>
      </c>
      <c r="EW60">
        <v>1</v>
      </c>
      <c r="EX60">
        <f t="shared" si="125"/>
        <v>9</v>
      </c>
      <c r="FH60" s="116">
        <v>55</v>
      </c>
      <c r="FI60" s="116">
        <f t="shared" si="75"/>
        <v>49</v>
      </c>
      <c r="FJ60" s="116">
        <f t="shared" si="76"/>
        <v>1</v>
      </c>
      <c r="FK60" s="116" t="str">
        <f t="shared" si="77"/>
        <v>关羽专属武器-魂珠-6 4级</v>
      </c>
      <c r="FL60" s="116">
        <f t="shared" si="78"/>
        <v>6</v>
      </c>
      <c r="FM60" s="116">
        <f t="shared" si="79"/>
        <v>4</v>
      </c>
      <c r="FN60" s="116" t="str">
        <f t="shared" si="80"/>
        <v>金币</v>
      </c>
      <c r="FO60" s="116">
        <f t="shared" si="81"/>
        <v>9000</v>
      </c>
      <c r="FP60" s="116" t="str">
        <f t="shared" si="82"/>
        <v>专属强化石3</v>
      </c>
      <c r="FQ60" s="116">
        <f t="shared" si="83"/>
        <v>14</v>
      </c>
      <c r="FR60" s="116" t="str">
        <f t="shared" si="84"/>
        <v>专属强化石4</v>
      </c>
      <c r="FS60" s="116">
        <f t="shared" si="85"/>
        <v>3</v>
      </c>
      <c r="FT60" s="116">
        <f t="shared" si="86"/>
        <v>0.09</v>
      </c>
      <c r="FU60" s="116">
        <f t="shared" si="87"/>
        <v>1</v>
      </c>
      <c r="FV60" s="116">
        <f t="shared" si="88"/>
        <v>17</v>
      </c>
      <c r="FW60" s="116">
        <f t="shared" si="89"/>
        <v>0</v>
      </c>
      <c r="FX60" s="116">
        <f t="shared" si="90"/>
        <v>1</v>
      </c>
      <c r="FY60" s="116">
        <f t="shared" si="91"/>
        <v>4</v>
      </c>
      <c r="FZ60" s="116">
        <f t="shared" si="92"/>
        <v>4.3299999999999998E-2</v>
      </c>
      <c r="GA60" s="116">
        <f t="shared" si="93"/>
        <v>1</v>
      </c>
      <c r="GB60" s="116">
        <f t="shared" si="94"/>
        <v>8</v>
      </c>
      <c r="GC60" s="116">
        <f t="shared" si="95"/>
        <v>0.1731</v>
      </c>
      <c r="GD60" s="116">
        <f t="shared" si="96"/>
        <v>1</v>
      </c>
      <c r="GE60" s="116">
        <f t="shared" si="97"/>
        <v>17</v>
      </c>
    </row>
    <row r="61" spans="81:187" ht="16.5" x14ac:dyDescent="0.2">
      <c r="CC61" s="95">
        <v>56</v>
      </c>
      <c r="CD61" s="95">
        <f>INDEX(节奏总表!$AH$4:$AH$153,MATCH(专属武器强化!CC61,节奏总表!$AP$4:$AP$153,1))</f>
        <v>147</v>
      </c>
      <c r="CE61" s="95"/>
      <c r="CF61" s="95">
        <f t="shared" si="114"/>
        <v>9</v>
      </c>
      <c r="CG61" s="14">
        <f t="shared" si="115"/>
        <v>0</v>
      </c>
      <c r="CH61" s="14">
        <f t="shared" si="116"/>
        <v>0</v>
      </c>
      <c r="CI61" s="14">
        <f t="shared" si="117"/>
        <v>75</v>
      </c>
      <c r="CJ61" s="14">
        <f t="shared" si="118"/>
        <v>70</v>
      </c>
      <c r="CK61" s="14"/>
      <c r="CL61" s="14"/>
      <c r="CM61" s="14"/>
      <c r="CN61" s="14"/>
      <c r="CO61" s="14">
        <f>SUM(CG$6:CG61)</f>
        <v>3300</v>
      </c>
      <c r="CP61" s="14">
        <f>SUM(CH$6:CH61)</f>
        <v>3330</v>
      </c>
      <c r="CQ61" s="14">
        <f>SUM(CI$6:CI61)</f>
        <v>2850</v>
      </c>
      <c r="CR61" s="14">
        <f>SUM(CJ$6:CJ61)</f>
        <v>1294</v>
      </c>
      <c r="CU61" s="97">
        <v>45</v>
      </c>
      <c r="CV61" s="14">
        <f>INDEX(节奏总表!$BW$4:$BW$63,专属武器强化!CU61)</f>
        <v>138</v>
      </c>
      <c r="CW61" s="14">
        <f t="shared" si="119"/>
        <v>3300</v>
      </c>
      <c r="CX61" s="14">
        <f t="shared" si="62"/>
        <v>3330</v>
      </c>
      <c r="CY61" s="14">
        <f t="shared" si="63"/>
        <v>2015</v>
      </c>
      <c r="CZ61" s="14">
        <f t="shared" si="64"/>
        <v>568</v>
      </c>
      <c r="DA61" s="97">
        <v>0</v>
      </c>
      <c r="DB61" s="97">
        <v>0</v>
      </c>
      <c r="DC61" s="14">
        <f t="shared" si="104"/>
        <v>0</v>
      </c>
      <c r="DD61" s="14">
        <f t="shared" si="105"/>
        <v>0</v>
      </c>
      <c r="DE61" s="14">
        <f t="shared" si="106"/>
        <v>0</v>
      </c>
      <c r="DF61" s="14">
        <f t="shared" si="107"/>
        <v>0</v>
      </c>
      <c r="DG61" s="97"/>
      <c r="DH61" s="97"/>
      <c r="DI61" s="97"/>
      <c r="DJ61" s="97"/>
      <c r="DK61" s="14">
        <f>CW61-SUM(DC$7:DC61)+SUM(DG$7:DG61)</f>
        <v>110.51999999999998</v>
      </c>
      <c r="DL61" s="14">
        <f>CX61-SUM(DD$7:DD61)+SUM(DH$7:DH61)</f>
        <v>257.73368421052692</v>
      </c>
      <c r="DM61" s="14">
        <f>CY61-SUM(DE$7:DE61)+SUM(DI$7:DI61)</f>
        <v>124.25995215311036</v>
      </c>
      <c r="DN61" s="14">
        <f>CZ61-SUM(DF$7:DF61)+SUM(DJ$7:DJ61)</f>
        <v>82.855454545454563</v>
      </c>
      <c r="DQ61" s="110">
        <v>56</v>
      </c>
      <c r="DR61" s="14">
        <f t="shared" si="69"/>
        <v>7</v>
      </c>
      <c r="DS61" s="14">
        <f t="shared" si="70"/>
        <v>2</v>
      </c>
      <c r="DT61" s="14">
        <f t="shared" si="127"/>
        <v>0</v>
      </c>
      <c r="DU61" s="14">
        <f t="shared" si="127"/>
        <v>0</v>
      </c>
      <c r="DV61" s="14">
        <f t="shared" si="127"/>
        <v>65.314242424242408</v>
      </c>
      <c r="DW61" s="14">
        <f t="shared" si="127"/>
        <v>23.102121212121215</v>
      </c>
      <c r="DX61" s="14">
        <f t="shared" si="71"/>
        <v>3</v>
      </c>
      <c r="DY61" s="14">
        <f t="shared" si="72"/>
        <v>4</v>
      </c>
      <c r="EC61" s="117">
        <v>3</v>
      </c>
      <c r="ED61" s="117" t="s">
        <v>1038</v>
      </c>
      <c r="EE61" s="117">
        <v>8000</v>
      </c>
      <c r="EF61" t="s">
        <v>947</v>
      </c>
      <c r="EG61">
        <f t="shared" si="129"/>
        <v>6</v>
      </c>
      <c r="EH61" t="s">
        <v>950</v>
      </c>
      <c r="EI61">
        <v>2</v>
      </c>
      <c r="EJ61">
        <f t="shared" si="120"/>
        <v>0.09</v>
      </c>
      <c r="EK61" s="117">
        <v>1</v>
      </c>
      <c r="EL61">
        <f t="shared" si="130"/>
        <v>17</v>
      </c>
      <c r="EN61">
        <f t="shared" si="128"/>
        <v>11.551060606060608</v>
      </c>
      <c r="EP61">
        <v>0</v>
      </c>
      <c r="EQ61">
        <v>1</v>
      </c>
      <c r="ER61">
        <f t="shared" si="121"/>
        <v>4</v>
      </c>
      <c r="ES61" s="103">
        <f t="shared" si="122"/>
        <v>4.3299999999999998E-2</v>
      </c>
      <c r="ET61">
        <v>1</v>
      </c>
      <c r="EU61">
        <f t="shared" si="123"/>
        <v>8</v>
      </c>
      <c r="EV61" s="103">
        <f t="shared" si="124"/>
        <v>0.1731</v>
      </c>
      <c r="EW61">
        <v>1</v>
      </c>
      <c r="EX61">
        <f t="shared" si="125"/>
        <v>17</v>
      </c>
      <c r="FH61" s="116">
        <v>56</v>
      </c>
      <c r="FI61" s="116">
        <f t="shared" si="75"/>
        <v>50</v>
      </c>
      <c r="FJ61" s="116">
        <f t="shared" si="76"/>
        <v>1</v>
      </c>
      <c r="FK61" s="116" t="str">
        <f t="shared" si="77"/>
        <v>关羽专属武器-魂珠-6 5级</v>
      </c>
      <c r="FL61" s="116">
        <f t="shared" si="78"/>
        <v>6</v>
      </c>
      <c r="FM61" s="116">
        <f t="shared" si="79"/>
        <v>5</v>
      </c>
      <c r="FN61" s="116" t="str">
        <f t="shared" si="80"/>
        <v>金币</v>
      </c>
      <c r="FO61" s="116">
        <f t="shared" si="81"/>
        <v>10000</v>
      </c>
      <c r="FP61" s="116" t="str">
        <f t="shared" si="82"/>
        <v>专属强化石3</v>
      </c>
      <c r="FQ61" s="116">
        <f t="shared" si="83"/>
        <v>14</v>
      </c>
      <c r="FR61" s="116" t="str">
        <f t="shared" si="84"/>
        <v>专属强化石4</v>
      </c>
      <c r="FS61" s="116">
        <f t="shared" si="85"/>
        <v>3</v>
      </c>
      <c r="FT61" s="116">
        <f t="shared" si="86"/>
        <v>0.05</v>
      </c>
      <c r="FU61" s="116">
        <f t="shared" si="87"/>
        <v>1</v>
      </c>
      <c r="FV61" s="116">
        <f t="shared" si="88"/>
        <v>28</v>
      </c>
      <c r="FW61" s="116">
        <f t="shared" si="89"/>
        <v>0</v>
      </c>
      <c r="FX61" s="116">
        <f t="shared" si="90"/>
        <v>1</v>
      </c>
      <c r="FY61" s="116">
        <f t="shared" si="91"/>
        <v>6</v>
      </c>
      <c r="FZ61" s="116">
        <f t="shared" si="92"/>
        <v>2.7099999999999999E-2</v>
      </c>
      <c r="GA61" s="116">
        <f t="shared" si="93"/>
        <v>1</v>
      </c>
      <c r="GB61" s="116">
        <f t="shared" si="94"/>
        <v>13</v>
      </c>
      <c r="GC61" s="116">
        <f t="shared" si="95"/>
        <v>0.1082</v>
      </c>
      <c r="GD61" s="116">
        <f t="shared" si="96"/>
        <v>1</v>
      </c>
      <c r="GE61" s="116">
        <f t="shared" si="97"/>
        <v>28</v>
      </c>
    </row>
    <row r="62" spans="81:187" ht="16.5" x14ac:dyDescent="0.2">
      <c r="CC62" s="95">
        <v>57</v>
      </c>
      <c r="CD62" s="95">
        <f>INDEX(节奏总表!$AH$4:$AH$153,MATCH(专属武器强化!CC62,节奏总表!$AP$4:$AP$153,1))</f>
        <v>148</v>
      </c>
      <c r="CE62" s="95"/>
      <c r="CF62" s="95">
        <f t="shared" si="114"/>
        <v>9</v>
      </c>
      <c r="CG62" s="14">
        <f t="shared" si="115"/>
        <v>0</v>
      </c>
      <c r="CH62" s="14">
        <f t="shared" si="116"/>
        <v>0</v>
      </c>
      <c r="CI62" s="14">
        <f t="shared" si="117"/>
        <v>75</v>
      </c>
      <c r="CJ62" s="14">
        <f t="shared" si="118"/>
        <v>70</v>
      </c>
      <c r="CK62" s="14"/>
      <c r="CL62" s="14"/>
      <c r="CM62" s="14"/>
      <c r="CN62" s="14"/>
      <c r="CO62" s="14">
        <f>SUM(CG$6:CG62)</f>
        <v>3300</v>
      </c>
      <c r="CP62" s="14">
        <f>SUM(CH$6:CH62)</f>
        <v>3330</v>
      </c>
      <c r="CQ62" s="14">
        <f>SUM(CI$6:CI62)</f>
        <v>2925</v>
      </c>
      <c r="CR62" s="14">
        <f>SUM(CJ$6:CJ62)</f>
        <v>1364</v>
      </c>
      <c r="CU62" s="97">
        <v>46</v>
      </c>
      <c r="CV62" s="14">
        <f>INDEX(节奏总表!$BW$4:$BW$63,专属武器强化!CU62)</f>
        <v>139</v>
      </c>
      <c r="CW62" s="14">
        <f t="shared" si="119"/>
        <v>3300</v>
      </c>
      <c r="CX62" s="14">
        <f t="shared" si="62"/>
        <v>3330</v>
      </c>
      <c r="CY62" s="14">
        <f t="shared" si="63"/>
        <v>2095</v>
      </c>
      <c r="CZ62" s="14">
        <f t="shared" si="64"/>
        <v>616</v>
      </c>
      <c r="DA62" s="97">
        <v>0</v>
      </c>
      <c r="DB62" s="97">
        <v>0</v>
      </c>
      <c r="DC62" s="14">
        <f t="shared" si="104"/>
        <v>0</v>
      </c>
      <c r="DD62" s="14">
        <f t="shared" si="105"/>
        <v>0</v>
      </c>
      <c r="DE62" s="14">
        <f t="shared" si="106"/>
        <v>0</v>
      </c>
      <c r="DF62" s="14">
        <f t="shared" si="107"/>
        <v>0</v>
      </c>
      <c r="DG62" s="97"/>
      <c r="DH62" s="97"/>
      <c r="DI62" s="97"/>
      <c r="DJ62" s="97"/>
      <c r="DK62" s="14">
        <f>CW62-SUM(DC$7:DC62)+SUM(DG$7:DG62)</f>
        <v>110.51999999999998</v>
      </c>
      <c r="DL62" s="14">
        <f>CX62-SUM(DD$7:DD62)+SUM(DH$7:DH62)</f>
        <v>257.73368421052692</v>
      </c>
      <c r="DM62" s="14">
        <f>CY62-SUM(DE$7:DE62)+SUM(DI$7:DI62)</f>
        <v>204.25995215311036</v>
      </c>
      <c r="DN62" s="14">
        <f>CZ62-SUM(DF$7:DF62)+SUM(DJ$7:DJ62)</f>
        <v>130.85545454545456</v>
      </c>
      <c r="DQ62" s="110">
        <v>57</v>
      </c>
      <c r="DR62" s="14">
        <f t="shared" si="69"/>
        <v>7</v>
      </c>
      <c r="DS62" s="14">
        <f t="shared" si="70"/>
        <v>3</v>
      </c>
      <c r="DT62" s="14">
        <f t="shared" si="127"/>
        <v>0</v>
      </c>
      <c r="DU62" s="14">
        <f t="shared" si="127"/>
        <v>0</v>
      </c>
      <c r="DV62" s="14">
        <f t="shared" si="127"/>
        <v>97.97136363636362</v>
      </c>
      <c r="DW62" s="14">
        <f t="shared" si="127"/>
        <v>34.653181818181821</v>
      </c>
      <c r="DX62" s="14">
        <f t="shared" si="71"/>
        <v>3</v>
      </c>
      <c r="DY62" s="14">
        <f t="shared" si="72"/>
        <v>4</v>
      </c>
      <c r="EC62" s="117">
        <v>3</v>
      </c>
      <c r="ED62" s="117" t="s">
        <v>1038</v>
      </c>
      <c r="EE62" s="117">
        <v>9000</v>
      </c>
      <c r="EF62" t="s">
        <v>947</v>
      </c>
      <c r="EG62">
        <f t="shared" si="129"/>
        <v>8</v>
      </c>
      <c r="EH62" t="s">
        <v>950</v>
      </c>
      <c r="EI62">
        <v>3</v>
      </c>
      <c r="EJ62">
        <f t="shared" si="120"/>
        <v>0.09</v>
      </c>
      <c r="EK62" s="117">
        <v>1</v>
      </c>
      <c r="EL62">
        <f t="shared" si="130"/>
        <v>17</v>
      </c>
      <c r="EN62">
        <f t="shared" si="128"/>
        <v>11.551060606060608</v>
      </c>
      <c r="EP62">
        <v>0</v>
      </c>
      <c r="EQ62">
        <v>1</v>
      </c>
      <c r="ER62">
        <f t="shared" si="121"/>
        <v>4</v>
      </c>
      <c r="ES62" s="103">
        <f t="shared" si="122"/>
        <v>4.3299999999999998E-2</v>
      </c>
      <c r="ET62">
        <v>1</v>
      </c>
      <c r="EU62">
        <f t="shared" si="123"/>
        <v>8</v>
      </c>
      <c r="EV62" s="103">
        <f t="shared" si="124"/>
        <v>0.1731</v>
      </c>
      <c r="EW62">
        <v>1</v>
      </c>
      <c r="EX62">
        <f t="shared" si="125"/>
        <v>17</v>
      </c>
      <c r="FH62" s="116">
        <v>57</v>
      </c>
      <c r="FI62" s="116">
        <f t="shared" si="75"/>
        <v>51</v>
      </c>
      <c r="FJ62" s="116">
        <f t="shared" si="76"/>
        <v>1</v>
      </c>
      <c r="FK62" s="116" t="str">
        <f t="shared" si="77"/>
        <v>关羽专属武器-魂珠-6 6级</v>
      </c>
      <c r="FL62" s="116">
        <f t="shared" si="78"/>
        <v>6</v>
      </c>
      <c r="FM62" s="116">
        <f t="shared" si="79"/>
        <v>6</v>
      </c>
      <c r="FN62" s="116" t="str">
        <f t="shared" si="80"/>
        <v>金币</v>
      </c>
      <c r="FO62" s="116">
        <f t="shared" si="81"/>
        <v>11000</v>
      </c>
      <c r="FP62" s="116" t="str">
        <f t="shared" si="82"/>
        <v>专属强化石3</v>
      </c>
      <c r="FQ62" s="116">
        <f t="shared" si="83"/>
        <v>19</v>
      </c>
      <c r="FR62" s="116" t="str">
        <f t="shared" si="84"/>
        <v>专属强化石4</v>
      </c>
      <c r="FS62" s="116">
        <f t="shared" si="85"/>
        <v>4</v>
      </c>
      <c r="FT62" s="116">
        <f t="shared" si="86"/>
        <v>0.04</v>
      </c>
      <c r="FU62" s="116">
        <f t="shared" si="87"/>
        <v>1</v>
      </c>
      <c r="FV62" s="116">
        <f t="shared" si="88"/>
        <v>34</v>
      </c>
      <c r="FW62" s="116">
        <f t="shared" si="89"/>
        <v>0</v>
      </c>
      <c r="FX62" s="116">
        <f t="shared" si="90"/>
        <v>1</v>
      </c>
      <c r="FY62" s="116">
        <f t="shared" si="91"/>
        <v>8</v>
      </c>
      <c r="FZ62" s="116">
        <f t="shared" si="92"/>
        <v>2.2200000000000001E-2</v>
      </c>
      <c r="GA62" s="116">
        <f t="shared" si="93"/>
        <v>1</v>
      </c>
      <c r="GB62" s="116">
        <f t="shared" si="94"/>
        <v>16</v>
      </c>
      <c r="GC62" s="116">
        <f t="shared" si="95"/>
        <v>8.8800000000000004E-2</v>
      </c>
      <c r="GD62" s="116">
        <f t="shared" si="96"/>
        <v>1</v>
      </c>
      <c r="GE62" s="116">
        <f t="shared" si="97"/>
        <v>34</v>
      </c>
    </row>
    <row r="63" spans="81:187" ht="16.5" x14ac:dyDescent="0.2">
      <c r="CC63" s="95">
        <v>58</v>
      </c>
      <c r="CD63" s="95">
        <f>INDEX(节奏总表!$AH$4:$AH$153,MATCH(专属武器强化!CC63,节奏总表!$AP$4:$AP$153,1))</f>
        <v>149</v>
      </c>
      <c r="CE63" s="95"/>
      <c r="CF63" s="95">
        <f t="shared" si="114"/>
        <v>9</v>
      </c>
      <c r="CG63" s="14">
        <f t="shared" si="115"/>
        <v>0</v>
      </c>
      <c r="CH63" s="14">
        <f t="shared" si="116"/>
        <v>0</v>
      </c>
      <c r="CI63" s="14">
        <f t="shared" si="117"/>
        <v>75</v>
      </c>
      <c r="CJ63" s="14">
        <f t="shared" si="118"/>
        <v>70</v>
      </c>
      <c r="CK63" s="14"/>
      <c r="CL63" s="14"/>
      <c r="CM63" s="14"/>
      <c r="CN63" s="14"/>
      <c r="CO63" s="14">
        <f>SUM(CG$6:CG63)</f>
        <v>3300</v>
      </c>
      <c r="CP63" s="14">
        <f>SUM(CH$6:CH63)</f>
        <v>3330</v>
      </c>
      <c r="CQ63" s="14">
        <f>SUM(CI$6:CI63)</f>
        <v>3000</v>
      </c>
      <c r="CR63" s="14">
        <f>SUM(CJ$6:CJ63)</f>
        <v>1434</v>
      </c>
      <c r="CU63" s="97">
        <v>47</v>
      </c>
      <c r="CV63" s="14">
        <f>INDEX(节奏总表!$BW$4:$BW$63,专属武器强化!CU63)</f>
        <v>139</v>
      </c>
      <c r="CW63" s="14">
        <f t="shared" si="119"/>
        <v>3300</v>
      </c>
      <c r="CX63" s="14">
        <f t="shared" si="62"/>
        <v>3330</v>
      </c>
      <c r="CY63" s="14">
        <f t="shared" si="63"/>
        <v>2175</v>
      </c>
      <c r="CZ63" s="14">
        <f t="shared" si="64"/>
        <v>664</v>
      </c>
      <c r="DA63" s="97">
        <v>0</v>
      </c>
      <c r="DB63" s="97">
        <v>0</v>
      </c>
      <c r="DC63" s="14">
        <f t="shared" si="104"/>
        <v>0</v>
      </c>
      <c r="DD63" s="14">
        <f t="shared" si="105"/>
        <v>0</v>
      </c>
      <c r="DE63" s="14">
        <f t="shared" si="106"/>
        <v>0</v>
      </c>
      <c r="DF63" s="14">
        <f t="shared" si="107"/>
        <v>0</v>
      </c>
      <c r="DG63" s="97"/>
      <c r="DH63" s="97"/>
      <c r="DI63" s="97"/>
      <c r="DJ63" s="97"/>
      <c r="DK63" s="14">
        <f>CW63-SUM(DC$7:DC63)+SUM(DG$7:DG63)</f>
        <v>110.51999999999998</v>
      </c>
      <c r="DL63" s="14">
        <f>CX63-SUM(DD$7:DD63)+SUM(DH$7:DH63)</f>
        <v>257.73368421052692</v>
      </c>
      <c r="DM63" s="14">
        <f>CY63-SUM(DE$7:DE63)+SUM(DI$7:DI63)</f>
        <v>284.25995215311036</v>
      </c>
      <c r="DN63" s="14">
        <f>CZ63-SUM(DF$7:DF63)+SUM(DJ$7:DJ63)</f>
        <v>178.85545454545456</v>
      </c>
      <c r="DQ63" s="110">
        <v>58</v>
      </c>
      <c r="DR63" s="14">
        <f t="shared" si="69"/>
        <v>7</v>
      </c>
      <c r="DS63" s="14">
        <f t="shared" si="70"/>
        <v>4</v>
      </c>
      <c r="DT63" s="14">
        <f t="shared" si="127"/>
        <v>0</v>
      </c>
      <c r="DU63" s="14">
        <f t="shared" si="127"/>
        <v>0</v>
      </c>
      <c r="DV63" s="14">
        <f t="shared" si="127"/>
        <v>163.285606060606</v>
      </c>
      <c r="DW63" s="14">
        <f t="shared" si="127"/>
        <v>57.755303030303025</v>
      </c>
      <c r="DX63" s="14">
        <f t="shared" si="71"/>
        <v>3</v>
      </c>
      <c r="DY63" s="14">
        <f t="shared" si="72"/>
        <v>4</v>
      </c>
      <c r="EC63" s="117">
        <v>3</v>
      </c>
      <c r="ED63" s="117" t="s">
        <v>1038</v>
      </c>
      <c r="EE63" s="117">
        <v>10000</v>
      </c>
      <c r="EF63" t="s">
        <v>947</v>
      </c>
      <c r="EG63">
        <f t="shared" si="129"/>
        <v>11</v>
      </c>
      <c r="EH63" t="s">
        <v>950</v>
      </c>
      <c r="EI63">
        <v>4</v>
      </c>
      <c r="EJ63">
        <f t="shared" si="120"/>
        <v>7.0000000000000007E-2</v>
      </c>
      <c r="EK63" s="117">
        <v>1</v>
      </c>
      <c r="EL63">
        <f t="shared" si="130"/>
        <v>22</v>
      </c>
      <c r="EN63">
        <f t="shared" si="128"/>
        <v>14.438825757575756</v>
      </c>
      <c r="EP63">
        <v>0</v>
      </c>
      <c r="EQ63">
        <v>1</v>
      </c>
      <c r="ER63">
        <f t="shared" si="121"/>
        <v>5</v>
      </c>
      <c r="ES63" s="103">
        <f t="shared" si="122"/>
        <v>3.4599999999999999E-2</v>
      </c>
      <c r="ET63">
        <v>1</v>
      </c>
      <c r="EU63">
        <f t="shared" si="123"/>
        <v>10</v>
      </c>
      <c r="EV63" s="103">
        <f t="shared" si="124"/>
        <v>0.13850000000000001</v>
      </c>
      <c r="EW63">
        <v>1</v>
      </c>
      <c r="EX63">
        <f t="shared" si="125"/>
        <v>22</v>
      </c>
      <c r="FH63" s="116">
        <v>58</v>
      </c>
      <c r="FI63" s="116">
        <f t="shared" si="75"/>
        <v>52</v>
      </c>
      <c r="FJ63" s="116">
        <f t="shared" si="76"/>
        <v>1</v>
      </c>
      <c r="FK63" s="116" t="str">
        <f t="shared" si="77"/>
        <v>关羽专属武器-魂珠-6 7级</v>
      </c>
      <c r="FL63" s="116">
        <f t="shared" si="78"/>
        <v>6</v>
      </c>
      <c r="FM63" s="116">
        <f t="shared" si="79"/>
        <v>7</v>
      </c>
      <c r="FN63" s="116" t="str">
        <f t="shared" si="80"/>
        <v>金币</v>
      </c>
      <c r="FO63" s="116">
        <f t="shared" si="81"/>
        <v>12000</v>
      </c>
      <c r="FP63" s="116" t="str">
        <f t="shared" si="82"/>
        <v>专属强化石3</v>
      </c>
      <c r="FQ63" s="116">
        <f t="shared" si="83"/>
        <v>24</v>
      </c>
      <c r="FR63" s="116" t="str">
        <f t="shared" si="84"/>
        <v>专属强化石4</v>
      </c>
      <c r="FS63" s="116">
        <f t="shared" si="85"/>
        <v>5</v>
      </c>
      <c r="FT63" s="116">
        <f t="shared" si="86"/>
        <v>0.03</v>
      </c>
      <c r="FU63" s="116">
        <f t="shared" si="87"/>
        <v>1</v>
      </c>
      <c r="FV63" s="116">
        <f t="shared" si="88"/>
        <v>44</v>
      </c>
      <c r="FW63" s="116">
        <f t="shared" si="89"/>
        <v>0</v>
      </c>
      <c r="FX63" s="116">
        <f t="shared" si="90"/>
        <v>1</v>
      </c>
      <c r="FY63" s="116">
        <f t="shared" si="91"/>
        <v>10</v>
      </c>
      <c r="FZ63" s="116">
        <f t="shared" si="92"/>
        <v>1.72E-2</v>
      </c>
      <c r="GA63" s="116">
        <f t="shared" si="93"/>
        <v>1</v>
      </c>
      <c r="GB63" s="116">
        <f t="shared" si="94"/>
        <v>20</v>
      </c>
      <c r="GC63" s="116">
        <f t="shared" si="95"/>
        <v>6.8699999999999997E-2</v>
      </c>
      <c r="GD63" s="116">
        <f t="shared" si="96"/>
        <v>1</v>
      </c>
      <c r="GE63" s="116">
        <f t="shared" si="97"/>
        <v>44</v>
      </c>
    </row>
    <row r="64" spans="81:187" ht="16.5" x14ac:dyDescent="0.2">
      <c r="CC64" s="95">
        <v>59</v>
      </c>
      <c r="CD64" s="95">
        <f>INDEX(节奏总表!$AH$4:$AH$153,MATCH(专属武器强化!CC64,节奏总表!$AP$4:$AP$153,1))</f>
        <v>149</v>
      </c>
      <c r="CE64" s="95"/>
      <c r="CF64" s="95">
        <f t="shared" si="114"/>
        <v>9</v>
      </c>
      <c r="CG64" s="14">
        <f t="shared" si="115"/>
        <v>0</v>
      </c>
      <c r="CH64" s="14">
        <f t="shared" si="116"/>
        <v>0</v>
      </c>
      <c r="CI64" s="14">
        <f t="shared" si="117"/>
        <v>75</v>
      </c>
      <c r="CJ64" s="14">
        <f t="shared" si="118"/>
        <v>70</v>
      </c>
      <c r="CK64" s="14"/>
      <c r="CL64" s="14"/>
      <c r="CM64" s="14"/>
      <c r="CN64" s="14"/>
      <c r="CO64" s="14">
        <f>SUM(CG$6:CG64)</f>
        <v>3300</v>
      </c>
      <c r="CP64" s="14">
        <f>SUM(CH$6:CH64)</f>
        <v>3330</v>
      </c>
      <c r="CQ64" s="14">
        <f>SUM(CI$6:CI64)</f>
        <v>3075</v>
      </c>
      <c r="CR64" s="14">
        <f>SUM(CJ$6:CJ64)</f>
        <v>1504</v>
      </c>
      <c r="CU64" s="97">
        <v>48</v>
      </c>
      <c r="CV64" s="14">
        <f>INDEX(节奏总表!$BW$4:$BW$63,专属武器强化!CU64)</f>
        <v>141</v>
      </c>
      <c r="CW64" s="14">
        <f t="shared" si="119"/>
        <v>3300</v>
      </c>
      <c r="CX64" s="14">
        <f t="shared" si="62"/>
        <v>3330</v>
      </c>
      <c r="CY64" s="14">
        <f t="shared" si="63"/>
        <v>2250</v>
      </c>
      <c r="CZ64" s="14">
        <f t="shared" si="64"/>
        <v>734</v>
      </c>
      <c r="DA64" s="97">
        <v>0</v>
      </c>
      <c r="DB64" s="97">
        <v>0</v>
      </c>
      <c r="DC64" s="14">
        <f t="shared" si="104"/>
        <v>0</v>
      </c>
      <c r="DD64" s="14">
        <f t="shared" si="105"/>
        <v>0</v>
      </c>
      <c r="DE64" s="14">
        <f t="shared" si="106"/>
        <v>0</v>
      </c>
      <c r="DF64" s="14">
        <f t="shared" si="107"/>
        <v>0</v>
      </c>
      <c r="DG64" s="97"/>
      <c r="DH64" s="97"/>
      <c r="DI64" s="97"/>
      <c r="DJ64" s="97"/>
      <c r="DK64" s="14">
        <f>CW64-SUM(DC$7:DC64)+SUM(DG$7:DG64)</f>
        <v>110.51999999999998</v>
      </c>
      <c r="DL64" s="14">
        <f>CX64-SUM(DD$7:DD64)+SUM(DH$7:DH64)</f>
        <v>257.73368421052692</v>
      </c>
      <c r="DM64" s="14">
        <f>CY64-SUM(DE$7:DE64)+SUM(DI$7:DI64)</f>
        <v>359.25995215311036</v>
      </c>
      <c r="DN64" s="14">
        <f>CZ64-SUM(DF$7:DF64)+SUM(DJ$7:DJ64)</f>
        <v>248.85545454545456</v>
      </c>
      <c r="DQ64" s="110">
        <v>59</v>
      </c>
      <c r="DR64" s="14">
        <f t="shared" si="69"/>
        <v>7</v>
      </c>
      <c r="DS64" s="14">
        <f t="shared" si="70"/>
        <v>5</v>
      </c>
      <c r="DT64" s="14">
        <f t="shared" si="127"/>
        <v>0</v>
      </c>
      <c r="DU64" s="14">
        <f t="shared" si="127"/>
        <v>0</v>
      </c>
      <c r="DV64" s="14">
        <f t="shared" si="127"/>
        <v>261.25696969696963</v>
      </c>
      <c r="DW64" s="14">
        <f t="shared" si="127"/>
        <v>92.408484848484861</v>
      </c>
      <c r="DX64" s="14">
        <f t="shared" si="71"/>
        <v>3</v>
      </c>
      <c r="DY64" s="14">
        <f t="shared" si="72"/>
        <v>4</v>
      </c>
      <c r="EC64" s="117">
        <v>3</v>
      </c>
      <c r="ED64" s="117" t="s">
        <v>1038</v>
      </c>
      <c r="EE64" s="117">
        <v>11000</v>
      </c>
      <c r="EF64" t="s">
        <v>947</v>
      </c>
      <c r="EG64">
        <f t="shared" si="129"/>
        <v>11</v>
      </c>
      <c r="EH64" t="s">
        <v>950</v>
      </c>
      <c r="EI64">
        <v>4</v>
      </c>
      <c r="EJ64">
        <f t="shared" si="120"/>
        <v>0.04</v>
      </c>
      <c r="EK64" s="117">
        <v>1</v>
      </c>
      <c r="EL64">
        <f t="shared" si="130"/>
        <v>35</v>
      </c>
      <c r="EN64">
        <f t="shared" si="128"/>
        <v>23.102121212121215</v>
      </c>
      <c r="EP64">
        <v>0</v>
      </c>
      <c r="EQ64">
        <v>1</v>
      </c>
      <c r="ER64">
        <f t="shared" si="121"/>
        <v>8</v>
      </c>
      <c r="ES64" s="103">
        <f t="shared" si="122"/>
        <v>2.1600000000000001E-2</v>
      </c>
      <c r="ET64">
        <v>1</v>
      </c>
      <c r="EU64">
        <f t="shared" si="123"/>
        <v>16</v>
      </c>
      <c r="EV64" s="103">
        <f t="shared" si="124"/>
        <v>8.6599999999999996E-2</v>
      </c>
      <c r="EW64">
        <v>1</v>
      </c>
      <c r="EX64">
        <f t="shared" si="125"/>
        <v>35</v>
      </c>
      <c r="FH64" s="116">
        <v>59</v>
      </c>
      <c r="FI64" s="116">
        <f t="shared" si="75"/>
        <v>53</v>
      </c>
      <c r="FJ64" s="116">
        <f t="shared" si="76"/>
        <v>1</v>
      </c>
      <c r="FK64" s="116" t="str">
        <f t="shared" si="77"/>
        <v>关羽专属武器-魂珠-6 8级</v>
      </c>
      <c r="FL64" s="116">
        <f t="shared" si="78"/>
        <v>6</v>
      </c>
      <c r="FM64" s="116">
        <f t="shared" si="79"/>
        <v>8</v>
      </c>
      <c r="FN64" s="116" t="str">
        <f t="shared" si="80"/>
        <v>金币</v>
      </c>
      <c r="FO64" s="116">
        <f t="shared" si="81"/>
        <v>13000</v>
      </c>
      <c r="FP64" s="116" t="str">
        <f t="shared" si="82"/>
        <v>专属强化石3</v>
      </c>
      <c r="FQ64" s="116">
        <f t="shared" si="83"/>
        <v>33</v>
      </c>
      <c r="FR64" s="116" t="str">
        <f t="shared" si="84"/>
        <v>专属强化石4</v>
      </c>
      <c r="FS64" s="116">
        <f t="shared" si="85"/>
        <v>7</v>
      </c>
      <c r="FT64" s="116">
        <f t="shared" si="86"/>
        <v>0.03</v>
      </c>
      <c r="FU64" s="116">
        <f t="shared" si="87"/>
        <v>1</v>
      </c>
      <c r="FV64" s="116">
        <f t="shared" si="88"/>
        <v>50</v>
      </c>
      <c r="FW64" s="116">
        <f t="shared" si="89"/>
        <v>0</v>
      </c>
      <c r="FX64" s="116">
        <f t="shared" si="90"/>
        <v>1</v>
      </c>
      <c r="FY64" s="116">
        <f t="shared" si="91"/>
        <v>12</v>
      </c>
      <c r="FZ64" s="116">
        <f t="shared" si="92"/>
        <v>1.49E-2</v>
      </c>
      <c r="GA64" s="116">
        <f t="shared" si="93"/>
        <v>1</v>
      </c>
      <c r="GB64" s="116">
        <f t="shared" si="94"/>
        <v>24</v>
      </c>
      <c r="GC64" s="116">
        <f t="shared" si="95"/>
        <v>5.9400000000000001E-2</v>
      </c>
      <c r="GD64" s="116">
        <f t="shared" si="96"/>
        <v>1</v>
      </c>
      <c r="GE64" s="116">
        <f t="shared" si="97"/>
        <v>50</v>
      </c>
    </row>
    <row r="65" spans="81:187" ht="16.5" x14ac:dyDescent="0.2">
      <c r="CC65" s="95">
        <v>60</v>
      </c>
      <c r="CD65" s="95">
        <f>INDEX(节奏总表!$AH$4:$AH$153,MATCH(专属武器强化!CC65,节奏总表!$AP$4:$AP$153,1))</f>
        <v>150</v>
      </c>
      <c r="CE65" s="95"/>
      <c r="CF65" s="95">
        <f t="shared" si="114"/>
        <v>9</v>
      </c>
      <c r="CG65" s="14">
        <f t="shared" si="115"/>
        <v>0</v>
      </c>
      <c r="CH65" s="14">
        <f t="shared" si="116"/>
        <v>0</v>
      </c>
      <c r="CI65" s="14">
        <f t="shared" si="117"/>
        <v>75</v>
      </c>
      <c r="CJ65" s="14">
        <f t="shared" si="118"/>
        <v>70</v>
      </c>
      <c r="CK65" s="14"/>
      <c r="CL65" s="14"/>
      <c r="CM65" s="14"/>
      <c r="CN65" s="14"/>
      <c r="CO65" s="14">
        <f>SUM(CG$6:CG65)</f>
        <v>3300</v>
      </c>
      <c r="CP65" s="14">
        <f>SUM(CH$6:CH65)</f>
        <v>3330</v>
      </c>
      <c r="CQ65" s="14">
        <f>SUM(CI$6:CI65)</f>
        <v>3150</v>
      </c>
      <c r="CR65" s="14">
        <f>SUM(CJ$6:CJ65)</f>
        <v>1574</v>
      </c>
      <c r="CU65" s="97">
        <v>49</v>
      </c>
      <c r="CV65" s="14">
        <f>INDEX(节奏总表!$BW$4:$BW$63,专属武器强化!CU65)</f>
        <v>142</v>
      </c>
      <c r="CW65" s="14">
        <f t="shared" si="119"/>
        <v>3300</v>
      </c>
      <c r="CX65" s="14">
        <f t="shared" si="62"/>
        <v>3330</v>
      </c>
      <c r="CY65" s="14">
        <f t="shared" si="63"/>
        <v>2325</v>
      </c>
      <c r="CZ65" s="14">
        <f t="shared" si="64"/>
        <v>804</v>
      </c>
      <c r="DA65" s="97">
        <v>8</v>
      </c>
      <c r="DB65" s="97">
        <v>2</v>
      </c>
      <c r="DC65" s="14">
        <f t="shared" si="104"/>
        <v>0</v>
      </c>
      <c r="DD65" s="14">
        <f t="shared" si="105"/>
        <v>0</v>
      </c>
      <c r="DE65" s="14">
        <f t="shared" si="106"/>
        <v>0</v>
      </c>
      <c r="DF65" s="14">
        <f t="shared" si="107"/>
        <v>304.94799999999998</v>
      </c>
      <c r="DG65" s="97"/>
      <c r="DH65" s="97"/>
      <c r="DI65" s="97"/>
      <c r="DJ65" s="97"/>
      <c r="DK65" s="14">
        <f>CW65-SUM(DC$7:DC65)+SUM(DG$7:DG65)</f>
        <v>110.51999999999998</v>
      </c>
      <c r="DL65" s="14">
        <f>CX65-SUM(DD$7:DD65)+SUM(DH$7:DH65)</f>
        <v>257.73368421052692</v>
      </c>
      <c r="DM65" s="14">
        <f>CY65-SUM(DE$7:DE65)+SUM(DI$7:DI65)</f>
        <v>434.25995215311036</v>
      </c>
      <c r="DN65" s="14">
        <f>CZ65-SUM(DF$7:DF65)+SUM(DJ$7:DJ65)</f>
        <v>13.907454545454584</v>
      </c>
      <c r="DQ65" s="110">
        <v>60</v>
      </c>
      <c r="DR65" s="14">
        <f t="shared" si="69"/>
        <v>7</v>
      </c>
      <c r="DS65" s="14">
        <f t="shared" si="70"/>
        <v>6</v>
      </c>
      <c r="DT65" s="14">
        <f t="shared" si="127"/>
        <v>0</v>
      </c>
      <c r="DU65" s="14">
        <f t="shared" si="127"/>
        <v>0</v>
      </c>
      <c r="DV65" s="14">
        <f t="shared" si="127"/>
        <v>424.54257575757566</v>
      </c>
      <c r="DW65" s="14">
        <f t="shared" si="127"/>
        <v>150.16378787878787</v>
      </c>
      <c r="DX65" s="14">
        <f t="shared" si="71"/>
        <v>3</v>
      </c>
      <c r="DY65" s="14">
        <f t="shared" si="72"/>
        <v>4</v>
      </c>
      <c r="EC65" s="117">
        <v>3</v>
      </c>
      <c r="ED65" s="117" t="s">
        <v>1038</v>
      </c>
      <c r="EE65" s="117">
        <v>12000</v>
      </c>
      <c r="EF65" t="s">
        <v>947</v>
      </c>
      <c r="EG65">
        <f t="shared" si="129"/>
        <v>14</v>
      </c>
      <c r="EH65" t="s">
        <v>950</v>
      </c>
      <c r="EI65">
        <v>5</v>
      </c>
      <c r="EJ65">
        <f t="shared" si="120"/>
        <v>0.03</v>
      </c>
      <c r="EK65" s="117">
        <v>1</v>
      </c>
      <c r="EL65">
        <f t="shared" si="130"/>
        <v>45</v>
      </c>
      <c r="EN65">
        <f t="shared" si="128"/>
        <v>30.032757575757575</v>
      </c>
      <c r="EP65">
        <v>0</v>
      </c>
      <c r="EQ65">
        <v>1</v>
      </c>
      <c r="ER65">
        <f t="shared" si="121"/>
        <v>11</v>
      </c>
      <c r="ES65" s="103">
        <f t="shared" si="122"/>
        <v>1.66E-2</v>
      </c>
      <c r="ET65">
        <v>1</v>
      </c>
      <c r="EU65">
        <f t="shared" si="123"/>
        <v>21</v>
      </c>
      <c r="EV65" s="103">
        <f t="shared" si="124"/>
        <v>6.6600000000000006E-2</v>
      </c>
      <c r="EW65">
        <v>1</v>
      </c>
      <c r="EX65">
        <f t="shared" si="125"/>
        <v>45</v>
      </c>
      <c r="FH65" s="116">
        <v>60</v>
      </c>
      <c r="FI65" s="116">
        <f t="shared" si="75"/>
        <v>54</v>
      </c>
      <c r="FJ65" s="116">
        <f t="shared" si="76"/>
        <v>1</v>
      </c>
      <c r="FK65" s="116" t="str">
        <f t="shared" si="77"/>
        <v>关羽专属武器-魂珠-6 9级</v>
      </c>
      <c r="FL65" s="116">
        <f t="shared" si="78"/>
        <v>6</v>
      </c>
      <c r="FM65" s="116">
        <f t="shared" si="79"/>
        <v>9</v>
      </c>
      <c r="FN65" s="116" t="str">
        <f t="shared" si="80"/>
        <v>金币</v>
      </c>
      <c r="FO65" s="116">
        <f t="shared" si="81"/>
        <v>14000</v>
      </c>
      <c r="FP65" s="116" t="str">
        <f t="shared" si="82"/>
        <v>专属强化石3</v>
      </c>
      <c r="FQ65" s="116">
        <f t="shared" si="83"/>
        <v>38</v>
      </c>
      <c r="FR65" s="116" t="str">
        <f t="shared" si="84"/>
        <v>专属强化石4</v>
      </c>
      <c r="FS65" s="116">
        <f t="shared" si="85"/>
        <v>8</v>
      </c>
      <c r="FT65" s="116">
        <f t="shared" si="86"/>
        <v>0.02</v>
      </c>
      <c r="FU65" s="116">
        <f t="shared" si="87"/>
        <v>1</v>
      </c>
      <c r="FV65" s="116">
        <f t="shared" si="88"/>
        <v>71</v>
      </c>
      <c r="FW65" s="116">
        <f t="shared" si="89"/>
        <v>0</v>
      </c>
      <c r="FX65" s="116">
        <f t="shared" si="90"/>
        <v>1</v>
      </c>
      <c r="FY65" s="116">
        <f t="shared" si="91"/>
        <v>17</v>
      </c>
      <c r="FZ65" s="116">
        <f t="shared" si="92"/>
        <v>1.0500000000000001E-2</v>
      </c>
      <c r="GA65" s="116">
        <f t="shared" si="93"/>
        <v>1</v>
      </c>
      <c r="GB65" s="116">
        <f t="shared" si="94"/>
        <v>33</v>
      </c>
      <c r="GC65" s="116">
        <f t="shared" si="95"/>
        <v>4.2000000000000003E-2</v>
      </c>
      <c r="GD65" s="116">
        <f t="shared" si="96"/>
        <v>1</v>
      </c>
      <c r="GE65" s="116">
        <f t="shared" si="97"/>
        <v>71</v>
      </c>
    </row>
    <row r="66" spans="81:187" ht="16.5" x14ac:dyDescent="0.2">
      <c r="CU66" s="97">
        <v>50</v>
      </c>
      <c r="CV66" s="14">
        <f>INDEX(节奏总表!$BW$4:$BW$63,专属武器强化!CU66)</f>
        <v>142</v>
      </c>
      <c r="CW66" s="14">
        <f t="shared" ref="CW66:CW76" si="131">INDEX(CO$6:CO$65,$CU66)</f>
        <v>3300</v>
      </c>
      <c r="CX66" s="14">
        <f t="shared" ref="CX66:CX76" si="132">INDEX(CP$6:CP$65,$CU66)</f>
        <v>3330</v>
      </c>
      <c r="CY66" s="14">
        <f t="shared" ref="CY66:CY76" si="133">INDEX(CQ$6:CQ$65,$CU66)</f>
        <v>2400</v>
      </c>
      <c r="CZ66" s="14">
        <f t="shared" ref="CZ66:CZ76" si="134">INDEX(CR$6:CR$65,$CU66)</f>
        <v>874</v>
      </c>
      <c r="DA66" s="97">
        <v>0</v>
      </c>
      <c r="DB66" s="97">
        <v>0</v>
      </c>
      <c r="DC66" s="14">
        <f t="shared" si="104"/>
        <v>0</v>
      </c>
      <c r="DD66" s="14">
        <f t="shared" si="105"/>
        <v>0</v>
      </c>
      <c r="DE66" s="14">
        <f t="shared" si="106"/>
        <v>0</v>
      </c>
      <c r="DF66" s="14">
        <f t="shared" si="107"/>
        <v>0</v>
      </c>
      <c r="DG66" s="97"/>
      <c r="DH66" s="97"/>
      <c r="DI66" s="97"/>
      <c r="DJ66" s="97"/>
      <c r="DK66" s="14">
        <f>CW66-SUM(DC$7:DC66)+SUM(DG$7:DG66)</f>
        <v>110.51999999999998</v>
      </c>
      <c r="DL66" s="14">
        <f>CX66-SUM(DD$7:DD66)+SUM(DH$7:DH66)</f>
        <v>257.73368421052692</v>
      </c>
      <c r="DM66" s="14">
        <f>CY66-SUM(DE$7:DE66)+SUM(DI$7:DI66)</f>
        <v>509.25995215311036</v>
      </c>
      <c r="DN66" s="14">
        <f>CZ66-SUM(DF$7:DF66)+SUM(DJ$7:DJ66)</f>
        <v>83.907454545454584</v>
      </c>
      <c r="DQ66" s="110">
        <v>61</v>
      </c>
      <c r="DR66" s="14">
        <f t="shared" si="69"/>
        <v>7</v>
      </c>
      <c r="DS66" s="14">
        <f t="shared" si="70"/>
        <v>7</v>
      </c>
      <c r="DT66" s="14">
        <f t="shared" ref="DT66:DW77" si="135">INDEX($K$22:$AP$30,$DS66,($DR66-1)*4+DT$3)</f>
        <v>0</v>
      </c>
      <c r="DU66" s="14">
        <f t="shared" si="135"/>
        <v>0</v>
      </c>
      <c r="DV66" s="14">
        <f t="shared" si="135"/>
        <v>685.7995454545453</v>
      </c>
      <c r="DW66" s="14">
        <f t="shared" si="135"/>
        <v>242.57227272727275</v>
      </c>
      <c r="DX66" s="14">
        <f t="shared" si="71"/>
        <v>3</v>
      </c>
      <c r="DY66" s="14">
        <f t="shared" si="72"/>
        <v>4</v>
      </c>
      <c r="EC66" s="117">
        <v>3</v>
      </c>
      <c r="ED66" s="117" t="s">
        <v>1038</v>
      </c>
      <c r="EE66" s="117">
        <v>13000</v>
      </c>
      <c r="EF66" t="s">
        <v>947</v>
      </c>
      <c r="EG66">
        <f t="shared" si="129"/>
        <v>20</v>
      </c>
      <c r="EH66" t="s">
        <v>950</v>
      </c>
      <c r="EI66">
        <v>7</v>
      </c>
      <c r="EJ66">
        <f t="shared" si="120"/>
        <v>0.03</v>
      </c>
      <c r="EK66" s="117">
        <v>1</v>
      </c>
      <c r="EL66">
        <f t="shared" si="130"/>
        <v>52</v>
      </c>
      <c r="EN66">
        <f t="shared" si="128"/>
        <v>34.653181818181821</v>
      </c>
      <c r="EP66">
        <v>0</v>
      </c>
      <c r="EQ66">
        <v>1</v>
      </c>
      <c r="ER66">
        <f t="shared" si="121"/>
        <v>12</v>
      </c>
      <c r="ES66" s="103">
        <f t="shared" si="122"/>
        <v>1.44E-2</v>
      </c>
      <c r="ET66">
        <v>1</v>
      </c>
      <c r="EU66">
        <f t="shared" si="123"/>
        <v>24</v>
      </c>
      <c r="EV66" s="103">
        <f t="shared" si="124"/>
        <v>5.7700000000000001E-2</v>
      </c>
      <c r="EW66">
        <v>1</v>
      </c>
      <c r="EX66">
        <f t="shared" si="125"/>
        <v>52</v>
      </c>
      <c r="FH66" s="116">
        <v>61</v>
      </c>
      <c r="FI66" s="116">
        <f t="shared" si="75"/>
        <v>0</v>
      </c>
      <c r="FJ66" s="116">
        <f t="shared" si="76"/>
        <v>1</v>
      </c>
      <c r="FK66" s="116" t="str">
        <f t="shared" si="77"/>
        <v>关羽专属武器-魂珠-7 0级</v>
      </c>
      <c r="FL66" s="116">
        <f t="shared" si="78"/>
        <v>7</v>
      </c>
      <c r="FM66" s="116">
        <f t="shared" si="79"/>
        <v>0</v>
      </c>
      <c r="FN66" s="116" t="str">
        <f t="shared" si="80"/>
        <v/>
      </c>
      <c r="FO66" s="116" t="str">
        <f t="shared" si="81"/>
        <v/>
      </c>
      <c r="FP66" s="116" t="str">
        <f t="shared" si="82"/>
        <v/>
      </c>
      <c r="FQ66" s="116" t="str">
        <f t="shared" si="83"/>
        <v/>
      </c>
      <c r="FR66" s="116" t="str">
        <f t="shared" si="84"/>
        <v/>
      </c>
      <c r="FS66" s="116" t="str">
        <f t="shared" si="85"/>
        <v/>
      </c>
      <c r="FT66" s="116" t="str">
        <f t="shared" si="86"/>
        <v/>
      </c>
      <c r="FU66" s="116" t="str">
        <f t="shared" si="87"/>
        <v/>
      </c>
      <c r="FV66" s="116" t="str">
        <f t="shared" si="88"/>
        <v/>
      </c>
      <c r="FW66" s="116" t="str">
        <f t="shared" si="89"/>
        <v/>
      </c>
      <c r="FX66" s="116" t="str">
        <f t="shared" si="90"/>
        <v/>
      </c>
      <c r="FY66" s="116" t="str">
        <f t="shared" si="91"/>
        <v/>
      </c>
      <c r="FZ66" s="116" t="str">
        <f t="shared" si="92"/>
        <v/>
      </c>
      <c r="GA66" s="116" t="str">
        <f t="shared" si="93"/>
        <v/>
      </c>
      <c r="GB66" s="116" t="str">
        <f t="shared" si="94"/>
        <v/>
      </c>
      <c r="GC66" s="116" t="str">
        <f t="shared" si="95"/>
        <v/>
      </c>
      <c r="GD66" s="116" t="str">
        <f t="shared" si="96"/>
        <v/>
      </c>
      <c r="GE66" s="116" t="str">
        <f t="shared" si="97"/>
        <v/>
      </c>
    </row>
    <row r="67" spans="81:187" ht="16.5" x14ac:dyDescent="0.2">
      <c r="CU67" s="97">
        <v>51</v>
      </c>
      <c r="CV67" s="14">
        <f>INDEX(节奏总表!$BW$4:$BW$63,专属武器强化!CU67)</f>
        <v>143</v>
      </c>
      <c r="CW67" s="14">
        <f t="shared" si="131"/>
        <v>3300</v>
      </c>
      <c r="CX67" s="14">
        <f t="shared" si="132"/>
        <v>3330</v>
      </c>
      <c r="CY67" s="14">
        <f t="shared" si="133"/>
        <v>2475</v>
      </c>
      <c r="CZ67" s="14">
        <f t="shared" si="134"/>
        <v>944</v>
      </c>
      <c r="DA67" s="97">
        <v>7</v>
      </c>
      <c r="DB67" s="97">
        <v>4</v>
      </c>
      <c r="DC67" s="14">
        <f t="shared" si="104"/>
        <v>0</v>
      </c>
      <c r="DD67" s="14">
        <f t="shared" si="105"/>
        <v>0</v>
      </c>
      <c r="DE67" s="14">
        <f t="shared" si="106"/>
        <v>489.85681818181797</v>
      </c>
      <c r="DF67" s="14">
        <f t="shared" si="107"/>
        <v>173.26590909090908</v>
      </c>
      <c r="DG67" s="97"/>
      <c r="DH67" s="97"/>
      <c r="DI67" s="97"/>
      <c r="DJ67" s="97">
        <v>20</v>
      </c>
      <c r="DK67" s="14">
        <f>CW67-SUM(DC$7:DC67)+SUM(DG$7:DG67)</f>
        <v>110.51999999999998</v>
      </c>
      <c r="DL67" s="14">
        <f>CX67-SUM(DD$7:DD67)+SUM(DH$7:DH67)</f>
        <v>257.73368421052692</v>
      </c>
      <c r="DM67" s="14">
        <f>CY67-SUM(DE$7:DE67)+SUM(DI$7:DI67)</f>
        <v>94.403133971292391</v>
      </c>
      <c r="DN67" s="14">
        <f>CZ67-SUM(DF$7:DF67)+SUM(DJ$7:DJ67)</f>
        <v>0.64154545454550771</v>
      </c>
      <c r="DQ67" s="110">
        <v>62</v>
      </c>
      <c r="DR67" s="14">
        <f t="shared" si="69"/>
        <v>7</v>
      </c>
      <c r="DS67" s="14">
        <f t="shared" si="70"/>
        <v>8</v>
      </c>
      <c r="DT67" s="14">
        <f t="shared" si="135"/>
        <v>0</v>
      </c>
      <c r="DU67" s="14">
        <f t="shared" si="135"/>
        <v>0</v>
      </c>
      <c r="DV67" s="14">
        <f t="shared" si="135"/>
        <v>1110.3421212121209</v>
      </c>
      <c r="DW67" s="14">
        <f t="shared" si="135"/>
        <v>392.73606060606062</v>
      </c>
      <c r="DX67" s="14">
        <f t="shared" si="71"/>
        <v>3</v>
      </c>
      <c r="DY67" s="14">
        <f t="shared" si="72"/>
        <v>4</v>
      </c>
      <c r="EC67" s="117">
        <v>3</v>
      </c>
      <c r="ED67" s="117" t="s">
        <v>1038</v>
      </c>
      <c r="EE67" s="117">
        <v>14000</v>
      </c>
      <c r="EF67" t="s">
        <v>947</v>
      </c>
      <c r="EG67">
        <f t="shared" si="129"/>
        <v>23</v>
      </c>
      <c r="EH67" t="s">
        <v>950</v>
      </c>
      <c r="EI67">
        <v>8</v>
      </c>
      <c r="EJ67">
        <f t="shared" si="120"/>
        <v>0.02</v>
      </c>
      <c r="EK67" s="117">
        <v>1</v>
      </c>
      <c r="EL67">
        <f t="shared" si="130"/>
        <v>74</v>
      </c>
      <c r="EN67">
        <f t="shared" si="128"/>
        <v>49.092007575757577</v>
      </c>
      <c r="EP67">
        <v>0</v>
      </c>
      <c r="EQ67">
        <v>1</v>
      </c>
      <c r="ER67">
        <f t="shared" si="121"/>
        <v>17</v>
      </c>
      <c r="ES67" s="103">
        <f t="shared" si="122"/>
        <v>1.0200000000000001E-2</v>
      </c>
      <c r="ET67">
        <v>1</v>
      </c>
      <c r="EU67">
        <f t="shared" si="123"/>
        <v>34</v>
      </c>
      <c r="EV67" s="103">
        <f t="shared" si="124"/>
        <v>4.07E-2</v>
      </c>
      <c r="EW67">
        <v>1</v>
      </c>
      <c r="EX67">
        <f t="shared" si="125"/>
        <v>74</v>
      </c>
      <c r="FH67" s="116">
        <v>62</v>
      </c>
      <c r="FI67" s="116">
        <f t="shared" si="75"/>
        <v>55</v>
      </c>
      <c r="FJ67" s="116">
        <f t="shared" si="76"/>
        <v>1</v>
      </c>
      <c r="FK67" s="116" t="str">
        <f t="shared" si="77"/>
        <v>关羽专属武器-魂珠-7 1级</v>
      </c>
      <c r="FL67" s="116">
        <f t="shared" si="78"/>
        <v>7</v>
      </c>
      <c r="FM67" s="116">
        <f t="shared" si="79"/>
        <v>1</v>
      </c>
      <c r="FN67" s="116" t="str">
        <f t="shared" si="80"/>
        <v>金币</v>
      </c>
      <c r="FO67" s="116">
        <f t="shared" si="81"/>
        <v>7000</v>
      </c>
      <c r="FP67" s="116" t="str">
        <f t="shared" si="82"/>
        <v>专属强化石3</v>
      </c>
      <c r="FQ67" s="116">
        <f t="shared" si="83"/>
        <v>6</v>
      </c>
      <c r="FR67" s="116" t="str">
        <f t="shared" si="84"/>
        <v>专属强化石4</v>
      </c>
      <c r="FS67" s="116">
        <f t="shared" si="85"/>
        <v>2</v>
      </c>
      <c r="FT67" s="116">
        <f t="shared" si="86"/>
        <v>0.17</v>
      </c>
      <c r="FU67" s="116">
        <f t="shared" si="87"/>
        <v>1</v>
      </c>
      <c r="FV67" s="116">
        <f t="shared" si="88"/>
        <v>9</v>
      </c>
      <c r="FW67" s="116">
        <f t="shared" si="89"/>
        <v>0</v>
      </c>
      <c r="FX67" s="116">
        <f t="shared" si="90"/>
        <v>1</v>
      </c>
      <c r="FY67" s="116">
        <f t="shared" si="91"/>
        <v>2</v>
      </c>
      <c r="FZ67" s="116">
        <f t="shared" si="92"/>
        <v>8.6599999999999996E-2</v>
      </c>
      <c r="GA67" s="116">
        <f t="shared" si="93"/>
        <v>1</v>
      </c>
      <c r="GB67" s="116">
        <f t="shared" si="94"/>
        <v>4</v>
      </c>
      <c r="GC67" s="116">
        <f t="shared" si="95"/>
        <v>0.3463</v>
      </c>
      <c r="GD67" s="116">
        <f t="shared" si="96"/>
        <v>1</v>
      </c>
      <c r="GE67" s="116">
        <f t="shared" si="97"/>
        <v>9</v>
      </c>
    </row>
    <row r="68" spans="81:187" ht="16.5" x14ac:dyDescent="0.2">
      <c r="CU68" s="97">
        <v>52</v>
      </c>
      <c r="CV68" s="14">
        <f>INDEX(节奏总表!$BW$4:$BW$63,专属武器强化!CU68)</f>
        <v>144</v>
      </c>
      <c r="CW68" s="14">
        <f t="shared" si="131"/>
        <v>3300</v>
      </c>
      <c r="CX68" s="14">
        <f t="shared" si="132"/>
        <v>3330</v>
      </c>
      <c r="CY68" s="14">
        <f t="shared" si="133"/>
        <v>2550</v>
      </c>
      <c r="CZ68" s="14">
        <f t="shared" si="134"/>
        <v>1014</v>
      </c>
      <c r="DA68" s="97">
        <v>0</v>
      </c>
      <c r="DB68" s="97">
        <v>0</v>
      </c>
      <c r="DC68" s="14">
        <f t="shared" si="104"/>
        <v>0</v>
      </c>
      <c r="DD68" s="14">
        <f t="shared" si="105"/>
        <v>0</v>
      </c>
      <c r="DE68" s="14">
        <f t="shared" si="106"/>
        <v>0</v>
      </c>
      <c r="DF68" s="14">
        <f t="shared" si="107"/>
        <v>0</v>
      </c>
      <c r="DG68" s="97"/>
      <c r="DH68" s="97"/>
      <c r="DI68" s="97"/>
      <c r="DJ68" s="97"/>
      <c r="DK68" s="14">
        <f>CW68-SUM(DC$7:DC68)+SUM(DG$7:DG68)</f>
        <v>110.51999999999998</v>
      </c>
      <c r="DL68" s="14">
        <f>CX68-SUM(DD$7:DD68)+SUM(DH$7:DH68)</f>
        <v>257.73368421052692</v>
      </c>
      <c r="DM68" s="14">
        <f>CY68-SUM(DE$7:DE68)+SUM(DI$7:DI68)</f>
        <v>169.40313397129239</v>
      </c>
      <c r="DN68" s="14">
        <f>CZ68-SUM(DF$7:DF68)+SUM(DJ$7:DJ68)</f>
        <v>70.641545454545508</v>
      </c>
      <c r="DQ68" s="110">
        <v>63</v>
      </c>
      <c r="DR68" s="14">
        <f t="shared" si="69"/>
        <v>7</v>
      </c>
      <c r="DS68" s="14">
        <f t="shared" si="70"/>
        <v>9</v>
      </c>
      <c r="DT68" s="14">
        <f t="shared" si="135"/>
        <v>0</v>
      </c>
      <c r="DU68" s="14">
        <f t="shared" si="135"/>
        <v>0</v>
      </c>
      <c r="DV68" s="14">
        <f t="shared" si="135"/>
        <v>1796.1416666666662</v>
      </c>
      <c r="DW68" s="14">
        <f t="shared" si="135"/>
        <v>635.30833333333328</v>
      </c>
      <c r="DX68" s="14">
        <f t="shared" si="71"/>
        <v>3</v>
      </c>
      <c r="DY68" s="14">
        <f t="shared" si="72"/>
        <v>4</v>
      </c>
      <c r="EC68" s="117">
        <v>3</v>
      </c>
      <c r="ED68" s="117" t="s">
        <v>1038</v>
      </c>
      <c r="EE68" s="117">
        <v>15000</v>
      </c>
      <c r="EF68" t="s">
        <v>947</v>
      </c>
      <c r="EG68">
        <f t="shared" si="129"/>
        <v>28</v>
      </c>
      <c r="EH68" t="s">
        <v>950</v>
      </c>
      <c r="EI68">
        <v>10</v>
      </c>
      <c r="EJ68">
        <f t="shared" si="120"/>
        <v>0.02</v>
      </c>
      <c r="EK68" s="117">
        <v>1</v>
      </c>
      <c r="EL68">
        <f t="shared" si="130"/>
        <v>95</v>
      </c>
      <c r="EN68">
        <f t="shared" si="128"/>
        <v>63.530833333333327</v>
      </c>
      <c r="EP68">
        <v>0</v>
      </c>
      <c r="EQ68">
        <v>1</v>
      </c>
      <c r="ER68">
        <f t="shared" si="121"/>
        <v>22</v>
      </c>
      <c r="ES68" s="103">
        <f t="shared" si="122"/>
        <v>7.9000000000000008E-3</v>
      </c>
      <c r="ET68">
        <v>1</v>
      </c>
      <c r="EU68">
        <f t="shared" si="123"/>
        <v>44</v>
      </c>
      <c r="EV68" s="103">
        <f t="shared" si="124"/>
        <v>3.15E-2</v>
      </c>
      <c r="EW68">
        <v>1</v>
      </c>
      <c r="EX68">
        <f t="shared" si="125"/>
        <v>95</v>
      </c>
      <c r="FH68" s="116">
        <v>63</v>
      </c>
      <c r="FI68" s="116">
        <f t="shared" si="75"/>
        <v>56</v>
      </c>
      <c r="FJ68" s="116">
        <f t="shared" si="76"/>
        <v>1</v>
      </c>
      <c r="FK68" s="116" t="str">
        <f t="shared" si="77"/>
        <v>关羽专属武器-魂珠-7 2级</v>
      </c>
      <c r="FL68" s="116">
        <f t="shared" si="78"/>
        <v>7</v>
      </c>
      <c r="FM68" s="116">
        <f t="shared" si="79"/>
        <v>2</v>
      </c>
      <c r="FN68" s="116" t="str">
        <f t="shared" si="80"/>
        <v>金币</v>
      </c>
      <c r="FO68" s="116">
        <f t="shared" si="81"/>
        <v>8000</v>
      </c>
      <c r="FP68" s="116" t="str">
        <f t="shared" si="82"/>
        <v>专属强化石3</v>
      </c>
      <c r="FQ68" s="116">
        <f t="shared" si="83"/>
        <v>6</v>
      </c>
      <c r="FR68" s="116" t="str">
        <f t="shared" si="84"/>
        <v>专属强化石4</v>
      </c>
      <c r="FS68" s="116">
        <f t="shared" si="85"/>
        <v>2</v>
      </c>
      <c r="FT68" s="116">
        <f t="shared" si="86"/>
        <v>0.09</v>
      </c>
      <c r="FU68" s="116">
        <f t="shared" si="87"/>
        <v>1</v>
      </c>
      <c r="FV68" s="116">
        <f t="shared" si="88"/>
        <v>17</v>
      </c>
      <c r="FW68" s="116">
        <f t="shared" si="89"/>
        <v>0</v>
      </c>
      <c r="FX68" s="116">
        <f t="shared" si="90"/>
        <v>1</v>
      </c>
      <c r="FY68" s="116">
        <f t="shared" si="91"/>
        <v>4</v>
      </c>
      <c r="FZ68" s="116">
        <f t="shared" si="92"/>
        <v>4.3299999999999998E-2</v>
      </c>
      <c r="GA68" s="116">
        <f t="shared" si="93"/>
        <v>1</v>
      </c>
      <c r="GB68" s="116">
        <f t="shared" si="94"/>
        <v>8</v>
      </c>
      <c r="GC68" s="116">
        <f t="shared" si="95"/>
        <v>0.1731</v>
      </c>
      <c r="GD68" s="116">
        <f t="shared" si="96"/>
        <v>1</v>
      </c>
      <c r="GE68" s="116">
        <f t="shared" si="97"/>
        <v>17</v>
      </c>
    </row>
    <row r="69" spans="81:187" ht="16.5" x14ac:dyDescent="0.2">
      <c r="CU69" s="97">
        <v>53</v>
      </c>
      <c r="CV69" s="14">
        <f>INDEX(节奏总表!$BW$4:$BW$63,专属武器强化!CU69)</f>
        <v>144</v>
      </c>
      <c r="CW69" s="14">
        <f t="shared" si="131"/>
        <v>3300</v>
      </c>
      <c r="CX69" s="14">
        <f t="shared" si="132"/>
        <v>3330</v>
      </c>
      <c r="CY69" s="14">
        <f t="shared" si="133"/>
        <v>2625</v>
      </c>
      <c r="CZ69" s="14">
        <f t="shared" si="134"/>
        <v>1084</v>
      </c>
      <c r="DA69" s="97">
        <v>0</v>
      </c>
      <c r="DB69" s="97">
        <v>0</v>
      </c>
      <c r="DC69" s="14">
        <f t="shared" si="104"/>
        <v>0</v>
      </c>
      <c r="DD69" s="14">
        <f t="shared" si="105"/>
        <v>0</v>
      </c>
      <c r="DE69" s="14">
        <f t="shared" si="106"/>
        <v>0</v>
      </c>
      <c r="DF69" s="14">
        <f t="shared" si="107"/>
        <v>0</v>
      </c>
      <c r="DG69" s="97"/>
      <c r="DH69" s="97"/>
      <c r="DI69" s="97"/>
      <c r="DJ69" s="97"/>
      <c r="DK69" s="14">
        <f>CW69-SUM(DC$7:DC69)+SUM(DG$7:DG69)</f>
        <v>110.51999999999998</v>
      </c>
      <c r="DL69" s="14">
        <f>CX69-SUM(DD$7:DD69)+SUM(DH$7:DH69)</f>
        <v>257.73368421052692</v>
      </c>
      <c r="DM69" s="14">
        <f>CY69-SUM(DE$7:DE69)+SUM(DI$7:DI69)</f>
        <v>244.40313397129239</v>
      </c>
      <c r="DN69" s="14">
        <f>CZ69-SUM(DF$7:DF69)+SUM(DJ$7:DJ69)</f>
        <v>140.64154545454551</v>
      </c>
      <c r="DQ69" s="110">
        <v>64</v>
      </c>
      <c r="DR69" s="14">
        <f t="shared" si="69"/>
        <v>8</v>
      </c>
      <c r="DS69" s="14">
        <f t="shared" si="70"/>
        <v>1</v>
      </c>
      <c r="DT69" s="14">
        <f t="shared" si="135"/>
        <v>0</v>
      </c>
      <c r="DU69" s="14">
        <f t="shared" si="135"/>
        <v>0</v>
      </c>
      <c r="DV69" s="14">
        <f t="shared" si="135"/>
        <v>0</v>
      </c>
      <c r="DW69" s="14">
        <f t="shared" si="135"/>
        <v>50.824666666666666</v>
      </c>
      <c r="DX69" s="14">
        <f t="shared" si="71"/>
        <v>4</v>
      </c>
      <c r="DY69" s="14">
        <f t="shared" si="72"/>
        <v>0</v>
      </c>
      <c r="EC69" s="117">
        <v>2</v>
      </c>
      <c r="ED69" s="117" t="s">
        <v>1038</v>
      </c>
      <c r="EE69" s="117">
        <v>8000</v>
      </c>
      <c r="EF69" t="s">
        <v>950</v>
      </c>
      <c r="EG69">
        <v>5</v>
      </c>
      <c r="EJ69">
        <f t="shared" si="120"/>
        <v>0.1</v>
      </c>
      <c r="EK69" s="117">
        <v>1</v>
      </c>
      <c r="EL69">
        <f t="shared" si="130"/>
        <v>15</v>
      </c>
      <c r="EN69">
        <f t="shared" ref="EN69:EN77" si="136">DW69/EG69</f>
        <v>10.164933333333334</v>
      </c>
      <c r="EP69">
        <v>0</v>
      </c>
      <c r="EQ69">
        <v>1</v>
      </c>
      <c r="ER69">
        <f t="shared" si="121"/>
        <v>4</v>
      </c>
      <c r="ES69" s="103">
        <f t="shared" si="122"/>
        <v>4.9200000000000001E-2</v>
      </c>
      <c r="ET69">
        <v>1</v>
      </c>
      <c r="EU69">
        <f t="shared" si="123"/>
        <v>7</v>
      </c>
      <c r="EV69" s="103">
        <f t="shared" si="124"/>
        <v>0.1968</v>
      </c>
      <c r="EW69">
        <v>1</v>
      </c>
      <c r="EX69">
        <f t="shared" si="125"/>
        <v>15</v>
      </c>
      <c r="FH69" s="116">
        <v>64</v>
      </c>
      <c r="FI69" s="116">
        <f t="shared" si="75"/>
        <v>57</v>
      </c>
      <c r="FJ69" s="116">
        <f t="shared" si="76"/>
        <v>1</v>
      </c>
      <c r="FK69" s="116" t="str">
        <f t="shared" si="77"/>
        <v>关羽专属武器-魂珠-7 3级</v>
      </c>
      <c r="FL69" s="116">
        <f t="shared" si="78"/>
        <v>7</v>
      </c>
      <c r="FM69" s="116">
        <f t="shared" si="79"/>
        <v>3</v>
      </c>
      <c r="FN69" s="116" t="str">
        <f t="shared" si="80"/>
        <v>金币</v>
      </c>
      <c r="FO69" s="116">
        <f t="shared" si="81"/>
        <v>9000</v>
      </c>
      <c r="FP69" s="116" t="str">
        <f t="shared" si="82"/>
        <v>专属强化石3</v>
      </c>
      <c r="FQ69" s="116">
        <f t="shared" si="83"/>
        <v>8</v>
      </c>
      <c r="FR69" s="116" t="str">
        <f t="shared" si="84"/>
        <v>专属强化石4</v>
      </c>
      <c r="FS69" s="116">
        <f t="shared" si="85"/>
        <v>3</v>
      </c>
      <c r="FT69" s="116">
        <f t="shared" si="86"/>
        <v>0.09</v>
      </c>
      <c r="FU69" s="116">
        <f t="shared" si="87"/>
        <v>1</v>
      </c>
      <c r="FV69" s="116">
        <f t="shared" si="88"/>
        <v>17</v>
      </c>
      <c r="FW69" s="116">
        <f t="shared" si="89"/>
        <v>0</v>
      </c>
      <c r="FX69" s="116">
        <f t="shared" si="90"/>
        <v>1</v>
      </c>
      <c r="FY69" s="116">
        <f t="shared" si="91"/>
        <v>4</v>
      </c>
      <c r="FZ69" s="116">
        <f t="shared" si="92"/>
        <v>4.3299999999999998E-2</v>
      </c>
      <c r="GA69" s="116">
        <f t="shared" si="93"/>
        <v>1</v>
      </c>
      <c r="GB69" s="116">
        <f t="shared" si="94"/>
        <v>8</v>
      </c>
      <c r="GC69" s="116">
        <f t="shared" si="95"/>
        <v>0.1731</v>
      </c>
      <c r="GD69" s="116">
        <f t="shared" si="96"/>
        <v>1</v>
      </c>
      <c r="GE69" s="116">
        <f t="shared" si="97"/>
        <v>17</v>
      </c>
    </row>
    <row r="70" spans="81:187" ht="16.5" x14ac:dyDescent="0.2">
      <c r="CU70" s="97">
        <v>54</v>
      </c>
      <c r="CV70" s="14">
        <f>INDEX(节奏总表!$BW$4:$BW$63,专属武器强化!CU70)</f>
        <v>146</v>
      </c>
      <c r="CW70" s="14">
        <f t="shared" si="131"/>
        <v>3300</v>
      </c>
      <c r="CX70" s="14">
        <f t="shared" si="132"/>
        <v>3330</v>
      </c>
      <c r="CY70" s="14">
        <f t="shared" si="133"/>
        <v>2700</v>
      </c>
      <c r="CZ70" s="14">
        <f t="shared" si="134"/>
        <v>1154</v>
      </c>
      <c r="DA70" s="97">
        <v>0</v>
      </c>
      <c r="DB70" s="97">
        <v>0</v>
      </c>
      <c r="DC70" s="14">
        <f t="shared" si="104"/>
        <v>0</v>
      </c>
      <c r="DD70" s="14">
        <f t="shared" si="105"/>
        <v>0</v>
      </c>
      <c r="DE70" s="14">
        <f t="shared" si="106"/>
        <v>0</v>
      </c>
      <c r="DF70" s="14">
        <f t="shared" si="107"/>
        <v>0</v>
      </c>
      <c r="DG70" s="97"/>
      <c r="DH70" s="97"/>
      <c r="DI70" s="97"/>
      <c r="DJ70" s="97"/>
      <c r="DK70" s="14">
        <f>CW70-SUM(DC$7:DC70)+SUM(DG$7:DG70)</f>
        <v>110.51999999999998</v>
      </c>
      <c r="DL70" s="14">
        <f>CX70-SUM(DD$7:DD70)+SUM(DH$7:DH70)</f>
        <v>257.73368421052692</v>
      </c>
      <c r="DM70" s="14">
        <f>CY70-SUM(DE$7:DE70)+SUM(DI$7:DI70)</f>
        <v>319.40313397129239</v>
      </c>
      <c r="DN70" s="14">
        <f>CZ70-SUM(DF$7:DF70)+SUM(DJ$7:DJ70)</f>
        <v>210.64154545454551</v>
      </c>
      <c r="DQ70" s="110">
        <v>65</v>
      </c>
      <c r="DR70" s="14">
        <f t="shared" si="69"/>
        <v>8</v>
      </c>
      <c r="DS70" s="14">
        <f t="shared" si="70"/>
        <v>2</v>
      </c>
      <c r="DT70" s="14">
        <f t="shared" si="135"/>
        <v>0</v>
      </c>
      <c r="DU70" s="14">
        <f t="shared" si="135"/>
        <v>0</v>
      </c>
      <c r="DV70" s="14">
        <f t="shared" si="135"/>
        <v>0</v>
      </c>
      <c r="DW70" s="14">
        <f t="shared" si="135"/>
        <v>101.64933333333333</v>
      </c>
      <c r="DX70" s="14">
        <f t="shared" si="71"/>
        <v>4</v>
      </c>
      <c r="DY70" s="14">
        <f t="shared" si="72"/>
        <v>0</v>
      </c>
      <c r="EC70" s="117">
        <v>2</v>
      </c>
      <c r="ED70" s="117" t="s">
        <v>1038</v>
      </c>
      <c r="EE70" s="117">
        <v>9000</v>
      </c>
      <c r="EF70" t="s">
        <v>950</v>
      </c>
      <c r="EG70">
        <v>8</v>
      </c>
      <c r="EJ70">
        <f t="shared" ref="EJ70:EJ77" si="137">ROUND(1/EN70,2)</f>
        <v>0.08</v>
      </c>
      <c r="EK70" s="117">
        <v>1</v>
      </c>
      <c r="EL70">
        <f t="shared" si="130"/>
        <v>19</v>
      </c>
      <c r="EN70">
        <f t="shared" si="136"/>
        <v>12.706166666666666</v>
      </c>
      <c r="EP70">
        <v>0</v>
      </c>
      <c r="EQ70">
        <v>1</v>
      </c>
      <c r="ER70">
        <f t="shared" ref="ER70:ER77" si="138">ROUND(EN70*0.35,0)</f>
        <v>4</v>
      </c>
      <c r="ES70" s="103">
        <f t="shared" ref="ES70:ES77" si="139">ROUND(1/EN70/2,4)</f>
        <v>3.9399999999999998E-2</v>
      </c>
      <c r="ET70">
        <v>1</v>
      </c>
      <c r="EU70">
        <f t="shared" ref="EU70:EU77" si="140">ROUND(EN70*0.7,0)</f>
        <v>9</v>
      </c>
      <c r="EV70" s="103">
        <f t="shared" ref="EV70:EV77" si="141">ROUND(2/EN70,4)</f>
        <v>0.15740000000000001</v>
      </c>
      <c r="EW70">
        <v>1</v>
      </c>
      <c r="EX70">
        <f t="shared" ref="EX70:EX77" si="142">ROUND(EN70*1.5,0)</f>
        <v>19</v>
      </c>
      <c r="FH70" s="116">
        <v>65</v>
      </c>
      <c r="FI70" s="116">
        <f t="shared" si="75"/>
        <v>58</v>
      </c>
      <c r="FJ70" s="116">
        <f t="shared" si="76"/>
        <v>1</v>
      </c>
      <c r="FK70" s="116" t="str">
        <f t="shared" si="77"/>
        <v>关羽专属武器-魂珠-7 4级</v>
      </c>
      <c r="FL70" s="116">
        <f t="shared" si="78"/>
        <v>7</v>
      </c>
      <c r="FM70" s="116">
        <f t="shared" si="79"/>
        <v>4</v>
      </c>
      <c r="FN70" s="116" t="str">
        <f t="shared" si="80"/>
        <v>金币</v>
      </c>
      <c r="FO70" s="116">
        <f t="shared" si="81"/>
        <v>10000</v>
      </c>
      <c r="FP70" s="116" t="str">
        <f t="shared" si="82"/>
        <v>专属强化石3</v>
      </c>
      <c r="FQ70" s="116">
        <f t="shared" si="83"/>
        <v>11</v>
      </c>
      <c r="FR70" s="116" t="str">
        <f t="shared" si="84"/>
        <v>专属强化石4</v>
      </c>
      <c r="FS70" s="116">
        <f t="shared" si="85"/>
        <v>4</v>
      </c>
      <c r="FT70" s="116">
        <f t="shared" si="86"/>
        <v>7.0000000000000007E-2</v>
      </c>
      <c r="FU70" s="116">
        <f t="shared" si="87"/>
        <v>1</v>
      </c>
      <c r="FV70" s="116">
        <f t="shared" si="88"/>
        <v>22</v>
      </c>
      <c r="FW70" s="116">
        <f t="shared" si="89"/>
        <v>0</v>
      </c>
      <c r="FX70" s="116">
        <f t="shared" si="90"/>
        <v>1</v>
      </c>
      <c r="FY70" s="116">
        <f t="shared" si="91"/>
        <v>5</v>
      </c>
      <c r="FZ70" s="116">
        <f t="shared" si="92"/>
        <v>3.4599999999999999E-2</v>
      </c>
      <c r="GA70" s="116">
        <f t="shared" si="93"/>
        <v>1</v>
      </c>
      <c r="GB70" s="116">
        <f t="shared" si="94"/>
        <v>10</v>
      </c>
      <c r="GC70" s="116">
        <f t="shared" si="95"/>
        <v>0.13850000000000001</v>
      </c>
      <c r="GD70" s="116">
        <f t="shared" si="96"/>
        <v>1</v>
      </c>
      <c r="GE70" s="116">
        <f t="shared" si="97"/>
        <v>22</v>
      </c>
    </row>
    <row r="71" spans="81:187" ht="16.5" x14ac:dyDescent="0.2">
      <c r="CU71" s="97">
        <v>55</v>
      </c>
      <c r="CV71" s="14">
        <f>INDEX(节奏总表!$BW$4:$BW$63,专属武器强化!CU71)</f>
        <v>147</v>
      </c>
      <c r="CW71" s="14">
        <f t="shared" si="131"/>
        <v>3300</v>
      </c>
      <c r="CX71" s="14">
        <f t="shared" si="132"/>
        <v>3330</v>
      </c>
      <c r="CY71" s="14">
        <f t="shared" si="133"/>
        <v>2775</v>
      </c>
      <c r="CZ71" s="14">
        <f t="shared" si="134"/>
        <v>1224</v>
      </c>
      <c r="DA71" s="97">
        <v>0</v>
      </c>
      <c r="DB71" s="97">
        <v>0</v>
      </c>
      <c r="DC71" s="14">
        <f t="shared" si="104"/>
        <v>0</v>
      </c>
      <c r="DD71" s="14">
        <f t="shared" si="105"/>
        <v>0</v>
      </c>
      <c r="DE71" s="14">
        <f t="shared" si="106"/>
        <v>0</v>
      </c>
      <c r="DF71" s="14">
        <f t="shared" si="107"/>
        <v>0</v>
      </c>
      <c r="DG71" s="97"/>
      <c r="DH71" s="97"/>
      <c r="DI71" s="97"/>
      <c r="DJ71" s="97"/>
      <c r="DK71" s="14">
        <f>CW71-SUM(DC$7:DC71)+SUM(DG$7:DG71)</f>
        <v>110.51999999999998</v>
      </c>
      <c r="DL71" s="14">
        <f>CX71-SUM(DD$7:DD71)+SUM(DH$7:DH71)</f>
        <v>257.73368421052692</v>
      </c>
      <c r="DM71" s="14">
        <f>CY71-SUM(DE$7:DE71)+SUM(DI$7:DI71)</f>
        <v>394.40313397129239</v>
      </c>
      <c r="DN71" s="14">
        <f>CZ71-SUM(DF$7:DF71)+SUM(DJ$7:DJ71)</f>
        <v>280.64154545454551</v>
      </c>
      <c r="DQ71" s="110">
        <v>66</v>
      </c>
      <c r="DR71" s="14">
        <f t="shared" ref="DR71:DR77" si="143">INT((DQ71-1)/9)+1</f>
        <v>8</v>
      </c>
      <c r="DS71" s="14">
        <f t="shared" ref="DS71:DS77" si="144">DQ71-(DR71-1)*9</f>
        <v>3</v>
      </c>
      <c r="DT71" s="14">
        <f t="shared" si="135"/>
        <v>0</v>
      </c>
      <c r="DU71" s="14">
        <f t="shared" si="135"/>
        <v>0</v>
      </c>
      <c r="DV71" s="14">
        <f t="shared" si="135"/>
        <v>0</v>
      </c>
      <c r="DW71" s="14">
        <f t="shared" si="135"/>
        <v>152.47399999999999</v>
      </c>
      <c r="DX71" s="14">
        <f t="shared" ref="DX71:DX77" si="145">INDEX($BD$6:$BD$13,DR71)</f>
        <v>4</v>
      </c>
      <c r="DY71" s="14">
        <f t="shared" ref="DY71:DY77" si="146">INDEX($BE$6:$BE$13,DR71)</f>
        <v>0</v>
      </c>
      <c r="EC71" s="117">
        <v>2</v>
      </c>
      <c r="ED71" s="117" t="s">
        <v>1038</v>
      </c>
      <c r="EE71" s="117">
        <v>10000</v>
      </c>
      <c r="EF71" t="s">
        <v>950</v>
      </c>
      <c r="EG71">
        <v>10</v>
      </c>
      <c r="EJ71">
        <f t="shared" si="137"/>
        <v>7.0000000000000007E-2</v>
      </c>
      <c r="EK71" s="117">
        <v>1</v>
      </c>
      <c r="EL71">
        <f t="shared" si="130"/>
        <v>23</v>
      </c>
      <c r="EN71">
        <f t="shared" si="136"/>
        <v>15.247399999999999</v>
      </c>
      <c r="EP71">
        <v>0</v>
      </c>
      <c r="EQ71">
        <v>1</v>
      </c>
      <c r="ER71">
        <f t="shared" si="138"/>
        <v>5</v>
      </c>
      <c r="ES71" s="103">
        <f t="shared" si="139"/>
        <v>3.2800000000000003E-2</v>
      </c>
      <c r="ET71">
        <v>1</v>
      </c>
      <c r="EU71">
        <f t="shared" si="140"/>
        <v>11</v>
      </c>
      <c r="EV71" s="103">
        <f t="shared" si="141"/>
        <v>0.13120000000000001</v>
      </c>
      <c r="EW71">
        <v>1</v>
      </c>
      <c r="EX71">
        <f t="shared" si="142"/>
        <v>23</v>
      </c>
      <c r="FH71" s="116">
        <v>66</v>
      </c>
      <c r="FI71" s="116">
        <f t="shared" ref="FI71:FI85" si="147">IF(FM71&gt;0,(FL71-1)*9+FM71,0)</f>
        <v>59</v>
      </c>
      <c r="FJ71" s="116">
        <f t="shared" ref="FJ71:FJ134" si="148">INT((FH71-1)/80+1)</f>
        <v>1</v>
      </c>
      <c r="FK71" s="116" t="str">
        <f t="shared" ref="FK71:FK85" si="149">INDEX($FC$6:$FC$26,FJ71)&amp;"专属武器-魂珠-"&amp;FL71&amp;" "&amp;FM71&amp;"级"</f>
        <v>关羽专属武器-魂珠-7 5级</v>
      </c>
      <c r="FL71" s="116">
        <f t="shared" ref="FL71:FL85" si="150">INT((FH71-(FJ71-1)*80-1)/10)+1</f>
        <v>7</v>
      </c>
      <c r="FM71" s="116">
        <f t="shared" ref="FM71:FM85" si="151">FH71-(FJ71-1)*80-(FL71-1)*10-1</f>
        <v>5</v>
      </c>
      <c r="FN71" s="116" t="str">
        <f t="shared" ref="FN71:FN134" si="152">IF($FM71&gt;0,IF(INDEX($EC$6:$EC$77,$FI71)&gt;=FN$3,INDEX(ED$6:ED$77,$FI71),""),"")</f>
        <v>金币</v>
      </c>
      <c r="FO71" s="116">
        <f t="shared" ref="FO71:FO134" si="153">IF($FM71&gt;0,IF(INDEX($EC$6:$EC$77,$FI71)&gt;=FO$3,INDEX(EE$6:EE$77,$FI71),""),"")</f>
        <v>11000</v>
      </c>
      <c r="FP71" s="116" t="str">
        <f t="shared" ref="FP71:FP134" si="154">IF($FM71&gt;0,IF(INDEX($EC$6:$EC$77,$FI71)&gt;=FP$3,INDEX(EF$6:EF$77,$FI71),""),"")</f>
        <v>专属强化石3</v>
      </c>
      <c r="FQ71" s="116">
        <f t="shared" ref="FQ71:FQ134" si="155">IF($FM71&gt;0,IF(INDEX($EC$6:$EC$77,$FI71)&gt;=FQ$3,INDEX(EG$6:EG$77,$FI71),""),"")</f>
        <v>11</v>
      </c>
      <c r="FR71" s="116" t="str">
        <f t="shared" ref="FR71:FR134" si="156">IF($FM71&gt;0,IF(INDEX($EC$6:$EC$77,$FI71)&gt;=FR$3,INDEX(EH$6:EH$77,$FI71),""),"")</f>
        <v>专属强化石4</v>
      </c>
      <c r="FS71" s="116">
        <f t="shared" ref="FS71:FS134" si="157">IF($FM71&gt;0,IF(INDEX($EC$6:$EC$77,$FI71)&gt;=FS$3,INDEX(EI$6:EI$77,$FI71),""),"")</f>
        <v>4</v>
      </c>
      <c r="FT71" s="116">
        <f t="shared" ref="FT71:FT85" si="158">IF($FM71&gt;0,INDEX(EJ$6:EJ$77,$FI71),"")</f>
        <v>0.04</v>
      </c>
      <c r="FU71" s="116">
        <f t="shared" ref="FU71:FU85" si="159">IF($FM71&gt;0,INDEX(EK$6:EK$77,$FI71),"")</f>
        <v>1</v>
      </c>
      <c r="FV71" s="116">
        <f t="shared" ref="FV71:FV85" si="160">IF($FM71&gt;0,INDEX(EL$6:EL$77,$FI71),"")</f>
        <v>35</v>
      </c>
      <c r="FW71" s="116">
        <f t="shared" ref="FW71:FW85" si="161">IF($FM71&gt;0,INDEX(EP$6:EP$77,$FI71),"")</f>
        <v>0</v>
      </c>
      <c r="FX71" s="116">
        <f t="shared" ref="FX71:FX85" si="162">IF($FM71&gt;0,INDEX(EQ$6:EQ$77,$FI71),"")</f>
        <v>1</v>
      </c>
      <c r="FY71" s="116">
        <f t="shared" ref="FY71:FY85" si="163">IF($FM71&gt;0,INDEX(ER$6:ER$77,$FI71),"")</f>
        <v>8</v>
      </c>
      <c r="FZ71" s="116">
        <f t="shared" ref="FZ71:FZ85" si="164">IF($FM71&gt;0,INDEX(ES$6:ES$77,$FI71),"")</f>
        <v>2.1600000000000001E-2</v>
      </c>
      <c r="GA71" s="116">
        <f t="shared" ref="GA71:GA85" si="165">IF($FM71&gt;0,INDEX(ET$6:ET$77,$FI71),"")</f>
        <v>1</v>
      </c>
      <c r="GB71" s="116">
        <f t="shared" ref="GB71:GB85" si="166">IF($FM71&gt;0,INDEX(EU$6:EU$77,$FI71),"")</f>
        <v>16</v>
      </c>
      <c r="GC71" s="116">
        <f t="shared" ref="GC71:GC85" si="167">IF($FM71&gt;0,INDEX(EV$6:EV$77,$FI71),"")</f>
        <v>8.6599999999999996E-2</v>
      </c>
      <c r="GD71" s="116">
        <f t="shared" ref="GD71:GD85" si="168">IF($FM71&gt;0,INDEX(EW$6:EW$77,$FI71),"")</f>
        <v>1</v>
      </c>
      <c r="GE71" s="116">
        <f t="shared" ref="GE71:GE85" si="169">IF($FM71&gt;0,INDEX(EX$6:EX$77,$FI71),"")</f>
        <v>35</v>
      </c>
    </row>
    <row r="72" spans="81:187" ht="16.5" x14ac:dyDescent="0.2">
      <c r="CU72" s="97">
        <v>56</v>
      </c>
      <c r="CV72" s="14">
        <f>INDEX(节奏总表!$BW$4:$BW$63,专属武器强化!CU72)</f>
        <v>147</v>
      </c>
      <c r="CW72" s="14">
        <f t="shared" si="131"/>
        <v>3300</v>
      </c>
      <c r="CX72" s="14">
        <f t="shared" si="132"/>
        <v>3330</v>
      </c>
      <c r="CY72" s="14">
        <f t="shared" si="133"/>
        <v>2850</v>
      </c>
      <c r="CZ72" s="14">
        <f t="shared" si="134"/>
        <v>1294</v>
      </c>
      <c r="DA72" s="97">
        <v>6</v>
      </c>
      <c r="DB72" s="97">
        <v>4</v>
      </c>
      <c r="DC72" s="14">
        <f t="shared" si="104"/>
        <v>0</v>
      </c>
      <c r="DD72" s="14">
        <f t="shared" si="105"/>
        <v>0</v>
      </c>
      <c r="DE72" s="14">
        <f t="shared" si="106"/>
        <v>489.85681818181797</v>
      </c>
      <c r="DF72" s="14">
        <f t="shared" si="107"/>
        <v>103.95954545454543</v>
      </c>
      <c r="DG72" s="97"/>
      <c r="DH72" s="97"/>
      <c r="DI72" s="97">
        <v>25</v>
      </c>
      <c r="DJ72" s="97"/>
      <c r="DK72" s="14">
        <f>CW72-SUM(DC$7:DC72)+SUM(DG$7:DG72)</f>
        <v>110.51999999999998</v>
      </c>
      <c r="DL72" s="14">
        <f>CX72-SUM(DD$7:DD72)+SUM(DH$7:DH72)</f>
        <v>257.73368421052692</v>
      </c>
      <c r="DM72" s="14">
        <f>CY72-SUM(DE$7:DE72)+SUM(DI$7:DI72)</f>
        <v>4.5463157894746473</v>
      </c>
      <c r="DN72" s="14">
        <f>CZ72-SUM(DF$7:DF72)+SUM(DJ$7:DJ72)</f>
        <v>246.68200000000002</v>
      </c>
      <c r="DQ72" s="110">
        <v>67</v>
      </c>
      <c r="DR72" s="14">
        <f t="shared" si="143"/>
        <v>8</v>
      </c>
      <c r="DS72" s="14">
        <f t="shared" si="144"/>
        <v>4</v>
      </c>
      <c r="DT72" s="14">
        <f t="shared" si="135"/>
        <v>0</v>
      </c>
      <c r="DU72" s="14">
        <f t="shared" si="135"/>
        <v>0</v>
      </c>
      <c r="DV72" s="14">
        <f t="shared" si="135"/>
        <v>0</v>
      </c>
      <c r="DW72" s="14">
        <f t="shared" si="135"/>
        <v>254.12333333333331</v>
      </c>
      <c r="DX72" s="14">
        <f t="shared" si="145"/>
        <v>4</v>
      </c>
      <c r="DY72" s="14">
        <f t="shared" si="146"/>
        <v>0</v>
      </c>
      <c r="EC72" s="117">
        <v>2</v>
      </c>
      <c r="ED72" s="117" t="s">
        <v>1038</v>
      </c>
      <c r="EE72" s="117">
        <v>11000</v>
      </c>
      <c r="EF72" t="s">
        <v>950</v>
      </c>
      <c r="EG72">
        <v>12</v>
      </c>
      <c r="EJ72">
        <f t="shared" si="137"/>
        <v>0.05</v>
      </c>
      <c r="EK72" s="117">
        <v>1</v>
      </c>
      <c r="EL72">
        <f t="shared" si="130"/>
        <v>32</v>
      </c>
      <c r="EN72">
        <f t="shared" si="136"/>
        <v>21.176944444444441</v>
      </c>
      <c r="EP72">
        <v>0</v>
      </c>
      <c r="EQ72">
        <v>1</v>
      </c>
      <c r="ER72">
        <f t="shared" si="138"/>
        <v>7</v>
      </c>
      <c r="ES72" s="103">
        <f t="shared" si="139"/>
        <v>2.3599999999999999E-2</v>
      </c>
      <c r="ET72">
        <v>1</v>
      </c>
      <c r="EU72">
        <f t="shared" si="140"/>
        <v>15</v>
      </c>
      <c r="EV72" s="103">
        <f t="shared" si="141"/>
        <v>9.4399999999999998E-2</v>
      </c>
      <c r="EW72">
        <v>1</v>
      </c>
      <c r="EX72">
        <f t="shared" si="142"/>
        <v>32</v>
      </c>
      <c r="FH72" s="116">
        <v>67</v>
      </c>
      <c r="FI72" s="116">
        <f t="shared" si="147"/>
        <v>60</v>
      </c>
      <c r="FJ72" s="116">
        <f t="shared" si="148"/>
        <v>1</v>
      </c>
      <c r="FK72" s="116" t="str">
        <f t="shared" si="149"/>
        <v>关羽专属武器-魂珠-7 6级</v>
      </c>
      <c r="FL72" s="116">
        <f t="shared" si="150"/>
        <v>7</v>
      </c>
      <c r="FM72" s="116">
        <f t="shared" si="151"/>
        <v>6</v>
      </c>
      <c r="FN72" s="116" t="str">
        <f t="shared" si="152"/>
        <v>金币</v>
      </c>
      <c r="FO72" s="116">
        <f t="shared" si="153"/>
        <v>12000</v>
      </c>
      <c r="FP72" s="116" t="str">
        <f t="shared" si="154"/>
        <v>专属强化石3</v>
      </c>
      <c r="FQ72" s="116">
        <f t="shared" si="155"/>
        <v>14</v>
      </c>
      <c r="FR72" s="116" t="str">
        <f t="shared" si="156"/>
        <v>专属强化石4</v>
      </c>
      <c r="FS72" s="116">
        <f t="shared" si="157"/>
        <v>5</v>
      </c>
      <c r="FT72" s="116">
        <f t="shared" si="158"/>
        <v>0.03</v>
      </c>
      <c r="FU72" s="116">
        <f t="shared" si="159"/>
        <v>1</v>
      </c>
      <c r="FV72" s="116">
        <f t="shared" si="160"/>
        <v>45</v>
      </c>
      <c r="FW72" s="116">
        <f t="shared" si="161"/>
        <v>0</v>
      </c>
      <c r="FX72" s="116">
        <f t="shared" si="162"/>
        <v>1</v>
      </c>
      <c r="FY72" s="116">
        <f t="shared" si="163"/>
        <v>11</v>
      </c>
      <c r="FZ72" s="116">
        <f t="shared" si="164"/>
        <v>1.66E-2</v>
      </c>
      <c r="GA72" s="116">
        <f t="shared" si="165"/>
        <v>1</v>
      </c>
      <c r="GB72" s="116">
        <f t="shared" si="166"/>
        <v>21</v>
      </c>
      <c r="GC72" s="116">
        <f t="shared" si="167"/>
        <v>6.6600000000000006E-2</v>
      </c>
      <c r="GD72" s="116">
        <f t="shared" si="168"/>
        <v>1</v>
      </c>
      <c r="GE72" s="116">
        <f t="shared" si="169"/>
        <v>45</v>
      </c>
    </row>
    <row r="73" spans="81:187" ht="16.5" x14ac:dyDescent="0.2">
      <c r="CU73" s="97">
        <v>57</v>
      </c>
      <c r="CV73" s="14">
        <f>INDEX(节奏总表!$BW$4:$BW$63,专属武器强化!CU73)</f>
        <v>148</v>
      </c>
      <c r="CW73" s="14">
        <f t="shared" si="131"/>
        <v>3300</v>
      </c>
      <c r="CX73" s="14">
        <f t="shared" si="132"/>
        <v>3330</v>
      </c>
      <c r="CY73" s="14">
        <f t="shared" si="133"/>
        <v>2925</v>
      </c>
      <c r="CZ73" s="14">
        <f t="shared" si="134"/>
        <v>1364</v>
      </c>
      <c r="DA73" s="97">
        <v>0</v>
      </c>
      <c r="DB73" s="97">
        <v>0</v>
      </c>
      <c r="DC73" s="14">
        <f t="shared" si="104"/>
        <v>0</v>
      </c>
      <c r="DD73" s="14">
        <f t="shared" si="105"/>
        <v>0</v>
      </c>
      <c r="DE73" s="14">
        <f t="shared" si="106"/>
        <v>0</v>
      </c>
      <c r="DF73" s="14">
        <f t="shared" si="107"/>
        <v>0</v>
      </c>
      <c r="DG73" s="97"/>
      <c r="DH73" s="97"/>
      <c r="DI73" s="97"/>
      <c r="DJ73" s="97"/>
      <c r="DK73" s="14">
        <f>CW73-SUM(DC$7:DC73)+SUM(DG$7:DG73)</f>
        <v>110.51999999999998</v>
      </c>
      <c r="DL73" s="14">
        <f>CX73-SUM(DD$7:DD73)+SUM(DH$7:DH73)</f>
        <v>257.73368421052692</v>
      </c>
      <c r="DM73" s="14">
        <f>CY73-SUM(DE$7:DE73)+SUM(DI$7:DI73)</f>
        <v>79.546315789474647</v>
      </c>
      <c r="DN73" s="14">
        <f>CZ73-SUM(DF$7:DF73)+SUM(DJ$7:DJ73)</f>
        <v>316.68200000000002</v>
      </c>
      <c r="DQ73" s="110">
        <v>68</v>
      </c>
      <c r="DR73" s="14">
        <f t="shared" si="143"/>
        <v>8</v>
      </c>
      <c r="DS73" s="14">
        <f t="shared" si="144"/>
        <v>5</v>
      </c>
      <c r="DT73" s="14">
        <f t="shared" si="135"/>
        <v>0</v>
      </c>
      <c r="DU73" s="14">
        <f t="shared" si="135"/>
        <v>0</v>
      </c>
      <c r="DV73" s="14">
        <f t="shared" si="135"/>
        <v>0</v>
      </c>
      <c r="DW73" s="14">
        <f t="shared" si="135"/>
        <v>406.59733333333332</v>
      </c>
      <c r="DX73" s="14">
        <f t="shared" si="145"/>
        <v>4</v>
      </c>
      <c r="DY73" s="14">
        <f t="shared" si="146"/>
        <v>0</v>
      </c>
      <c r="EC73" s="117">
        <v>2</v>
      </c>
      <c r="ED73" s="117" t="s">
        <v>1038</v>
      </c>
      <c r="EE73" s="117">
        <v>12000</v>
      </c>
      <c r="EF73" t="s">
        <v>950</v>
      </c>
      <c r="EG73">
        <v>15</v>
      </c>
      <c r="EJ73">
        <f t="shared" si="137"/>
        <v>0.04</v>
      </c>
      <c r="EK73" s="117">
        <v>1</v>
      </c>
      <c r="EL73">
        <f t="shared" si="130"/>
        <v>41</v>
      </c>
      <c r="EN73">
        <f t="shared" si="136"/>
        <v>27.106488888888887</v>
      </c>
      <c r="EP73">
        <v>0</v>
      </c>
      <c r="EQ73">
        <v>1</v>
      </c>
      <c r="ER73">
        <f t="shared" si="138"/>
        <v>9</v>
      </c>
      <c r="ES73" s="103">
        <f t="shared" si="139"/>
        <v>1.84E-2</v>
      </c>
      <c r="ET73">
        <v>1</v>
      </c>
      <c r="EU73">
        <f t="shared" si="140"/>
        <v>19</v>
      </c>
      <c r="EV73" s="103">
        <f t="shared" si="141"/>
        <v>7.3800000000000004E-2</v>
      </c>
      <c r="EW73">
        <v>1</v>
      </c>
      <c r="EX73">
        <f t="shared" si="142"/>
        <v>41</v>
      </c>
      <c r="FH73" s="116">
        <v>68</v>
      </c>
      <c r="FI73" s="116">
        <f t="shared" si="147"/>
        <v>61</v>
      </c>
      <c r="FJ73" s="116">
        <f t="shared" si="148"/>
        <v>1</v>
      </c>
      <c r="FK73" s="116" t="str">
        <f t="shared" si="149"/>
        <v>关羽专属武器-魂珠-7 7级</v>
      </c>
      <c r="FL73" s="116">
        <f t="shared" si="150"/>
        <v>7</v>
      </c>
      <c r="FM73" s="116">
        <f t="shared" si="151"/>
        <v>7</v>
      </c>
      <c r="FN73" s="116" t="str">
        <f t="shared" si="152"/>
        <v>金币</v>
      </c>
      <c r="FO73" s="116">
        <f t="shared" si="153"/>
        <v>13000</v>
      </c>
      <c r="FP73" s="116" t="str">
        <f t="shared" si="154"/>
        <v>专属强化石3</v>
      </c>
      <c r="FQ73" s="116">
        <f t="shared" si="155"/>
        <v>20</v>
      </c>
      <c r="FR73" s="116" t="str">
        <f t="shared" si="156"/>
        <v>专属强化石4</v>
      </c>
      <c r="FS73" s="116">
        <f t="shared" si="157"/>
        <v>7</v>
      </c>
      <c r="FT73" s="116">
        <f t="shared" si="158"/>
        <v>0.03</v>
      </c>
      <c r="FU73" s="116">
        <f t="shared" si="159"/>
        <v>1</v>
      </c>
      <c r="FV73" s="116">
        <f t="shared" si="160"/>
        <v>52</v>
      </c>
      <c r="FW73" s="116">
        <f t="shared" si="161"/>
        <v>0</v>
      </c>
      <c r="FX73" s="116">
        <f t="shared" si="162"/>
        <v>1</v>
      </c>
      <c r="FY73" s="116">
        <f t="shared" si="163"/>
        <v>12</v>
      </c>
      <c r="FZ73" s="116">
        <f t="shared" si="164"/>
        <v>1.44E-2</v>
      </c>
      <c r="GA73" s="116">
        <f t="shared" si="165"/>
        <v>1</v>
      </c>
      <c r="GB73" s="116">
        <f t="shared" si="166"/>
        <v>24</v>
      </c>
      <c r="GC73" s="116">
        <f t="shared" si="167"/>
        <v>5.7700000000000001E-2</v>
      </c>
      <c r="GD73" s="116">
        <f t="shared" si="168"/>
        <v>1</v>
      </c>
      <c r="GE73" s="116">
        <f t="shared" si="169"/>
        <v>52</v>
      </c>
    </row>
    <row r="74" spans="81:187" ht="16.5" x14ac:dyDescent="0.2">
      <c r="CU74" s="97">
        <v>58</v>
      </c>
      <c r="CV74" s="14">
        <f>INDEX(节奏总表!$BW$4:$BW$63,专属武器强化!CU74)</f>
        <v>149</v>
      </c>
      <c r="CW74" s="14">
        <f t="shared" si="131"/>
        <v>3300</v>
      </c>
      <c r="CX74" s="14">
        <f t="shared" si="132"/>
        <v>3330</v>
      </c>
      <c r="CY74" s="14">
        <f t="shared" si="133"/>
        <v>3000</v>
      </c>
      <c r="CZ74" s="14">
        <f t="shared" si="134"/>
        <v>1434</v>
      </c>
      <c r="DA74" s="97">
        <v>0</v>
      </c>
      <c r="DB74" s="97">
        <v>0</v>
      </c>
      <c r="DC74" s="14">
        <f t="shared" si="104"/>
        <v>0</v>
      </c>
      <c r="DD74" s="14">
        <f t="shared" si="105"/>
        <v>0</v>
      </c>
      <c r="DE74" s="14">
        <f t="shared" si="106"/>
        <v>0</v>
      </c>
      <c r="DF74" s="14">
        <f t="shared" si="107"/>
        <v>0</v>
      </c>
      <c r="DG74" s="97"/>
      <c r="DH74" s="97"/>
      <c r="DI74" s="97"/>
      <c r="DJ74" s="97"/>
      <c r="DK74" s="14">
        <f>CW74-SUM(DC$7:DC74)+SUM(DG$7:DG74)</f>
        <v>110.51999999999998</v>
      </c>
      <c r="DL74" s="14">
        <f>CX74-SUM(DD$7:DD74)+SUM(DH$7:DH74)</f>
        <v>257.73368421052692</v>
      </c>
      <c r="DM74" s="14">
        <f>CY74-SUM(DE$7:DE74)+SUM(DI$7:DI74)</f>
        <v>154.54631578947465</v>
      </c>
      <c r="DN74" s="14">
        <f>CZ74-SUM(DF$7:DF74)+SUM(DJ$7:DJ74)</f>
        <v>386.68200000000002</v>
      </c>
      <c r="DQ74" s="110">
        <v>69</v>
      </c>
      <c r="DR74" s="14">
        <f t="shared" si="143"/>
        <v>8</v>
      </c>
      <c r="DS74" s="14">
        <f t="shared" si="144"/>
        <v>6</v>
      </c>
      <c r="DT74" s="14">
        <f t="shared" si="135"/>
        <v>0</v>
      </c>
      <c r="DU74" s="14">
        <f t="shared" si="135"/>
        <v>0</v>
      </c>
      <c r="DV74" s="14">
        <f t="shared" si="135"/>
        <v>0</v>
      </c>
      <c r="DW74" s="14">
        <f t="shared" si="135"/>
        <v>660.72066666666672</v>
      </c>
      <c r="DX74" s="14">
        <f t="shared" si="145"/>
        <v>4</v>
      </c>
      <c r="DY74" s="14">
        <f t="shared" si="146"/>
        <v>0</v>
      </c>
      <c r="EC74" s="117">
        <v>2</v>
      </c>
      <c r="ED74" s="117" t="s">
        <v>1038</v>
      </c>
      <c r="EE74" s="117">
        <v>13000</v>
      </c>
      <c r="EF74" t="s">
        <v>950</v>
      </c>
      <c r="EG74">
        <v>18</v>
      </c>
      <c r="EJ74">
        <f t="shared" si="137"/>
        <v>0.03</v>
      </c>
      <c r="EK74" s="117">
        <v>1</v>
      </c>
      <c r="EL74">
        <f t="shared" si="130"/>
        <v>55</v>
      </c>
      <c r="EN74">
        <f t="shared" si="136"/>
        <v>36.70670370370371</v>
      </c>
      <c r="EP74">
        <v>0</v>
      </c>
      <c r="EQ74">
        <v>1</v>
      </c>
      <c r="ER74">
        <f t="shared" si="138"/>
        <v>13</v>
      </c>
      <c r="ES74" s="103">
        <f t="shared" si="139"/>
        <v>1.3599999999999999E-2</v>
      </c>
      <c r="ET74">
        <v>1</v>
      </c>
      <c r="EU74">
        <f t="shared" si="140"/>
        <v>26</v>
      </c>
      <c r="EV74" s="103">
        <f t="shared" si="141"/>
        <v>5.45E-2</v>
      </c>
      <c r="EW74">
        <v>1</v>
      </c>
      <c r="EX74">
        <f t="shared" si="142"/>
        <v>55</v>
      </c>
      <c r="FH74" s="116">
        <v>69</v>
      </c>
      <c r="FI74" s="116">
        <f t="shared" si="147"/>
        <v>62</v>
      </c>
      <c r="FJ74" s="116">
        <f t="shared" si="148"/>
        <v>1</v>
      </c>
      <c r="FK74" s="116" t="str">
        <f t="shared" si="149"/>
        <v>关羽专属武器-魂珠-7 8级</v>
      </c>
      <c r="FL74" s="116">
        <f t="shared" si="150"/>
        <v>7</v>
      </c>
      <c r="FM74" s="116">
        <f t="shared" si="151"/>
        <v>8</v>
      </c>
      <c r="FN74" s="116" t="str">
        <f t="shared" si="152"/>
        <v>金币</v>
      </c>
      <c r="FO74" s="116">
        <f t="shared" si="153"/>
        <v>14000</v>
      </c>
      <c r="FP74" s="116" t="str">
        <f t="shared" si="154"/>
        <v>专属强化石3</v>
      </c>
      <c r="FQ74" s="116">
        <f t="shared" si="155"/>
        <v>23</v>
      </c>
      <c r="FR74" s="116" t="str">
        <f t="shared" si="156"/>
        <v>专属强化石4</v>
      </c>
      <c r="FS74" s="116">
        <f t="shared" si="157"/>
        <v>8</v>
      </c>
      <c r="FT74" s="116">
        <f t="shared" si="158"/>
        <v>0.02</v>
      </c>
      <c r="FU74" s="116">
        <f t="shared" si="159"/>
        <v>1</v>
      </c>
      <c r="FV74" s="116">
        <f t="shared" si="160"/>
        <v>74</v>
      </c>
      <c r="FW74" s="116">
        <f t="shared" si="161"/>
        <v>0</v>
      </c>
      <c r="FX74" s="116">
        <f t="shared" si="162"/>
        <v>1</v>
      </c>
      <c r="FY74" s="116">
        <f t="shared" si="163"/>
        <v>17</v>
      </c>
      <c r="FZ74" s="116">
        <f t="shared" si="164"/>
        <v>1.0200000000000001E-2</v>
      </c>
      <c r="GA74" s="116">
        <f t="shared" si="165"/>
        <v>1</v>
      </c>
      <c r="GB74" s="116">
        <f t="shared" si="166"/>
        <v>34</v>
      </c>
      <c r="GC74" s="116">
        <f t="shared" si="167"/>
        <v>4.07E-2</v>
      </c>
      <c r="GD74" s="116">
        <f t="shared" si="168"/>
        <v>1</v>
      </c>
      <c r="GE74" s="116">
        <f t="shared" si="169"/>
        <v>74</v>
      </c>
    </row>
    <row r="75" spans="81:187" ht="16.5" x14ac:dyDescent="0.2">
      <c r="CU75" s="97">
        <v>59</v>
      </c>
      <c r="CV75" s="14">
        <f>INDEX(节奏总表!$BW$4:$BW$63,专属武器强化!CU75)</f>
        <v>149</v>
      </c>
      <c r="CW75" s="14">
        <f t="shared" si="131"/>
        <v>3300</v>
      </c>
      <c r="CX75" s="14">
        <f t="shared" si="132"/>
        <v>3330</v>
      </c>
      <c r="CY75" s="14">
        <f t="shared" si="133"/>
        <v>3075</v>
      </c>
      <c r="CZ75" s="14">
        <f t="shared" si="134"/>
        <v>1504</v>
      </c>
      <c r="DA75" s="97">
        <v>8</v>
      </c>
      <c r="DB75" s="97">
        <v>3</v>
      </c>
      <c r="DC75" s="14">
        <f t="shared" si="104"/>
        <v>0</v>
      </c>
      <c r="DD75" s="14">
        <f t="shared" si="105"/>
        <v>0</v>
      </c>
      <c r="DE75" s="14">
        <f t="shared" si="106"/>
        <v>0</v>
      </c>
      <c r="DF75" s="14">
        <f t="shared" si="107"/>
        <v>457.42199999999997</v>
      </c>
      <c r="DG75" s="97"/>
      <c r="DH75" s="97"/>
      <c r="DI75" s="97"/>
      <c r="DJ75" s="97">
        <v>1</v>
      </c>
      <c r="DK75" s="14">
        <f>CW75-SUM(DC$7:DC75)+SUM(DG$7:DG75)</f>
        <v>110.51999999999998</v>
      </c>
      <c r="DL75" s="14">
        <f>CX75-SUM(DD$7:DD75)+SUM(DH$7:DH75)</f>
        <v>257.73368421052692</v>
      </c>
      <c r="DM75" s="14">
        <f>CY75-SUM(DE$7:DE75)+SUM(DI$7:DI75)</f>
        <v>229.54631578947465</v>
      </c>
      <c r="DN75" s="14">
        <f>CZ75-SUM(DF$7:DF75)+SUM(DJ$7:DJ75)</f>
        <v>0.25999999999999091</v>
      </c>
      <c r="DQ75" s="110">
        <v>70</v>
      </c>
      <c r="DR75" s="14">
        <f t="shared" si="143"/>
        <v>8</v>
      </c>
      <c r="DS75" s="14">
        <f t="shared" si="144"/>
        <v>7</v>
      </c>
      <c r="DT75" s="14">
        <f t="shared" si="135"/>
        <v>0</v>
      </c>
      <c r="DU75" s="14">
        <f t="shared" si="135"/>
        <v>0</v>
      </c>
      <c r="DV75" s="14">
        <f t="shared" si="135"/>
        <v>0</v>
      </c>
      <c r="DW75" s="14">
        <f t="shared" si="135"/>
        <v>1067.318</v>
      </c>
      <c r="DX75" s="14">
        <f t="shared" si="145"/>
        <v>4</v>
      </c>
      <c r="DY75" s="14">
        <f t="shared" si="146"/>
        <v>0</v>
      </c>
      <c r="EC75" s="117">
        <v>2</v>
      </c>
      <c r="ED75" s="117" t="s">
        <v>1038</v>
      </c>
      <c r="EE75" s="117">
        <v>14000</v>
      </c>
      <c r="EF75" t="s">
        <v>950</v>
      </c>
      <c r="EG75">
        <v>25</v>
      </c>
      <c r="EJ75">
        <f t="shared" si="137"/>
        <v>0.02</v>
      </c>
      <c r="EK75" s="117">
        <v>1</v>
      </c>
      <c r="EL75">
        <f t="shared" si="130"/>
        <v>64</v>
      </c>
      <c r="EN75">
        <f t="shared" si="136"/>
        <v>42.692720000000001</v>
      </c>
      <c r="EP75">
        <v>0</v>
      </c>
      <c r="EQ75">
        <v>1</v>
      </c>
      <c r="ER75">
        <f t="shared" si="138"/>
        <v>15</v>
      </c>
      <c r="ES75" s="103">
        <f t="shared" si="139"/>
        <v>1.17E-2</v>
      </c>
      <c r="ET75">
        <v>1</v>
      </c>
      <c r="EU75">
        <f t="shared" si="140"/>
        <v>30</v>
      </c>
      <c r="EV75" s="103">
        <f t="shared" si="141"/>
        <v>4.6800000000000001E-2</v>
      </c>
      <c r="EW75">
        <v>1</v>
      </c>
      <c r="EX75">
        <f t="shared" si="142"/>
        <v>64</v>
      </c>
      <c r="FH75" s="116">
        <v>70</v>
      </c>
      <c r="FI75" s="116">
        <f t="shared" si="147"/>
        <v>63</v>
      </c>
      <c r="FJ75" s="116">
        <f t="shared" si="148"/>
        <v>1</v>
      </c>
      <c r="FK75" s="116" t="str">
        <f t="shared" si="149"/>
        <v>关羽专属武器-魂珠-7 9级</v>
      </c>
      <c r="FL75" s="116">
        <f t="shared" si="150"/>
        <v>7</v>
      </c>
      <c r="FM75" s="116">
        <f t="shared" si="151"/>
        <v>9</v>
      </c>
      <c r="FN75" s="116" t="str">
        <f t="shared" si="152"/>
        <v>金币</v>
      </c>
      <c r="FO75" s="116">
        <f t="shared" si="153"/>
        <v>15000</v>
      </c>
      <c r="FP75" s="116" t="str">
        <f t="shared" si="154"/>
        <v>专属强化石3</v>
      </c>
      <c r="FQ75" s="116">
        <f t="shared" si="155"/>
        <v>28</v>
      </c>
      <c r="FR75" s="116" t="str">
        <f t="shared" si="156"/>
        <v>专属强化石4</v>
      </c>
      <c r="FS75" s="116">
        <f t="shared" si="157"/>
        <v>10</v>
      </c>
      <c r="FT75" s="116">
        <f t="shared" si="158"/>
        <v>0.02</v>
      </c>
      <c r="FU75" s="116">
        <f t="shared" si="159"/>
        <v>1</v>
      </c>
      <c r="FV75" s="116">
        <f t="shared" si="160"/>
        <v>95</v>
      </c>
      <c r="FW75" s="116">
        <f t="shared" si="161"/>
        <v>0</v>
      </c>
      <c r="FX75" s="116">
        <f t="shared" si="162"/>
        <v>1</v>
      </c>
      <c r="FY75" s="116">
        <f t="shared" si="163"/>
        <v>22</v>
      </c>
      <c r="FZ75" s="116">
        <f t="shared" si="164"/>
        <v>7.9000000000000008E-3</v>
      </c>
      <c r="GA75" s="116">
        <f t="shared" si="165"/>
        <v>1</v>
      </c>
      <c r="GB75" s="116">
        <f t="shared" si="166"/>
        <v>44</v>
      </c>
      <c r="GC75" s="116">
        <f t="shared" si="167"/>
        <v>3.15E-2</v>
      </c>
      <c r="GD75" s="116">
        <f t="shared" si="168"/>
        <v>1</v>
      </c>
      <c r="GE75" s="116">
        <f t="shared" si="169"/>
        <v>95</v>
      </c>
    </row>
    <row r="76" spans="81:187" ht="16.5" x14ac:dyDescent="0.2">
      <c r="CU76" s="97">
        <v>60</v>
      </c>
      <c r="CV76" s="14">
        <f>INDEX(节奏总表!$BW$4:$BW$63,专属武器强化!CU76)</f>
        <v>150</v>
      </c>
      <c r="CW76" s="14">
        <f t="shared" si="131"/>
        <v>3300</v>
      </c>
      <c r="CX76" s="14">
        <f t="shared" si="132"/>
        <v>3330</v>
      </c>
      <c r="CY76" s="14">
        <f t="shared" si="133"/>
        <v>3150</v>
      </c>
      <c r="CZ76" s="14">
        <f t="shared" si="134"/>
        <v>1574</v>
      </c>
      <c r="DA76" s="97">
        <v>0</v>
      </c>
      <c r="DB76" s="97">
        <v>0</v>
      </c>
      <c r="DC76" s="14">
        <f t="shared" si="104"/>
        <v>0</v>
      </c>
      <c r="DD76" s="14">
        <f t="shared" si="105"/>
        <v>0</v>
      </c>
      <c r="DE76" s="14">
        <f t="shared" si="106"/>
        <v>0</v>
      </c>
      <c r="DF76" s="14">
        <f t="shared" si="107"/>
        <v>0</v>
      </c>
      <c r="DG76" s="97"/>
      <c r="DH76" s="97"/>
      <c r="DI76" s="97"/>
      <c r="DJ76" s="97"/>
      <c r="DK76" s="14">
        <f>CW76-SUM(DC$7:DC76)+SUM(DG$7:DG76)</f>
        <v>110.51999999999998</v>
      </c>
      <c r="DL76" s="14">
        <f>CX76-SUM(DD$7:DD76)+SUM(DH$7:DH76)</f>
        <v>257.73368421052692</v>
      </c>
      <c r="DM76" s="14">
        <f>CY76-SUM(DE$7:DE76)+SUM(DI$7:DI76)</f>
        <v>304.54631578947465</v>
      </c>
      <c r="DN76" s="14">
        <f>CZ76-SUM(DF$7:DF76)+SUM(DJ$7:DJ76)</f>
        <v>70.259999999999991</v>
      </c>
      <c r="DQ76" s="110">
        <v>71</v>
      </c>
      <c r="DR76" s="14">
        <f t="shared" si="143"/>
        <v>8</v>
      </c>
      <c r="DS76" s="14">
        <f t="shared" si="144"/>
        <v>8</v>
      </c>
      <c r="DT76" s="14">
        <f t="shared" si="135"/>
        <v>0</v>
      </c>
      <c r="DU76" s="14">
        <f t="shared" si="135"/>
        <v>0</v>
      </c>
      <c r="DV76" s="14">
        <f t="shared" si="135"/>
        <v>0</v>
      </c>
      <c r="DW76" s="14">
        <f t="shared" si="135"/>
        <v>1728.0386666666664</v>
      </c>
      <c r="DX76" s="14">
        <f t="shared" si="145"/>
        <v>4</v>
      </c>
      <c r="DY76" s="14">
        <f t="shared" si="146"/>
        <v>0</v>
      </c>
      <c r="EC76" s="117">
        <v>2</v>
      </c>
      <c r="ED76" s="117" t="s">
        <v>1038</v>
      </c>
      <c r="EE76" s="117">
        <v>15000</v>
      </c>
      <c r="EF76" t="s">
        <v>950</v>
      </c>
      <c r="EG76">
        <v>30</v>
      </c>
      <c r="EJ76">
        <f t="shared" si="137"/>
        <v>0.02</v>
      </c>
      <c r="EK76" s="117">
        <v>1</v>
      </c>
      <c r="EL76">
        <f t="shared" si="130"/>
        <v>86</v>
      </c>
      <c r="EN76">
        <f t="shared" si="136"/>
        <v>57.601288888888881</v>
      </c>
      <c r="EP76">
        <v>0</v>
      </c>
      <c r="EQ76">
        <v>1</v>
      </c>
      <c r="ER76">
        <f t="shared" si="138"/>
        <v>20</v>
      </c>
      <c r="ES76" s="103">
        <f t="shared" si="139"/>
        <v>8.6999999999999994E-3</v>
      </c>
      <c r="ET76">
        <v>1</v>
      </c>
      <c r="EU76">
        <f t="shared" si="140"/>
        <v>40</v>
      </c>
      <c r="EV76" s="103">
        <f t="shared" si="141"/>
        <v>3.4700000000000002E-2</v>
      </c>
      <c r="EW76">
        <v>1</v>
      </c>
      <c r="EX76">
        <f t="shared" si="142"/>
        <v>86</v>
      </c>
      <c r="FH76" s="116">
        <v>71</v>
      </c>
      <c r="FI76" s="116">
        <f t="shared" si="147"/>
        <v>0</v>
      </c>
      <c r="FJ76" s="116">
        <f t="shared" si="148"/>
        <v>1</v>
      </c>
      <c r="FK76" s="116" t="str">
        <f t="shared" si="149"/>
        <v>关羽专属武器-魂珠-8 0级</v>
      </c>
      <c r="FL76" s="116">
        <f t="shared" si="150"/>
        <v>8</v>
      </c>
      <c r="FM76" s="116">
        <f t="shared" si="151"/>
        <v>0</v>
      </c>
      <c r="FN76" s="116" t="str">
        <f t="shared" si="152"/>
        <v/>
      </c>
      <c r="FO76" s="116" t="str">
        <f t="shared" si="153"/>
        <v/>
      </c>
      <c r="FP76" s="116" t="str">
        <f t="shared" si="154"/>
        <v/>
      </c>
      <c r="FQ76" s="116" t="str">
        <f t="shared" si="155"/>
        <v/>
      </c>
      <c r="FR76" s="116" t="str">
        <f t="shared" si="156"/>
        <v/>
      </c>
      <c r="FS76" s="116" t="str">
        <f t="shared" si="157"/>
        <v/>
      </c>
      <c r="FT76" s="116" t="str">
        <f t="shared" si="158"/>
        <v/>
      </c>
      <c r="FU76" s="116" t="str">
        <f t="shared" si="159"/>
        <v/>
      </c>
      <c r="FV76" s="116" t="str">
        <f t="shared" si="160"/>
        <v/>
      </c>
      <c r="FW76" s="116" t="str">
        <f t="shared" si="161"/>
        <v/>
      </c>
      <c r="FX76" s="116" t="str">
        <f t="shared" si="162"/>
        <v/>
      </c>
      <c r="FY76" s="116" t="str">
        <f t="shared" si="163"/>
        <v/>
      </c>
      <c r="FZ76" s="116" t="str">
        <f t="shared" si="164"/>
        <v/>
      </c>
      <c r="GA76" s="116" t="str">
        <f t="shared" si="165"/>
        <v/>
      </c>
      <c r="GB76" s="116" t="str">
        <f t="shared" si="166"/>
        <v/>
      </c>
      <c r="GC76" s="116" t="str">
        <f t="shared" si="167"/>
        <v/>
      </c>
      <c r="GD76" s="116" t="str">
        <f t="shared" si="168"/>
        <v/>
      </c>
      <c r="GE76" s="116" t="str">
        <f t="shared" si="169"/>
        <v/>
      </c>
    </row>
    <row r="77" spans="81:187" ht="16.5" x14ac:dyDescent="0.2">
      <c r="CU77" s="15"/>
      <c r="CV77" s="15"/>
      <c r="CW77" s="15"/>
      <c r="CX77" s="15"/>
      <c r="CY77" s="15"/>
      <c r="CZ77" s="15"/>
      <c r="DQ77" s="110">
        <v>72</v>
      </c>
      <c r="DR77" s="14">
        <f t="shared" si="143"/>
        <v>8</v>
      </c>
      <c r="DS77" s="14">
        <f t="shared" si="144"/>
        <v>9</v>
      </c>
      <c r="DT77" s="14">
        <f t="shared" si="135"/>
        <v>0</v>
      </c>
      <c r="DU77" s="14">
        <f t="shared" si="135"/>
        <v>0</v>
      </c>
      <c r="DV77" s="14">
        <f t="shared" si="135"/>
        <v>0</v>
      </c>
      <c r="DW77" s="14">
        <f t="shared" si="135"/>
        <v>2795.3566666666666</v>
      </c>
      <c r="DX77" s="14">
        <f t="shared" si="145"/>
        <v>4</v>
      </c>
      <c r="DY77" s="14">
        <f t="shared" si="146"/>
        <v>0</v>
      </c>
      <c r="EC77" s="117">
        <v>2</v>
      </c>
      <c r="ED77" s="117" t="s">
        <v>1038</v>
      </c>
      <c r="EE77" s="117">
        <v>16000</v>
      </c>
      <c r="EF77" t="s">
        <v>950</v>
      </c>
      <c r="EG77">
        <v>30</v>
      </c>
      <c r="EJ77">
        <f t="shared" si="137"/>
        <v>0.01</v>
      </c>
      <c r="EK77" s="117">
        <v>1</v>
      </c>
      <c r="EL77">
        <f t="shared" si="130"/>
        <v>140</v>
      </c>
      <c r="EN77">
        <f t="shared" si="136"/>
        <v>93.178555555555548</v>
      </c>
      <c r="EP77">
        <v>0</v>
      </c>
      <c r="EQ77">
        <v>1</v>
      </c>
      <c r="ER77">
        <f t="shared" si="138"/>
        <v>33</v>
      </c>
      <c r="ES77" s="103">
        <f t="shared" si="139"/>
        <v>5.4000000000000003E-3</v>
      </c>
      <c r="ET77">
        <v>1</v>
      </c>
      <c r="EU77">
        <f t="shared" si="140"/>
        <v>65</v>
      </c>
      <c r="EV77" s="103">
        <f t="shared" si="141"/>
        <v>2.1499999999999998E-2</v>
      </c>
      <c r="EW77">
        <v>1</v>
      </c>
      <c r="EX77">
        <f t="shared" si="142"/>
        <v>140</v>
      </c>
      <c r="FH77" s="116">
        <v>72</v>
      </c>
      <c r="FI77" s="116">
        <f t="shared" si="147"/>
        <v>64</v>
      </c>
      <c r="FJ77" s="116">
        <f t="shared" si="148"/>
        <v>1</v>
      </c>
      <c r="FK77" s="116" t="str">
        <f t="shared" si="149"/>
        <v>关羽专属武器-魂珠-8 1级</v>
      </c>
      <c r="FL77" s="116">
        <f t="shared" si="150"/>
        <v>8</v>
      </c>
      <c r="FM77" s="116">
        <f t="shared" si="151"/>
        <v>1</v>
      </c>
      <c r="FN77" s="116" t="str">
        <f t="shared" si="152"/>
        <v>金币</v>
      </c>
      <c r="FO77" s="116">
        <f t="shared" si="153"/>
        <v>8000</v>
      </c>
      <c r="FP77" s="116" t="str">
        <f t="shared" si="154"/>
        <v>专属强化石4</v>
      </c>
      <c r="FQ77" s="116">
        <f t="shared" si="155"/>
        <v>5</v>
      </c>
      <c r="FR77" s="116" t="str">
        <f t="shared" si="156"/>
        <v/>
      </c>
      <c r="FS77" s="116" t="str">
        <f t="shared" si="157"/>
        <v/>
      </c>
      <c r="FT77" s="116">
        <f t="shared" si="158"/>
        <v>0.1</v>
      </c>
      <c r="FU77" s="116">
        <f t="shared" si="159"/>
        <v>1</v>
      </c>
      <c r="FV77" s="116">
        <f t="shared" si="160"/>
        <v>15</v>
      </c>
      <c r="FW77" s="116">
        <f t="shared" si="161"/>
        <v>0</v>
      </c>
      <c r="FX77" s="116">
        <f t="shared" si="162"/>
        <v>1</v>
      </c>
      <c r="FY77" s="116">
        <f t="shared" si="163"/>
        <v>4</v>
      </c>
      <c r="FZ77" s="116">
        <f t="shared" si="164"/>
        <v>4.9200000000000001E-2</v>
      </c>
      <c r="GA77" s="116">
        <f t="shared" si="165"/>
        <v>1</v>
      </c>
      <c r="GB77" s="116">
        <f t="shared" si="166"/>
        <v>7</v>
      </c>
      <c r="GC77" s="116">
        <f t="shared" si="167"/>
        <v>0.1968</v>
      </c>
      <c r="GD77" s="116">
        <f t="shared" si="168"/>
        <v>1</v>
      </c>
      <c r="GE77" s="116">
        <f t="shared" si="169"/>
        <v>15</v>
      </c>
    </row>
    <row r="78" spans="81:187" ht="16.5" x14ac:dyDescent="0.2">
      <c r="CU78" s="15"/>
      <c r="CV78" s="15"/>
      <c r="CW78" s="15"/>
      <c r="CX78" s="15"/>
      <c r="CY78" s="15"/>
      <c r="CZ78" s="15"/>
      <c r="FH78" s="116">
        <v>73</v>
      </c>
      <c r="FI78" s="116">
        <f t="shared" si="147"/>
        <v>65</v>
      </c>
      <c r="FJ78" s="116">
        <f t="shared" si="148"/>
        <v>1</v>
      </c>
      <c r="FK78" s="116" t="str">
        <f t="shared" si="149"/>
        <v>关羽专属武器-魂珠-8 2级</v>
      </c>
      <c r="FL78" s="116">
        <f t="shared" si="150"/>
        <v>8</v>
      </c>
      <c r="FM78" s="116">
        <f t="shared" si="151"/>
        <v>2</v>
      </c>
      <c r="FN78" s="116" t="str">
        <f t="shared" si="152"/>
        <v>金币</v>
      </c>
      <c r="FO78" s="116">
        <f t="shared" si="153"/>
        <v>9000</v>
      </c>
      <c r="FP78" s="116" t="str">
        <f t="shared" si="154"/>
        <v>专属强化石4</v>
      </c>
      <c r="FQ78" s="116">
        <f t="shared" si="155"/>
        <v>8</v>
      </c>
      <c r="FR78" s="116" t="str">
        <f t="shared" si="156"/>
        <v/>
      </c>
      <c r="FS78" s="116" t="str">
        <f t="shared" si="157"/>
        <v/>
      </c>
      <c r="FT78" s="116">
        <f t="shared" si="158"/>
        <v>0.08</v>
      </c>
      <c r="FU78" s="116">
        <f t="shared" si="159"/>
        <v>1</v>
      </c>
      <c r="FV78" s="116">
        <f t="shared" si="160"/>
        <v>19</v>
      </c>
      <c r="FW78" s="116">
        <f t="shared" si="161"/>
        <v>0</v>
      </c>
      <c r="FX78" s="116">
        <f t="shared" si="162"/>
        <v>1</v>
      </c>
      <c r="FY78" s="116">
        <f t="shared" si="163"/>
        <v>4</v>
      </c>
      <c r="FZ78" s="116">
        <f t="shared" si="164"/>
        <v>3.9399999999999998E-2</v>
      </c>
      <c r="GA78" s="116">
        <f t="shared" si="165"/>
        <v>1</v>
      </c>
      <c r="GB78" s="116">
        <f t="shared" si="166"/>
        <v>9</v>
      </c>
      <c r="GC78" s="116">
        <f t="shared" si="167"/>
        <v>0.15740000000000001</v>
      </c>
      <c r="GD78" s="116">
        <f t="shared" si="168"/>
        <v>1</v>
      </c>
      <c r="GE78" s="116">
        <f t="shared" si="169"/>
        <v>19</v>
      </c>
    </row>
    <row r="79" spans="81:187" ht="16.5" x14ac:dyDescent="0.2">
      <c r="CU79" s="15"/>
      <c r="CV79" s="15"/>
      <c r="CW79" s="15"/>
      <c r="CX79" s="15"/>
      <c r="CY79" s="15"/>
      <c r="CZ79" s="15"/>
      <c r="FH79" s="116">
        <v>74</v>
      </c>
      <c r="FI79" s="116">
        <f t="shared" si="147"/>
        <v>66</v>
      </c>
      <c r="FJ79" s="116">
        <f t="shared" si="148"/>
        <v>1</v>
      </c>
      <c r="FK79" s="116" t="str">
        <f t="shared" si="149"/>
        <v>关羽专属武器-魂珠-8 3级</v>
      </c>
      <c r="FL79" s="116">
        <f t="shared" si="150"/>
        <v>8</v>
      </c>
      <c r="FM79" s="116">
        <f t="shared" si="151"/>
        <v>3</v>
      </c>
      <c r="FN79" s="116" t="str">
        <f t="shared" si="152"/>
        <v>金币</v>
      </c>
      <c r="FO79" s="116">
        <f t="shared" si="153"/>
        <v>10000</v>
      </c>
      <c r="FP79" s="116" t="str">
        <f t="shared" si="154"/>
        <v>专属强化石4</v>
      </c>
      <c r="FQ79" s="116">
        <f t="shared" si="155"/>
        <v>10</v>
      </c>
      <c r="FR79" s="116" t="str">
        <f t="shared" si="156"/>
        <v/>
      </c>
      <c r="FS79" s="116" t="str">
        <f t="shared" si="157"/>
        <v/>
      </c>
      <c r="FT79" s="116">
        <f t="shared" si="158"/>
        <v>7.0000000000000007E-2</v>
      </c>
      <c r="FU79" s="116">
        <f t="shared" si="159"/>
        <v>1</v>
      </c>
      <c r="FV79" s="116">
        <f t="shared" si="160"/>
        <v>23</v>
      </c>
      <c r="FW79" s="116">
        <f t="shared" si="161"/>
        <v>0</v>
      </c>
      <c r="FX79" s="116">
        <f t="shared" si="162"/>
        <v>1</v>
      </c>
      <c r="FY79" s="116">
        <f t="shared" si="163"/>
        <v>5</v>
      </c>
      <c r="FZ79" s="116">
        <f t="shared" si="164"/>
        <v>3.2800000000000003E-2</v>
      </c>
      <c r="GA79" s="116">
        <f t="shared" si="165"/>
        <v>1</v>
      </c>
      <c r="GB79" s="116">
        <f t="shared" si="166"/>
        <v>11</v>
      </c>
      <c r="GC79" s="116">
        <f t="shared" si="167"/>
        <v>0.13120000000000001</v>
      </c>
      <c r="GD79" s="116">
        <f t="shared" si="168"/>
        <v>1</v>
      </c>
      <c r="GE79" s="116">
        <f t="shared" si="169"/>
        <v>23</v>
      </c>
    </row>
    <row r="80" spans="81:187" ht="16.5" x14ac:dyDescent="0.2">
      <c r="CU80" s="15"/>
      <c r="CV80" s="15"/>
      <c r="CW80" s="15"/>
      <c r="CX80" s="15"/>
      <c r="CY80" s="15"/>
      <c r="CZ80" s="15"/>
      <c r="FH80" s="116">
        <v>75</v>
      </c>
      <c r="FI80" s="116">
        <f t="shared" si="147"/>
        <v>67</v>
      </c>
      <c r="FJ80" s="116">
        <f t="shared" si="148"/>
        <v>1</v>
      </c>
      <c r="FK80" s="116" t="str">
        <f t="shared" si="149"/>
        <v>关羽专属武器-魂珠-8 4级</v>
      </c>
      <c r="FL80" s="116">
        <f t="shared" si="150"/>
        <v>8</v>
      </c>
      <c r="FM80" s="116">
        <f t="shared" si="151"/>
        <v>4</v>
      </c>
      <c r="FN80" s="116" t="str">
        <f t="shared" si="152"/>
        <v>金币</v>
      </c>
      <c r="FO80" s="116">
        <f t="shared" si="153"/>
        <v>11000</v>
      </c>
      <c r="FP80" s="116" t="str">
        <f t="shared" si="154"/>
        <v>专属强化石4</v>
      </c>
      <c r="FQ80" s="116">
        <f t="shared" si="155"/>
        <v>12</v>
      </c>
      <c r="FR80" s="116" t="str">
        <f t="shared" si="156"/>
        <v/>
      </c>
      <c r="FS80" s="116" t="str">
        <f t="shared" si="157"/>
        <v/>
      </c>
      <c r="FT80" s="116">
        <f t="shared" si="158"/>
        <v>0.05</v>
      </c>
      <c r="FU80" s="116">
        <f t="shared" si="159"/>
        <v>1</v>
      </c>
      <c r="FV80" s="116">
        <f t="shared" si="160"/>
        <v>32</v>
      </c>
      <c r="FW80" s="116">
        <f t="shared" si="161"/>
        <v>0</v>
      </c>
      <c r="FX80" s="116">
        <f t="shared" si="162"/>
        <v>1</v>
      </c>
      <c r="FY80" s="116">
        <f t="shared" si="163"/>
        <v>7</v>
      </c>
      <c r="FZ80" s="116">
        <f t="shared" si="164"/>
        <v>2.3599999999999999E-2</v>
      </c>
      <c r="GA80" s="116">
        <f t="shared" si="165"/>
        <v>1</v>
      </c>
      <c r="GB80" s="116">
        <f t="shared" si="166"/>
        <v>15</v>
      </c>
      <c r="GC80" s="116">
        <f t="shared" si="167"/>
        <v>9.4399999999999998E-2</v>
      </c>
      <c r="GD80" s="116">
        <f t="shared" si="168"/>
        <v>1</v>
      </c>
      <c r="GE80" s="116">
        <f t="shared" si="169"/>
        <v>32</v>
      </c>
    </row>
    <row r="81" spans="162:187" ht="16.5" x14ac:dyDescent="0.2">
      <c r="FH81" s="116">
        <v>76</v>
      </c>
      <c r="FI81" s="116">
        <f t="shared" si="147"/>
        <v>68</v>
      </c>
      <c r="FJ81" s="116">
        <f t="shared" si="148"/>
        <v>1</v>
      </c>
      <c r="FK81" s="116" t="str">
        <f t="shared" si="149"/>
        <v>关羽专属武器-魂珠-8 5级</v>
      </c>
      <c r="FL81" s="116">
        <f t="shared" si="150"/>
        <v>8</v>
      </c>
      <c r="FM81" s="116">
        <f t="shared" si="151"/>
        <v>5</v>
      </c>
      <c r="FN81" s="116" t="str">
        <f t="shared" si="152"/>
        <v>金币</v>
      </c>
      <c r="FO81" s="116">
        <f t="shared" si="153"/>
        <v>12000</v>
      </c>
      <c r="FP81" s="116" t="str">
        <f t="shared" si="154"/>
        <v>专属强化石4</v>
      </c>
      <c r="FQ81" s="116">
        <f t="shared" si="155"/>
        <v>15</v>
      </c>
      <c r="FR81" s="116" t="str">
        <f t="shared" si="156"/>
        <v/>
      </c>
      <c r="FS81" s="116" t="str">
        <f t="shared" si="157"/>
        <v/>
      </c>
      <c r="FT81" s="116">
        <f t="shared" si="158"/>
        <v>0.04</v>
      </c>
      <c r="FU81" s="116">
        <f t="shared" si="159"/>
        <v>1</v>
      </c>
      <c r="FV81" s="116">
        <f t="shared" si="160"/>
        <v>41</v>
      </c>
      <c r="FW81" s="116">
        <f t="shared" si="161"/>
        <v>0</v>
      </c>
      <c r="FX81" s="116">
        <f t="shared" si="162"/>
        <v>1</v>
      </c>
      <c r="FY81" s="116">
        <f t="shared" si="163"/>
        <v>9</v>
      </c>
      <c r="FZ81" s="116">
        <f t="shared" si="164"/>
        <v>1.84E-2</v>
      </c>
      <c r="GA81" s="116">
        <f t="shared" si="165"/>
        <v>1</v>
      </c>
      <c r="GB81" s="116">
        <f t="shared" si="166"/>
        <v>19</v>
      </c>
      <c r="GC81" s="116">
        <f t="shared" si="167"/>
        <v>7.3800000000000004E-2</v>
      </c>
      <c r="GD81" s="116">
        <f t="shared" si="168"/>
        <v>1</v>
      </c>
      <c r="GE81" s="116">
        <f t="shared" si="169"/>
        <v>41</v>
      </c>
    </row>
    <row r="82" spans="162:187" ht="16.5" x14ac:dyDescent="0.2">
      <c r="FH82" s="116">
        <v>77</v>
      </c>
      <c r="FI82" s="116">
        <f t="shared" si="147"/>
        <v>69</v>
      </c>
      <c r="FJ82" s="116">
        <f t="shared" si="148"/>
        <v>1</v>
      </c>
      <c r="FK82" s="116" t="str">
        <f t="shared" si="149"/>
        <v>关羽专属武器-魂珠-8 6级</v>
      </c>
      <c r="FL82" s="116">
        <f t="shared" si="150"/>
        <v>8</v>
      </c>
      <c r="FM82" s="116">
        <f t="shared" si="151"/>
        <v>6</v>
      </c>
      <c r="FN82" s="116" t="str">
        <f t="shared" si="152"/>
        <v>金币</v>
      </c>
      <c r="FO82" s="116">
        <f t="shared" si="153"/>
        <v>13000</v>
      </c>
      <c r="FP82" s="116" t="str">
        <f t="shared" si="154"/>
        <v>专属强化石4</v>
      </c>
      <c r="FQ82" s="116">
        <f t="shared" si="155"/>
        <v>18</v>
      </c>
      <c r="FR82" s="116" t="str">
        <f t="shared" si="156"/>
        <v/>
      </c>
      <c r="FS82" s="116" t="str">
        <f t="shared" si="157"/>
        <v/>
      </c>
      <c r="FT82" s="116">
        <f t="shared" si="158"/>
        <v>0.03</v>
      </c>
      <c r="FU82" s="116">
        <f t="shared" si="159"/>
        <v>1</v>
      </c>
      <c r="FV82" s="116">
        <f t="shared" si="160"/>
        <v>55</v>
      </c>
      <c r="FW82" s="116">
        <f t="shared" si="161"/>
        <v>0</v>
      </c>
      <c r="FX82" s="116">
        <f t="shared" si="162"/>
        <v>1</v>
      </c>
      <c r="FY82" s="116">
        <f t="shared" si="163"/>
        <v>13</v>
      </c>
      <c r="FZ82" s="116">
        <f t="shared" si="164"/>
        <v>1.3599999999999999E-2</v>
      </c>
      <c r="GA82" s="116">
        <f t="shared" si="165"/>
        <v>1</v>
      </c>
      <c r="GB82" s="116">
        <f t="shared" si="166"/>
        <v>26</v>
      </c>
      <c r="GC82" s="116">
        <f t="shared" si="167"/>
        <v>5.45E-2</v>
      </c>
      <c r="GD82" s="116">
        <f t="shared" si="168"/>
        <v>1</v>
      </c>
      <c r="GE82" s="116">
        <f t="shared" si="169"/>
        <v>55</v>
      </c>
    </row>
    <row r="83" spans="162:187" ht="16.5" x14ac:dyDescent="0.2">
      <c r="FH83" s="116">
        <v>78</v>
      </c>
      <c r="FI83" s="116">
        <f t="shared" si="147"/>
        <v>70</v>
      </c>
      <c r="FJ83" s="116">
        <f t="shared" si="148"/>
        <v>1</v>
      </c>
      <c r="FK83" s="116" t="str">
        <f t="shared" si="149"/>
        <v>关羽专属武器-魂珠-8 7级</v>
      </c>
      <c r="FL83" s="116">
        <f t="shared" si="150"/>
        <v>8</v>
      </c>
      <c r="FM83" s="116">
        <f t="shared" si="151"/>
        <v>7</v>
      </c>
      <c r="FN83" s="116" t="str">
        <f t="shared" si="152"/>
        <v>金币</v>
      </c>
      <c r="FO83" s="116">
        <f t="shared" si="153"/>
        <v>14000</v>
      </c>
      <c r="FP83" s="116" t="str">
        <f t="shared" si="154"/>
        <v>专属强化石4</v>
      </c>
      <c r="FQ83" s="116">
        <f t="shared" si="155"/>
        <v>25</v>
      </c>
      <c r="FR83" s="116" t="str">
        <f t="shared" si="156"/>
        <v/>
      </c>
      <c r="FS83" s="116" t="str">
        <f t="shared" si="157"/>
        <v/>
      </c>
      <c r="FT83" s="116">
        <f t="shared" si="158"/>
        <v>0.02</v>
      </c>
      <c r="FU83" s="116">
        <f t="shared" si="159"/>
        <v>1</v>
      </c>
      <c r="FV83" s="116">
        <f t="shared" si="160"/>
        <v>64</v>
      </c>
      <c r="FW83" s="116">
        <f t="shared" si="161"/>
        <v>0</v>
      </c>
      <c r="FX83" s="116">
        <f t="shared" si="162"/>
        <v>1</v>
      </c>
      <c r="FY83" s="116">
        <f t="shared" si="163"/>
        <v>15</v>
      </c>
      <c r="FZ83" s="116">
        <f t="shared" si="164"/>
        <v>1.17E-2</v>
      </c>
      <c r="GA83" s="116">
        <f t="shared" si="165"/>
        <v>1</v>
      </c>
      <c r="GB83" s="116">
        <f t="shared" si="166"/>
        <v>30</v>
      </c>
      <c r="GC83" s="116">
        <f t="shared" si="167"/>
        <v>4.6800000000000001E-2</v>
      </c>
      <c r="GD83" s="116">
        <f t="shared" si="168"/>
        <v>1</v>
      </c>
      <c r="GE83" s="116">
        <f t="shared" si="169"/>
        <v>64</v>
      </c>
    </row>
    <row r="84" spans="162:187" ht="16.5" x14ac:dyDescent="0.2">
      <c r="FH84" s="116">
        <v>79</v>
      </c>
      <c r="FI84" s="116">
        <f t="shared" si="147"/>
        <v>71</v>
      </c>
      <c r="FJ84" s="116">
        <f t="shared" si="148"/>
        <v>1</v>
      </c>
      <c r="FK84" s="116" t="str">
        <f t="shared" si="149"/>
        <v>关羽专属武器-魂珠-8 8级</v>
      </c>
      <c r="FL84" s="116">
        <f t="shared" si="150"/>
        <v>8</v>
      </c>
      <c r="FM84" s="116">
        <f t="shared" si="151"/>
        <v>8</v>
      </c>
      <c r="FN84" s="116" t="str">
        <f t="shared" si="152"/>
        <v>金币</v>
      </c>
      <c r="FO84" s="116">
        <f t="shared" si="153"/>
        <v>15000</v>
      </c>
      <c r="FP84" s="116" t="str">
        <f t="shared" si="154"/>
        <v>专属强化石4</v>
      </c>
      <c r="FQ84" s="116">
        <f t="shared" si="155"/>
        <v>30</v>
      </c>
      <c r="FR84" s="116" t="str">
        <f t="shared" si="156"/>
        <v/>
      </c>
      <c r="FS84" s="116" t="str">
        <f t="shared" si="157"/>
        <v/>
      </c>
      <c r="FT84" s="116">
        <f t="shared" si="158"/>
        <v>0.02</v>
      </c>
      <c r="FU84" s="116">
        <f t="shared" si="159"/>
        <v>1</v>
      </c>
      <c r="FV84" s="116">
        <f t="shared" si="160"/>
        <v>86</v>
      </c>
      <c r="FW84" s="116">
        <f t="shared" si="161"/>
        <v>0</v>
      </c>
      <c r="FX84" s="116">
        <f t="shared" si="162"/>
        <v>1</v>
      </c>
      <c r="FY84" s="116">
        <f t="shared" si="163"/>
        <v>20</v>
      </c>
      <c r="FZ84" s="116">
        <f t="shared" si="164"/>
        <v>8.6999999999999994E-3</v>
      </c>
      <c r="GA84" s="116">
        <f t="shared" si="165"/>
        <v>1</v>
      </c>
      <c r="GB84" s="116">
        <f t="shared" si="166"/>
        <v>40</v>
      </c>
      <c r="GC84" s="116">
        <f t="shared" si="167"/>
        <v>3.4700000000000002E-2</v>
      </c>
      <c r="GD84" s="116">
        <f t="shared" si="168"/>
        <v>1</v>
      </c>
      <c r="GE84" s="116">
        <f t="shared" si="169"/>
        <v>86</v>
      </c>
    </row>
    <row r="85" spans="162:187" ht="16.5" x14ac:dyDescent="0.2">
      <c r="FF85" s="117" t="b">
        <f>$FM86&gt;0</f>
        <v>0</v>
      </c>
      <c r="FH85" s="116">
        <v>80</v>
      </c>
      <c r="FI85" s="116">
        <f t="shared" si="147"/>
        <v>72</v>
      </c>
      <c r="FJ85" s="116">
        <f t="shared" si="148"/>
        <v>1</v>
      </c>
      <c r="FK85" s="116" t="str">
        <f t="shared" si="149"/>
        <v>关羽专属武器-魂珠-8 9级</v>
      </c>
      <c r="FL85" s="116">
        <f t="shared" si="150"/>
        <v>8</v>
      </c>
      <c r="FM85" s="116">
        <f t="shared" si="151"/>
        <v>9</v>
      </c>
      <c r="FN85" s="116" t="str">
        <f t="shared" si="152"/>
        <v>金币</v>
      </c>
      <c r="FO85" s="116">
        <f t="shared" si="153"/>
        <v>16000</v>
      </c>
      <c r="FP85" s="116" t="str">
        <f t="shared" si="154"/>
        <v>专属强化石4</v>
      </c>
      <c r="FQ85" s="116">
        <f t="shared" si="155"/>
        <v>30</v>
      </c>
      <c r="FR85" s="116" t="str">
        <f t="shared" si="156"/>
        <v/>
      </c>
      <c r="FS85" s="116" t="str">
        <f t="shared" si="157"/>
        <v/>
      </c>
      <c r="FT85" s="116">
        <f t="shared" si="158"/>
        <v>0.01</v>
      </c>
      <c r="FU85" s="116">
        <f t="shared" si="159"/>
        <v>1</v>
      </c>
      <c r="FV85" s="116">
        <f t="shared" si="160"/>
        <v>140</v>
      </c>
      <c r="FW85" s="116">
        <f t="shared" si="161"/>
        <v>0</v>
      </c>
      <c r="FX85" s="116">
        <f t="shared" si="162"/>
        <v>1</v>
      </c>
      <c r="FY85" s="116">
        <f t="shared" si="163"/>
        <v>33</v>
      </c>
      <c r="FZ85" s="116">
        <f t="shared" si="164"/>
        <v>5.4000000000000003E-3</v>
      </c>
      <c r="GA85" s="116">
        <f t="shared" si="165"/>
        <v>1</v>
      </c>
      <c r="GB85" s="116">
        <f t="shared" si="166"/>
        <v>65</v>
      </c>
      <c r="GC85" s="116">
        <f t="shared" si="167"/>
        <v>2.1499999999999998E-2</v>
      </c>
      <c r="GD85" s="116">
        <f t="shared" si="168"/>
        <v>1</v>
      </c>
      <c r="GE85" s="116">
        <f t="shared" si="169"/>
        <v>140</v>
      </c>
    </row>
    <row r="86" spans="162:187" ht="16.5" x14ac:dyDescent="0.2">
      <c r="FF86" s="117" t="e">
        <f>AND($FM86&gt;0,INDEX($EC$6:$EC$77,$FI86)&gt;=FN$3)</f>
        <v>#VALUE!</v>
      </c>
      <c r="FH86" s="116">
        <v>81</v>
      </c>
      <c r="FI86" s="116">
        <f t="shared" ref="FI86:FI149" si="170">IF(FM86&gt;0,(FL86-1)*9+FM86,0)</f>
        <v>0</v>
      </c>
      <c r="FJ86" s="116">
        <f t="shared" si="148"/>
        <v>2</v>
      </c>
      <c r="FK86" s="116" t="str">
        <f t="shared" ref="FK86:FK149" si="171">INDEX($FC$6:$FC$26,FJ86)&amp;"专属武器-魂珠-"&amp;FL86&amp;" "&amp;FM86&amp;"级"</f>
        <v>许褚专属武器-魂珠-1 0级</v>
      </c>
      <c r="FL86" s="116">
        <f t="shared" ref="FL86:FL149" si="172">INT((FH86-(FJ86-1)*80-1)/10)+1</f>
        <v>1</v>
      </c>
      <c r="FM86" s="116">
        <f t="shared" ref="FM86:FM149" si="173">FH86-(FJ86-1)*80-(FL86-1)*10-1</f>
        <v>0</v>
      </c>
      <c r="FN86" s="116" t="str">
        <f t="shared" si="152"/>
        <v/>
      </c>
      <c r="FO86" s="116" t="str">
        <f t="shared" si="153"/>
        <v/>
      </c>
      <c r="FP86" s="116" t="str">
        <f t="shared" si="154"/>
        <v/>
      </c>
      <c r="FQ86" s="116" t="str">
        <f t="shared" si="155"/>
        <v/>
      </c>
      <c r="FR86" s="116" t="str">
        <f t="shared" si="156"/>
        <v/>
      </c>
      <c r="FS86" s="116" t="str">
        <f t="shared" si="157"/>
        <v/>
      </c>
      <c r="FT86" s="116" t="str">
        <f t="shared" ref="FT86:FT149" si="174">IF($FM86&gt;0,INDEX(EJ$6:EJ$77,$FI86),"")</f>
        <v/>
      </c>
      <c r="FU86" s="116" t="str">
        <f t="shared" ref="FU86:FU149" si="175">IF($FM86&gt;0,INDEX(EK$6:EK$77,$FI86),"")</f>
        <v/>
      </c>
      <c r="FV86" s="116" t="str">
        <f t="shared" ref="FV86:FV149" si="176">IF($FM86&gt;0,INDEX(EL$6:EL$77,$FI86),"")</f>
        <v/>
      </c>
      <c r="FW86" s="116" t="str">
        <f t="shared" ref="FW86:FW149" si="177">IF($FM86&gt;0,INDEX(EP$6:EP$77,$FI86),"")</f>
        <v/>
      </c>
      <c r="FX86" s="116" t="str">
        <f t="shared" ref="FX86:FX149" si="178">IF($FM86&gt;0,INDEX(EQ$6:EQ$77,$FI86),"")</f>
        <v/>
      </c>
      <c r="FY86" s="116" t="str">
        <f t="shared" ref="FY86:FY149" si="179">IF($FM86&gt;0,INDEX(ER$6:ER$77,$FI86),"")</f>
        <v/>
      </c>
      <c r="FZ86" s="116" t="str">
        <f t="shared" ref="FZ86:FZ149" si="180">IF($FM86&gt;0,INDEX(ES$6:ES$77,$FI86),"")</f>
        <v/>
      </c>
      <c r="GA86" s="116" t="str">
        <f t="shared" ref="GA86:GA149" si="181">IF($FM86&gt;0,INDEX(ET$6:ET$77,$FI86),"")</f>
        <v/>
      </c>
      <c r="GB86" s="116" t="str">
        <f t="shared" ref="GB86:GB149" si="182">IF($FM86&gt;0,INDEX(EU$6:EU$77,$FI86),"")</f>
        <v/>
      </c>
      <c r="GC86" s="116" t="str">
        <f t="shared" ref="GC86:GC149" si="183">IF($FM86&gt;0,INDEX(EV$6:EV$77,$FI86),"")</f>
        <v/>
      </c>
      <c r="GD86" s="116" t="str">
        <f t="shared" ref="GD86:GD149" si="184">IF($FM86&gt;0,INDEX(EW$6:EW$77,$FI86),"")</f>
        <v/>
      </c>
      <c r="GE86" s="116" t="str">
        <f t="shared" ref="GE86:GE149" si="185">IF($FM86&gt;0,INDEX(EX$6:EX$77,$FI86),"")</f>
        <v/>
      </c>
    </row>
    <row r="87" spans="162:187" ht="16.5" x14ac:dyDescent="0.2">
      <c r="FH87" s="116">
        <v>82</v>
      </c>
      <c r="FI87" s="116">
        <f t="shared" si="170"/>
        <v>1</v>
      </c>
      <c r="FJ87" s="116">
        <f t="shared" si="148"/>
        <v>2</v>
      </c>
      <c r="FK87" s="116" t="str">
        <f t="shared" si="171"/>
        <v>许褚专属武器-魂珠-1 1级</v>
      </c>
      <c r="FL87" s="116">
        <f t="shared" si="172"/>
        <v>1</v>
      </c>
      <c r="FM87" s="116">
        <f t="shared" si="173"/>
        <v>1</v>
      </c>
      <c r="FN87" s="116" t="str">
        <f t="shared" si="152"/>
        <v>金币</v>
      </c>
      <c r="FO87" s="116">
        <f t="shared" si="153"/>
        <v>1000</v>
      </c>
      <c r="FP87" s="116" t="str">
        <f t="shared" si="154"/>
        <v>专属强化石1</v>
      </c>
      <c r="FQ87" s="116">
        <f t="shared" si="155"/>
        <v>1</v>
      </c>
      <c r="FR87" s="116" t="str">
        <f t="shared" si="156"/>
        <v/>
      </c>
      <c r="FS87" s="116" t="str">
        <f t="shared" si="157"/>
        <v/>
      </c>
      <c r="FT87" s="116">
        <f t="shared" si="174"/>
        <v>0.24</v>
      </c>
      <c r="FU87" s="116">
        <f t="shared" si="175"/>
        <v>1</v>
      </c>
      <c r="FV87" s="116">
        <f t="shared" si="176"/>
        <v>6</v>
      </c>
      <c r="FW87" s="116">
        <f t="shared" si="177"/>
        <v>0</v>
      </c>
      <c r="FX87" s="116">
        <f t="shared" si="178"/>
        <v>1</v>
      </c>
      <c r="FY87" s="116">
        <f t="shared" si="179"/>
        <v>1</v>
      </c>
      <c r="FZ87" s="116">
        <f t="shared" si="180"/>
        <v>0.11990000000000001</v>
      </c>
      <c r="GA87" s="116">
        <f t="shared" si="181"/>
        <v>1</v>
      </c>
      <c r="GB87" s="116">
        <f t="shared" si="182"/>
        <v>3</v>
      </c>
      <c r="GC87" s="116">
        <f t="shared" si="183"/>
        <v>0.47960000000000003</v>
      </c>
      <c r="GD87" s="116">
        <f t="shared" si="184"/>
        <v>1</v>
      </c>
      <c r="GE87" s="116">
        <f t="shared" si="185"/>
        <v>6</v>
      </c>
    </row>
    <row r="88" spans="162:187" ht="16.5" x14ac:dyDescent="0.2">
      <c r="FH88" s="116">
        <v>83</v>
      </c>
      <c r="FI88" s="116">
        <f t="shared" si="170"/>
        <v>2</v>
      </c>
      <c r="FJ88" s="116">
        <f t="shared" si="148"/>
        <v>2</v>
      </c>
      <c r="FK88" s="116" t="str">
        <f t="shared" si="171"/>
        <v>许褚专属武器-魂珠-1 2级</v>
      </c>
      <c r="FL88" s="116">
        <f t="shared" si="172"/>
        <v>1</v>
      </c>
      <c r="FM88" s="116">
        <f t="shared" si="173"/>
        <v>2</v>
      </c>
      <c r="FN88" s="116" t="str">
        <f t="shared" si="152"/>
        <v>金币</v>
      </c>
      <c r="FO88" s="116">
        <f t="shared" si="153"/>
        <v>2000</v>
      </c>
      <c r="FP88" s="116" t="str">
        <f t="shared" si="154"/>
        <v>专属强化石1</v>
      </c>
      <c r="FQ88" s="116">
        <f t="shared" si="155"/>
        <v>2</v>
      </c>
      <c r="FR88" s="116" t="str">
        <f t="shared" si="156"/>
        <v/>
      </c>
      <c r="FS88" s="116" t="str">
        <f t="shared" si="157"/>
        <v/>
      </c>
      <c r="FT88" s="116">
        <f t="shared" si="174"/>
        <v>0.24</v>
      </c>
      <c r="FU88" s="116">
        <f t="shared" si="175"/>
        <v>1</v>
      </c>
      <c r="FV88" s="116">
        <f t="shared" si="176"/>
        <v>6</v>
      </c>
      <c r="FW88" s="116">
        <f t="shared" si="177"/>
        <v>0</v>
      </c>
      <c r="FX88" s="116">
        <f t="shared" si="178"/>
        <v>1</v>
      </c>
      <c r="FY88" s="116">
        <f t="shared" si="179"/>
        <v>1</v>
      </c>
      <c r="FZ88" s="116">
        <f t="shared" si="180"/>
        <v>0.11990000000000001</v>
      </c>
      <c r="GA88" s="116">
        <f t="shared" si="181"/>
        <v>1</v>
      </c>
      <c r="GB88" s="116">
        <f t="shared" si="182"/>
        <v>3</v>
      </c>
      <c r="GC88" s="116">
        <f t="shared" si="183"/>
        <v>0.47960000000000003</v>
      </c>
      <c r="GD88" s="116">
        <f t="shared" si="184"/>
        <v>1</v>
      </c>
      <c r="GE88" s="116">
        <f t="shared" si="185"/>
        <v>6</v>
      </c>
    </row>
    <row r="89" spans="162:187" ht="16.5" x14ac:dyDescent="0.2">
      <c r="FH89" s="116">
        <v>84</v>
      </c>
      <c r="FI89" s="116">
        <f t="shared" si="170"/>
        <v>3</v>
      </c>
      <c r="FJ89" s="116">
        <f t="shared" si="148"/>
        <v>2</v>
      </c>
      <c r="FK89" s="116" t="str">
        <f t="shared" si="171"/>
        <v>许褚专属武器-魂珠-1 3级</v>
      </c>
      <c r="FL89" s="116">
        <f t="shared" si="172"/>
        <v>1</v>
      </c>
      <c r="FM89" s="116">
        <f t="shared" si="173"/>
        <v>3</v>
      </c>
      <c r="FN89" s="116" t="str">
        <f t="shared" si="152"/>
        <v>金币</v>
      </c>
      <c r="FO89" s="116">
        <f t="shared" si="153"/>
        <v>3000</v>
      </c>
      <c r="FP89" s="116" t="str">
        <f t="shared" si="154"/>
        <v>专属强化石1</v>
      </c>
      <c r="FQ89" s="116">
        <f t="shared" si="155"/>
        <v>3</v>
      </c>
      <c r="FR89" s="116" t="str">
        <f t="shared" si="156"/>
        <v/>
      </c>
      <c r="FS89" s="116" t="str">
        <f t="shared" si="157"/>
        <v/>
      </c>
      <c r="FT89" s="116">
        <f t="shared" si="174"/>
        <v>0.24</v>
      </c>
      <c r="FU89" s="116">
        <f t="shared" si="175"/>
        <v>1</v>
      </c>
      <c r="FV89" s="116">
        <f t="shared" si="176"/>
        <v>6</v>
      </c>
      <c r="FW89" s="116">
        <f t="shared" si="177"/>
        <v>0</v>
      </c>
      <c r="FX89" s="116">
        <f t="shared" si="178"/>
        <v>1</v>
      </c>
      <c r="FY89" s="116">
        <f t="shared" si="179"/>
        <v>1</v>
      </c>
      <c r="FZ89" s="116">
        <f t="shared" si="180"/>
        <v>0.11990000000000001</v>
      </c>
      <c r="GA89" s="116">
        <f t="shared" si="181"/>
        <v>1</v>
      </c>
      <c r="GB89" s="116">
        <f t="shared" si="182"/>
        <v>3</v>
      </c>
      <c r="GC89" s="116">
        <f t="shared" si="183"/>
        <v>0.47960000000000003</v>
      </c>
      <c r="GD89" s="116">
        <f t="shared" si="184"/>
        <v>1</v>
      </c>
      <c r="GE89" s="116">
        <f t="shared" si="185"/>
        <v>6</v>
      </c>
    </row>
    <row r="90" spans="162:187" ht="16.5" x14ac:dyDescent="0.2">
      <c r="FH90" s="116">
        <v>85</v>
      </c>
      <c r="FI90" s="116">
        <f t="shared" si="170"/>
        <v>4</v>
      </c>
      <c r="FJ90" s="116">
        <f t="shared" si="148"/>
        <v>2</v>
      </c>
      <c r="FK90" s="116" t="str">
        <f t="shared" si="171"/>
        <v>许褚专属武器-魂珠-1 4级</v>
      </c>
      <c r="FL90" s="116">
        <f t="shared" si="172"/>
        <v>1</v>
      </c>
      <c r="FM90" s="116">
        <f t="shared" si="173"/>
        <v>4</v>
      </c>
      <c r="FN90" s="116" t="str">
        <f t="shared" si="152"/>
        <v>金币</v>
      </c>
      <c r="FO90" s="116">
        <f t="shared" si="153"/>
        <v>4000</v>
      </c>
      <c r="FP90" s="116" t="str">
        <f t="shared" si="154"/>
        <v>专属强化石1</v>
      </c>
      <c r="FQ90" s="116">
        <f t="shared" si="155"/>
        <v>4</v>
      </c>
      <c r="FR90" s="116" t="str">
        <f t="shared" si="156"/>
        <v/>
      </c>
      <c r="FS90" s="116" t="str">
        <f t="shared" si="157"/>
        <v/>
      </c>
      <c r="FT90" s="116">
        <f t="shared" si="174"/>
        <v>0.19</v>
      </c>
      <c r="FU90" s="116">
        <f t="shared" si="175"/>
        <v>1</v>
      </c>
      <c r="FV90" s="116">
        <f t="shared" si="176"/>
        <v>8</v>
      </c>
      <c r="FW90" s="116">
        <f t="shared" si="177"/>
        <v>0</v>
      </c>
      <c r="FX90" s="116">
        <f t="shared" si="178"/>
        <v>1</v>
      </c>
      <c r="FY90" s="116">
        <f t="shared" si="179"/>
        <v>2</v>
      </c>
      <c r="FZ90" s="116">
        <f t="shared" si="180"/>
        <v>9.5899999999999999E-2</v>
      </c>
      <c r="GA90" s="116">
        <f t="shared" si="181"/>
        <v>1</v>
      </c>
      <c r="GB90" s="116">
        <f t="shared" si="182"/>
        <v>4</v>
      </c>
      <c r="GC90" s="116">
        <f t="shared" si="183"/>
        <v>0.38369999999999999</v>
      </c>
      <c r="GD90" s="116">
        <f t="shared" si="184"/>
        <v>1</v>
      </c>
      <c r="GE90" s="116">
        <f t="shared" si="185"/>
        <v>8</v>
      </c>
    </row>
    <row r="91" spans="162:187" ht="16.5" x14ac:dyDescent="0.2">
      <c r="FH91" s="116">
        <v>86</v>
      </c>
      <c r="FI91" s="116">
        <f t="shared" si="170"/>
        <v>5</v>
      </c>
      <c r="FJ91" s="116">
        <f t="shared" si="148"/>
        <v>2</v>
      </c>
      <c r="FK91" s="116" t="str">
        <f t="shared" si="171"/>
        <v>许褚专属武器-魂珠-1 5级</v>
      </c>
      <c r="FL91" s="116">
        <f t="shared" si="172"/>
        <v>1</v>
      </c>
      <c r="FM91" s="116">
        <f t="shared" si="173"/>
        <v>5</v>
      </c>
      <c r="FN91" s="116" t="str">
        <f t="shared" si="152"/>
        <v>金币</v>
      </c>
      <c r="FO91" s="116">
        <f t="shared" si="153"/>
        <v>5000</v>
      </c>
      <c r="FP91" s="116" t="str">
        <f t="shared" si="154"/>
        <v>专属强化石1</v>
      </c>
      <c r="FQ91" s="116">
        <f t="shared" si="155"/>
        <v>5</v>
      </c>
      <c r="FR91" s="116" t="str">
        <f t="shared" si="156"/>
        <v/>
      </c>
      <c r="FS91" s="116" t="str">
        <f t="shared" si="157"/>
        <v/>
      </c>
      <c r="FT91" s="116">
        <f t="shared" si="174"/>
        <v>0.15</v>
      </c>
      <c r="FU91" s="116">
        <f t="shared" si="175"/>
        <v>1</v>
      </c>
      <c r="FV91" s="116">
        <f t="shared" si="176"/>
        <v>10</v>
      </c>
      <c r="FW91" s="116">
        <f t="shared" si="177"/>
        <v>0</v>
      </c>
      <c r="FX91" s="116">
        <f t="shared" si="178"/>
        <v>1</v>
      </c>
      <c r="FY91" s="116">
        <f t="shared" si="179"/>
        <v>2</v>
      </c>
      <c r="FZ91" s="116">
        <f t="shared" si="180"/>
        <v>7.4899999999999994E-2</v>
      </c>
      <c r="GA91" s="116">
        <f t="shared" si="181"/>
        <v>1</v>
      </c>
      <c r="GB91" s="116">
        <f t="shared" si="182"/>
        <v>5</v>
      </c>
      <c r="GC91" s="116">
        <f t="shared" si="183"/>
        <v>0.29980000000000001</v>
      </c>
      <c r="GD91" s="116">
        <f t="shared" si="184"/>
        <v>1</v>
      </c>
      <c r="GE91" s="116">
        <f t="shared" si="185"/>
        <v>10</v>
      </c>
    </row>
    <row r="92" spans="162:187" ht="16.5" x14ac:dyDescent="0.2">
      <c r="FH92" s="116">
        <v>87</v>
      </c>
      <c r="FI92" s="116">
        <f t="shared" si="170"/>
        <v>6</v>
      </c>
      <c r="FJ92" s="116">
        <f t="shared" si="148"/>
        <v>2</v>
      </c>
      <c r="FK92" s="116" t="str">
        <f t="shared" si="171"/>
        <v>许褚专属武器-魂珠-1 6级</v>
      </c>
      <c r="FL92" s="116">
        <f t="shared" si="172"/>
        <v>1</v>
      </c>
      <c r="FM92" s="116">
        <f t="shared" si="173"/>
        <v>6</v>
      </c>
      <c r="FN92" s="116" t="str">
        <f t="shared" si="152"/>
        <v>金币</v>
      </c>
      <c r="FO92" s="116">
        <f t="shared" si="153"/>
        <v>6000</v>
      </c>
      <c r="FP92" s="116" t="str">
        <f t="shared" si="154"/>
        <v>专属强化石1</v>
      </c>
      <c r="FQ92" s="116">
        <f t="shared" si="155"/>
        <v>6</v>
      </c>
      <c r="FR92" s="116" t="str">
        <f t="shared" si="156"/>
        <v/>
      </c>
      <c r="FS92" s="116" t="str">
        <f t="shared" si="157"/>
        <v/>
      </c>
      <c r="FT92" s="116">
        <f t="shared" si="174"/>
        <v>0.11</v>
      </c>
      <c r="FU92" s="116">
        <f t="shared" si="175"/>
        <v>1</v>
      </c>
      <c r="FV92" s="116">
        <f t="shared" si="176"/>
        <v>14</v>
      </c>
      <c r="FW92" s="116">
        <f t="shared" si="177"/>
        <v>0</v>
      </c>
      <c r="FX92" s="116">
        <f t="shared" si="178"/>
        <v>1</v>
      </c>
      <c r="FY92" s="116">
        <f t="shared" si="179"/>
        <v>3</v>
      </c>
      <c r="FZ92" s="116">
        <f t="shared" si="180"/>
        <v>5.5300000000000002E-2</v>
      </c>
      <c r="GA92" s="116">
        <f t="shared" si="181"/>
        <v>1</v>
      </c>
      <c r="GB92" s="116">
        <f t="shared" si="182"/>
        <v>6</v>
      </c>
      <c r="GC92" s="116">
        <f t="shared" si="183"/>
        <v>0.22140000000000001</v>
      </c>
      <c r="GD92" s="116">
        <f t="shared" si="184"/>
        <v>1</v>
      </c>
      <c r="GE92" s="116">
        <f t="shared" si="185"/>
        <v>14</v>
      </c>
    </row>
    <row r="93" spans="162:187" ht="16.5" x14ac:dyDescent="0.2">
      <c r="FH93" s="116">
        <v>88</v>
      </c>
      <c r="FI93" s="116">
        <f t="shared" si="170"/>
        <v>7</v>
      </c>
      <c r="FJ93" s="116">
        <f t="shared" si="148"/>
        <v>2</v>
      </c>
      <c r="FK93" s="116" t="str">
        <f t="shared" si="171"/>
        <v>许褚专属武器-魂珠-1 7级</v>
      </c>
      <c r="FL93" s="116">
        <f t="shared" si="172"/>
        <v>1</v>
      </c>
      <c r="FM93" s="116">
        <f t="shared" si="173"/>
        <v>7</v>
      </c>
      <c r="FN93" s="116" t="str">
        <f t="shared" si="152"/>
        <v>金币</v>
      </c>
      <c r="FO93" s="116">
        <f t="shared" si="153"/>
        <v>7000</v>
      </c>
      <c r="FP93" s="116" t="str">
        <f t="shared" si="154"/>
        <v>专属强化石1</v>
      </c>
      <c r="FQ93" s="116">
        <f t="shared" si="155"/>
        <v>7</v>
      </c>
      <c r="FR93" s="116" t="str">
        <f t="shared" si="156"/>
        <v/>
      </c>
      <c r="FS93" s="116" t="str">
        <f t="shared" si="157"/>
        <v/>
      </c>
      <c r="FT93" s="116">
        <f t="shared" si="174"/>
        <v>0.08</v>
      </c>
      <c r="FU93" s="116">
        <f t="shared" si="175"/>
        <v>1</v>
      </c>
      <c r="FV93" s="116">
        <f t="shared" si="176"/>
        <v>19</v>
      </c>
      <c r="FW93" s="116">
        <f t="shared" si="177"/>
        <v>0</v>
      </c>
      <c r="FX93" s="116">
        <f t="shared" si="178"/>
        <v>1</v>
      </c>
      <c r="FY93" s="116">
        <f t="shared" si="179"/>
        <v>4</v>
      </c>
      <c r="FZ93" s="116">
        <f t="shared" si="180"/>
        <v>0.04</v>
      </c>
      <c r="GA93" s="116">
        <f t="shared" si="181"/>
        <v>1</v>
      </c>
      <c r="GB93" s="116">
        <f t="shared" si="182"/>
        <v>9</v>
      </c>
      <c r="GC93" s="116">
        <f t="shared" si="183"/>
        <v>0.15989999999999999</v>
      </c>
      <c r="GD93" s="116">
        <f t="shared" si="184"/>
        <v>1</v>
      </c>
      <c r="GE93" s="116">
        <f t="shared" si="185"/>
        <v>19</v>
      </c>
    </row>
    <row r="94" spans="162:187" ht="16.5" x14ac:dyDescent="0.2">
      <c r="FH94" s="116">
        <v>89</v>
      </c>
      <c r="FI94" s="116">
        <f t="shared" si="170"/>
        <v>8</v>
      </c>
      <c r="FJ94" s="116">
        <f t="shared" si="148"/>
        <v>2</v>
      </c>
      <c r="FK94" s="116" t="str">
        <f t="shared" si="171"/>
        <v>许褚专属武器-魂珠-1 8级</v>
      </c>
      <c r="FL94" s="116">
        <f t="shared" si="172"/>
        <v>1</v>
      </c>
      <c r="FM94" s="116">
        <f t="shared" si="173"/>
        <v>8</v>
      </c>
      <c r="FN94" s="116" t="str">
        <f t="shared" si="152"/>
        <v>金币</v>
      </c>
      <c r="FO94" s="116">
        <f t="shared" si="153"/>
        <v>8000</v>
      </c>
      <c r="FP94" s="116" t="str">
        <f t="shared" si="154"/>
        <v>专属强化石1</v>
      </c>
      <c r="FQ94" s="116">
        <f t="shared" si="155"/>
        <v>8</v>
      </c>
      <c r="FR94" s="116" t="str">
        <f t="shared" si="156"/>
        <v/>
      </c>
      <c r="FS94" s="116" t="str">
        <f t="shared" si="157"/>
        <v/>
      </c>
      <c r="FT94" s="116">
        <f t="shared" si="174"/>
        <v>0.06</v>
      </c>
      <c r="FU94" s="116">
        <f t="shared" si="175"/>
        <v>1</v>
      </c>
      <c r="FV94" s="116">
        <f t="shared" si="176"/>
        <v>27</v>
      </c>
      <c r="FW94" s="116">
        <f t="shared" si="177"/>
        <v>0</v>
      </c>
      <c r="FX94" s="116">
        <f t="shared" si="178"/>
        <v>1</v>
      </c>
      <c r="FY94" s="116">
        <f t="shared" si="179"/>
        <v>6</v>
      </c>
      <c r="FZ94" s="116">
        <f t="shared" si="180"/>
        <v>2.8199999999999999E-2</v>
      </c>
      <c r="GA94" s="116">
        <f t="shared" si="181"/>
        <v>1</v>
      </c>
      <c r="GB94" s="116">
        <f t="shared" si="182"/>
        <v>12</v>
      </c>
      <c r="GC94" s="116">
        <f t="shared" si="183"/>
        <v>0.1128</v>
      </c>
      <c r="GD94" s="116">
        <f t="shared" si="184"/>
        <v>1</v>
      </c>
      <c r="GE94" s="116">
        <f t="shared" si="185"/>
        <v>27</v>
      </c>
    </row>
    <row r="95" spans="162:187" ht="16.5" x14ac:dyDescent="0.2">
      <c r="FH95" s="116">
        <v>90</v>
      </c>
      <c r="FI95" s="116">
        <f t="shared" si="170"/>
        <v>9</v>
      </c>
      <c r="FJ95" s="116">
        <f t="shared" si="148"/>
        <v>2</v>
      </c>
      <c r="FK95" s="116" t="str">
        <f t="shared" si="171"/>
        <v>许褚专属武器-魂珠-1 9级</v>
      </c>
      <c r="FL95" s="116">
        <f t="shared" si="172"/>
        <v>1</v>
      </c>
      <c r="FM95" s="116">
        <f t="shared" si="173"/>
        <v>9</v>
      </c>
      <c r="FN95" s="116" t="str">
        <f t="shared" si="152"/>
        <v>金币</v>
      </c>
      <c r="FO95" s="116">
        <f t="shared" si="153"/>
        <v>9000</v>
      </c>
      <c r="FP95" s="116" t="str">
        <f t="shared" si="154"/>
        <v>专属强化石1</v>
      </c>
      <c r="FQ95" s="116">
        <f t="shared" si="155"/>
        <v>10</v>
      </c>
      <c r="FR95" s="116" t="str">
        <f t="shared" si="156"/>
        <v/>
      </c>
      <c r="FS95" s="116" t="str">
        <f t="shared" si="157"/>
        <v/>
      </c>
      <c r="FT95" s="116">
        <f t="shared" si="174"/>
        <v>0.04</v>
      </c>
      <c r="FU95" s="116">
        <f t="shared" si="175"/>
        <v>1</v>
      </c>
      <c r="FV95" s="116">
        <f t="shared" si="176"/>
        <v>34</v>
      </c>
      <c r="FW95" s="116">
        <f t="shared" si="177"/>
        <v>0</v>
      </c>
      <c r="FX95" s="116">
        <f t="shared" si="178"/>
        <v>1</v>
      </c>
      <c r="FY95" s="116">
        <f t="shared" si="179"/>
        <v>8</v>
      </c>
      <c r="FZ95" s="116">
        <f t="shared" si="180"/>
        <v>2.18E-2</v>
      </c>
      <c r="GA95" s="116">
        <f t="shared" si="181"/>
        <v>1</v>
      </c>
      <c r="GB95" s="116">
        <f t="shared" si="182"/>
        <v>16</v>
      </c>
      <c r="GC95" s="116">
        <f t="shared" si="183"/>
        <v>8.72E-2</v>
      </c>
      <c r="GD95" s="116">
        <f t="shared" si="184"/>
        <v>1</v>
      </c>
      <c r="GE95" s="116">
        <f t="shared" si="185"/>
        <v>34</v>
      </c>
    </row>
    <row r="96" spans="162:187" ht="16.5" x14ac:dyDescent="0.2">
      <c r="FH96" s="116">
        <v>91</v>
      </c>
      <c r="FI96" s="116">
        <f t="shared" si="170"/>
        <v>0</v>
      </c>
      <c r="FJ96" s="116">
        <f t="shared" si="148"/>
        <v>2</v>
      </c>
      <c r="FK96" s="116" t="str">
        <f t="shared" si="171"/>
        <v>许褚专属武器-魂珠-2 0级</v>
      </c>
      <c r="FL96" s="116">
        <f t="shared" si="172"/>
        <v>2</v>
      </c>
      <c r="FM96" s="116">
        <f t="shared" si="173"/>
        <v>0</v>
      </c>
      <c r="FN96" s="116" t="str">
        <f t="shared" si="152"/>
        <v/>
      </c>
      <c r="FO96" s="116" t="str">
        <f t="shared" si="153"/>
        <v/>
      </c>
      <c r="FP96" s="116" t="str">
        <f t="shared" si="154"/>
        <v/>
      </c>
      <c r="FQ96" s="116" t="str">
        <f t="shared" si="155"/>
        <v/>
      </c>
      <c r="FR96" s="116" t="str">
        <f t="shared" si="156"/>
        <v/>
      </c>
      <c r="FS96" s="116" t="str">
        <f t="shared" si="157"/>
        <v/>
      </c>
      <c r="FT96" s="116" t="str">
        <f t="shared" si="174"/>
        <v/>
      </c>
      <c r="FU96" s="116" t="str">
        <f t="shared" si="175"/>
        <v/>
      </c>
      <c r="FV96" s="116" t="str">
        <f t="shared" si="176"/>
        <v/>
      </c>
      <c r="FW96" s="116" t="str">
        <f t="shared" si="177"/>
        <v/>
      </c>
      <c r="FX96" s="116" t="str">
        <f t="shared" si="178"/>
        <v/>
      </c>
      <c r="FY96" s="116" t="str">
        <f t="shared" si="179"/>
        <v/>
      </c>
      <c r="FZ96" s="116" t="str">
        <f t="shared" si="180"/>
        <v/>
      </c>
      <c r="GA96" s="116" t="str">
        <f t="shared" si="181"/>
        <v/>
      </c>
      <c r="GB96" s="116" t="str">
        <f t="shared" si="182"/>
        <v/>
      </c>
      <c r="GC96" s="116" t="str">
        <f t="shared" si="183"/>
        <v/>
      </c>
      <c r="GD96" s="116" t="str">
        <f t="shared" si="184"/>
        <v/>
      </c>
      <c r="GE96" s="116" t="str">
        <f t="shared" si="185"/>
        <v/>
      </c>
    </row>
    <row r="97" spans="164:187" ht="16.5" x14ac:dyDescent="0.2">
      <c r="FH97" s="116">
        <v>92</v>
      </c>
      <c r="FI97" s="116">
        <f t="shared" si="170"/>
        <v>10</v>
      </c>
      <c r="FJ97" s="116">
        <f t="shared" si="148"/>
        <v>2</v>
      </c>
      <c r="FK97" s="116" t="str">
        <f t="shared" si="171"/>
        <v>许褚专属武器-魂珠-2 1级</v>
      </c>
      <c r="FL97" s="116">
        <f t="shared" si="172"/>
        <v>2</v>
      </c>
      <c r="FM97" s="116">
        <f t="shared" si="173"/>
        <v>1</v>
      </c>
      <c r="FN97" s="116" t="str">
        <f t="shared" si="152"/>
        <v>金币</v>
      </c>
      <c r="FO97" s="116">
        <f t="shared" si="153"/>
        <v>2000</v>
      </c>
      <c r="FP97" s="116" t="str">
        <f t="shared" si="154"/>
        <v>专属强化石1</v>
      </c>
      <c r="FQ97" s="116">
        <f t="shared" si="155"/>
        <v>3</v>
      </c>
      <c r="FR97" s="116" t="str">
        <f t="shared" si="156"/>
        <v>专属强化石2</v>
      </c>
      <c r="FS97" s="116">
        <f t="shared" si="157"/>
        <v>1</v>
      </c>
      <c r="FT97" s="116">
        <f t="shared" si="174"/>
        <v>0.28999999999999998</v>
      </c>
      <c r="FU97" s="116">
        <f t="shared" si="175"/>
        <v>1</v>
      </c>
      <c r="FV97" s="116">
        <f t="shared" si="176"/>
        <v>5</v>
      </c>
      <c r="FW97" s="116">
        <f t="shared" si="177"/>
        <v>0</v>
      </c>
      <c r="FX97" s="116">
        <f t="shared" si="178"/>
        <v>1</v>
      </c>
      <c r="FY97" s="116">
        <f t="shared" si="179"/>
        <v>1</v>
      </c>
      <c r="FZ97" s="116">
        <f t="shared" si="180"/>
        <v>0.14480000000000001</v>
      </c>
      <c r="GA97" s="116">
        <f t="shared" si="181"/>
        <v>1</v>
      </c>
      <c r="GB97" s="116">
        <f t="shared" si="182"/>
        <v>2</v>
      </c>
      <c r="GC97" s="116">
        <f t="shared" si="183"/>
        <v>0.57920000000000005</v>
      </c>
      <c r="GD97" s="116">
        <f t="shared" si="184"/>
        <v>1</v>
      </c>
      <c r="GE97" s="116">
        <f t="shared" si="185"/>
        <v>5</v>
      </c>
    </row>
    <row r="98" spans="164:187" ht="16.5" x14ac:dyDescent="0.2">
      <c r="FH98" s="116">
        <v>93</v>
      </c>
      <c r="FI98" s="116">
        <f t="shared" si="170"/>
        <v>11</v>
      </c>
      <c r="FJ98" s="116">
        <f t="shared" si="148"/>
        <v>2</v>
      </c>
      <c r="FK98" s="116" t="str">
        <f t="shared" si="171"/>
        <v>许褚专属武器-魂珠-2 2级</v>
      </c>
      <c r="FL98" s="116">
        <f t="shared" si="172"/>
        <v>2</v>
      </c>
      <c r="FM98" s="116">
        <f t="shared" si="173"/>
        <v>2</v>
      </c>
      <c r="FN98" s="116" t="str">
        <f t="shared" si="152"/>
        <v>金币</v>
      </c>
      <c r="FO98" s="116">
        <f t="shared" si="153"/>
        <v>3000</v>
      </c>
      <c r="FP98" s="116" t="str">
        <f t="shared" si="154"/>
        <v>专属强化石1</v>
      </c>
      <c r="FQ98" s="116">
        <f t="shared" si="155"/>
        <v>3</v>
      </c>
      <c r="FR98" s="116" t="str">
        <f t="shared" si="156"/>
        <v>专属强化石2</v>
      </c>
      <c r="FS98" s="116">
        <f t="shared" si="157"/>
        <v>1</v>
      </c>
      <c r="FT98" s="116">
        <f t="shared" si="174"/>
        <v>0.14000000000000001</v>
      </c>
      <c r="FU98" s="116">
        <f t="shared" si="175"/>
        <v>1</v>
      </c>
      <c r="FV98" s="116">
        <f t="shared" si="176"/>
        <v>10</v>
      </c>
      <c r="FW98" s="116">
        <f t="shared" si="177"/>
        <v>0</v>
      </c>
      <c r="FX98" s="116">
        <f t="shared" si="178"/>
        <v>1</v>
      </c>
      <c r="FY98" s="116">
        <f t="shared" si="179"/>
        <v>2</v>
      </c>
      <c r="FZ98" s="116">
        <f t="shared" si="180"/>
        <v>7.2400000000000006E-2</v>
      </c>
      <c r="GA98" s="116">
        <f t="shared" si="181"/>
        <v>1</v>
      </c>
      <c r="GB98" s="116">
        <f t="shared" si="182"/>
        <v>5</v>
      </c>
      <c r="GC98" s="116">
        <f t="shared" si="183"/>
        <v>0.28960000000000002</v>
      </c>
      <c r="GD98" s="116">
        <f t="shared" si="184"/>
        <v>1</v>
      </c>
      <c r="GE98" s="116">
        <f t="shared" si="185"/>
        <v>10</v>
      </c>
    </row>
    <row r="99" spans="164:187" ht="16.5" x14ac:dyDescent="0.2">
      <c r="FH99" s="116">
        <v>94</v>
      </c>
      <c r="FI99" s="116">
        <f t="shared" si="170"/>
        <v>12</v>
      </c>
      <c r="FJ99" s="116">
        <f t="shared" si="148"/>
        <v>2</v>
      </c>
      <c r="FK99" s="116" t="str">
        <f t="shared" si="171"/>
        <v>许褚专属武器-魂珠-2 3级</v>
      </c>
      <c r="FL99" s="116">
        <f t="shared" si="172"/>
        <v>2</v>
      </c>
      <c r="FM99" s="116">
        <f t="shared" si="173"/>
        <v>3</v>
      </c>
      <c r="FN99" s="116" t="str">
        <f t="shared" si="152"/>
        <v>金币</v>
      </c>
      <c r="FO99" s="116">
        <f t="shared" si="153"/>
        <v>4000</v>
      </c>
      <c r="FP99" s="116" t="str">
        <f t="shared" si="154"/>
        <v>专属强化石1</v>
      </c>
      <c r="FQ99" s="116">
        <f t="shared" si="155"/>
        <v>6</v>
      </c>
      <c r="FR99" s="116" t="str">
        <f t="shared" si="156"/>
        <v>专属强化石2</v>
      </c>
      <c r="FS99" s="116">
        <f t="shared" si="157"/>
        <v>2</v>
      </c>
      <c r="FT99" s="116">
        <f t="shared" si="174"/>
        <v>0.19</v>
      </c>
      <c r="FU99" s="116">
        <f t="shared" si="175"/>
        <v>1</v>
      </c>
      <c r="FV99" s="116">
        <f t="shared" si="176"/>
        <v>8</v>
      </c>
      <c r="FW99" s="116">
        <f t="shared" si="177"/>
        <v>0</v>
      </c>
      <c r="FX99" s="116">
        <f t="shared" si="178"/>
        <v>1</v>
      </c>
      <c r="FY99" s="116">
        <f t="shared" si="179"/>
        <v>2</v>
      </c>
      <c r="FZ99" s="116">
        <f t="shared" si="180"/>
        <v>9.6500000000000002E-2</v>
      </c>
      <c r="GA99" s="116">
        <f t="shared" si="181"/>
        <v>1</v>
      </c>
      <c r="GB99" s="116">
        <f t="shared" si="182"/>
        <v>4</v>
      </c>
      <c r="GC99" s="116">
        <f t="shared" si="183"/>
        <v>0.3861</v>
      </c>
      <c r="GD99" s="116">
        <f t="shared" si="184"/>
        <v>1</v>
      </c>
      <c r="GE99" s="116">
        <f t="shared" si="185"/>
        <v>8</v>
      </c>
    </row>
    <row r="100" spans="164:187" ht="16.5" x14ac:dyDescent="0.2">
      <c r="FH100" s="116">
        <v>95</v>
      </c>
      <c r="FI100" s="116">
        <f t="shared" si="170"/>
        <v>13</v>
      </c>
      <c r="FJ100" s="116">
        <f t="shared" si="148"/>
        <v>2</v>
      </c>
      <c r="FK100" s="116" t="str">
        <f t="shared" si="171"/>
        <v>许褚专属武器-魂珠-2 4级</v>
      </c>
      <c r="FL100" s="116">
        <f t="shared" si="172"/>
        <v>2</v>
      </c>
      <c r="FM100" s="116">
        <f t="shared" si="173"/>
        <v>4</v>
      </c>
      <c r="FN100" s="116" t="str">
        <f t="shared" si="152"/>
        <v>金币</v>
      </c>
      <c r="FO100" s="116">
        <f t="shared" si="153"/>
        <v>5000</v>
      </c>
      <c r="FP100" s="116" t="str">
        <f t="shared" si="154"/>
        <v>专属强化石1</v>
      </c>
      <c r="FQ100" s="116">
        <f t="shared" si="155"/>
        <v>6</v>
      </c>
      <c r="FR100" s="116" t="str">
        <f t="shared" si="156"/>
        <v>专属强化石2</v>
      </c>
      <c r="FS100" s="116">
        <f t="shared" si="157"/>
        <v>2</v>
      </c>
      <c r="FT100" s="116">
        <f t="shared" si="174"/>
        <v>0.12</v>
      </c>
      <c r="FU100" s="116">
        <f t="shared" si="175"/>
        <v>1</v>
      </c>
      <c r="FV100" s="116">
        <f t="shared" si="176"/>
        <v>13</v>
      </c>
      <c r="FW100" s="116">
        <f t="shared" si="177"/>
        <v>0</v>
      </c>
      <c r="FX100" s="116">
        <f t="shared" si="178"/>
        <v>1</v>
      </c>
      <c r="FY100" s="116">
        <f t="shared" si="179"/>
        <v>3</v>
      </c>
      <c r="FZ100" s="116">
        <f t="shared" si="180"/>
        <v>5.79E-2</v>
      </c>
      <c r="GA100" s="116">
        <f t="shared" si="181"/>
        <v>1</v>
      </c>
      <c r="GB100" s="116">
        <f t="shared" si="182"/>
        <v>6</v>
      </c>
      <c r="GC100" s="116">
        <f t="shared" si="183"/>
        <v>0.23169999999999999</v>
      </c>
      <c r="GD100" s="116">
        <f t="shared" si="184"/>
        <v>1</v>
      </c>
      <c r="GE100" s="116">
        <f t="shared" si="185"/>
        <v>13</v>
      </c>
    </row>
    <row r="101" spans="164:187" ht="16.5" x14ac:dyDescent="0.2">
      <c r="FH101" s="116">
        <v>96</v>
      </c>
      <c r="FI101" s="116">
        <f t="shared" si="170"/>
        <v>14</v>
      </c>
      <c r="FJ101" s="116">
        <f t="shared" si="148"/>
        <v>2</v>
      </c>
      <c r="FK101" s="116" t="str">
        <f t="shared" si="171"/>
        <v>许褚专属武器-魂珠-2 5级</v>
      </c>
      <c r="FL101" s="116">
        <f t="shared" si="172"/>
        <v>2</v>
      </c>
      <c r="FM101" s="116">
        <f t="shared" si="173"/>
        <v>5</v>
      </c>
      <c r="FN101" s="116" t="str">
        <f t="shared" si="152"/>
        <v>金币</v>
      </c>
      <c r="FO101" s="116">
        <f t="shared" si="153"/>
        <v>6000</v>
      </c>
      <c r="FP101" s="116" t="str">
        <f t="shared" si="154"/>
        <v>专属强化石1</v>
      </c>
      <c r="FQ101" s="116">
        <f t="shared" si="155"/>
        <v>9</v>
      </c>
      <c r="FR101" s="116" t="str">
        <f t="shared" si="156"/>
        <v>专属强化石2</v>
      </c>
      <c r="FS101" s="116">
        <f t="shared" si="157"/>
        <v>3</v>
      </c>
      <c r="FT101" s="116">
        <f t="shared" si="174"/>
        <v>0.11</v>
      </c>
      <c r="FU101" s="116">
        <f t="shared" si="175"/>
        <v>1</v>
      </c>
      <c r="FV101" s="116">
        <f t="shared" si="176"/>
        <v>14</v>
      </c>
      <c r="FW101" s="116">
        <f t="shared" si="177"/>
        <v>0</v>
      </c>
      <c r="FX101" s="116">
        <f t="shared" si="178"/>
        <v>1</v>
      </c>
      <c r="FY101" s="116">
        <f t="shared" si="179"/>
        <v>3</v>
      </c>
      <c r="FZ101" s="116">
        <f t="shared" si="180"/>
        <v>5.4300000000000001E-2</v>
      </c>
      <c r="GA101" s="116">
        <f t="shared" si="181"/>
        <v>1</v>
      </c>
      <c r="GB101" s="116">
        <f t="shared" si="182"/>
        <v>6</v>
      </c>
      <c r="GC101" s="116">
        <f t="shared" si="183"/>
        <v>0.2172</v>
      </c>
      <c r="GD101" s="116">
        <f t="shared" si="184"/>
        <v>1</v>
      </c>
      <c r="GE101" s="116">
        <f t="shared" si="185"/>
        <v>14</v>
      </c>
    </row>
    <row r="102" spans="164:187" ht="16.5" x14ac:dyDescent="0.2">
      <c r="FH102" s="116">
        <v>97</v>
      </c>
      <c r="FI102" s="116">
        <f t="shared" si="170"/>
        <v>15</v>
      </c>
      <c r="FJ102" s="116">
        <f t="shared" si="148"/>
        <v>2</v>
      </c>
      <c r="FK102" s="116" t="str">
        <f t="shared" si="171"/>
        <v>许褚专属武器-魂珠-2 6级</v>
      </c>
      <c r="FL102" s="116">
        <f t="shared" si="172"/>
        <v>2</v>
      </c>
      <c r="FM102" s="116">
        <f t="shared" si="173"/>
        <v>6</v>
      </c>
      <c r="FN102" s="116" t="str">
        <f t="shared" si="152"/>
        <v>金币</v>
      </c>
      <c r="FO102" s="116">
        <f t="shared" si="153"/>
        <v>7000</v>
      </c>
      <c r="FP102" s="116" t="str">
        <f t="shared" si="154"/>
        <v>专属强化石1</v>
      </c>
      <c r="FQ102" s="116">
        <f t="shared" si="155"/>
        <v>12</v>
      </c>
      <c r="FR102" s="116" t="str">
        <f t="shared" si="156"/>
        <v>专属强化石2</v>
      </c>
      <c r="FS102" s="116">
        <f t="shared" si="157"/>
        <v>4</v>
      </c>
      <c r="FT102" s="116">
        <f t="shared" si="174"/>
        <v>0.09</v>
      </c>
      <c r="FU102" s="116">
        <f t="shared" si="175"/>
        <v>1</v>
      </c>
      <c r="FV102" s="116">
        <f t="shared" si="176"/>
        <v>17</v>
      </c>
      <c r="FW102" s="116">
        <f t="shared" si="177"/>
        <v>0</v>
      </c>
      <c r="FX102" s="116">
        <f t="shared" si="178"/>
        <v>1</v>
      </c>
      <c r="FY102" s="116">
        <f t="shared" si="179"/>
        <v>4</v>
      </c>
      <c r="FZ102" s="116">
        <f t="shared" si="180"/>
        <v>4.4600000000000001E-2</v>
      </c>
      <c r="GA102" s="116">
        <f t="shared" si="181"/>
        <v>1</v>
      </c>
      <c r="GB102" s="116">
        <f t="shared" si="182"/>
        <v>8</v>
      </c>
      <c r="GC102" s="116">
        <f t="shared" si="183"/>
        <v>0.1782</v>
      </c>
      <c r="GD102" s="116">
        <f t="shared" si="184"/>
        <v>1</v>
      </c>
      <c r="GE102" s="116">
        <f t="shared" si="185"/>
        <v>17</v>
      </c>
    </row>
    <row r="103" spans="164:187" ht="16.5" x14ac:dyDescent="0.2">
      <c r="FH103" s="116">
        <v>98</v>
      </c>
      <c r="FI103" s="116">
        <f t="shared" si="170"/>
        <v>16</v>
      </c>
      <c r="FJ103" s="116">
        <f t="shared" si="148"/>
        <v>2</v>
      </c>
      <c r="FK103" s="116" t="str">
        <f t="shared" si="171"/>
        <v>许褚专属武器-魂珠-2 7级</v>
      </c>
      <c r="FL103" s="116">
        <f t="shared" si="172"/>
        <v>2</v>
      </c>
      <c r="FM103" s="116">
        <f t="shared" si="173"/>
        <v>7</v>
      </c>
      <c r="FN103" s="116" t="str">
        <f t="shared" si="152"/>
        <v>金币</v>
      </c>
      <c r="FO103" s="116">
        <f t="shared" si="153"/>
        <v>8000</v>
      </c>
      <c r="FP103" s="116" t="str">
        <f t="shared" si="154"/>
        <v>专属强化石1</v>
      </c>
      <c r="FQ103" s="116">
        <f t="shared" si="155"/>
        <v>15</v>
      </c>
      <c r="FR103" s="116" t="str">
        <f t="shared" si="156"/>
        <v>专属强化石2</v>
      </c>
      <c r="FS103" s="116">
        <f t="shared" si="157"/>
        <v>5</v>
      </c>
      <c r="FT103" s="116">
        <f t="shared" si="174"/>
        <v>7.0000000000000007E-2</v>
      </c>
      <c r="FU103" s="116">
        <f t="shared" si="175"/>
        <v>1</v>
      </c>
      <c r="FV103" s="116">
        <f t="shared" si="176"/>
        <v>22</v>
      </c>
      <c r="FW103" s="116">
        <f t="shared" si="177"/>
        <v>0</v>
      </c>
      <c r="FX103" s="116">
        <f t="shared" si="178"/>
        <v>1</v>
      </c>
      <c r="FY103" s="116">
        <f t="shared" si="179"/>
        <v>5</v>
      </c>
      <c r="FZ103" s="116">
        <f t="shared" si="180"/>
        <v>3.4500000000000003E-2</v>
      </c>
      <c r="GA103" s="116">
        <f t="shared" si="181"/>
        <v>1</v>
      </c>
      <c r="GB103" s="116">
        <f t="shared" si="182"/>
        <v>10</v>
      </c>
      <c r="GC103" s="116">
        <f t="shared" si="183"/>
        <v>0.13789999999999999</v>
      </c>
      <c r="GD103" s="116">
        <f t="shared" si="184"/>
        <v>1</v>
      </c>
      <c r="GE103" s="116">
        <f t="shared" si="185"/>
        <v>22</v>
      </c>
    </row>
    <row r="104" spans="164:187" ht="16.5" x14ac:dyDescent="0.2">
      <c r="FH104" s="116">
        <v>99</v>
      </c>
      <c r="FI104" s="116">
        <f t="shared" si="170"/>
        <v>17</v>
      </c>
      <c r="FJ104" s="116">
        <f t="shared" si="148"/>
        <v>2</v>
      </c>
      <c r="FK104" s="116" t="str">
        <f t="shared" si="171"/>
        <v>许褚专属武器-魂珠-2 8级</v>
      </c>
      <c r="FL104" s="116">
        <f t="shared" si="172"/>
        <v>2</v>
      </c>
      <c r="FM104" s="116">
        <f t="shared" si="173"/>
        <v>8</v>
      </c>
      <c r="FN104" s="116" t="str">
        <f t="shared" si="152"/>
        <v>金币</v>
      </c>
      <c r="FO104" s="116">
        <f t="shared" si="153"/>
        <v>9000</v>
      </c>
      <c r="FP104" s="116" t="str">
        <f t="shared" si="154"/>
        <v>专属强化石1</v>
      </c>
      <c r="FQ104" s="116">
        <f t="shared" si="155"/>
        <v>18</v>
      </c>
      <c r="FR104" s="116" t="str">
        <f t="shared" si="156"/>
        <v>专属强化石2</v>
      </c>
      <c r="FS104" s="116">
        <f t="shared" si="157"/>
        <v>6</v>
      </c>
      <c r="FT104" s="116">
        <f t="shared" si="174"/>
        <v>0.05</v>
      </c>
      <c r="FU104" s="116">
        <f t="shared" si="175"/>
        <v>1</v>
      </c>
      <c r="FV104" s="116">
        <f t="shared" si="176"/>
        <v>29</v>
      </c>
      <c r="FW104" s="116">
        <f t="shared" si="177"/>
        <v>0</v>
      </c>
      <c r="FX104" s="116">
        <f t="shared" si="178"/>
        <v>1</v>
      </c>
      <c r="FY104" s="116">
        <f t="shared" si="179"/>
        <v>7</v>
      </c>
      <c r="FZ104" s="116">
        <f t="shared" si="180"/>
        <v>2.5600000000000001E-2</v>
      </c>
      <c r="GA104" s="116">
        <f t="shared" si="181"/>
        <v>1</v>
      </c>
      <c r="GB104" s="116">
        <f t="shared" si="182"/>
        <v>14</v>
      </c>
      <c r="GC104" s="116">
        <f t="shared" si="183"/>
        <v>0.1022</v>
      </c>
      <c r="GD104" s="116">
        <f t="shared" si="184"/>
        <v>1</v>
      </c>
      <c r="GE104" s="116">
        <f t="shared" si="185"/>
        <v>29</v>
      </c>
    </row>
    <row r="105" spans="164:187" ht="16.5" x14ac:dyDescent="0.2">
      <c r="FH105" s="116">
        <v>100</v>
      </c>
      <c r="FI105" s="116">
        <f t="shared" si="170"/>
        <v>18</v>
      </c>
      <c r="FJ105" s="116">
        <f t="shared" si="148"/>
        <v>2</v>
      </c>
      <c r="FK105" s="116" t="str">
        <f t="shared" si="171"/>
        <v>许褚专属武器-魂珠-2 9级</v>
      </c>
      <c r="FL105" s="116">
        <f t="shared" si="172"/>
        <v>2</v>
      </c>
      <c r="FM105" s="116">
        <f t="shared" si="173"/>
        <v>9</v>
      </c>
      <c r="FN105" s="116" t="str">
        <f t="shared" si="152"/>
        <v>金币</v>
      </c>
      <c r="FO105" s="116">
        <f t="shared" si="153"/>
        <v>10000</v>
      </c>
      <c r="FP105" s="116" t="str">
        <f t="shared" si="154"/>
        <v>专属强化石1</v>
      </c>
      <c r="FQ105" s="116">
        <f t="shared" si="155"/>
        <v>24</v>
      </c>
      <c r="FR105" s="116" t="str">
        <f t="shared" si="156"/>
        <v>专属强化石2</v>
      </c>
      <c r="FS105" s="116">
        <f t="shared" si="157"/>
        <v>8</v>
      </c>
      <c r="FT105" s="116">
        <f t="shared" si="174"/>
        <v>0.04</v>
      </c>
      <c r="FU105" s="116">
        <f t="shared" si="175"/>
        <v>1</v>
      </c>
      <c r="FV105" s="116">
        <f t="shared" si="176"/>
        <v>36</v>
      </c>
      <c r="FW105" s="116">
        <f t="shared" si="177"/>
        <v>0</v>
      </c>
      <c r="FX105" s="116">
        <f t="shared" si="178"/>
        <v>1</v>
      </c>
      <c r="FY105" s="116">
        <f t="shared" si="179"/>
        <v>8</v>
      </c>
      <c r="FZ105" s="116">
        <f t="shared" si="180"/>
        <v>2.1100000000000001E-2</v>
      </c>
      <c r="GA105" s="116">
        <f t="shared" si="181"/>
        <v>1</v>
      </c>
      <c r="GB105" s="116">
        <f t="shared" si="182"/>
        <v>17</v>
      </c>
      <c r="GC105" s="116">
        <f t="shared" si="183"/>
        <v>8.4199999999999997E-2</v>
      </c>
      <c r="GD105" s="116">
        <f t="shared" si="184"/>
        <v>1</v>
      </c>
      <c r="GE105" s="116">
        <f t="shared" si="185"/>
        <v>36</v>
      </c>
    </row>
    <row r="106" spans="164:187" ht="16.5" x14ac:dyDescent="0.2">
      <c r="FH106" s="116">
        <v>101</v>
      </c>
      <c r="FI106" s="116">
        <f t="shared" si="170"/>
        <v>0</v>
      </c>
      <c r="FJ106" s="116">
        <f t="shared" si="148"/>
        <v>2</v>
      </c>
      <c r="FK106" s="116" t="str">
        <f t="shared" si="171"/>
        <v>许褚专属武器-魂珠-3 0级</v>
      </c>
      <c r="FL106" s="116">
        <f t="shared" si="172"/>
        <v>3</v>
      </c>
      <c r="FM106" s="116">
        <f t="shared" si="173"/>
        <v>0</v>
      </c>
      <c r="FN106" s="116" t="str">
        <f t="shared" si="152"/>
        <v/>
      </c>
      <c r="FO106" s="116" t="str">
        <f t="shared" si="153"/>
        <v/>
      </c>
      <c r="FP106" s="116" t="str">
        <f t="shared" si="154"/>
        <v/>
      </c>
      <c r="FQ106" s="116" t="str">
        <f t="shared" si="155"/>
        <v/>
      </c>
      <c r="FR106" s="116" t="str">
        <f t="shared" si="156"/>
        <v/>
      </c>
      <c r="FS106" s="116" t="str">
        <f t="shared" si="157"/>
        <v/>
      </c>
      <c r="FT106" s="116" t="str">
        <f t="shared" si="174"/>
        <v/>
      </c>
      <c r="FU106" s="116" t="str">
        <f t="shared" si="175"/>
        <v/>
      </c>
      <c r="FV106" s="116" t="str">
        <f t="shared" si="176"/>
        <v/>
      </c>
      <c r="FW106" s="116" t="str">
        <f t="shared" si="177"/>
        <v/>
      </c>
      <c r="FX106" s="116" t="str">
        <f t="shared" si="178"/>
        <v/>
      </c>
      <c r="FY106" s="116" t="str">
        <f t="shared" si="179"/>
        <v/>
      </c>
      <c r="FZ106" s="116" t="str">
        <f t="shared" si="180"/>
        <v/>
      </c>
      <c r="GA106" s="116" t="str">
        <f t="shared" si="181"/>
        <v/>
      </c>
      <c r="GB106" s="116" t="str">
        <f t="shared" si="182"/>
        <v/>
      </c>
      <c r="GC106" s="116" t="str">
        <f t="shared" si="183"/>
        <v/>
      </c>
      <c r="GD106" s="116" t="str">
        <f t="shared" si="184"/>
        <v/>
      </c>
      <c r="GE106" s="116" t="str">
        <f t="shared" si="185"/>
        <v/>
      </c>
    </row>
    <row r="107" spans="164:187" ht="16.5" x14ac:dyDescent="0.2">
      <c r="FH107" s="116">
        <v>102</v>
      </c>
      <c r="FI107" s="116">
        <f t="shared" si="170"/>
        <v>19</v>
      </c>
      <c r="FJ107" s="116">
        <f t="shared" si="148"/>
        <v>2</v>
      </c>
      <c r="FK107" s="116" t="str">
        <f t="shared" si="171"/>
        <v>许褚专属武器-魂珠-3 1级</v>
      </c>
      <c r="FL107" s="116">
        <f t="shared" si="172"/>
        <v>3</v>
      </c>
      <c r="FM107" s="116">
        <f t="shared" si="173"/>
        <v>1</v>
      </c>
      <c r="FN107" s="116" t="str">
        <f t="shared" si="152"/>
        <v>金币</v>
      </c>
      <c r="FO107" s="116">
        <f t="shared" si="153"/>
        <v>3000</v>
      </c>
      <c r="FP107" s="116" t="str">
        <f t="shared" si="154"/>
        <v>专属强化石1</v>
      </c>
      <c r="FQ107" s="116">
        <f t="shared" si="155"/>
        <v>4</v>
      </c>
      <c r="FR107" s="116" t="str">
        <f t="shared" si="156"/>
        <v>专属强化石2</v>
      </c>
      <c r="FS107" s="116">
        <f t="shared" si="157"/>
        <v>2</v>
      </c>
      <c r="FT107" s="116">
        <f t="shared" si="174"/>
        <v>0.23</v>
      </c>
      <c r="FU107" s="116">
        <f t="shared" si="175"/>
        <v>1</v>
      </c>
      <c r="FV107" s="116">
        <f t="shared" si="176"/>
        <v>6</v>
      </c>
      <c r="FW107" s="116">
        <f t="shared" si="177"/>
        <v>0</v>
      </c>
      <c r="FX107" s="116">
        <f t="shared" si="178"/>
        <v>1</v>
      </c>
      <c r="FY107" s="116">
        <f t="shared" si="179"/>
        <v>2</v>
      </c>
      <c r="FZ107" s="116">
        <f t="shared" si="180"/>
        <v>0.1158</v>
      </c>
      <c r="GA107" s="116">
        <f t="shared" si="181"/>
        <v>1</v>
      </c>
      <c r="GB107" s="116">
        <f t="shared" si="182"/>
        <v>3</v>
      </c>
      <c r="GC107" s="116">
        <f t="shared" si="183"/>
        <v>0.46329999999999999</v>
      </c>
      <c r="GD107" s="116">
        <f t="shared" si="184"/>
        <v>1</v>
      </c>
      <c r="GE107" s="116">
        <f t="shared" si="185"/>
        <v>6</v>
      </c>
    </row>
    <row r="108" spans="164:187" ht="16.5" x14ac:dyDescent="0.2">
      <c r="FH108" s="116">
        <v>103</v>
      </c>
      <c r="FI108" s="116">
        <f t="shared" si="170"/>
        <v>20</v>
      </c>
      <c r="FJ108" s="116">
        <f t="shared" si="148"/>
        <v>2</v>
      </c>
      <c r="FK108" s="116" t="str">
        <f t="shared" si="171"/>
        <v>许褚专属武器-魂珠-3 2级</v>
      </c>
      <c r="FL108" s="116">
        <f t="shared" si="172"/>
        <v>3</v>
      </c>
      <c r="FM108" s="116">
        <f t="shared" si="173"/>
        <v>2</v>
      </c>
      <c r="FN108" s="116" t="str">
        <f t="shared" si="152"/>
        <v>金币</v>
      </c>
      <c r="FO108" s="116">
        <f t="shared" si="153"/>
        <v>4000</v>
      </c>
      <c r="FP108" s="116" t="str">
        <f t="shared" si="154"/>
        <v>专属强化石1</v>
      </c>
      <c r="FQ108" s="116">
        <f t="shared" si="155"/>
        <v>4</v>
      </c>
      <c r="FR108" s="116" t="str">
        <f t="shared" si="156"/>
        <v>专属强化石2</v>
      </c>
      <c r="FS108" s="116">
        <f t="shared" si="157"/>
        <v>2</v>
      </c>
      <c r="FT108" s="116">
        <f t="shared" si="174"/>
        <v>0.12</v>
      </c>
      <c r="FU108" s="116">
        <f t="shared" si="175"/>
        <v>1</v>
      </c>
      <c r="FV108" s="116">
        <f t="shared" si="176"/>
        <v>13</v>
      </c>
      <c r="FW108" s="116">
        <f t="shared" si="177"/>
        <v>0</v>
      </c>
      <c r="FX108" s="116">
        <f t="shared" si="178"/>
        <v>1</v>
      </c>
      <c r="FY108" s="116">
        <f t="shared" si="179"/>
        <v>3</v>
      </c>
      <c r="FZ108" s="116">
        <f t="shared" si="180"/>
        <v>5.79E-2</v>
      </c>
      <c r="GA108" s="116">
        <f t="shared" si="181"/>
        <v>1</v>
      </c>
      <c r="GB108" s="116">
        <f t="shared" si="182"/>
        <v>6</v>
      </c>
      <c r="GC108" s="116">
        <f t="shared" si="183"/>
        <v>0.23169999999999999</v>
      </c>
      <c r="GD108" s="116">
        <f t="shared" si="184"/>
        <v>1</v>
      </c>
      <c r="GE108" s="116">
        <f t="shared" si="185"/>
        <v>13</v>
      </c>
    </row>
    <row r="109" spans="164:187" ht="16.5" x14ac:dyDescent="0.2">
      <c r="FH109" s="116">
        <v>104</v>
      </c>
      <c r="FI109" s="116">
        <f t="shared" si="170"/>
        <v>21</v>
      </c>
      <c r="FJ109" s="116">
        <f t="shared" si="148"/>
        <v>2</v>
      </c>
      <c r="FK109" s="116" t="str">
        <f t="shared" si="171"/>
        <v>许褚专属武器-魂珠-3 3级</v>
      </c>
      <c r="FL109" s="116">
        <f t="shared" si="172"/>
        <v>3</v>
      </c>
      <c r="FM109" s="116">
        <f t="shared" si="173"/>
        <v>3</v>
      </c>
      <c r="FN109" s="116" t="str">
        <f t="shared" si="152"/>
        <v>金币</v>
      </c>
      <c r="FO109" s="116">
        <f t="shared" si="153"/>
        <v>5000</v>
      </c>
      <c r="FP109" s="116" t="str">
        <f t="shared" si="154"/>
        <v>专属强化石1</v>
      </c>
      <c r="FQ109" s="116">
        <f t="shared" si="155"/>
        <v>6</v>
      </c>
      <c r="FR109" s="116" t="str">
        <f t="shared" si="156"/>
        <v>专属强化石2</v>
      </c>
      <c r="FS109" s="116">
        <f t="shared" si="157"/>
        <v>3</v>
      </c>
      <c r="FT109" s="116">
        <f t="shared" si="174"/>
        <v>0.12</v>
      </c>
      <c r="FU109" s="116">
        <f t="shared" si="175"/>
        <v>1</v>
      </c>
      <c r="FV109" s="116">
        <f t="shared" si="176"/>
        <v>13</v>
      </c>
      <c r="FW109" s="116">
        <f t="shared" si="177"/>
        <v>0</v>
      </c>
      <c r="FX109" s="116">
        <f t="shared" si="178"/>
        <v>1</v>
      </c>
      <c r="FY109" s="116">
        <f t="shared" si="179"/>
        <v>3</v>
      </c>
      <c r="FZ109" s="116">
        <f t="shared" si="180"/>
        <v>5.79E-2</v>
      </c>
      <c r="GA109" s="116">
        <f t="shared" si="181"/>
        <v>1</v>
      </c>
      <c r="GB109" s="116">
        <f t="shared" si="182"/>
        <v>6</v>
      </c>
      <c r="GC109" s="116">
        <f t="shared" si="183"/>
        <v>0.23169999999999999</v>
      </c>
      <c r="GD109" s="116">
        <f t="shared" si="184"/>
        <v>1</v>
      </c>
      <c r="GE109" s="116">
        <f t="shared" si="185"/>
        <v>13</v>
      </c>
    </row>
    <row r="110" spans="164:187" ht="16.5" x14ac:dyDescent="0.2">
      <c r="FH110" s="116">
        <v>105</v>
      </c>
      <c r="FI110" s="116">
        <f t="shared" si="170"/>
        <v>22</v>
      </c>
      <c r="FJ110" s="116">
        <f t="shared" si="148"/>
        <v>2</v>
      </c>
      <c r="FK110" s="116" t="str">
        <f t="shared" si="171"/>
        <v>许褚专属武器-魂珠-3 4级</v>
      </c>
      <c r="FL110" s="116">
        <f t="shared" si="172"/>
        <v>3</v>
      </c>
      <c r="FM110" s="116">
        <f t="shared" si="173"/>
        <v>4</v>
      </c>
      <c r="FN110" s="116" t="str">
        <f t="shared" si="152"/>
        <v>金币</v>
      </c>
      <c r="FO110" s="116">
        <f t="shared" si="153"/>
        <v>6000</v>
      </c>
      <c r="FP110" s="116" t="str">
        <f t="shared" si="154"/>
        <v>专属强化石1</v>
      </c>
      <c r="FQ110" s="116">
        <f t="shared" si="155"/>
        <v>6</v>
      </c>
      <c r="FR110" s="116" t="str">
        <f t="shared" si="156"/>
        <v>专属强化石2</v>
      </c>
      <c r="FS110" s="116">
        <f t="shared" si="157"/>
        <v>3</v>
      </c>
      <c r="FT110" s="116">
        <f t="shared" si="174"/>
        <v>7.0000000000000007E-2</v>
      </c>
      <c r="FU110" s="116">
        <f t="shared" si="175"/>
        <v>1</v>
      </c>
      <c r="FV110" s="116">
        <f t="shared" si="176"/>
        <v>22</v>
      </c>
      <c r="FW110" s="116">
        <f t="shared" si="177"/>
        <v>0</v>
      </c>
      <c r="FX110" s="116">
        <f t="shared" si="178"/>
        <v>1</v>
      </c>
      <c r="FY110" s="116">
        <f t="shared" si="179"/>
        <v>5</v>
      </c>
      <c r="FZ110" s="116">
        <f t="shared" si="180"/>
        <v>3.4700000000000002E-2</v>
      </c>
      <c r="GA110" s="116">
        <f t="shared" si="181"/>
        <v>1</v>
      </c>
      <c r="GB110" s="116">
        <f t="shared" si="182"/>
        <v>10</v>
      </c>
      <c r="GC110" s="116">
        <f t="shared" si="183"/>
        <v>0.13900000000000001</v>
      </c>
      <c r="GD110" s="116">
        <f t="shared" si="184"/>
        <v>1</v>
      </c>
      <c r="GE110" s="116">
        <f t="shared" si="185"/>
        <v>22</v>
      </c>
    </row>
    <row r="111" spans="164:187" ht="16.5" x14ac:dyDescent="0.2">
      <c r="FH111" s="116">
        <v>106</v>
      </c>
      <c r="FI111" s="116">
        <f t="shared" si="170"/>
        <v>23</v>
      </c>
      <c r="FJ111" s="116">
        <f t="shared" si="148"/>
        <v>2</v>
      </c>
      <c r="FK111" s="116" t="str">
        <f t="shared" si="171"/>
        <v>许褚专属武器-魂珠-3 5级</v>
      </c>
      <c r="FL111" s="116">
        <f t="shared" si="172"/>
        <v>3</v>
      </c>
      <c r="FM111" s="116">
        <f t="shared" si="173"/>
        <v>5</v>
      </c>
      <c r="FN111" s="116" t="str">
        <f t="shared" si="152"/>
        <v>金币</v>
      </c>
      <c r="FO111" s="116">
        <f t="shared" si="153"/>
        <v>7000</v>
      </c>
      <c r="FP111" s="116" t="str">
        <f t="shared" si="154"/>
        <v>专属强化石1</v>
      </c>
      <c r="FQ111" s="116">
        <f t="shared" si="155"/>
        <v>8</v>
      </c>
      <c r="FR111" s="116" t="str">
        <f t="shared" si="156"/>
        <v>专属强化石2</v>
      </c>
      <c r="FS111" s="116">
        <f t="shared" si="157"/>
        <v>4</v>
      </c>
      <c r="FT111" s="116">
        <f t="shared" si="174"/>
        <v>0.06</v>
      </c>
      <c r="FU111" s="116">
        <f t="shared" si="175"/>
        <v>1</v>
      </c>
      <c r="FV111" s="116">
        <f t="shared" si="176"/>
        <v>26</v>
      </c>
      <c r="FW111" s="116">
        <f t="shared" si="177"/>
        <v>0</v>
      </c>
      <c r="FX111" s="116">
        <f t="shared" si="178"/>
        <v>1</v>
      </c>
      <c r="FY111" s="116">
        <f t="shared" si="179"/>
        <v>6</v>
      </c>
      <c r="FZ111" s="116">
        <f t="shared" si="180"/>
        <v>2.9000000000000001E-2</v>
      </c>
      <c r="GA111" s="116">
        <f t="shared" si="181"/>
        <v>1</v>
      </c>
      <c r="GB111" s="116">
        <f t="shared" si="182"/>
        <v>12</v>
      </c>
      <c r="GC111" s="116">
        <f t="shared" si="183"/>
        <v>0.1158</v>
      </c>
      <c r="GD111" s="116">
        <f t="shared" si="184"/>
        <v>1</v>
      </c>
      <c r="GE111" s="116">
        <f t="shared" si="185"/>
        <v>26</v>
      </c>
    </row>
    <row r="112" spans="164:187" ht="16.5" x14ac:dyDescent="0.2">
      <c r="FH112" s="116">
        <v>107</v>
      </c>
      <c r="FI112" s="116">
        <f t="shared" si="170"/>
        <v>24</v>
      </c>
      <c r="FJ112" s="116">
        <f t="shared" si="148"/>
        <v>2</v>
      </c>
      <c r="FK112" s="116" t="str">
        <f t="shared" si="171"/>
        <v>许褚专属武器-魂珠-3 6级</v>
      </c>
      <c r="FL112" s="116">
        <f t="shared" si="172"/>
        <v>3</v>
      </c>
      <c r="FM112" s="116">
        <f t="shared" si="173"/>
        <v>6</v>
      </c>
      <c r="FN112" s="116" t="str">
        <f t="shared" si="152"/>
        <v>金币</v>
      </c>
      <c r="FO112" s="116">
        <f t="shared" si="153"/>
        <v>8000</v>
      </c>
      <c r="FP112" s="116" t="str">
        <f t="shared" si="154"/>
        <v>专属强化石1</v>
      </c>
      <c r="FQ112" s="116">
        <f t="shared" si="155"/>
        <v>10</v>
      </c>
      <c r="FR112" s="116" t="str">
        <f t="shared" si="156"/>
        <v>专属强化石2</v>
      </c>
      <c r="FS112" s="116">
        <f t="shared" si="157"/>
        <v>5</v>
      </c>
      <c r="FT112" s="116">
        <f t="shared" si="174"/>
        <v>0.04</v>
      </c>
      <c r="FU112" s="116">
        <f t="shared" si="175"/>
        <v>1</v>
      </c>
      <c r="FV112" s="116">
        <f t="shared" si="176"/>
        <v>34</v>
      </c>
      <c r="FW112" s="116">
        <f t="shared" si="177"/>
        <v>0</v>
      </c>
      <c r="FX112" s="116">
        <f t="shared" si="178"/>
        <v>1</v>
      </c>
      <c r="FY112" s="116">
        <f t="shared" si="179"/>
        <v>8</v>
      </c>
      <c r="FZ112" s="116">
        <f t="shared" si="180"/>
        <v>2.23E-2</v>
      </c>
      <c r="GA112" s="116">
        <f t="shared" si="181"/>
        <v>1</v>
      </c>
      <c r="GB112" s="116">
        <f t="shared" si="182"/>
        <v>16</v>
      </c>
      <c r="GC112" s="116">
        <f t="shared" si="183"/>
        <v>8.9099999999999999E-2</v>
      </c>
      <c r="GD112" s="116">
        <f t="shared" si="184"/>
        <v>1</v>
      </c>
      <c r="GE112" s="116">
        <f t="shared" si="185"/>
        <v>34</v>
      </c>
    </row>
    <row r="113" spans="164:187" ht="16.5" x14ac:dyDescent="0.2">
      <c r="FH113" s="116">
        <v>108</v>
      </c>
      <c r="FI113" s="116">
        <f t="shared" si="170"/>
        <v>25</v>
      </c>
      <c r="FJ113" s="116">
        <f t="shared" si="148"/>
        <v>2</v>
      </c>
      <c r="FK113" s="116" t="str">
        <f t="shared" si="171"/>
        <v>许褚专属武器-魂珠-3 7级</v>
      </c>
      <c r="FL113" s="116">
        <f t="shared" si="172"/>
        <v>3</v>
      </c>
      <c r="FM113" s="116">
        <f t="shared" si="173"/>
        <v>7</v>
      </c>
      <c r="FN113" s="116" t="str">
        <f t="shared" si="152"/>
        <v>金币</v>
      </c>
      <c r="FO113" s="116">
        <f t="shared" si="153"/>
        <v>9000</v>
      </c>
      <c r="FP113" s="116" t="str">
        <f t="shared" si="154"/>
        <v>专属强化石1</v>
      </c>
      <c r="FQ113" s="116">
        <f t="shared" si="155"/>
        <v>12</v>
      </c>
      <c r="FR113" s="116" t="str">
        <f t="shared" si="156"/>
        <v>专属强化石2</v>
      </c>
      <c r="FS113" s="116">
        <f t="shared" si="157"/>
        <v>6</v>
      </c>
      <c r="FT113" s="116">
        <f t="shared" si="174"/>
        <v>0.03</v>
      </c>
      <c r="FU113" s="116">
        <f t="shared" si="175"/>
        <v>1</v>
      </c>
      <c r="FV113" s="116">
        <f t="shared" si="176"/>
        <v>45</v>
      </c>
      <c r="FW113" s="116">
        <f t="shared" si="177"/>
        <v>0</v>
      </c>
      <c r="FX113" s="116">
        <f t="shared" si="178"/>
        <v>1</v>
      </c>
      <c r="FY113" s="116">
        <f t="shared" si="179"/>
        <v>11</v>
      </c>
      <c r="FZ113" s="116">
        <f t="shared" si="180"/>
        <v>1.6500000000000001E-2</v>
      </c>
      <c r="GA113" s="116">
        <f t="shared" si="181"/>
        <v>1</v>
      </c>
      <c r="GB113" s="116">
        <f t="shared" si="182"/>
        <v>21</v>
      </c>
      <c r="GC113" s="116">
        <f t="shared" si="183"/>
        <v>6.6199999999999995E-2</v>
      </c>
      <c r="GD113" s="116">
        <f t="shared" si="184"/>
        <v>1</v>
      </c>
      <c r="GE113" s="116">
        <f t="shared" si="185"/>
        <v>45</v>
      </c>
    </row>
    <row r="114" spans="164:187" ht="16.5" x14ac:dyDescent="0.2">
      <c r="FH114" s="116">
        <v>109</v>
      </c>
      <c r="FI114" s="116">
        <f t="shared" si="170"/>
        <v>26</v>
      </c>
      <c r="FJ114" s="116">
        <f t="shared" si="148"/>
        <v>2</v>
      </c>
      <c r="FK114" s="116" t="str">
        <f t="shared" si="171"/>
        <v>许褚专属武器-魂珠-3 8级</v>
      </c>
      <c r="FL114" s="116">
        <f t="shared" si="172"/>
        <v>3</v>
      </c>
      <c r="FM114" s="116">
        <f t="shared" si="173"/>
        <v>8</v>
      </c>
      <c r="FN114" s="116" t="str">
        <f t="shared" si="152"/>
        <v>金币</v>
      </c>
      <c r="FO114" s="116">
        <f t="shared" si="153"/>
        <v>10000</v>
      </c>
      <c r="FP114" s="116" t="str">
        <f t="shared" si="154"/>
        <v>专属强化石1</v>
      </c>
      <c r="FQ114" s="116">
        <f t="shared" si="155"/>
        <v>16</v>
      </c>
      <c r="FR114" s="116" t="str">
        <f t="shared" si="156"/>
        <v>专属强化石2</v>
      </c>
      <c r="FS114" s="116">
        <f t="shared" si="157"/>
        <v>8</v>
      </c>
      <c r="FT114" s="116">
        <f t="shared" si="174"/>
        <v>0.03</v>
      </c>
      <c r="FU114" s="116">
        <f t="shared" si="175"/>
        <v>1</v>
      </c>
      <c r="FV114" s="116">
        <f t="shared" si="176"/>
        <v>55</v>
      </c>
      <c r="FW114" s="116">
        <f t="shared" si="177"/>
        <v>0</v>
      </c>
      <c r="FX114" s="116">
        <f t="shared" si="178"/>
        <v>1</v>
      </c>
      <c r="FY114" s="116">
        <f t="shared" si="179"/>
        <v>13</v>
      </c>
      <c r="FZ114" s="116">
        <f t="shared" si="180"/>
        <v>1.3599999999999999E-2</v>
      </c>
      <c r="GA114" s="116">
        <f t="shared" si="181"/>
        <v>1</v>
      </c>
      <c r="GB114" s="116">
        <f t="shared" si="182"/>
        <v>26</v>
      </c>
      <c r="GC114" s="116">
        <f t="shared" si="183"/>
        <v>5.45E-2</v>
      </c>
      <c r="GD114" s="116">
        <f t="shared" si="184"/>
        <v>1</v>
      </c>
      <c r="GE114" s="116">
        <f t="shared" si="185"/>
        <v>55</v>
      </c>
    </row>
    <row r="115" spans="164:187" ht="16.5" x14ac:dyDescent="0.2">
      <c r="FH115" s="116">
        <v>110</v>
      </c>
      <c r="FI115" s="116">
        <f t="shared" si="170"/>
        <v>27</v>
      </c>
      <c r="FJ115" s="116">
        <f t="shared" si="148"/>
        <v>2</v>
      </c>
      <c r="FK115" s="116" t="str">
        <f t="shared" si="171"/>
        <v>许褚专属武器-魂珠-3 9级</v>
      </c>
      <c r="FL115" s="116">
        <f t="shared" si="172"/>
        <v>3</v>
      </c>
      <c r="FM115" s="116">
        <f t="shared" si="173"/>
        <v>9</v>
      </c>
      <c r="FN115" s="116" t="str">
        <f t="shared" si="152"/>
        <v>金币</v>
      </c>
      <c r="FO115" s="116">
        <f t="shared" si="153"/>
        <v>11000</v>
      </c>
      <c r="FP115" s="116" t="str">
        <f t="shared" si="154"/>
        <v>专属强化石1</v>
      </c>
      <c r="FQ115" s="116">
        <f t="shared" si="155"/>
        <v>20</v>
      </c>
      <c r="FR115" s="116" t="str">
        <f t="shared" si="156"/>
        <v>专属强化石2</v>
      </c>
      <c r="FS115" s="116">
        <f t="shared" si="157"/>
        <v>10</v>
      </c>
      <c r="FT115" s="116">
        <f t="shared" si="174"/>
        <v>0.02</v>
      </c>
      <c r="FU115" s="116">
        <f t="shared" si="175"/>
        <v>1</v>
      </c>
      <c r="FV115" s="116">
        <f t="shared" si="176"/>
        <v>71</v>
      </c>
      <c r="FW115" s="116">
        <f t="shared" si="177"/>
        <v>0</v>
      </c>
      <c r="FX115" s="116">
        <f t="shared" si="178"/>
        <v>1</v>
      </c>
      <c r="FY115" s="116">
        <f t="shared" si="179"/>
        <v>17</v>
      </c>
      <c r="FZ115" s="116">
        <f t="shared" si="180"/>
        <v>1.0500000000000001E-2</v>
      </c>
      <c r="GA115" s="116">
        <f t="shared" si="181"/>
        <v>1</v>
      </c>
      <c r="GB115" s="116">
        <f t="shared" si="182"/>
        <v>33</v>
      </c>
      <c r="GC115" s="116">
        <f t="shared" si="183"/>
        <v>4.2099999999999999E-2</v>
      </c>
      <c r="GD115" s="116">
        <f t="shared" si="184"/>
        <v>1</v>
      </c>
      <c r="GE115" s="116">
        <f t="shared" si="185"/>
        <v>71</v>
      </c>
    </row>
    <row r="116" spans="164:187" ht="16.5" x14ac:dyDescent="0.2">
      <c r="FH116" s="116">
        <v>111</v>
      </c>
      <c r="FI116" s="116">
        <f t="shared" si="170"/>
        <v>0</v>
      </c>
      <c r="FJ116" s="116">
        <f t="shared" si="148"/>
        <v>2</v>
      </c>
      <c r="FK116" s="116" t="str">
        <f t="shared" si="171"/>
        <v>许褚专属武器-魂珠-4 0级</v>
      </c>
      <c r="FL116" s="116">
        <f t="shared" si="172"/>
        <v>4</v>
      </c>
      <c r="FM116" s="116">
        <f t="shared" si="173"/>
        <v>0</v>
      </c>
      <c r="FN116" s="116" t="str">
        <f t="shared" si="152"/>
        <v/>
      </c>
      <c r="FO116" s="116" t="str">
        <f t="shared" si="153"/>
        <v/>
      </c>
      <c r="FP116" s="116" t="str">
        <f t="shared" si="154"/>
        <v/>
      </c>
      <c r="FQ116" s="116" t="str">
        <f t="shared" si="155"/>
        <v/>
      </c>
      <c r="FR116" s="116" t="str">
        <f t="shared" si="156"/>
        <v/>
      </c>
      <c r="FS116" s="116" t="str">
        <f t="shared" si="157"/>
        <v/>
      </c>
      <c r="FT116" s="116" t="str">
        <f t="shared" si="174"/>
        <v/>
      </c>
      <c r="FU116" s="116" t="str">
        <f t="shared" si="175"/>
        <v/>
      </c>
      <c r="FV116" s="116" t="str">
        <f t="shared" si="176"/>
        <v/>
      </c>
      <c r="FW116" s="116" t="str">
        <f t="shared" si="177"/>
        <v/>
      </c>
      <c r="FX116" s="116" t="str">
        <f t="shared" si="178"/>
        <v/>
      </c>
      <c r="FY116" s="116" t="str">
        <f t="shared" si="179"/>
        <v/>
      </c>
      <c r="FZ116" s="116" t="str">
        <f t="shared" si="180"/>
        <v/>
      </c>
      <c r="GA116" s="116" t="str">
        <f t="shared" si="181"/>
        <v/>
      </c>
      <c r="GB116" s="116" t="str">
        <f t="shared" si="182"/>
        <v/>
      </c>
      <c r="GC116" s="116" t="str">
        <f t="shared" si="183"/>
        <v/>
      </c>
      <c r="GD116" s="116" t="str">
        <f t="shared" si="184"/>
        <v/>
      </c>
      <c r="GE116" s="116" t="str">
        <f t="shared" si="185"/>
        <v/>
      </c>
    </row>
    <row r="117" spans="164:187" ht="16.5" x14ac:dyDescent="0.2">
      <c r="FH117" s="116">
        <v>112</v>
      </c>
      <c r="FI117" s="116">
        <f t="shared" si="170"/>
        <v>28</v>
      </c>
      <c r="FJ117" s="116">
        <f t="shared" si="148"/>
        <v>2</v>
      </c>
      <c r="FK117" s="116" t="str">
        <f t="shared" si="171"/>
        <v>许褚专属武器-魂珠-4 1级</v>
      </c>
      <c r="FL117" s="116">
        <f t="shared" si="172"/>
        <v>4</v>
      </c>
      <c r="FM117" s="116">
        <f t="shared" si="173"/>
        <v>1</v>
      </c>
      <c r="FN117" s="116" t="str">
        <f t="shared" si="152"/>
        <v>金币</v>
      </c>
      <c r="FO117" s="116">
        <f t="shared" si="153"/>
        <v>4000</v>
      </c>
      <c r="FP117" s="116" t="str">
        <f t="shared" si="154"/>
        <v>专属强化石2</v>
      </c>
      <c r="FQ117" s="116">
        <f t="shared" si="155"/>
        <v>3</v>
      </c>
      <c r="FR117" s="116" t="str">
        <f t="shared" si="156"/>
        <v>专属强化石3</v>
      </c>
      <c r="FS117" s="116">
        <f t="shared" si="157"/>
        <v>1</v>
      </c>
      <c r="FT117" s="116">
        <f t="shared" si="174"/>
        <v>0.19</v>
      </c>
      <c r="FU117" s="116">
        <f t="shared" si="175"/>
        <v>1</v>
      </c>
      <c r="FV117" s="116">
        <f t="shared" si="176"/>
        <v>8</v>
      </c>
      <c r="FW117" s="116">
        <f t="shared" si="177"/>
        <v>0</v>
      </c>
      <c r="FX117" s="116">
        <f t="shared" si="178"/>
        <v>1</v>
      </c>
      <c r="FY117" s="116">
        <f t="shared" si="179"/>
        <v>2</v>
      </c>
      <c r="FZ117" s="116">
        <f t="shared" si="180"/>
        <v>9.2600000000000002E-2</v>
      </c>
      <c r="GA117" s="116">
        <f t="shared" si="181"/>
        <v>1</v>
      </c>
      <c r="GB117" s="116">
        <f t="shared" si="182"/>
        <v>4</v>
      </c>
      <c r="GC117" s="116">
        <f t="shared" si="183"/>
        <v>0.37019999999999997</v>
      </c>
      <c r="GD117" s="116">
        <f t="shared" si="184"/>
        <v>1</v>
      </c>
      <c r="GE117" s="116">
        <f t="shared" si="185"/>
        <v>8</v>
      </c>
    </row>
    <row r="118" spans="164:187" ht="16.5" x14ac:dyDescent="0.2">
      <c r="FH118" s="116">
        <v>113</v>
      </c>
      <c r="FI118" s="116">
        <f t="shared" si="170"/>
        <v>29</v>
      </c>
      <c r="FJ118" s="116">
        <f t="shared" si="148"/>
        <v>2</v>
      </c>
      <c r="FK118" s="116" t="str">
        <f t="shared" si="171"/>
        <v>许褚专属武器-魂珠-4 2级</v>
      </c>
      <c r="FL118" s="116">
        <f t="shared" si="172"/>
        <v>4</v>
      </c>
      <c r="FM118" s="116">
        <f t="shared" si="173"/>
        <v>2</v>
      </c>
      <c r="FN118" s="116" t="str">
        <f t="shared" si="152"/>
        <v>金币</v>
      </c>
      <c r="FO118" s="116">
        <f t="shared" si="153"/>
        <v>5000</v>
      </c>
      <c r="FP118" s="116" t="str">
        <f t="shared" si="154"/>
        <v>专属强化石2</v>
      </c>
      <c r="FQ118" s="116">
        <f t="shared" si="155"/>
        <v>3</v>
      </c>
      <c r="FR118" s="116" t="str">
        <f t="shared" si="156"/>
        <v>专属强化石3</v>
      </c>
      <c r="FS118" s="116">
        <f t="shared" si="157"/>
        <v>1</v>
      </c>
      <c r="FT118" s="116">
        <f t="shared" si="174"/>
        <v>0.09</v>
      </c>
      <c r="FU118" s="116">
        <f t="shared" si="175"/>
        <v>1</v>
      </c>
      <c r="FV118" s="116">
        <f t="shared" si="176"/>
        <v>16</v>
      </c>
      <c r="FW118" s="116">
        <f t="shared" si="177"/>
        <v>0</v>
      </c>
      <c r="FX118" s="116">
        <f t="shared" si="178"/>
        <v>1</v>
      </c>
      <c r="FY118" s="116">
        <f t="shared" si="179"/>
        <v>4</v>
      </c>
      <c r="FZ118" s="116">
        <f t="shared" si="180"/>
        <v>4.6300000000000001E-2</v>
      </c>
      <c r="GA118" s="116">
        <f t="shared" si="181"/>
        <v>1</v>
      </c>
      <c r="GB118" s="116">
        <f t="shared" si="182"/>
        <v>8</v>
      </c>
      <c r="GC118" s="116">
        <f t="shared" si="183"/>
        <v>0.18509999999999999</v>
      </c>
      <c r="GD118" s="116">
        <f t="shared" si="184"/>
        <v>1</v>
      </c>
      <c r="GE118" s="116">
        <f t="shared" si="185"/>
        <v>16</v>
      </c>
    </row>
    <row r="119" spans="164:187" ht="16.5" x14ac:dyDescent="0.2">
      <c r="FH119" s="116">
        <v>114</v>
      </c>
      <c r="FI119" s="116">
        <f t="shared" si="170"/>
        <v>30</v>
      </c>
      <c r="FJ119" s="116">
        <f t="shared" si="148"/>
        <v>2</v>
      </c>
      <c r="FK119" s="116" t="str">
        <f t="shared" si="171"/>
        <v>许褚专属武器-魂珠-4 3级</v>
      </c>
      <c r="FL119" s="116">
        <f t="shared" si="172"/>
        <v>4</v>
      </c>
      <c r="FM119" s="116">
        <f t="shared" si="173"/>
        <v>3</v>
      </c>
      <c r="FN119" s="116" t="str">
        <f t="shared" si="152"/>
        <v>金币</v>
      </c>
      <c r="FO119" s="116">
        <f t="shared" si="153"/>
        <v>6000</v>
      </c>
      <c r="FP119" s="116" t="str">
        <f t="shared" si="154"/>
        <v>专属强化石2</v>
      </c>
      <c r="FQ119" s="116">
        <f t="shared" si="155"/>
        <v>3</v>
      </c>
      <c r="FR119" s="116" t="str">
        <f t="shared" si="156"/>
        <v>专属强化石3</v>
      </c>
      <c r="FS119" s="116">
        <f t="shared" si="157"/>
        <v>1</v>
      </c>
      <c r="FT119" s="116">
        <f t="shared" si="174"/>
        <v>0.06</v>
      </c>
      <c r="FU119" s="116">
        <f t="shared" si="175"/>
        <v>1</v>
      </c>
      <c r="FV119" s="116">
        <f t="shared" si="176"/>
        <v>24</v>
      </c>
      <c r="FW119" s="116">
        <f t="shared" si="177"/>
        <v>0</v>
      </c>
      <c r="FX119" s="116">
        <f t="shared" si="178"/>
        <v>1</v>
      </c>
      <c r="FY119" s="116">
        <f t="shared" si="179"/>
        <v>6</v>
      </c>
      <c r="FZ119" s="116">
        <f t="shared" si="180"/>
        <v>3.09E-2</v>
      </c>
      <c r="GA119" s="116">
        <f t="shared" si="181"/>
        <v>1</v>
      </c>
      <c r="GB119" s="116">
        <f t="shared" si="182"/>
        <v>11</v>
      </c>
      <c r="GC119" s="116">
        <f t="shared" si="183"/>
        <v>0.1234</v>
      </c>
      <c r="GD119" s="116">
        <f t="shared" si="184"/>
        <v>1</v>
      </c>
      <c r="GE119" s="116">
        <f t="shared" si="185"/>
        <v>24</v>
      </c>
    </row>
    <row r="120" spans="164:187" ht="16.5" x14ac:dyDescent="0.2">
      <c r="FH120" s="116">
        <v>115</v>
      </c>
      <c r="FI120" s="116">
        <f t="shared" si="170"/>
        <v>31</v>
      </c>
      <c r="FJ120" s="116">
        <f t="shared" si="148"/>
        <v>2</v>
      </c>
      <c r="FK120" s="116" t="str">
        <f t="shared" si="171"/>
        <v>许褚专属武器-魂珠-4 4级</v>
      </c>
      <c r="FL120" s="116">
        <f t="shared" si="172"/>
        <v>4</v>
      </c>
      <c r="FM120" s="116">
        <f t="shared" si="173"/>
        <v>4</v>
      </c>
      <c r="FN120" s="116" t="str">
        <f t="shared" si="152"/>
        <v>金币</v>
      </c>
      <c r="FO120" s="116">
        <f t="shared" si="153"/>
        <v>7000</v>
      </c>
      <c r="FP120" s="116" t="str">
        <f t="shared" si="154"/>
        <v>专属强化石2</v>
      </c>
      <c r="FQ120" s="116">
        <f t="shared" si="155"/>
        <v>6</v>
      </c>
      <c r="FR120" s="116" t="str">
        <f t="shared" si="156"/>
        <v>专属强化石3</v>
      </c>
      <c r="FS120" s="116">
        <f t="shared" si="157"/>
        <v>2</v>
      </c>
      <c r="FT120" s="116">
        <f t="shared" si="174"/>
        <v>7.0000000000000007E-2</v>
      </c>
      <c r="FU120" s="116">
        <f t="shared" si="175"/>
        <v>1</v>
      </c>
      <c r="FV120" s="116">
        <f t="shared" si="176"/>
        <v>20</v>
      </c>
      <c r="FW120" s="116">
        <f t="shared" si="177"/>
        <v>0</v>
      </c>
      <c r="FX120" s="116">
        <f t="shared" si="178"/>
        <v>1</v>
      </c>
      <c r="FY120" s="116">
        <f t="shared" si="179"/>
        <v>5</v>
      </c>
      <c r="FZ120" s="116">
        <f t="shared" si="180"/>
        <v>3.6999999999999998E-2</v>
      </c>
      <c r="GA120" s="116">
        <f t="shared" si="181"/>
        <v>1</v>
      </c>
      <c r="GB120" s="116">
        <f t="shared" si="182"/>
        <v>9</v>
      </c>
      <c r="GC120" s="116">
        <f t="shared" si="183"/>
        <v>0.14810000000000001</v>
      </c>
      <c r="GD120" s="116">
        <f t="shared" si="184"/>
        <v>1</v>
      </c>
      <c r="GE120" s="116">
        <f t="shared" si="185"/>
        <v>20</v>
      </c>
    </row>
    <row r="121" spans="164:187" ht="16.5" x14ac:dyDescent="0.2">
      <c r="FH121" s="116">
        <v>116</v>
      </c>
      <c r="FI121" s="116">
        <f t="shared" si="170"/>
        <v>32</v>
      </c>
      <c r="FJ121" s="116">
        <f t="shared" si="148"/>
        <v>2</v>
      </c>
      <c r="FK121" s="116" t="str">
        <f t="shared" si="171"/>
        <v>许褚专属武器-魂珠-4 5级</v>
      </c>
      <c r="FL121" s="116">
        <f t="shared" si="172"/>
        <v>4</v>
      </c>
      <c r="FM121" s="116">
        <f t="shared" si="173"/>
        <v>5</v>
      </c>
      <c r="FN121" s="116" t="str">
        <f t="shared" si="152"/>
        <v>金币</v>
      </c>
      <c r="FO121" s="116">
        <f t="shared" si="153"/>
        <v>8000</v>
      </c>
      <c r="FP121" s="116" t="str">
        <f t="shared" si="154"/>
        <v>专属强化石2</v>
      </c>
      <c r="FQ121" s="116">
        <f t="shared" si="155"/>
        <v>6</v>
      </c>
      <c r="FR121" s="116" t="str">
        <f t="shared" si="156"/>
        <v>专属强化石3</v>
      </c>
      <c r="FS121" s="116">
        <f t="shared" si="157"/>
        <v>2</v>
      </c>
      <c r="FT121" s="116">
        <f t="shared" si="174"/>
        <v>0.05</v>
      </c>
      <c r="FU121" s="116">
        <f t="shared" si="175"/>
        <v>1</v>
      </c>
      <c r="FV121" s="116">
        <f t="shared" si="176"/>
        <v>32</v>
      </c>
      <c r="FW121" s="116">
        <f t="shared" si="177"/>
        <v>0</v>
      </c>
      <c r="FX121" s="116">
        <f t="shared" si="178"/>
        <v>1</v>
      </c>
      <c r="FY121" s="116">
        <f t="shared" si="179"/>
        <v>8</v>
      </c>
      <c r="FZ121" s="116">
        <f t="shared" si="180"/>
        <v>2.3099999999999999E-2</v>
      </c>
      <c r="GA121" s="116">
        <f t="shared" si="181"/>
        <v>1</v>
      </c>
      <c r="GB121" s="116">
        <f t="shared" si="182"/>
        <v>15</v>
      </c>
      <c r="GC121" s="116">
        <f t="shared" si="183"/>
        <v>9.2600000000000002E-2</v>
      </c>
      <c r="GD121" s="116">
        <f t="shared" si="184"/>
        <v>1</v>
      </c>
      <c r="GE121" s="116">
        <f t="shared" si="185"/>
        <v>32</v>
      </c>
    </row>
    <row r="122" spans="164:187" ht="16.5" x14ac:dyDescent="0.2">
      <c r="FH122" s="116">
        <v>117</v>
      </c>
      <c r="FI122" s="116">
        <f t="shared" si="170"/>
        <v>33</v>
      </c>
      <c r="FJ122" s="116">
        <f t="shared" si="148"/>
        <v>2</v>
      </c>
      <c r="FK122" s="116" t="str">
        <f t="shared" si="171"/>
        <v>许褚专属武器-魂珠-4 6级</v>
      </c>
      <c r="FL122" s="116">
        <f t="shared" si="172"/>
        <v>4</v>
      </c>
      <c r="FM122" s="116">
        <f t="shared" si="173"/>
        <v>6</v>
      </c>
      <c r="FN122" s="116" t="str">
        <f t="shared" si="152"/>
        <v>金币</v>
      </c>
      <c r="FO122" s="116">
        <f t="shared" si="153"/>
        <v>9000</v>
      </c>
      <c r="FP122" s="116" t="str">
        <f t="shared" si="154"/>
        <v>专属强化石2</v>
      </c>
      <c r="FQ122" s="116">
        <f t="shared" si="155"/>
        <v>6</v>
      </c>
      <c r="FR122" s="116" t="str">
        <f t="shared" si="156"/>
        <v>专属强化石3</v>
      </c>
      <c r="FS122" s="116">
        <f t="shared" si="157"/>
        <v>2</v>
      </c>
      <c r="FT122" s="116">
        <f t="shared" si="174"/>
        <v>0.03</v>
      </c>
      <c r="FU122" s="116">
        <f t="shared" si="175"/>
        <v>1</v>
      </c>
      <c r="FV122" s="116">
        <f t="shared" si="176"/>
        <v>53</v>
      </c>
      <c r="FW122" s="116">
        <f t="shared" si="177"/>
        <v>0</v>
      </c>
      <c r="FX122" s="116">
        <f t="shared" si="178"/>
        <v>1</v>
      </c>
      <c r="FY122" s="116">
        <f t="shared" si="179"/>
        <v>12</v>
      </c>
      <c r="FZ122" s="116">
        <f t="shared" si="180"/>
        <v>1.4200000000000001E-2</v>
      </c>
      <c r="GA122" s="116">
        <f t="shared" si="181"/>
        <v>1</v>
      </c>
      <c r="GB122" s="116">
        <f t="shared" si="182"/>
        <v>25</v>
      </c>
      <c r="GC122" s="116">
        <f t="shared" si="183"/>
        <v>5.7000000000000002E-2</v>
      </c>
      <c r="GD122" s="116">
        <f t="shared" si="184"/>
        <v>1</v>
      </c>
      <c r="GE122" s="116">
        <f t="shared" si="185"/>
        <v>53</v>
      </c>
    </row>
    <row r="123" spans="164:187" ht="16.5" x14ac:dyDescent="0.2">
      <c r="FH123" s="116">
        <v>118</v>
      </c>
      <c r="FI123" s="116">
        <f t="shared" si="170"/>
        <v>34</v>
      </c>
      <c r="FJ123" s="116">
        <f t="shared" si="148"/>
        <v>2</v>
      </c>
      <c r="FK123" s="116" t="str">
        <f t="shared" si="171"/>
        <v>许褚专属武器-魂珠-4 7级</v>
      </c>
      <c r="FL123" s="116">
        <f t="shared" si="172"/>
        <v>4</v>
      </c>
      <c r="FM123" s="116">
        <f t="shared" si="173"/>
        <v>7</v>
      </c>
      <c r="FN123" s="116" t="str">
        <f t="shared" si="152"/>
        <v>金币</v>
      </c>
      <c r="FO123" s="116">
        <f t="shared" si="153"/>
        <v>10000</v>
      </c>
      <c r="FP123" s="116" t="str">
        <f t="shared" si="154"/>
        <v>专属强化石2</v>
      </c>
      <c r="FQ123" s="116">
        <f t="shared" si="155"/>
        <v>10</v>
      </c>
      <c r="FR123" s="116" t="str">
        <f t="shared" si="156"/>
        <v>专属强化石3</v>
      </c>
      <c r="FS123" s="116">
        <f t="shared" si="157"/>
        <v>3</v>
      </c>
      <c r="FT123" s="116">
        <f t="shared" si="174"/>
        <v>0.03</v>
      </c>
      <c r="FU123" s="116">
        <f t="shared" si="175"/>
        <v>1</v>
      </c>
      <c r="FV123" s="116">
        <f t="shared" si="176"/>
        <v>57</v>
      </c>
      <c r="FW123" s="116">
        <f t="shared" si="177"/>
        <v>0</v>
      </c>
      <c r="FX123" s="116">
        <f t="shared" si="178"/>
        <v>1</v>
      </c>
      <c r="FY123" s="116">
        <f t="shared" si="179"/>
        <v>13</v>
      </c>
      <c r="FZ123" s="116">
        <f t="shared" si="180"/>
        <v>1.32E-2</v>
      </c>
      <c r="GA123" s="116">
        <f t="shared" si="181"/>
        <v>1</v>
      </c>
      <c r="GB123" s="116">
        <f t="shared" si="182"/>
        <v>26</v>
      </c>
      <c r="GC123" s="116">
        <f t="shared" si="183"/>
        <v>5.2900000000000003E-2</v>
      </c>
      <c r="GD123" s="116">
        <f t="shared" si="184"/>
        <v>1</v>
      </c>
      <c r="GE123" s="116">
        <f t="shared" si="185"/>
        <v>57</v>
      </c>
    </row>
    <row r="124" spans="164:187" ht="16.5" x14ac:dyDescent="0.2">
      <c r="FH124" s="116">
        <v>119</v>
      </c>
      <c r="FI124" s="116">
        <f t="shared" si="170"/>
        <v>35</v>
      </c>
      <c r="FJ124" s="116">
        <f t="shared" si="148"/>
        <v>2</v>
      </c>
      <c r="FK124" s="116" t="str">
        <f t="shared" si="171"/>
        <v>许褚专属武器-魂珠-4 8级</v>
      </c>
      <c r="FL124" s="116">
        <f t="shared" si="172"/>
        <v>4</v>
      </c>
      <c r="FM124" s="116">
        <f t="shared" si="173"/>
        <v>8</v>
      </c>
      <c r="FN124" s="116" t="str">
        <f t="shared" si="152"/>
        <v>金币</v>
      </c>
      <c r="FO124" s="116">
        <f t="shared" si="153"/>
        <v>11000</v>
      </c>
      <c r="FP124" s="116" t="str">
        <f t="shared" si="154"/>
        <v>专属强化石2</v>
      </c>
      <c r="FQ124" s="116">
        <f t="shared" si="155"/>
        <v>13</v>
      </c>
      <c r="FR124" s="116" t="str">
        <f t="shared" si="156"/>
        <v>专属强化石3</v>
      </c>
      <c r="FS124" s="116">
        <f t="shared" si="157"/>
        <v>4</v>
      </c>
      <c r="FT124" s="116">
        <f t="shared" si="174"/>
        <v>0.02</v>
      </c>
      <c r="FU124" s="116">
        <f t="shared" si="175"/>
        <v>1</v>
      </c>
      <c r="FV124" s="116">
        <f t="shared" si="176"/>
        <v>69</v>
      </c>
      <c r="FW124" s="116">
        <f t="shared" si="177"/>
        <v>0</v>
      </c>
      <c r="FX124" s="116">
        <f t="shared" si="178"/>
        <v>1</v>
      </c>
      <c r="FY124" s="116">
        <f t="shared" si="179"/>
        <v>16</v>
      </c>
      <c r="FZ124" s="116">
        <f t="shared" si="180"/>
        <v>1.09E-2</v>
      </c>
      <c r="GA124" s="116">
        <f t="shared" si="181"/>
        <v>1</v>
      </c>
      <c r="GB124" s="116">
        <f t="shared" si="182"/>
        <v>32</v>
      </c>
      <c r="GC124" s="116">
        <f t="shared" si="183"/>
        <v>4.36E-2</v>
      </c>
      <c r="GD124" s="116">
        <f t="shared" si="184"/>
        <v>1</v>
      </c>
      <c r="GE124" s="116">
        <f t="shared" si="185"/>
        <v>69</v>
      </c>
    </row>
    <row r="125" spans="164:187" ht="16.5" x14ac:dyDescent="0.2">
      <c r="FH125" s="116">
        <v>120</v>
      </c>
      <c r="FI125" s="116">
        <f t="shared" si="170"/>
        <v>36</v>
      </c>
      <c r="FJ125" s="116">
        <f t="shared" si="148"/>
        <v>2</v>
      </c>
      <c r="FK125" s="116" t="str">
        <f t="shared" si="171"/>
        <v>许褚专属武器-魂珠-4 9级</v>
      </c>
      <c r="FL125" s="116">
        <f t="shared" si="172"/>
        <v>4</v>
      </c>
      <c r="FM125" s="116">
        <f t="shared" si="173"/>
        <v>9</v>
      </c>
      <c r="FN125" s="116" t="str">
        <f t="shared" si="152"/>
        <v>金币</v>
      </c>
      <c r="FO125" s="116">
        <f t="shared" si="153"/>
        <v>12000</v>
      </c>
      <c r="FP125" s="116" t="str">
        <f t="shared" si="154"/>
        <v>专属强化石2</v>
      </c>
      <c r="FQ125" s="116">
        <f t="shared" si="155"/>
        <v>19</v>
      </c>
      <c r="FR125" s="116" t="str">
        <f t="shared" si="156"/>
        <v>专属强化石3</v>
      </c>
      <c r="FS125" s="116">
        <f t="shared" si="157"/>
        <v>6</v>
      </c>
      <c r="FT125" s="116">
        <f t="shared" si="174"/>
        <v>0.02</v>
      </c>
      <c r="FU125" s="116">
        <f t="shared" si="175"/>
        <v>1</v>
      </c>
      <c r="FV125" s="116">
        <f t="shared" si="176"/>
        <v>74</v>
      </c>
      <c r="FW125" s="116">
        <f t="shared" si="177"/>
        <v>0</v>
      </c>
      <c r="FX125" s="116">
        <f t="shared" si="178"/>
        <v>1</v>
      </c>
      <c r="FY125" s="116">
        <f t="shared" si="179"/>
        <v>17</v>
      </c>
      <c r="FZ125" s="116">
        <f t="shared" si="180"/>
        <v>1.01E-2</v>
      </c>
      <c r="GA125" s="116">
        <f t="shared" si="181"/>
        <v>1</v>
      </c>
      <c r="GB125" s="116">
        <f t="shared" si="182"/>
        <v>35</v>
      </c>
      <c r="GC125" s="116">
        <f t="shared" si="183"/>
        <v>4.0399999999999998E-2</v>
      </c>
      <c r="GD125" s="116">
        <f t="shared" si="184"/>
        <v>1</v>
      </c>
      <c r="GE125" s="116">
        <f t="shared" si="185"/>
        <v>74</v>
      </c>
    </row>
    <row r="126" spans="164:187" ht="16.5" x14ac:dyDescent="0.2">
      <c r="FH126" s="116">
        <v>121</v>
      </c>
      <c r="FI126" s="116">
        <f t="shared" si="170"/>
        <v>0</v>
      </c>
      <c r="FJ126" s="116">
        <f t="shared" si="148"/>
        <v>2</v>
      </c>
      <c r="FK126" s="116" t="str">
        <f t="shared" si="171"/>
        <v>许褚专属武器-魂珠-5 0级</v>
      </c>
      <c r="FL126" s="116">
        <f t="shared" si="172"/>
        <v>5</v>
      </c>
      <c r="FM126" s="116">
        <f t="shared" si="173"/>
        <v>0</v>
      </c>
      <c r="FN126" s="116" t="str">
        <f t="shared" si="152"/>
        <v/>
      </c>
      <c r="FO126" s="116" t="str">
        <f t="shared" si="153"/>
        <v/>
      </c>
      <c r="FP126" s="116" t="str">
        <f t="shared" si="154"/>
        <v/>
      </c>
      <c r="FQ126" s="116" t="str">
        <f t="shared" si="155"/>
        <v/>
      </c>
      <c r="FR126" s="116" t="str">
        <f t="shared" si="156"/>
        <v/>
      </c>
      <c r="FS126" s="116" t="str">
        <f t="shared" si="157"/>
        <v/>
      </c>
      <c r="FT126" s="116" t="str">
        <f t="shared" si="174"/>
        <v/>
      </c>
      <c r="FU126" s="116" t="str">
        <f t="shared" si="175"/>
        <v/>
      </c>
      <c r="FV126" s="116" t="str">
        <f t="shared" si="176"/>
        <v/>
      </c>
      <c r="FW126" s="116" t="str">
        <f t="shared" si="177"/>
        <v/>
      </c>
      <c r="FX126" s="116" t="str">
        <f t="shared" si="178"/>
        <v/>
      </c>
      <c r="FY126" s="116" t="str">
        <f t="shared" si="179"/>
        <v/>
      </c>
      <c r="FZ126" s="116" t="str">
        <f t="shared" si="180"/>
        <v/>
      </c>
      <c r="GA126" s="116" t="str">
        <f t="shared" si="181"/>
        <v/>
      </c>
      <c r="GB126" s="116" t="str">
        <f t="shared" si="182"/>
        <v/>
      </c>
      <c r="GC126" s="116" t="str">
        <f t="shared" si="183"/>
        <v/>
      </c>
      <c r="GD126" s="116" t="str">
        <f t="shared" si="184"/>
        <v/>
      </c>
      <c r="GE126" s="116" t="str">
        <f t="shared" si="185"/>
        <v/>
      </c>
    </row>
    <row r="127" spans="164:187" ht="16.5" x14ac:dyDescent="0.2">
      <c r="FH127" s="116">
        <v>122</v>
      </c>
      <c r="FI127" s="116">
        <f t="shared" si="170"/>
        <v>37</v>
      </c>
      <c r="FJ127" s="116">
        <f t="shared" si="148"/>
        <v>2</v>
      </c>
      <c r="FK127" s="116" t="str">
        <f t="shared" si="171"/>
        <v>许褚专属武器-魂珠-5 1级</v>
      </c>
      <c r="FL127" s="116">
        <f t="shared" si="172"/>
        <v>5</v>
      </c>
      <c r="FM127" s="116">
        <f t="shared" si="173"/>
        <v>1</v>
      </c>
      <c r="FN127" s="116" t="str">
        <f t="shared" si="152"/>
        <v>金币</v>
      </c>
      <c r="FO127" s="116">
        <f t="shared" si="153"/>
        <v>5000</v>
      </c>
      <c r="FP127" s="116" t="str">
        <f t="shared" si="154"/>
        <v>专属强化石2</v>
      </c>
      <c r="FQ127" s="116">
        <f t="shared" si="155"/>
        <v>4</v>
      </c>
      <c r="FR127" s="116" t="str">
        <f t="shared" si="156"/>
        <v>专属强化石3</v>
      </c>
      <c r="FS127" s="116">
        <f t="shared" si="157"/>
        <v>2</v>
      </c>
      <c r="FT127" s="116">
        <f t="shared" si="174"/>
        <v>0.19</v>
      </c>
      <c r="FU127" s="116">
        <f t="shared" si="175"/>
        <v>1</v>
      </c>
      <c r="FV127" s="116">
        <f t="shared" si="176"/>
        <v>8</v>
      </c>
      <c r="FW127" s="116">
        <f t="shared" si="177"/>
        <v>0</v>
      </c>
      <c r="FX127" s="116">
        <f t="shared" si="178"/>
        <v>1</v>
      </c>
      <c r="FY127" s="116">
        <f t="shared" si="179"/>
        <v>2</v>
      </c>
      <c r="FZ127" s="116">
        <f t="shared" si="180"/>
        <v>9.2600000000000002E-2</v>
      </c>
      <c r="GA127" s="116">
        <f t="shared" si="181"/>
        <v>1</v>
      </c>
      <c r="GB127" s="116">
        <f t="shared" si="182"/>
        <v>4</v>
      </c>
      <c r="GC127" s="116">
        <f t="shared" si="183"/>
        <v>0.37019999999999997</v>
      </c>
      <c r="GD127" s="116">
        <f t="shared" si="184"/>
        <v>1</v>
      </c>
      <c r="GE127" s="116">
        <f t="shared" si="185"/>
        <v>8</v>
      </c>
    </row>
    <row r="128" spans="164:187" ht="16.5" x14ac:dyDescent="0.2">
      <c r="FH128" s="116">
        <v>123</v>
      </c>
      <c r="FI128" s="116">
        <f t="shared" si="170"/>
        <v>38</v>
      </c>
      <c r="FJ128" s="116">
        <f t="shared" si="148"/>
        <v>2</v>
      </c>
      <c r="FK128" s="116" t="str">
        <f t="shared" si="171"/>
        <v>许褚专属武器-魂珠-5 2级</v>
      </c>
      <c r="FL128" s="116">
        <f t="shared" si="172"/>
        <v>5</v>
      </c>
      <c r="FM128" s="116">
        <f t="shared" si="173"/>
        <v>2</v>
      </c>
      <c r="FN128" s="116" t="str">
        <f t="shared" si="152"/>
        <v>金币</v>
      </c>
      <c r="FO128" s="116">
        <f t="shared" si="153"/>
        <v>6000</v>
      </c>
      <c r="FP128" s="116" t="str">
        <f t="shared" si="154"/>
        <v>专属强化石2</v>
      </c>
      <c r="FQ128" s="116">
        <f t="shared" si="155"/>
        <v>4</v>
      </c>
      <c r="FR128" s="116" t="str">
        <f t="shared" si="156"/>
        <v>专属强化石3</v>
      </c>
      <c r="FS128" s="116">
        <f t="shared" si="157"/>
        <v>2</v>
      </c>
      <c r="FT128" s="116">
        <f t="shared" si="174"/>
        <v>0.09</v>
      </c>
      <c r="FU128" s="116">
        <f t="shared" si="175"/>
        <v>1</v>
      </c>
      <c r="FV128" s="116">
        <f t="shared" si="176"/>
        <v>16</v>
      </c>
      <c r="FW128" s="116">
        <f t="shared" si="177"/>
        <v>0</v>
      </c>
      <c r="FX128" s="116">
        <f t="shared" si="178"/>
        <v>1</v>
      </c>
      <c r="FY128" s="116">
        <f t="shared" si="179"/>
        <v>4</v>
      </c>
      <c r="FZ128" s="116">
        <f t="shared" si="180"/>
        <v>4.6300000000000001E-2</v>
      </c>
      <c r="GA128" s="116">
        <f t="shared" si="181"/>
        <v>1</v>
      </c>
      <c r="GB128" s="116">
        <f t="shared" si="182"/>
        <v>8</v>
      </c>
      <c r="GC128" s="116">
        <f t="shared" si="183"/>
        <v>0.18509999999999999</v>
      </c>
      <c r="GD128" s="116">
        <f t="shared" si="184"/>
        <v>1</v>
      </c>
      <c r="GE128" s="116">
        <f t="shared" si="185"/>
        <v>16</v>
      </c>
    </row>
    <row r="129" spans="164:187" ht="16.5" x14ac:dyDescent="0.2">
      <c r="FH129" s="116">
        <v>124</v>
      </c>
      <c r="FI129" s="116">
        <f t="shared" si="170"/>
        <v>39</v>
      </c>
      <c r="FJ129" s="116">
        <f t="shared" si="148"/>
        <v>2</v>
      </c>
      <c r="FK129" s="116" t="str">
        <f t="shared" si="171"/>
        <v>许褚专属武器-魂珠-5 3级</v>
      </c>
      <c r="FL129" s="116">
        <f t="shared" si="172"/>
        <v>5</v>
      </c>
      <c r="FM129" s="116">
        <f t="shared" si="173"/>
        <v>3</v>
      </c>
      <c r="FN129" s="116" t="str">
        <f t="shared" si="152"/>
        <v>金币</v>
      </c>
      <c r="FO129" s="116">
        <f t="shared" si="153"/>
        <v>7000</v>
      </c>
      <c r="FP129" s="116" t="str">
        <f t="shared" si="154"/>
        <v>专属强化石2</v>
      </c>
      <c r="FQ129" s="116">
        <f t="shared" si="155"/>
        <v>4</v>
      </c>
      <c r="FR129" s="116" t="str">
        <f t="shared" si="156"/>
        <v>专属强化石3</v>
      </c>
      <c r="FS129" s="116">
        <f t="shared" si="157"/>
        <v>2</v>
      </c>
      <c r="FT129" s="116">
        <f t="shared" si="174"/>
        <v>0.06</v>
      </c>
      <c r="FU129" s="116">
        <f t="shared" si="175"/>
        <v>1</v>
      </c>
      <c r="FV129" s="116">
        <f t="shared" si="176"/>
        <v>24</v>
      </c>
      <c r="FW129" s="116">
        <f t="shared" si="177"/>
        <v>0</v>
      </c>
      <c r="FX129" s="116">
        <f t="shared" si="178"/>
        <v>1</v>
      </c>
      <c r="FY129" s="116">
        <f t="shared" si="179"/>
        <v>6</v>
      </c>
      <c r="FZ129" s="116">
        <f t="shared" si="180"/>
        <v>3.09E-2</v>
      </c>
      <c r="GA129" s="116">
        <f t="shared" si="181"/>
        <v>1</v>
      </c>
      <c r="GB129" s="116">
        <f t="shared" si="182"/>
        <v>11</v>
      </c>
      <c r="GC129" s="116">
        <f t="shared" si="183"/>
        <v>0.1234</v>
      </c>
      <c r="GD129" s="116">
        <f t="shared" si="184"/>
        <v>1</v>
      </c>
      <c r="GE129" s="116">
        <f t="shared" si="185"/>
        <v>24</v>
      </c>
    </row>
    <row r="130" spans="164:187" ht="16.5" x14ac:dyDescent="0.2">
      <c r="FH130" s="116">
        <v>125</v>
      </c>
      <c r="FI130" s="116">
        <f t="shared" si="170"/>
        <v>40</v>
      </c>
      <c r="FJ130" s="116">
        <f t="shared" si="148"/>
        <v>2</v>
      </c>
      <c r="FK130" s="116" t="str">
        <f t="shared" si="171"/>
        <v>许褚专属武器-魂珠-5 4级</v>
      </c>
      <c r="FL130" s="116">
        <f t="shared" si="172"/>
        <v>5</v>
      </c>
      <c r="FM130" s="116">
        <f t="shared" si="173"/>
        <v>4</v>
      </c>
      <c r="FN130" s="116" t="str">
        <f t="shared" si="152"/>
        <v>金币</v>
      </c>
      <c r="FO130" s="116">
        <f t="shared" si="153"/>
        <v>8000</v>
      </c>
      <c r="FP130" s="116" t="str">
        <f t="shared" si="154"/>
        <v>专属强化石2</v>
      </c>
      <c r="FQ130" s="116">
        <f t="shared" si="155"/>
        <v>6</v>
      </c>
      <c r="FR130" s="116" t="str">
        <f t="shared" si="156"/>
        <v>专属强化石3</v>
      </c>
      <c r="FS130" s="116">
        <f t="shared" si="157"/>
        <v>3</v>
      </c>
      <c r="FT130" s="116">
        <f t="shared" si="174"/>
        <v>0.06</v>
      </c>
      <c r="FU130" s="116">
        <f t="shared" si="175"/>
        <v>1</v>
      </c>
      <c r="FV130" s="116">
        <f t="shared" si="176"/>
        <v>27</v>
      </c>
      <c r="FW130" s="116">
        <f t="shared" si="177"/>
        <v>0</v>
      </c>
      <c r="FX130" s="116">
        <f t="shared" si="178"/>
        <v>1</v>
      </c>
      <c r="FY130" s="116">
        <f t="shared" si="179"/>
        <v>6</v>
      </c>
      <c r="FZ130" s="116">
        <f t="shared" si="180"/>
        <v>2.7799999999999998E-2</v>
      </c>
      <c r="GA130" s="116">
        <f t="shared" si="181"/>
        <v>1</v>
      </c>
      <c r="GB130" s="116">
        <f t="shared" si="182"/>
        <v>13</v>
      </c>
      <c r="GC130" s="116">
        <f t="shared" si="183"/>
        <v>0.1111</v>
      </c>
      <c r="GD130" s="116">
        <f t="shared" si="184"/>
        <v>1</v>
      </c>
      <c r="GE130" s="116">
        <f t="shared" si="185"/>
        <v>27</v>
      </c>
    </row>
    <row r="131" spans="164:187" ht="16.5" x14ac:dyDescent="0.2">
      <c r="FH131" s="116">
        <v>126</v>
      </c>
      <c r="FI131" s="116">
        <f t="shared" si="170"/>
        <v>41</v>
      </c>
      <c r="FJ131" s="116">
        <f t="shared" si="148"/>
        <v>2</v>
      </c>
      <c r="FK131" s="116" t="str">
        <f t="shared" si="171"/>
        <v>许褚专属武器-魂珠-5 5级</v>
      </c>
      <c r="FL131" s="116">
        <f t="shared" si="172"/>
        <v>5</v>
      </c>
      <c r="FM131" s="116">
        <f t="shared" si="173"/>
        <v>5</v>
      </c>
      <c r="FN131" s="116" t="str">
        <f t="shared" si="152"/>
        <v>金币</v>
      </c>
      <c r="FO131" s="116">
        <f t="shared" si="153"/>
        <v>9000</v>
      </c>
      <c r="FP131" s="116" t="str">
        <f t="shared" si="154"/>
        <v>专属强化石2</v>
      </c>
      <c r="FQ131" s="116">
        <f t="shared" si="155"/>
        <v>6</v>
      </c>
      <c r="FR131" s="116" t="str">
        <f t="shared" si="156"/>
        <v>专属强化石3</v>
      </c>
      <c r="FS131" s="116">
        <f t="shared" si="157"/>
        <v>3</v>
      </c>
      <c r="FT131" s="116">
        <f t="shared" si="174"/>
        <v>0.03</v>
      </c>
      <c r="FU131" s="116">
        <f t="shared" si="175"/>
        <v>1</v>
      </c>
      <c r="FV131" s="116">
        <f t="shared" si="176"/>
        <v>43</v>
      </c>
      <c r="FW131" s="116">
        <f t="shared" si="177"/>
        <v>0</v>
      </c>
      <c r="FX131" s="116">
        <f t="shared" si="178"/>
        <v>1</v>
      </c>
      <c r="FY131" s="116">
        <f t="shared" si="179"/>
        <v>10</v>
      </c>
      <c r="FZ131" s="116">
        <f t="shared" si="180"/>
        <v>1.7399999999999999E-2</v>
      </c>
      <c r="GA131" s="116">
        <f t="shared" si="181"/>
        <v>1</v>
      </c>
      <c r="GB131" s="116">
        <f t="shared" si="182"/>
        <v>20</v>
      </c>
      <c r="GC131" s="116">
        <f t="shared" si="183"/>
        <v>6.9400000000000003E-2</v>
      </c>
      <c r="GD131" s="116">
        <f t="shared" si="184"/>
        <v>1</v>
      </c>
      <c r="GE131" s="116">
        <f t="shared" si="185"/>
        <v>43</v>
      </c>
    </row>
    <row r="132" spans="164:187" ht="16.5" x14ac:dyDescent="0.2">
      <c r="FH132" s="116">
        <v>127</v>
      </c>
      <c r="FI132" s="116">
        <f t="shared" si="170"/>
        <v>42</v>
      </c>
      <c r="FJ132" s="116">
        <f t="shared" si="148"/>
        <v>2</v>
      </c>
      <c r="FK132" s="116" t="str">
        <f t="shared" si="171"/>
        <v>许褚专属武器-魂珠-5 6级</v>
      </c>
      <c r="FL132" s="116">
        <f t="shared" si="172"/>
        <v>5</v>
      </c>
      <c r="FM132" s="116">
        <f t="shared" si="173"/>
        <v>6</v>
      </c>
      <c r="FN132" s="116" t="str">
        <f t="shared" si="152"/>
        <v>金币</v>
      </c>
      <c r="FO132" s="116">
        <f t="shared" si="153"/>
        <v>10000</v>
      </c>
      <c r="FP132" s="116" t="str">
        <f t="shared" si="154"/>
        <v>专属强化石2</v>
      </c>
      <c r="FQ132" s="116">
        <f t="shared" si="155"/>
        <v>9</v>
      </c>
      <c r="FR132" s="116" t="str">
        <f t="shared" si="156"/>
        <v>专属强化石3</v>
      </c>
      <c r="FS132" s="116">
        <f t="shared" si="157"/>
        <v>5</v>
      </c>
      <c r="FT132" s="116">
        <f t="shared" si="174"/>
        <v>0.04</v>
      </c>
      <c r="FU132" s="116">
        <f t="shared" si="175"/>
        <v>1</v>
      </c>
      <c r="FV132" s="116">
        <f t="shared" si="176"/>
        <v>42</v>
      </c>
      <c r="FW132" s="116">
        <f t="shared" si="177"/>
        <v>0</v>
      </c>
      <c r="FX132" s="116">
        <f t="shared" si="178"/>
        <v>1</v>
      </c>
      <c r="FY132" s="116">
        <f t="shared" si="179"/>
        <v>10</v>
      </c>
      <c r="FZ132" s="116">
        <f t="shared" si="180"/>
        <v>1.78E-2</v>
      </c>
      <c r="GA132" s="116">
        <f t="shared" si="181"/>
        <v>1</v>
      </c>
      <c r="GB132" s="116">
        <f t="shared" si="182"/>
        <v>20</v>
      </c>
      <c r="GC132" s="116">
        <f t="shared" si="183"/>
        <v>7.1199999999999999E-2</v>
      </c>
      <c r="GD132" s="116">
        <f t="shared" si="184"/>
        <v>1</v>
      </c>
      <c r="GE132" s="116">
        <f t="shared" si="185"/>
        <v>42</v>
      </c>
    </row>
    <row r="133" spans="164:187" ht="16.5" x14ac:dyDescent="0.2">
      <c r="FH133" s="116">
        <v>128</v>
      </c>
      <c r="FI133" s="116">
        <f t="shared" si="170"/>
        <v>43</v>
      </c>
      <c r="FJ133" s="116">
        <f t="shared" si="148"/>
        <v>2</v>
      </c>
      <c r="FK133" s="116" t="str">
        <f t="shared" si="171"/>
        <v>许褚专属武器-魂珠-5 7级</v>
      </c>
      <c r="FL133" s="116">
        <f t="shared" si="172"/>
        <v>5</v>
      </c>
      <c r="FM133" s="116">
        <f t="shared" si="173"/>
        <v>7</v>
      </c>
      <c r="FN133" s="116" t="str">
        <f t="shared" si="152"/>
        <v>金币</v>
      </c>
      <c r="FO133" s="116">
        <f t="shared" si="153"/>
        <v>11000</v>
      </c>
      <c r="FP133" s="116" t="str">
        <f t="shared" si="154"/>
        <v>专属强化石2</v>
      </c>
      <c r="FQ133" s="116">
        <f t="shared" si="155"/>
        <v>9</v>
      </c>
      <c r="FR133" s="116" t="str">
        <f t="shared" si="156"/>
        <v>专属强化石3</v>
      </c>
      <c r="FS133" s="116">
        <f t="shared" si="157"/>
        <v>5</v>
      </c>
      <c r="FT133" s="116">
        <f t="shared" si="174"/>
        <v>0.02</v>
      </c>
      <c r="FU133" s="116">
        <f t="shared" si="175"/>
        <v>1</v>
      </c>
      <c r="FV133" s="116">
        <f t="shared" si="176"/>
        <v>68</v>
      </c>
      <c r="FW133" s="116">
        <f t="shared" si="177"/>
        <v>0</v>
      </c>
      <c r="FX133" s="116">
        <f t="shared" si="178"/>
        <v>1</v>
      </c>
      <c r="FY133" s="116">
        <f t="shared" si="179"/>
        <v>16</v>
      </c>
      <c r="FZ133" s="116">
        <f t="shared" si="180"/>
        <v>1.0999999999999999E-2</v>
      </c>
      <c r="GA133" s="116">
        <f t="shared" si="181"/>
        <v>1</v>
      </c>
      <c r="GB133" s="116">
        <f t="shared" si="182"/>
        <v>32</v>
      </c>
      <c r="GC133" s="116">
        <f t="shared" si="183"/>
        <v>4.41E-2</v>
      </c>
      <c r="GD133" s="116">
        <f t="shared" si="184"/>
        <v>1</v>
      </c>
      <c r="GE133" s="116">
        <f t="shared" si="185"/>
        <v>68</v>
      </c>
    </row>
    <row r="134" spans="164:187" ht="16.5" x14ac:dyDescent="0.2">
      <c r="FH134" s="116">
        <v>129</v>
      </c>
      <c r="FI134" s="116">
        <f t="shared" si="170"/>
        <v>44</v>
      </c>
      <c r="FJ134" s="116">
        <f t="shared" si="148"/>
        <v>2</v>
      </c>
      <c r="FK134" s="116" t="str">
        <f t="shared" si="171"/>
        <v>许褚专属武器-魂珠-5 8级</v>
      </c>
      <c r="FL134" s="116">
        <f t="shared" si="172"/>
        <v>5</v>
      </c>
      <c r="FM134" s="116">
        <f t="shared" si="173"/>
        <v>8</v>
      </c>
      <c r="FN134" s="116" t="str">
        <f t="shared" si="152"/>
        <v>金币</v>
      </c>
      <c r="FO134" s="116">
        <f t="shared" si="153"/>
        <v>12000</v>
      </c>
      <c r="FP134" s="116" t="str">
        <f t="shared" si="154"/>
        <v>专属强化石2</v>
      </c>
      <c r="FQ134" s="116">
        <f t="shared" si="155"/>
        <v>13</v>
      </c>
      <c r="FR134" s="116" t="str">
        <f t="shared" si="156"/>
        <v>专属强化石3</v>
      </c>
      <c r="FS134" s="116">
        <f t="shared" si="157"/>
        <v>7</v>
      </c>
      <c r="FT134" s="116">
        <f t="shared" si="174"/>
        <v>0.02</v>
      </c>
      <c r="FU134" s="116">
        <f t="shared" si="175"/>
        <v>1</v>
      </c>
      <c r="FV134" s="116">
        <f t="shared" si="176"/>
        <v>79</v>
      </c>
      <c r="FW134" s="116">
        <f t="shared" si="177"/>
        <v>0</v>
      </c>
      <c r="FX134" s="116">
        <f t="shared" si="178"/>
        <v>1</v>
      </c>
      <c r="FY134" s="116">
        <f t="shared" si="179"/>
        <v>18</v>
      </c>
      <c r="FZ134" s="116">
        <f t="shared" si="180"/>
        <v>9.4999999999999998E-3</v>
      </c>
      <c r="GA134" s="116">
        <f t="shared" si="181"/>
        <v>1</v>
      </c>
      <c r="GB134" s="116">
        <f t="shared" si="182"/>
        <v>37</v>
      </c>
      <c r="GC134" s="116">
        <f t="shared" si="183"/>
        <v>3.8100000000000002E-2</v>
      </c>
      <c r="GD134" s="116">
        <f t="shared" si="184"/>
        <v>1</v>
      </c>
      <c r="GE134" s="116">
        <f t="shared" si="185"/>
        <v>79</v>
      </c>
    </row>
    <row r="135" spans="164:187" ht="16.5" x14ac:dyDescent="0.2">
      <c r="FH135" s="116">
        <v>130</v>
      </c>
      <c r="FI135" s="116">
        <f t="shared" si="170"/>
        <v>45</v>
      </c>
      <c r="FJ135" s="116">
        <f t="shared" ref="FJ135:FJ198" si="186">INT((FH135-1)/80+1)</f>
        <v>2</v>
      </c>
      <c r="FK135" s="116" t="str">
        <f t="shared" si="171"/>
        <v>许褚专属武器-魂珠-5 9级</v>
      </c>
      <c r="FL135" s="116">
        <f t="shared" si="172"/>
        <v>5</v>
      </c>
      <c r="FM135" s="116">
        <f t="shared" si="173"/>
        <v>9</v>
      </c>
      <c r="FN135" s="116" t="str">
        <f t="shared" ref="FN135:FN198" si="187">IF($FM135&gt;0,IF(INDEX($EC$6:$EC$77,$FI135)&gt;=FN$3,INDEX(ED$6:ED$77,$FI135),""),"")</f>
        <v>金币</v>
      </c>
      <c r="FO135" s="116">
        <f t="shared" ref="FO135:FO198" si="188">IF($FM135&gt;0,IF(INDEX($EC$6:$EC$77,$FI135)&gt;=FO$3,INDEX(EE$6:EE$77,$FI135),""),"")</f>
        <v>13000</v>
      </c>
      <c r="FP135" s="116" t="str">
        <f t="shared" ref="FP135:FP198" si="189">IF($FM135&gt;0,IF(INDEX($EC$6:$EC$77,$FI135)&gt;=FP$3,INDEX(EF$6:EF$77,$FI135),""),"")</f>
        <v>专属强化石2</v>
      </c>
      <c r="FQ135" s="116">
        <f t="shared" ref="FQ135:FQ198" si="190">IF($FM135&gt;0,IF(INDEX($EC$6:$EC$77,$FI135)&gt;=FQ$3,INDEX(EG$6:EG$77,$FI135),""),"")</f>
        <v>17</v>
      </c>
      <c r="FR135" s="116" t="str">
        <f t="shared" ref="FR135:FR198" si="191">IF($FM135&gt;0,IF(INDEX($EC$6:$EC$77,$FI135)&gt;=FR$3,INDEX(EH$6:EH$77,$FI135),""),"")</f>
        <v>专属强化石3</v>
      </c>
      <c r="FS135" s="116">
        <f t="shared" ref="FS135:FS198" si="192">IF($FM135&gt;0,IF(INDEX($EC$6:$EC$77,$FI135)&gt;=FS$3,INDEX(EI$6:EI$77,$FI135),""),"")</f>
        <v>9</v>
      </c>
      <c r="FT135" s="116">
        <f t="shared" si="174"/>
        <v>0.02</v>
      </c>
      <c r="FU135" s="116">
        <f t="shared" si="175"/>
        <v>1</v>
      </c>
      <c r="FV135" s="116">
        <f t="shared" si="176"/>
        <v>99</v>
      </c>
      <c r="FW135" s="116">
        <f t="shared" si="177"/>
        <v>0</v>
      </c>
      <c r="FX135" s="116">
        <f t="shared" si="178"/>
        <v>1</v>
      </c>
      <c r="FY135" s="116">
        <f t="shared" si="179"/>
        <v>23</v>
      </c>
      <c r="FZ135" s="116">
        <f t="shared" si="180"/>
        <v>7.6E-3</v>
      </c>
      <c r="GA135" s="116">
        <f t="shared" si="181"/>
        <v>1</v>
      </c>
      <c r="GB135" s="116">
        <f t="shared" si="182"/>
        <v>46</v>
      </c>
      <c r="GC135" s="116">
        <f t="shared" si="183"/>
        <v>3.0300000000000001E-2</v>
      </c>
      <c r="GD135" s="116">
        <f t="shared" si="184"/>
        <v>1</v>
      </c>
      <c r="GE135" s="116">
        <f t="shared" si="185"/>
        <v>99</v>
      </c>
    </row>
    <row r="136" spans="164:187" ht="16.5" x14ac:dyDescent="0.2">
      <c r="FH136" s="116">
        <v>131</v>
      </c>
      <c r="FI136" s="116">
        <f t="shared" si="170"/>
        <v>0</v>
      </c>
      <c r="FJ136" s="116">
        <f t="shared" si="186"/>
        <v>2</v>
      </c>
      <c r="FK136" s="116" t="str">
        <f t="shared" si="171"/>
        <v>许褚专属武器-魂珠-6 0级</v>
      </c>
      <c r="FL136" s="116">
        <f t="shared" si="172"/>
        <v>6</v>
      </c>
      <c r="FM136" s="116">
        <f t="shared" si="173"/>
        <v>0</v>
      </c>
      <c r="FN136" s="116" t="str">
        <f t="shared" si="187"/>
        <v/>
      </c>
      <c r="FO136" s="116" t="str">
        <f t="shared" si="188"/>
        <v/>
      </c>
      <c r="FP136" s="116" t="str">
        <f t="shared" si="189"/>
        <v/>
      </c>
      <c r="FQ136" s="116" t="str">
        <f t="shared" si="190"/>
        <v/>
      </c>
      <c r="FR136" s="116" t="str">
        <f t="shared" si="191"/>
        <v/>
      </c>
      <c r="FS136" s="116" t="str">
        <f t="shared" si="192"/>
        <v/>
      </c>
      <c r="FT136" s="116" t="str">
        <f t="shared" si="174"/>
        <v/>
      </c>
      <c r="FU136" s="116" t="str">
        <f t="shared" si="175"/>
        <v/>
      </c>
      <c r="FV136" s="116" t="str">
        <f t="shared" si="176"/>
        <v/>
      </c>
      <c r="FW136" s="116" t="str">
        <f t="shared" si="177"/>
        <v/>
      </c>
      <c r="FX136" s="116" t="str">
        <f t="shared" si="178"/>
        <v/>
      </c>
      <c r="FY136" s="116" t="str">
        <f t="shared" si="179"/>
        <v/>
      </c>
      <c r="FZ136" s="116" t="str">
        <f t="shared" si="180"/>
        <v/>
      </c>
      <c r="GA136" s="116" t="str">
        <f t="shared" si="181"/>
        <v/>
      </c>
      <c r="GB136" s="116" t="str">
        <f t="shared" si="182"/>
        <v/>
      </c>
      <c r="GC136" s="116" t="str">
        <f t="shared" si="183"/>
        <v/>
      </c>
      <c r="GD136" s="116" t="str">
        <f t="shared" si="184"/>
        <v/>
      </c>
      <c r="GE136" s="116" t="str">
        <f t="shared" si="185"/>
        <v/>
      </c>
    </row>
    <row r="137" spans="164:187" ht="16.5" x14ac:dyDescent="0.2">
      <c r="FH137" s="116">
        <v>132</v>
      </c>
      <c r="FI137" s="116">
        <f t="shared" si="170"/>
        <v>46</v>
      </c>
      <c r="FJ137" s="116">
        <f t="shared" si="186"/>
        <v>2</v>
      </c>
      <c r="FK137" s="116" t="str">
        <f t="shared" si="171"/>
        <v>许褚专属武器-魂珠-6 1级</v>
      </c>
      <c r="FL137" s="116">
        <f t="shared" si="172"/>
        <v>6</v>
      </c>
      <c r="FM137" s="116">
        <f t="shared" si="173"/>
        <v>1</v>
      </c>
      <c r="FN137" s="116" t="str">
        <f t="shared" si="187"/>
        <v>金币</v>
      </c>
      <c r="FO137" s="116">
        <f t="shared" si="188"/>
        <v>6000</v>
      </c>
      <c r="FP137" s="116" t="str">
        <f t="shared" si="189"/>
        <v>专属强化石3</v>
      </c>
      <c r="FQ137" s="116">
        <f t="shared" si="190"/>
        <v>5</v>
      </c>
      <c r="FR137" s="116" t="str">
        <f t="shared" si="191"/>
        <v>专属强化石4</v>
      </c>
      <c r="FS137" s="116">
        <f t="shared" si="192"/>
        <v>1</v>
      </c>
      <c r="FT137" s="116">
        <f t="shared" si="174"/>
        <v>0.14000000000000001</v>
      </c>
      <c r="FU137" s="116">
        <f t="shared" si="175"/>
        <v>1</v>
      </c>
      <c r="FV137" s="116">
        <f t="shared" si="176"/>
        <v>10</v>
      </c>
      <c r="FW137" s="116">
        <f t="shared" si="177"/>
        <v>0</v>
      </c>
      <c r="FX137" s="116">
        <f t="shared" si="178"/>
        <v>1</v>
      </c>
      <c r="FY137" s="116">
        <f t="shared" si="179"/>
        <v>2</v>
      </c>
      <c r="FZ137" s="116">
        <f t="shared" si="180"/>
        <v>7.2099999999999997E-2</v>
      </c>
      <c r="GA137" s="116">
        <f t="shared" si="181"/>
        <v>1</v>
      </c>
      <c r="GB137" s="116">
        <f t="shared" si="182"/>
        <v>5</v>
      </c>
      <c r="GC137" s="116">
        <f t="shared" si="183"/>
        <v>0.28860000000000002</v>
      </c>
      <c r="GD137" s="116">
        <f t="shared" si="184"/>
        <v>1</v>
      </c>
      <c r="GE137" s="116">
        <f t="shared" si="185"/>
        <v>10</v>
      </c>
    </row>
    <row r="138" spans="164:187" ht="16.5" x14ac:dyDescent="0.2">
      <c r="FH138" s="116">
        <v>133</v>
      </c>
      <c r="FI138" s="116">
        <f t="shared" si="170"/>
        <v>47</v>
      </c>
      <c r="FJ138" s="116">
        <f t="shared" si="186"/>
        <v>2</v>
      </c>
      <c r="FK138" s="116" t="str">
        <f t="shared" si="171"/>
        <v>许褚专属武器-魂珠-6 2级</v>
      </c>
      <c r="FL138" s="116">
        <f t="shared" si="172"/>
        <v>6</v>
      </c>
      <c r="FM138" s="116">
        <f t="shared" si="173"/>
        <v>2</v>
      </c>
      <c r="FN138" s="116" t="str">
        <f t="shared" si="187"/>
        <v>金币</v>
      </c>
      <c r="FO138" s="116">
        <f t="shared" si="188"/>
        <v>7000</v>
      </c>
      <c r="FP138" s="116" t="str">
        <f t="shared" si="189"/>
        <v>专属强化石3</v>
      </c>
      <c r="FQ138" s="116">
        <f t="shared" si="190"/>
        <v>9</v>
      </c>
      <c r="FR138" s="116" t="str">
        <f t="shared" si="191"/>
        <v>专属强化石4</v>
      </c>
      <c r="FS138" s="116">
        <f t="shared" si="192"/>
        <v>2</v>
      </c>
      <c r="FT138" s="116">
        <f t="shared" si="174"/>
        <v>0.14000000000000001</v>
      </c>
      <c r="FU138" s="116">
        <f t="shared" si="175"/>
        <v>1</v>
      </c>
      <c r="FV138" s="116">
        <f t="shared" si="176"/>
        <v>10</v>
      </c>
      <c r="FW138" s="116">
        <f t="shared" si="177"/>
        <v>0</v>
      </c>
      <c r="FX138" s="116">
        <f t="shared" si="178"/>
        <v>1</v>
      </c>
      <c r="FY138" s="116">
        <f t="shared" si="179"/>
        <v>2</v>
      </c>
      <c r="FZ138" s="116">
        <f t="shared" si="180"/>
        <v>7.2099999999999997E-2</v>
      </c>
      <c r="GA138" s="116">
        <f t="shared" si="181"/>
        <v>1</v>
      </c>
      <c r="GB138" s="116">
        <f t="shared" si="182"/>
        <v>5</v>
      </c>
      <c r="GC138" s="116">
        <f t="shared" si="183"/>
        <v>0.28860000000000002</v>
      </c>
      <c r="GD138" s="116">
        <f t="shared" si="184"/>
        <v>1</v>
      </c>
      <c r="GE138" s="116">
        <f t="shared" si="185"/>
        <v>10</v>
      </c>
    </row>
    <row r="139" spans="164:187" ht="16.5" x14ac:dyDescent="0.2">
      <c r="FH139" s="116">
        <v>134</v>
      </c>
      <c r="FI139" s="116">
        <f t="shared" si="170"/>
        <v>48</v>
      </c>
      <c r="FJ139" s="116">
        <f t="shared" si="186"/>
        <v>2</v>
      </c>
      <c r="FK139" s="116" t="str">
        <f t="shared" si="171"/>
        <v>许褚专属武器-魂珠-6 3级</v>
      </c>
      <c r="FL139" s="116">
        <f t="shared" si="172"/>
        <v>6</v>
      </c>
      <c r="FM139" s="116">
        <f t="shared" si="173"/>
        <v>3</v>
      </c>
      <c r="FN139" s="116" t="str">
        <f t="shared" si="187"/>
        <v>金币</v>
      </c>
      <c r="FO139" s="116">
        <f t="shared" si="188"/>
        <v>8000</v>
      </c>
      <c r="FP139" s="116" t="str">
        <f t="shared" si="189"/>
        <v>专属强化石3</v>
      </c>
      <c r="FQ139" s="116">
        <f t="shared" si="190"/>
        <v>9</v>
      </c>
      <c r="FR139" s="116" t="str">
        <f t="shared" si="191"/>
        <v>专属强化石4</v>
      </c>
      <c r="FS139" s="116">
        <f t="shared" si="192"/>
        <v>2</v>
      </c>
      <c r="FT139" s="116">
        <f t="shared" si="174"/>
        <v>0.1</v>
      </c>
      <c r="FU139" s="116">
        <f t="shared" si="175"/>
        <v>1</v>
      </c>
      <c r="FV139" s="116">
        <f t="shared" si="176"/>
        <v>16</v>
      </c>
      <c r="FW139" s="116">
        <f t="shared" si="177"/>
        <v>0</v>
      </c>
      <c r="FX139" s="116">
        <f t="shared" si="178"/>
        <v>1</v>
      </c>
      <c r="FY139" s="116">
        <f t="shared" si="179"/>
        <v>4</v>
      </c>
      <c r="FZ139" s="116">
        <f t="shared" si="180"/>
        <v>4.8099999999999997E-2</v>
      </c>
      <c r="GA139" s="116">
        <f t="shared" si="181"/>
        <v>1</v>
      </c>
      <c r="GB139" s="116">
        <f t="shared" si="182"/>
        <v>7</v>
      </c>
      <c r="GC139" s="116">
        <f t="shared" si="183"/>
        <v>0.19239999999999999</v>
      </c>
      <c r="GD139" s="116">
        <f t="shared" si="184"/>
        <v>1</v>
      </c>
      <c r="GE139" s="116">
        <f t="shared" si="185"/>
        <v>16</v>
      </c>
    </row>
    <row r="140" spans="164:187" ht="16.5" x14ac:dyDescent="0.2">
      <c r="FH140" s="116">
        <v>135</v>
      </c>
      <c r="FI140" s="116">
        <f t="shared" si="170"/>
        <v>49</v>
      </c>
      <c r="FJ140" s="116">
        <f t="shared" si="186"/>
        <v>2</v>
      </c>
      <c r="FK140" s="116" t="str">
        <f t="shared" si="171"/>
        <v>许褚专属武器-魂珠-6 4级</v>
      </c>
      <c r="FL140" s="116">
        <f t="shared" si="172"/>
        <v>6</v>
      </c>
      <c r="FM140" s="116">
        <f t="shared" si="173"/>
        <v>4</v>
      </c>
      <c r="FN140" s="116" t="str">
        <f t="shared" si="187"/>
        <v>金币</v>
      </c>
      <c r="FO140" s="116">
        <f t="shared" si="188"/>
        <v>9000</v>
      </c>
      <c r="FP140" s="116" t="str">
        <f t="shared" si="189"/>
        <v>专属强化石3</v>
      </c>
      <c r="FQ140" s="116">
        <f t="shared" si="190"/>
        <v>14</v>
      </c>
      <c r="FR140" s="116" t="str">
        <f t="shared" si="191"/>
        <v>专属强化石4</v>
      </c>
      <c r="FS140" s="116">
        <f t="shared" si="192"/>
        <v>3</v>
      </c>
      <c r="FT140" s="116">
        <f t="shared" si="174"/>
        <v>0.09</v>
      </c>
      <c r="FU140" s="116">
        <f t="shared" si="175"/>
        <v>1</v>
      </c>
      <c r="FV140" s="116">
        <f t="shared" si="176"/>
        <v>17</v>
      </c>
      <c r="FW140" s="116">
        <f t="shared" si="177"/>
        <v>0</v>
      </c>
      <c r="FX140" s="116">
        <f t="shared" si="178"/>
        <v>1</v>
      </c>
      <c r="FY140" s="116">
        <f t="shared" si="179"/>
        <v>4</v>
      </c>
      <c r="FZ140" s="116">
        <f t="shared" si="180"/>
        <v>4.3299999999999998E-2</v>
      </c>
      <c r="GA140" s="116">
        <f t="shared" si="181"/>
        <v>1</v>
      </c>
      <c r="GB140" s="116">
        <f t="shared" si="182"/>
        <v>8</v>
      </c>
      <c r="GC140" s="116">
        <f t="shared" si="183"/>
        <v>0.1731</v>
      </c>
      <c r="GD140" s="116">
        <f t="shared" si="184"/>
        <v>1</v>
      </c>
      <c r="GE140" s="116">
        <f t="shared" si="185"/>
        <v>17</v>
      </c>
    </row>
    <row r="141" spans="164:187" ht="16.5" x14ac:dyDescent="0.2">
      <c r="FH141" s="116">
        <v>136</v>
      </c>
      <c r="FI141" s="116">
        <f t="shared" si="170"/>
        <v>50</v>
      </c>
      <c r="FJ141" s="116">
        <f t="shared" si="186"/>
        <v>2</v>
      </c>
      <c r="FK141" s="116" t="str">
        <f t="shared" si="171"/>
        <v>许褚专属武器-魂珠-6 5级</v>
      </c>
      <c r="FL141" s="116">
        <f t="shared" si="172"/>
        <v>6</v>
      </c>
      <c r="FM141" s="116">
        <f t="shared" si="173"/>
        <v>5</v>
      </c>
      <c r="FN141" s="116" t="str">
        <f t="shared" si="187"/>
        <v>金币</v>
      </c>
      <c r="FO141" s="116">
        <f t="shared" si="188"/>
        <v>10000</v>
      </c>
      <c r="FP141" s="116" t="str">
        <f t="shared" si="189"/>
        <v>专属强化石3</v>
      </c>
      <c r="FQ141" s="116">
        <f t="shared" si="190"/>
        <v>14</v>
      </c>
      <c r="FR141" s="116" t="str">
        <f t="shared" si="191"/>
        <v>专属强化石4</v>
      </c>
      <c r="FS141" s="116">
        <f t="shared" si="192"/>
        <v>3</v>
      </c>
      <c r="FT141" s="116">
        <f t="shared" si="174"/>
        <v>0.05</v>
      </c>
      <c r="FU141" s="116">
        <f t="shared" si="175"/>
        <v>1</v>
      </c>
      <c r="FV141" s="116">
        <f t="shared" si="176"/>
        <v>28</v>
      </c>
      <c r="FW141" s="116">
        <f t="shared" si="177"/>
        <v>0</v>
      </c>
      <c r="FX141" s="116">
        <f t="shared" si="178"/>
        <v>1</v>
      </c>
      <c r="FY141" s="116">
        <f t="shared" si="179"/>
        <v>6</v>
      </c>
      <c r="FZ141" s="116">
        <f t="shared" si="180"/>
        <v>2.7099999999999999E-2</v>
      </c>
      <c r="GA141" s="116">
        <f t="shared" si="181"/>
        <v>1</v>
      </c>
      <c r="GB141" s="116">
        <f t="shared" si="182"/>
        <v>13</v>
      </c>
      <c r="GC141" s="116">
        <f t="shared" si="183"/>
        <v>0.1082</v>
      </c>
      <c r="GD141" s="116">
        <f t="shared" si="184"/>
        <v>1</v>
      </c>
      <c r="GE141" s="116">
        <f t="shared" si="185"/>
        <v>28</v>
      </c>
    </row>
    <row r="142" spans="164:187" ht="16.5" x14ac:dyDescent="0.2">
      <c r="FH142" s="116">
        <v>137</v>
      </c>
      <c r="FI142" s="116">
        <f t="shared" si="170"/>
        <v>51</v>
      </c>
      <c r="FJ142" s="116">
        <f t="shared" si="186"/>
        <v>2</v>
      </c>
      <c r="FK142" s="116" t="str">
        <f t="shared" si="171"/>
        <v>许褚专属武器-魂珠-6 6级</v>
      </c>
      <c r="FL142" s="116">
        <f t="shared" si="172"/>
        <v>6</v>
      </c>
      <c r="FM142" s="116">
        <f t="shared" si="173"/>
        <v>6</v>
      </c>
      <c r="FN142" s="116" t="str">
        <f t="shared" si="187"/>
        <v>金币</v>
      </c>
      <c r="FO142" s="116">
        <f t="shared" si="188"/>
        <v>11000</v>
      </c>
      <c r="FP142" s="116" t="str">
        <f t="shared" si="189"/>
        <v>专属强化石3</v>
      </c>
      <c r="FQ142" s="116">
        <f t="shared" si="190"/>
        <v>19</v>
      </c>
      <c r="FR142" s="116" t="str">
        <f t="shared" si="191"/>
        <v>专属强化石4</v>
      </c>
      <c r="FS142" s="116">
        <f t="shared" si="192"/>
        <v>4</v>
      </c>
      <c r="FT142" s="116">
        <f t="shared" si="174"/>
        <v>0.04</v>
      </c>
      <c r="FU142" s="116">
        <f t="shared" si="175"/>
        <v>1</v>
      </c>
      <c r="FV142" s="116">
        <f t="shared" si="176"/>
        <v>34</v>
      </c>
      <c r="FW142" s="116">
        <f t="shared" si="177"/>
        <v>0</v>
      </c>
      <c r="FX142" s="116">
        <f t="shared" si="178"/>
        <v>1</v>
      </c>
      <c r="FY142" s="116">
        <f t="shared" si="179"/>
        <v>8</v>
      </c>
      <c r="FZ142" s="116">
        <f t="shared" si="180"/>
        <v>2.2200000000000001E-2</v>
      </c>
      <c r="GA142" s="116">
        <f t="shared" si="181"/>
        <v>1</v>
      </c>
      <c r="GB142" s="116">
        <f t="shared" si="182"/>
        <v>16</v>
      </c>
      <c r="GC142" s="116">
        <f t="shared" si="183"/>
        <v>8.8800000000000004E-2</v>
      </c>
      <c r="GD142" s="116">
        <f t="shared" si="184"/>
        <v>1</v>
      </c>
      <c r="GE142" s="116">
        <f t="shared" si="185"/>
        <v>34</v>
      </c>
    </row>
    <row r="143" spans="164:187" ht="16.5" x14ac:dyDescent="0.2">
      <c r="FH143" s="116">
        <v>138</v>
      </c>
      <c r="FI143" s="116">
        <f t="shared" si="170"/>
        <v>52</v>
      </c>
      <c r="FJ143" s="116">
        <f t="shared" si="186"/>
        <v>2</v>
      </c>
      <c r="FK143" s="116" t="str">
        <f t="shared" si="171"/>
        <v>许褚专属武器-魂珠-6 7级</v>
      </c>
      <c r="FL143" s="116">
        <f t="shared" si="172"/>
        <v>6</v>
      </c>
      <c r="FM143" s="116">
        <f t="shared" si="173"/>
        <v>7</v>
      </c>
      <c r="FN143" s="116" t="str">
        <f t="shared" si="187"/>
        <v>金币</v>
      </c>
      <c r="FO143" s="116">
        <f t="shared" si="188"/>
        <v>12000</v>
      </c>
      <c r="FP143" s="116" t="str">
        <f t="shared" si="189"/>
        <v>专属强化石3</v>
      </c>
      <c r="FQ143" s="116">
        <f t="shared" si="190"/>
        <v>24</v>
      </c>
      <c r="FR143" s="116" t="str">
        <f t="shared" si="191"/>
        <v>专属强化石4</v>
      </c>
      <c r="FS143" s="116">
        <f t="shared" si="192"/>
        <v>5</v>
      </c>
      <c r="FT143" s="116">
        <f t="shared" si="174"/>
        <v>0.03</v>
      </c>
      <c r="FU143" s="116">
        <f t="shared" si="175"/>
        <v>1</v>
      </c>
      <c r="FV143" s="116">
        <f t="shared" si="176"/>
        <v>44</v>
      </c>
      <c r="FW143" s="116">
        <f t="shared" si="177"/>
        <v>0</v>
      </c>
      <c r="FX143" s="116">
        <f t="shared" si="178"/>
        <v>1</v>
      </c>
      <c r="FY143" s="116">
        <f t="shared" si="179"/>
        <v>10</v>
      </c>
      <c r="FZ143" s="116">
        <f t="shared" si="180"/>
        <v>1.72E-2</v>
      </c>
      <c r="GA143" s="116">
        <f t="shared" si="181"/>
        <v>1</v>
      </c>
      <c r="GB143" s="116">
        <f t="shared" si="182"/>
        <v>20</v>
      </c>
      <c r="GC143" s="116">
        <f t="shared" si="183"/>
        <v>6.8699999999999997E-2</v>
      </c>
      <c r="GD143" s="116">
        <f t="shared" si="184"/>
        <v>1</v>
      </c>
      <c r="GE143" s="116">
        <f t="shared" si="185"/>
        <v>44</v>
      </c>
    </row>
    <row r="144" spans="164:187" ht="16.5" x14ac:dyDescent="0.2">
      <c r="FH144" s="116">
        <v>139</v>
      </c>
      <c r="FI144" s="116">
        <f t="shared" si="170"/>
        <v>53</v>
      </c>
      <c r="FJ144" s="116">
        <f t="shared" si="186"/>
        <v>2</v>
      </c>
      <c r="FK144" s="116" t="str">
        <f t="shared" si="171"/>
        <v>许褚专属武器-魂珠-6 8级</v>
      </c>
      <c r="FL144" s="116">
        <f t="shared" si="172"/>
        <v>6</v>
      </c>
      <c r="FM144" s="116">
        <f t="shared" si="173"/>
        <v>8</v>
      </c>
      <c r="FN144" s="116" t="str">
        <f t="shared" si="187"/>
        <v>金币</v>
      </c>
      <c r="FO144" s="116">
        <f t="shared" si="188"/>
        <v>13000</v>
      </c>
      <c r="FP144" s="116" t="str">
        <f t="shared" si="189"/>
        <v>专属强化石3</v>
      </c>
      <c r="FQ144" s="116">
        <f t="shared" si="190"/>
        <v>33</v>
      </c>
      <c r="FR144" s="116" t="str">
        <f t="shared" si="191"/>
        <v>专属强化石4</v>
      </c>
      <c r="FS144" s="116">
        <f t="shared" si="192"/>
        <v>7</v>
      </c>
      <c r="FT144" s="116">
        <f t="shared" si="174"/>
        <v>0.03</v>
      </c>
      <c r="FU144" s="116">
        <f t="shared" si="175"/>
        <v>1</v>
      </c>
      <c r="FV144" s="116">
        <f t="shared" si="176"/>
        <v>50</v>
      </c>
      <c r="FW144" s="116">
        <f t="shared" si="177"/>
        <v>0</v>
      </c>
      <c r="FX144" s="116">
        <f t="shared" si="178"/>
        <v>1</v>
      </c>
      <c r="FY144" s="116">
        <f t="shared" si="179"/>
        <v>12</v>
      </c>
      <c r="FZ144" s="116">
        <f t="shared" si="180"/>
        <v>1.49E-2</v>
      </c>
      <c r="GA144" s="116">
        <f t="shared" si="181"/>
        <v>1</v>
      </c>
      <c r="GB144" s="116">
        <f t="shared" si="182"/>
        <v>24</v>
      </c>
      <c r="GC144" s="116">
        <f t="shared" si="183"/>
        <v>5.9400000000000001E-2</v>
      </c>
      <c r="GD144" s="116">
        <f t="shared" si="184"/>
        <v>1</v>
      </c>
      <c r="GE144" s="116">
        <f t="shared" si="185"/>
        <v>50</v>
      </c>
    </row>
    <row r="145" spans="164:187" ht="16.5" x14ac:dyDescent="0.2">
      <c r="FH145" s="116">
        <v>140</v>
      </c>
      <c r="FI145" s="116">
        <f t="shared" si="170"/>
        <v>54</v>
      </c>
      <c r="FJ145" s="116">
        <f t="shared" si="186"/>
        <v>2</v>
      </c>
      <c r="FK145" s="116" t="str">
        <f t="shared" si="171"/>
        <v>许褚专属武器-魂珠-6 9级</v>
      </c>
      <c r="FL145" s="116">
        <f t="shared" si="172"/>
        <v>6</v>
      </c>
      <c r="FM145" s="116">
        <f t="shared" si="173"/>
        <v>9</v>
      </c>
      <c r="FN145" s="116" t="str">
        <f t="shared" si="187"/>
        <v>金币</v>
      </c>
      <c r="FO145" s="116">
        <f t="shared" si="188"/>
        <v>14000</v>
      </c>
      <c r="FP145" s="116" t="str">
        <f t="shared" si="189"/>
        <v>专属强化石3</v>
      </c>
      <c r="FQ145" s="116">
        <f t="shared" si="190"/>
        <v>38</v>
      </c>
      <c r="FR145" s="116" t="str">
        <f t="shared" si="191"/>
        <v>专属强化石4</v>
      </c>
      <c r="FS145" s="116">
        <f t="shared" si="192"/>
        <v>8</v>
      </c>
      <c r="FT145" s="116">
        <f t="shared" si="174"/>
        <v>0.02</v>
      </c>
      <c r="FU145" s="116">
        <f t="shared" si="175"/>
        <v>1</v>
      </c>
      <c r="FV145" s="116">
        <f t="shared" si="176"/>
        <v>71</v>
      </c>
      <c r="FW145" s="116">
        <f t="shared" si="177"/>
        <v>0</v>
      </c>
      <c r="FX145" s="116">
        <f t="shared" si="178"/>
        <v>1</v>
      </c>
      <c r="FY145" s="116">
        <f t="shared" si="179"/>
        <v>17</v>
      </c>
      <c r="FZ145" s="116">
        <f t="shared" si="180"/>
        <v>1.0500000000000001E-2</v>
      </c>
      <c r="GA145" s="116">
        <f t="shared" si="181"/>
        <v>1</v>
      </c>
      <c r="GB145" s="116">
        <f t="shared" si="182"/>
        <v>33</v>
      </c>
      <c r="GC145" s="116">
        <f t="shared" si="183"/>
        <v>4.2000000000000003E-2</v>
      </c>
      <c r="GD145" s="116">
        <f t="shared" si="184"/>
        <v>1</v>
      </c>
      <c r="GE145" s="116">
        <f t="shared" si="185"/>
        <v>71</v>
      </c>
    </row>
    <row r="146" spans="164:187" ht="16.5" x14ac:dyDescent="0.2">
      <c r="FH146" s="116">
        <v>141</v>
      </c>
      <c r="FI146" s="116">
        <f t="shared" si="170"/>
        <v>0</v>
      </c>
      <c r="FJ146" s="116">
        <f t="shared" si="186"/>
        <v>2</v>
      </c>
      <c r="FK146" s="116" t="str">
        <f t="shared" si="171"/>
        <v>许褚专属武器-魂珠-7 0级</v>
      </c>
      <c r="FL146" s="116">
        <f t="shared" si="172"/>
        <v>7</v>
      </c>
      <c r="FM146" s="116">
        <f t="shared" si="173"/>
        <v>0</v>
      </c>
      <c r="FN146" s="116" t="str">
        <f t="shared" si="187"/>
        <v/>
      </c>
      <c r="FO146" s="116" t="str">
        <f t="shared" si="188"/>
        <v/>
      </c>
      <c r="FP146" s="116" t="str">
        <f t="shared" si="189"/>
        <v/>
      </c>
      <c r="FQ146" s="116" t="str">
        <f t="shared" si="190"/>
        <v/>
      </c>
      <c r="FR146" s="116" t="str">
        <f t="shared" si="191"/>
        <v/>
      </c>
      <c r="FS146" s="116" t="str">
        <f t="shared" si="192"/>
        <v/>
      </c>
      <c r="FT146" s="116" t="str">
        <f t="shared" si="174"/>
        <v/>
      </c>
      <c r="FU146" s="116" t="str">
        <f t="shared" si="175"/>
        <v/>
      </c>
      <c r="FV146" s="116" t="str">
        <f t="shared" si="176"/>
        <v/>
      </c>
      <c r="FW146" s="116" t="str">
        <f t="shared" si="177"/>
        <v/>
      </c>
      <c r="FX146" s="116" t="str">
        <f t="shared" si="178"/>
        <v/>
      </c>
      <c r="FY146" s="116" t="str">
        <f t="shared" si="179"/>
        <v/>
      </c>
      <c r="FZ146" s="116" t="str">
        <f t="shared" si="180"/>
        <v/>
      </c>
      <c r="GA146" s="116" t="str">
        <f t="shared" si="181"/>
        <v/>
      </c>
      <c r="GB146" s="116" t="str">
        <f t="shared" si="182"/>
        <v/>
      </c>
      <c r="GC146" s="116" t="str">
        <f t="shared" si="183"/>
        <v/>
      </c>
      <c r="GD146" s="116" t="str">
        <f t="shared" si="184"/>
        <v/>
      </c>
      <c r="GE146" s="116" t="str">
        <f t="shared" si="185"/>
        <v/>
      </c>
    </row>
    <row r="147" spans="164:187" ht="16.5" x14ac:dyDescent="0.2">
      <c r="FH147" s="116">
        <v>142</v>
      </c>
      <c r="FI147" s="116">
        <f t="shared" si="170"/>
        <v>55</v>
      </c>
      <c r="FJ147" s="116">
        <f t="shared" si="186"/>
        <v>2</v>
      </c>
      <c r="FK147" s="116" t="str">
        <f t="shared" si="171"/>
        <v>许褚专属武器-魂珠-7 1级</v>
      </c>
      <c r="FL147" s="116">
        <f t="shared" si="172"/>
        <v>7</v>
      </c>
      <c r="FM147" s="116">
        <f t="shared" si="173"/>
        <v>1</v>
      </c>
      <c r="FN147" s="116" t="str">
        <f t="shared" si="187"/>
        <v>金币</v>
      </c>
      <c r="FO147" s="116">
        <f t="shared" si="188"/>
        <v>7000</v>
      </c>
      <c r="FP147" s="116" t="str">
        <f t="shared" si="189"/>
        <v>专属强化石3</v>
      </c>
      <c r="FQ147" s="116">
        <f t="shared" si="190"/>
        <v>6</v>
      </c>
      <c r="FR147" s="116" t="str">
        <f t="shared" si="191"/>
        <v>专属强化石4</v>
      </c>
      <c r="FS147" s="116">
        <f t="shared" si="192"/>
        <v>2</v>
      </c>
      <c r="FT147" s="116">
        <f t="shared" si="174"/>
        <v>0.17</v>
      </c>
      <c r="FU147" s="116">
        <f t="shared" si="175"/>
        <v>1</v>
      </c>
      <c r="FV147" s="116">
        <f t="shared" si="176"/>
        <v>9</v>
      </c>
      <c r="FW147" s="116">
        <f t="shared" si="177"/>
        <v>0</v>
      </c>
      <c r="FX147" s="116">
        <f t="shared" si="178"/>
        <v>1</v>
      </c>
      <c r="FY147" s="116">
        <f t="shared" si="179"/>
        <v>2</v>
      </c>
      <c r="FZ147" s="116">
        <f t="shared" si="180"/>
        <v>8.6599999999999996E-2</v>
      </c>
      <c r="GA147" s="116">
        <f t="shared" si="181"/>
        <v>1</v>
      </c>
      <c r="GB147" s="116">
        <f t="shared" si="182"/>
        <v>4</v>
      </c>
      <c r="GC147" s="116">
        <f t="shared" si="183"/>
        <v>0.3463</v>
      </c>
      <c r="GD147" s="116">
        <f t="shared" si="184"/>
        <v>1</v>
      </c>
      <c r="GE147" s="116">
        <f t="shared" si="185"/>
        <v>9</v>
      </c>
    </row>
    <row r="148" spans="164:187" ht="16.5" x14ac:dyDescent="0.2">
      <c r="FH148" s="116">
        <v>143</v>
      </c>
      <c r="FI148" s="116">
        <f t="shared" si="170"/>
        <v>56</v>
      </c>
      <c r="FJ148" s="116">
        <f t="shared" si="186"/>
        <v>2</v>
      </c>
      <c r="FK148" s="116" t="str">
        <f t="shared" si="171"/>
        <v>许褚专属武器-魂珠-7 2级</v>
      </c>
      <c r="FL148" s="116">
        <f t="shared" si="172"/>
        <v>7</v>
      </c>
      <c r="FM148" s="116">
        <f t="shared" si="173"/>
        <v>2</v>
      </c>
      <c r="FN148" s="116" t="str">
        <f t="shared" si="187"/>
        <v>金币</v>
      </c>
      <c r="FO148" s="116">
        <f t="shared" si="188"/>
        <v>8000</v>
      </c>
      <c r="FP148" s="116" t="str">
        <f t="shared" si="189"/>
        <v>专属强化石3</v>
      </c>
      <c r="FQ148" s="116">
        <f t="shared" si="190"/>
        <v>6</v>
      </c>
      <c r="FR148" s="116" t="str">
        <f t="shared" si="191"/>
        <v>专属强化石4</v>
      </c>
      <c r="FS148" s="116">
        <f t="shared" si="192"/>
        <v>2</v>
      </c>
      <c r="FT148" s="116">
        <f t="shared" si="174"/>
        <v>0.09</v>
      </c>
      <c r="FU148" s="116">
        <f t="shared" si="175"/>
        <v>1</v>
      </c>
      <c r="FV148" s="116">
        <f t="shared" si="176"/>
        <v>17</v>
      </c>
      <c r="FW148" s="116">
        <f t="shared" si="177"/>
        <v>0</v>
      </c>
      <c r="FX148" s="116">
        <f t="shared" si="178"/>
        <v>1</v>
      </c>
      <c r="FY148" s="116">
        <f t="shared" si="179"/>
        <v>4</v>
      </c>
      <c r="FZ148" s="116">
        <f t="shared" si="180"/>
        <v>4.3299999999999998E-2</v>
      </c>
      <c r="GA148" s="116">
        <f t="shared" si="181"/>
        <v>1</v>
      </c>
      <c r="GB148" s="116">
        <f t="shared" si="182"/>
        <v>8</v>
      </c>
      <c r="GC148" s="116">
        <f t="shared" si="183"/>
        <v>0.1731</v>
      </c>
      <c r="GD148" s="116">
        <f t="shared" si="184"/>
        <v>1</v>
      </c>
      <c r="GE148" s="116">
        <f t="shared" si="185"/>
        <v>17</v>
      </c>
    </row>
    <row r="149" spans="164:187" ht="16.5" x14ac:dyDescent="0.2">
      <c r="FH149" s="116">
        <v>144</v>
      </c>
      <c r="FI149" s="116">
        <f t="shared" si="170"/>
        <v>57</v>
      </c>
      <c r="FJ149" s="116">
        <f t="shared" si="186"/>
        <v>2</v>
      </c>
      <c r="FK149" s="116" t="str">
        <f t="shared" si="171"/>
        <v>许褚专属武器-魂珠-7 3级</v>
      </c>
      <c r="FL149" s="116">
        <f t="shared" si="172"/>
        <v>7</v>
      </c>
      <c r="FM149" s="116">
        <f t="shared" si="173"/>
        <v>3</v>
      </c>
      <c r="FN149" s="116" t="str">
        <f t="shared" si="187"/>
        <v>金币</v>
      </c>
      <c r="FO149" s="116">
        <f t="shared" si="188"/>
        <v>9000</v>
      </c>
      <c r="FP149" s="116" t="str">
        <f t="shared" si="189"/>
        <v>专属强化石3</v>
      </c>
      <c r="FQ149" s="116">
        <f t="shared" si="190"/>
        <v>8</v>
      </c>
      <c r="FR149" s="116" t="str">
        <f t="shared" si="191"/>
        <v>专属强化石4</v>
      </c>
      <c r="FS149" s="116">
        <f t="shared" si="192"/>
        <v>3</v>
      </c>
      <c r="FT149" s="116">
        <f t="shared" si="174"/>
        <v>0.09</v>
      </c>
      <c r="FU149" s="116">
        <f t="shared" si="175"/>
        <v>1</v>
      </c>
      <c r="FV149" s="116">
        <f t="shared" si="176"/>
        <v>17</v>
      </c>
      <c r="FW149" s="116">
        <f t="shared" si="177"/>
        <v>0</v>
      </c>
      <c r="FX149" s="116">
        <f t="shared" si="178"/>
        <v>1</v>
      </c>
      <c r="FY149" s="116">
        <f t="shared" si="179"/>
        <v>4</v>
      </c>
      <c r="FZ149" s="116">
        <f t="shared" si="180"/>
        <v>4.3299999999999998E-2</v>
      </c>
      <c r="GA149" s="116">
        <f t="shared" si="181"/>
        <v>1</v>
      </c>
      <c r="GB149" s="116">
        <f t="shared" si="182"/>
        <v>8</v>
      </c>
      <c r="GC149" s="116">
        <f t="shared" si="183"/>
        <v>0.1731</v>
      </c>
      <c r="GD149" s="116">
        <f t="shared" si="184"/>
        <v>1</v>
      </c>
      <c r="GE149" s="116">
        <f t="shared" si="185"/>
        <v>17</v>
      </c>
    </row>
    <row r="150" spans="164:187" ht="16.5" x14ac:dyDescent="0.2">
      <c r="FH150" s="116">
        <v>145</v>
      </c>
      <c r="FI150" s="116">
        <f t="shared" ref="FI150:FI213" si="193">IF(FM150&gt;0,(FL150-1)*9+FM150,0)</f>
        <v>58</v>
      </c>
      <c r="FJ150" s="116">
        <f t="shared" si="186"/>
        <v>2</v>
      </c>
      <c r="FK150" s="116" t="str">
        <f t="shared" ref="FK150:FK213" si="194">INDEX($FC$6:$FC$26,FJ150)&amp;"专属武器-魂珠-"&amp;FL150&amp;" "&amp;FM150&amp;"级"</f>
        <v>许褚专属武器-魂珠-7 4级</v>
      </c>
      <c r="FL150" s="116">
        <f t="shared" ref="FL150:FL213" si="195">INT((FH150-(FJ150-1)*80-1)/10)+1</f>
        <v>7</v>
      </c>
      <c r="FM150" s="116">
        <f t="shared" ref="FM150:FM213" si="196">FH150-(FJ150-1)*80-(FL150-1)*10-1</f>
        <v>4</v>
      </c>
      <c r="FN150" s="116" t="str">
        <f t="shared" si="187"/>
        <v>金币</v>
      </c>
      <c r="FO150" s="116">
        <f t="shared" si="188"/>
        <v>10000</v>
      </c>
      <c r="FP150" s="116" t="str">
        <f t="shared" si="189"/>
        <v>专属强化石3</v>
      </c>
      <c r="FQ150" s="116">
        <f t="shared" si="190"/>
        <v>11</v>
      </c>
      <c r="FR150" s="116" t="str">
        <f t="shared" si="191"/>
        <v>专属强化石4</v>
      </c>
      <c r="FS150" s="116">
        <f t="shared" si="192"/>
        <v>4</v>
      </c>
      <c r="FT150" s="116">
        <f t="shared" ref="FT150:FT213" si="197">IF($FM150&gt;0,INDEX(EJ$6:EJ$77,$FI150),"")</f>
        <v>7.0000000000000007E-2</v>
      </c>
      <c r="FU150" s="116">
        <f t="shared" ref="FU150:FU213" si="198">IF($FM150&gt;0,INDEX(EK$6:EK$77,$FI150),"")</f>
        <v>1</v>
      </c>
      <c r="FV150" s="116">
        <f t="shared" ref="FV150:FV213" si="199">IF($FM150&gt;0,INDEX(EL$6:EL$77,$FI150),"")</f>
        <v>22</v>
      </c>
      <c r="FW150" s="116">
        <f t="shared" ref="FW150:FW213" si="200">IF($FM150&gt;0,INDEX(EP$6:EP$77,$FI150),"")</f>
        <v>0</v>
      </c>
      <c r="FX150" s="116">
        <f t="shared" ref="FX150:FX213" si="201">IF($FM150&gt;0,INDEX(EQ$6:EQ$77,$FI150),"")</f>
        <v>1</v>
      </c>
      <c r="FY150" s="116">
        <f t="shared" ref="FY150:FY213" si="202">IF($FM150&gt;0,INDEX(ER$6:ER$77,$FI150),"")</f>
        <v>5</v>
      </c>
      <c r="FZ150" s="116">
        <f t="shared" ref="FZ150:FZ213" si="203">IF($FM150&gt;0,INDEX(ES$6:ES$77,$FI150),"")</f>
        <v>3.4599999999999999E-2</v>
      </c>
      <c r="GA150" s="116">
        <f t="shared" ref="GA150:GA213" si="204">IF($FM150&gt;0,INDEX(ET$6:ET$77,$FI150),"")</f>
        <v>1</v>
      </c>
      <c r="GB150" s="116">
        <f t="shared" ref="GB150:GB213" si="205">IF($FM150&gt;0,INDEX(EU$6:EU$77,$FI150),"")</f>
        <v>10</v>
      </c>
      <c r="GC150" s="116">
        <f t="shared" ref="GC150:GC213" si="206">IF($FM150&gt;0,INDEX(EV$6:EV$77,$FI150),"")</f>
        <v>0.13850000000000001</v>
      </c>
      <c r="GD150" s="116">
        <f t="shared" ref="GD150:GD213" si="207">IF($FM150&gt;0,INDEX(EW$6:EW$77,$FI150),"")</f>
        <v>1</v>
      </c>
      <c r="GE150" s="116">
        <f t="shared" ref="GE150:GE213" si="208">IF($FM150&gt;0,INDEX(EX$6:EX$77,$FI150),"")</f>
        <v>22</v>
      </c>
    </row>
    <row r="151" spans="164:187" ht="16.5" x14ac:dyDescent="0.2">
      <c r="FH151" s="116">
        <v>146</v>
      </c>
      <c r="FI151" s="116">
        <f t="shared" si="193"/>
        <v>59</v>
      </c>
      <c r="FJ151" s="116">
        <f t="shared" si="186"/>
        <v>2</v>
      </c>
      <c r="FK151" s="116" t="str">
        <f t="shared" si="194"/>
        <v>许褚专属武器-魂珠-7 5级</v>
      </c>
      <c r="FL151" s="116">
        <f t="shared" si="195"/>
        <v>7</v>
      </c>
      <c r="FM151" s="116">
        <f t="shared" si="196"/>
        <v>5</v>
      </c>
      <c r="FN151" s="116" t="str">
        <f t="shared" si="187"/>
        <v>金币</v>
      </c>
      <c r="FO151" s="116">
        <f t="shared" si="188"/>
        <v>11000</v>
      </c>
      <c r="FP151" s="116" t="str">
        <f t="shared" si="189"/>
        <v>专属强化石3</v>
      </c>
      <c r="FQ151" s="116">
        <f t="shared" si="190"/>
        <v>11</v>
      </c>
      <c r="FR151" s="116" t="str">
        <f t="shared" si="191"/>
        <v>专属强化石4</v>
      </c>
      <c r="FS151" s="116">
        <f t="shared" si="192"/>
        <v>4</v>
      </c>
      <c r="FT151" s="116">
        <f t="shared" si="197"/>
        <v>0.04</v>
      </c>
      <c r="FU151" s="116">
        <f t="shared" si="198"/>
        <v>1</v>
      </c>
      <c r="FV151" s="116">
        <f t="shared" si="199"/>
        <v>35</v>
      </c>
      <c r="FW151" s="116">
        <f t="shared" si="200"/>
        <v>0</v>
      </c>
      <c r="FX151" s="116">
        <f t="shared" si="201"/>
        <v>1</v>
      </c>
      <c r="FY151" s="116">
        <f t="shared" si="202"/>
        <v>8</v>
      </c>
      <c r="FZ151" s="116">
        <f t="shared" si="203"/>
        <v>2.1600000000000001E-2</v>
      </c>
      <c r="GA151" s="116">
        <f t="shared" si="204"/>
        <v>1</v>
      </c>
      <c r="GB151" s="116">
        <f t="shared" si="205"/>
        <v>16</v>
      </c>
      <c r="GC151" s="116">
        <f t="shared" si="206"/>
        <v>8.6599999999999996E-2</v>
      </c>
      <c r="GD151" s="116">
        <f t="shared" si="207"/>
        <v>1</v>
      </c>
      <c r="GE151" s="116">
        <f t="shared" si="208"/>
        <v>35</v>
      </c>
    </row>
    <row r="152" spans="164:187" ht="16.5" x14ac:dyDescent="0.2">
      <c r="FH152" s="116">
        <v>147</v>
      </c>
      <c r="FI152" s="116">
        <f t="shared" si="193"/>
        <v>60</v>
      </c>
      <c r="FJ152" s="116">
        <f t="shared" si="186"/>
        <v>2</v>
      </c>
      <c r="FK152" s="116" t="str">
        <f t="shared" si="194"/>
        <v>许褚专属武器-魂珠-7 6级</v>
      </c>
      <c r="FL152" s="116">
        <f t="shared" si="195"/>
        <v>7</v>
      </c>
      <c r="FM152" s="116">
        <f t="shared" si="196"/>
        <v>6</v>
      </c>
      <c r="FN152" s="116" t="str">
        <f t="shared" si="187"/>
        <v>金币</v>
      </c>
      <c r="FO152" s="116">
        <f t="shared" si="188"/>
        <v>12000</v>
      </c>
      <c r="FP152" s="116" t="str">
        <f t="shared" si="189"/>
        <v>专属强化石3</v>
      </c>
      <c r="FQ152" s="116">
        <f t="shared" si="190"/>
        <v>14</v>
      </c>
      <c r="FR152" s="116" t="str">
        <f t="shared" si="191"/>
        <v>专属强化石4</v>
      </c>
      <c r="FS152" s="116">
        <f t="shared" si="192"/>
        <v>5</v>
      </c>
      <c r="FT152" s="116">
        <f t="shared" si="197"/>
        <v>0.03</v>
      </c>
      <c r="FU152" s="116">
        <f t="shared" si="198"/>
        <v>1</v>
      </c>
      <c r="FV152" s="116">
        <f t="shared" si="199"/>
        <v>45</v>
      </c>
      <c r="FW152" s="116">
        <f t="shared" si="200"/>
        <v>0</v>
      </c>
      <c r="FX152" s="116">
        <f t="shared" si="201"/>
        <v>1</v>
      </c>
      <c r="FY152" s="116">
        <f t="shared" si="202"/>
        <v>11</v>
      </c>
      <c r="FZ152" s="116">
        <f t="shared" si="203"/>
        <v>1.66E-2</v>
      </c>
      <c r="GA152" s="116">
        <f t="shared" si="204"/>
        <v>1</v>
      </c>
      <c r="GB152" s="116">
        <f t="shared" si="205"/>
        <v>21</v>
      </c>
      <c r="GC152" s="116">
        <f t="shared" si="206"/>
        <v>6.6600000000000006E-2</v>
      </c>
      <c r="GD152" s="116">
        <f t="shared" si="207"/>
        <v>1</v>
      </c>
      <c r="GE152" s="116">
        <f t="shared" si="208"/>
        <v>45</v>
      </c>
    </row>
    <row r="153" spans="164:187" ht="16.5" x14ac:dyDescent="0.2">
      <c r="FH153" s="116">
        <v>148</v>
      </c>
      <c r="FI153" s="116">
        <f t="shared" si="193"/>
        <v>61</v>
      </c>
      <c r="FJ153" s="116">
        <f t="shared" si="186"/>
        <v>2</v>
      </c>
      <c r="FK153" s="116" t="str">
        <f t="shared" si="194"/>
        <v>许褚专属武器-魂珠-7 7级</v>
      </c>
      <c r="FL153" s="116">
        <f t="shared" si="195"/>
        <v>7</v>
      </c>
      <c r="FM153" s="116">
        <f t="shared" si="196"/>
        <v>7</v>
      </c>
      <c r="FN153" s="116" t="str">
        <f t="shared" si="187"/>
        <v>金币</v>
      </c>
      <c r="FO153" s="116">
        <f t="shared" si="188"/>
        <v>13000</v>
      </c>
      <c r="FP153" s="116" t="str">
        <f t="shared" si="189"/>
        <v>专属强化石3</v>
      </c>
      <c r="FQ153" s="116">
        <f t="shared" si="190"/>
        <v>20</v>
      </c>
      <c r="FR153" s="116" t="str">
        <f t="shared" si="191"/>
        <v>专属强化石4</v>
      </c>
      <c r="FS153" s="116">
        <f t="shared" si="192"/>
        <v>7</v>
      </c>
      <c r="FT153" s="116">
        <f t="shared" si="197"/>
        <v>0.03</v>
      </c>
      <c r="FU153" s="116">
        <f t="shared" si="198"/>
        <v>1</v>
      </c>
      <c r="FV153" s="116">
        <f t="shared" si="199"/>
        <v>52</v>
      </c>
      <c r="FW153" s="116">
        <f t="shared" si="200"/>
        <v>0</v>
      </c>
      <c r="FX153" s="116">
        <f t="shared" si="201"/>
        <v>1</v>
      </c>
      <c r="FY153" s="116">
        <f t="shared" si="202"/>
        <v>12</v>
      </c>
      <c r="FZ153" s="116">
        <f t="shared" si="203"/>
        <v>1.44E-2</v>
      </c>
      <c r="GA153" s="116">
        <f t="shared" si="204"/>
        <v>1</v>
      </c>
      <c r="GB153" s="116">
        <f t="shared" si="205"/>
        <v>24</v>
      </c>
      <c r="GC153" s="116">
        <f t="shared" si="206"/>
        <v>5.7700000000000001E-2</v>
      </c>
      <c r="GD153" s="116">
        <f t="shared" si="207"/>
        <v>1</v>
      </c>
      <c r="GE153" s="116">
        <f t="shared" si="208"/>
        <v>52</v>
      </c>
    </row>
    <row r="154" spans="164:187" ht="16.5" x14ac:dyDescent="0.2">
      <c r="FH154" s="116">
        <v>149</v>
      </c>
      <c r="FI154" s="116">
        <f t="shared" si="193"/>
        <v>62</v>
      </c>
      <c r="FJ154" s="116">
        <f t="shared" si="186"/>
        <v>2</v>
      </c>
      <c r="FK154" s="116" t="str">
        <f t="shared" si="194"/>
        <v>许褚专属武器-魂珠-7 8级</v>
      </c>
      <c r="FL154" s="116">
        <f t="shared" si="195"/>
        <v>7</v>
      </c>
      <c r="FM154" s="116">
        <f t="shared" si="196"/>
        <v>8</v>
      </c>
      <c r="FN154" s="116" t="str">
        <f t="shared" si="187"/>
        <v>金币</v>
      </c>
      <c r="FO154" s="116">
        <f t="shared" si="188"/>
        <v>14000</v>
      </c>
      <c r="FP154" s="116" t="str">
        <f t="shared" si="189"/>
        <v>专属强化石3</v>
      </c>
      <c r="FQ154" s="116">
        <f t="shared" si="190"/>
        <v>23</v>
      </c>
      <c r="FR154" s="116" t="str">
        <f t="shared" si="191"/>
        <v>专属强化石4</v>
      </c>
      <c r="FS154" s="116">
        <f t="shared" si="192"/>
        <v>8</v>
      </c>
      <c r="FT154" s="116">
        <f t="shared" si="197"/>
        <v>0.02</v>
      </c>
      <c r="FU154" s="116">
        <f t="shared" si="198"/>
        <v>1</v>
      </c>
      <c r="FV154" s="116">
        <f t="shared" si="199"/>
        <v>74</v>
      </c>
      <c r="FW154" s="116">
        <f t="shared" si="200"/>
        <v>0</v>
      </c>
      <c r="FX154" s="116">
        <f t="shared" si="201"/>
        <v>1</v>
      </c>
      <c r="FY154" s="116">
        <f t="shared" si="202"/>
        <v>17</v>
      </c>
      <c r="FZ154" s="116">
        <f t="shared" si="203"/>
        <v>1.0200000000000001E-2</v>
      </c>
      <c r="GA154" s="116">
        <f t="shared" si="204"/>
        <v>1</v>
      </c>
      <c r="GB154" s="116">
        <f t="shared" si="205"/>
        <v>34</v>
      </c>
      <c r="GC154" s="116">
        <f t="shared" si="206"/>
        <v>4.07E-2</v>
      </c>
      <c r="GD154" s="116">
        <f t="shared" si="207"/>
        <v>1</v>
      </c>
      <c r="GE154" s="116">
        <f t="shared" si="208"/>
        <v>74</v>
      </c>
    </row>
    <row r="155" spans="164:187" ht="16.5" x14ac:dyDescent="0.2">
      <c r="FH155" s="116">
        <v>150</v>
      </c>
      <c r="FI155" s="116">
        <f t="shared" si="193"/>
        <v>63</v>
      </c>
      <c r="FJ155" s="116">
        <f t="shared" si="186"/>
        <v>2</v>
      </c>
      <c r="FK155" s="116" t="str">
        <f t="shared" si="194"/>
        <v>许褚专属武器-魂珠-7 9级</v>
      </c>
      <c r="FL155" s="116">
        <f t="shared" si="195"/>
        <v>7</v>
      </c>
      <c r="FM155" s="116">
        <f t="shared" si="196"/>
        <v>9</v>
      </c>
      <c r="FN155" s="116" t="str">
        <f t="shared" si="187"/>
        <v>金币</v>
      </c>
      <c r="FO155" s="116">
        <f t="shared" si="188"/>
        <v>15000</v>
      </c>
      <c r="FP155" s="116" t="str">
        <f t="shared" si="189"/>
        <v>专属强化石3</v>
      </c>
      <c r="FQ155" s="116">
        <f t="shared" si="190"/>
        <v>28</v>
      </c>
      <c r="FR155" s="116" t="str">
        <f t="shared" si="191"/>
        <v>专属强化石4</v>
      </c>
      <c r="FS155" s="116">
        <f t="shared" si="192"/>
        <v>10</v>
      </c>
      <c r="FT155" s="116">
        <f t="shared" si="197"/>
        <v>0.02</v>
      </c>
      <c r="FU155" s="116">
        <f t="shared" si="198"/>
        <v>1</v>
      </c>
      <c r="FV155" s="116">
        <f t="shared" si="199"/>
        <v>95</v>
      </c>
      <c r="FW155" s="116">
        <f t="shared" si="200"/>
        <v>0</v>
      </c>
      <c r="FX155" s="116">
        <f t="shared" si="201"/>
        <v>1</v>
      </c>
      <c r="FY155" s="116">
        <f t="shared" si="202"/>
        <v>22</v>
      </c>
      <c r="FZ155" s="116">
        <f t="shared" si="203"/>
        <v>7.9000000000000008E-3</v>
      </c>
      <c r="GA155" s="116">
        <f t="shared" si="204"/>
        <v>1</v>
      </c>
      <c r="GB155" s="116">
        <f t="shared" si="205"/>
        <v>44</v>
      </c>
      <c r="GC155" s="116">
        <f t="shared" si="206"/>
        <v>3.15E-2</v>
      </c>
      <c r="GD155" s="116">
        <f t="shared" si="207"/>
        <v>1</v>
      </c>
      <c r="GE155" s="116">
        <f t="shared" si="208"/>
        <v>95</v>
      </c>
    </row>
    <row r="156" spans="164:187" ht="16.5" x14ac:dyDescent="0.2">
      <c r="FH156" s="116">
        <v>151</v>
      </c>
      <c r="FI156" s="116">
        <f t="shared" si="193"/>
        <v>0</v>
      </c>
      <c r="FJ156" s="116">
        <f t="shared" si="186"/>
        <v>2</v>
      </c>
      <c r="FK156" s="116" t="str">
        <f t="shared" si="194"/>
        <v>许褚专属武器-魂珠-8 0级</v>
      </c>
      <c r="FL156" s="116">
        <f t="shared" si="195"/>
        <v>8</v>
      </c>
      <c r="FM156" s="116">
        <f t="shared" si="196"/>
        <v>0</v>
      </c>
      <c r="FN156" s="116" t="str">
        <f t="shared" si="187"/>
        <v/>
      </c>
      <c r="FO156" s="116" t="str">
        <f t="shared" si="188"/>
        <v/>
      </c>
      <c r="FP156" s="116" t="str">
        <f t="shared" si="189"/>
        <v/>
      </c>
      <c r="FQ156" s="116" t="str">
        <f t="shared" si="190"/>
        <v/>
      </c>
      <c r="FR156" s="116" t="str">
        <f t="shared" si="191"/>
        <v/>
      </c>
      <c r="FS156" s="116" t="str">
        <f t="shared" si="192"/>
        <v/>
      </c>
      <c r="FT156" s="116" t="str">
        <f t="shared" si="197"/>
        <v/>
      </c>
      <c r="FU156" s="116" t="str">
        <f t="shared" si="198"/>
        <v/>
      </c>
      <c r="FV156" s="116" t="str">
        <f t="shared" si="199"/>
        <v/>
      </c>
      <c r="FW156" s="116" t="str">
        <f t="shared" si="200"/>
        <v/>
      </c>
      <c r="FX156" s="116" t="str">
        <f t="shared" si="201"/>
        <v/>
      </c>
      <c r="FY156" s="116" t="str">
        <f t="shared" si="202"/>
        <v/>
      </c>
      <c r="FZ156" s="116" t="str">
        <f t="shared" si="203"/>
        <v/>
      </c>
      <c r="GA156" s="116" t="str">
        <f t="shared" si="204"/>
        <v/>
      </c>
      <c r="GB156" s="116" t="str">
        <f t="shared" si="205"/>
        <v/>
      </c>
      <c r="GC156" s="116" t="str">
        <f t="shared" si="206"/>
        <v/>
      </c>
      <c r="GD156" s="116" t="str">
        <f t="shared" si="207"/>
        <v/>
      </c>
      <c r="GE156" s="116" t="str">
        <f t="shared" si="208"/>
        <v/>
      </c>
    </row>
    <row r="157" spans="164:187" ht="16.5" x14ac:dyDescent="0.2">
      <c r="FH157" s="116">
        <v>152</v>
      </c>
      <c r="FI157" s="116">
        <f t="shared" si="193"/>
        <v>64</v>
      </c>
      <c r="FJ157" s="116">
        <f t="shared" si="186"/>
        <v>2</v>
      </c>
      <c r="FK157" s="116" t="str">
        <f t="shared" si="194"/>
        <v>许褚专属武器-魂珠-8 1级</v>
      </c>
      <c r="FL157" s="116">
        <f t="shared" si="195"/>
        <v>8</v>
      </c>
      <c r="FM157" s="116">
        <f t="shared" si="196"/>
        <v>1</v>
      </c>
      <c r="FN157" s="116" t="str">
        <f t="shared" si="187"/>
        <v>金币</v>
      </c>
      <c r="FO157" s="116">
        <f t="shared" si="188"/>
        <v>8000</v>
      </c>
      <c r="FP157" s="116" t="str">
        <f t="shared" si="189"/>
        <v>专属强化石4</v>
      </c>
      <c r="FQ157" s="116">
        <f t="shared" si="190"/>
        <v>5</v>
      </c>
      <c r="FR157" s="116" t="str">
        <f t="shared" si="191"/>
        <v/>
      </c>
      <c r="FS157" s="116" t="str">
        <f t="shared" si="192"/>
        <v/>
      </c>
      <c r="FT157" s="116">
        <f t="shared" si="197"/>
        <v>0.1</v>
      </c>
      <c r="FU157" s="116">
        <f t="shared" si="198"/>
        <v>1</v>
      </c>
      <c r="FV157" s="116">
        <f t="shared" si="199"/>
        <v>15</v>
      </c>
      <c r="FW157" s="116">
        <f t="shared" si="200"/>
        <v>0</v>
      </c>
      <c r="FX157" s="116">
        <f t="shared" si="201"/>
        <v>1</v>
      </c>
      <c r="FY157" s="116">
        <f t="shared" si="202"/>
        <v>4</v>
      </c>
      <c r="FZ157" s="116">
        <f t="shared" si="203"/>
        <v>4.9200000000000001E-2</v>
      </c>
      <c r="GA157" s="116">
        <f t="shared" si="204"/>
        <v>1</v>
      </c>
      <c r="GB157" s="116">
        <f t="shared" si="205"/>
        <v>7</v>
      </c>
      <c r="GC157" s="116">
        <f t="shared" si="206"/>
        <v>0.1968</v>
      </c>
      <c r="GD157" s="116">
        <f t="shared" si="207"/>
        <v>1</v>
      </c>
      <c r="GE157" s="116">
        <f t="shared" si="208"/>
        <v>15</v>
      </c>
    </row>
    <row r="158" spans="164:187" ht="16.5" x14ac:dyDescent="0.2">
      <c r="FH158" s="116">
        <v>153</v>
      </c>
      <c r="FI158" s="116">
        <f t="shared" si="193"/>
        <v>65</v>
      </c>
      <c r="FJ158" s="116">
        <f t="shared" si="186"/>
        <v>2</v>
      </c>
      <c r="FK158" s="116" t="str">
        <f t="shared" si="194"/>
        <v>许褚专属武器-魂珠-8 2级</v>
      </c>
      <c r="FL158" s="116">
        <f t="shared" si="195"/>
        <v>8</v>
      </c>
      <c r="FM158" s="116">
        <f t="shared" si="196"/>
        <v>2</v>
      </c>
      <c r="FN158" s="116" t="str">
        <f t="shared" si="187"/>
        <v>金币</v>
      </c>
      <c r="FO158" s="116">
        <f t="shared" si="188"/>
        <v>9000</v>
      </c>
      <c r="FP158" s="116" t="str">
        <f t="shared" si="189"/>
        <v>专属强化石4</v>
      </c>
      <c r="FQ158" s="116">
        <f t="shared" si="190"/>
        <v>8</v>
      </c>
      <c r="FR158" s="116" t="str">
        <f t="shared" si="191"/>
        <v/>
      </c>
      <c r="FS158" s="116" t="str">
        <f t="shared" si="192"/>
        <v/>
      </c>
      <c r="FT158" s="116">
        <f t="shared" si="197"/>
        <v>0.08</v>
      </c>
      <c r="FU158" s="116">
        <f t="shared" si="198"/>
        <v>1</v>
      </c>
      <c r="FV158" s="116">
        <f t="shared" si="199"/>
        <v>19</v>
      </c>
      <c r="FW158" s="116">
        <f t="shared" si="200"/>
        <v>0</v>
      </c>
      <c r="FX158" s="116">
        <f t="shared" si="201"/>
        <v>1</v>
      </c>
      <c r="FY158" s="116">
        <f t="shared" si="202"/>
        <v>4</v>
      </c>
      <c r="FZ158" s="116">
        <f t="shared" si="203"/>
        <v>3.9399999999999998E-2</v>
      </c>
      <c r="GA158" s="116">
        <f t="shared" si="204"/>
        <v>1</v>
      </c>
      <c r="GB158" s="116">
        <f t="shared" si="205"/>
        <v>9</v>
      </c>
      <c r="GC158" s="116">
        <f t="shared" si="206"/>
        <v>0.15740000000000001</v>
      </c>
      <c r="GD158" s="116">
        <f t="shared" si="207"/>
        <v>1</v>
      </c>
      <c r="GE158" s="116">
        <f t="shared" si="208"/>
        <v>19</v>
      </c>
    </row>
    <row r="159" spans="164:187" ht="16.5" x14ac:dyDescent="0.2">
      <c r="FH159" s="116">
        <v>154</v>
      </c>
      <c r="FI159" s="116">
        <f t="shared" si="193"/>
        <v>66</v>
      </c>
      <c r="FJ159" s="116">
        <f t="shared" si="186"/>
        <v>2</v>
      </c>
      <c r="FK159" s="116" t="str">
        <f t="shared" si="194"/>
        <v>许褚专属武器-魂珠-8 3级</v>
      </c>
      <c r="FL159" s="116">
        <f t="shared" si="195"/>
        <v>8</v>
      </c>
      <c r="FM159" s="116">
        <f t="shared" si="196"/>
        <v>3</v>
      </c>
      <c r="FN159" s="116" t="str">
        <f t="shared" si="187"/>
        <v>金币</v>
      </c>
      <c r="FO159" s="116">
        <f t="shared" si="188"/>
        <v>10000</v>
      </c>
      <c r="FP159" s="116" t="str">
        <f t="shared" si="189"/>
        <v>专属强化石4</v>
      </c>
      <c r="FQ159" s="116">
        <f t="shared" si="190"/>
        <v>10</v>
      </c>
      <c r="FR159" s="116" t="str">
        <f t="shared" si="191"/>
        <v/>
      </c>
      <c r="FS159" s="116" t="str">
        <f t="shared" si="192"/>
        <v/>
      </c>
      <c r="FT159" s="116">
        <f t="shared" si="197"/>
        <v>7.0000000000000007E-2</v>
      </c>
      <c r="FU159" s="116">
        <f t="shared" si="198"/>
        <v>1</v>
      </c>
      <c r="FV159" s="116">
        <f t="shared" si="199"/>
        <v>23</v>
      </c>
      <c r="FW159" s="116">
        <f t="shared" si="200"/>
        <v>0</v>
      </c>
      <c r="FX159" s="116">
        <f t="shared" si="201"/>
        <v>1</v>
      </c>
      <c r="FY159" s="116">
        <f t="shared" si="202"/>
        <v>5</v>
      </c>
      <c r="FZ159" s="116">
        <f t="shared" si="203"/>
        <v>3.2800000000000003E-2</v>
      </c>
      <c r="GA159" s="116">
        <f t="shared" si="204"/>
        <v>1</v>
      </c>
      <c r="GB159" s="116">
        <f t="shared" si="205"/>
        <v>11</v>
      </c>
      <c r="GC159" s="116">
        <f t="shared" si="206"/>
        <v>0.13120000000000001</v>
      </c>
      <c r="GD159" s="116">
        <f t="shared" si="207"/>
        <v>1</v>
      </c>
      <c r="GE159" s="116">
        <f t="shared" si="208"/>
        <v>23</v>
      </c>
    </row>
    <row r="160" spans="164:187" ht="16.5" x14ac:dyDescent="0.2">
      <c r="FH160" s="116">
        <v>155</v>
      </c>
      <c r="FI160" s="116">
        <f t="shared" si="193"/>
        <v>67</v>
      </c>
      <c r="FJ160" s="116">
        <f t="shared" si="186"/>
        <v>2</v>
      </c>
      <c r="FK160" s="116" t="str">
        <f t="shared" si="194"/>
        <v>许褚专属武器-魂珠-8 4级</v>
      </c>
      <c r="FL160" s="116">
        <f t="shared" si="195"/>
        <v>8</v>
      </c>
      <c r="FM160" s="116">
        <f t="shared" si="196"/>
        <v>4</v>
      </c>
      <c r="FN160" s="116" t="str">
        <f t="shared" si="187"/>
        <v>金币</v>
      </c>
      <c r="FO160" s="116">
        <f t="shared" si="188"/>
        <v>11000</v>
      </c>
      <c r="FP160" s="116" t="str">
        <f t="shared" si="189"/>
        <v>专属强化石4</v>
      </c>
      <c r="FQ160" s="116">
        <f t="shared" si="190"/>
        <v>12</v>
      </c>
      <c r="FR160" s="116" t="str">
        <f t="shared" si="191"/>
        <v/>
      </c>
      <c r="FS160" s="116" t="str">
        <f t="shared" si="192"/>
        <v/>
      </c>
      <c r="FT160" s="116">
        <f t="shared" si="197"/>
        <v>0.05</v>
      </c>
      <c r="FU160" s="116">
        <f t="shared" si="198"/>
        <v>1</v>
      </c>
      <c r="FV160" s="116">
        <f t="shared" si="199"/>
        <v>32</v>
      </c>
      <c r="FW160" s="116">
        <f t="shared" si="200"/>
        <v>0</v>
      </c>
      <c r="FX160" s="116">
        <f t="shared" si="201"/>
        <v>1</v>
      </c>
      <c r="FY160" s="116">
        <f t="shared" si="202"/>
        <v>7</v>
      </c>
      <c r="FZ160" s="116">
        <f t="shared" si="203"/>
        <v>2.3599999999999999E-2</v>
      </c>
      <c r="GA160" s="116">
        <f t="shared" si="204"/>
        <v>1</v>
      </c>
      <c r="GB160" s="116">
        <f t="shared" si="205"/>
        <v>15</v>
      </c>
      <c r="GC160" s="116">
        <f t="shared" si="206"/>
        <v>9.4399999999999998E-2</v>
      </c>
      <c r="GD160" s="116">
        <f t="shared" si="207"/>
        <v>1</v>
      </c>
      <c r="GE160" s="116">
        <f t="shared" si="208"/>
        <v>32</v>
      </c>
    </row>
    <row r="161" spans="164:187" ht="16.5" x14ac:dyDescent="0.2">
      <c r="FH161" s="116">
        <v>156</v>
      </c>
      <c r="FI161" s="116">
        <f t="shared" si="193"/>
        <v>68</v>
      </c>
      <c r="FJ161" s="116">
        <f t="shared" si="186"/>
        <v>2</v>
      </c>
      <c r="FK161" s="116" t="str">
        <f t="shared" si="194"/>
        <v>许褚专属武器-魂珠-8 5级</v>
      </c>
      <c r="FL161" s="116">
        <f t="shared" si="195"/>
        <v>8</v>
      </c>
      <c r="FM161" s="116">
        <f t="shared" si="196"/>
        <v>5</v>
      </c>
      <c r="FN161" s="116" t="str">
        <f t="shared" si="187"/>
        <v>金币</v>
      </c>
      <c r="FO161" s="116">
        <f t="shared" si="188"/>
        <v>12000</v>
      </c>
      <c r="FP161" s="116" t="str">
        <f t="shared" si="189"/>
        <v>专属强化石4</v>
      </c>
      <c r="FQ161" s="116">
        <f t="shared" si="190"/>
        <v>15</v>
      </c>
      <c r="FR161" s="116" t="str">
        <f t="shared" si="191"/>
        <v/>
      </c>
      <c r="FS161" s="116" t="str">
        <f t="shared" si="192"/>
        <v/>
      </c>
      <c r="FT161" s="116">
        <f t="shared" si="197"/>
        <v>0.04</v>
      </c>
      <c r="FU161" s="116">
        <f t="shared" si="198"/>
        <v>1</v>
      </c>
      <c r="FV161" s="116">
        <f t="shared" si="199"/>
        <v>41</v>
      </c>
      <c r="FW161" s="116">
        <f t="shared" si="200"/>
        <v>0</v>
      </c>
      <c r="FX161" s="116">
        <f t="shared" si="201"/>
        <v>1</v>
      </c>
      <c r="FY161" s="116">
        <f t="shared" si="202"/>
        <v>9</v>
      </c>
      <c r="FZ161" s="116">
        <f t="shared" si="203"/>
        <v>1.84E-2</v>
      </c>
      <c r="GA161" s="116">
        <f t="shared" si="204"/>
        <v>1</v>
      </c>
      <c r="GB161" s="116">
        <f t="shared" si="205"/>
        <v>19</v>
      </c>
      <c r="GC161" s="116">
        <f t="shared" si="206"/>
        <v>7.3800000000000004E-2</v>
      </c>
      <c r="GD161" s="116">
        <f t="shared" si="207"/>
        <v>1</v>
      </c>
      <c r="GE161" s="116">
        <f t="shared" si="208"/>
        <v>41</v>
      </c>
    </row>
    <row r="162" spans="164:187" ht="16.5" x14ac:dyDescent="0.2">
      <c r="FH162" s="116">
        <v>157</v>
      </c>
      <c r="FI162" s="116">
        <f t="shared" si="193"/>
        <v>69</v>
      </c>
      <c r="FJ162" s="116">
        <f t="shared" si="186"/>
        <v>2</v>
      </c>
      <c r="FK162" s="116" t="str">
        <f t="shared" si="194"/>
        <v>许褚专属武器-魂珠-8 6级</v>
      </c>
      <c r="FL162" s="116">
        <f t="shared" si="195"/>
        <v>8</v>
      </c>
      <c r="FM162" s="116">
        <f t="shared" si="196"/>
        <v>6</v>
      </c>
      <c r="FN162" s="116" t="str">
        <f t="shared" si="187"/>
        <v>金币</v>
      </c>
      <c r="FO162" s="116">
        <f t="shared" si="188"/>
        <v>13000</v>
      </c>
      <c r="FP162" s="116" t="str">
        <f t="shared" si="189"/>
        <v>专属强化石4</v>
      </c>
      <c r="FQ162" s="116">
        <f t="shared" si="190"/>
        <v>18</v>
      </c>
      <c r="FR162" s="116" t="str">
        <f t="shared" si="191"/>
        <v/>
      </c>
      <c r="FS162" s="116" t="str">
        <f t="shared" si="192"/>
        <v/>
      </c>
      <c r="FT162" s="116">
        <f t="shared" si="197"/>
        <v>0.03</v>
      </c>
      <c r="FU162" s="116">
        <f t="shared" si="198"/>
        <v>1</v>
      </c>
      <c r="FV162" s="116">
        <f t="shared" si="199"/>
        <v>55</v>
      </c>
      <c r="FW162" s="116">
        <f t="shared" si="200"/>
        <v>0</v>
      </c>
      <c r="FX162" s="116">
        <f t="shared" si="201"/>
        <v>1</v>
      </c>
      <c r="FY162" s="116">
        <f t="shared" si="202"/>
        <v>13</v>
      </c>
      <c r="FZ162" s="116">
        <f t="shared" si="203"/>
        <v>1.3599999999999999E-2</v>
      </c>
      <c r="GA162" s="116">
        <f t="shared" si="204"/>
        <v>1</v>
      </c>
      <c r="GB162" s="116">
        <f t="shared" si="205"/>
        <v>26</v>
      </c>
      <c r="GC162" s="116">
        <f t="shared" si="206"/>
        <v>5.45E-2</v>
      </c>
      <c r="GD162" s="116">
        <f t="shared" si="207"/>
        <v>1</v>
      </c>
      <c r="GE162" s="116">
        <f t="shared" si="208"/>
        <v>55</v>
      </c>
    </row>
    <row r="163" spans="164:187" ht="16.5" x14ac:dyDescent="0.2">
      <c r="FH163" s="116">
        <v>158</v>
      </c>
      <c r="FI163" s="116">
        <f t="shared" si="193"/>
        <v>70</v>
      </c>
      <c r="FJ163" s="116">
        <f t="shared" si="186"/>
        <v>2</v>
      </c>
      <c r="FK163" s="116" t="str">
        <f t="shared" si="194"/>
        <v>许褚专属武器-魂珠-8 7级</v>
      </c>
      <c r="FL163" s="116">
        <f t="shared" si="195"/>
        <v>8</v>
      </c>
      <c r="FM163" s="116">
        <f t="shared" si="196"/>
        <v>7</v>
      </c>
      <c r="FN163" s="116" t="str">
        <f t="shared" si="187"/>
        <v>金币</v>
      </c>
      <c r="FO163" s="116">
        <f t="shared" si="188"/>
        <v>14000</v>
      </c>
      <c r="FP163" s="116" t="str">
        <f t="shared" si="189"/>
        <v>专属强化石4</v>
      </c>
      <c r="FQ163" s="116">
        <f t="shared" si="190"/>
        <v>25</v>
      </c>
      <c r="FR163" s="116" t="str">
        <f t="shared" si="191"/>
        <v/>
      </c>
      <c r="FS163" s="116" t="str">
        <f t="shared" si="192"/>
        <v/>
      </c>
      <c r="FT163" s="116">
        <f t="shared" si="197"/>
        <v>0.02</v>
      </c>
      <c r="FU163" s="116">
        <f t="shared" si="198"/>
        <v>1</v>
      </c>
      <c r="FV163" s="116">
        <f t="shared" si="199"/>
        <v>64</v>
      </c>
      <c r="FW163" s="116">
        <f t="shared" si="200"/>
        <v>0</v>
      </c>
      <c r="FX163" s="116">
        <f t="shared" si="201"/>
        <v>1</v>
      </c>
      <c r="FY163" s="116">
        <f t="shared" si="202"/>
        <v>15</v>
      </c>
      <c r="FZ163" s="116">
        <f t="shared" si="203"/>
        <v>1.17E-2</v>
      </c>
      <c r="GA163" s="116">
        <f t="shared" si="204"/>
        <v>1</v>
      </c>
      <c r="GB163" s="116">
        <f t="shared" si="205"/>
        <v>30</v>
      </c>
      <c r="GC163" s="116">
        <f t="shared" si="206"/>
        <v>4.6800000000000001E-2</v>
      </c>
      <c r="GD163" s="116">
        <f t="shared" si="207"/>
        <v>1</v>
      </c>
      <c r="GE163" s="116">
        <f t="shared" si="208"/>
        <v>64</v>
      </c>
    </row>
    <row r="164" spans="164:187" ht="16.5" x14ac:dyDescent="0.2">
      <c r="FH164" s="116">
        <v>159</v>
      </c>
      <c r="FI164" s="116">
        <f t="shared" si="193"/>
        <v>71</v>
      </c>
      <c r="FJ164" s="116">
        <f t="shared" si="186"/>
        <v>2</v>
      </c>
      <c r="FK164" s="116" t="str">
        <f t="shared" si="194"/>
        <v>许褚专属武器-魂珠-8 8级</v>
      </c>
      <c r="FL164" s="116">
        <f t="shared" si="195"/>
        <v>8</v>
      </c>
      <c r="FM164" s="116">
        <f t="shared" si="196"/>
        <v>8</v>
      </c>
      <c r="FN164" s="116" t="str">
        <f t="shared" si="187"/>
        <v>金币</v>
      </c>
      <c r="FO164" s="116">
        <f t="shared" si="188"/>
        <v>15000</v>
      </c>
      <c r="FP164" s="116" t="str">
        <f t="shared" si="189"/>
        <v>专属强化石4</v>
      </c>
      <c r="FQ164" s="116">
        <f t="shared" si="190"/>
        <v>30</v>
      </c>
      <c r="FR164" s="116" t="str">
        <f t="shared" si="191"/>
        <v/>
      </c>
      <c r="FS164" s="116" t="str">
        <f t="shared" si="192"/>
        <v/>
      </c>
      <c r="FT164" s="116">
        <f t="shared" si="197"/>
        <v>0.02</v>
      </c>
      <c r="FU164" s="116">
        <f t="shared" si="198"/>
        <v>1</v>
      </c>
      <c r="FV164" s="116">
        <f t="shared" si="199"/>
        <v>86</v>
      </c>
      <c r="FW164" s="116">
        <f t="shared" si="200"/>
        <v>0</v>
      </c>
      <c r="FX164" s="116">
        <f t="shared" si="201"/>
        <v>1</v>
      </c>
      <c r="FY164" s="116">
        <f t="shared" si="202"/>
        <v>20</v>
      </c>
      <c r="FZ164" s="116">
        <f t="shared" si="203"/>
        <v>8.6999999999999994E-3</v>
      </c>
      <c r="GA164" s="116">
        <f t="shared" si="204"/>
        <v>1</v>
      </c>
      <c r="GB164" s="116">
        <f t="shared" si="205"/>
        <v>40</v>
      </c>
      <c r="GC164" s="116">
        <f t="shared" si="206"/>
        <v>3.4700000000000002E-2</v>
      </c>
      <c r="GD164" s="116">
        <f t="shared" si="207"/>
        <v>1</v>
      </c>
      <c r="GE164" s="116">
        <f t="shared" si="208"/>
        <v>86</v>
      </c>
    </row>
    <row r="165" spans="164:187" ht="16.5" x14ac:dyDescent="0.2">
      <c r="FH165" s="116">
        <v>160</v>
      </c>
      <c r="FI165" s="116">
        <f t="shared" si="193"/>
        <v>72</v>
      </c>
      <c r="FJ165" s="116">
        <f t="shared" si="186"/>
        <v>2</v>
      </c>
      <c r="FK165" s="116" t="str">
        <f t="shared" si="194"/>
        <v>许褚专属武器-魂珠-8 9级</v>
      </c>
      <c r="FL165" s="116">
        <f t="shared" si="195"/>
        <v>8</v>
      </c>
      <c r="FM165" s="116">
        <f t="shared" si="196"/>
        <v>9</v>
      </c>
      <c r="FN165" s="116" t="str">
        <f t="shared" si="187"/>
        <v>金币</v>
      </c>
      <c r="FO165" s="116">
        <f t="shared" si="188"/>
        <v>16000</v>
      </c>
      <c r="FP165" s="116" t="str">
        <f t="shared" si="189"/>
        <v>专属强化石4</v>
      </c>
      <c r="FQ165" s="116">
        <f t="shared" si="190"/>
        <v>30</v>
      </c>
      <c r="FR165" s="116" t="str">
        <f t="shared" si="191"/>
        <v/>
      </c>
      <c r="FS165" s="116" t="str">
        <f t="shared" si="192"/>
        <v/>
      </c>
      <c r="FT165" s="116">
        <f t="shared" si="197"/>
        <v>0.01</v>
      </c>
      <c r="FU165" s="116">
        <f t="shared" si="198"/>
        <v>1</v>
      </c>
      <c r="FV165" s="116">
        <f t="shared" si="199"/>
        <v>140</v>
      </c>
      <c r="FW165" s="116">
        <f t="shared" si="200"/>
        <v>0</v>
      </c>
      <c r="FX165" s="116">
        <f t="shared" si="201"/>
        <v>1</v>
      </c>
      <c r="FY165" s="116">
        <f t="shared" si="202"/>
        <v>33</v>
      </c>
      <c r="FZ165" s="116">
        <f t="shared" si="203"/>
        <v>5.4000000000000003E-3</v>
      </c>
      <c r="GA165" s="116">
        <f t="shared" si="204"/>
        <v>1</v>
      </c>
      <c r="GB165" s="116">
        <f t="shared" si="205"/>
        <v>65</v>
      </c>
      <c r="GC165" s="116">
        <f t="shared" si="206"/>
        <v>2.1499999999999998E-2</v>
      </c>
      <c r="GD165" s="116">
        <f t="shared" si="207"/>
        <v>1</v>
      </c>
      <c r="GE165" s="116">
        <f t="shared" si="208"/>
        <v>140</v>
      </c>
    </row>
    <row r="166" spans="164:187" ht="16.5" x14ac:dyDescent="0.2">
      <c r="FH166" s="116">
        <v>161</v>
      </c>
      <c r="FI166" s="116">
        <f t="shared" si="193"/>
        <v>0</v>
      </c>
      <c r="FJ166" s="116">
        <f t="shared" si="186"/>
        <v>3</v>
      </c>
      <c r="FK166" s="116" t="str">
        <f t="shared" si="194"/>
        <v>典韦专属武器-魂珠-1 0级</v>
      </c>
      <c r="FL166" s="116">
        <f t="shared" si="195"/>
        <v>1</v>
      </c>
      <c r="FM166" s="116">
        <f t="shared" si="196"/>
        <v>0</v>
      </c>
      <c r="FN166" s="116" t="str">
        <f t="shared" si="187"/>
        <v/>
      </c>
      <c r="FO166" s="116" t="str">
        <f t="shared" si="188"/>
        <v/>
      </c>
      <c r="FP166" s="116" t="str">
        <f t="shared" si="189"/>
        <v/>
      </c>
      <c r="FQ166" s="116" t="str">
        <f t="shared" si="190"/>
        <v/>
      </c>
      <c r="FR166" s="116" t="str">
        <f t="shared" si="191"/>
        <v/>
      </c>
      <c r="FS166" s="116" t="str">
        <f t="shared" si="192"/>
        <v/>
      </c>
      <c r="FT166" s="116" t="str">
        <f t="shared" si="197"/>
        <v/>
      </c>
      <c r="FU166" s="116" t="str">
        <f t="shared" si="198"/>
        <v/>
      </c>
      <c r="FV166" s="116" t="str">
        <f t="shared" si="199"/>
        <v/>
      </c>
      <c r="FW166" s="116" t="str">
        <f t="shared" si="200"/>
        <v/>
      </c>
      <c r="FX166" s="116" t="str">
        <f t="shared" si="201"/>
        <v/>
      </c>
      <c r="FY166" s="116" t="str">
        <f t="shared" si="202"/>
        <v/>
      </c>
      <c r="FZ166" s="116" t="str">
        <f t="shared" si="203"/>
        <v/>
      </c>
      <c r="GA166" s="116" t="str">
        <f t="shared" si="204"/>
        <v/>
      </c>
      <c r="GB166" s="116" t="str">
        <f t="shared" si="205"/>
        <v/>
      </c>
      <c r="GC166" s="116" t="str">
        <f t="shared" si="206"/>
        <v/>
      </c>
      <c r="GD166" s="116" t="str">
        <f t="shared" si="207"/>
        <v/>
      </c>
      <c r="GE166" s="116" t="str">
        <f t="shared" si="208"/>
        <v/>
      </c>
    </row>
    <row r="167" spans="164:187" ht="16.5" x14ac:dyDescent="0.2">
      <c r="FH167" s="116">
        <v>162</v>
      </c>
      <c r="FI167" s="116">
        <f t="shared" si="193"/>
        <v>1</v>
      </c>
      <c r="FJ167" s="116">
        <f t="shared" si="186"/>
        <v>3</v>
      </c>
      <c r="FK167" s="116" t="str">
        <f t="shared" si="194"/>
        <v>典韦专属武器-魂珠-1 1级</v>
      </c>
      <c r="FL167" s="116">
        <f t="shared" si="195"/>
        <v>1</v>
      </c>
      <c r="FM167" s="116">
        <f t="shared" si="196"/>
        <v>1</v>
      </c>
      <c r="FN167" s="116" t="str">
        <f t="shared" si="187"/>
        <v>金币</v>
      </c>
      <c r="FO167" s="116">
        <f t="shared" si="188"/>
        <v>1000</v>
      </c>
      <c r="FP167" s="116" t="str">
        <f t="shared" si="189"/>
        <v>专属强化石1</v>
      </c>
      <c r="FQ167" s="116">
        <f t="shared" si="190"/>
        <v>1</v>
      </c>
      <c r="FR167" s="116" t="str">
        <f t="shared" si="191"/>
        <v/>
      </c>
      <c r="FS167" s="116" t="str">
        <f t="shared" si="192"/>
        <v/>
      </c>
      <c r="FT167" s="116">
        <f t="shared" si="197"/>
        <v>0.24</v>
      </c>
      <c r="FU167" s="116">
        <f t="shared" si="198"/>
        <v>1</v>
      </c>
      <c r="FV167" s="116">
        <f t="shared" si="199"/>
        <v>6</v>
      </c>
      <c r="FW167" s="116">
        <f t="shared" si="200"/>
        <v>0</v>
      </c>
      <c r="FX167" s="116">
        <f t="shared" si="201"/>
        <v>1</v>
      </c>
      <c r="FY167" s="116">
        <f t="shared" si="202"/>
        <v>1</v>
      </c>
      <c r="FZ167" s="116">
        <f t="shared" si="203"/>
        <v>0.11990000000000001</v>
      </c>
      <c r="GA167" s="116">
        <f t="shared" si="204"/>
        <v>1</v>
      </c>
      <c r="GB167" s="116">
        <f t="shared" si="205"/>
        <v>3</v>
      </c>
      <c r="GC167" s="116">
        <f t="shared" si="206"/>
        <v>0.47960000000000003</v>
      </c>
      <c r="GD167" s="116">
        <f t="shared" si="207"/>
        <v>1</v>
      </c>
      <c r="GE167" s="116">
        <f t="shared" si="208"/>
        <v>6</v>
      </c>
    </row>
    <row r="168" spans="164:187" ht="16.5" x14ac:dyDescent="0.2">
      <c r="FH168" s="116">
        <v>163</v>
      </c>
      <c r="FI168" s="116">
        <f t="shared" si="193"/>
        <v>2</v>
      </c>
      <c r="FJ168" s="116">
        <f t="shared" si="186"/>
        <v>3</v>
      </c>
      <c r="FK168" s="116" t="str">
        <f t="shared" si="194"/>
        <v>典韦专属武器-魂珠-1 2级</v>
      </c>
      <c r="FL168" s="116">
        <f t="shared" si="195"/>
        <v>1</v>
      </c>
      <c r="FM168" s="116">
        <f t="shared" si="196"/>
        <v>2</v>
      </c>
      <c r="FN168" s="116" t="str">
        <f t="shared" si="187"/>
        <v>金币</v>
      </c>
      <c r="FO168" s="116">
        <f t="shared" si="188"/>
        <v>2000</v>
      </c>
      <c r="FP168" s="116" t="str">
        <f t="shared" si="189"/>
        <v>专属强化石1</v>
      </c>
      <c r="FQ168" s="116">
        <f t="shared" si="190"/>
        <v>2</v>
      </c>
      <c r="FR168" s="116" t="str">
        <f t="shared" si="191"/>
        <v/>
      </c>
      <c r="FS168" s="116" t="str">
        <f t="shared" si="192"/>
        <v/>
      </c>
      <c r="FT168" s="116">
        <f t="shared" si="197"/>
        <v>0.24</v>
      </c>
      <c r="FU168" s="116">
        <f t="shared" si="198"/>
        <v>1</v>
      </c>
      <c r="FV168" s="116">
        <f t="shared" si="199"/>
        <v>6</v>
      </c>
      <c r="FW168" s="116">
        <f t="shared" si="200"/>
        <v>0</v>
      </c>
      <c r="FX168" s="116">
        <f t="shared" si="201"/>
        <v>1</v>
      </c>
      <c r="FY168" s="116">
        <f t="shared" si="202"/>
        <v>1</v>
      </c>
      <c r="FZ168" s="116">
        <f t="shared" si="203"/>
        <v>0.11990000000000001</v>
      </c>
      <c r="GA168" s="116">
        <f t="shared" si="204"/>
        <v>1</v>
      </c>
      <c r="GB168" s="116">
        <f t="shared" si="205"/>
        <v>3</v>
      </c>
      <c r="GC168" s="116">
        <f t="shared" si="206"/>
        <v>0.47960000000000003</v>
      </c>
      <c r="GD168" s="116">
        <f t="shared" si="207"/>
        <v>1</v>
      </c>
      <c r="GE168" s="116">
        <f t="shared" si="208"/>
        <v>6</v>
      </c>
    </row>
    <row r="169" spans="164:187" ht="16.5" x14ac:dyDescent="0.2">
      <c r="FH169" s="116">
        <v>164</v>
      </c>
      <c r="FI169" s="116">
        <f t="shared" si="193"/>
        <v>3</v>
      </c>
      <c r="FJ169" s="116">
        <f t="shared" si="186"/>
        <v>3</v>
      </c>
      <c r="FK169" s="116" t="str">
        <f t="shared" si="194"/>
        <v>典韦专属武器-魂珠-1 3级</v>
      </c>
      <c r="FL169" s="116">
        <f t="shared" si="195"/>
        <v>1</v>
      </c>
      <c r="FM169" s="116">
        <f t="shared" si="196"/>
        <v>3</v>
      </c>
      <c r="FN169" s="116" t="str">
        <f t="shared" si="187"/>
        <v>金币</v>
      </c>
      <c r="FO169" s="116">
        <f t="shared" si="188"/>
        <v>3000</v>
      </c>
      <c r="FP169" s="116" t="str">
        <f t="shared" si="189"/>
        <v>专属强化石1</v>
      </c>
      <c r="FQ169" s="116">
        <f t="shared" si="190"/>
        <v>3</v>
      </c>
      <c r="FR169" s="116" t="str">
        <f t="shared" si="191"/>
        <v/>
      </c>
      <c r="FS169" s="116" t="str">
        <f t="shared" si="192"/>
        <v/>
      </c>
      <c r="FT169" s="116">
        <f t="shared" si="197"/>
        <v>0.24</v>
      </c>
      <c r="FU169" s="116">
        <f t="shared" si="198"/>
        <v>1</v>
      </c>
      <c r="FV169" s="116">
        <f t="shared" si="199"/>
        <v>6</v>
      </c>
      <c r="FW169" s="116">
        <f t="shared" si="200"/>
        <v>0</v>
      </c>
      <c r="FX169" s="116">
        <f t="shared" si="201"/>
        <v>1</v>
      </c>
      <c r="FY169" s="116">
        <f t="shared" si="202"/>
        <v>1</v>
      </c>
      <c r="FZ169" s="116">
        <f t="shared" si="203"/>
        <v>0.11990000000000001</v>
      </c>
      <c r="GA169" s="116">
        <f t="shared" si="204"/>
        <v>1</v>
      </c>
      <c r="GB169" s="116">
        <f t="shared" si="205"/>
        <v>3</v>
      </c>
      <c r="GC169" s="116">
        <f t="shared" si="206"/>
        <v>0.47960000000000003</v>
      </c>
      <c r="GD169" s="116">
        <f t="shared" si="207"/>
        <v>1</v>
      </c>
      <c r="GE169" s="116">
        <f t="shared" si="208"/>
        <v>6</v>
      </c>
    </row>
    <row r="170" spans="164:187" ht="16.5" x14ac:dyDescent="0.2">
      <c r="FH170" s="116">
        <v>165</v>
      </c>
      <c r="FI170" s="116">
        <f t="shared" si="193"/>
        <v>4</v>
      </c>
      <c r="FJ170" s="116">
        <f t="shared" si="186"/>
        <v>3</v>
      </c>
      <c r="FK170" s="116" t="str">
        <f t="shared" si="194"/>
        <v>典韦专属武器-魂珠-1 4级</v>
      </c>
      <c r="FL170" s="116">
        <f t="shared" si="195"/>
        <v>1</v>
      </c>
      <c r="FM170" s="116">
        <f t="shared" si="196"/>
        <v>4</v>
      </c>
      <c r="FN170" s="116" t="str">
        <f t="shared" si="187"/>
        <v>金币</v>
      </c>
      <c r="FO170" s="116">
        <f t="shared" si="188"/>
        <v>4000</v>
      </c>
      <c r="FP170" s="116" t="str">
        <f t="shared" si="189"/>
        <v>专属强化石1</v>
      </c>
      <c r="FQ170" s="116">
        <f t="shared" si="190"/>
        <v>4</v>
      </c>
      <c r="FR170" s="116" t="str">
        <f t="shared" si="191"/>
        <v/>
      </c>
      <c r="FS170" s="116" t="str">
        <f t="shared" si="192"/>
        <v/>
      </c>
      <c r="FT170" s="116">
        <f t="shared" si="197"/>
        <v>0.19</v>
      </c>
      <c r="FU170" s="116">
        <f t="shared" si="198"/>
        <v>1</v>
      </c>
      <c r="FV170" s="116">
        <f t="shared" si="199"/>
        <v>8</v>
      </c>
      <c r="FW170" s="116">
        <f t="shared" si="200"/>
        <v>0</v>
      </c>
      <c r="FX170" s="116">
        <f t="shared" si="201"/>
        <v>1</v>
      </c>
      <c r="FY170" s="116">
        <f t="shared" si="202"/>
        <v>2</v>
      </c>
      <c r="FZ170" s="116">
        <f t="shared" si="203"/>
        <v>9.5899999999999999E-2</v>
      </c>
      <c r="GA170" s="116">
        <f t="shared" si="204"/>
        <v>1</v>
      </c>
      <c r="GB170" s="116">
        <f t="shared" si="205"/>
        <v>4</v>
      </c>
      <c r="GC170" s="116">
        <f t="shared" si="206"/>
        <v>0.38369999999999999</v>
      </c>
      <c r="GD170" s="116">
        <f t="shared" si="207"/>
        <v>1</v>
      </c>
      <c r="GE170" s="116">
        <f t="shared" si="208"/>
        <v>8</v>
      </c>
    </row>
    <row r="171" spans="164:187" ht="16.5" x14ac:dyDescent="0.2">
      <c r="FH171" s="116">
        <v>166</v>
      </c>
      <c r="FI171" s="116">
        <f t="shared" si="193"/>
        <v>5</v>
      </c>
      <c r="FJ171" s="116">
        <f t="shared" si="186"/>
        <v>3</v>
      </c>
      <c r="FK171" s="116" t="str">
        <f t="shared" si="194"/>
        <v>典韦专属武器-魂珠-1 5级</v>
      </c>
      <c r="FL171" s="116">
        <f t="shared" si="195"/>
        <v>1</v>
      </c>
      <c r="FM171" s="116">
        <f t="shared" si="196"/>
        <v>5</v>
      </c>
      <c r="FN171" s="116" t="str">
        <f t="shared" si="187"/>
        <v>金币</v>
      </c>
      <c r="FO171" s="116">
        <f t="shared" si="188"/>
        <v>5000</v>
      </c>
      <c r="FP171" s="116" t="str">
        <f t="shared" si="189"/>
        <v>专属强化石1</v>
      </c>
      <c r="FQ171" s="116">
        <f t="shared" si="190"/>
        <v>5</v>
      </c>
      <c r="FR171" s="116" t="str">
        <f t="shared" si="191"/>
        <v/>
      </c>
      <c r="FS171" s="116" t="str">
        <f t="shared" si="192"/>
        <v/>
      </c>
      <c r="FT171" s="116">
        <f t="shared" si="197"/>
        <v>0.15</v>
      </c>
      <c r="FU171" s="116">
        <f t="shared" si="198"/>
        <v>1</v>
      </c>
      <c r="FV171" s="116">
        <f t="shared" si="199"/>
        <v>10</v>
      </c>
      <c r="FW171" s="116">
        <f t="shared" si="200"/>
        <v>0</v>
      </c>
      <c r="FX171" s="116">
        <f t="shared" si="201"/>
        <v>1</v>
      </c>
      <c r="FY171" s="116">
        <f t="shared" si="202"/>
        <v>2</v>
      </c>
      <c r="FZ171" s="116">
        <f t="shared" si="203"/>
        <v>7.4899999999999994E-2</v>
      </c>
      <c r="GA171" s="116">
        <f t="shared" si="204"/>
        <v>1</v>
      </c>
      <c r="GB171" s="116">
        <f t="shared" si="205"/>
        <v>5</v>
      </c>
      <c r="GC171" s="116">
        <f t="shared" si="206"/>
        <v>0.29980000000000001</v>
      </c>
      <c r="GD171" s="116">
        <f t="shared" si="207"/>
        <v>1</v>
      </c>
      <c r="GE171" s="116">
        <f t="shared" si="208"/>
        <v>10</v>
      </c>
    </row>
    <row r="172" spans="164:187" ht="16.5" x14ac:dyDescent="0.2">
      <c r="FH172" s="116">
        <v>167</v>
      </c>
      <c r="FI172" s="116">
        <f t="shared" si="193"/>
        <v>6</v>
      </c>
      <c r="FJ172" s="116">
        <f t="shared" si="186"/>
        <v>3</v>
      </c>
      <c r="FK172" s="116" t="str">
        <f t="shared" si="194"/>
        <v>典韦专属武器-魂珠-1 6级</v>
      </c>
      <c r="FL172" s="116">
        <f t="shared" si="195"/>
        <v>1</v>
      </c>
      <c r="FM172" s="116">
        <f t="shared" si="196"/>
        <v>6</v>
      </c>
      <c r="FN172" s="116" t="str">
        <f t="shared" si="187"/>
        <v>金币</v>
      </c>
      <c r="FO172" s="116">
        <f t="shared" si="188"/>
        <v>6000</v>
      </c>
      <c r="FP172" s="116" t="str">
        <f t="shared" si="189"/>
        <v>专属强化石1</v>
      </c>
      <c r="FQ172" s="116">
        <f t="shared" si="190"/>
        <v>6</v>
      </c>
      <c r="FR172" s="116" t="str">
        <f t="shared" si="191"/>
        <v/>
      </c>
      <c r="FS172" s="116" t="str">
        <f t="shared" si="192"/>
        <v/>
      </c>
      <c r="FT172" s="116">
        <f t="shared" si="197"/>
        <v>0.11</v>
      </c>
      <c r="FU172" s="116">
        <f t="shared" si="198"/>
        <v>1</v>
      </c>
      <c r="FV172" s="116">
        <f t="shared" si="199"/>
        <v>14</v>
      </c>
      <c r="FW172" s="116">
        <f t="shared" si="200"/>
        <v>0</v>
      </c>
      <c r="FX172" s="116">
        <f t="shared" si="201"/>
        <v>1</v>
      </c>
      <c r="FY172" s="116">
        <f t="shared" si="202"/>
        <v>3</v>
      </c>
      <c r="FZ172" s="116">
        <f t="shared" si="203"/>
        <v>5.5300000000000002E-2</v>
      </c>
      <c r="GA172" s="116">
        <f t="shared" si="204"/>
        <v>1</v>
      </c>
      <c r="GB172" s="116">
        <f t="shared" si="205"/>
        <v>6</v>
      </c>
      <c r="GC172" s="116">
        <f t="shared" si="206"/>
        <v>0.22140000000000001</v>
      </c>
      <c r="GD172" s="116">
        <f t="shared" si="207"/>
        <v>1</v>
      </c>
      <c r="GE172" s="116">
        <f t="shared" si="208"/>
        <v>14</v>
      </c>
    </row>
    <row r="173" spans="164:187" ht="16.5" x14ac:dyDescent="0.2">
      <c r="FH173" s="116">
        <v>168</v>
      </c>
      <c r="FI173" s="116">
        <f t="shared" si="193"/>
        <v>7</v>
      </c>
      <c r="FJ173" s="116">
        <f t="shared" si="186"/>
        <v>3</v>
      </c>
      <c r="FK173" s="116" t="str">
        <f t="shared" si="194"/>
        <v>典韦专属武器-魂珠-1 7级</v>
      </c>
      <c r="FL173" s="116">
        <f t="shared" si="195"/>
        <v>1</v>
      </c>
      <c r="FM173" s="116">
        <f t="shared" si="196"/>
        <v>7</v>
      </c>
      <c r="FN173" s="116" t="str">
        <f t="shared" si="187"/>
        <v>金币</v>
      </c>
      <c r="FO173" s="116">
        <f t="shared" si="188"/>
        <v>7000</v>
      </c>
      <c r="FP173" s="116" t="str">
        <f t="shared" si="189"/>
        <v>专属强化石1</v>
      </c>
      <c r="FQ173" s="116">
        <f t="shared" si="190"/>
        <v>7</v>
      </c>
      <c r="FR173" s="116" t="str">
        <f t="shared" si="191"/>
        <v/>
      </c>
      <c r="FS173" s="116" t="str">
        <f t="shared" si="192"/>
        <v/>
      </c>
      <c r="FT173" s="116">
        <f t="shared" si="197"/>
        <v>0.08</v>
      </c>
      <c r="FU173" s="116">
        <f t="shared" si="198"/>
        <v>1</v>
      </c>
      <c r="FV173" s="116">
        <f t="shared" si="199"/>
        <v>19</v>
      </c>
      <c r="FW173" s="116">
        <f t="shared" si="200"/>
        <v>0</v>
      </c>
      <c r="FX173" s="116">
        <f t="shared" si="201"/>
        <v>1</v>
      </c>
      <c r="FY173" s="116">
        <f t="shared" si="202"/>
        <v>4</v>
      </c>
      <c r="FZ173" s="116">
        <f t="shared" si="203"/>
        <v>0.04</v>
      </c>
      <c r="GA173" s="116">
        <f t="shared" si="204"/>
        <v>1</v>
      </c>
      <c r="GB173" s="116">
        <f t="shared" si="205"/>
        <v>9</v>
      </c>
      <c r="GC173" s="116">
        <f t="shared" si="206"/>
        <v>0.15989999999999999</v>
      </c>
      <c r="GD173" s="116">
        <f t="shared" si="207"/>
        <v>1</v>
      </c>
      <c r="GE173" s="116">
        <f t="shared" si="208"/>
        <v>19</v>
      </c>
    </row>
    <row r="174" spans="164:187" ht="16.5" x14ac:dyDescent="0.2">
      <c r="FH174" s="116">
        <v>169</v>
      </c>
      <c r="FI174" s="116">
        <f t="shared" si="193"/>
        <v>8</v>
      </c>
      <c r="FJ174" s="116">
        <f t="shared" si="186"/>
        <v>3</v>
      </c>
      <c r="FK174" s="116" t="str">
        <f t="shared" si="194"/>
        <v>典韦专属武器-魂珠-1 8级</v>
      </c>
      <c r="FL174" s="116">
        <f t="shared" si="195"/>
        <v>1</v>
      </c>
      <c r="FM174" s="116">
        <f t="shared" si="196"/>
        <v>8</v>
      </c>
      <c r="FN174" s="116" t="str">
        <f t="shared" si="187"/>
        <v>金币</v>
      </c>
      <c r="FO174" s="116">
        <f t="shared" si="188"/>
        <v>8000</v>
      </c>
      <c r="FP174" s="116" t="str">
        <f t="shared" si="189"/>
        <v>专属强化石1</v>
      </c>
      <c r="FQ174" s="116">
        <f t="shared" si="190"/>
        <v>8</v>
      </c>
      <c r="FR174" s="116" t="str">
        <f t="shared" si="191"/>
        <v/>
      </c>
      <c r="FS174" s="116" t="str">
        <f t="shared" si="192"/>
        <v/>
      </c>
      <c r="FT174" s="116">
        <f t="shared" si="197"/>
        <v>0.06</v>
      </c>
      <c r="FU174" s="116">
        <f t="shared" si="198"/>
        <v>1</v>
      </c>
      <c r="FV174" s="116">
        <f t="shared" si="199"/>
        <v>27</v>
      </c>
      <c r="FW174" s="116">
        <f t="shared" si="200"/>
        <v>0</v>
      </c>
      <c r="FX174" s="116">
        <f t="shared" si="201"/>
        <v>1</v>
      </c>
      <c r="FY174" s="116">
        <f t="shared" si="202"/>
        <v>6</v>
      </c>
      <c r="FZ174" s="116">
        <f t="shared" si="203"/>
        <v>2.8199999999999999E-2</v>
      </c>
      <c r="GA174" s="116">
        <f t="shared" si="204"/>
        <v>1</v>
      </c>
      <c r="GB174" s="116">
        <f t="shared" si="205"/>
        <v>12</v>
      </c>
      <c r="GC174" s="116">
        <f t="shared" si="206"/>
        <v>0.1128</v>
      </c>
      <c r="GD174" s="116">
        <f t="shared" si="207"/>
        <v>1</v>
      </c>
      <c r="GE174" s="116">
        <f t="shared" si="208"/>
        <v>27</v>
      </c>
    </row>
    <row r="175" spans="164:187" ht="16.5" x14ac:dyDescent="0.2">
      <c r="FH175" s="116">
        <v>170</v>
      </c>
      <c r="FI175" s="116">
        <f t="shared" si="193"/>
        <v>9</v>
      </c>
      <c r="FJ175" s="116">
        <f t="shared" si="186"/>
        <v>3</v>
      </c>
      <c r="FK175" s="116" t="str">
        <f t="shared" si="194"/>
        <v>典韦专属武器-魂珠-1 9级</v>
      </c>
      <c r="FL175" s="116">
        <f t="shared" si="195"/>
        <v>1</v>
      </c>
      <c r="FM175" s="116">
        <f t="shared" si="196"/>
        <v>9</v>
      </c>
      <c r="FN175" s="116" t="str">
        <f t="shared" si="187"/>
        <v>金币</v>
      </c>
      <c r="FO175" s="116">
        <f t="shared" si="188"/>
        <v>9000</v>
      </c>
      <c r="FP175" s="116" t="str">
        <f t="shared" si="189"/>
        <v>专属强化石1</v>
      </c>
      <c r="FQ175" s="116">
        <f t="shared" si="190"/>
        <v>10</v>
      </c>
      <c r="FR175" s="116" t="str">
        <f t="shared" si="191"/>
        <v/>
      </c>
      <c r="FS175" s="116" t="str">
        <f t="shared" si="192"/>
        <v/>
      </c>
      <c r="FT175" s="116">
        <f t="shared" si="197"/>
        <v>0.04</v>
      </c>
      <c r="FU175" s="116">
        <f t="shared" si="198"/>
        <v>1</v>
      </c>
      <c r="FV175" s="116">
        <f t="shared" si="199"/>
        <v>34</v>
      </c>
      <c r="FW175" s="116">
        <f t="shared" si="200"/>
        <v>0</v>
      </c>
      <c r="FX175" s="116">
        <f t="shared" si="201"/>
        <v>1</v>
      </c>
      <c r="FY175" s="116">
        <f t="shared" si="202"/>
        <v>8</v>
      </c>
      <c r="FZ175" s="116">
        <f t="shared" si="203"/>
        <v>2.18E-2</v>
      </c>
      <c r="GA175" s="116">
        <f t="shared" si="204"/>
        <v>1</v>
      </c>
      <c r="GB175" s="116">
        <f t="shared" si="205"/>
        <v>16</v>
      </c>
      <c r="GC175" s="116">
        <f t="shared" si="206"/>
        <v>8.72E-2</v>
      </c>
      <c r="GD175" s="116">
        <f t="shared" si="207"/>
        <v>1</v>
      </c>
      <c r="GE175" s="116">
        <f t="shared" si="208"/>
        <v>34</v>
      </c>
    </row>
    <row r="176" spans="164:187" ht="16.5" x14ac:dyDescent="0.2">
      <c r="FH176" s="116">
        <v>171</v>
      </c>
      <c r="FI176" s="116">
        <f t="shared" si="193"/>
        <v>0</v>
      </c>
      <c r="FJ176" s="116">
        <f t="shared" si="186"/>
        <v>3</v>
      </c>
      <c r="FK176" s="116" t="str">
        <f t="shared" si="194"/>
        <v>典韦专属武器-魂珠-2 0级</v>
      </c>
      <c r="FL176" s="116">
        <f t="shared" si="195"/>
        <v>2</v>
      </c>
      <c r="FM176" s="116">
        <f t="shared" si="196"/>
        <v>0</v>
      </c>
      <c r="FN176" s="116" t="str">
        <f t="shared" si="187"/>
        <v/>
      </c>
      <c r="FO176" s="116" t="str">
        <f t="shared" si="188"/>
        <v/>
      </c>
      <c r="FP176" s="116" t="str">
        <f t="shared" si="189"/>
        <v/>
      </c>
      <c r="FQ176" s="116" t="str">
        <f t="shared" si="190"/>
        <v/>
      </c>
      <c r="FR176" s="116" t="str">
        <f t="shared" si="191"/>
        <v/>
      </c>
      <c r="FS176" s="116" t="str">
        <f t="shared" si="192"/>
        <v/>
      </c>
      <c r="FT176" s="116" t="str">
        <f t="shared" si="197"/>
        <v/>
      </c>
      <c r="FU176" s="116" t="str">
        <f t="shared" si="198"/>
        <v/>
      </c>
      <c r="FV176" s="116" t="str">
        <f t="shared" si="199"/>
        <v/>
      </c>
      <c r="FW176" s="116" t="str">
        <f t="shared" si="200"/>
        <v/>
      </c>
      <c r="FX176" s="116" t="str">
        <f t="shared" si="201"/>
        <v/>
      </c>
      <c r="FY176" s="116" t="str">
        <f t="shared" si="202"/>
        <v/>
      </c>
      <c r="FZ176" s="116" t="str">
        <f t="shared" si="203"/>
        <v/>
      </c>
      <c r="GA176" s="116" t="str">
        <f t="shared" si="204"/>
        <v/>
      </c>
      <c r="GB176" s="116" t="str">
        <f t="shared" si="205"/>
        <v/>
      </c>
      <c r="GC176" s="116" t="str">
        <f t="shared" si="206"/>
        <v/>
      </c>
      <c r="GD176" s="116" t="str">
        <f t="shared" si="207"/>
        <v/>
      </c>
      <c r="GE176" s="116" t="str">
        <f t="shared" si="208"/>
        <v/>
      </c>
    </row>
    <row r="177" spans="164:187" ht="16.5" x14ac:dyDescent="0.2">
      <c r="FH177" s="116">
        <v>172</v>
      </c>
      <c r="FI177" s="116">
        <f t="shared" si="193"/>
        <v>10</v>
      </c>
      <c r="FJ177" s="116">
        <f t="shared" si="186"/>
        <v>3</v>
      </c>
      <c r="FK177" s="116" t="str">
        <f t="shared" si="194"/>
        <v>典韦专属武器-魂珠-2 1级</v>
      </c>
      <c r="FL177" s="116">
        <f t="shared" si="195"/>
        <v>2</v>
      </c>
      <c r="FM177" s="116">
        <f t="shared" si="196"/>
        <v>1</v>
      </c>
      <c r="FN177" s="116" t="str">
        <f t="shared" si="187"/>
        <v>金币</v>
      </c>
      <c r="FO177" s="116">
        <f t="shared" si="188"/>
        <v>2000</v>
      </c>
      <c r="FP177" s="116" t="str">
        <f t="shared" si="189"/>
        <v>专属强化石1</v>
      </c>
      <c r="FQ177" s="116">
        <f t="shared" si="190"/>
        <v>3</v>
      </c>
      <c r="FR177" s="116" t="str">
        <f t="shared" si="191"/>
        <v>专属强化石2</v>
      </c>
      <c r="FS177" s="116">
        <f t="shared" si="192"/>
        <v>1</v>
      </c>
      <c r="FT177" s="116">
        <f t="shared" si="197"/>
        <v>0.28999999999999998</v>
      </c>
      <c r="FU177" s="116">
        <f t="shared" si="198"/>
        <v>1</v>
      </c>
      <c r="FV177" s="116">
        <f t="shared" si="199"/>
        <v>5</v>
      </c>
      <c r="FW177" s="116">
        <f t="shared" si="200"/>
        <v>0</v>
      </c>
      <c r="FX177" s="116">
        <f t="shared" si="201"/>
        <v>1</v>
      </c>
      <c r="FY177" s="116">
        <f t="shared" si="202"/>
        <v>1</v>
      </c>
      <c r="FZ177" s="116">
        <f t="shared" si="203"/>
        <v>0.14480000000000001</v>
      </c>
      <c r="GA177" s="116">
        <f t="shared" si="204"/>
        <v>1</v>
      </c>
      <c r="GB177" s="116">
        <f t="shared" si="205"/>
        <v>2</v>
      </c>
      <c r="GC177" s="116">
        <f t="shared" si="206"/>
        <v>0.57920000000000005</v>
      </c>
      <c r="GD177" s="116">
        <f t="shared" si="207"/>
        <v>1</v>
      </c>
      <c r="GE177" s="116">
        <f t="shared" si="208"/>
        <v>5</v>
      </c>
    </row>
    <row r="178" spans="164:187" ht="16.5" x14ac:dyDescent="0.2">
      <c r="FH178" s="116">
        <v>173</v>
      </c>
      <c r="FI178" s="116">
        <f t="shared" si="193"/>
        <v>11</v>
      </c>
      <c r="FJ178" s="116">
        <f t="shared" si="186"/>
        <v>3</v>
      </c>
      <c r="FK178" s="116" t="str">
        <f t="shared" si="194"/>
        <v>典韦专属武器-魂珠-2 2级</v>
      </c>
      <c r="FL178" s="116">
        <f t="shared" si="195"/>
        <v>2</v>
      </c>
      <c r="FM178" s="116">
        <f t="shared" si="196"/>
        <v>2</v>
      </c>
      <c r="FN178" s="116" t="str">
        <f t="shared" si="187"/>
        <v>金币</v>
      </c>
      <c r="FO178" s="116">
        <f t="shared" si="188"/>
        <v>3000</v>
      </c>
      <c r="FP178" s="116" t="str">
        <f t="shared" si="189"/>
        <v>专属强化石1</v>
      </c>
      <c r="FQ178" s="116">
        <f t="shared" si="190"/>
        <v>3</v>
      </c>
      <c r="FR178" s="116" t="str">
        <f t="shared" si="191"/>
        <v>专属强化石2</v>
      </c>
      <c r="FS178" s="116">
        <f t="shared" si="192"/>
        <v>1</v>
      </c>
      <c r="FT178" s="116">
        <f t="shared" si="197"/>
        <v>0.14000000000000001</v>
      </c>
      <c r="FU178" s="116">
        <f t="shared" si="198"/>
        <v>1</v>
      </c>
      <c r="FV178" s="116">
        <f t="shared" si="199"/>
        <v>10</v>
      </c>
      <c r="FW178" s="116">
        <f t="shared" si="200"/>
        <v>0</v>
      </c>
      <c r="FX178" s="116">
        <f t="shared" si="201"/>
        <v>1</v>
      </c>
      <c r="FY178" s="116">
        <f t="shared" si="202"/>
        <v>2</v>
      </c>
      <c r="FZ178" s="116">
        <f t="shared" si="203"/>
        <v>7.2400000000000006E-2</v>
      </c>
      <c r="GA178" s="116">
        <f t="shared" si="204"/>
        <v>1</v>
      </c>
      <c r="GB178" s="116">
        <f t="shared" si="205"/>
        <v>5</v>
      </c>
      <c r="GC178" s="116">
        <f t="shared" si="206"/>
        <v>0.28960000000000002</v>
      </c>
      <c r="GD178" s="116">
        <f t="shared" si="207"/>
        <v>1</v>
      </c>
      <c r="GE178" s="116">
        <f t="shared" si="208"/>
        <v>10</v>
      </c>
    </row>
    <row r="179" spans="164:187" ht="16.5" x14ac:dyDescent="0.2">
      <c r="FH179" s="116">
        <v>174</v>
      </c>
      <c r="FI179" s="116">
        <f t="shared" si="193"/>
        <v>12</v>
      </c>
      <c r="FJ179" s="116">
        <f t="shared" si="186"/>
        <v>3</v>
      </c>
      <c r="FK179" s="116" t="str">
        <f t="shared" si="194"/>
        <v>典韦专属武器-魂珠-2 3级</v>
      </c>
      <c r="FL179" s="116">
        <f t="shared" si="195"/>
        <v>2</v>
      </c>
      <c r="FM179" s="116">
        <f t="shared" si="196"/>
        <v>3</v>
      </c>
      <c r="FN179" s="116" t="str">
        <f t="shared" si="187"/>
        <v>金币</v>
      </c>
      <c r="FO179" s="116">
        <f t="shared" si="188"/>
        <v>4000</v>
      </c>
      <c r="FP179" s="116" t="str">
        <f t="shared" si="189"/>
        <v>专属强化石1</v>
      </c>
      <c r="FQ179" s="116">
        <f t="shared" si="190"/>
        <v>6</v>
      </c>
      <c r="FR179" s="116" t="str">
        <f t="shared" si="191"/>
        <v>专属强化石2</v>
      </c>
      <c r="FS179" s="116">
        <f t="shared" si="192"/>
        <v>2</v>
      </c>
      <c r="FT179" s="116">
        <f t="shared" si="197"/>
        <v>0.19</v>
      </c>
      <c r="FU179" s="116">
        <f t="shared" si="198"/>
        <v>1</v>
      </c>
      <c r="FV179" s="116">
        <f t="shared" si="199"/>
        <v>8</v>
      </c>
      <c r="FW179" s="116">
        <f t="shared" si="200"/>
        <v>0</v>
      </c>
      <c r="FX179" s="116">
        <f t="shared" si="201"/>
        <v>1</v>
      </c>
      <c r="FY179" s="116">
        <f t="shared" si="202"/>
        <v>2</v>
      </c>
      <c r="FZ179" s="116">
        <f t="shared" si="203"/>
        <v>9.6500000000000002E-2</v>
      </c>
      <c r="GA179" s="116">
        <f t="shared" si="204"/>
        <v>1</v>
      </c>
      <c r="GB179" s="116">
        <f t="shared" si="205"/>
        <v>4</v>
      </c>
      <c r="GC179" s="116">
        <f t="shared" si="206"/>
        <v>0.3861</v>
      </c>
      <c r="GD179" s="116">
        <f t="shared" si="207"/>
        <v>1</v>
      </c>
      <c r="GE179" s="116">
        <f t="shared" si="208"/>
        <v>8</v>
      </c>
    </row>
    <row r="180" spans="164:187" ht="16.5" x14ac:dyDescent="0.2">
      <c r="FH180" s="116">
        <v>175</v>
      </c>
      <c r="FI180" s="116">
        <f t="shared" si="193"/>
        <v>13</v>
      </c>
      <c r="FJ180" s="116">
        <f t="shared" si="186"/>
        <v>3</v>
      </c>
      <c r="FK180" s="116" t="str">
        <f t="shared" si="194"/>
        <v>典韦专属武器-魂珠-2 4级</v>
      </c>
      <c r="FL180" s="116">
        <f t="shared" si="195"/>
        <v>2</v>
      </c>
      <c r="FM180" s="116">
        <f t="shared" si="196"/>
        <v>4</v>
      </c>
      <c r="FN180" s="116" t="str">
        <f t="shared" si="187"/>
        <v>金币</v>
      </c>
      <c r="FO180" s="116">
        <f t="shared" si="188"/>
        <v>5000</v>
      </c>
      <c r="FP180" s="116" t="str">
        <f t="shared" si="189"/>
        <v>专属强化石1</v>
      </c>
      <c r="FQ180" s="116">
        <f t="shared" si="190"/>
        <v>6</v>
      </c>
      <c r="FR180" s="116" t="str">
        <f t="shared" si="191"/>
        <v>专属强化石2</v>
      </c>
      <c r="FS180" s="116">
        <f t="shared" si="192"/>
        <v>2</v>
      </c>
      <c r="FT180" s="116">
        <f t="shared" si="197"/>
        <v>0.12</v>
      </c>
      <c r="FU180" s="116">
        <f t="shared" si="198"/>
        <v>1</v>
      </c>
      <c r="FV180" s="116">
        <f t="shared" si="199"/>
        <v>13</v>
      </c>
      <c r="FW180" s="116">
        <f t="shared" si="200"/>
        <v>0</v>
      </c>
      <c r="FX180" s="116">
        <f t="shared" si="201"/>
        <v>1</v>
      </c>
      <c r="FY180" s="116">
        <f t="shared" si="202"/>
        <v>3</v>
      </c>
      <c r="FZ180" s="116">
        <f t="shared" si="203"/>
        <v>5.79E-2</v>
      </c>
      <c r="GA180" s="116">
        <f t="shared" si="204"/>
        <v>1</v>
      </c>
      <c r="GB180" s="116">
        <f t="shared" si="205"/>
        <v>6</v>
      </c>
      <c r="GC180" s="116">
        <f t="shared" si="206"/>
        <v>0.23169999999999999</v>
      </c>
      <c r="GD180" s="116">
        <f t="shared" si="207"/>
        <v>1</v>
      </c>
      <c r="GE180" s="116">
        <f t="shared" si="208"/>
        <v>13</v>
      </c>
    </row>
    <row r="181" spans="164:187" ht="16.5" x14ac:dyDescent="0.2">
      <c r="FH181" s="116">
        <v>176</v>
      </c>
      <c r="FI181" s="116">
        <f t="shared" si="193"/>
        <v>14</v>
      </c>
      <c r="FJ181" s="116">
        <f t="shared" si="186"/>
        <v>3</v>
      </c>
      <c r="FK181" s="116" t="str">
        <f t="shared" si="194"/>
        <v>典韦专属武器-魂珠-2 5级</v>
      </c>
      <c r="FL181" s="116">
        <f t="shared" si="195"/>
        <v>2</v>
      </c>
      <c r="FM181" s="116">
        <f t="shared" si="196"/>
        <v>5</v>
      </c>
      <c r="FN181" s="116" t="str">
        <f t="shared" si="187"/>
        <v>金币</v>
      </c>
      <c r="FO181" s="116">
        <f t="shared" si="188"/>
        <v>6000</v>
      </c>
      <c r="FP181" s="116" t="str">
        <f t="shared" si="189"/>
        <v>专属强化石1</v>
      </c>
      <c r="FQ181" s="116">
        <f t="shared" si="190"/>
        <v>9</v>
      </c>
      <c r="FR181" s="116" t="str">
        <f t="shared" si="191"/>
        <v>专属强化石2</v>
      </c>
      <c r="FS181" s="116">
        <f t="shared" si="192"/>
        <v>3</v>
      </c>
      <c r="FT181" s="116">
        <f t="shared" si="197"/>
        <v>0.11</v>
      </c>
      <c r="FU181" s="116">
        <f t="shared" si="198"/>
        <v>1</v>
      </c>
      <c r="FV181" s="116">
        <f t="shared" si="199"/>
        <v>14</v>
      </c>
      <c r="FW181" s="116">
        <f t="shared" si="200"/>
        <v>0</v>
      </c>
      <c r="FX181" s="116">
        <f t="shared" si="201"/>
        <v>1</v>
      </c>
      <c r="FY181" s="116">
        <f t="shared" si="202"/>
        <v>3</v>
      </c>
      <c r="FZ181" s="116">
        <f t="shared" si="203"/>
        <v>5.4300000000000001E-2</v>
      </c>
      <c r="GA181" s="116">
        <f t="shared" si="204"/>
        <v>1</v>
      </c>
      <c r="GB181" s="116">
        <f t="shared" si="205"/>
        <v>6</v>
      </c>
      <c r="GC181" s="116">
        <f t="shared" si="206"/>
        <v>0.2172</v>
      </c>
      <c r="GD181" s="116">
        <f t="shared" si="207"/>
        <v>1</v>
      </c>
      <c r="GE181" s="116">
        <f t="shared" si="208"/>
        <v>14</v>
      </c>
    </row>
    <row r="182" spans="164:187" ht="16.5" x14ac:dyDescent="0.2">
      <c r="FH182" s="116">
        <v>177</v>
      </c>
      <c r="FI182" s="116">
        <f t="shared" si="193"/>
        <v>15</v>
      </c>
      <c r="FJ182" s="116">
        <f t="shared" si="186"/>
        <v>3</v>
      </c>
      <c r="FK182" s="116" t="str">
        <f t="shared" si="194"/>
        <v>典韦专属武器-魂珠-2 6级</v>
      </c>
      <c r="FL182" s="116">
        <f t="shared" si="195"/>
        <v>2</v>
      </c>
      <c r="FM182" s="116">
        <f t="shared" si="196"/>
        <v>6</v>
      </c>
      <c r="FN182" s="116" t="str">
        <f t="shared" si="187"/>
        <v>金币</v>
      </c>
      <c r="FO182" s="116">
        <f t="shared" si="188"/>
        <v>7000</v>
      </c>
      <c r="FP182" s="116" t="str">
        <f t="shared" si="189"/>
        <v>专属强化石1</v>
      </c>
      <c r="FQ182" s="116">
        <f t="shared" si="190"/>
        <v>12</v>
      </c>
      <c r="FR182" s="116" t="str">
        <f t="shared" si="191"/>
        <v>专属强化石2</v>
      </c>
      <c r="FS182" s="116">
        <f t="shared" si="192"/>
        <v>4</v>
      </c>
      <c r="FT182" s="116">
        <f t="shared" si="197"/>
        <v>0.09</v>
      </c>
      <c r="FU182" s="116">
        <f t="shared" si="198"/>
        <v>1</v>
      </c>
      <c r="FV182" s="116">
        <f t="shared" si="199"/>
        <v>17</v>
      </c>
      <c r="FW182" s="116">
        <f t="shared" si="200"/>
        <v>0</v>
      </c>
      <c r="FX182" s="116">
        <f t="shared" si="201"/>
        <v>1</v>
      </c>
      <c r="FY182" s="116">
        <f t="shared" si="202"/>
        <v>4</v>
      </c>
      <c r="FZ182" s="116">
        <f t="shared" si="203"/>
        <v>4.4600000000000001E-2</v>
      </c>
      <c r="GA182" s="116">
        <f t="shared" si="204"/>
        <v>1</v>
      </c>
      <c r="GB182" s="116">
        <f t="shared" si="205"/>
        <v>8</v>
      </c>
      <c r="GC182" s="116">
        <f t="shared" si="206"/>
        <v>0.1782</v>
      </c>
      <c r="GD182" s="116">
        <f t="shared" si="207"/>
        <v>1</v>
      </c>
      <c r="GE182" s="116">
        <f t="shared" si="208"/>
        <v>17</v>
      </c>
    </row>
    <row r="183" spans="164:187" ht="16.5" x14ac:dyDescent="0.2">
      <c r="FH183" s="116">
        <v>178</v>
      </c>
      <c r="FI183" s="116">
        <f t="shared" si="193"/>
        <v>16</v>
      </c>
      <c r="FJ183" s="116">
        <f t="shared" si="186"/>
        <v>3</v>
      </c>
      <c r="FK183" s="116" t="str">
        <f t="shared" si="194"/>
        <v>典韦专属武器-魂珠-2 7级</v>
      </c>
      <c r="FL183" s="116">
        <f t="shared" si="195"/>
        <v>2</v>
      </c>
      <c r="FM183" s="116">
        <f t="shared" si="196"/>
        <v>7</v>
      </c>
      <c r="FN183" s="116" t="str">
        <f t="shared" si="187"/>
        <v>金币</v>
      </c>
      <c r="FO183" s="116">
        <f t="shared" si="188"/>
        <v>8000</v>
      </c>
      <c r="FP183" s="116" t="str">
        <f t="shared" si="189"/>
        <v>专属强化石1</v>
      </c>
      <c r="FQ183" s="116">
        <f t="shared" si="190"/>
        <v>15</v>
      </c>
      <c r="FR183" s="116" t="str">
        <f t="shared" si="191"/>
        <v>专属强化石2</v>
      </c>
      <c r="FS183" s="116">
        <f t="shared" si="192"/>
        <v>5</v>
      </c>
      <c r="FT183" s="116">
        <f t="shared" si="197"/>
        <v>7.0000000000000007E-2</v>
      </c>
      <c r="FU183" s="116">
        <f t="shared" si="198"/>
        <v>1</v>
      </c>
      <c r="FV183" s="116">
        <f t="shared" si="199"/>
        <v>22</v>
      </c>
      <c r="FW183" s="116">
        <f t="shared" si="200"/>
        <v>0</v>
      </c>
      <c r="FX183" s="116">
        <f t="shared" si="201"/>
        <v>1</v>
      </c>
      <c r="FY183" s="116">
        <f t="shared" si="202"/>
        <v>5</v>
      </c>
      <c r="FZ183" s="116">
        <f t="shared" si="203"/>
        <v>3.4500000000000003E-2</v>
      </c>
      <c r="GA183" s="116">
        <f t="shared" si="204"/>
        <v>1</v>
      </c>
      <c r="GB183" s="116">
        <f t="shared" si="205"/>
        <v>10</v>
      </c>
      <c r="GC183" s="116">
        <f t="shared" si="206"/>
        <v>0.13789999999999999</v>
      </c>
      <c r="GD183" s="116">
        <f t="shared" si="207"/>
        <v>1</v>
      </c>
      <c r="GE183" s="116">
        <f t="shared" si="208"/>
        <v>22</v>
      </c>
    </row>
    <row r="184" spans="164:187" ht="16.5" x14ac:dyDescent="0.2">
      <c r="FH184" s="116">
        <v>179</v>
      </c>
      <c r="FI184" s="116">
        <f t="shared" si="193"/>
        <v>17</v>
      </c>
      <c r="FJ184" s="116">
        <f t="shared" si="186"/>
        <v>3</v>
      </c>
      <c r="FK184" s="116" t="str">
        <f t="shared" si="194"/>
        <v>典韦专属武器-魂珠-2 8级</v>
      </c>
      <c r="FL184" s="116">
        <f t="shared" si="195"/>
        <v>2</v>
      </c>
      <c r="FM184" s="116">
        <f t="shared" si="196"/>
        <v>8</v>
      </c>
      <c r="FN184" s="116" t="str">
        <f t="shared" si="187"/>
        <v>金币</v>
      </c>
      <c r="FO184" s="116">
        <f t="shared" si="188"/>
        <v>9000</v>
      </c>
      <c r="FP184" s="116" t="str">
        <f t="shared" si="189"/>
        <v>专属强化石1</v>
      </c>
      <c r="FQ184" s="116">
        <f t="shared" si="190"/>
        <v>18</v>
      </c>
      <c r="FR184" s="116" t="str">
        <f t="shared" si="191"/>
        <v>专属强化石2</v>
      </c>
      <c r="FS184" s="116">
        <f t="shared" si="192"/>
        <v>6</v>
      </c>
      <c r="FT184" s="116">
        <f t="shared" si="197"/>
        <v>0.05</v>
      </c>
      <c r="FU184" s="116">
        <f t="shared" si="198"/>
        <v>1</v>
      </c>
      <c r="FV184" s="116">
        <f t="shared" si="199"/>
        <v>29</v>
      </c>
      <c r="FW184" s="116">
        <f t="shared" si="200"/>
        <v>0</v>
      </c>
      <c r="FX184" s="116">
        <f t="shared" si="201"/>
        <v>1</v>
      </c>
      <c r="FY184" s="116">
        <f t="shared" si="202"/>
        <v>7</v>
      </c>
      <c r="FZ184" s="116">
        <f t="shared" si="203"/>
        <v>2.5600000000000001E-2</v>
      </c>
      <c r="GA184" s="116">
        <f t="shared" si="204"/>
        <v>1</v>
      </c>
      <c r="GB184" s="116">
        <f t="shared" si="205"/>
        <v>14</v>
      </c>
      <c r="GC184" s="116">
        <f t="shared" si="206"/>
        <v>0.1022</v>
      </c>
      <c r="GD184" s="116">
        <f t="shared" si="207"/>
        <v>1</v>
      </c>
      <c r="GE184" s="116">
        <f t="shared" si="208"/>
        <v>29</v>
      </c>
    </row>
    <row r="185" spans="164:187" ht="16.5" x14ac:dyDescent="0.2">
      <c r="FH185" s="116">
        <v>180</v>
      </c>
      <c r="FI185" s="116">
        <f t="shared" si="193"/>
        <v>18</v>
      </c>
      <c r="FJ185" s="116">
        <f t="shared" si="186"/>
        <v>3</v>
      </c>
      <c r="FK185" s="116" t="str">
        <f t="shared" si="194"/>
        <v>典韦专属武器-魂珠-2 9级</v>
      </c>
      <c r="FL185" s="116">
        <f t="shared" si="195"/>
        <v>2</v>
      </c>
      <c r="FM185" s="116">
        <f t="shared" si="196"/>
        <v>9</v>
      </c>
      <c r="FN185" s="116" t="str">
        <f t="shared" si="187"/>
        <v>金币</v>
      </c>
      <c r="FO185" s="116">
        <f t="shared" si="188"/>
        <v>10000</v>
      </c>
      <c r="FP185" s="116" t="str">
        <f t="shared" si="189"/>
        <v>专属强化石1</v>
      </c>
      <c r="FQ185" s="116">
        <f t="shared" si="190"/>
        <v>24</v>
      </c>
      <c r="FR185" s="116" t="str">
        <f t="shared" si="191"/>
        <v>专属强化石2</v>
      </c>
      <c r="FS185" s="116">
        <f t="shared" si="192"/>
        <v>8</v>
      </c>
      <c r="FT185" s="116">
        <f t="shared" si="197"/>
        <v>0.04</v>
      </c>
      <c r="FU185" s="116">
        <f t="shared" si="198"/>
        <v>1</v>
      </c>
      <c r="FV185" s="116">
        <f t="shared" si="199"/>
        <v>36</v>
      </c>
      <c r="FW185" s="116">
        <f t="shared" si="200"/>
        <v>0</v>
      </c>
      <c r="FX185" s="116">
        <f t="shared" si="201"/>
        <v>1</v>
      </c>
      <c r="FY185" s="116">
        <f t="shared" si="202"/>
        <v>8</v>
      </c>
      <c r="FZ185" s="116">
        <f t="shared" si="203"/>
        <v>2.1100000000000001E-2</v>
      </c>
      <c r="GA185" s="116">
        <f t="shared" si="204"/>
        <v>1</v>
      </c>
      <c r="GB185" s="116">
        <f t="shared" si="205"/>
        <v>17</v>
      </c>
      <c r="GC185" s="116">
        <f t="shared" si="206"/>
        <v>8.4199999999999997E-2</v>
      </c>
      <c r="GD185" s="116">
        <f t="shared" si="207"/>
        <v>1</v>
      </c>
      <c r="GE185" s="116">
        <f t="shared" si="208"/>
        <v>36</v>
      </c>
    </row>
    <row r="186" spans="164:187" ht="16.5" x14ac:dyDescent="0.2">
      <c r="FH186" s="116">
        <v>181</v>
      </c>
      <c r="FI186" s="116">
        <f t="shared" si="193"/>
        <v>0</v>
      </c>
      <c r="FJ186" s="116">
        <f t="shared" si="186"/>
        <v>3</v>
      </c>
      <c r="FK186" s="116" t="str">
        <f t="shared" si="194"/>
        <v>典韦专属武器-魂珠-3 0级</v>
      </c>
      <c r="FL186" s="116">
        <f t="shared" si="195"/>
        <v>3</v>
      </c>
      <c r="FM186" s="116">
        <f t="shared" si="196"/>
        <v>0</v>
      </c>
      <c r="FN186" s="116" t="str">
        <f t="shared" si="187"/>
        <v/>
      </c>
      <c r="FO186" s="116" t="str">
        <f t="shared" si="188"/>
        <v/>
      </c>
      <c r="FP186" s="116" t="str">
        <f t="shared" si="189"/>
        <v/>
      </c>
      <c r="FQ186" s="116" t="str">
        <f t="shared" si="190"/>
        <v/>
      </c>
      <c r="FR186" s="116" t="str">
        <f t="shared" si="191"/>
        <v/>
      </c>
      <c r="FS186" s="116" t="str">
        <f t="shared" si="192"/>
        <v/>
      </c>
      <c r="FT186" s="116" t="str">
        <f t="shared" si="197"/>
        <v/>
      </c>
      <c r="FU186" s="116" t="str">
        <f t="shared" si="198"/>
        <v/>
      </c>
      <c r="FV186" s="116" t="str">
        <f t="shared" si="199"/>
        <v/>
      </c>
      <c r="FW186" s="116" t="str">
        <f t="shared" si="200"/>
        <v/>
      </c>
      <c r="FX186" s="116" t="str">
        <f t="shared" si="201"/>
        <v/>
      </c>
      <c r="FY186" s="116" t="str">
        <f t="shared" si="202"/>
        <v/>
      </c>
      <c r="FZ186" s="116" t="str">
        <f t="shared" si="203"/>
        <v/>
      </c>
      <c r="GA186" s="116" t="str">
        <f t="shared" si="204"/>
        <v/>
      </c>
      <c r="GB186" s="116" t="str">
        <f t="shared" si="205"/>
        <v/>
      </c>
      <c r="GC186" s="116" t="str">
        <f t="shared" si="206"/>
        <v/>
      </c>
      <c r="GD186" s="116" t="str">
        <f t="shared" si="207"/>
        <v/>
      </c>
      <c r="GE186" s="116" t="str">
        <f t="shared" si="208"/>
        <v/>
      </c>
    </row>
    <row r="187" spans="164:187" ht="16.5" x14ac:dyDescent="0.2">
      <c r="FH187" s="116">
        <v>182</v>
      </c>
      <c r="FI187" s="116">
        <f t="shared" si="193"/>
        <v>19</v>
      </c>
      <c r="FJ187" s="116">
        <f t="shared" si="186"/>
        <v>3</v>
      </c>
      <c r="FK187" s="116" t="str">
        <f t="shared" si="194"/>
        <v>典韦专属武器-魂珠-3 1级</v>
      </c>
      <c r="FL187" s="116">
        <f t="shared" si="195"/>
        <v>3</v>
      </c>
      <c r="FM187" s="116">
        <f t="shared" si="196"/>
        <v>1</v>
      </c>
      <c r="FN187" s="116" t="str">
        <f t="shared" si="187"/>
        <v>金币</v>
      </c>
      <c r="FO187" s="116">
        <f t="shared" si="188"/>
        <v>3000</v>
      </c>
      <c r="FP187" s="116" t="str">
        <f t="shared" si="189"/>
        <v>专属强化石1</v>
      </c>
      <c r="FQ187" s="116">
        <f t="shared" si="190"/>
        <v>4</v>
      </c>
      <c r="FR187" s="116" t="str">
        <f t="shared" si="191"/>
        <v>专属强化石2</v>
      </c>
      <c r="FS187" s="116">
        <f t="shared" si="192"/>
        <v>2</v>
      </c>
      <c r="FT187" s="116">
        <f t="shared" si="197"/>
        <v>0.23</v>
      </c>
      <c r="FU187" s="116">
        <f t="shared" si="198"/>
        <v>1</v>
      </c>
      <c r="FV187" s="116">
        <f t="shared" si="199"/>
        <v>6</v>
      </c>
      <c r="FW187" s="116">
        <f t="shared" si="200"/>
        <v>0</v>
      </c>
      <c r="FX187" s="116">
        <f t="shared" si="201"/>
        <v>1</v>
      </c>
      <c r="FY187" s="116">
        <f t="shared" si="202"/>
        <v>2</v>
      </c>
      <c r="FZ187" s="116">
        <f t="shared" si="203"/>
        <v>0.1158</v>
      </c>
      <c r="GA187" s="116">
        <f t="shared" si="204"/>
        <v>1</v>
      </c>
      <c r="GB187" s="116">
        <f t="shared" si="205"/>
        <v>3</v>
      </c>
      <c r="GC187" s="116">
        <f t="shared" si="206"/>
        <v>0.46329999999999999</v>
      </c>
      <c r="GD187" s="116">
        <f t="shared" si="207"/>
        <v>1</v>
      </c>
      <c r="GE187" s="116">
        <f t="shared" si="208"/>
        <v>6</v>
      </c>
    </row>
    <row r="188" spans="164:187" ht="16.5" x14ac:dyDescent="0.2">
      <c r="FH188" s="116">
        <v>183</v>
      </c>
      <c r="FI188" s="116">
        <f t="shared" si="193"/>
        <v>20</v>
      </c>
      <c r="FJ188" s="116">
        <f t="shared" si="186"/>
        <v>3</v>
      </c>
      <c r="FK188" s="116" t="str">
        <f t="shared" si="194"/>
        <v>典韦专属武器-魂珠-3 2级</v>
      </c>
      <c r="FL188" s="116">
        <f t="shared" si="195"/>
        <v>3</v>
      </c>
      <c r="FM188" s="116">
        <f t="shared" si="196"/>
        <v>2</v>
      </c>
      <c r="FN188" s="116" t="str">
        <f t="shared" si="187"/>
        <v>金币</v>
      </c>
      <c r="FO188" s="116">
        <f t="shared" si="188"/>
        <v>4000</v>
      </c>
      <c r="FP188" s="116" t="str">
        <f t="shared" si="189"/>
        <v>专属强化石1</v>
      </c>
      <c r="FQ188" s="116">
        <f t="shared" si="190"/>
        <v>4</v>
      </c>
      <c r="FR188" s="116" t="str">
        <f t="shared" si="191"/>
        <v>专属强化石2</v>
      </c>
      <c r="FS188" s="116">
        <f t="shared" si="192"/>
        <v>2</v>
      </c>
      <c r="FT188" s="116">
        <f t="shared" si="197"/>
        <v>0.12</v>
      </c>
      <c r="FU188" s="116">
        <f t="shared" si="198"/>
        <v>1</v>
      </c>
      <c r="FV188" s="116">
        <f t="shared" si="199"/>
        <v>13</v>
      </c>
      <c r="FW188" s="116">
        <f t="shared" si="200"/>
        <v>0</v>
      </c>
      <c r="FX188" s="116">
        <f t="shared" si="201"/>
        <v>1</v>
      </c>
      <c r="FY188" s="116">
        <f t="shared" si="202"/>
        <v>3</v>
      </c>
      <c r="FZ188" s="116">
        <f t="shared" si="203"/>
        <v>5.79E-2</v>
      </c>
      <c r="GA188" s="116">
        <f t="shared" si="204"/>
        <v>1</v>
      </c>
      <c r="GB188" s="116">
        <f t="shared" si="205"/>
        <v>6</v>
      </c>
      <c r="GC188" s="116">
        <f t="shared" si="206"/>
        <v>0.23169999999999999</v>
      </c>
      <c r="GD188" s="116">
        <f t="shared" si="207"/>
        <v>1</v>
      </c>
      <c r="GE188" s="116">
        <f t="shared" si="208"/>
        <v>13</v>
      </c>
    </row>
    <row r="189" spans="164:187" ht="16.5" x14ac:dyDescent="0.2">
      <c r="FH189" s="116">
        <v>184</v>
      </c>
      <c r="FI189" s="116">
        <f t="shared" si="193"/>
        <v>21</v>
      </c>
      <c r="FJ189" s="116">
        <f t="shared" si="186"/>
        <v>3</v>
      </c>
      <c r="FK189" s="116" t="str">
        <f t="shared" si="194"/>
        <v>典韦专属武器-魂珠-3 3级</v>
      </c>
      <c r="FL189" s="116">
        <f t="shared" si="195"/>
        <v>3</v>
      </c>
      <c r="FM189" s="116">
        <f t="shared" si="196"/>
        <v>3</v>
      </c>
      <c r="FN189" s="116" t="str">
        <f t="shared" si="187"/>
        <v>金币</v>
      </c>
      <c r="FO189" s="116">
        <f t="shared" si="188"/>
        <v>5000</v>
      </c>
      <c r="FP189" s="116" t="str">
        <f t="shared" si="189"/>
        <v>专属强化石1</v>
      </c>
      <c r="FQ189" s="116">
        <f t="shared" si="190"/>
        <v>6</v>
      </c>
      <c r="FR189" s="116" t="str">
        <f t="shared" si="191"/>
        <v>专属强化石2</v>
      </c>
      <c r="FS189" s="116">
        <f t="shared" si="192"/>
        <v>3</v>
      </c>
      <c r="FT189" s="116">
        <f t="shared" si="197"/>
        <v>0.12</v>
      </c>
      <c r="FU189" s="116">
        <f t="shared" si="198"/>
        <v>1</v>
      </c>
      <c r="FV189" s="116">
        <f t="shared" si="199"/>
        <v>13</v>
      </c>
      <c r="FW189" s="116">
        <f t="shared" si="200"/>
        <v>0</v>
      </c>
      <c r="FX189" s="116">
        <f t="shared" si="201"/>
        <v>1</v>
      </c>
      <c r="FY189" s="116">
        <f t="shared" si="202"/>
        <v>3</v>
      </c>
      <c r="FZ189" s="116">
        <f t="shared" si="203"/>
        <v>5.79E-2</v>
      </c>
      <c r="GA189" s="116">
        <f t="shared" si="204"/>
        <v>1</v>
      </c>
      <c r="GB189" s="116">
        <f t="shared" si="205"/>
        <v>6</v>
      </c>
      <c r="GC189" s="116">
        <f t="shared" si="206"/>
        <v>0.23169999999999999</v>
      </c>
      <c r="GD189" s="116">
        <f t="shared" si="207"/>
        <v>1</v>
      </c>
      <c r="GE189" s="116">
        <f t="shared" si="208"/>
        <v>13</v>
      </c>
    </row>
    <row r="190" spans="164:187" ht="16.5" x14ac:dyDescent="0.2">
      <c r="FH190" s="116">
        <v>185</v>
      </c>
      <c r="FI190" s="116">
        <f t="shared" si="193"/>
        <v>22</v>
      </c>
      <c r="FJ190" s="116">
        <f t="shared" si="186"/>
        <v>3</v>
      </c>
      <c r="FK190" s="116" t="str">
        <f t="shared" si="194"/>
        <v>典韦专属武器-魂珠-3 4级</v>
      </c>
      <c r="FL190" s="116">
        <f t="shared" si="195"/>
        <v>3</v>
      </c>
      <c r="FM190" s="116">
        <f t="shared" si="196"/>
        <v>4</v>
      </c>
      <c r="FN190" s="116" t="str">
        <f t="shared" si="187"/>
        <v>金币</v>
      </c>
      <c r="FO190" s="116">
        <f t="shared" si="188"/>
        <v>6000</v>
      </c>
      <c r="FP190" s="116" t="str">
        <f t="shared" si="189"/>
        <v>专属强化石1</v>
      </c>
      <c r="FQ190" s="116">
        <f t="shared" si="190"/>
        <v>6</v>
      </c>
      <c r="FR190" s="116" t="str">
        <f t="shared" si="191"/>
        <v>专属强化石2</v>
      </c>
      <c r="FS190" s="116">
        <f t="shared" si="192"/>
        <v>3</v>
      </c>
      <c r="FT190" s="116">
        <f t="shared" si="197"/>
        <v>7.0000000000000007E-2</v>
      </c>
      <c r="FU190" s="116">
        <f t="shared" si="198"/>
        <v>1</v>
      </c>
      <c r="FV190" s="116">
        <f t="shared" si="199"/>
        <v>22</v>
      </c>
      <c r="FW190" s="116">
        <f t="shared" si="200"/>
        <v>0</v>
      </c>
      <c r="FX190" s="116">
        <f t="shared" si="201"/>
        <v>1</v>
      </c>
      <c r="FY190" s="116">
        <f t="shared" si="202"/>
        <v>5</v>
      </c>
      <c r="FZ190" s="116">
        <f t="shared" si="203"/>
        <v>3.4700000000000002E-2</v>
      </c>
      <c r="GA190" s="116">
        <f t="shared" si="204"/>
        <v>1</v>
      </c>
      <c r="GB190" s="116">
        <f t="shared" si="205"/>
        <v>10</v>
      </c>
      <c r="GC190" s="116">
        <f t="shared" si="206"/>
        <v>0.13900000000000001</v>
      </c>
      <c r="GD190" s="116">
        <f t="shared" si="207"/>
        <v>1</v>
      </c>
      <c r="GE190" s="116">
        <f t="shared" si="208"/>
        <v>22</v>
      </c>
    </row>
    <row r="191" spans="164:187" ht="16.5" x14ac:dyDescent="0.2">
      <c r="FH191" s="116">
        <v>186</v>
      </c>
      <c r="FI191" s="116">
        <f t="shared" si="193"/>
        <v>23</v>
      </c>
      <c r="FJ191" s="116">
        <f t="shared" si="186"/>
        <v>3</v>
      </c>
      <c r="FK191" s="116" t="str">
        <f t="shared" si="194"/>
        <v>典韦专属武器-魂珠-3 5级</v>
      </c>
      <c r="FL191" s="116">
        <f t="shared" si="195"/>
        <v>3</v>
      </c>
      <c r="FM191" s="116">
        <f t="shared" si="196"/>
        <v>5</v>
      </c>
      <c r="FN191" s="116" t="str">
        <f t="shared" si="187"/>
        <v>金币</v>
      </c>
      <c r="FO191" s="116">
        <f t="shared" si="188"/>
        <v>7000</v>
      </c>
      <c r="FP191" s="116" t="str">
        <f t="shared" si="189"/>
        <v>专属强化石1</v>
      </c>
      <c r="FQ191" s="116">
        <f t="shared" si="190"/>
        <v>8</v>
      </c>
      <c r="FR191" s="116" t="str">
        <f t="shared" si="191"/>
        <v>专属强化石2</v>
      </c>
      <c r="FS191" s="116">
        <f t="shared" si="192"/>
        <v>4</v>
      </c>
      <c r="FT191" s="116">
        <f t="shared" si="197"/>
        <v>0.06</v>
      </c>
      <c r="FU191" s="116">
        <f t="shared" si="198"/>
        <v>1</v>
      </c>
      <c r="FV191" s="116">
        <f t="shared" si="199"/>
        <v>26</v>
      </c>
      <c r="FW191" s="116">
        <f t="shared" si="200"/>
        <v>0</v>
      </c>
      <c r="FX191" s="116">
        <f t="shared" si="201"/>
        <v>1</v>
      </c>
      <c r="FY191" s="116">
        <f t="shared" si="202"/>
        <v>6</v>
      </c>
      <c r="FZ191" s="116">
        <f t="shared" si="203"/>
        <v>2.9000000000000001E-2</v>
      </c>
      <c r="GA191" s="116">
        <f t="shared" si="204"/>
        <v>1</v>
      </c>
      <c r="GB191" s="116">
        <f t="shared" si="205"/>
        <v>12</v>
      </c>
      <c r="GC191" s="116">
        <f t="shared" si="206"/>
        <v>0.1158</v>
      </c>
      <c r="GD191" s="116">
        <f t="shared" si="207"/>
        <v>1</v>
      </c>
      <c r="GE191" s="116">
        <f t="shared" si="208"/>
        <v>26</v>
      </c>
    </row>
    <row r="192" spans="164:187" ht="16.5" x14ac:dyDescent="0.2">
      <c r="FH192" s="116">
        <v>187</v>
      </c>
      <c r="FI192" s="116">
        <f t="shared" si="193"/>
        <v>24</v>
      </c>
      <c r="FJ192" s="116">
        <f t="shared" si="186"/>
        <v>3</v>
      </c>
      <c r="FK192" s="116" t="str">
        <f t="shared" si="194"/>
        <v>典韦专属武器-魂珠-3 6级</v>
      </c>
      <c r="FL192" s="116">
        <f t="shared" si="195"/>
        <v>3</v>
      </c>
      <c r="FM192" s="116">
        <f t="shared" si="196"/>
        <v>6</v>
      </c>
      <c r="FN192" s="116" t="str">
        <f t="shared" si="187"/>
        <v>金币</v>
      </c>
      <c r="FO192" s="116">
        <f t="shared" si="188"/>
        <v>8000</v>
      </c>
      <c r="FP192" s="116" t="str">
        <f t="shared" si="189"/>
        <v>专属强化石1</v>
      </c>
      <c r="FQ192" s="116">
        <f t="shared" si="190"/>
        <v>10</v>
      </c>
      <c r="FR192" s="116" t="str">
        <f t="shared" si="191"/>
        <v>专属强化石2</v>
      </c>
      <c r="FS192" s="116">
        <f t="shared" si="192"/>
        <v>5</v>
      </c>
      <c r="FT192" s="116">
        <f t="shared" si="197"/>
        <v>0.04</v>
      </c>
      <c r="FU192" s="116">
        <f t="shared" si="198"/>
        <v>1</v>
      </c>
      <c r="FV192" s="116">
        <f t="shared" si="199"/>
        <v>34</v>
      </c>
      <c r="FW192" s="116">
        <f t="shared" si="200"/>
        <v>0</v>
      </c>
      <c r="FX192" s="116">
        <f t="shared" si="201"/>
        <v>1</v>
      </c>
      <c r="FY192" s="116">
        <f t="shared" si="202"/>
        <v>8</v>
      </c>
      <c r="FZ192" s="116">
        <f t="shared" si="203"/>
        <v>2.23E-2</v>
      </c>
      <c r="GA192" s="116">
        <f t="shared" si="204"/>
        <v>1</v>
      </c>
      <c r="GB192" s="116">
        <f t="shared" si="205"/>
        <v>16</v>
      </c>
      <c r="GC192" s="116">
        <f t="shared" si="206"/>
        <v>8.9099999999999999E-2</v>
      </c>
      <c r="GD192" s="116">
        <f t="shared" si="207"/>
        <v>1</v>
      </c>
      <c r="GE192" s="116">
        <f t="shared" si="208"/>
        <v>34</v>
      </c>
    </row>
    <row r="193" spans="164:187" ht="16.5" x14ac:dyDescent="0.2">
      <c r="FH193" s="116">
        <v>188</v>
      </c>
      <c r="FI193" s="116">
        <f t="shared" si="193"/>
        <v>25</v>
      </c>
      <c r="FJ193" s="116">
        <f t="shared" si="186"/>
        <v>3</v>
      </c>
      <c r="FK193" s="116" t="str">
        <f t="shared" si="194"/>
        <v>典韦专属武器-魂珠-3 7级</v>
      </c>
      <c r="FL193" s="116">
        <f t="shared" si="195"/>
        <v>3</v>
      </c>
      <c r="FM193" s="116">
        <f t="shared" si="196"/>
        <v>7</v>
      </c>
      <c r="FN193" s="116" t="str">
        <f t="shared" si="187"/>
        <v>金币</v>
      </c>
      <c r="FO193" s="116">
        <f t="shared" si="188"/>
        <v>9000</v>
      </c>
      <c r="FP193" s="116" t="str">
        <f t="shared" si="189"/>
        <v>专属强化石1</v>
      </c>
      <c r="FQ193" s="116">
        <f t="shared" si="190"/>
        <v>12</v>
      </c>
      <c r="FR193" s="116" t="str">
        <f t="shared" si="191"/>
        <v>专属强化石2</v>
      </c>
      <c r="FS193" s="116">
        <f t="shared" si="192"/>
        <v>6</v>
      </c>
      <c r="FT193" s="116">
        <f t="shared" si="197"/>
        <v>0.03</v>
      </c>
      <c r="FU193" s="116">
        <f t="shared" si="198"/>
        <v>1</v>
      </c>
      <c r="FV193" s="116">
        <f t="shared" si="199"/>
        <v>45</v>
      </c>
      <c r="FW193" s="116">
        <f t="shared" si="200"/>
        <v>0</v>
      </c>
      <c r="FX193" s="116">
        <f t="shared" si="201"/>
        <v>1</v>
      </c>
      <c r="FY193" s="116">
        <f t="shared" si="202"/>
        <v>11</v>
      </c>
      <c r="FZ193" s="116">
        <f t="shared" si="203"/>
        <v>1.6500000000000001E-2</v>
      </c>
      <c r="GA193" s="116">
        <f t="shared" si="204"/>
        <v>1</v>
      </c>
      <c r="GB193" s="116">
        <f t="shared" si="205"/>
        <v>21</v>
      </c>
      <c r="GC193" s="116">
        <f t="shared" si="206"/>
        <v>6.6199999999999995E-2</v>
      </c>
      <c r="GD193" s="116">
        <f t="shared" si="207"/>
        <v>1</v>
      </c>
      <c r="GE193" s="116">
        <f t="shared" si="208"/>
        <v>45</v>
      </c>
    </row>
    <row r="194" spans="164:187" ht="16.5" x14ac:dyDescent="0.2">
      <c r="FH194" s="116">
        <v>189</v>
      </c>
      <c r="FI194" s="116">
        <f t="shared" si="193"/>
        <v>26</v>
      </c>
      <c r="FJ194" s="116">
        <f t="shared" si="186"/>
        <v>3</v>
      </c>
      <c r="FK194" s="116" t="str">
        <f t="shared" si="194"/>
        <v>典韦专属武器-魂珠-3 8级</v>
      </c>
      <c r="FL194" s="116">
        <f t="shared" si="195"/>
        <v>3</v>
      </c>
      <c r="FM194" s="116">
        <f t="shared" si="196"/>
        <v>8</v>
      </c>
      <c r="FN194" s="116" t="str">
        <f t="shared" si="187"/>
        <v>金币</v>
      </c>
      <c r="FO194" s="116">
        <f t="shared" si="188"/>
        <v>10000</v>
      </c>
      <c r="FP194" s="116" t="str">
        <f t="shared" si="189"/>
        <v>专属强化石1</v>
      </c>
      <c r="FQ194" s="116">
        <f t="shared" si="190"/>
        <v>16</v>
      </c>
      <c r="FR194" s="116" t="str">
        <f t="shared" si="191"/>
        <v>专属强化石2</v>
      </c>
      <c r="FS194" s="116">
        <f t="shared" si="192"/>
        <v>8</v>
      </c>
      <c r="FT194" s="116">
        <f t="shared" si="197"/>
        <v>0.03</v>
      </c>
      <c r="FU194" s="116">
        <f t="shared" si="198"/>
        <v>1</v>
      </c>
      <c r="FV194" s="116">
        <f t="shared" si="199"/>
        <v>55</v>
      </c>
      <c r="FW194" s="116">
        <f t="shared" si="200"/>
        <v>0</v>
      </c>
      <c r="FX194" s="116">
        <f t="shared" si="201"/>
        <v>1</v>
      </c>
      <c r="FY194" s="116">
        <f t="shared" si="202"/>
        <v>13</v>
      </c>
      <c r="FZ194" s="116">
        <f t="shared" si="203"/>
        <v>1.3599999999999999E-2</v>
      </c>
      <c r="GA194" s="116">
        <f t="shared" si="204"/>
        <v>1</v>
      </c>
      <c r="GB194" s="116">
        <f t="shared" si="205"/>
        <v>26</v>
      </c>
      <c r="GC194" s="116">
        <f t="shared" si="206"/>
        <v>5.45E-2</v>
      </c>
      <c r="GD194" s="116">
        <f t="shared" si="207"/>
        <v>1</v>
      </c>
      <c r="GE194" s="116">
        <f t="shared" si="208"/>
        <v>55</v>
      </c>
    </row>
    <row r="195" spans="164:187" ht="16.5" x14ac:dyDescent="0.2">
      <c r="FH195" s="116">
        <v>190</v>
      </c>
      <c r="FI195" s="116">
        <f t="shared" si="193"/>
        <v>27</v>
      </c>
      <c r="FJ195" s="116">
        <f t="shared" si="186"/>
        <v>3</v>
      </c>
      <c r="FK195" s="116" t="str">
        <f t="shared" si="194"/>
        <v>典韦专属武器-魂珠-3 9级</v>
      </c>
      <c r="FL195" s="116">
        <f t="shared" si="195"/>
        <v>3</v>
      </c>
      <c r="FM195" s="116">
        <f t="shared" si="196"/>
        <v>9</v>
      </c>
      <c r="FN195" s="116" t="str">
        <f t="shared" si="187"/>
        <v>金币</v>
      </c>
      <c r="FO195" s="116">
        <f t="shared" si="188"/>
        <v>11000</v>
      </c>
      <c r="FP195" s="116" t="str">
        <f t="shared" si="189"/>
        <v>专属强化石1</v>
      </c>
      <c r="FQ195" s="116">
        <f t="shared" si="190"/>
        <v>20</v>
      </c>
      <c r="FR195" s="116" t="str">
        <f t="shared" si="191"/>
        <v>专属强化石2</v>
      </c>
      <c r="FS195" s="116">
        <f t="shared" si="192"/>
        <v>10</v>
      </c>
      <c r="FT195" s="116">
        <f t="shared" si="197"/>
        <v>0.02</v>
      </c>
      <c r="FU195" s="116">
        <f t="shared" si="198"/>
        <v>1</v>
      </c>
      <c r="FV195" s="116">
        <f t="shared" si="199"/>
        <v>71</v>
      </c>
      <c r="FW195" s="116">
        <f t="shared" si="200"/>
        <v>0</v>
      </c>
      <c r="FX195" s="116">
        <f t="shared" si="201"/>
        <v>1</v>
      </c>
      <c r="FY195" s="116">
        <f t="shared" si="202"/>
        <v>17</v>
      </c>
      <c r="FZ195" s="116">
        <f t="shared" si="203"/>
        <v>1.0500000000000001E-2</v>
      </c>
      <c r="GA195" s="116">
        <f t="shared" si="204"/>
        <v>1</v>
      </c>
      <c r="GB195" s="116">
        <f t="shared" si="205"/>
        <v>33</v>
      </c>
      <c r="GC195" s="116">
        <f t="shared" si="206"/>
        <v>4.2099999999999999E-2</v>
      </c>
      <c r="GD195" s="116">
        <f t="shared" si="207"/>
        <v>1</v>
      </c>
      <c r="GE195" s="116">
        <f t="shared" si="208"/>
        <v>71</v>
      </c>
    </row>
    <row r="196" spans="164:187" ht="16.5" x14ac:dyDescent="0.2">
      <c r="FH196" s="116">
        <v>191</v>
      </c>
      <c r="FI196" s="116">
        <f t="shared" si="193"/>
        <v>0</v>
      </c>
      <c r="FJ196" s="116">
        <f t="shared" si="186"/>
        <v>3</v>
      </c>
      <c r="FK196" s="116" t="str">
        <f t="shared" si="194"/>
        <v>典韦专属武器-魂珠-4 0级</v>
      </c>
      <c r="FL196" s="116">
        <f t="shared" si="195"/>
        <v>4</v>
      </c>
      <c r="FM196" s="116">
        <f t="shared" si="196"/>
        <v>0</v>
      </c>
      <c r="FN196" s="116" t="str">
        <f t="shared" si="187"/>
        <v/>
      </c>
      <c r="FO196" s="116" t="str">
        <f t="shared" si="188"/>
        <v/>
      </c>
      <c r="FP196" s="116" t="str">
        <f t="shared" si="189"/>
        <v/>
      </c>
      <c r="FQ196" s="116" t="str">
        <f t="shared" si="190"/>
        <v/>
      </c>
      <c r="FR196" s="116" t="str">
        <f t="shared" si="191"/>
        <v/>
      </c>
      <c r="FS196" s="116" t="str">
        <f t="shared" si="192"/>
        <v/>
      </c>
      <c r="FT196" s="116" t="str">
        <f t="shared" si="197"/>
        <v/>
      </c>
      <c r="FU196" s="116" t="str">
        <f t="shared" si="198"/>
        <v/>
      </c>
      <c r="FV196" s="116" t="str">
        <f t="shared" si="199"/>
        <v/>
      </c>
      <c r="FW196" s="116" t="str">
        <f t="shared" si="200"/>
        <v/>
      </c>
      <c r="FX196" s="116" t="str">
        <f t="shared" si="201"/>
        <v/>
      </c>
      <c r="FY196" s="116" t="str">
        <f t="shared" si="202"/>
        <v/>
      </c>
      <c r="FZ196" s="116" t="str">
        <f t="shared" si="203"/>
        <v/>
      </c>
      <c r="GA196" s="116" t="str">
        <f t="shared" si="204"/>
        <v/>
      </c>
      <c r="GB196" s="116" t="str">
        <f t="shared" si="205"/>
        <v/>
      </c>
      <c r="GC196" s="116" t="str">
        <f t="shared" si="206"/>
        <v/>
      </c>
      <c r="GD196" s="116" t="str">
        <f t="shared" si="207"/>
        <v/>
      </c>
      <c r="GE196" s="116" t="str">
        <f t="shared" si="208"/>
        <v/>
      </c>
    </row>
    <row r="197" spans="164:187" ht="16.5" x14ac:dyDescent="0.2">
      <c r="FH197" s="116">
        <v>192</v>
      </c>
      <c r="FI197" s="116">
        <f t="shared" si="193"/>
        <v>28</v>
      </c>
      <c r="FJ197" s="116">
        <f t="shared" si="186"/>
        <v>3</v>
      </c>
      <c r="FK197" s="116" t="str">
        <f t="shared" si="194"/>
        <v>典韦专属武器-魂珠-4 1级</v>
      </c>
      <c r="FL197" s="116">
        <f t="shared" si="195"/>
        <v>4</v>
      </c>
      <c r="FM197" s="116">
        <f t="shared" si="196"/>
        <v>1</v>
      </c>
      <c r="FN197" s="116" t="str">
        <f t="shared" si="187"/>
        <v>金币</v>
      </c>
      <c r="FO197" s="116">
        <f t="shared" si="188"/>
        <v>4000</v>
      </c>
      <c r="FP197" s="116" t="str">
        <f t="shared" si="189"/>
        <v>专属强化石2</v>
      </c>
      <c r="FQ197" s="116">
        <f t="shared" si="190"/>
        <v>3</v>
      </c>
      <c r="FR197" s="116" t="str">
        <f t="shared" si="191"/>
        <v>专属强化石3</v>
      </c>
      <c r="FS197" s="116">
        <f t="shared" si="192"/>
        <v>1</v>
      </c>
      <c r="FT197" s="116">
        <f t="shared" si="197"/>
        <v>0.19</v>
      </c>
      <c r="FU197" s="116">
        <f t="shared" si="198"/>
        <v>1</v>
      </c>
      <c r="FV197" s="116">
        <f t="shared" si="199"/>
        <v>8</v>
      </c>
      <c r="FW197" s="116">
        <f t="shared" si="200"/>
        <v>0</v>
      </c>
      <c r="FX197" s="116">
        <f t="shared" si="201"/>
        <v>1</v>
      </c>
      <c r="FY197" s="116">
        <f t="shared" si="202"/>
        <v>2</v>
      </c>
      <c r="FZ197" s="116">
        <f t="shared" si="203"/>
        <v>9.2600000000000002E-2</v>
      </c>
      <c r="GA197" s="116">
        <f t="shared" si="204"/>
        <v>1</v>
      </c>
      <c r="GB197" s="116">
        <f t="shared" si="205"/>
        <v>4</v>
      </c>
      <c r="GC197" s="116">
        <f t="shared" si="206"/>
        <v>0.37019999999999997</v>
      </c>
      <c r="GD197" s="116">
        <f t="shared" si="207"/>
        <v>1</v>
      </c>
      <c r="GE197" s="116">
        <f t="shared" si="208"/>
        <v>8</v>
      </c>
    </row>
    <row r="198" spans="164:187" ht="16.5" x14ac:dyDescent="0.2">
      <c r="FH198" s="116">
        <v>193</v>
      </c>
      <c r="FI198" s="116">
        <f t="shared" si="193"/>
        <v>29</v>
      </c>
      <c r="FJ198" s="116">
        <f t="shared" si="186"/>
        <v>3</v>
      </c>
      <c r="FK198" s="116" t="str">
        <f t="shared" si="194"/>
        <v>典韦专属武器-魂珠-4 2级</v>
      </c>
      <c r="FL198" s="116">
        <f t="shared" si="195"/>
        <v>4</v>
      </c>
      <c r="FM198" s="116">
        <f t="shared" si="196"/>
        <v>2</v>
      </c>
      <c r="FN198" s="116" t="str">
        <f t="shared" si="187"/>
        <v>金币</v>
      </c>
      <c r="FO198" s="116">
        <f t="shared" si="188"/>
        <v>5000</v>
      </c>
      <c r="FP198" s="116" t="str">
        <f t="shared" si="189"/>
        <v>专属强化石2</v>
      </c>
      <c r="FQ198" s="116">
        <f t="shared" si="190"/>
        <v>3</v>
      </c>
      <c r="FR198" s="116" t="str">
        <f t="shared" si="191"/>
        <v>专属强化石3</v>
      </c>
      <c r="FS198" s="116">
        <f t="shared" si="192"/>
        <v>1</v>
      </c>
      <c r="FT198" s="116">
        <f t="shared" si="197"/>
        <v>0.09</v>
      </c>
      <c r="FU198" s="116">
        <f t="shared" si="198"/>
        <v>1</v>
      </c>
      <c r="FV198" s="116">
        <f t="shared" si="199"/>
        <v>16</v>
      </c>
      <c r="FW198" s="116">
        <f t="shared" si="200"/>
        <v>0</v>
      </c>
      <c r="FX198" s="116">
        <f t="shared" si="201"/>
        <v>1</v>
      </c>
      <c r="FY198" s="116">
        <f t="shared" si="202"/>
        <v>4</v>
      </c>
      <c r="FZ198" s="116">
        <f t="shared" si="203"/>
        <v>4.6300000000000001E-2</v>
      </c>
      <c r="GA198" s="116">
        <f t="shared" si="204"/>
        <v>1</v>
      </c>
      <c r="GB198" s="116">
        <f t="shared" si="205"/>
        <v>8</v>
      </c>
      <c r="GC198" s="116">
        <f t="shared" si="206"/>
        <v>0.18509999999999999</v>
      </c>
      <c r="GD198" s="116">
        <f t="shared" si="207"/>
        <v>1</v>
      </c>
      <c r="GE198" s="116">
        <f t="shared" si="208"/>
        <v>16</v>
      </c>
    </row>
    <row r="199" spans="164:187" ht="16.5" x14ac:dyDescent="0.2">
      <c r="FH199" s="116">
        <v>194</v>
      </c>
      <c r="FI199" s="116">
        <f t="shared" si="193"/>
        <v>30</v>
      </c>
      <c r="FJ199" s="116">
        <f t="shared" ref="FJ199:FJ262" si="209">INT((FH199-1)/80+1)</f>
        <v>3</v>
      </c>
      <c r="FK199" s="116" t="str">
        <f t="shared" si="194"/>
        <v>典韦专属武器-魂珠-4 3级</v>
      </c>
      <c r="FL199" s="116">
        <f t="shared" si="195"/>
        <v>4</v>
      </c>
      <c r="FM199" s="116">
        <f t="shared" si="196"/>
        <v>3</v>
      </c>
      <c r="FN199" s="116" t="str">
        <f t="shared" ref="FN199:FN262" si="210">IF($FM199&gt;0,IF(INDEX($EC$6:$EC$77,$FI199)&gt;=FN$3,INDEX(ED$6:ED$77,$FI199),""),"")</f>
        <v>金币</v>
      </c>
      <c r="FO199" s="116">
        <f t="shared" ref="FO199:FO262" si="211">IF($FM199&gt;0,IF(INDEX($EC$6:$EC$77,$FI199)&gt;=FO$3,INDEX(EE$6:EE$77,$FI199),""),"")</f>
        <v>6000</v>
      </c>
      <c r="FP199" s="116" t="str">
        <f t="shared" ref="FP199:FP262" si="212">IF($FM199&gt;0,IF(INDEX($EC$6:$EC$77,$FI199)&gt;=FP$3,INDEX(EF$6:EF$77,$FI199),""),"")</f>
        <v>专属强化石2</v>
      </c>
      <c r="FQ199" s="116">
        <f t="shared" ref="FQ199:FQ262" si="213">IF($FM199&gt;0,IF(INDEX($EC$6:$EC$77,$FI199)&gt;=FQ$3,INDEX(EG$6:EG$77,$FI199),""),"")</f>
        <v>3</v>
      </c>
      <c r="FR199" s="116" t="str">
        <f t="shared" ref="FR199:FR262" si="214">IF($FM199&gt;0,IF(INDEX($EC$6:$EC$77,$FI199)&gt;=FR$3,INDEX(EH$6:EH$77,$FI199),""),"")</f>
        <v>专属强化石3</v>
      </c>
      <c r="FS199" s="116">
        <f t="shared" ref="FS199:FS262" si="215">IF($FM199&gt;0,IF(INDEX($EC$6:$EC$77,$FI199)&gt;=FS$3,INDEX(EI$6:EI$77,$FI199),""),"")</f>
        <v>1</v>
      </c>
      <c r="FT199" s="116">
        <f t="shared" si="197"/>
        <v>0.06</v>
      </c>
      <c r="FU199" s="116">
        <f t="shared" si="198"/>
        <v>1</v>
      </c>
      <c r="FV199" s="116">
        <f t="shared" si="199"/>
        <v>24</v>
      </c>
      <c r="FW199" s="116">
        <f t="shared" si="200"/>
        <v>0</v>
      </c>
      <c r="FX199" s="116">
        <f t="shared" si="201"/>
        <v>1</v>
      </c>
      <c r="FY199" s="116">
        <f t="shared" si="202"/>
        <v>6</v>
      </c>
      <c r="FZ199" s="116">
        <f t="shared" si="203"/>
        <v>3.09E-2</v>
      </c>
      <c r="GA199" s="116">
        <f t="shared" si="204"/>
        <v>1</v>
      </c>
      <c r="GB199" s="116">
        <f t="shared" si="205"/>
        <v>11</v>
      </c>
      <c r="GC199" s="116">
        <f t="shared" si="206"/>
        <v>0.1234</v>
      </c>
      <c r="GD199" s="116">
        <f t="shared" si="207"/>
        <v>1</v>
      </c>
      <c r="GE199" s="116">
        <f t="shared" si="208"/>
        <v>24</v>
      </c>
    </row>
    <row r="200" spans="164:187" ht="16.5" x14ac:dyDescent="0.2">
      <c r="FH200" s="116">
        <v>195</v>
      </c>
      <c r="FI200" s="116">
        <f t="shared" si="193"/>
        <v>31</v>
      </c>
      <c r="FJ200" s="116">
        <f t="shared" si="209"/>
        <v>3</v>
      </c>
      <c r="FK200" s="116" t="str">
        <f t="shared" si="194"/>
        <v>典韦专属武器-魂珠-4 4级</v>
      </c>
      <c r="FL200" s="116">
        <f t="shared" si="195"/>
        <v>4</v>
      </c>
      <c r="FM200" s="116">
        <f t="shared" si="196"/>
        <v>4</v>
      </c>
      <c r="FN200" s="116" t="str">
        <f t="shared" si="210"/>
        <v>金币</v>
      </c>
      <c r="FO200" s="116">
        <f t="shared" si="211"/>
        <v>7000</v>
      </c>
      <c r="FP200" s="116" t="str">
        <f t="shared" si="212"/>
        <v>专属强化石2</v>
      </c>
      <c r="FQ200" s="116">
        <f t="shared" si="213"/>
        <v>6</v>
      </c>
      <c r="FR200" s="116" t="str">
        <f t="shared" si="214"/>
        <v>专属强化石3</v>
      </c>
      <c r="FS200" s="116">
        <f t="shared" si="215"/>
        <v>2</v>
      </c>
      <c r="FT200" s="116">
        <f t="shared" si="197"/>
        <v>7.0000000000000007E-2</v>
      </c>
      <c r="FU200" s="116">
        <f t="shared" si="198"/>
        <v>1</v>
      </c>
      <c r="FV200" s="116">
        <f t="shared" si="199"/>
        <v>20</v>
      </c>
      <c r="FW200" s="116">
        <f t="shared" si="200"/>
        <v>0</v>
      </c>
      <c r="FX200" s="116">
        <f t="shared" si="201"/>
        <v>1</v>
      </c>
      <c r="FY200" s="116">
        <f t="shared" si="202"/>
        <v>5</v>
      </c>
      <c r="FZ200" s="116">
        <f t="shared" si="203"/>
        <v>3.6999999999999998E-2</v>
      </c>
      <c r="GA200" s="116">
        <f t="shared" si="204"/>
        <v>1</v>
      </c>
      <c r="GB200" s="116">
        <f t="shared" si="205"/>
        <v>9</v>
      </c>
      <c r="GC200" s="116">
        <f t="shared" si="206"/>
        <v>0.14810000000000001</v>
      </c>
      <c r="GD200" s="116">
        <f t="shared" si="207"/>
        <v>1</v>
      </c>
      <c r="GE200" s="116">
        <f t="shared" si="208"/>
        <v>20</v>
      </c>
    </row>
    <row r="201" spans="164:187" ht="16.5" x14ac:dyDescent="0.2">
      <c r="FH201" s="116">
        <v>196</v>
      </c>
      <c r="FI201" s="116">
        <f t="shared" si="193"/>
        <v>32</v>
      </c>
      <c r="FJ201" s="116">
        <f t="shared" si="209"/>
        <v>3</v>
      </c>
      <c r="FK201" s="116" t="str">
        <f t="shared" si="194"/>
        <v>典韦专属武器-魂珠-4 5级</v>
      </c>
      <c r="FL201" s="116">
        <f t="shared" si="195"/>
        <v>4</v>
      </c>
      <c r="FM201" s="116">
        <f t="shared" si="196"/>
        <v>5</v>
      </c>
      <c r="FN201" s="116" t="str">
        <f t="shared" si="210"/>
        <v>金币</v>
      </c>
      <c r="FO201" s="116">
        <f t="shared" si="211"/>
        <v>8000</v>
      </c>
      <c r="FP201" s="116" t="str">
        <f t="shared" si="212"/>
        <v>专属强化石2</v>
      </c>
      <c r="FQ201" s="116">
        <f t="shared" si="213"/>
        <v>6</v>
      </c>
      <c r="FR201" s="116" t="str">
        <f t="shared" si="214"/>
        <v>专属强化石3</v>
      </c>
      <c r="FS201" s="116">
        <f t="shared" si="215"/>
        <v>2</v>
      </c>
      <c r="FT201" s="116">
        <f t="shared" si="197"/>
        <v>0.05</v>
      </c>
      <c r="FU201" s="116">
        <f t="shared" si="198"/>
        <v>1</v>
      </c>
      <c r="FV201" s="116">
        <f t="shared" si="199"/>
        <v>32</v>
      </c>
      <c r="FW201" s="116">
        <f t="shared" si="200"/>
        <v>0</v>
      </c>
      <c r="FX201" s="116">
        <f t="shared" si="201"/>
        <v>1</v>
      </c>
      <c r="FY201" s="116">
        <f t="shared" si="202"/>
        <v>8</v>
      </c>
      <c r="FZ201" s="116">
        <f t="shared" si="203"/>
        <v>2.3099999999999999E-2</v>
      </c>
      <c r="GA201" s="116">
        <f t="shared" si="204"/>
        <v>1</v>
      </c>
      <c r="GB201" s="116">
        <f t="shared" si="205"/>
        <v>15</v>
      </c>
      <c r="GC201" s="116">
        <f t="shared" si="206"/>
        <v>9.2600000000000002E-2</v>
      </c>
      <c r="GD201" s="116">
        <f t="shared" si="207"/>
        <v>1</v>
      </c>
      <c r="GE201" s="116">
        <f t="shared" si="208"/>
        <v>32</v>
      </c>
    </row>
    <row r="202" spans="164:187" ht="16.5" x14ac:dyDescent="0.2">
      <c r="FH202" s="116">
        <v>197</v>
      </c>
      <c r="FI202" s="116">
        <f t="shared" si="193"/>
        <v>33</v>
      </c>
      <c r="FJ202" s="116">
        <f t="shared" si="209"/>
        <v>3</v>
      </c>
      <c r="FK202" s="116" t="str">
        <f t="shared" si="194"/>
        <v>典韦专属武器-魂珠-4 6级</v>
      </c>
      <c r="FL202" s="116">
        <f t="shared" si="195"/>
        <v>4</v>
      </c>
      <c r="FM202" s="116">
        <f t="shared" si="196"/>
        <v>6</v>
      </c>
      <c r="FN202" s="116" t="str">
        <f t="shared" si="210"/>
        <v>金币</v>
      </c>
      <c r="FO202" s="116">
        <f t="shared" si="211"/>
        <v>9000</v>
      </c>
      <c r="FP202" s="116" t="str">
        <f t="shared" si="212"/>
        <v>专属强化石2</v>
      </c>
      <c r="FQ202" s="116">
        <f t="shared" si="213"/>
        <v>6</v>
      </c>
      <c r="FR202" s="116" t="str">
        <f t="shared" si="214"/>
        <v>专属强化石3</v>
      </c>
      <c r="FS202" s="116">
        <f t="shared" si="215"/>
        <v>2</v>
      </c>
      <c r="FT202" s="116">
        <f t="shared" si="197"/>
        <v>0.03</v>
      </c>
      <c r="FU202" s="116">
        <f t="shared" si="198"/>
        <v>1</v>
      </c>
      <c r="FV202" s="116">
        <f t="shared" si="199"/>
        <v>53</v>
      </c>
      <c r="FW202" s="116">
        <f t="shared" si="200"/>
        <v>0</v>
      </c>
      <c r="FX202" s="116">
        <f t="shared" si="201"/>
        <v>1</v>
      </c>
      <c r="FY202" s="116">
        <f t="shared" si="202"/>
        <v>12</v>
      </c>
      <c r="FZ202" s="116">
        <f t="shared" si="203"/>
        <v>1.4200000000000001E-2</v>
      </c>
      <c r="GA202" s="116">
        <f t="shared" si="204"/>
        <v>1</v>
      </c>
      <c r="GB202" s="116">
        <f t="shared" si="205"/>
        <v>25</v>
      </c>
      <c r="GC202" s="116">
        <f t="shared" si="206"/>
        <v>5.7000000000000002E-2</v>
      </c>
      <c r="GD202" s="116">
        <f t="shared" si="207"/>
        <v>1</v>
      </c>
      <c r="GE202" s="116">
        <f t="shared" si="208"/>
        <v>53</v>
      </c>
    </row>
    <row r="203" spans="164:187" ht="16.5" x14ac:dyDescent="0.2">
      <c r="FH203" s="116">
        <v>198</v>
      </c>
      <c r="FI203" s="116">
        <f t="shared" si="193"/>
        <v>34</v>
      </c>
      <c r="FJ203" s="116">
        <f t="shared" si="209"/>
        <v>3</v>
      </c>
      <c r="FK203" s="116" t="str">
        <f t="shared" si="194"/>
        <v>典韦专属武器-魂珠-4 7级</v>
      </c>
      <c r="FL203" s="116">
        <f t="shared" si="195"/>
        <v>4</v>
      </c>
      <c r="FM203" s="116">
        <f t="shared" si="196"/>
        <v>7</v>
      </c>
      <c r="FN203" s="116" t="str">
        <f t="shared" si="210"/>
        <v>金币</v>
      </c>
      <c r="FO203" s="116">
        <f t="shared" si="211"/>
        <v>10000</v>
      </c>
      <c r="FP203" s="116" t="str">
        <f t="shared" si="212"/>
        <v>专属强化石2</v>
      </c>
      <c r="FQ203" s="116">
        <f t="shared" si="213"/>
        <v>10</v>
      </c>
      <c r="FR203" s="116" t="str">
        <f t="shared" si="214"/>
        <v>专属强化石3</v>
      </c>
      <c r="FS203" s="116">
        <f t="shared" si="215"/>
        <v>3</v>
      </c>
      <c r="FT203" s="116">
        <f t="shared" si="197"/>
        <v>0.03</v>
      </c>
      <c r="FU203" s="116">
        <f t="shared" si="198"/>
        <v>1</v>
      </c>
      <c r="FV203" s="116">
        <f t="shared" si="199"/>
        <v>57</v>
      </c>
      <c r="FW203" s="116">
        <f t="shared" si="200"/>
        <v>0</v>
      </c>
      <c r="FX203" s="116">
        <f t="shared" si="201"/>
        <v>1</v>
      </c>
      <c r="FY203" s="116">
        <f t="shared" si="202"/>
        <v>13</v>
      </c>
      <c r="FZ203" s="116">
        <f t="shared" si="203"/>
        <v>1.32E-2</v>
      </c>
      <c r="GA203" s="116">
        <f t="shared" si="204"/>
        <v>1</v>
      </c>
      <c r="GB203" s="116">
        <f t="shared" si="205"/>
        <v>26</v>
      </c>
      <c r="GC203" s="116">
        <f t="shared" si="206"/>
        <v>5.2900000000000003E-2</v>
      </c>
      <c r="GD203" s="116">
        <f t="shared" si="207"/>
        <v>1</v>
      </c>
      <c r="GE203" s="116">
        <f t="shared" si="208"/>
        <v>57</v>
      </c>
    </row>
    <row r="204" spans="164:187" ht="16.5" x14ac:dyDescent="0.2">
      <c r="FH204" s="116">
        <v>199</v>
      </c>
      <c r="FI204" s="116">
        <f t="shared" si="193"/>
        <v>35</v>
      </c>
      <c r="FJ204" s="116">
        <f t="shared" si="209"/>
        <v>3</v>
      </c>
      <c r="FK204" s="116" t="str">
        <f t="shared" si="194"/>
        <v>典韦专属武器-魂珠-4 8级</v>
      </c>
      <c r="FL204" s="116">
        <f t="shared" si="195"/>
        <v>4</v>
      </c>
      <c r="FM204" s="116">
        <f t="shared" si="196"/>
        <v>8</v>
      </c>
      <c r="FN204" s="116" t="str">
        <f t="shared" si="210"/>
        <v>金币</v>
      </c>
      <c r="FO204" s="116">
        <f t="shared" si="211"/>
        <v>11000</v>
      </c>
      <c r="FP204" s="116" t="str">
        <f t="shared" si="212"/>
        <v>专属强化石2</v>
      </c>
      <c r="FQ204" s="116">
        <f t="shared" si="213"/>
        <v>13</v>
      </c>
      <c r="FR204" s="116" t="str">
        <f t="shared" si="214"/>
        <v>专属强化石3</v>
      </c>
      <c r="FS204" s="116">
        <f t="shared" si="215"/>
        <v>4</v>
      </c>
      <c r="FT204" s="116">
        <f t="shared" si="197"/>
        <v>0.02</v>
      </c>
      <c r="FU204" s="116">
        <f t="shared" si="198"/>
        <v>1</v>
      </c>
      <c r="FV204" s="116">
        <f t="shared" si="199"/>
        <v>69</v>
      </c>
      <c r="FW204" s="116">
        <f t="shared" si="200"/>
        <v>0</v>
      </c>
      <c r="FX204" s="116">
        <f t="shared" si="201"/>
        <v>1</v>
      </c>
      <c r="FY204" s="116">
        <f t="shared" si="202"/>
        <v>16</v>
      </c>
      <c r="FZ204" s="116">
        <f t="shared" si="203"/>
        <v>1.09E-2</v>
      </c>
      <c r="GA204" s="116">
        <f t="shared" si="204"/>
        <v>1</v>
      </c>
      <c r="GB204" s="116">
        <f t="shared" si="205"/>
        <v>32</v>
      </c>
      <c r="GC204" s="116">
        <f t="shared" si="206"/>
        <v>4.36E-2</v>
      </c>
      <c r="GD204" s="116">
        <f t="shared" si="207"/>
        <v>1</v>
      </c>
      <c r="GE204" s="116">
        <f t="shared" si="208"/>
        <v>69</v>
      </c>
    </row>
    <row r="205" spans="164:187" ht="16.5" x14ac:dyDescent="0.2">
      <c r="FH205" s="116">
        <v>200</v>
      </c>
      <c r="FI205" s="116">
        <f t="shared" si="193"/>
        <v>36</v>
      </c>
      <c r="FJ205" s="116">
        <f t="shared" si="209"/>
        <v>3</v>
      </c>
      <c r="FK205" s="116" t="str">
        <f t="shared" si="194"/>
        <v>典韦专属武器-魂珠-4 9级</v>
      </c>
      <c r="FL205" s="116">
        <f t="shared" si="195"/>
        <v>4</v>
      </c>
      <c r="FM205" s="116">
        <f t="shared" si="196"/>
        <v>9</v>
      </c>
      <c r="FN205" s="116" t="str">
        <f t="shared" si="210"/>
        <v>金币</v>
      </c>
      <c r="FO205" s="116">
        <f t="shared" si="211"/>
        <v>12000</v>
      </c>
      <c r="FP205" s="116" t="str">
        <f t="shared" si="212"/>
        <v>专属强化石2</v>
      </c>
      <c r="FQ205" s="116">
        <f t="shared" si="213"/>
        <v>19</v>
      </c>
      <c r="FR205" s="116" t="str">
        <f t="shared" si="214"/>
        <v>专属强化石3</v>
      </c>
      <c r="FS205" s="116">
        <f t="shared" si="215"/>
        <v>6</v>
      </c>
      <c r="FT205" s="116">
        <f t="shared" si="197"/>
        <v>0.02</v>
      </c>
      <c r="FU205" s="116">
        <f t="shared" si="198"/>
        <v>1</v>
      </c>
      <c r="FV205" s="116">
        <f t="shared" si="199"/>
        <v>74</v>
      </c>
      <c r="FW205" s="116">
        <f t="shared" si="200"/>
        <v>0</v>
      </c>
      <c r="FX205" s="116">
        <f t="shared" si="201"/>
        <v>1</v>
      </c>
      <c r="FY205" s="116">
        <f t="shared" si="202"/>
        <v>17</v>
      </c>
      <c r="FZ205" s="116">
        <f t="shared" si="203"/>
        <v>1.01E-2</v>
      </c>
      <c r="GA205" s="116">
        <f t="shared" si="204"/>
        <v>1</v>
      </c>
      <c r="GB205" s="116">
        <f t="shared" si="205"/>
        <v>35</v>
      </c>
      <c r="GC205" s="116">
        <f t="shared" si="206"/>
        <v>4.0399999999999998E-2</v>
      </c>
      <c r="GD205" s="116">
        <f t="shared" si="207"/>
        <v>1</v>
      </c>
      <c r="GE205" s="116">
        <f t="shared" si="208"/>
        <v>74</v>
      </c>
    </row>
    <row r="206" spans="164:187" ht="16.5" x14ac:dyDescent="0.2">
      <c r="FH206" s="116">
        <v>201</v>
      </c>
      <c r="FI206" s="116">
        <f t="shared" si="193"/>
        <v>0</v>
      </c>
      <c r="FJ206" s="116">
        <f t="shared" si="209"/>
        <v>3</v>
      </c>
      <c r="FK206" s="116" t="str">
        <f t="shared" si="194"/>
        <v>典韦专属武器-魂珠-5 0级</v>
      </c>
      <c r="FL206" s="116">
        <f t="shared" si="195"/>
        <v>5</v>
      </c>
      <c r="FM206" s="116">
        <f t="shared" si="196"/>
        <v>0</v>
      </c>
      <c r="FN206" s="116" t="str">
        <f t="shared" si="210"/>
        <v/>
      </c>
      <c r="FO206" s="116" t="str">
        <f t="shared" si="211"/>
        <v/>
      </c>
      <c r="FP206" s="116" t="str">
        <f t="shared" si="212"/>
        <v/>
      </c>
      <c r="FQ206" s="116" t="str">
        <f t="shared" si="213"/>
        <v/>
      </c>
      <c r="FR206" s="116" t="str">
        <f t="shared" si="214"/>
        <v/>
      </c>
      <c r="FS206" s="116" t="str">
        <f t="shared" si="215"/>
        <v/>
      </c>
      <c r="FT206" s="116" t="str">
        <f t="shared" si="197"/>
        <v/>
      </c>
      <c r="FU206" s="116" t="str">
        <f t="shared" si="198"/>
        <v/>
      </c>
      <c r="FV206" s="116" t="str">
        <f t="shared" si="199"/>
        <v/>
      </c>
      <c r="FW206" s="116" t="str">
        <f t="shared" si="200"/>
        <v/>
      </c>
      <c r="FX206" s="116" t="str">
        <f t="shared" si="201"/>
        <v/>
      </c>
      <c r="FY206" s="116" t="str">
        <f t="shared" si="202"/>
        <v/>
      </c>
      <c r="FZ206" s="116" t="str">
        <f t="shared" si="203"/>
        <v/>
      </c>
      <c r="GA206" s="116" t="str">
        <f t="shared" si="204"/>
        <v/>
      </c>
      <c r="GB206" s="116" t="str">
        <f t="shared" si="205"/>
        <v/>
      </c>
      <c r="GC206" s="116" t="str">
        <f t="shared" si="206"/>
        <v/>
      </c>
      <c r="GD206" s="116" t="str">
        <f t="shared" si="207"/>
        <v/>
      </c>
      <c r="GE206" s="116" t="str">
        <f t="shared" si="208"/>
        <v/>
      </c>
    </row>
    <row r="207" spans="164:187" ht="16.5" x14ac:dyDescent="0.2">
      <c r="FH207" s="116">
        <v>202</v>
      </c>
      <c r="FI207" s="116">
        <f t="shared" si="193"/>
        <v>37</v>
      </c>
      <c r="FJ207" s="116">
        <f t="shared" si="209"/>
        <v>3</v>
      </c>
      <c r="FK207" s="116" t="str">
        <f t="shared" si="194"/>
        <v>典韦专属武器-魂珠-5 1级</v>
      </c>
      <c r="FL207" s="116">
        <f t="shared" si="195"/>
        <v>5</v>
      </c>
      <c r="FM207" s="116">
        <f t="shared" si="196"/>
        <v>1</v>
      </c>
      <c r="FN207" s="116" t="str">
        <f t="shared" si="210"/>
        <v>金币</v>
      </c>
      <c r="FO207" s="116">
        <f t="shared" si="211"/>
        <v>5000</v>
      </c>
      <c r="FP207" s="116" t="str">
        <f t="shared" si="212"/>
        <v>专属强化石2</v>
      </c>
      <c r="FQ207" s="116">
        <f t="shared" si="213"/>
        <v>4</v>
      </c>
      <c r="FR207" s="116" t="str">
        <f t="shared" si="214"/>
        <v>专属强化石3</v>
      </c>
      <c r="FS207" s="116">
        <f t="shared" si="215"/>
        <v>2</v>
      </c>
      <c r="FT207" s="116">
        <f t="shared" si="197"/>
        <v>0.19</v>
      </c>
      <c r="FU207" s="116">
        <f t="shared" si="198"/>
        <v>1</v>
      </c>
      <c r="FV207" s="116">
        <f t="shared" si="199"/>
        <v>8</v>
      </c>
      <c r="FW207" s="116">
        <f t="shared" si="200"/>
        <v>0</v>
      </c>
      <c r="FX207" s="116">
        <f t="shared" si="201"/>
        <v>1</v>
      </c>
      <c r="FY207" s="116">
        <f t="shared" si="202"/>
        <v>2</v>
      </c>
      <c r="FZ207" s="116">
        <f t="shared" si="203"/>
        <v>9.2600000000000002E-2</v>
      </c>
      <c r="GA207" s="116">
        <f t="shared" si="204"/>
        <v>1</v>
      </c>
      <c r="GB207" s="116">
        <f t="shared" si="205"/>
        <v>4</v>
      </c>
      <c r="GC207" s="116">
        <f t="shared" si="206"/>
        <v>0.37019999999999997</v>
      </c>
      <c r="GD207" s="116">
        <f t="shared" si="207"/>
        <v>1</v>
      </c>
      <c r="GE207" s="116">
        <f t="shared" si="208"/>
        <v>8</v>
      </c>
    </row>
    <row r="208" spans="164:187" ht="16.5" x14ac:dyDescent="0.2">
      <c r="FH208" s="116">
        <v>203</v>
      </c>
      <c r="FI208" s="116">
        <f t="shared" si="193"/>
        <v>38</v>
      </c>
      <c r="FJ208" s="116">
        <f t="shared" si="209"/>
        <v>3</v>
      </c>
      <c r="FK208" s="116" t="str">
        <f t="shared" si="194"/>
        <v>典韦专属武器-魂珠-5 2级</v>
      </c>
      <c r="FL208" s="116">
        <f t="shared" si="195"/>
        <v>5</v>
      </c>
      <c r="FM208" s="116">
        <f t="shared" si="196"/>
        <v>2</v>
      </c>
      <c r="FN208" s="116" t="str">
        <f t="shared" si="210"/>
        <v>金币</v>
      </c>
      <c r="FO208" s="116">
        <f t="shared" si="211"/>
        <v>6000</v>
      </c>
      <c r="FP208" s="116" t="str">
        <f t="shared" si="212"/>
        <v>专属强化石2</v>
      </c>
      <c r="FQ208" s="116">
        <f t="shared" si="213"/>
        <v>4</v>
      </c>
      <c r="FR208" s="116" t="str">
        <f t="shared" si="214"/>
        <v>专属强化石3</v>
      </c>
      <c r="FS208" s="116">
        <f t="shared" si="215"/>
        <v>2</v>
      </c>
      <c r="FT208" s="116">
        <f t="shared" si="197"/>
        <v>0.09</v>
      </c>
      <c r="FU208" s="116">
        <f t="shared" si="198"/>
        <v>1</v>
      </c>
      <c r="FV208" s="116">
        <f t="shared" si="199"/>
        <v>16</v>
      </c>
      <c r="FW208" s="116">
        <f t="shared" si="200"/>
        <v>0</v>
      </c>
      <c r="FX208" s="116">
        <f t="shared" si="201"/>
        <v>1</v>
      </c>
      <c r="FY208" s="116">
        <f t="shared" si="202"/>
        <v>4</v>
      </c>
      <c r="FZ208" s="116">
        <f t="shared" si="203"/>
        <v>4.6300000000000001E-2</v>
      </c>
      <c r="GA208" s="116">
        <f t="shared" si="204"/>
        <v>1</v>
      </c>
      <c r="GB208" s="116">
        <f t="shared" si="205"/>
        <v>8</v>
      </c>
      <c r="GC208" s="116">
        <f t="shared" si="206"/>
        <v>0.18509999999999999</v>
      </c>
      <c r="GD208" s="116">
        <f t="shared" si="207"/>
        <v>1</v>
      </c>
      <c r="GE208" s="116">
        <f t="shared" si="208"/>
        <v>16</v>
      </c>
    </row>
    <row r="209" spans="164:187" ht="16.5" x14ac:dyDescent="0.2">
      <c r="FH209" s="116">
        <v>204</v>
      </c>
      <c r="FI209" s="116">
        <f t="shared" si="193"/>
        <v>39</v>
      </c>
      <c r="FJ209" s="116">
        <f t="shared" si="209"/>
        <v>3</v>
      </c>
      <c r="FK209" s="116" t="str">
        <f t="shared" si="194"/>
        <v>典韦专属武器-魂珠-5 3级</v>
      </c>
      <c r="FL209" s="116">
        <f t="shared" si="195"/>
        <v>5</v>
      </c>
      <c r="FM209" s="116">
        <f t="shared" si="196"/>
        <v>3</v>
      </c>
      <c r="FN209" s="116" t="str">
        <f t="shared" si="210"/>
        <v>金币</v>
      </c>
      <c r="FO209" s="116">
        <f t="shared" si="211"/>
        <v>7000</v>
      </c>
      <c r="FP209" s="116" t="str">
        <f t="shared" si="212"/>
        <v>专属强化石2</v>
      </c>
      <c r="FQ209" s="116">
        <f t="shared" si="213"/>
        <v>4</v>
      </c>
      <c r="FR209" s="116" t="str">
        <f t="shared" si="214"/>
        <v>专属强化石3</v>
      </c>
      <c r="FS209" s="116">
        <f t="shared" si="215"/>
        <v>2</v>
      </c>
      <c r="FT209" s="116">
        <f t="shared" si="197"/>
        <v>0.06</v>
      </c>
      <c r="FU209" s="116">
        <f t="shared" si="198"/>
        <v>1</v>
      </c>
      <c r="FV209" s="116">
        <f t="shared" si="199"/>
        <v>24</v>
      </c>
      <c r="FW209" s="116">
        <f t="shared" si="200"/>
        <v>0</v>
      </c>
      <c r="FX209" s="116">
        <f t="shared" si="201"/>
        <v>1</v>
      </c>
      <c r="FY209" s="116">
        <f t="shared" si="202"/>
        <v>6</v>
      </c>
      <c r="FZ209" s="116">
        <f t="shared" si="203"/>
        <v>3.09E-2</v>
      </c>
      <c r="GA209" s="116">
        <f t="shared" si="204"/>
        <v>1</v>
      </c>
      <c r="GB209" s="116">
        <f t="shared" si="205"/>
        <v>11</v>
      </c>
      <c r="GC209" s="116">
        <f t="shared" si="206"/>
        <v>0.1234</v>
      </c>
      <c r="GD209" s="116">
        <f t="shared" si="207"/>
        <v>1</v>
      </c>
      <c r="GE209" s="116">
        <f t="shared" si="208"/>
        <v>24</v>
      </c>
    </row>
    <row r="210" spans="164:187" ht="16.5" x14ac:dyDescent="0.2">
      <c r="FH210" s="116">
        <v>205</v>
      </c>
      <c r="FI210" s="116">
        <f t="shared" si="193"/>
        <v>40</v>
      </c>
      <c r="FJ210" s="116">
        <f t="shared" si="209"/>
        <v>3</v>
      </c>
      <c r="FK210" s="116" t="str">
        <f t="shared" si="194"/>
        <v>典韦专属武器-魂珠-5 4级</v>
      </c>
      <c r="FL210" s="116">
        <f t="shared" si="195"/>
        <v>5</v>
      </c>
      <c r="FM210" s="116">
        <f t="shared" si="196"/>
        <v>4</v>
      </c>
      <c r="FN210" s="116" t="str">
        <f t="shared" si="210"/>
        <v>金币</v>
      </c>
      <c r="FO210" s="116">
        <f t="shared" si="211"/>
        <v>8000</v>
      </c>
      <c r="FP210" s="116" t="str">
        <f t="shared" si="212"/>
        <v>专属强化石2</v>
      </c>
      <c r="FQ210" s="116">
        <f t="shared" si="213"/>
        <v>6</v>
      </c>
      <c r="FR210" s="116" t="str">
        <f t="shared" si="214"/>
        <v>专属强化石3</v>
      </c>
      <c r="FS210" s="116">
        <f t="shared" si="215"/>
        <v>3</v>
      </c>
      <c r="FT210" s="116">
        <f t="shared" si="197"/>
        <v>0.06</v>
      </c>
      <c r="FU210" s="116">
        <f t="shared" si="198"/>
        <v>1</v>
      </c>
      <c r="FV210" s="116">
        <f t="shared" si="199"/>
        <v>27</v>
      </c>
      <c r="FW210" s="116">
        <f t="shared" si="200"/>
        <v>0</v>
      </c>
      <c r="FX210" s="116">
        <f t="shared" si="201"/>
        <v>1</v>
      </c>
      <c r="FY210" s="116">
        <f t="shared" si="202"/>
        <v>6</v>
      </c>
      <c r="FZ210" s="116">
        <f t="shared" si="203"/>
        <v>2.7799999999999998E-2</v>
      </c>
      <c r="GA210" s="116">
        <f t="shared" si="204"/>
        <v>1</v>
      </c>
      <c r="GB210" s="116">
        <f t="shared" si="205"/>
        <v>13</v>
      </c>
      <c r="GC210" s="116">
        <f t="shared" si="206"/>
        <v>0.1111</v>
      </c>
      <c r="GD210" s="116">
        <f t="shared" si="207"/>
        <v>1</v>
      </c>
      <c r="GE210" s="116">
        <f t="shared" si="208"/>
        <v>27</v>
      </c>
    </row>
    <row r="211" spans="164:187" ht="16.5" x14ac:dyDescent="0.2">
      <c r="FH211" s="116">
        <v>206</v>
      </c>
      <c r="FI211" s="116">
        <f t="shared" si="193"/>
        <v>41</v>
      </c>
      <c r="FJ211" s="116">
        <f t="shared" si="209"/>
        <v>3</v>
      </c>
      <c r="FK211" s="116" t="str">
        <f t="shared" si="194"/>
        <v>典韦专属武器-魂珠-5 5级</v>
      </c>
      <c r="FL211" s="116">
        <f t="shared" si="195"/>
        <v>5</v>
      </c>
      <c r="FM211" s="116">
        <f t="shared" si="196"/>
        <v>5</v>
      </c>
      <c r="FN211" s="116" t="str">
        <f t="shared" si="210"/>
        <v>金币</v>
      </c>
      <c r="FO211" s="116">
        <f t="shared" si="211"/>
        <v>9000</v>
      </c>
      <c r="FP211" s="116" t="str">
        <f t="shared" si="212"/>
        <v>专属强化石2</v>
      </c>
      <c r="FQ211" s="116">
        <f t="shared" si="213"/>
        <v>6</v>
      </c>
      <c r="FR211" s="116" t="str">
        <f t="shared" si="214"/>
        <v>专属强化石3</v>
      </c>
      <c r="FS211" s="116">
        <f t="shared" si="215"/>
        <v>3</v>
      </c>
      <c r="FT211" s="116">
        <f t="shared" si="197"/>
        <v>0.03</v>
      </c>
      <c r="FU211" s="116">
        <f t="shared" si="198"/>
        <v>1</v>
      </c>
      <c r="FV211" s="116">
        <f t="shared" si="199"/>
        <v>43</v>
      </c>
      <c r="FW211" s="116">
        <f t="shared" si="200"/>
        <v>0</v>
      </c>
      <c r="FX211" s="116">
        <f t="shared" si="201"/>
        <v>1</v>
      </c>
      <c r="FY211" s="116">
        <f t="shared" si="202"/>
        <v>10</v>
      </c>
      <c r="FZ211" s="116">
        <f t="shared" si="203"/>
        <v>1.7399999999999999E-2</v>
      </c>
      <c r="GA211" s="116">
        <f t="shared" si="204"/>
        <v>1</v>
      </c>
      <c r="GB211" s="116">
        <f t="shared" si="205"/>
        <v>20</v>
      </c>
      <c r="GC211" s="116">
        <f t="shared" si="206"/>
        <v>6.9400000000000003E-2</v>
      </c>
      <c r="GD211" s="116">
        <f t="shared" si="207"/>
        <v>1</v>
      </c>
      <c r="GE211" s="116">
        <f t="shared" si="208"/>
        <v>43</v>
      </c>
    </row>
    <row r="212" spans="164:187" ht="16.5" x14ac:dyDescent="0.2">
      <c r="FH212" s="116">
        <v>207</v>
      </c>
      <c r="FI212" s="116">
        <f t="shared" si="193"/>
        <v>42</v>
      </c>
      <c r="FJ212" s="116">
        <f t="shared" si="209"/>
        <v>3</v>
      </c>
      <c r="FK212" s="116" t="str">
        <f t="shared" si="194"/>
        <v>典韦专属武器-魂珠-5 6级</v>
      </c>
      <c r="FL212" s="116">
        <f t="shared" si="195"/>
        <v>5</v>
      </c>
      <c r="FM212" s="116">
        <f t="shared" si="196"/>
        <v>6</v>
      </c>
      <c r="FN212" s="116" t="str">
        <f t="shared" si="210"/>
        <v>金币</v>
      </c>
      <c r="FO212" s="116">
        <f t="shared" si="211"/>
        <v>10000</v>
      </c>
      <c r="FP212" s="116" t="str">
        <f t="shared" si="212"/>
        <v>专属强化石2</v>
      </c>
      <c r="FQ212" s="116">
        <f t="shared" si="213"/>
        <v>9</v>
      </c>
      <c r="FR212" s="116" t="str">
        <f t="shared" si="214"/>
        <v>专属强化石3</v>
      </c>
      <c r="FS212" s="116">
        <f t="shared" si="215"/>
        <v>5</v>
      </c>
      <c r="FT212" s="116">
        <f t="shared" si="197"/>
        <v>0.04</v>
      </c>
      <c r="FU212" s="116">
        <f t="shared" si="198"/>
        <v>1</v>
      </c>
      <c r="FV212" s="116">
        <f t="shared" si="199"/>
        <v>42</v>
      </c>
      <c r="FW212" s="116">
        <f t="shared" si="200"/>
        <v>0</v>
      </c>
      <c r="FX212" s="116">
        <f t="shared" si="201"/>
        <v>1</v>
      </c>
      <c r="FY212" s="116">
        <f t="shared" si="202"/>
        <v>10</v>
      </c>
      <c r="FZ212" s="116">
        <f t="shared" si="203"/>
        <v>1.78E-2</v>
      </c>
      <c r="GA212" s="116">
        <f t="shared" si="204"/>
        <v>1</v>
      </c>
      <c r="GB212" s="116">
        <f t="shared" si="205"/>
        <v>20</v>
      </c>
      <c r="GC212" s="116">
        <f t="shared" si="206"/>
        <v>7.1199999999999999E-2</v>
      </c>
      <c r="GD212" s="116">
        <f t="shared" si="207"/>
        <v>1</v>
      </c>
      <c r="GE212" s="116">
        <f t="shared" si="208"/>
        <v>42</v>
      </c>
    </row>
    <row r="213" spans="164:187" ht="16.5" x14ac:dyDescent="0.2">
      <c r="FH213" s="116">
        <v>208</v>
      </c>
      <c r="FI213" s="116">
        <f t="shared" si="193"/>
        <v>43</v>
      </c>
      <c r="FJ213" s="116">
        <f t="shared" si="209"/>
        <v>3</v>
      </c>
      <c r="FK213" s="116" t="str">
        <f t="shared" si="194"/>
        <v>典韦专属武器-魂珠-5 7级</v>
      </c>
      <c r="FL213" s="116">
        <f t="shared" si="195"/>
        <v>5</v>
      </c>
      <c r="FM213" s="116">
        <f t="shared" si="196"/>
        <v>7</v>
      </c>
      <c r="FN213" s="116" t="str">
        <f t="shared" si="210"/>
        <v>金币</v>
      </c>
      <c r="FO213" s="116">
        <f t="shared" si="211"/>
        <v>11000</v>
      </c>
      <c r="FP213" s="116" t="str">
        <f t="shared" si="212"/>
        <v>专属强化石2</v>
      </c>
      <c r="FQ213" s="116">
        <f t="shared" si="213"/>
        <v>9</v>
      </c>
      <c r="FR213" s="116" t="str">
        <f t="shared" si="214"/>
        <v>专属强化石3</v>
      </c>
      <c r="FS213" s="116">
        <f t="shared" si="215"/>
        <v>5</v>
      </c>
      <c r="FT213" s="116">
        <f t="shared" si="197"/>
        <v>0.02</v>
      </c>
      <c r="FU213" s="116">
        <f t="shared" si="198"/>
        <v>1</v>
      </c>
      <c r="FV213" s="116">
        <f t="shared" si="199"/>
        <v>68</v>
      </c>
      <c r="FW213" s="116">
        <f t="shared" si="200"/>
        <v>0</v>
      </c>
      <c r="FX213" s="116">
        <f t="shared" si="201"/>
        <v>1</v>
      </c>
      <c r="FY213" s="116">
        <f t="shared" si="202"/>
        <v>16</v>
      </c>
      <c r="FZ213" s="116">
        <f t="shared" si="203"/>
        <v>1.0999999999999999E-2</v>
      </c>
      <c r="GA213" s="116">
        <f t="shared" si="204"/>
        <v>1</v>
      </c>
      <c r="GB213" s="116">
        <f t="shared" si="205"/>
        <v>32</v>
      </c>
      <c r="GC213" s="116">
        <f t="shared" si="206"/>
        <v>4.41E-2</v>
      </c>
      <c r="GD213" s="116">
        <f t="shared" si="207"/>
        <v>1</v>
      </c>
      <c r="GE213" s="116">
        <f t="shared" si="208"/>
        <v>68</v>
      </c>
    </row>
    <row r="214" spans="164:187" ht="16.5" x14ac:dyDescent="0.2">
      <c r="FH214" s="116">
        <v>209</v>
      </c>
      <c r="FI214" s="116">
        <f t="shared" ref="FI214:FI277" si="216">IF(FM214&gt;0,(FL214-1)*9+FM214,0)</f>
        <v>44</v>
      </c>
      <c r="FJ214" s="116">
        <f t="shared" si="209"/>
        <v>3</v>
      </c>
      <c r="FK214" s="116" t="str">
        <f t="shared" ref="FK214:FK277" si="217">INDEX($FC$6:$FC$26,FJ214)&amp;"专属武器-魂珠-"&amp;FL214&amp;" "&amp;FM214&amp;"级"</f>
        <v>典韦专属武器-魂珠-5 8级</v>
      </c>
      <c r="FL214" s="116">
        <f t="shared" ref="FL214:FL277" si="218">INT((FH214-(FJ214-1)*80-1)/10)+1</f>
        <v>5</v>
      </c>
      <c r="FM214" s="116">
        <f t="shared" ref="FM214:FM277" si="219">FH214-(FJ214-1)*80-(FL214-1)*10-1</f>
        <v>8</v>
      </c>
      <c r="FN214" s="116" t="str">
        <f t="shared" si="210"/>
        <v>金币</v>
      </c>
      <c r="FO214" s="116">
        <f t="shared" si="211"/>
        <v>12000</v>
      </c>
      <c r="FP214" s="116" t="str">
        <f t="shared" si="212"/>
        <v>专属强化石2</v>
      </c>
      <c r="FQ214" s="116">
        <f t="shared" si="213"/>
        <v>13</v>
      </c>
      <c r="FR214" s="116" t="str">
        <f t="shared" si="214"/>
        <v>专属强化石3</v>
      </c>
      <c r="FS214" s="116">
        <f t="shared" si="215"/>
        <v>7</v>
      </c>
      <c r="FT214" s="116">
        <f t="shared" ref="FT214:FT277" si="220">IF($FM214&gt;0,INDEX(EJ$6:EJ$77,$FI214),"")</f>
        <v>0.02</v>
      </c>
      <c r="FU214" s="116">
        <f t="shared" ref="FU214:FU277" si="221">IF($FM214&gt;0,INDEX(EK$6:EK$77,$FI214),"")</f>
        <v>1</v>
      </c>
      <c r="FV214" s="116">
        <f t="shared" ref="FV214:FV277" si="222">IF($FM214&gt;0,INDEX(EL$6:EL$77,$FI214),"")</f>
        <v>79</v>
      </c>
      <c r="FW214" s="116">
        <f t="shared" ref="FW214:FW277" si="223">IF($FM214&gt;0,INDEX(EP$6:EP$77,$FI214),"")</f>
        <v>0</v>
      </c>
      <c r="FX214" s="116">
        <f t="shared" ref="FX214:FX277" si="224">IF($FM214&gt;0,INDEX(EQ$6:EQ$77,$FI214),"")</f>
        <v>1</v>
      </c>
      <c r="FY214" s="116">
        <f t="shared" ref="FY214:FY277" si="225">IF($FM214&gt;0,INDEX(ER$6:ER$77,$FI214),"")</f>
        <v>18</v>
      </c>
      <c r="FZ214" s="116">
        <f t="shared" ref="FZ214:FZ277" si="226">IF($FM214&gt;0,INDEX(ES$6:ES$77,$FI214),"")</f>
        <v>9.4999999999999998E-3</v>
      </c>
      <c r="GA214" s="116">
        <f t="shared" ref="GA214:GA277" si="227">IF($FM214&gt;0,INDEX(ET$6:ET$77,$FI214),"")</f>
        <v>1</v>
      </c>
      <c r="GB214" s="116">
        <f t="shared" ref="GB214:GB277" si="228">IF($FM214&gt;0,INDEX(EU$6:EU$77,$FI214),"")</f>
        <v>37</v>
      </c>
      <c r="GC214" s="116">
        <f t="shared" ref="GC214:GC277" si="229">IF($FM214&gt;0,INDEX(EV$6:EV$77,$FI214),"")</f>
        <v>3.8100000000000002E-2</v>
      </c>
      <c r="GD214" s="116">
        <f t="shared" ref="GD214:GD277" si="230">IF($FM214&gt;0,INDEX(EW$6:EW$77,$FI214),"")</f>
        <v>1</v>
      </c>
      <c r="GE214" s="116">
        <f t="shared" ref="GE214:GE277" si="231">IF($FM214&gt;0,INDEX(EX$6:EX$77,$FI214),"")</f>
        <v>79</v>
      </c>
    </row>
    <row r="215" spans="164:187" ht="16.5" x14ac:dyDescent="0.2">
      <c r="FH215" s="116">
        <v>210</v>
      </c>
      <c r="FI215" s="116">
        <f t="shared" si="216"/>
        <v>45</v>
      </c>
      <c r="FJ215" s="116">
        <f t="shared" si="209"/>
        <v>3</v>
      </c>
      <c r="FK215" s="116" t="str">
        <f t="shared" si="217"/>
        <v>典韦专属武器-魂珠-5 9级</v>
      </c>
      <c r="FL215" s="116">
        <f t="shared" si="218"/>
        <v>5</v>
      </c>
      <c r="FM215" s="116">
        <f t="shared" si="219"/>
        <v>9</v>
      </c>
      <c r="FN215" s="116" t="str">
        <f t="shared" si="210"/>
        <v>金币</v>
      </c>
      <c r="FO215" s="116">
        <f t="shared" si="211"/>
        <v>13000</v>
      </c>
      <c r="FP215" s="116" t="str">
        <f t="shared" si="212"/>
        <v>专属强化石2</v>
      </c>
      <c r="FQ215" s="116">
        <f t="shared" si="213"/>
        <v>17</v>
      </c>
      <c r="FR215" s="116" t="str">
        <f t="shared" si="214"/>
        <v>专属强化石3</v>
      </c>
      <c r="FS215" s="116">
        <f t="shared" si="215"/>
        <v>9</v>
      </c>
      <c r="FT215" s="116">
        <f t="shared" si="220"/>
        <v>0.02</v>
      </c>
      <c r="FU215" s="116">
        <f t="shared" si="221"/>
        <v>1</v>
      </c>
      <c r="FV215" s="116">
        <f t="shared" si="222"/>
        <v>99</v>
      </c>
      <c r="FW215" s="116">
        <f t="shared" si="223"/>
        <v>0</v>
      </c>
      <c r="FX215" s="116">
        <f t="shared" si="224"/>
        <v>1</v>
      </c>
      <c r="FY215" s="116">
        <f t="shared" si="225"/>
        <v>23</v>
      </c>
      <c r="FZ215" s="116">
        <f t="shared" si="226"/>
        <v>7.6E-3</v>
      </c>
      <c r="GA215" s="116">
        <f t="shared" si="227"/>
        <v>1</v>
      </c>
      <c r="GB215" s="116">
        <f t="shared" si="228"/>
        <v>46</v>
      </c>
      <c r="GC215" s="116">
        <f t="shared" si="229"/>
        <v>3.0300000000000001E-2</v>
      </c>
      <c r="GD215" s="116">
        <f t="shared" si="230"/>
        <v>1</v>
      </c>
      <c r="GE215" s="116">
        <f t="shared" si="231"/>
        <v>99</v>
      </c>
    </row>
    <row r="216" spans="164:187" ht="16.5" x14ac:dyDescent="0.2">
      <c r="FH216" s="116">
        <v>211</v>
      </c>
      <c r="FI216" s="116">
        <f t="shared" si="216"/>
        <v>0</v>
      </c>
      <c r="FJ216" s="116">
        <f t="shared" si="209"/>
        <v>3</v>
      </c>
      <c r="FK216" s="116" t="str">
        <f t="shared" si="217"/>
        <v>典韦专属武器-魂珠-6 0级</v>
      </c>
      <c r="FL216" s="116">
        <f t="shared" si="218"/>
        <v>6</v>
      </c>
      <c r="FM216" s="116">
        <f t="shared" si="219"/>
        <v>0</v>
      </c>
      <c r="FN216" s="116" t="str">
        <f t="shared" si="210"/>
        <v/>
      </c>
      <c r="FO216" s="116" t="str">
        <f t="shared" si="211"/>
        <v/>
      </c>
      <c r="FP216" s="116" t="str">
        <f t="shared" si="212"/>
        <v/>
      </c>
      <c r="FQ216" s="116" t="str">
        <f t="shared" si="213"/>
        <v/>
      </c>
      <c r="FR216" s="116" t="str">
        <f t="shared" si="214"/>
        <v/>
      </c>
      <c r="FS216" s="116" t="str">
        <f t="shared" si="215"/>
        <v/>
      </c>
      <c r="FT216" s="116" t="str">
        <f t="shared" si="220"/>
        <v/>
      </c>
      <c r="FU216" s="116" t="str">
        <f t="shared" si="221"/>
        <v/>
      </c>
      <c r="FV216" s="116" t="str">
        <f t="shared" si="222"/>
        <v/>
      </c>
      <c r="FW216" s="116" t="str">
        <f t="shared" si="223"/>
        <v/>
      </c>
      <c r="FX216" s="116" t="str">
        <f t="shared" si="224"/>
        <v/>
      </c>
      <c r="FY216" s="116" t="str">
        <f t="shared" si="225"/>
        <v/>
      </c>
      <c r="FZ216" s="116" t="str">
        <f t="shared" si="226"/>
        <v/>
      </c>
      <c r="GA216" s="116" t="str">
        <f t="shared" si="227"/>
        <v/>
      </c>
      <c r="GB216" s="116" t="str">
        <f t="shared" si="228"/>
        <v/>
      </c>
      <c r="GC216" s="116" t="str">
        <f t="shared" si="229"/>
        <v/>
      </c>
      <c r="GD216" s="116" t="str">
        <f t="shared" si="230"/>
        <v/>
      </c>
      <c r="GE216" s="116" t="str">
        <f t="shared" si="231"/>
        <v/>
      </c>
    </row>
    <row r="217" spans="164:187" ht="16.5" x14ac:dyDescent="0.2">
      <c r="FH217" s="116">
        <v>212</v>
      </c>
      <c r="FI217" s="116">
        <f t="shared" si="216"/>
        <v>46</v>
      </c>
      <c r="FJ217" s="116">
        <f t="shared" si="209"/>
        <v>3</v>
      </c>
      <c r="FK217" s="116" t="str">
        <f t="shared" si="217"/>
        <v>典韦专属武器-魂珠-6 1级</v>
      </c>
      <c r="FL217" s="116">
        <f t="shared" si="218"/>
        <v>6</v>
      </c>
      <c r="FM217" s="116">
        <f t="shared" si="219"/>
        <v>1</v>
      </c>
      <c r="FN217" s="116" t="str">
        <f t="shared" si="210"/>
        <v>金币</v>
      </c>
      <c r="FO217" s="116">
        <f t="shared" si="211"/>
        <v>6000</v>
      </c>
      <c r="FP217" s="116" t="str">
        <f t="shared" si="212"/>
        <v>专属强化石3</v>
      </c>
      <c r="FQ217" s="116">
        <f t="shared" si="213"/>
        <v>5</v>
      </c>
      <c r="FR217" s="116" t="str">
        <f t="shared" si="214"/>
        <v>专属强化石4</v>
      </c>
      <c r="FS217" s="116">
        <f t="shared" si="215"/>
        <v>1</v>
      </c>
      <c r="FT217" s="116">
        <f t="shared" si="220"/>
        <v>0.14000000000000001</v>
      </c>
      <c r="FU217" s="116">
        <f t="shared" si="221"/>
        <v>1</v>
      </c>
      <c r="FV217" s="116">
        <f t="shared" si="222"/>
        <v>10</v>
      </c>
      <c r="FW217" s="116">
        <f t="shared" si="223"/>
        <v>0</v>
      </c>
      <c r="FX217" s="116">
        <f t="shared" si="224"/>
        <v>1</v>
      </c>
      <c r="FY217" s="116">
        <f t="shared" si="225"/>
        <v>2</v>
      </c>
      <c r="FZ217" s="116">
        <f t="shared" si="226"/>
        <v>7.2099999999999997E-2</v>
      </c>
      <c r="GA217" s="116">
        <f t="shared" si="227"/>
        <v>1</v>
      </c>
      <c r="GB217" s="116">
        <f t="shared" si="228"/>
        <v>5</v>
      </c>
      <c r="GC217" s="116">
        <f t="shared" si="229"/>
        <v>0.28860000000000002</v>
      </c>
      <c r="GD217" s="116">
        <f t="shared" si="230"/>
        <v>1</v>
      </c>
      <c r="GE217" s="116">
        <f t="shared" si="231"/>
        <v>10</v>
      </c>
    </row>
    <row r="218" spans="164:187" ht="16.5" x14ac:dyDescent="0.2">
      <c r="FH218" s="116">
        <v>213</v>
      </c>
      <c r="FI218" s="116">
        <f t="shared" si="216"/>
        <v>47</v>
      </c>
      <c r="FJ218" s="116">
        <f t="shared" si="209"/>
        <v>3</v>
      </c>
      <c r="FK218" s="116" t="str">
        <f t="shared" si="217"/>
        <v>典韦专属武器-魂珠-6 2级</v>
      </c>
      <c r="FL218" s="116">
        <f t="shared" si="218"/>
        <v>6</v>
      </c>
      <c r="FM218" s="116">
        <f t="shared" si="219"/>
        <v>2</v>
      </c>
      <c r="FN218" s="116" t="str">
        <f t="shared" si="210"/>
        <v>金币</v>
      </c>
      <c r="FO218" s="116">
        <f t="shared" si="211"/>
        <v>7000</v>
      </c>
      <c r="FP218" s="116" t="str">
        <f t="shared" si="212"/>
        <v>专属强化石3</v>
      </c>
      <c r="FQ218" s="116">
        <f t="shared" si="213"/>
        <v>9</v>
      </c>
      <c r="FR218" s="116" t="str">
        <f t="shared" si="214"/>
        <v>专属强化石4</v>
      </c>
      <c r="FS218" s="116">
        <f t="shared" si="215"/>
        <v>2</v>
      </c>
      <c r="FT218" s="116">
        <f t="shared" si="220"/>
        <v>0.14000000000000001</v>
      </c>
      <c r="FU218" s="116">
        <f t="shared" si="221"/>
        <v>1</v>
      </c>
      <c r="FV218" s="116">
        <f t="shared" si="222"/>
        <v>10</v>
      </c>
      <c r="FW218" s="116">
        <f t="shared" si="223"/>
        <v>0</v>
      </c>
      <c r="FX218" s="116">
        <f t="shared" si="224"/>
        <v>1</v>
      </c>
      <c r="FY218" s="116">
        <f t="shared" si="225"/>
        <v>2</v>
      </c>
      <c r="FZ218" s="116">
        <f t="shared" si="226"/>
        <v>7.2099999999999997E-2</v>
      </c>
      <c r="GA218" s="116">
        <f t="shared" si="227"/>
        <v>1</v>
      </c>
      <c r="GB218" s="116">
        <f t="shared" si="228"/>
        <v>5</v>
      </c>
      <c r="GC218" s="116">
        <f t="shared" si="229"/>
        <v>0.28860000000000002</v>
      </c>
      <c r="GD218" s="116">
        <f t="shared" si="230"/>
        <v>1</v>
      </c>
      <c r="GE218" s="116">
        <f t="shared" si="231"/>
        <v>10</v>
      </c>
    </row>
    <row r="219" spans="164:187" ht="16.5" x14ac:dyDescent="0.2">
      <c r="FH219" s="116">
        <v>214</v>
      </c>
      <c r="FI219" s="116">
        <f t="shared" si="216"/>
        <v>48</v>
      </c>
      <c r="FJ219" s="116">
        <f t="shared" si="209"/>
        <v>3</v>
      </c>
      <c r="FK219" s="116" t="str">
        <f t="shared" si="217"/>
        <v>典韦专属武器-魂珠-6 3级</v>
      </c>
      <c r="FL219" s="116">
        <f t="shared" si="218"/>
        <v>6</v>
      </c>
      <c r="FM219" s="116">
        <f t="shared" si="219"/>
        <v>3</v>
      </c>
      <c r="FN219" s="116" t="str">
        <f t="shared" si="210"/>
        <v>金币</v>
      </c>
      <c r="FO219" s="116">
        <f t="shared" si="211"/>
        <v>8000</v>
      </c>
      <c r="FP219" s="116" t="str">
        <f t="shared" si="212"/>
        <v>专属强化石3</v>
      </c>
      <c r="FQ219" s="116">
        <f t="shared" si="213"/>
        <v>9</v>
      </c>
      <c r="FR219" s="116" t="str">
        <f t="shared" si="214"/>
        <v>专属强化石4</v>
      </c>
      <c r="FS219" s="116">
        <f t="shared" si="215"/>
        <v>2</v>
      </c>
      <c r="FT219" s="116">
        <f t="shared" si="220"/>
        <v>0.1</v>
      </c>
      <c r="FU219" s="116">
        <f t="shared" si="221"/>
        <v>1</v>
      </c>
      <c r="FV219" s="116">
        <f t="shared" si="222"/>
        <v>16</v>
      </c>
      <c r="FW219" s="116">
        <f t="shared" si="223"/>
        <v>0</v>
      </c>
      <c r="FX219" s="116">
        <f t="shared" si="224"/>
        <v>1</v>
      </c>
      <c r="FY219" s="116">
        <f t="shared" si="225"/>
        <v>4</v>
      </c>
      <c r="FZ219" s="116">
        <f t="shared" si="226"/>
        <v>4.8099999999999997E-2</v>
      </c>
      <c r="GA219" s="116">
        <f t="shared" si="227"/>
        <v>1</v>
      </c>
      <c r="GB219" s="116">
        <f t="shared" si="228"/>
        <v>7</v>
      </c>
      <c r="GC219" s="116">
        <f t="shared" si="229"/>
        <v>0.19239999999999999</v>
      </c>
      <c r="GD219" s="116">
        <f t="shared" si="230"/>
        <v>1</v>
      </c>
      <c r="GE219" s="116">
        <f t="shared" si="231"/>
        <v>16</v>
      </c>
    </row>
    <row r="220" spans="164:187" ht="16.5" x14ac:dyDescent="0.2">
      <c r="FH220" s="116">
        <v>215</v>
      </c>
      <c r="FI220" s="116">
        <f t="shared" si="216"/>
        <v>49</v>
      </c>
      <c r="FJ220" s="116">
        <f t="shared" si="209"/>
        <v>3</v>
      </c>
      <c r="FK220" s="116" t="str">
        <f t="shared" si="217"/>
        <v>典韦专属武器-魂珠-6 4级</v>
      </c>
      <c r="FL220" s="116">
        <f t="shared" si="218"/>
        <v>6</v>
      </c>
      <c r="FM220" s="116">
        <f t="shared" si="219"/>
        <v>4</v>
      </c>
      <c r="FN220" s="116" t="str">
        <f t="shared" si="210"/>
        <v>金币</v>
      </c>
      <c r="FO220" s="116">
        <f t="shared" si="211"/>
        <v>9000</v>
      </c>
      <c r="FP220" s="116" t="str">
        <f t="shared" si="212"/>
        <v>专属强化石3</v>
      </c>
      <c r="FQ220" s="116">
        <f t="shared" si="213"/>
        <v>14</v>
      </c>
      <c r="FR220" s="116" t="str">
        <f t="shared" si="214"/>
        <v>专属强化石4</v>
      </c>
      <c r="FS220" s="116">
        <f t="shared" si="215"/>
        <v>3</v>
      </c>
      <c r="FT220" s="116">
        <f t="shared" si="220"/>
        <v>0.09</v>
      </c>
      <c r="FU220" s="116">
        <f t="shared" si="221"/>
        <v>1</v>
      </c>
      <c r="FV220" s="116">
        <f t="shared" si="222"/>
        <v>17</v>
      </c>
      <c r="FW220" s="116">
        <f t="shared" si="223"/>
        <v>0</v>
      </c>
      <c r="FX220" s="116">
        <f t="shared" si="224"/>
        <v>1</v>
      </c>
      <c r="FY220" s="116">
        <f t="shared" si="225"/>
        <v>4</v>
      </c>
      <c r="FZ220" s="116">
        <f t="shared" si="226"/>
        <v>4.3299999999999998E-2</v>
      </c>
      <c r="GA220" s="116">
        <f t="shared" si="227"/>
        <v>1</v>
      </c>
      <c r="GB220" s="116">
        <f t="shared" si="228"/>
        <v>8</v>
      </c>
      <c r="GC220" s="116">
        <f t="shared" si="229"/>
        <v>0.1731</v>
      </c>
      <c r="GD220" s="116">
        <f t="shared" si="230"/>
        <v>1</v>
      </c>
      <c r="GE220" s="116">
        <f t="shared" si="231"/>
        <v>17</v>
      </c>
    </row>
    <row r="221" spans="164:187" ht="16.5" x14ac:dyDescent="0.2">
      <c r="FH221" s="116">
        <v>216</v>
      </c>
      <c r="FI221" s="116">
        <f t="shared" si="216"/>
        <v>50</v>
      </c>
      <c r="FJ221" s="116">
        <f t="shared" si="209"/>
        <v>3</v>
      </c>
      <c r="FK221" s="116" t="str">
        <f t="shared" si="217"/>
        <v>典韦专属武器-魂珠-6 5级</v>
      </c>
      <c r="FL221" s="116">
        <f t="shared" si="218"/>
        <v>6</v>
      </c>
      <c r="FM221" s="116">
        <f t="shared" si="219"/>
        <v>5</v>
      </c>
      <c r="FN221" s="116" t="str">
        <f t="shared" si="210"/>
        <v>金币</v>
      </c>
      <c r="FO221" s="116">
        <f t="shared" si="211"/>
        <v>10000</v>
      </c>
      <c r="FP221" s="116" t="str">
        <f t="shared" si="212"/>
        <v>专属强化石3</v>
      </c>
      <c r="FQ221" s="116">
        <f t="shared" si="213"/>
        <v>14</v>
      </c>
      <c r="FR221" s="116" t="str">
        <f t="shared" si="214"/>
        <v>专属强化石4</v>
      </c>
      <c r="FS221" s="116">
        <f t="shared" si="215"/>
        <v>3</v>
      </c>
      <c r="FT221" s="116">
        <f t="shared" si="220"/>
        <v>0.05</v>
      </c>
      <c r="FU221" s="116">
        <f t="shared" si="221"/>
        <v>1</v>
      </c>
      <c r="FV221" s="116">
        <f t="shared" si="222"/>
        <v>28</v>
      </c>
      <c r="FW221" s="116">
        <f t="shared" si="223"/>
        <v>0</v>
      </c>
      <c r="FX221" s="116">
        <f t="shared" si="224"/>
        <v>1</v>
      </c>
      <c r="FY221" s="116">
        <f t="shared" si="225"/>
        <v>6</v>
      </c>
      <c r="FZ221" s="116">
        <f t="shared" si="226"/>
        <v>2.7099999999999999E-2</v>
      </c>
      <c r="GA221" s="116">
        <f t="shared" si="227"/>
        <v>1</v>
      </c>
      <c r="GB221" s="116">
        <f t="shared" si="228"/>
        <v>13</v>
      </c>
      <c r="GC221" s="116">
        <f t="shared" si="229"/>
        <v>0.1082</v>
      </c>
      <c r="GD221" s="116">
        <f t="shared" si="230"/>
        <v>1</v>
      </c>
      <c r="GE221" s="116">
        <f t="shared" si="231"/>
        <v>28</v>
      </c>
    </row>
    <row r="222" spans="164:187" ht="16.5" x14ac:dyDescent="0.2">
      <c r="FH222" s="116">
        <v>217</v>
      </c>
      <c r="FI222" s="116">
        <f t="shared" si="216"/>
        <v>51</v>
      </c>
      <c r="FJ222" s="116">
        <f t="shared" si="209"/>
        <v>3</v>
      </c>
      <c r="FK222" s="116" t="str">
        <f t="shared" si="217"/>
        <v>典韦专属武器-魂珠-6 6级</v>
      </c>
      <c r="FL222" s="116">
        <f t="shared" si="218"/>
        <v>6</v>
      </c>
      <c r="FM222" s="116">
        <f t="shared" si="219"/>
        <v>6</v>
      </c>
      <c r="FN222" s="116" t="str">
        <f t="shared" si="210"/>
        <v>金币</v>
      </c>
      <c r="FO222" s="116">
        <f t="shared" si="211"/>
        <v>11000</v>
      </c>
      <c r="FP222" s="116" t="str">
        <f t="shared" si="212"/>
        <v>专属强化石3</v>
      </c>
      <c r="FQ222" s="116">
        <f t="shared" si="213"/>
        <v>19</v>
      </c>
      <c r="FR222" s="116" t="str">
        <f t="shared" si="214"/>
        <v>专属强化石4</v>
      </c>
      <c r="FS222" s="116">
        <f t="shared" si="215"/>
        <v>4</v>
      </c>
      <c r="FT222" s="116">
        <f t="shared" si="220"/>
        <v>0.04</v>
      </c>
      <c r="FU222" s="116">
        <f t="shared" si="221"/>
        <v>1</v>
      </c>
      <c r="FV222" s="116">
        <f t="shared" si="222"/>
        <v>34</v>
      </c>
      <c r="FW222" s="116">
        <f t="shared" si="223"/>
        <v>0</v>
      </c>
      <c r="FX222" s="116">
        <f t="shared" si="224"/>
        <v>1</v>
      </c>
      <c r="FY222" s="116">
        <f t="shared" si="225"/>
        <v>8</v>
      </c>
      <c r="FZ222" s="116">
        <f t="shared" si="226"/>
        <v>2.2200000000000001E-2</v>
      </c>
      <c r="GA222" s="116">
        <f t="shared" si="227"/>
        <v>1</v>
      </c>
      <c r="GB222" s="116">
        <f t="shared" si="228"/>
        <v>16</v>
      </c>
      <c r="GC222" s="116">
        <f t="shared" si="229"/>
        <v>8.8800000000000004E-2</v>
      </c>
      <c r="GD222" s="116">
        <f t="shared" si="230"/>
        <v>1</v>
      </c>
      <c r="GE222" s="116">
        <f t="shared" si="231"/>
        <v>34</v>
      </c>
    </row>
    <row r="223" spans="164:187" ht="16.5" x14ac:dyDescent="0.2">
      <c r="FH223" s="116">
        <v>218</v>
      </c>
      <c r="FI223" s="116">
        <f t="shared" si="216"/>
        <v>52</v>
      </c>
      <c r="FJ223" s="116">
        <f t="shared" si="209"/>
        <v>3</v>
      </c>
      <c r="FK223" s="116" t="str">
        <f t="shared" si="217"/>
        <v>典韦专属武器-魂珠-6 7级</v>
      </c>
      <c r="FL223" s="116">
        <f t="shared" si="218"/>
        <v>6</v>
      </c>
      <c r="FM223" s="116">
        <f t="shared" si="219"/>
        <v>7</v>
      </c>
      <c r="FN223" s="116" t="str">
        <f t="shared" si="210"/>
        <v>金币</v>
      </c>
      <c r="FO223" s="116">
        <f t="shared" si="211"/>
        <v>12000</v>
      </c>
      <c r="FP223" s="116" t="str">
        <f t="shared" si="212"/>
        <v>专属强化石3</v>
      </c>
      <c r="FQ223" s="116">
        <f t="shared" si="213"/>
        <v>24</v>
      </c>
      <c r="FR223" s="116" t="str">
        <f t="shared" si="214"/>
        <v>专属强化石4</v>
      </c>
      <c r="FS223" s="116">
        <f t="shared" si="215"/>
        <v>5</v>
      </c>
      <c r="FT223" s="116">
        <f t="shared" si="220"/>
        <v>0.03</v>
      </c>
      <c r="FU223" s="116">
        <f t="shared" si="221"/>
        <v>1</v>
      </c>
      <c r="FV223" s="116">
        <f t="shared" si="222"/>
        <v>44</v>
      </c>
      <c r="FW223" s="116">
        <f t="shared" si="223"/>
        <v>0</v>
      </c>
      <c r="FX223" s="116">
        <f t="shared" si="224"/>
        <v>1</v>
      </c>
      <c r="FY223" s="116">
        <f t="shared" si="225"/>
        <v>10</v>
      </c>
      <c r="FZ223" s="116">
        <f t="shared" si="226"/>
        <v>1.72E-2</v>
      </c>
      <c r="GA223" s="116">
        <f t="shared" si="227"/>
        <v>1</v>
      </c>
      <c r="GB223" s="116">
        <f t="shared" si="228"/>
        <v>20</v>
      </c>
      <c r="GC223" s="116">
        <f t="shared" si="229"/>
        <v>6.8699999999999997E-2</v>
      </c>
      <c r="GD223" s="116">
        <f t="shared" si="230"/>
        <v>1</v>
      </c>
      <c r="GE223" s="116">
        <f t="shared" si="231"/>
        <v>44</v>
      </c>
    </row>
    <row r="224" spans="164:187" ht="16.5" x14ac:dyDescent="0.2">
      <c r="FH224" s="116">
        <v>219</v>
      </c>
      <c r="FI224" s="116">
        <f t="shared" si="216"/>
        <v>53</v>
      </c>
      <c r="FJ224" s="116">
        <f t="shared" si="209"/>
        <v>3</v>
      </c>
      <c r="FK224" s="116" t="str">
        <f t="shared" si="217"/>
        <v>典韦专属武器-魂珠-6 8级</v>
      </c>
      <c r="FL224" s="116">
        <f t="shared" si="218"/>
        <v>6</v>
      </c>
      <c r="FM224" s="116">
        <f t="shared" si="219"/>
        <v>8</v>
      </c>
      <c r="FN224" s="116" t="str">
        <f t="shared" si="210"/>
        <v>金币</v>
      </c>
      <c r="FO224" s="116">
        <f t="shared" si="211"/>
        <v>13000</v>
      </c>
      <c r="FP224" s="116" t="str">
        <f t="shared" si="212"/>
        <v>专属强化石3</v>
      </c>
      <c r="FQ224" s="116">
        <f t="shared" si="213"/>
        <v>33</v>
      </c>
      <c r="FR224" s="116" t="str">
        <f t="shared" si="214"/>
        <v>专属强化石4</v>
      </c>
      <c r="FS224" s="116">
        <f t="shared" si="215"/>
        <v>7</v>
      </c>
      <c r="FT224" s="116">
        <f t="shared" si="220"/>
        <v>0.03</v>
      </c>
      <c r="FU224" s="116">
        <f t="shared" si="221"/>
        <v>1</v>
      </c>
      <c r="FV224" s="116">
        <f t="shared" si="222"/>
        <v>50</v>
      </c>
      <c r="FW224" s="116">
        <f t="shared" si="223"/>
        <v>0</v>
      </c>
      <c r="FX224" s="116">
        <f t="shared" si="224"/>
        <v>1</v>
      </c>
      <c r="FY224" s="116">
        <f t="shared" si="225"/>
        <v>12</v>
      </c>
      <c r="FZ224" s="116">
        <f t="shared" si="226"/>
        <v>1.49E-2</v>
      </c>
      <c r="GA224" s="116">
        <f t="shared" si="227"/>
        <v>1</v>
      </c>
      <c r="GB224" s="116">
        <f t="shared" si="228"/>
        <v>24</v>
      </c>
      <c r="GC224" s="116">
        <f t="shared" si="229"/>
        <v>5.9400000000000001E-2</v>
      </c>
      <c r="GD224" s="116">
        <f t="shared" si="230"/>
        <v>1</v>
      </c>
      <c r="GE224" s="116">
        <f t="shared" si="231"/>
        <v>50</v>
      </c>
    </row>
    <row r="225" spans="164:187" ht="16.5" x14ac:dyDescent="0.2">
      <c r="FH225" s="116">
        <v>220</v>
      </c>
      <c r="FI225" s="116">
        <f t="shared" si="216"/>
        <v>54</v>
      </c>
      <c r="FJ225" s="116">
        <f t="shared" si="209"/>
        <v>3</v>
      </c>
      <c r="FK225" s="116" t="str">
        <f t="shared" si="217"/>
        <v>典韦专属武器-魂珠-6 9级</v>
      </c>
      <c r="FL225" s="116">
        <f t="shared" si="218"/>
        <v>6</v>
      </c>
      <c r="FM225" s="116">
        <f t="shared" si="219"/>
        <v>9</v>
      </c>
      <c r="FN225" s="116" t="str">
        <f t="shared" si="210"/>
        <v>金币</v>
      </c>
      <c r="FO225" s="116">
        <f t="shared" si="211"/>
        <v>14000</v>
      </c>
      <c r="FP225" s="116" t="str">
        <f t="shared" si="212"/>
        <v>专属强化石3</v>
      </c>
      <c r="FQ225" s="116">
        <f t="shared" si="213"/>
        <v>38</v>
      </c>
      <c r="FR225" s="116" t="str">
        <f t="shared" si="214"/>
        <v>专属强化石4</v>
      </c>
      <c r="FS225" s="116">
        <f t="shared" si="215"/>
        <v>8</v>
      </c>
      <c r="FT225" s="116">
        <f t="shared" si="220"/>
        <v>0.02</v>
      </c>
      <c r="FU225" s="116">
        <f t="shared" si="221"/>
        <v>1</v>
      </c>
      <c r="FV225" s="116">
        <f t="shared" si="222"/>
        <v>71</v>
      </c>
      <c r="FW225" s="116">
        <f t="shared" si="223"/>
        <v>0</v>
      </c>
      <c r="FX225" s="116">
        <f t="shared" si="224"/>
        <v>1</v>
      </c>
      <c r="FY225" s="116">
        <f t="shared" si="225"/>
        <v>17</v>
      </c>
      <c r="FZ225" s="116">
        <f t="shared" si="226"/>
        <v>1.0500000000000001E-2</v>
      </c>
      <c r="GA225" s="116">
        <f t="shared" si="227"/>
        <v>1</v>
      </c>
      <c r="GB225" s="116">
        <f t="shared" si="228"/>
        <v>33</v>
      </c>
      <c r="GC225" s="116">
        <f t="shared" si="229"/>
        <v>4.2000000000000003E-2</v>
      </c>
      <c r="GD225" s="116">
        <f t="shared" si="230"/>
        <v>1</v>
      </c>
      <c r="GE225" s="116">
        <f t="shared" si="231"/>
        <v>71</v>
      </c>
    </row>
    <row r="226" spans="164:187" ht="16.5" x14ac:dyDescent="0.2">
      <c r="FH226" s="116">
        <v>221</v>
      </c>
      <c r="FI226" s="116">
        <f t="shared" si="216"/>
        <v>0</v>
      </c>
      <c r="FJ226" s="116">
        <f t="shared" si="209"/>
        <v>3</v>
      </c>
      <c r="FK226" s="116" t="str">
        <f t="shared" si="217"/>
        <v>典韦专属武器-魂珠-7 0级</v>
      </c>
      <c r="FL226" s="116">
        <f t="shared" si="218"/>
        <v>7</v>
      </c>
      <c r="FM226" s="116">
        <f t="shared" si="219"/>
        <v>0</v>
      </c>
      <c r="FN226" s="116" t="str">
        <f t="shared" si="210"/>
        <v/>
      </c>
      <c r="FO226" s="116" t="str">
        <f t="shared" si="211"/>
        <v/>
      </c>
      <c r="FP226" s="116" t="str">
        <f t="shared" si="212"/>
        <v/>
      </c>
      <c r="FQ226" s="116" t="str">
        <f t="shared" si="213"/>
        <v/>
      </c>
      <c r="FR226" s="116" t="str">
        <f t="shared" si="214"/>
        <v/>
      </c>
      <c r="FS226" s="116" t="str">
        <f t="shared" si="215"/>
        <v/>
      </c>
      <c r="FT226" s="116" t="str">
        <f t="shared" si="220"/>
        <v/>
      </c>
      <c r="FU226" s="116" t="str">
        <f t="shared" si="221"/>
        <v/>
      </c>
      <c r="FV226" s="116" t="str">
        <f t="shared" si="222"/>
        <v/>
      </c>
      <c r="FW226" s="116" t="str">
        <f t="shared" si="223"/>
        <v/>
      </c>
      <c r="FX226" s="116" t="str">
        <f t="shared" si="224"/>
        <v/>
      </c>
      <c r="FY226" s="116" t="str">
        <f t="shared" si="225"/>
        <v/>
      </c>
      <c r="FZ226" s="116" t="str">
        <f t="shared" si="226"/>
        <v/>
      </c>
      <c r="GA226" s="116" t="str">
        <f t="shared" si="227"/>
        <v/>
      </c>
      <c r="GB226" s="116" t="str">
        <f t="shared" si="228"/>
        <v/>
      </c>
      <c r="GC226" s="116" t="str">
        <f t="shared" si="229"/>
        <v/>
      </c>
      <c r="GD226" s="116" t="str">
        <f t="shared" si="230"/>
        <v/>
      </c>
      <c r="GE226" s="116" t="str">
        <f t="shared" si="231"/>
        <v/>
      </c>
    </row>
    <row r="227" spans="164:187" ht="16.5" x14ac:dyDescent="0.2">
      <c r="FH227" s="116">
        <v>222</v>
      </c>
      <c r="FI227" s="116">
        <f t="shared" si="216"/>
        <v>55</v>
      </c>
      <c r="FJ227" s="116">
        <f t="shared" si="209"/>
        <v>3</v>
      </c>
      <c r="FK227" s="116" t="str">
        <f t="shared" si="217"/>
        <v>典韦专属武器-魂珠-7 1级</v>
      </c>
      <c r="FL227" s="116">
        <f t="shared" si="218"/>
        <v>7</v>
      </c>
      <c r="FM227" s="116">
        <f t="shared" si="219"/>
        <v>1</v>
      </c>
      <c r="FN227" s="116" t="str">
        <f t="shared" si="210"/>
        <v>金币</v>
      </c>
      <c r="FO227" s="116">
        <f t="shared" si="211"/>
        <v>7000</v>
      </c>
      <c r="FP227" s="116" t="str">
        <f t="shared" si="212"/>
        <v>专属强化石3</v>
      </c>
      <c r="FQ227" s="116">
        <f t="shared" si="213"/>
        <v>6</v>
      </c>
      <c r="FR227" s="116" t="str">
        <f t="shared" si="214"/>
        <v>专属强化石4</v>
      </c>
      <c r="FS227" s="116">
        <f t="shared" si="215"/>
        <v>2</v>
      </c>
      <c r="FT227" s="116">
        <f t="shared" si="220"/>
        <v>0.17</v>
      </c>
      <c r="FU227" s="116">
        <f t="shared" si="221"/>
        <v>1</v>
      </c>
      <c r="FV227" s="116">
        <f t="shared" si="222"/>
        <v>9</v>
      </c>
      <c r="FW227" s="116">
        <f t="shared" si="223"/>
        <v>0</v>
      </c>
      <c r="FX227" s="116">
        <f t="shared" si="224"/>
        <v>1</v>
      </c>
      <c r="FY227" s="116">
        <f t="shared" si="225"/>
        <v>2</v>
      </c>
      <c r="FZ227" s="116">
        <f t="shared" si="226"/>
        <v>8.6599999999999996E-2</v>
      </c>
      <c r="GA227" s="116">
        <f t="shared" si="227"/>
        <v>1</v>
      </c>
      <c r="GB227" s="116">
        <f t="shared" si="228"/>
        <v>4</v>
      </c>
      <c r="GC227" s="116">
        <f t="shared" si="229"/>
        <v>0.3463</v>
      </c>
      <c r="GD227" s="116">
        <f t="shared" si="230"/>
        <v>1</v>
      </c>
      <c r="GE227" s="116">
        <f t="shared" si="231"/>
        <v>9</v>
      </c>
    </row>
    <row r="228" spans="164:187" ht="16.5" x14ac:dyDescent="0.2">
      <c r="FH228" s="116">
        <v>223</v>
      </c>
      <c r="FI228" s="116">
        <f t="shared" si="216"/>
        <v>56</v>
      </c>
      <c r="FJ228" s="116">
        <f t="shared" si="209"/>
        <v>3</v>
      </c>
      <c r="FK228" s="116" t="str">
        <f t="shared" si="217"/>
        <v>典韦专属武器-魂珠-7 2级</v>
      </c>
      <c r="FL228" s="116">
        <f t="shared" si="218"/>
        <v>7</v>
      </c>
      <c r="FM228" s="116">
        <f t="shared" si="219"/>
        <v>2</v>
      </c>
      <c r="FN228" s="116" t="str">
        <f t="shared" si="210"/>
        <v>金币</v>
      </c>
      <c r="FO228" s="116">
        <f t="shared" si="211"/>
        <v>8000</v>
      </c>
      <c r="FP228" s="116" t="str">
        <f t="shared" si="212"/>
        <v>专属强化石3</v>
      </c>
      <c r="FQ228" s="116">
        <f t="shared" si="213"/>
        <v>6</v>
      </c>
      <c r="FR228" s="116" t="str">
        <f t="shared" si="214"/>
        <v>专属强化石4</v>
      </c>
      <c r="FS228" s="116">
        <f t="shared" si="215"/>
        <v>2</v>
      </c>
      <c r="FT228" s="116">
        <f t="shared" si="220"/>
        <v>0.09</v>
      </c>
      <c r="FU228" s="116">
        <f t="shared" si="221"/>
        <v>1</v>
      </c>
      <c r="FV228" s="116">
        <f t="shared" si="222"/>
        <v>17</v>
      </c>
      <c r="FW228" s="116">
        <f t="shared" si="223"/>
        <v>0</v>
      </c>
      <c r="FX228" s="116">
        <f t="shared" si="224"/>
        <v>1</v>
      </c>
      <c r="FY228" s="116">
        <f t="shared" si="225"/>
        <v>4</v>
      </c>
      <c r="FZ228" s="116">
        <f t="shared" si="226"/>
        <v>4.3299999999999998E-2</v>
      </c>
      <c r="GA228" s="116">
        <f t="shared" si="227"/>
        <v>1</v>
      </c>
      <c r="GB228" s="116">
        <f t="shared" si="228"/>
        <v>8</v>
      </c>
      <c r="GC228" s="116">
        <f t="shared" si="229"/>
        <v>0.1731</v>
      </c>
      <c r="GD228" s="116">
        <f t="shared" si="230"/>
        <v>1</v>
      </c>
      <c r="GE228" s="116">
        <f t="shared" si="231"/>
        <v>17</v>
      </c>
    </row>
    <row r="229" spans="164:187" ht="16.5" x14ac:dyDescent="0.2">
      <c r="FH229" s="116">
        <v>224</v>
      </c>
      <c r="FI229" s="116">
        <f t="shared" si="216"/>
        <v>57</v>
      </c>
      <c r="FJ229" s="116">
        <f t="shared" si="209"/>
        <v>3</v>
      </c>
      <c r="FK229" s="116" t="str">
        <f t="shared" si="217"/>
        <v>典韦专属武器-魂珠-7 3级</v>
      </c>
      <c r="FL229" s="116">
        <f t="shared" si="218"/>
        <v>7</v>
      </c>
      <c r="FM229" s="116">
        <f t="shared" si="219"/>
        <v>3</v>
      </c>
      <c r="FN229" s="116" t="str">
        <f t="shared" si="210"/>
        <v>金币</v>
      </c>
      <c r="FO229" s="116">
        <f t="shared" si="211"/>
        <v>9000</v>
      </c>
      <c r="FP229" s="116" t="str">
        <f t="shared" si="212"/>
        <v>专属强化石3</v>
      </c>
      <c r="FQ229" s="116">
        <f t="shared" si="213"/>
        <v>8</v>
      </c>
      <c r="FR229" s="116" t="str">
        <f t="shared" si="214"/>
        <v>专属强化石4</v>
      </c>
      <c r="FS229" s="116">
        <f t="shared" si="215"/>
        <v>3</v>
      </c>
      <c r="FT229" s="116">
        <f t="shared" si="220"/>
        <v>0.09</v>
      </c>
      <c r="FU229" s="116">
        <f t="shared" si="221"/>
        <v>1</v>
      </c>
      <c r="FV229" s="116">
        <f t="shared" si="222"/>
        <v>17</v>
      </c>
      <c r="FW229" s="116">
        <f t="shared" si="223"/>
        <v>0</v>
      </c>
      <c r="FX229" s="116">
        <f t="shared" si="224"/>
        <v>1</v>
      </c>
      <c r="FY229" s="116">
        <f t="shared" si="225"/>
        <v>4</v>
      </c>
      <c r="FZ229" s="116">
        <f t="shared" si="226"/>
        <v>4.3299999999999998E-2</v>
      </c>
      <c r="GA229" s="116">
        <f t="shared" si="227"/>
        <v>1</v>
      </c>
      <c r="GB229" s="116">
        <f t="shared" si="228"/>
        <v>8</v>
      </c>
      <c r="GC229" s="116">
        <f t="shared" si="229"/>
        <v>0.1731</v>
      </c>
      <c r="GD229" s="116">
        <f t="shared" si="230"/>
        <v>1</v>
      </c>
      <c r="GE229" s="116">
        <f t="shared" si="231"/>
        <v>17</v>
      </c>
    </row>
    <row r="230" spans="164:187" ht="16.5" x14ac:dyDescent="0.2">
      <c r="FH230" s="116">
        <v>225</v>
      </c>
      <c r="FI230" s="116">
        <f t="shared" si="216"/>
        <v>58</v>
      </c>
      <c r="FJ230" s="116">
        <f t="shared" si="209"/>
        <v>3</v>
      </c>
      <c r="FK230" s="116" t="str">
        <f t="shared" si="217"/>
        <v>典韦专属武器-魂珠-7 4级</v>
      </c>
      <c r="FL230" s="116">
        <f t="shared" si="218"/>
        <v>7</v>
      </c>
      <c r="FM230" s="116">
        <f t="shared" si="219"/>
        <v>4</v>
      </c>
      <c r="FN230" s="116" t="str">
        <f t="shared" si="210"/>
        <v>金币</v>
      </c>
      <c r="FO230" s="116">
        <f t="shared" si="211"/>
        <v>10000</v>
      </c>
      <c r="FP230" s="116" t="str">
        <f t="shared" si="212"/>
        <v>专属强化石3</v>
      </c>
      <c r="FQ230" s="116">
        <f t="shared" si="213"/>
        <v>11</v>
      </c>
      <c r="FR230" s="116" t="str">
        <f t="shared" si="214"/>
        <v>专属强化石4</v>
      </c>
      <c r="FS230" s="116">
        <f t="shared" si="215"/>
        <v>4</v>
      </c>
      <c r="FT230" s="116">
        <f t="shared" si="220"/>
        <v>7.0000000000000007E-2</v>
      </c>
      <c r="FU230" s="116">
        <f t="shared" si="221"/>
        <v>1</v>
      </c>
      <c r="FV230" s="116">
        <f t="shared" si="222"/>
        <v>22</v>
      </c>
      <c r="FW230" s="116">
        <f t="shared" si="223"/>
        <v>0</v>
      </c>
      <c r="FX230" s="116">
        <f t="shared" si="224"/>
        <v>1</v>
      </c>
      <c r="FY230" s="116">
        <f t="shared" si="225"/>
        <v>5</v>
      </c>
      <c r="FZ230" s="116">
        <f t="shared" si="226"/>
        <v>3.4599999999999999E-2</v>
      </c>
      <c r="GA230" s="116">
        <f t="shared" si="227"/>
        <v>1</v>
      </c>
      <c r="GB230" s="116">
        <f t="shared" si="228"/>
        <v>10</v>
      </c>
      <c r="GC230" s="116">
        <f t="shared" si="229"/>
        <v>0.13850000000000001</v>
      </c>
      <c r="GD230" s="116">
        <f t="shared" si="230"/>
        <v>1</v>
      </c>
      <c r="GE230" s="116">
        <f t="shared" si="231"/>
        <v>22</v>
      </c>
    </row>
    <row r="231" spans="164:187" ht="16.5" x14ac:dyDescent="0.2">
      <c r="FH231" s="116">
        <v>226</v>
      </c>
      <c r="FI231" s="116">
        <f t="shared" si="216"/>
        <v>59</v>
      </c>
      <c r="FJ231" s="116">
        <f t="shared" si="209"/>
        <v>3</v>
      </c>
      <c r="FK231" s="116" t="str">
        <f t="shared" si="217"/>
        <v>典韦专属武器-魂珠-7 5级</v>
      </c>
      <c r="FL231" s="116">
        <f t="shared" si="218"/>
        <v>7</v>
      </c>
      <c r="FM231" s="116">
        <f t="shared" si="219"/>
        <v>5</v>
      </c>
      <c r="FN231" s="116" t="str">
        <f t="shared" si="210"/>
        <v>金币</v>
      </c>
      <c r="FO231" s="116">
        <f t="shared" si="211"/>
        <v>11000</v>
      </c>
      <c r="FP231" s="116" t="str">
        <f t="shared" si="212"/>
        <v>专属强化石3</v>
      </c>
      <c r="FQ231" s="116">
        <f t="shared" si="213"/>
        <v>11</v>
      </c>
      <c r="FR231" s="116" t="str">
        <f t="shared" si="214"/>
        <v>专属强化石4</v>
      </c>
      <c r="FS231" s="116">
        <f t="shared" si="215"/>
        <v>4</v>
      </c>
      <c r="FT231" s="116">
        <f t="shared" si="220"/>
        <v>0.04</v>
      </c>
      <c r="FU231" s="116">
        <f t="shared" si="221"/>
        <v>1</v>
      </c>
      <c r="FV231" s="116">
        <f t="shared" si="222"/>
        <v>35</v>
      </c>
      <c r="FW231" s="116">
        <f t="shared" si="223"/>
        <v>0</v>
      </c>
      <c r="FX231" s="116">
        <f t="shared" si="224"/>
        <v>1</v>
      </c>
      <c r="FY231" s="116">
        <f t="shared" si="225"/>
        <v>8</v>
      </c>
      <c r="FZ231" s="116">
        <f t="shared" si="226"/>
        <v>2.1600000000000001E-2</v>
      </c>
      <c r="GA231" s="116">
        <f t="shared" si="227"/>
        <v>1</v>
      </c>
      <c r="GB231" s="116">
        <f t="shared" si="228"/>
        <v>16</v>
      </c>
      <c r="GC231" s="116">
        <f t="shared" si="229"/>
        <v>8.6599999999999996E-2</v>
      </c>
      <c r="GD231" s="116">
        <f t="shared" si="230"/>
        <v>1</v>
      </c>
      <c r="GE231" s="116">
        <f t="shared" si="231"/>
        <v>35</v>
      </c>
    </row>
    <row r="232" spans="164:187" ht="16.5" x14ac:dyDescent="0.2">
      <c r="FH232" s="116">
        <v>227</v>
      </c>
      <c r="FI232" s="116">
        <f t="shared" si="216"/>
        <v>60</v>
      </c>
      <c r="FJ232" s="116">
        <f t="shared" si="209"/>
        <v>3</v>
      </c>
      <c r="FK232" s="116" t="str">
        <f t="shared" si="217"/>
        <v>典韦专属武器-魂珠-7 6级</v>
      </c>
      <c r="FL232" s="116">
        <f t="shared" si="218"/>
        <v>7</v>
      </c>
      <c r="FM232" s="116">
        <f t="shared" si="219"/>
        <v>6</v>
      </c>
      <c r="FN232" s="116" t="str">
        <f t="shared" si="210"/>
        <v>金币</v>
      </c>
      <c r="FO232" s="116">
        <f t="shared" si="211"/>
        <v>12000</v>
      </c>
      <c r="FP232" s="116" t="str">
        <f t="shared" si="212"/>
        <v>专属强化石3</v>
      </c>
      <c r="FQ232" s="116">
        <f t="shared" si="213"/>
        <v>14</v>
      </c>
      <c r="FR232" s="116" t="str">
        <f t="shared" si="214"/>
        <v>专属强化石4</v>
      </c>
      <c r="FS232" s="116">
        <f t="shared" si="215"/>
        <v>5</v>
      </c>
      <c r="FT232" s="116">
        <f t="shared" si="220"/>
        <v>0.03</v>
      </c>
      <c r="FU232" s="116">
        <f t="shared" si="221"/>
        <v>1</v>
      </c>
      <c r="FV232" s="116">
        <f t="shared" si="222"/>
        <v>45</v>
      </c>
      <c r="FW232" s="116">
        <f t="shared" si="223"/>
        <v>0</v>
      </c>
      <c r="FX232" s="116">
        <f t="shared" si="224"/>
        <v>1</v>
      </c>
      <c r="FY232" s="116">
        <f t="shared" si="225"/>
        <v>11</v>
      </c>
      <c r="FZ232" s="116">
        <f t="shared" si="226"/>
        <v>1.66E-2</v>
      </c>
      <c r="GA232" s="116">
        <f t="shared" si="227"/>
        <v>1</v>
      </c>
      <c r="GB232" s="116">
        <f t="shared" si="228"/>
        <v>21</v>
      </c>
      <c r="GC232" s="116">
        <f t="shared" si="229"/>
        <v>6.6600000000000006E-2</v>
      </c>
      <c r="GD232" s="116">
        <f t="shared" si="230"/>
        <v>1</v>
      </c>
      <c r="GE232" s="116">
        <f t="shared" si="231"/>
        <v>45</v>
      </c>
    </row>
    <row r="233" spans="164:187" ht="16.5" x14ac:dyDescent="0.2">
      <c r="FH233" s="116">
        <v>228</v>
      </c>
      <c r="FI233" s="116">
        <f t="shared" si="216"/>
        <v>61</v>
      </c>
      <c r="FJ233" s="116">
        <f t="shared" si="209"/>
        <v>3</v>
      </c>
      <c r="FK233" s="116" t="str">
        <f t="shared" si="217"/>
        <v>典韦专属武器-魂珠-7 7级</v>
      </c>
      <c r="FL233" s="116">
        <f t="shared" si="218"/>
        <v>7</v>
      </c>
      <c r="FM233" s="116">
        <f t="shared" si="219"/>
        <v>7</v>
      </c>
      <c r="FN233" s="116" t="str">
        <f t="shared" si="210"/>
        <v>金币</v>
      </c>
      <c r="FO233" s="116">
        <f t="shared" si="211"/>
        <v>13000</v>
      </c>
      <c r="FP233" s="116" t="str">
        <f t="shared" si="212"/>
        <v>专属强化石3</v>
      </c>
      <c r="FQ233" s="116">
        <f t="shared" si="213"/>
        <v>20</v>
      </c>
      <c r="FR233" s="116" t="str">
        <f t="shared" si="214"/>
        <v>专属强化石4</v>
      </c>
      <c r="FS233" s="116">
        <f t="shared" si="215"/>
        <v>7</v>
      </c>
      <c r="FT233" s="116">
        <f t="shared" si="220"/>
        <v>0.03</v>
      </c>
      <c r="FU233" s="116">
        <f t="shared" si="221"/>
        <v>1</v>
      </c>
      <c r="FV233" s="116">
        <f t="shared" si="222"/>
        <v>52</v>
      </c>
      <c r="FW233" s="116">
        <f t="shared" si="223"/>
        <v>0</v>
      </c>
      <c r="FX233" s="116">
        <f t="shared" si="224"/>
        <v>1</v>
      </c>
      <c r="FY233" s="116">
        <f t="shared" si="225"/>
        <v>12</v>
      </c>
      <c r="FZ233" s="116">
        <f t="shared" si="226"/>
        <v>1.44E-2</v>
      </c>
      <c r="GA233" s="116">
        <f t="shared" si="227"/>
        <v>1</v>
      </c>
      <c r="GB233" s="116">
        <f t="shared" si="228"/>
        <v>24</v>
      </c>
      <c r="GC233" s="116">
        <f t="shared" si="229"/>
        <v>5.7700000000000001E-2</v>
      </c>
      <c r="GD233" s="116">
        <f t="shared" si="230"/>
        <v>1</v>
      </c>
      <c r="GE233" s="116">
        <f t="shared" si="231"/>
        <v>52</v>
      </c>
    </row>
    <row r="234" spans="164:187" ht="16.5" x14ac:dyDescent="0.2">
      <c r="FH234" s="116">
        <v>229</v>
      </c>
      <c r="FI234" s="116">
        <f t="shared" si="216"/>
        <v>62</v>
      </c>
      <c r="FJ234" s="116">
        <f t="shared" si="209"/>
        <v>3</v>
      </c>
      <c r="FK234" s="116" t="str">
        <f t="shared" si="217"/>
        <v>典韦专属武器-魂珠-7 8级</v>
      </c>
      <c r="FL234" s="116">
        <f t="shared" si="218"/>
        <v>7</v>
      </c>
      <c r="FM234" s="116">
        <f t="shared" si="219"/>
        <v>8</v>
      </c>
      <c r="FN234" s="116" t="str">
        <f t="shared" si="210"/>
        <v>金币</v>
      </c>
      <c r="FO234" s="116">
        <f t="shared" si="211"/>
        <v>14000</v>
      </c>
      <c r="FP234" s="116" t="str">
        <f t="shared" si="212"/>
        <v>专属强化石3</v>
      </c>
      <c r="FQ234" s="116">
        <f t="shared" si="213"/>
        <v>23</v>
      </c>
      <c r="FR234" s="116" t="str">
        <f t="shared" si="214"/>
        <v>专属强化石4</v>
      </c>
      <c r="FS234" s="116">
        <f t="shared" si="215"/>
        <v>8</v>
      </c>
      <c r="FT234" s="116">
        <f t="shared" si="220"/>
        <v>0.02</v>
      </c>
      <c r="FU234" s="116">
        <f t="shared" si="221"/>
        <v>1</v>
      </c>
      <c r="FV234" s="116">
        <f t="shared" si="222"/>
        <v>74</v>
      </c>
      <c r="FW234" s="116">
        <f t="shared" si="223"/>
        <v>0</v>
      </c>
      <c r="FX234" s="116">
        <f t="shared" si="224"/>
        <v>1</v>
      </c>
      <c r="FY234" s="116">
        <f t="shared" si="225"/>
        <v>17</v>
      </c>
      <c r="FZ234" s="116">
        <f t="shared" si="226"/>
        <v>1.0200000000000001E-2</v>
      </c>
      <c r="GA234" s="116">
        <f t="shared" si="227"/>
        <v>1</v>
      </c>
      <c r="GB234" s="116">
        <f t="shared" si="228"/>
        <v>34</v>
      </c>
      <c r="GC234" s="116">
        <f t="shared" si="229"/>
        <v>4.07E-2</v>
      </c>
      <c r="GD234" s="116">
        <f t="shared" si="230"/>
        <v>1</v>
      </c>
      <c r="GE234" s="116">
        <f t="shared" si="231"/>
        <v>74</v>
      </c>
    </row>
    <row r="235" spans="164:187" ht="16.5" x14ac:dyDescent="0.2">
      <c r="FH235" s="116">
        <v>230</v>
      </c>
      <c r="FI235" s="116">
        <f t="shared" si="216"/>
        <v>63</v>
      </c>
      <c r="FJ235" s="116">
        <f t="shared" si="209"/>
        <v>3</v>
      </c>
      <c r="FK235" s="116" t="str">
        <f t="shared" si="217"/>
        <v>典韦专属武器-魂珠-7 9级</v>
      </c>
      <c r="FL235" s="116">
        <f t="shared" si="218"/>
        <v>7</v>
      </c>
      <c r="FM235" s="116">
        <f t="shared" si="219"/>
        <v>9</v>
      </c>
      <c r="FN235" s="116" t="str">
        <f t="shared" si="210"/>
        <v>金币</v>
      </c>
      <c r="FO235" s="116">
        <f t="shared" si="211"/>
        <v>15000</v>
      </c>
      <c r="FP235" s="116" t="str">
        <f t="shared" si="212"/>
        <v>专属强化石3</v>
      </c>
      <c r="FQ235" s="116">
        <f t="shared" si="213"/>
        <v>28</v>
      </c>
      <c r="FR235" s="116" t="str">
        <f t="shared" si="214"/>
        <v>专属强化石4</v>
      </c>
      <c r="FS235" s="116">
        <f t="shared" si="215"/>
        <v>10</v>
      </c>
      <c r="FT235" s="116">
        <f t="shared" si="220"/>
        <v>0.02</v>
      </c>
      <c r="FU235" s="116">
        <f t="shared" si="221"/>
        <v>1</v>
      </c>
      <c r="FV235" s="116">
        <f t="shared" si="222"/>
        <v>95</v>
      </c>
      <c r="FW235" s="116">
        <f t="shared" si="223"/>
        <v>0</v>
      </c>
      <c r="FX235" s="116">
        <f t="shared" si="224"/>
        <v>1</v>
      </c>
      <c r="FY235" s="116">
        <f t="shared" si="225"/>
        <v>22</v>
      </c>
      <c r="FZ235" s="116">
        <f t="shared" si="226"/>
        <v>7.9000000000000008E-3</v>
      </c>
      <c r="GA235" s="116">
        <f t="shared" si="227"/>
        <v>1</v>
      </c>
      <c r="GB235" s="116">
        <f t="shared" si="228"/>
        <v>44</v>
      </c>
      <c r="GC235" s="116">
        <f t="shared" si="229"/>
        <v>3.15E-2</v>
      </c>
      <c r="GD235" s="116">
        <f t="shared" si="230"/>
        <v>1</v>
      </c>
      <c r="GE235" s="116">
        <f t="shared" si="231"/>
        <v>95</v>
      </c>
    </row>
    <row r="236" spans="164:187" ht="16.5" x14ac:dyDescent="0.2">
      <c r="FH236" s="116">
        <v>231</v>
      </c>
      <c r="FI236" s="116">
        <f t="shared" si="216"/>
        <v>0</v>
      </c>
      <c r="FJ236" s="116">
        <f t="shared" si="209"/>
        <v>3</v>
      </c>
      <c r="FK236" s="116" t="str">
        <f t="shared" si="217"/>
        <v>典韦专属武器-魂珠-8 0级</v>
      </c>
      <c r="FL236" s="116">
        <f t="shared" si="218"/>
        <v>8</v>
      </c>
      <c r="FM236" s="116">
        <f t="shared" si="219"/>
        <v>0</v>
      </c>
      <c r="FN236" s="116" t="str">
        <f t="shared" si="210"/>
        <v/>
      </c>
      <c r="FO236" s="116" t="str">
        <f t="shared" si="211"/>
        <v/>
      </c>
      <c r="FP236" s="116" t="str">
        <f t="shared" si="212"/>
        <v/>
      </c>
      <c r="FQ236" s="116" t="str">
        <f t="shared" si="213"/>
        <v/>
      </c>
      <c r="FR236" s="116" t="str">
        <f t="shared" si="214"/>
        <v/>
      </c>
      <c r="FS236" s="116" t="str">
        <f t="shared" si="215"/>
        <v/>
      </c>
      <c r="FT236" s="116" t="str">
        <f t="shared" si="220"/>
        <v/>
      </c>
      <c r="FU236" s="116" t="str">
        <f t="shared" si="221"/>
        <v/>
      </c>
      <c r="FV236" s="116" t="str">
        <f t="shared" si="222"/>
        <v/>
      </c>
      <c r="FW236" s="116" t="str">
        <f t="shared" si="223"/>
        <v/>
      </c>
      <c r="FX236" s="116" t="str">
        <f t="shared" si="224"/>
        <v/>
      </c>
      <c r="FY236" s="116" t="str">
        <f t="shared" si="225"/>
        <v/>
      </c>
      <c r="FZ236" s="116" t="str">
        <f t="shared" si="226"/>
        <v/>
      </c>
      <c r="GA236" s="116" t="str">
        <f t="shared" si="227"/>
        <v/>
      </c>
      <c r="GB236" s="116" t="str">
        <f t="shared" si="228"/>
        <v/>
      </c>
      <c r="GC236" s="116" t="str">
        <f t="shared" si="229"/>
        <v/>
      </c>
      <c r="GD236" s="116" t="str">
        <f t="shared" si="230"/>
        <v/>
      </c>
      <c r="GE236" s="116" t="str">
        <f t="shared" si="231"/>
        <v/>
      </c>
    </row>
    <row r="237" spans="164:187" ht="16.5" x14ac:dyDescent="0.2">
      <c r="FH237" s="116">
        <v>232</v>
      </c>
      <c r="FI237" s="116">
        <f t="shared" si="216"/>
        <v>64</v>
      </c>
      <c r="FJ237" s="116">
        <f t="shared" si="209"/>
        <v>3</v>
      </c>
      <c r="FK237" s="116" t="str">
        <f t="shared" si="217"/>
        <v>典韦专属武器-魂珠-8 1级</v>
      </c>
      <c r="FL237" s="116">
        <f t="shared" si="218"/>
        <v>8</v>
      </c>
      <c r="FM237" s="116">
        <f t="shared" si="219"/>
        <v>1</v>
      </c>
      <c r="FN237" s="116" t="str">
        <f t="shared" si="210"/>
        <v>金币</v>
      </c>
      <c r="FO237" s="116">
        <f t="shared" si="211"/>
        <v>8000</v>
      </c>
      <c r="FP237" s="116" t="str">
        <f t="shared" si="212"/>
        <v>专属强化石4</v>
      </c>
      <c r="FQ237" s="116">
        <f t="shared" si="213"/>
        <v>5</v>
      </c>
      <c r="FR237" s="116" t="str">
        <f t="shared" si="214"/>
        <v/>
      </c>
      <c r="FS237" s="116" t="str">
        <f t="shared" si="215"/>
        <v/>
      </c>
      <c r="FT237" s="116">
        <f t="shared" si="220"/>
        <v>0.1</v>
      </c>
      <c r="FU237" s="116">
        <f t="shared" si="221"/>
        <v>1</v>
      </c>
      <c r="FV237" s="116">
        <f t="shared" si="222"/>
        <v>15</v>
      </c>
      <c r="FW237" s="116">
        <f t="shared" si="223"/>
        <v>0</v>
      </c>
      <c r="FX237" s="116">
        <f t="shared" si="224"/>
        <v>1</v>
      </c>
      <c r="FY237" s="116">
        <f t="shared" si="225"/>
        <v>4</v>
      </c>
      <c r="FZ237" s="116">
        <f t="shared" si="226"/>
        <v>4.9200000000000001E-2</v>
      </c>
      <c r="GA237" s="116">
        <f t="shared" si="227"/>
        <v>1</v>
      </c>
      <c r="GB237" s="116">
        <f t="shared" si="228"/>
        <v>7</v>
      </c>
      <c r="GC237" s="116">
        <f t="shared" si="229"/>
        <v>0.1968</v>
      </c>
      <c r="GD237" s="116">
        <f t="shared" si="230"/>
        <v>1</v>
      </c>
      <c r="GE237" s="116">
        <f t="shared" si="231"/>
        <v>15</v>
      </c>
    </row>
    <row r="238" spans="164:187" ht="16.5" x14ac:dyDescent="0.2">
      <c r="FH238" s="116">
        <v>233</v>
      </c>
      <c r="FI238" s="116">
        <f t="shared" si="216"/>
        <v>65</v>
      </c>
      <c r="FJ238" s="116">
        <f t="shared" si="209"/>
        <v>3</v>
      </c>
      <c r="FK238" s="116" t="str">
        <f t="shared" si="217"/>
        <v>典韦专属武器-魂珠-8 2级</v>
      </c>
      <c r="FL238" s="116">
        <f t="shared" si="218"/>
        <v>8</v>
      </c>
      <c r="FM238" s="116">
        <f t="shared" si="219"/>
        <v>2</v>
      </c>
      <c r="FN238" s="116" t="str">
        <f t="shared" si="210"/>
        <v>金币</v>
      </c>
      <c r="FO238" s="116">
        <f t="shared" si="211"/>
        <v>9000</v>
      </c>
      <c r="FP238" s="116" t="str">
        <f t="shared" si="212"/>
        <v>专属强化石4</v>
      </c>
      <c r="FQ238" s="116">
        <f t="shared" si="213"/>
        <v>8</v>
      </c>
      <c r="FR238" s="116" t="str">
        <f t="shared" si="214"/>
        <v/>
      </c>
      <c r="FS238" s="116" t="str">
        <f t="shared" si="215"/>
        <v/>
      </c>
      <c r="FT238" s="116">
        <f t="shared" si="220"/>
        <v>0.08</v>
      </c>
      <c r="FU238" s="116">
        <f t="shared" si="221"/>
        <v>1</v>
      </c>
      <c r="FV238" s="116">
        <f t="shared" si="222"/>
        <v>19</v>
      </c>
      <c r="FW238" s="116">
        <f t="shared" si="223"/>
        <v>0</v>
      </c>
      <c r="FX238" s="116">
        <f t="shared" si="224"/>
        <v>1</v>
      </c>
      <c r="FY238" s="116">
        <f t="shared" si="225"/>
        <v>4</v>
      </c>
      <c r="FZ238" s="116">
        <f t="shared" si="226"/>
        <v>3.9399999999999998E-2</v>
      </c>
      <c r="GA238" s="116">
        <f t="shared" si="227"/>
        <v>1</v>
      </c>
      <c r="GB238" s="116">
        <f t="shared" si="228"/>
        <v>9</v>
      </c>
      <c r="GC238" s="116">
        <f t="shared" si="229"/>
        <v>0.15740000000000001</v>
      </c>
      <c r="GD238" s="116">
        <f t="shared" si="230"/>
        <v>1</v>
      </c>
      <c r="GE238" s="116">
        <f t="shared" si="231"/>
        <v>19</v>
      </c>
    </row>
    <row r="239" spans="164:187" ht="16.5" x14ac:dyDescent="0.2">
      <c r="FH239" s="116">
        <v>234</v>
      </c>
      <c r="FI239" s="116">
        <f t="shared" si="216"/>
        <v>66</v>
      </c>
      <c r="FJ239" s="116">
        <f t="shared" si="209"/>
        <v>3</v>
      </c>
      <c r="FK239" s="116" t="str">
        <f t="shared" si="217"/>
        <v>典韦专属武器-魂珠-8 3级</v>
      </c>
      <c r="FL239" s="116">
        <f t="shared" si="218"/>
        <v>8</v>
      </c>
      <c r="FM239" s="116">
        <f t="shared" si="219"/>
        <v>3</v>
      </c>
      <c r="FN239" s="116" t="str">
        <f t="shared" si="210"/>
        <v>金币</v>
      </c>
      <c r="FO239" s="116">
        <f t="shared" si="211"/>
        <v>10000</v>
      </c>
      <c r="FP239" s="116" t="str">
        <f t="shared" si="212"/>
        <v>专属强化石4</v>
      </c>
      <c r="FQ239" s="116">
        <f t="shared" si="213"/>
        <v>10</v>
      </c>
      <c r="FR239" s="116" t="str">
        <f t="shared" si="214"/>
        <v/>
      </c>
      <c r="FS239" s="116" t="str">
        <f t="shared" si="215"/>
        <v/>
      </c>
      <c r="FT239" s="116">
        <f t="shared" si="220"/>
        <v>7.0000000000000007E-2</v>
      </c>
      <c r="FU239" s="116">
        <f t="shared" si="221"/>
        <v>1</v>
      </c>
      <c r="FV239" s="116">
        <f t="shared" si="222"/>
        <v>23</v>
      </c>
      <c r="FW239" s="116">
        <f t="shared" si="223"/>
        <v>0</v>
      </c>
      <c r="FX239" s="116">
        <f t="shared" si="224"/>
        <v>1</v>
      </c>
      <c r="FY239" s="116">
        <f t="shared" si="225"/>
        <v>5</v>
      </c>
      <c r="FZ239" s="116">
        <f t="shared" si="226"/>
        <v>3.2800000000000003E-2</v>
      </c>
      <c r="GA239" s="116">
        <f t="shared" si="227"/>
        <v>1</v>
      </c>
      <c r="GB239" s="116">
        <f t="shared" si="228"/>
        <v>11</v>
      </c>
      <c r="GC239" s="116">
        <f t="shared" si="229"/>
        <v>0.13120000000000001</v>
      </c>
      <c r="GD239" s="116">
        <f t="shared" si="230"/>
        <v>1</v>
      </c>
      <c r="GE239" s="116">
        <f t="shared" si="231"/>
        <v>23</v>
      </c>
    </row>
    <row r="240" spans="164:187" ht="16.5" x14ac:dyDescent="0.2">
      <c r="FH240" s="116">
        <v>235</v>
      </c>
      <c r="FI240" s="116">
        <f t="shared" si="216"/>
        <v>67</v>
      </c>
      <c r="FJ240" s="116">
        <f t="shared" si="209"/>
        <v>3</v>
      </c>
      <c r="FK240" s="116" t="str">
        <f t="shared" si="217"/>
        <v>典韦专属武器-魂珠-8 4级</v>
      </c>
      <c r="FL240" s="116">
        <f t="shared" si="218"/>
        <v>8</v>
      </c>
      <c r="FM240" s="116">
        <f t="shared" si="219"/>
        <v>4</v>
      </c>
      <c r="FN240" s="116" t="str">
        <f t="shared" si="210"/>
        <v>金币</v>
      </c>
      <c r="FO240" s="116">
        <f t="shared" si="211"/>
        <v>11000</v>
      </c>
      <c r="FP240" s="116" t="str">
        <f t="shared" si="212"/>
        <v>专属强化石4</v>
      </c>
      <c r="FQ240" s="116">
        <f t="shared" si="213"/>
        <v>12</v>
      </c>
      <c r="FR240" s="116" t="str">
        <f t="shared" si="214"/>
        <v/>
      </c>
      <c r="FS240" s="116" t="str">
        <f t="shared" si="215"/>
        <v/>
      </c>
      <c r="FT240" s="116">
        <f t="shared" si="220"/>
        <v>0.05</v>
      </c>
      <c r="FU240" s="116">
        <f t="shared" si="221"/>
        <v>1</v>
      </c>
      <c r="FV240" s="116">
        <f t="shared" si="222"/>
        <v>32</v>
      </c>
      <c r="FW240" s="116">
        <f t="shared" si="223"/>
        <v>0</v>
      </c>
      <c r="FX240" s="116">
        <f t="shared" si="224"/>
        <v>1</v>
      </c>
      <c r="FY240" s="116">
        <f t="shared" si="225"/>
        <v>7</v>
      </c>
      <c r="FZ240" s="116">
        <f t="shared" si="226"/>
        <v>2.3599999999999999E-2</v>
      </c>
      <c r="GA240" s="116">
        <f t="shared" si="227"/>
        <v>1</v>
      </c>
      <c r="GB240" s="116">
        <f t="shared" si="228"/>
        <v>15</v>
      </c>
      <c r="GC240" s="116">
        <f t="shared" si="229"/>
        <v>9.4399999999999998E-2</v>
      </c>
      <c r="GD240" s="116">
        <f t="shared" si="230"/>
        <v>1</v>
      </c>
      <c r="GE240" s="116">
        <f t="shared" si="231"/>
        <v>32</v>
      </c>
    </row>
    <row r="241" spans="164:187" ht="16.5" x14ac:dyDescent="0.2">
      <c r="FH241" s="116">
        <v>236</v>
      </c>
      <c r="FI241" s="116">
        <f t="shared" si="216"/>
        <v>68</v>
      </c>
      <c r="FJ241" s="116">
        <f t="shared" si="209"/>
        <v>3</v>
      </c>
      <c r="FK241" s="116" t="str">
        <f t="shared" si="217"/>
        <v>典韦专属武器-魂珠-8 5级</v>
      </c>
      <c r="FL241" s="116">
        <f t="shared" si="218"/>
        <v>8</v>
      </c>
      <c r="FM241" s="116">
        <f t="shared" si="219"/>
        <v>5</v>
      </c>
      <c r="FN241" s="116" t="str">
        <f t="shared" si="210"/>
        <v>金币</v>
      </c>
      <c r="FO241" s="116">
        <f t="shared" si="211"/>
        <v>12000</v>
      </c>
      <c r="FP241" s="116" t="str">
        <f t="shared" si="212"/>
        <v>专属强化石4</v>
      </c>
      <c r="FQ241" s="116">
        <f t="shared" si="213"/>
        <v>15</v>
      </c>
      <c r="FR241" s="116" t="str">
        <f t="shared" si="214"/>
        <v/>
      </c>
      <c r="FS241" s="116" t="str">
        <f t="shared" si="215"/>
        <v/>
      </c>
      <c r="FT241" s="116">
        <f t="shared" si="220"/>
        <v>0.04</v>
      </c>
      <c r="FU241" s="116">
        <f t="shared" si="221"/>
        <v>1</v>
      </c>
      <c r="FV241" s="116">
        <f t="shared" si="222"/>
        <v>41</v>
      </c>
      <c r="FW241" s="116">
        <f t="shared" si="223"/>
        <v>0</v>
      </c>
      <c r="FX241" s="116">
        <f t="shared" si="224"/>
        <v>1</v>
      </c>
      <c r="FY241" s="116">
        <f t="shared" si="225"/>
        <v>9</v>
      </c>
      <c r="FZ241" s="116">
        <f t="shared" si="226"/>
        <v>1.84E-2</v>
      </c>
      <c r="GA241" s="116">
        <f t="shared" si="227"/>
        <v>1</v>
      </c>
      <c r="GB241" s="116">
        <f t="shared" si="228"/>
        <v>19</v>
      </c>
      <c r="GC241" s="116">
        <f t="shared" si="229"/>
        <v>7.3800000000000004E-2</v>
      </c>
      <c r="GD241" s="116">
        <f t="shared" si="230"/>
        <v>1</v>
      </c>
      <c r="GE241" s="116">
        <f t="shared" si="231"/>
        <v>41</v>
      </c>
    </row>
    <row r="242" spans="164:187" ht="16.5" x14ac:dyDescent="0.2">
      <c r="FH242" s="116">
        <v>237</v>
      </c>
      <c r="FI242" s="116">
        <f t="shared" si="216"/>
        <v>69</v>
      </c>
      <c r="FJ242" s="116">
        <f t="shared" si="209"/>
        <v>3</v>
      </c>
      <c r="FK242" s="116" t="str">
        <f t="shared" si="217"/>
        <v>典韦专属武器-魂珠-8 6级</v>
      </c>
      <c r="FL242" s="116">
        <f t="shared" si="218"/>
        <v>8</v>
      </c>
      <c r="FM242" s="116">
        <f t="shared" si="219"/>
        <v>6</v>
      </c>
      <c r="FN242" s="116" t="str">
        <f t="shared" si="210"/>
        <v>金币</v>
      </c>
      <c r="FO242" s="116">
        <f t="shared" si="211"/>
        <v>13000</v>
      </c>
      <c r="FP242" s="116" t="str">
        <f t="shared" si="212"/>
        <v>专属强化石4</v>
      </c>
      <c r="FQ242" s="116">
        <f t="shared" si="213"/>
        <v>18</v>
      </c>
      <c r="FR242" s="116" t="str">
        <f t="shared" si="214"/>
        <v/>
      </c>
      <c r="FS242" s="116" t="str">
        <f t="shared" si="215"/>
        <v/>
      </c>
      <c r="FT242" s="116">
        <f t="shared" si="220"/>
        <v>0.03</v>
      </c>
      <c r="FU242" s="116">
        <f t="shared" si="221"/>
        <v>1</v>
      </c>
      <c r="FV242" s="116">
        <f t="shared" si="222"/>
        <v>55</v>
      </c>
      <c r="FW242" s="116">
        <f t="shared" si="223"/>
        <v>0</v>
      </c>
      <c r="FX242" s="116">
        <f t="shared" si="224"/>
        <v>1</v>
      </c>
      <c r="FY242" s="116">
        <f t="shared" si="225"/>
        <v>13</v>
      </c>
      <c r="FZ242" s="116">
        <f t="shared" si="226"/>
        <v>1.3599999999999999E-2</v>
      </c>
      <c r="GA242" s="116">
        <f t="shared" si="227"/>
        <v>1</v>
      </c>
      <c r="GB242" s="116">
        <f t="shared" si="228"/>
        <v>26</v>
      </c>
      <c r="GC242" s="116">
        <f t="shared" si="229"/>
        <v>5.45E-2</v>
      </c>
      <c r="GD242" s="116">
        <f t="shared" si="230"/>
        <v>1</v>
      </c>
      <c r="GE242" s="116">
        <f t="shared" si="231"/>
        <v>55</v>
      </c>
    </row>
    <row r="243" spans="164:187" ht="16.5" x14ac:dyDescent="0.2">
      <c r="FH243" s="116">
        <v>238</v>
      </c>
      <c r="FI243" s="116">
        <f t="shared" si="216"/>
        <v>70</v>
      </c>
      <c r="FJ243" s="116">
        <f t="shared" si="209"/>
        <v>3</v>
      </c>
      <c r="FK243" s="116" t="str">
        <f t="shared" si="217"/>
        <v>典韦专属武器-魂珠-8 7级</v>
      </c>
      <c r="FL243" s="116">
        <f t="shared" si="218"/>
        <v>8</v>
      </c>
      <c r="FM243" s="116">
        <f t="shared" si="219"/>
        <v>7</v>
      </c>
      <c r="FN243" s="116" t="str">
        <f t="shared" si="210"/>
        <v>金币</v>
      </c>
      <c r="FO243" s="116">
        <f t="shared" si="211"/>
        <v>14000</v>
      </c>
      <c r="FP243" s="116" t="str">
        <f t="shared" si="212"/>
        <v>专属强化石4</v>
      </c>
      <c r="FQ243" s="116">
        <f t="shared" si="213"/>
        <v>25</v>
      </c>
      <c r="FR243" s="116" t="str">
        <f t="shared" si="214"/>
        <v/>
      </c>
      <c r="FS243" s="116" t="str">
        <f t="shared" si="215"/>
        <v/>
      </c>
      <c r="FT243" s="116">
        <f t="shared" si="220"/>
        <v>0.02</v>
      </c>
      <c r="FU243" s="116">
        <f t="shared" si="221"/>
        <v>1</v>
      </c>
      <c r="FV243" s="116">
        <f t="shared" si="222"/>
        <v>64</v>
      </c>
      <c r="FW243" s="116">
        <f t="shared" si="223"/>
        <v>0</v>
      </c>
      <c r="FX243" s="116">
        <f t="shared" si="224"/>
        <v>1</v>
      </c>
      <c r="FY243" s="116">
        <f t="shared" si="225"/>
        <v>15</v>
      </c>
      <c r="FZ243" s="116">
        <f t="shared" si="226"/>
        <v>1.17E-2</v>
      </c>
      <c r="GA243" s="116">
        <f t="shared" si="227"/>
        <v>1</v>
      </c>
      <c r="GB243" s="116">
        <f t="shared" si="228"/>
        <v>30</v>
      </c>
      <c r="GC243" s="116">
        <f t="shared" si="229"/>
        <v>4.6800000000000001E-2</v>
      </c>
      <c r="GD243" s="116">
        <f t="shared" si="230"/>
        <v>1</v>
      </c>
      <c r="GE243" s="116">
        <f t="shared" si="231"/>
        <v>64</v>
      </c>
    </row>
    <row r="244" spans="164:187" ht="16.5" x14ac:dyDescent="0.2">
      <c r="FH244" s="116">
        <v>239</v>
      </c>
      <c r="FI244" s="116">
        <f t="shared" si="216"/>
        <v>71</v>
      </c>
      <c r="FJ244" s="116">
        <f t="shared" si="209"/>
        <v>3</v>
      </c>
      <c r="FK244" s="116" t="str">
        <f t="shared" si="217"/>
        <v>典韦专属武器-魂珠-8 8级</v>
      </c>
      <c r="FL244" s="116">
        <f t="shared" si="218"/>
        <v>8</v>
      </c>
      <c r="FM244" s="116">
        <f t="shared" si="219"/>
        <v>8</v>
      </c>
      <c r="FN244" s="116" t="str">
        <f t="shared" si="210"/>
        <v>金币</v>
      </c>
      <c r="FO244" s="116">
        <f t="shared" si="211"/>
        <v>15000</v>
      </c>
      <c r="FP244" s="116" t="str">
        <f t="shared" si="212"/>
        <v>专属强化石4</v>
      </c>
      <c r="FQ244" s="116">
        <f t="shared" si="213"/>
        <v>30</v>
      </c>
      <c r="FR244" s="116" t="str">
        <f t="shared" si="214"/>
        <v/>
      </c>
      <c r="FS244" s="116" t="str">
        <f t="shared" si="215"/>
        <v/>
      </c>
      <c r="FT244" s="116">
        <f t="shared" si="220"/>
        <v>0.02</v>
      </c>
      <c r="FU244" s="116">
        <f t="shared" si="221"/>
        <v>1</v>
      </c>
      <c r="FV244" s="116">
        <f t="shared" si="222"/>
        <v>86</v>
      </c>
      <c r="FW244" s="116">
        <f t="shared" si="223"/>
        <v>0</v>
      </c>
      <c r="FX244" s="116">
        <f t="shared" si="224"/>
        <v>1</v>
      </c>
      <c r="FY244" s="116">
        <f t="shared" si="225"/>
        <v>20</v>
      </c>
      <c r="FZ244" s="116">
        <f t="shared" si="226"/>
        <v>8.6999999999999994E-3</v>
      </c>
      <c r="GA244" s="116">
        <f t="shared" si="227"/>
        <v>1</v>
      </c>
      <c r="GB244" s="116">
        <f t="shared" si="228"/>
        <v>40</v>
      </c>
      <c r="GC244" s="116">
        <f t="shared" si="229"/>
        <v>3.4700000000000002E-2</v>
      </c>
      <c r="GD244" s="116">
        <f t="shared" si="230"/>
        <v>1</v>
      </c>
      <c r="GE244" s="116">
        <f t="shared" si="231"/>
        <v>86</v>
      </c>
    </row>
    <row r="245" spans="164:187" ht="16.5" x14ac:dyDescent="0.2">
      <c r="FH245" s="116">
        <v>240</v>
      </c>
      <c r="FI245" s="116">
        <f t="shared" si="216"/>
        <v>72</v>
      </c>
      <c r="FJ245" s="116">
        <f t="shared" si="209"/>
        <v>3</v>
      </c>
      <c r="FK245" s="116" t="str">
        <f t="shared" si="217"/>
        <v>典韦专属武器-魂珠-8 9级</v>
      </c>
      <c r="FL245" s="116">
        <f t="shared" si="218"/>
        <v>8</v>
      </c>
      <c r="FM245" s="116">
        <f t="shared" si="219"/>
        <v>9</v>
      </c>
      <c r="FN245" s="116" t="str">
        <f t="shared" si="210"/>
        <v>金币</v>
      </c>
      <c r="FO245" s="116">
        <f t="shared" si="211"/>
        <v>16000</v>
      </c>
      <c r="FP245" s="116" t="str">
        <f t="shared" si="212"/>
        <v>专属强化石4</v>
      </c>
      <c r="FQ245" s="116">
        <f t="shared" si="213"/>
        <v>30</v>
      </c>
      <c r="FR245" s="116" t="str">
        <f t="shared" si="214"/>
        <v/>
      </c>
      <c r="FS245" s="116" t="str">
        <f t="shared" si="215"/>
        <v/>
      </c>
      <c r="FT245" s="116">
        <f t="shared" si="220"/>
        <v>0.01</v>
      </c>
      <c r="FU245" s="116">
        <f t="shared" si="221"/>
        <v>1</v>
      </c>
      <c r="FV245" s="116">
        <f t="shared" si="222"/>
        <v>140</v>
      </c>
      <c r="FW245" s="116">
        <f t="shared" si="223"/>
        <v>0</v>
      </c>
      <c r="FX245" s="116">
        <f t="shared" si="224"/>
        <v>1</v>
      </c>
      <c r="FY245" s="116">
        <f t="shared" si="225"/>
        <v>33</v>
      </c>
      <c r="FZ245" s="116">
        <f t="shared" si="226"/>
        <v>5.4000000000000003E-3</v>
      </c>
      <c r="GA245" s="116">
        <f t="shared" si="227"/>
        <v>1</v>
      </c>
      <c r="GB245" s="116">
        <f t="shared" si="228"/>
        <v>65</v>
      </c>
      <c r="GC245" s="116">
        <f t="shared" si="229"/>
        <v>2.1499999999999998E-2</v>
      </c>
      <c r="GD245" s="116">
        <f t="shared" si="230"/>
        <v>1</v>
      </c>
      <c r="GE245" s="116">
        <f t="shared" si="231"/>
        <v>140</v>
      </c>
    </row>
    <row r="246" spans="164:187" ht="16.5" x14ac:dyDescent="0.2">
      <c r="FH246" s="116">
        <v>241</v>
      </c>
      <c r="FI246" s="116">
        <f t="shared" si="216"/>
        <v>0</v>
      </c>
      <c r="FJ246" s="116">
        <f t="shared" si="209"/>
        <v>4</v>
      </c>
      <c r="FK246" s="116" t="str">
        <f t="shared" si="217"/>
        <v>李轩辕专属武器-魂珠-1 0级</v>
      </c>
      <c r="FL246" s="116">
        <f t="shared" si="218"/>
        <v>1</v>
      </c>
      <c r="FM246" s="116">
        <f t="shared" si="219"/>
        <v>0</v>
      </c>
      <c r="FN246" s="116" t="str">
        <f t="shared" si="210"/>
        <v/>
      </c>
      <c r="FO246" s="116" t="str">
        <f t="shared" si="211"/>
        <v/>
      </c>
      <c r="FP246" s="116" t="str">
        <f t="shared" si="212"/>
        <v/>
      </c>
      <c r="FQ246" s="116" t="str">
        <f t="shared" si="213"/>
        <v/>
      </c>
      <c r="FR246" s="116" t="str">
        <f t="shared" si="214"/>
        <v/>
      </c>
      <c r="FS246" s="116" t="str">
        <f t="shared" si="215"/>
        <v/>
      </c>
      <c r="FT246" s="116" t="str">
        <f t="shared" si="220"/>
        <v/>
      </c>
      <c r="FU246" s="116" t="str">
        <f t="shared" si="221"/>
        <v/>
      </c>
      <c r="FV246" s="116" t="str">
        <f t="shared" si="222"/>
        <v/>
      </c>
      <c r="FW246" s="116" t="str">
        <f t="shared" si="223"/>
        <v/>
      </c>
      <c r="FX246" s="116" t="str">
        <f t="shared" si="224"/>
        <v/>
      </c>
      <c r="FY246" s="116" t="str">
        <f t="shared" si="225"/>
        <v/>
      </c>
      <c r="FZ246" s="116" t="str">
        <f t="shared" si="226"/>
        <v/>
      </c>
      <c r="GA246" s="116" t="str">
        <f t="shared" si="227"/>
        <v/>
      </c>
      <c r="GB246" s="116" t="str">
        <f t="shared" si="228"/>
        <v/>
      </c>
      <c r="GC246" s="116" t="str">
        <f t="shared" si="229"/>
        <v/>
      </c>
      <c r="GD246" s="116" t="str">
        <f t="shared" si="230"/>
        <v/>
      </c>
      <c r="GE246" s="116" t="str">
        <f t="shared" si="231"/>
        <v/>
      </c>
    </row>
    <row r="247" spans="164:187" ht="16.5" x14ac:dyDescent="0.2">
      <c r="FH247" s="116">
        <v>242</v>
      </c>
      <c r="FI247" s="116">
        <f t="shared" si="216"/>
        <v>1</v>
      </c>
      <c r="FJ247" s="116">
        <f t="shared" si="209"/>
        <v>4</v>
      </c>
      <c r="FK247" s="116" t="str">
        <f t="shared" si="217"/>
        <v>李轩辕专属武器-魂珠-1 1级</v>
      </c>
      <c r="FL247" s="116">
        <f t="shared" si="218"/>
        <v>1</v>
      </c>
      <c r="FM247" s="116">
        <f t="shared" si="219"/>
        <v>1</v>
      </c>
      <c r="FN247" s="116" t="str">
        <f t="shared" si="210"/>
        <v>金币</v>
      </c>
      <c r="FO247" s="116">
        <f t="shared" si="211"/>
        <v>1000</v>
      </c>
      <c r="FP247" s="116" t="str">
        <f t="shared" si="212"/>
        <v>专属强化石1</v>
      </c>
      <c r="FQ247" s="116">
        <f t="shared" si="213"/>
        <v>1</v>
      </c>
      <c r="FR247" s="116" t="str">
        <f t="shared" si="214"/>
        <v/>
      </c>
      <c r="FS247" s="116" t="str">
        <f t="shared" si="215"/>
        <v/>
      </c>
      <c r="FT247" s="116">
        <f t="shared" si="220"/>
        <v>0.24</v>
      </c>
      <c r="FU247" s="116">
        <f t="shared" si="221"/>
        <v>1</v>
      </c>
      <c r="FV247" s="116">
        <f t="shared" si="222"/>
        <v>6</v>
      </c>
      <c r="FW247" s="116">
        <f t="shared" si="223"/>
        <v>0</v>
      </c>
      <c r="FX247" s="116">
        <f t="shared" si="224"/>
        <v>1</v>
      </c>
      <c r="FY247" s="116">
        <f t="shared" si="225"/>
        <v>1</v>
      </c>
      <c r="FZ247" s="116">
        <f t="shared" si="226"/>
        <v>0.11990000000000001</v>
      </c>
      <c r="GA247" s="116">
        <f t="shared" si="227"/>
        <v>1</v>
      </c>
      <c r="GB247" s="116">
        <f t="shared" si="228"/>
        <v>3</v>
      </c>
      <c r="GC247" s="116">
        <f t="shared" si="229"/>
        <v>0.47960000000000003</v>
      </c>
      <c r="GD247" s="116">
        <f t="shared" si="230"/>
        <v>1</v>
      </c>
      <c r="GE247" s="116">
        <f t="shared" si="231"/>
        <v>6</v>
      </c>
    </row>
    <row r="248" spans="164:187" ht="16.5" x14ac:dyDescent="0.2">
      <c r="FH248" s="116">
        <v>243</v>
      </c>
      <c r="FI248" s="116">
        <f t="shared" si="216"/>
        <v>2</v>
      </c>
      <c r="FJ248" s="116">
        <f t="shared" si="209"/>
        <v>4</v>
      </c>
      <c r="FK248" s="116" t="str">
        <f t="shared" si="217"/>
        <v>李轩辕专属武器-魂珠-1 2级</v>
      </c>
      <c r="FL248" s="116">
        <f t="shared" si="218"/>
        <v>1</v>
      </c>
      <c r="FM248" s="116">
        <f t="shared" si="219"/>
        <v>2</v>
      </c>
      <c r="FN248" s="116" t="str">
        <f t="shared" si="210"/>
        <v>金币</v>
      </c>
      <c r="FO248" s="116">
        <f t="shared" si="211"/>
        <v>2000</v>
      </c>
      <c r="FP248" s="116" t="str">
        <f t="shared" si="212"/>
        <v>专属强化石1</v>
      </c>
      <c r="FQ248" s="116">
        <f t="shared" si="213"/>
        <v>2</v>
      </c>
      <c r="FR248" s="116" t="str">
        <f t="shared" si="214"/>
        <v/>
      </c>
      <c r="FS248" s="116" t="str">
        <f t="shared" si="215"/>
        <v/>
      </c>
      <c r="FT248" s="116">
        <f t="shared" si="220"/>
        <v>0.24</v>
      </c>
      <c r="FU248" s="116">
        <f t="shared" si="221"/>
        <v>1</v>
      </c>
      <c r="FV248" s="116">
        <f t="shared" si="222"/>
        <v>6</v>
      </c>
      <c r="FW248" s="116">
        <f t="shared" si="223"/>
        <v>0</v>
      </c>
      <c r="FX248" s="116">
        <f t="shared" si="224"/>
        <v>1</v>
      </c>
      <c r="FY248" s="116">
        <f t="shared" si="225"/>
        <v>1</v>
      </c>
      <c r="FZ248" s="116">
        <f t="shared" si="226"/>
        <v>0.11990000000000001</v>
      </c>
      <c r="GA248" s="116">
        <f t="shared" si="227"/>
        <v>1</v>
      </c>
      <c r="GB248" s="116">
        <f t="shared" si="228"/>
        <v>3</v>
      </c>
      <c r="GC248" s="116">
        <f t="shared" si="229"/>
        <v>0.47960000000000003</v>
      </c>
      <c r="GD248" s="116">
        <f t="shared" si="230"/>
        <v>1</v>
      </c>
      <c r="GE248" s="116">
        <f t="shared" si="231"/>
        <v>6</v>
      </c>
    </row>
    <row r="249" spans="164:187" ht="16.5" x14ac:dyDescent="0.2">
      <c r="FH249" s="116">
        <v>244</v>
      </c>
      <c r="FI249" s="116">
        <f t="shared" si="216"/>
        <v>3</v>
      </c>
      <c r="FJ249" s="116">
        <f t="shared" si="209"/>
        <v>4</v>
      </c>
      <c r="FK249" s="116" t="str">
        <f t="shared" si="217"/>
        <v>李轩辕专属武器-魂珠-1 3级</v>
      </c>
      <c r="FL249" s="116">
        <f t="shared" si="218"/>
        <v>1</v>
      </c>
      <c r="FM249" s="116">
        <f t="shared" si="219"/>
        <v>3</v>
      </c>
      <c r="FN249" s="116" t="str">
        <f t="shared" si="210"/>
        <v>金币</v>
      </c>
      <c r="FO249" s="116">
        <f t="shared" si="211"/>
        <v>3000</v>
      </c>
      <c r="FP249" s="116" t="str">
        <f t="shared" si="212"/>
        <v>专属强化石1</v>
      </c>
      <c r="FQ249" s="116">
        <f t="shared" si="213"/>
        <v>3</v>
      </c>
      <c r="FR249" s="116" t="str">
        <f t="shared" si="214"/>
        <v/>
      </c>
      <c r="FS249" s="116" t="str">
        <f t="shared" si="215"/>
        <v/>
      </c>
      <c r="FT249" s="116">
        <f t="shared" si="220"/>
        <v>0.24</v>
      </c>
      <c r="FU249" s="116">
        <f t="shared" si="221"/>
        <v>1</v>
      </c>
      <c r="FV249" s="116">
        <f t="shared" si="222"/>
        <v>6</v>
      </c>
      <c r="FW249" s="116">
        <f t="shared" si="223"/>
        <v>0</v>
      </c>
      <c r="FX249" s="116">
        <f t="shared" si="224"/>
        <v>1</v>
      </c>
      <c r="FY249" s="116">
        <f t="shared" si="225"/>
        <v>1</v>
      </c>
      <c r="FZ249" s="116">
        <f t="shared" si="226"/>
        <v>0.11990000000000001</v>
      </c>
      <c r="GA249" s="116">
        <f t="shared" si="227"/>
        <v>1</v>
      </c>
      <c r="GB249" s="116">
        <f t="shared" si="228"/>
        <v>3</v>
      </c>
      <c r="GC249" s="116">
        <f t="shared" si="229"/>
        <v>0.47960000000000003</v>
      </c>
      <c r="GD249" s="116">
        <f t="shared" si="230"/>
        <v>1</v>
      </c>
      <c r="GE249" s="116">
        <f t="shared" si="231"/>
        <v>6</v>
      </c>
    </row>
    <row r="250" spans="164:187" ht="16.5" x14ac:dyDescent="0.2">
      <c r="FH250" s="116">
        <v>245</v>
      </c>
      <c r="FI250" s="116">
        <f t="shared" si="216"/>
        <v>4</v>
      </c>
      <c r="FJ250" s="116">
        <f t="shared" si="209"/>
        <v>4</v>
      </c>
      <c r="FK250" s="116" t="str">
        <f t="shared" si="217"/>
        <v>李轩辕专属武器-魂珠-1 4级</v>
      </c>
      <c r="FL250" s="116">
        <f t="shared" si="218"/>
        <v>1</v>
      </c>
      <c r="FM250" s="116">
        <f t="shared" si="219"/>
        <v>4</v>
      </c>
      <c r="FN250" s="116" t="str">
        <f t="shared" si="210"/>
        <v>金币</v>
      </c>
      <c r="FO250" s="116">
        <f t="shared" si="211"/>
        <v>4000</v>
      </c>
      <c r="FP250" s="116" t="str">
        <f t="shared" si="212"/>
        <v>专属强化石1</v>
      </c>
      <c r="FQ250" s="116">
        <f t="shared" si="213"/>
        <v>4</v>
      </c>
      <c r="FR250" s="116" t="str">
        <f t="shared" si="214"/>
        <v/>
      </c>
      <c r="FS250" s="116" t="str">
        <f t="shared" si="215"/>
        <v/>
      </c>
      <c r="FT250" s="116">
        <f t="shared" si="220"/>
        <v>0.19</v>
      </c>
      <c r="FU250" s="116">
        <f t="shared" si="221"/>
        <v>1</v>
      </c>
      <c r="FV250" s="116">
        <f t="shared" si="222"/>
        <v>8</v>
      </c>
      <c r="FW250" s="116">
        <f t="shared" si="223"/>
        <v>0</v>
      </c>
      <c r="FX250" s="116">
        <f t="shared" si="224"/>
        <v>1</v>
      </c>
      <c r="FY250" s="116">
        <f t="shared" si="225"/>
        <v>2</v>
      </c>
      <c r="FZ250" s="116">
        <f t="shared" si="226"/>
        <v>9.5899999999999999E-2</v>
      </c>
      <c r="GA250" s="116">
        <f t="shared" si="227"/>
        <v>1</v>
      </c>
      <c r="GB250" s="116">
        <f t="shared" si="228"/>
        <v>4</v>
      </c>
      <c r="GC250" s="116">
        <f t="shared" si="229"/>
        <v>0.38369999999999999</v>
      </c>
      <c r="GD250" s="116">
        <f t="shared" si="230"/>
        <v>1</v>
      </c>
      <c r="GE250" s="116">
        <f t="shared" si="231"/>
        <v>8</v>
      </c>
    </row>
    <row r="251" spans="164:187" ht="16.5" x14ac:dyDescent="0.2">
      <c r="FH251" s="116">
        <v>246</v>
      </c>
      <c r="FI251" s="116">
        <f t="shared" si="216"/>
        <v>5</v>
      </c>
      <c r="FJ251" s="116">
        <f t="shared" si="209"/>
        <v>4</v>
      </c>
      <c r="FK251" s="116" t="str">
        <f t="shared" si="217"/>
        <v>李轩辕专属武器-魂珠-1 5级</v>
      </c>
      <c r="FL251" s="116">
        <f t="shared" si="218"/>
        <v>1</v>
      </c>
      <c r="FM251" s="116">
        <f t="shared" si="219"/>
        <v>5</v>
      </c>
      <c r="FN251" s="116" t="str">
        <f t="shared" si="210"/>
        <v>金币</v>
      </c>
      <c r="FO251" s="116">
        <f t="shared" si="211"/>
        <v>5000</v>
      </c>
      <c r="FP251" s="116" t="str">
        <f t="shared" si="212"/>
        <v>专属强化石1</v>
      </c>
      <c r="FQ251" s="116">
        <f t="shared" si="213"/>
        <v>5</v>
      </c>
      <c r="FR251" s="116" t="str">
        <f t="shared" si="214"/>
        <v/>
      </c>
      <c r="FS251" s="116" t="str">
        <f t="shared" si="215"/>
        <v/>
      </c>
      <c r="FT251" s="116">
        <f t="shared" si="220"/>
        <v>0.15</v>
      </c>
      <c r="FU251" s="116">
        <f t="shared" si="221"/>
        <v>1</v>
      </c>
      <c r="FV251" s="116">
        <f t="shared" si="222"/>
        <v>10</v>
      </c>
      <c r="FW251" s="116">
        <f t="shared" si="223"/>
        <v>0</v>
      </c>
      <c r="FX251" s="116">
        <f t="shared" si="224"/>
        <v>1</v>
      </c>
      <c r="FY251" s="116">
        <f t="shared" si="225"/>
        <v>2</v>
      </c>
      <c r="FZ251" s="116">
        <f t="shared" si="226"/>
        <v>7.4899999999999994E-2</v>
      </c>
      <c r="GA251" s="116">
        <f t="shared" si="227"/>
        <v>1</v>
      </c>
      <c r="GB251" s="116">
        <f t="shared" si="228"/>
        <v>5</v>
      </c>
      <c r="GC251" s="116">
        <f t="shared" si="229"/>
        <v>0.29980000000000001</v>
      </c>
      <c r="GD251" s="116">
        <f t="shared" si="230"/>
        <v>1</v>
      </c>
      <c r="GE251" s="116">
        <f t="shared" si="231"/>
        <v>10</v>
      </c>
    </row>
    <row r="252" spans="164:187" ht="16.5" x14ac:dyDescent="0.2">
      <c r="FH252" s="116">
        <v>247</v>
      </c>
      <c r="FI252" s="116">
        <f t="shared" si="216"/>
        <v>6</v>
      </c>
      <c r="FJ252" s="116">
        <f t="shared" si="209"/>
        <v>4</v>
      </c>
      <c r="FK252" s="116" t="str">
        <f t="shared" si="217"/>
        <v>李轩辕专属武器-魂珠-1 6级</v>
      </c>
      <c r="FL252" s="116">
        <f t="shared" si="218"/>
        <v>1</v>
      </c>
      <c r="FM252" s="116">
        <f t="shared" si="219"/>
        <v>6</v>
      </c>
      <c r="FN252" s="116" t="str">
        <f t="shared" si="210"/>
        <v>金币</v>
      </c>
      <c r="FO252" s="116">
        <f t="shared" si="211"/>
        <v>6000</v>
      </c>
      <c r="FP252" s="116" t="str">
        <f t="shared" si="212"/>
        <v>专属强化石1</v>
      </c>
      <c r="FQ252" s="116">
        <f t="shared" si="213"/>
        <v>6</v>
      </c>
      <c r="FR252" s="116" t="str">
        <f t="shared" si="214"/>
        <v/>
      </c>
      <c r="FS252" s="116" t="str">
        <f t="shared" si="215"/>
        <v/>
      </c>
      <c r="FT252" s="116">
        <f t="shared" si="220"/>
        <v>0.11</v>
      </c>
      <c r="FU252" s="116">
        <f t="shared" si="221"/>
        <v>1</v>
      </c>
      <c r="FV252" s="116">
        <f t="shared" si="222"/>
        <v>14</v>
      </c>
      <c r="FW252" s="116">
        <f t="shared" si="223"/>
        <v>0</v>
      </c>
      <c r="FX252" s="116">
        <f t="shared" si="224"/>
        <v>1</v>
      </c>
      <c r="FY252" s="116">
        <f t="shared" si="225"/>
        <v>3</v>
      </c>
      <c r="FZ252" s="116">
        <f t="shared" si="226"/>
        <v>5.5300000000000002E-2</v>
      </c>
      <c r="GA252" s="116">
        <f t="shared" si="227"/>
        <v>1</v>
      </c>
      <c r="GB252" s="116">
        <f t="shared" si="228"/>
        <v>6</v>
      </c>
      <c r="GC252" s="116">
        <f t="shared" si="229"/>
        <v>0.22140000000000001</v>
      </c>
      <c r="GD252" s="116">
        <f t="shared" si="230"/>
        <v>1</v>
      </c>
      <c r="GE252" s="116">
        <f t="shared" si="231"/>
        <v>14</v>
      </c>
    </row>
    <row r="253" spans="164:187" ht="16.5" x14ac:dyDescent="0.2">
      <c r="FH253" s="116">
        <v>248</v>
      </c>
      <c r="FI253" s="116">
        <f t="shared" si="216"/>
        <v>7</v>
      </c>
      <c r="FJ253" s="116">
        <f t="shared" si="209"/>
        <v>4</v>
      </c>
      <c r="FK253" s="116" t="str">
        <f t="shared" si="217"/>
        <v>李轩辕专属武器-魂珠-1 7级</v>
      </c>
      <c r="FL253" s="116">
        <f t="shared" si="218"/>
        <v>1</v>
      </c>
      <c r="FM253" s="116">
        <f t="shared" si="219"/>
        <v>7</v>
      </c>
      <c r="FN253" s="116" t="str">
        <f t="shared" si="210"/>
        <v>金币</v>
      </c>
      <c r="FO253" s="116">
        <f t="shared" si="211"/>
        <v>7000</v>
      </c>
      <c r="FP253" s="116" t="str">
        <f t="shared" si="212"/>
        <v>专属强化石1</v>
      </c>
      <c r="FQ253" s="116">
        <f t="shared" si="213"/>
        <v>7</v>
      </c>
      <c r="FR253" s="116" t="str">
        <f t="shared" si="214"/>
        <v/>
      </c>
      <c r="FS253" s="116" t="str">
        <f t="shared" si="215"/>
        <v/>
      </c>
      <c r="FT253" s="116">
        <f t="shared" si="220"/>
        <v>0.08</v>
      </c>
      <c r="FU253" s="116">
        <f t="shared" si="221"/>
        <v>1</v>
      </c>
      <c r="FV253" s="116">
        <f t="shared" si="222"/>
        <v>19</v>
      </c>
      <c r="FW253" s="116">
        <f t="shared" si="223"/>
        <v>0</v>
      </c>
      <c r="FX253" s="116">
        <f t="shared" si="224"/>
        <v>1</v>
      </c>
      <c r="FY253" s="116">
        <f t="shared" si="225"/>
        <v>4</v>
      </c>
      <c r="FZ253" s="116">
        <f t="shared" si="226"/>
        <v>0.04</v>
      </c>
      <c r="GA253" s="116">
        <f t="shared" si="227"/>
        <v>1</v>
      </c>
      <c r="GB253" s="116">
        <f t="shared" si="228"/>
        <v>9</v>
      </c>
      <c r="GC253" s="116">
        <f t="shared" si="229"/>
        <v>0.15989999999999999</v>
      </c>
      <c r="GD253" s="116">
        <f t="shared" si="230"/>
        <v>1</v>
      </c>
      <c r="GE253" s="116">
        <f t="shared" si="231"/>
        <v>19</v>
      </c>
    </row>
    <row r="254" spans="164:187" ht="16.5" x14ac:dyDescent="0.2">
      <c r="FH254" s="116">
        <v>249</v>
      </c>
      <c r="FI254" s="116">
        <f t="shared" si="216"/>
        <v>8</v>
      </c>
      <c r="FJ254" s="116">
        <f t="shared" si="209"/>
        <v>4</v>
      </c>
      <c r="FK254" s="116" t="str">
        <f t="shared" si="217"/>
        <v>李轩辕专属武器-魂珠-1 8级</v>
      </c>
      <c r="FL254" s="116">
        <f t="shared" si="218"/>
        <v>1</v>
      </c>
      <c r="FM254" s="116">
        <f t="shared" si="219"/>
        <v>8</v>
      </c>
      <c r="FN254" s="116" t="str">
        <f t="shared" si="210"/>
        <v>金币</v>
      </c>
      <c r="FO254" s="116">
        <f t="shared" si="211"/>
        <v>8000</v>
      </c>
      <c r="FP254" s="116" t="str">
        <f t="shared" si="212"/>
        <v>专属强化石1</v>
      </c>
      <c r="FQ254" s="116">
        <f t="shared" si="213"/>
        <v>8</v>
      </c>
      <c r="FR254" s="116" t="str">
        <f t="shared" si="214"/>
        <v/>
      </c>
      <c r="FS254" s="116" t="str">
        <f t="shared" si="215"/>
        <v/>
      </c>
      <c r="FT254" s="116">
        <f t="shared" si="220"/>
        <v>0.06</v>
      </c>
      <c r="FU254" s="116">
        <f t="shared" si="221"/>
        <v>1</v>
      </c>
      <c r="FV254" s="116">
        <f t="shared" si="222"/>
        <v>27</v>
      </c>
      <c r="FW254" s="116">
        <f t="shared" si="223"/>
        <v>0</v>
      </c>
      <c r="FX254" s="116">
        <f t="shared" si="224"/>
        <v>1</v>
      </c>
      <c r="FY254" s="116">
        <f t="shared" si="225"/>
        <v>6</v>
      </c>
      <c r="FZ254" s="116">
        <f t="shared" si="226"/>
        <v>2.8199999999999999E-2</v>
      </c>
      <c r="GA254" s="116">
        <f t="shared" si="227"/>
        <v>1</v>
      </c>
      <c r="GB254" s="116">
        <f t="shared" si="228"/>
        <v>12</v>
      </c>
      <c r="GC254" s="116">
        <f t="shared" si="229"/>
        <v>0.1128</v>
      </c>
      <c r="GD254" s="116">
        <f t="shared" si="230"/>
        <v>1</v>
      </c>
      <c r="GE254" s="116">
        <f t="shared" si="231"/>
        <v>27</v>
      </c>
    </row>
    <row r="255" spans="164:187" ht="16.5" x14ac:dyDescent="0.2">
      <c r="FH255" s="116">
        <v>250</v>
      </c>
      <c r="FI255" s="116">
        <f t="shared" si="216"/>
        <v>9</v>
      </c>
      <c r="FJ255" s="116">
        <f t="shared" si="209"/>
        <v>4</v>
      </c>
      <c r="FK255" s="116" t="str">
        <f t="shared" si="217"/>
        <v>李轩辕专属武器-魂珠-1 9级</v>
      </c>
      <c r="FL255" s="116">
        <f t="shared" si="218"/>
        <v>1</v>
      </c>
      <c r="FM255" s="116">
        <f t="shared" si="219"/>
        <v>9</v>
      </c>
      <c r="FN255" s="116" t="str">
        <f t="shared" si="210"/>
        <v>金币</v>
      </c>
      <c r="FO255" s="116">
        <f t="shared" si="211"/>
        <v>9000</v>
      </c>
      <c r="FP255" s="116" t="str">
        <f t="shared" si="212"/>
        <v>专属强化石1</v>
      </c>
      <c r="FQ255" s="116">
        <f t="shared" si="213"/>
        <v>10</v>
      </c>
      <c r="FR255" s="116" t="str">
        <f t="shared" si="214"/>
        <v/>
      </c>
      <c r="FS255" s="116" t="str">
        <f t="shared" si="215"/>
        <v/>
      </c>
      <c r="FT255" s="116">
        <f t="shared" si="220"/>
        <v>0.04</v>
      </c>
      <c r="FU255" s="116">
        <f t="shared" si="221"/>
        <v>1</v>
      </c>
      <c r="FV255" s="116">
        <f t="shared" si="222"/>
        <v>34</v>
      </c>
      <c r="FW255" s="116">
        <f t="shared" si="223"/>
        <v>0</v>
      </c>
      <c r="FX255" s="116">
        <f t="shared" si="224"/>
        <v>1</v>
      </c>
      <c r="FY255" s="116">
        <f t="shared" si="225"/>
        <v>8</v>
      </c>
      <c r="FZ255" s="116">
        <f t="shared" si="226"/>
        <v>2.18E-2</v>
      </c>
      <c r="GA255" s="116">
        <f t="shared" si="227"/>
        <v>1</v>
      </c>
      <c r="GB255" s="116">
        <f t="shared" si="228"/>
        <v>16</v>
      </c>
      <c r="GC255" s="116">
        <f t="shared" si="229"/>
        <v>8.72E-2</v>
      </c>
      <c r="GD255" s="116">
        <f t="shared" si="230"/>
        <v>1</v>
      </c>
      <c r="GE255" s="116">
        <f t="shared" si="231"/>
        <v>34</v>
      </c>
    </row>
    <row r="256" spans="164:187" ht="16.5" x14ac:dyDescent="0.2">
      <c r="FH256" s="116">
        <v>251</v>
      </c>
      <c r="FI256" s="116">
        <f t="shared" si="216"/>
        <v>0</v>
      </c>
      <c r="FJ256" s="116">
        <f t="shared" si="209"/>
        <v>4</v>
      </c>
      <c r="FK256" s="116" t="str">
        <f t="shared" si="217"/>
        <v>李轩辕专属武器-魂珠-2 0级</v>
      </c>
      <c r="FL256" s="116">
        <f t="shared" si="218"/>
        <v>2</v>
      </c>
      <c r="FM256" s="116">
        <f t="shared" si="219"/>
        <v>0</v>
      </c>
      <c r="FN256" s="116" t="str">
        <f t="shared" si="210"/>
        <v/>
      </c>
      <c r="FO256" s="116" t="str">
        <f t="shared" si="211"/>
        <v/>
      </c>
      <c r="FP256" s="116" t="str">
        <f t="shared" si="212"/>
        <v/>
      </c>
      <c r="FQ256" s="116" t="str">
        <f t="shared" si="213"/>
        <v/>
      </c>
      <c r="FR256" s="116" t="str">
        <f t="shared" si="214"/>
        <v/>
      </c>
      <c r="FS256" s="116" t="str">
        <f t="shared" si="215"/>
        <v/>
      </c>
      <c r="FT256" s="116" t="str">
        <f t="shared" si="220"/>
        <v/>
      </c>
      <c r="FU256" s="116" t="str">
        <f t="shared" si="221"/>
        <v/>
      </c>
      <c r="FV256" s="116" t="str">
        <f t="shared" si="222"/>
        <v/>
      </c>
      <c r="FW256" s="116" t="str">
        <f t="shared" si="223"/>
        <v/>
      </c>
      <c r="FX256" s="116" t="str">
        <f t="shared" si="224"/>
        <v/>
      </c>
      <c r="FY256" s="116" t="str">
        <f t="shared" si="225"/>
        <v/>
      </c>
      <c r="FZ256" s="116" t="str">
        <f t="shared" si="226"/>
        <v/>
      </c>
      <c r="GA256" s="116" t="str">
        <f t="shared" si="227"/>
        <v/>
      </c>
      <c r="GB256" s="116" t="str">
        <f t="shared" si="228"/>
        <v/>
      </c>
      <c r="GC256" s="116" t="str">
        <f t="shared" si="229"/>
        <v/>
      </c>
      <c r="GD256" s="116" t="str">
        <f t="shared" si="230"/>
        <v/>
      </c>
      <c r="GE256" s="116" t="str">
        <f t="shared" si="231"/>
        <v/>
      </c>
    </row>
    <row r="257" spans="164:187" ht="16.5" x14ac:dyDescent="0.2">
      <c r="FH257" s="116">
        <v>252</v>
      </c>
      <c r="FI257" s="116">
        <f t="shared" si="216"/>
        <v>10</v>
      </c>
      <c r="FJ257" s="116">
        <f t="shared" si="209"/>
        <v>4</v>
      </c>
      <c r="FK257" s="116" t="str">
        <f t="shared" si="217"/>
        <v>李轩辕专属武器-魂珠-2 1级</v>
      </c>
      <c r="FL257" s="116">
        <f t="shared" si="218"/>
        <v>2</v>
      </c>
      <c r="FM257" s="116">
        <f t="shared" si="219"/>
        <v>1</v>
      </c>
      <c r="FN257" s="116" t="str">
        <f t="shared" si="210"/>
        <v>金币</v>
      </c>
      <c r="FO257" s="116">
        <f t="shared" si="211"/>
        <v>2000</v>
      </c>
      <c r="FP257" s="116" t="str">
        <f t="shared" si="212"/>
        <v>专属强化石1</v>
      </c>
      <c r="FQ257" s="116">
        <f t="shared" si="213"/>
        <v>3</v>
      </c>
      <c r="FR257" s="116" t="str">
        <f t="shared" si="214"/>
        <v>专属强化石2</v>
      </c>
      <c r="FS257" s="116">
        <f t="shared" si="215"/>
        <v>1</v>
      </c>
      <c r="FT257" s="116">
        <f t="shared" si="220"/>
        <v>0.28999999999999998</v>
      </c>
      <c r="FU257" s="116">
        <f t="shared" si="221"/>
        <v>1</v>
      </c>
      <c r="FV257" s="116">
        <f t="shared" si="222"/>
        <v>5</v>
      </c>
      <c r="FW257" s="116">
        <f t="shared" si="223"/>
        <v>0</v>
      </c>
      <c r="FX257" s="116">
        <f t="shared" si="224"/>
        <v>1</v>
      </c>
      <c r="FY257" s="116">
        <f t="shared" si="225"/>
        <v>1</v>
      </c>
      <c r="FZ257" s="116">
        <f t="shared" si="226"/>
        <v>0.14480000000000001</v>
      </c>
      <c r="GA257" s="116">
        <f t="shared" si="227"/>
        <v>1</v>
      </c>
      <c r="GB257" s="116">
        <f t="shared" si="228"/>
        <v>2</v>
      </c>
      <c r="GC257" s="116">
        <f t="shared" si="229"/>
        <v>0.57920000000000005</v>
      </c>
      <c r="GD257" s="116">
        <f t="shared" si="230"/>
        <v>1</v>
      </c>
      <c r="GE257" s="116">
        <f t="shared" si="231"/>
        <v>5</v>
      </c>
    </row>
    <row r="258" spans="164:187" ht="16.5" x14ac:dyDescent="0.2">
      <c r="FH258" s="116">
        <v>253</v>
      </c>
      <c r="FI258" s="116">
        <f t="shared" si="216"/>
        <v>11</v>
      </c>
      <c r="FJ258" s="116">
        <f t="shared" si="209"/>
        <v>4</v>
      </c>
      <c r="FK258" s="116" t="str">
        <f t="shared" si="217"/>
        <v>李轩辕专属武器-魂珠-2 2级</v>
      </c>
      <c r="FL258" s="116">
        <f t="shared" si="218"/>
        <v>2</v>
      </c>
      <c r="FM258" s="116">
        <f t="shared" si="219"/>
        <v>2</v>
      </c>
      <c r="FN258" s="116" t="str">
        <f t="shared" si="210"/>
        <v>金币</v>
      </c>
      <c r="FO258" s="116">
        <f t="shared" si="211"/>
        <v>3000</v>
      </c>
      <c r="FP258" s="116" t="str">
        <f t="shared" si="212"/>
        <v>专属强化石1</v>
      </c>
      <c r="FQ258" s="116">
        <f t="shared" si="213"/>
        <v>3</v>
      </c>
      <c r="FR258" s="116" t="str">
        <f t="shared" si="214"/>
        <v>专属强化石2</v>
      </c>
      <c r="FS258" s="116">
        <f t="shared" si="215"/>
        <v>1</v>
      </c>
      <c r="FT258" s="116">
        <f t="shared" si="220"/>
        <v>0.14000000000000001</v>
      </c>
      <c r="FU258" s="116">
        <f t="shared" si="221"/>
        <v>1</v>
      </c>
      <c r="FV258" s="116">
        <f t="shared" si="222"/>
        <v>10</v>
      </c>
      <c r="FW258" s="116">
        <f t="shared" si="223"/>
        <v>0</v>
      </c>
      <c r="FX258" s="116">
        <f t="shared" si="224"/>
        <v>1</v>
      </c>
      <c r="FY258" s="116">
        <f t="shared" si="225"/>
        <v>2</v>
      </c>
      <c r="FZ258" s="116">
        <f t="shared" si="226"/>
        <v>7.2400000000000006E-2</v>
      </c>
      <c r="GA258" s="116">
        <f t="shared" si="227"/>
        <v>1</v>
      </c>
      <c r="GB258" s="116">
        <f t="shared" si="228"/>
        <v>5</v>
      </c>
      <c r="GC258" s="116">
        <f t="shared" si="229"/>
        <v>0.28960000000000002</v>
      </c>
      <c r="GD258" s="116">
        <f t="shared" si="230"/>
        <v>1</v>
      </c>
      <c r="GE258" s="116">
        <f t="shared" si="231"/>
        <v>10</v>
      </c>
    </row>
    <row r="259" spans="164:187" ht="16.5" x14ac:dyDescent="0.2">
      <c r="FH259" s="116">
        <v>254</v>
      </c>
      <c r="FI259" s="116">
        <f t="shared" si="216"/>
        <v>12</v>
      </c>
      <c r="FJ259" s="116">
        <f t="shared" si="209"/>
        <v>4</v>
      </c>
      <c r="FK259" s="116" t="str">
        <f t="shared" si="217"/>
        <v>李轩辕专属武器-魂珠-2 3级</v>
      </c>
      <c r="FL259" s="116">
        <f t="shared" si="218"/>
        <v>2</v>
      </c>
      <c r="FM259" s="116">
        <f t="shared" si="219"/>
        <v>3</v>
      </c>
      <c r="FN259" s="116" t="str">
        <f t="shared" si="210"/>
        <v>金币</v>
      </c>
      <c r="FO259" s="116">
        <f t="shared" si="211"/>
        <v>4000</v>
      </c>
      <c r="FP259" s="116" t="str">
        <f t="shared" si="212"/>
        <v>专属强化石1</v>
      </c>
      <c r="FQ259" s="116">
        <f t="shared" si="213"/>
        <v>6</v>
      </c>
      <c r="FR259" s="116" t="str">
        <f t="shared" si="214"/>
        <v>专属强化石2</v>
      </c>
      <c r="FS259" s="116">
        <f t="shared" si="215"/>
        <v>2</v>
      </c>
      <c r="FT259" s="116">
        <f t="shared" si="220"/>
        <v>0.19</v>
      </c>
      <c r="FU259" s="116">
        <f t="shared" si="221"/>
        <v>1</v>
      </c>
      <c r="FV259" s="116">
        <f t="shared" si="222"/>
        <v>8</v>
      </c>
      <c r="FW259" s="116">
        <f t="shared" si="223"/>
        <v>0</v>
      </c>
      <c r="FX259" s="116">
        <f t="shared" si="224"/>
        <v>1</v>
      </c>
      <c r="FY259" s="116">
        <f t="shared" si="225"/>
        <v>2</v>
      </c>
      <c r="FZ259" s="116">
        <f t="shared" si="226"/>
        <v>9.6500000000000002E-2</v>
      </c>
      <c r="GA259" s="116">
        <f t="shared" si="227"/>
        <v>1</v>
      </c>
      <c r="GB259" s="116">
        <f t="shared" si="228"/>
        <v>4</v>
      </c>
      <c r="GC259" s="116">
        <f t="shared" si="229"/>
        <v>0.3861</v>
      </c>
      <c r="GD259" s="116">
        <f t="shared" si="230"/>
        <v>1</v>
      </c>
      <c r="GE259" s="116">
        <f t="shared" si="231"/>
        <v>8</v>
      </c>
    </row>
    <row r="260" spans="164:187" ht="16.5" x14ac:dyDescent="0.2">
      <c r="FH260" s="116">
        <v>255</v>
      </c>
      <c r="FI260" s="116">
        <f t="shared" si="216"/>
        <v>13</v>
      </c>
      <c r="FJ260" s="116">
        <f t="shared" si="209"/>
        <v>4</v>
      </c>
      <c r="FK260" s="116" t="str">
        <f t="shared" si="217"/>
        <v>李轩辕专属武器-魂珠-2 4级</v>
      </c>
      <c r="FL260" s="116">
        <f t="shared" si="218"/>
        <v>2</v>
      </c>
      <c r="FM260" s="116">
        <f t="shared" si="219"/>
        <v>4</v>
      </c>
      <c r="FN260" s="116" t="str">
        <f t="shared" si="210"/>
        <v>金币</v>
      </c>
      <c r="FO260" s="116">
        <f t="shared" si="211"/>
        <v>5000</v>
      </c>
      <c r="FP260" s="116" t="str">
        <f t="shared" si="212"/>
        <v>专属强化石1</v>
      </c>
      <c r="FQ260" s="116">
        <f t="shared" si="213"/>
        <v>6</v>
      </c>
      <c r="FR260" s="116" t="str">
        <f t="shared" si="214"/>
        <v>专属强化石2</v>
      </c>
      <c r="FS260" s="116">
        <f t="shared" si="215"/>
        <v>2</v>
      </c>
      <c r="FT260" s="116">
        <f t="shared" si="220"/>
        <v>0.12</v>
      </c>
      <c r="FU260" s="116">
        <f t="shared" si="221"/>
        <v>1</v>
      </c>
      <c r="FV260" s="116">
        <f t="shared" si="222"/>
        <v>13</v>
      </c>
      <c r="FW260" s="116">
        <f t="shared" si="223"/>
        <v>0</v>
      </c>
      <c r="FX260" s="116">
        <f t="shared" si="224"/>
        <v>1</v>
      </c>
      <c r="FY260" s="116">
        <f t="shared" si="225"/>
        <v>3</v>
      </c>
      <c r="FZ260" s="116">
        <f t="shared" si="226"/>
        <v>5.79E-2</v>
      </c>
      <c r="GA260" s="116">
        <f t="shared" si="227"/>
        <v>1</v>
      </c>
      <c r="GB260" s="116">
        <f t="shared" si="228"/>
        <v>6</v>
      </c>
      <c r="GC260" s="116">
        <f t="shared" si="229"/>
        <v>0.23169999999999999</v>
      </c>
      <c r="GD260" s="116">
        <f t="shared" si="230"/>
        <v>1</v>
      </c>
      <c r="GE260" s="116">
        <f t="shared" si="231"/>
        <v>13</v>
      </c>
    </row>
    <row r="261" spans="164:187" ht="16.5" x14ac:dyDescent="0.2">
      <c r="FH261" s="116">
        <v>256</v>
      </c>
      <c r="FI261" s="116">
        <f t="shared" si="216"/>
        <v>14</v>
      </c>
      <c r="FJ261" s="116">
        <f t="shared" si="209"/>
        <v>4</v>
      </c>
      <c r="FK261" s="116" t="str">
        <f t="shared" si="217"/>
        <v>李轩辕专属武器-魂珠-2 5级</v>
      </c>
      <c r="FL261" s="116">
        <f t="shared" si="218"/>
        <v>2</v>
      </c>
      <c r="FM261" s="116">
        <f t="shared" si="219"/>
        <v>5</v>
      </c>
      <c r="FN261" s="116" t="str">
        <f t="shared" si="210"/>
        <v>金币</v>
      </c>
      <c r="FO261" s="116">
        <f t="shared" si="211"/>
        <v>6000</v>
      </c>
      <c r="FP261" s="116" t="str">
        <f t="shared" si="212"/>
        <v>专属强化石1</v>
      </c>
      <c r="FQ261" s="116">
        <f t="shared" si="213"/>
        <v>9</v>
      </c>
      <c r="FR261" s="116" t="str">
        <f t="shared" si="214"/>
        <v>专属强化石2</v>
      </c>
      <c r="FS261" s="116">
        <f t="shared" si="215"/>
        <v>3</v>
      </c>
      <c r="FT261" s="116">
        <f t="shared" si="220"/>
        <v>0.11</v>
      </c>
      <c r="FU261" s="116">
        <f t="shared" si="221"/>
        <v>1</v>
      </c>
      <c r="FV261" s="116">
        <f t="shared" si="222"/>
        <v>14</v>
      </c>
      <c r="FW261" s="116">
        <f t="shared" si="223"/>
        <v>0</v>
      </c>
      <c r="FX261" s="116">
        <f t="shared" si="224"/>
        <v>1</v>
      </c>
      <c r="FY261" s="116">
        <f t="shared" si="225"/>
        <v>3</v>
      </c>
      <c r="FZ261" s="116">
        <f t="shared" si="226"/>
        <v>5.4300000000000001E-2</v>
      </c>
      <c r="GA261" s="116">
        <f t="shared" si="227"/>
        <v>1</v>
      </c>
      <c r="GB261" s="116">
        <f t="shared" si="228"/>
        <v>6</v>
      </c>
      <c r="GC261" s="116">
        <f t="shared" si="229"/>
        <v>0.2172</v>
      </c>
      <c r="GD261" s="116">
        <f t="shared" si="230"/>
        <v>1</v>
      </c>
      <c r="GE261" s="116">
        <f t="shared" si="231"/>
        <v>14</v>
      </c>
    </row>
    <row r="262" spans="164:187" ht="16.5" x14ac:dyDescent="0.2">
      <c r="FH262" s="116">
        <v>257</v>
      </c>
      <c r="FI262" s="116">
        <f t="shared" si="216"/>
        <v>15</v>
      </c>
      <c r="FJ262" s="116">
        <f t="shared" si="209"/>
        <v>4</v>
      </c>
      <c r="FK262" s="116" t="str">
        <f t="shared" si="217"/>
        <v>李轩辕专属武器-魂珠-2 6级</v>
      </c>
      <c r="FL262" s="116">
        <f t="shared" si="218"/>
        <v>2</v>
      </c>
      <c r="FM262" s="116">
        <f t="shared" si="219"/>
        <v>6</v>
      </c>
      <c r="FN262" s="116" t="str">
        <f t="shared" si="210"/>
        <v>金币</v>
      </c>
      <c r="FO262" s="116">
        <f t="shared" si="211"/>
        <v>7000</v>
      </c>
      <c r="FP262" s="116" t="str">
        <f t="shared" si="212"/>
        <v>专属强化石1</v>
      </c>
      <c r="FQ262" s="116">
        <f t="shared" si="213"/>
        <v>12</v>
      </c>
      <c r="FR262" s="116" t="str">
        <f t="shared" si="214"/>
        <v>专属强化石2</v>
      </c>
      <c r="FS262" s="116">
        <f t="shared" si="215"/>
        <v>4</v>
      </c>
      <c r="FT262" s="116">
        <f t="shared" si="220"/>
        <v>0.09</v>
      </c>
      <c r="FU262" s="116">
        <f t="shared" si="221"/>
        <v>1</v>
      </c>
      <c r="FV262" s="116">
        <f t="shared" si="222"/>
        <v>17</v>
      </c>
      <c r="FW262" s="116">
        <f t="shared" si="223"/>
        <v>0</v>
      </c>
      <c r="FX262" s="116">
        <f t="shared" si="224"/>
        <v>1</v>
      </c>
      <c r="FY262" s="116">
        <f t="shared" si="225"/>
        <v>4</v>
      </c>
      <c r="FZ262" s="116">
        <f t="shared" si="226"/>
        <v>4.4600000000000001E-2</v>
      </c>
      <c r="GA262" s="116">
        <f t="shared" si="227"/>
        <v>1</v>
      </c>
      <c r="GB262" s="116">
        <f t="shared" si="228"/>
        <v>8</v>
      </c>
      <c r="GC262" s="116">
        <f t="shared" si="229"/>
        <v>0.1782</v>
      </c>
      <c r="GD262" s="116">
        <f t="shared" si="230"/>
        <v>1</v>
      </c>
      <c r="GE262" s="116">
        <f t="shared" si="231"/>
        <v>17</v>
      </c>
    </row>
    <row r="263" spans="164:187" ht="16.5" x14ac:dyDescent="0.2">
      <c r="FH263" s="116">
        <v>258</v>
      </c>
      <c r="FI263" s="116">
        <f t="shared" si="216"/>
        <v>16</v>
      </c>
      <c r="FJ263" s="116">
        <f t="shared" ref="FJ263:FJ326" si="232">INT((FH263-1)/80+1)</f>
        <v>4</v>
      </c>
      <c r="FK263" s="116" t="str">
        <f t="shared" si="217"/>
        <v>李轩辕专属武器-魂珠-2 7级</v>
      </c>
      <c r="FL263" s="116">
        <f t="shared" si="218"/>
        <v>2</v>
      </c>
      <c r="FM263" s="116">
        <f t="shared" si="219"/>
        <v>7</v>
      </c>
      <c r="FN263" s="116" t="str">
        <f t="shared" ref="FN263:FN326" si="233">IF($FM263&gt;0,IF(INDEX($EC$6:$EC$77,$FI263)&gt;=FN$3,INDEX(ED$6:ED$77,$FI263),""),"")</f>
        <v>金币</v>
      </c>
      <c r="FO263" s="116">
        <f t="shared" ref="FO263:FO326" si="234">IF($FM263&gt;0,IF(INDEX($EC$6:$EC$77,$FI263)&gt;=FO$3,INDEX(EE$6:EE$77,$FI263),""),"")</f>
        <v>8000</v>
      </c>
      <c r="FP263" s="116" t="str">
        <f t="shared" ref="FP263:FP326" si="235">IF($FM263&gt;0,IF(INDEX($EC$6:$EC$77,$FI263)&gt;=FP$3,INDEX(EF$6:EF$77,$FI263),""),"")</f>
        <v>专属强化石1</v>
      </c>
      <c r="FQ263" s="116">
        <f t="shared" ref="FQ263:FQ326" si="236">IF($FM263&gt;0,IF(INDEX($EC$6:$EC$77,$FI263)&gt;=FQ$3,INDEX(EG$6:EG$77,$FI263),""),"")</f>
        <v>15</v>
      </c>
      <c r="FR263" s="116" t="str">
        <f t="shared" ref="FR263:FR326" si="237">IF($FM263&gt;0,IF(INDEX($EC$6:$EC$77,$FI263)&gt;=FR$3,INDEX(EH$6:EH$77,$FI263),""),"")</f>
        <v>专属强化石2</v>
      </c>
      <c r="FS263" s="116">
        <f t="shared" ref="FS263:FS326" si="238">IF($FM263&gt;0,IF(INDEX($EC$6:$EC$77,$FI263)&gt;=FS$3,INDEX(EI$6:EI$77,$FI263),""),"")</f>
        <v>5</v>
      </c>
      <c r="FT263" s="116">
        <f t="shared" si="220"/>
        <v>7.0000000000000007E-2</v>
      </c>
      <c r="FU263" s="116">
        <f t="shared" si="221"/>
        <v>1</v>
      </c>
      <c r="FV263" s="116">
        <f t="shared" si="222"/>
        <v>22</v>
      </c>
      <c r="FW263" s="116">
        <f t="shared" si="223"/>
        <v>0</v>
      </c>
      <c r="FX263" s="116">
        <f t="shared" si="224"/>
        <v>1</v>
      </c>
      <c r="FY263" s="116">
        <f t="shared" si="225"/>
        <v>5</v>
      </c>
      <c r="FZ263" s="116">
        <f t="shared" si="226"/>
        <v>3.4500000000000003E-2</v>
      </c>
      <c r="GA263" s="116">
        <f t="shared" si="227"/>
        <v>1</v>
      </c>
      <c r="GB263" s="116">
        <f t="shared" si="228"/>
        <v>10</v>
      </c>
      <c r="GC263" s="116">
        <f t="shared" si="229"/>
        <v>0.13789999999999999</v>
      </c>
      <c r="GD263" s="116">
        <f t="shared" si="230"/>
        <v>1</v>
      </c>
      <c r="GE263" s="116">
        <f t="shared" si="231"/>
        <v>22</v>
      </c>
    </row>
    <row r="264" spans="164:187" ht="16.5" x14ac:dyDescent="0.2">
      <c r="FH264" s="116">
        <v>259</v>
      </c>
      <c r="FI264" s="116">
        <f t="shared" si="216"/>
        <v>17</v>
      </c>
      <c r="FJ264" s="116">
        <f t="shared" si="232"/>
        <v>4</v>
      </c>
      <c r="FK264" s="116" t="str">
        <f t="shared" si="217"/>
        <v>李轩辕专属武器-魂珠-2 8级</v>
      </c>
      <c r="FL264" s="116">
        <f t="shared" si="218"/>
        <v>2</v>
      </c>
      <c r="FM264" s="116">
        <f t="shared" si="219"/>
        <v>8</v>
      </c>
      <c r="FN264" s="116" t="str">
        <f t="shared" si="233"/>
        <v>金币</v>
      </c>
      <c r="FO264" s="116">
        <f t="shared" si="234"/>
        <v>9000</v>
      </c>
      <c r="FP264" s="116" t="str">
        <f t="shared" si="235"/>
        <v>专属强化石1</v>
      </c>
      <c r="FQ264" s="116">
        <f t="shared" si="236"/>
        <v>18</v>
      </c>
      <c r="FR264" s="116" t="str">
        <f t="shared" si="237"/>
        <v>专属强化石2</v>
      </c>
      <c r="FS264" s="116">
        <f t="shared" si="238"/>
        <v>6</v>
      </c>
      <c r="FT264" s="116">
        <f t="shared" si="220"/>
        <v>0.05</v>
      </c>
      <c r="FU264" s="116">
        <f t="shared" si="221"/>
        <v>1</v>
      </c>
      <c r="FV264" s="116">
        <f t="shared" si="222"/>
        <v>29</v>
      </c>
      <c r="FW264" s="116">
        <f t="shared" si="223"/>
        <v>0</v>
      </c>
      <c r="FX264" s="116">
        <f t="shared" si="224"/>
        <v>1</v>
      </c>
      <c r="FY264" s="116">
        <f t="shared" si="225"/>
        <v>7</v>
      </c>
      <c r="FZ264" s="116">
        <f t="shared" si="226"/>
        <v>2.5600000000000001E-2</v>
      </c>
      <c r="GA264" s="116">
        <f t="shared" si="227"/>
        <v>1</v>
      </c>
      <c r="GB264" s="116">
        <f t="shared" si="228"/>
        <v>14</v>
      </c>
      <c r="GC264" s="116">
        <f t="shared" si="229"/>
        <v>0.1022</v>
      </c>
      <c r="GD264" s="116">
        <f t="shared" si="230"/>
        <v>1</v>
      </c>
      <c r="GE264" s="116">
        <f t="shared" si="231"/>
        <v>29</v>
      </c>
    </row>
    <row r="265" spans="164:187" ht="16.5" x14ac:dyDescent="0.2">
      <c r="FH265" s="116">
        <v>260</v>
      </c>
      <c r="FI265" s="116">
        <f t="shared" si="216"/>
        <v>18</v>
      </c>
      <c r="FJ265" s="116">
        <f t="shared" si="232"/>
        <v>4</v>
      </c>
      <c r="FK265" s="116" t="str">
        <f t="shared" si="217"/>
        <v>李轩辕专属武器-魂珠-2 9级</v>
      </c>
      <c r="FL265" s="116">
        <f t="shared" si="218"/>
        <v>2</v>
      </c>
      <c r="FM265" s="116">
        <f t="shared" si="219"/>
        <v>9</v>
      </c>
      <c r="FN265" s="116" t="str">
        <f t="shared" si="233"/>
        <v>金币</v>
      </c>
      <c r="FO265" s="116">
        <f t="shared" si="234"/>
        <v>10000</v>
      </c>
      <c r="FP265" s="116" t="str">
        <f t="shared" si="235"/>
        <v>专属强化石1</v>
      </c>
      <c r="FQ265" s="116">
        <f t="shared" si="236"/>
        <v>24</v>
      </c>
      <c r="FR265" s="116" t="str">
        <f t="shared" si="237"/>
        <v>专属强化石2</v>
      </c>
      <c r="FS265" s="116">
        <f t="shared" si="238"/>
        <v>8</v>
      </c>
      <c r="FT265" s="116">
        <f t="shared" si="220"/>
        <v>0.04</v>
      </c>
      <c r="FU265" s="116">
        <f t="shared" si="221"/>
        <v>1</v>
      </c>
      <c r="FV265" s="116">
        <f t="shared" si="222"/>
        <v>36</v>
      </c>
      <c r="FW265" s="116">
        <f t="shared" si="223"/>
        <v>0</v>
      </c>
      <c r="FX265" s="116">
        <f t="shared" si="224"/>
        <v>1</v>
      </c>
      <c r="FY265" s="116">
        <f t="shared" si="225"/>
        <v>8</v>
      </c>
      <c r="FZ265" s="116">
        <f t="shared" si="226"/>
        <v>2.1100000000000001E-2</v>
      </c>
      <c r="GA265" s="116">
        <f t="shared" si="227"/>
        <v>1</v>
      </c>
      <c r="GB265" s="116">
        <f t="shared" si="228"/>
        <v>17</v>
      </c>
      <c r="GC265" s="116">
        <f t="shared" si="229"/>
        <v>8.4199999999999997E-2</v>
      </c>
      <c r="GD265" s="116">
        <f t="shared" si="230"/>
        <v>1</v>
      </c>
      <c r="GE265" s="116">
        <f t="shared" si="231"/>
        <v>36</v>
      </c>
    </row>
    <row r="266" spans="164:187" ht="16.5" x14ac:dyDescent="0.2">
      <c r="FH266" s="116">
        <v>261</v>
      </c>
      <c r="FI266" s="116">
        <f t="shared" si="216"/>
        <v>0</v>
      </c>
      <c r="FJ266" s="116">
        <f t="shared" si="232"/>
        <v>4</v>
      </c>
      <c r="FK266" s="116" t="str">
        <f t="shared" si="217"/>
        <v>李轩辕专属武器-魂珠-3 0级</v>
      </c>
      <c r="FL266" s="116">
        <f t="shared" si="218"/>
        <v>3</v>
      </c>
      <c r="FM266" s="116">
        <f t="shared" si="219"/>
        <v>0</v>
      </c>
      <c r="FN266" s="116" t="str">
        <f t="shared" si="233"/>
        <v/>
      </c>
      <c r="FO266" s="116" t="str">
        <f t="shared" si="234"/>
        <v/>
      </c>
      <c r="FP266" s="116" t="str">
        <f t="shared" si="235"/>
        <v/>
      </c>
      <c r="FQ266" s="116" t="str">
        <f t="shared" si="236"/>
        <v/>
      </c>
      <c r="FR266" s="116" t="str">
        <f t="shared" si="237"/>
        <v/>
      </c>
      <c r="FS266" s="116" t="str">
        <f t="shared" si="238"/>
        <v/>
      </c>
      <c r="FT266" s="116" t="str">
        <f t="shared" si="220"/>
        <v/>
      </c>
      <c r="FU266" s="116" t="str">
        <f t="shared" si="221"/>
        <v/>
      </c>
      <c r="FV266" s="116" t="str">
        <f t="shared" si="222"/>
        <v/>
      </c>
      <c r="FW266" s="116" t="str">
        <f t="shared" si="223"/>
        <v/>
      </c>
      <c r="FX266" s="116" t="str">
        <f t="shared" si="224"/>
        <v/>
      </c>
      <c r="FY266" s="116" t="str">
        <f t="shared" si="225"/>
        <v/>
      </c>
      <c r="FZ266" s="116" t="str">
        <f t="shared" si="226"/>
        <v/>
      </c>
      <c r="GA266" s="116" t="str">
        <f t="shared" si="227"/>
        <v/>
      </c>
      <c r="GB266" s="116" t="str">
        <f t="shared" si="228"/>
        <v/>
      </c>
      <c r="GC266" s="116" t="str">
        <f t="shared" si="229"/>
        <v/>
      </c>
      <c r="GD266" s="116" t="str">
        <f t="shared" si="230"/>
        <v/>
      </c>
      <c r="GE266" s="116" t="str">
        <f t="shared" si="231"/>
        <v/>
      </c>
    </row>
    <row r="267" spans="164:187" ht="16.5" x14ac:dyDescent="0.2">
      <c r="FH267" s="116">
        <v>262</v>
      </c>
      <c r="FI267" s="116">
        <f t="shared" si="216"/>
        <v>19</v>
      </c>
      <c r="FJ267" s="116">
        <f t="shared" si="232"/>
        <v>4</v>
      </c>
      <c r="FK267" s="116" t="str">
        <f t="shared" si="217"/>
        <v>李轩辕专属武器-魂珠-3 1级</v>
      </c>
      <c r="FL267" s="116">
        <f t="shared" si="218"/>
        <v>3</v>
      </c>
      <c r="FM267" s="116">
        <f t="shared" si="219"/>
        <v>1</v>
      </c>
      <c r="FN267" s="116" t="str">
        <f t="shared" si="233"/>
        <v>金币</v>
      </c>
      <c r="FO267" s="116">
        <f t="shared" si="234"/>
        <v>3000</v>
      </c>
      <c r="FP267" s="116" t="str">
        <f t="shared" si="235"/>
        <v>专属强化石1</v>
      </c>
      <c r="FQ267" s="116">
        <f t="shared" si="236"/>
        <v>4</v>
      </c>
      <c r="FR267" s="116" t="str">
        <f t="shared" si="237"/>
        <v>专属强化石2</v>
      </c>
      <c r="FS267" s="116">
        <f t="shared" si="238"/>
        <v>2</v>
      </c>
      <c r="FT267" s="116">
        <f t="shared" si="220"/>
        <v>0.23</v>
      </c>
      <c r="FU267" s="116">
        <f t="shared" si="221"/>
        <v>1</v>
      </c>
      <c r="FV267" s="116">
        <f t="shared" si="222"/>
        <v>6</v>
      </c>
      <c r="FW267" s="116">
        <f t="shared" si="223"/>
        <v>0</v>
      </c>
      <c r="FX267" s="116">
        <f t="shared" si="224"/>
        <v>1</v>
      </c>
      <c r="FY267" s="116">
        <f t="shared" si="225"/>
        <v>2</v>
      </c>
      <c r="FZ267" s="116">
        <f t="shared" si="226"/>
        <v>0.1158</v>
      </c>
      <c r="GA267" s="116">
        <f t="shared" si="227"/>
        <v>1</v>
      </c>
      <c r="GB267" s="116">
        <f t="shared" si="228"/>
        <v>3</v>
      </c>
      <c r="GC267" s="116">
        <f t="shared" si="229"/>
        <v>0.46329999999999999</v>
      </c>
      <c r="GD267" s="116">
        <f t="shared" si="230"/>
        <v>1</v>
      </c>
      <c r="GE267" s="116">
        <f t="shared" si="231"/>
        <v>6</v>
      </c>
    </row>
    <row r="268" spans="164:187" ht="16.5" x14ac:dyDescent="0.2">
      <c r="FH268" s="116">
        <v>263</v>
      </c>
      <c r="FI268" s="116">
        <f t="shared" si="216"/>
        <v>20</v>
      </c>
      <c r="FJ268" s="116">
        <f t="shared" si="232"/>
        <v>4</v>
      </c>
      <c r="FK268" s="116" t="str">
        <f t="shared" si="217"/>
        <v>李轩辕专属武器-魂珠-3 2级</v>
      </c>
      <c r="FL268" s="116">
        <f t="shared" si="218"/>
        <v>3</v>
      </c>
      <c r="FM268" s="116">
        <f t="shared" si="219"/>
        <v>2</v>
      </c>
      <c r="FN268" s="116" t="str">
        <f t="shared" si="233"/>
        <v>金币</v>
      </c>
      <c r="FO268" s="116">
        <f t="shared" si="234"/>
        <v>4000</v>
      </c>
      <c r="FP268" s="116" t="str">
        <f t="shared" si="235"/>
        <v>专属强化石1</v>
      </c>
      <c r="FQ268" s="116">
        <f t="shared" si="236"/>
        <v>4</v>
      </c>
      <c r="FR268" s="116" t="str">
        <f t="shared" si="237"/>
        <v>专属强化石2</v>
      </c>
      <c r="FS268" s="116">
        <f t="shared" si="238"/>
        <v>2</v>
      </c>
      <c r="FT268" s="116">
        <f t="shared" si="220"/>
        <v>0.12</v>
      </c>
      <c r="FU268" s="116">
        <f t="shared" si="221"/>
        <v>1</v>
      </c>
      <c r="FV268" s="116">
        <f t="shared" si="222"/>
        <v>13</v>
      </c>
      <c r="FW268" s="116">
        <f t="shared" si="223"/>
        <v>0</v>
      </c>
      <c r="FX268" s="116">
        <f t="shared" si="224"/>
        <v>1</v>
      </c>
      <c r="FY268" s="116">
        <f t="shared" si="225"/>
        <v>3</v>
      </c>
      <c r="FZ268" s="116">
        <f t="shared" si="226"/>
        <v>5.79E-2</v>
      </c>
      <c r="GA268" s="116">
        <f t="shared" si="227"/>
        <v>1</v>
      </c>
      <c r="GB268" s="116">
        <f t="shared" si="228"/>
        <v>6</v>
      </c>
      <c r="GC268" s="116">
        <f t="shared" si="229"/>
        <v>0.23169999999999999</v>
      </c>
      <c r="GD268" s="116">
        <f t="shared" si="230"/>
        <v>1</v>
      </c>
      <c r="GE268" s="116">
        <f t="shared" si="231"/>
        <v>13</v>
      </c>
    </row>
    <row r="269" spans="164:187" ht="16.5" x14ac:dyDescent="0.2">
      <c r="FH269" s="116">
        <v>264</v>
      </c>
      <c r="FI269" s="116">
        <f t="shared" si="216"/>
        <v>21</v>
      </c>
      <c r="FJ269" s="116">
        <f t="shared" si="232"/>
        <v>4</v>
      </c>
      <c r="FK269" s="116" t="str">
        <f t="shared" si="217"/>
        <v>李轩辕专属武器-魂珠-3 3级</v>
      </c>
      <c r="FL269" s="116">
        <f t="shared" si="218"/>
        <v>3</v>
      </c>
      <c r="FM269" s="116">
        <f t="shared" si="219"/>
        <v>3</v>
      </c>
      <c r="FN269" s="116" t="str">
        <f t="shared" si="233"/>
        <v>金币</v>
      </c>
      <c r="FO269" s="116">
        <f t="shared" si="234"/>
        <v>5000</v>
      </c>
      <c r="FP269" s="116" t="str">
        <f t="shared" si="235"/>
        <v>专属强化石1</v>
      </c>
      <c r="FQ269" s="116">
        <f t="shared" si="236"/>
        <v>6</v>
      </c>
      <c r="FR269" s="116" t="str">
        <f t="shared" si="237"/>
        <v>专属强化石2</v>
      </c>
      <c r="FS269" s="116">
        <f t="shared" si="238"/>
        <v>3</v>
      </c>
      <c r="FT269" s="116">
        <f t="shared" si="220"/>
        <v>0.12</v>
      </c>
      <c r="FU269" s="116">
        <f t="shared" si="221"/>
        <v>1</v>
      </c>
      <c r="FV269" s="116">
        <f t="shared" si="222"/>
        <v>13</v>
      </c>
      <c r="FW269" s="116">
        <f t="shared" si="223"/>
        <v>0</v>
      </c>
      <c r="FX269" s="116">
        <f t="shared" si="224"/>
        <v>1</v>
      </c>
      <c r="FY269" s="116">
        <f t="shared" si="225"/>
        <v>3</v>
      </c>
      <c r="FZ269" s="116">
        <f t="shared" si="226"/>
        <v>5.79E-2</v>
      </c>
      <c r="GA269" s="116">
        <f t="shared" si="227"/>
        <v>1</v>
      </c>
      <c r="GB269" s="116">
        <f t="shared" si="228"/>
        <v>6</v>
      </c>
      <c r="GC269" s="116">
        <f t="shared" si="229"/>
        <v>0.23169999999999999</v>
      </c>
      <c r="GD269" s="116">
        <f t="shared" si="230"/>
        <v>1</v>
      </c>
      <c r="GE269" s="116">
        <f t="shared" si="231"/>
        <v>13</v>
      </c>
    </row>
    <row r="270" spans="164:187" ht="16.5" x14ac:dyDescent="0.2">
      <c r="FH270" s="116">
        <v>265</v>
      </c>
      <c r="FI270" s="116">
        <f t="shared" si="216"/>
        <v>22</v>
      </c>
      <c r="FJ270" s="116">
        <f t="shared" si="232"/>
        <v>4</v>
      </c>
      <c r="FK270" s="116" t="str">
        <f t="shared" si="217"/>
        <v>李轩辕专属武器-魂珠-3 4级</v>
      </c>
      <c r="FL270" s="116">
        <f t="shared" si="218"/>
        <v>3</v>
      </c>
      <c r="FM270" s="116">
        <f t="shared" si="219"/>
        <v>4</v>
      </c>
      <c r="FN270" s="116" t="str">
        <f t="shared" si="233"/>
        <v>金币</v>
      </c>
      <c r="FO270" s="116">
        <f t="shared" si="234"/>
        <v>6000</v>
      </c>
      <c r="FP270" s="116" t="str">
        <f t="shared" si="235"/>
        <v>专属强化石1</v>
      </c>
      <c r="FQ270" s="116">
        <f t="shared" si="236"/>
        <v>6</v>
      </c>
      <c r="FR270" s="116" t="str">
        <f t="shared" si="237"/>
        <v>专属强化石2</v>
      </c>
      <c r="FS270" s="116">
        <f t="shared" si="238"/>
        <v>3</v>
      </c>
      <c r="FT270" s="116">
        <f t="shared" si="220"/>
        <v>7.0000000000000007E-2</v>
      </c>
      <c r="FU270" s="116">
        <f t="shared" si="221"/>
        <v>1</v>
      </c>
      <c r="FV270" s="116">
        <f t="shared" si="222"/>
        <v>22</v>
      </c>
      <c r="FW270" s="116">
        <f t="shared" si="223"/>
        <v>0</v>
      </c>
      <c r="FX270" s="116">
        <f t="shared" si="224"/>
        <v>1</v>
      </c>
      <c r="FY270" s="116">
        <f t="shared" si="225"/>
        <v>5</v>
      </c>
      <c r="FZ270" s="116">
        <f t="shared" si="226"/>
        <v>3.4700000000000002E-2</v>
      </c>
      <c r="GA270" s="116">
        <f t="shared" si="227"/>
        <v>1</v>
      </c>
      <c r="GB270" s="116">
        <f t="shared" si="228"/>
        <v>10</v>
      </c>
      <c r="GC270" s="116">
        <f t="shared" si="229"/>
        <v>0.13900000000000001</v>
      </c>
      <c r="GD270" s="116">
        <f t="shared" si="230"/>
        <v>1</v>
      </c>
      <c r="GE270" s="116">
        <f t="shared" si="231"/>
        <v>22</v>
      </c>
    </row>
    <row r="271" spans="164:187" ht="16.5" x14ac:dyDescent="0.2">
      <c r="FH271" s="116">
        <v>266</v>
      </c>
      <c r="FI271" s="116">
        <f t="shared" si="216"/>
        <v>23</v>
      </c>
      <c r="FJ271" s="116">
        <f t="shared" si="232"/>
        <v>4</v>
      </c>
      <c r="FK271" s="116" t="str">
        <f t="shared" si="217"/>
        <v>李轩辕专属武器-魂珠-3 5级</v>
      </c>
      <c r="FL271" s="116">
        <f t="shared" si="218"/>
        <v>3</v>
      </c>
      <c r="FM271" s="116">
        <f t="shared" si="219"/>
        <v>5</v>
      </c>
      <c r="FN271" s="116" t="str">
        <f t="shared" si="233"/>
        <v>金币</v>
      </c>
      <c r="FO271" s="116">
        <f t="shared" si="234"/>
        <v>7000</v>
      </c>
      <c r="FP271" s="116" t="str">
        <f t="shared" si="235"/>
        <v>专属强化石1</v>
      </c>
      <c r="FQ271" s="116">
        <f t="shared" si="236"/>
        <v>8</v>
      </c>
      <c r="FR271" s="116" t="str">
        <f t="shared" si="237"/>
        <v>专属强化石2</v>
      </c>
      <c r="FS271" s="116">
        <f t="shared" si="238"/>
        <v>4</v>
      </c>
      <c r="FT271" s="116">
        <f t="shared" si="220"/>
        <v>0.06</v>
      </c>
      <c r="FU271" s="116">
        <f t="shared" si="221"/>
        <v>1</v>
      </c>
      <c r="FV271" s="116">
        <f t="shared" si="222"/>
        <v>26</v>
      </c>
      <c r="FW271" s="116">
        <f t="shared" si="223"/>
        <v>0</v>
      </c>
      <c r="FX271" s="116">
        <f t="shared" si="224"/>
        <v>1</v>
      </c>
      <c r="FY271" s="116">
        <f t="shared" si="225"/>
        <v>6</v>
      </c>
      <c r="FZ271" s="116">
        <f t="shared" si="226"/>
        <v>2.9000000000000001E-2</v>
      </c>
      <c r="GA271" s="116">
        <f t="shared" si="227"/>
        <v>1</v>
      </c>
      <c r="GB271" s="116">
        <f t="shared" si="228"/>
        <v>12</v>
      </c>
      <c r="GC271" s="116">
        <f t="shared" si="229"/>
        <v>0.1158</v>
      </c>
      <c r="GD271" s="116">
        <f t="shared" si="230"/>
        <v>1</v>
      </c>
      <c r="GE271" s="116">
        <f t="shared" si="231"/>
        <v>26</v>
      </c>
    </row>
    <row r="272" spans="164:187" ht="16.5" x14ac:dyDescent="0.2">
      <c r="FH272" s="116">
        <v>267</v>
      </c>
      <c r="FI272" s="116">
        <f t="shared" si="216"/>
        <v>24</v>
      </c>
      <c r="FJ272" s="116">
        <f t="shared" si="232"/>
        <v>4</v>
      </c>
      <c r="FK272" s="116" t="str">
        <f t="shared" si="217"/>
        <v>李轩辕专属武器-魂珠-3 6级</v>
      </c>
      <c r="FL272" s="116">
        <f t="shared" si="218"/>
        <v>3</v>
      </c>
      <c r="FM272" s="116">
        <f t="shared" si="219"/>
        <v>6</v>
      </c>
      <c r="FN272" s="116" t="str">
        <f t="shared" si="233"/>
        <v>金币</v>
      </c>
      <c r="FO272" s="116">
        <f t="shared" si="234"/>
        <v>8000</v>
      </c>
      <c r="FP272" s="116" t="str">
        <f t="shared" si="235"/>
        <v>专属强化石1</v>
      </c>
      <c r="FQ272" s="116">
        <f t="shared" si="236"/>
        <v>10</v>
      </c>
      <c r="FR272" s="116" t="str">
        <f t="shared" si="237"/>
        <v>专属强化石2</v>
      </c>
      <c r="FS272" s="116">
        <f t="shared" si="238"/>
        <v>5</v>
      </c>
      <c r="FT272" s="116">
        <f t="shared" si="220"/>
        <v>0.04</v>
      </c>
      <c r="FU272" s="116">
        <f t="shared" si="221"/>
        <v>1</v>
      </c>
      <c r="FV272" s="116">
        <f t="shared" si="222"/>
        <v>34</v>
      </c>
      <c r="FW272" s="116">
        <f t="shared" si="223"/>
        <v>0</v>
      </c>
      <c r="FX272" s="116">
        <f t="shared" si="224"/>
        <v>1</v>
      </c>
      <c r="FY272" s="116">
        <f t="shared" si="225"/>
        <v>8</v>
      </c>
      <c r="FZ272" s="116">
        <f t="shared" si="226"/>
        <v>2.23E-2</v>
      </c>
      <c r="GA272" s="116">
        <f t="shared" si="227"/>
        <v>1</v>
      </c>
      <c r="GB272" s="116">
        <f t="shared" si="228"/>
        <v>16</v>
      </c>
      <c r="GC272" s="116">
        <f t="shared" si="229"/>
        <v>8.9099999999999999E-2</v>
      </c>
      <c r="GD272" s="116">
        <f t="shared" si="230"/>
        <v>1</v>
      </c>
      <c r="GE272" s="116">
        <f t="shared" si="231"/>
        <v>34</v>
      </c>
    </row>
    <row r="273" spans="164:187" ht="16.5" x14ac:dyDescent="0.2">
      <c r="FH273" s="116">
        <v>268</v>
      </c>
      <c r="FI273" s="116">
        <f t="shared" si="216"/>
        <v>25</v>
      </c>
      <c r="FJ273" s="116">
        <f t="shared" si="232"/>
        <v>4</v>
      </c>
      <c r="FK273" s="116" t="str">
        <f t="shared" si="217"/>
        <v>李轩辕专属武器-魂珠-3 7级</v>
      </c>
      <c r="FL273" s="116">
        <f t="shared" si="218"/>
        <v>3</v>
      </c>
      <c r="FM273" s="116">
        <f t="shared" si="219"/>
        <v>7</v>
      </c>
      <c r="FN273" s="116" t="str">
        <f t="shared" si="233"/>
        <v>金币</v>
      </c>
      <c r="FO273" s="116">
        <f t="shared" si="234"/>
        <v>9000</v>
      </c>
      <c r="FP273" s="116" t="str">
        <f t="shared" si="235"/>
        <v>专属强化石1</v>
      </c>
      <c r="FQ273" s="116">
        <f t="shared" si="236"/>
        <v>12</v>
      </c>
      <c r="FR273" s="116" t="str">
        <f t="shared" si="237"/>
        <v>专属强化石2</v>
      </c>
      <c r="FS273" s="116">
        <f t="shared" si="238"/>
        <v>6</v>
      </c>
      <c r="FT273" s="116">
        <f t="shared" si="220"/>
        <v>0.03</v>
      </c>
      <c r="FU273" s="116">
        <f t="shared" si="221"/>
        <v>1</v>
      </c>
      <c r="FV273" s="116">
        <f t="shared" si="222"/>
        <v>45</v>
      </c>
      <c r="FW273" s="116">
        <f t="shared" si="223"/>
        <v>0</v>
      </c>
      <c r="FX273" s="116">
        <f t="shared" si="224"/>
        <v>1</v>
      </c>
      <c r="FY273" s="116">
        <f t="shared" si="225"/>
        <v>11</v>
      </c>
      <c r="FZ273" s="116">
        <f t="shared" si="226"/>
        <v>1.6500000000000001E-2</v>
      </c>
      <c r="GA273" s="116">
        <f t="shared" si="227"/>
        <v>1</v>
      </c>
      <c r="GB273" s="116">
        <f t="shared" si="228"/>
        <v>21</v>
      </c>
      <c r="GC273" s="116">
        <f t="shared" si="229"/>
        <v>6.6199999999999995E-2</v>
      </c>
      <c r="GD273" s="116">
        <f t="shared" si="230"/>
        <v>1</v>
      </c>
      <c r="GE273" s="116">
        <f t="shared" si="231"/>
        <v>45</v>
      </c>
    </row>
    <row r="274" spans="164:187" ht="16.5" x14ac:dyDescent="0.2">
      <c r="FH274" s="116">
        <v>269</v>
      </c>
      <c r="FI274" s="116">
        <f t="shared" si="216"/>
        <v>26</v>
      </c>
      <c r="FJ274" s="116">
        <f t="shared" si="232"/>
        <v>4</v>
      </c>
      <c r="FK274" s="116" t="str">
        <f t="shared" si="217"/>
        <v>李轩辕专属武器-魂珠-3 8级</v>
      </c>
      <c r="FL274" s="116">
        <f t="shared" si="218"/>
        <v>3</v>
      </c>
      <c r="FM274" s="116">
        <f t="shared" si="219"/>
        <v>8</v>
      </c>
      <c r="FN274" s="116" t="str">
        <f t="shared" si="233"/>
        <v>金币</v>
      </c>
      <c r="FO274" s="116">
        <f t="shared" si="234"/>
        <v>10000</v>
      </c>
      <c r="FP274" s="116" t="str">
        <f t="shared" si="235"/>
        <v>专属强化石1</v>
      </c>
      <c r="FQ274" s="116">
        <f t="shared" si="236"/>
        <v>16</v>
      </c>
      <c r="FR274" s="116" t="str">
        <f t="shared" si="237"/>
        <v>专属强化石2</v>
      </c>
      <c r="FS274" s="116">
        <f t="shared" si="238"/>
        <v>8</v>
      </c>
      <c r="FT274" s="116">
        <f t="shared" si="220"/>
        <v>0.03</v>
      </c>
      <c r="FU274" s="116">
        <f t="shared" si="221"/>
        <v>1</v>
      </c>
      <c r="FV274" s="116">
        <f t="shared" si="222"/>
        <v>55</v>
      </c>
      <c r="FW274" s="116">
        <f t="shared" si="223"/>
        <v>0</v>
      </c>
      <c r="FX274" s="116">
        <f t="shared" si="224"/>
        <v>1</v>
      </c>
      <c r="FY274" s="116">
        <f t="shared" si="225"/>
        <v>13</v>
      </c>
      <c r="FZ274" s="116">
        <f t="shared" si="226"/>
        <v>1.3599999999999999E-2</v>
      </c>
      <c r="GA274" s="116">
        <f t="shared" si="227"/>
        <v>1</v>
      </c>
      <c r="GB274" s="116">
        <f t="shared" si="228"/>
        <v>26</v>
      </c>
      <c r="GC274" s="116">
        <f t="shared" si="229"/>
        <v>5.45E-2</v>
      </c>
      <c r="GD274" s="116">
        <f t="shared" si="230"/>
        <v>1</v>
      </c>
      <c r="GE274" s="116">
        <f t="shared" si="231"/>
        <v>55</v>
      </c>
    </row>
    <row r="275" spans="164:187" ht="16.5" x14ac:dyDescent="0.2">
      <c r="FH275" s="116">
        <v>270</v>
      </c>
      <c r="FI275" s="116">
        <f t="shared" si="216"/>
        <v>27</v>
      </c>
      <c r="FJ275" s="116">
        <f t="shared" si="232"/>
        <v>4</v>
      </c>
      <c r="FK275" s="116" t="str">
        <f t="shared" si="217"/>
        <v>李轩辕专属武器-魂珠-3 9级</v>
      </c>
      <c r="FL275" s="116">
        <f t="shared" si="218"/>
        <v>3</v>
      </c>
      <c r="FM275" s="116">
        <f t="shared" si="219"/>
        <v>9</v>
      </c>
      <c r="FN275" s="116" t="str">
        <f t="shared" si="233"/>
        <v>金币</v>
      </c>
      <c r="FO275" s="116">
        <f t="shared" si="234"/>
        <v>11000</v>
      </c>
      <c r="FP275" s="116" t="str">
        <f t="shared" si="235"/>
        <v>专属强化石1</v>
      </c>
      <c r="FQ275" s="116">
        <f t="shared" si="236"/>
        <v>20</v>
      </c>
      <c r="FR275" s="116" t="str">
        <f t="shared" si="237"/>
        <v>专属强化石2</v>
      </c>
      <c r="FS275" s="116">
        <f t="shared" si="238"/>
        <v>10</v>
      </c>
      <c r="FT275" s="116">
        <f t="shared" si="220"/>
        <v>0.02</v>
      </c>
      <c r="FU275" s="116">
        <f t="shared" si="221"/>
        <v>1</v>
      </c>
      <c r="FV275" s="116">
        <f t="shared" si="222"/>
        <v>71</v>
      </c>
      <c r="FW275" s="116">
        <f t="shared" si="223"/>
        <v>0</v>
      </c>
      <c r="FX275" s="116">
        <f t="shared" si="224"/>
        <v>1</v>
      </c>
      <c r="FY275" s="116">
        <f t="shared" si="225"/>
        <v>17</v>
      </c>
      <c r="FZ275" s="116">
        <f t="shared" si="226"/>
        <v>1.0500000000000001E-2</v>
      </c>
      <c r="GA275" s="116">
        <f t="shared" si="227"/>
        <v>1</v>
      </c>
      <c r="GB275" s="116">
        <f t="shared" si="228"/>
        <v>33</v>
      </c>
      <c r="GC275" s="116">
        <f t="shared" si="229"/>
        <v>4.2099999999999999E-2</v>
      </c>
      <c r="GD275" s="116">
        <f t="shared" si="230"/>
        <v>1</v>
      </c>
      <c r="GE275" s="116">
        <f t="shared" si="231"/>
        <v>71</v>
      </c>
    </row>
    <row r="276" spans="164:187" ht="16.5" x14ac:dyDescent="0.2">
      <c r="FH276" s="116">
        <v>271</v>
      </c>
      <c r="FI276" s="116">
        <f t="shared" si="216"/>
        <v>0</v>
      </c>
      <c r="FJ276" s="116">
        <f t="shared" si="232"/>
        <v>4</v>
      </c>
      <c r="FK276" s="116" t="str">
        <f t="shared" si="217"/>
        <v>李轩辕专属武器-魂珠-4 0级</v>
      </c>
      <c r="FL276" s="116">
        <f t="shared" si="218"/>
        <v>4</v>
      </c>
      <c r="FM276" s="116">
        <f t="shared" si="219"/>
        <v>0</v>
      </c>
      <c r="FN276" s="116" t="str">
        <f t="shared" si="233"/>
        <v/>
      </c>
      <c r="FO276" s="116" t="str">
        <f t="shared" si="234"/>
        <v/>
      </c>
      <c r="FP276" s="116" t="str">
        <f t="shared" si="235"/>
        <v/>
      </c>
      <c r="FQ276" s="116" t="str">
        <f t="shared" si="236"/>
        <v/>
      </c>
      <c r="FR276" s="116" t="str">
        <f t="shared" si="237"/>
        <v/>
      </c>
      <c r="FS276" s="116" t="str">
        <f t="shared" si="238"/>
        <v/>
      </c>
      <c r="FT276" s="116" t="str">
        <f t="shared" si="220"/>
        <v/>
      </c>
      <c r="FU276" s="116" t="str">
        <f t="shared" si="221"/>
        <v/>
      </c>
      <c r="FV276" s="116" t="str">
        <f t="shared" si="222"/>
        <v/>
      </c>
      <c r="FW276" s="116" t="str">
        <f t="shared" si="223"/>
        <v/>
      </c>
      <c r="FX276" s="116" t="str">
        <f t="shared" si="224"/>
        <v/>
      </c>
      <c r="FY276" s="116" t="str">
        <f t="shared" si="225"/>
        <v/>
      </c>
      <c r="FZ276" s="116" t="str">
        <f t="shared" si="226"/>
        <v/>
      </c>
      <c r="GA276" s="116" t="str">
        <f t="shared" si="227"/>
        <v/>
      </c>
      <c r="GB276" s="116" t="str">
        <f t="shared" si="228"/>
        <v/>
      </c>
      <c r="GC276" s="116" t="str">
        <f t="shared" si="229"/>
        <v/>
      </c>
      <c r="GD276" s="116" t="str">
        <f t="shared" si="230"/>
        <v/>
      </c>
      <c r="GE276" s="116" t="str">
        <f t="shared" si="231"/>
        <v/>
      </c>
    </row>
    <row r="277" spans="164:187" ht="16.5" x14ac:dyDescent="0.2">
      <c r="FH277" s="116">
        <v>272</v>
      </c>
      <c r="FI277" s="116">
        <f t="shared" si="216"/>
        <v>28</v>
      </c>
      <c r="FJ277" s="116">
        <f t="shared" si="232"/>
        <v>4</v>
      </c>
      <c r="FK277" s="116" t="str">
        <f t="shared" si="217"/>
        <v>李轩辕专属武器-魂珠-4 1级</v>
      </c>
      <c r="FL277" s="116">
        <f t="shared" si="218"/>
        <v>4</v>
      </c>
      <c r="FM277" s="116">
        <f t="shared" si="219"/>
        <v>1</v>
      </c>
      <c r="FN277" s="116" t="str">
        <f t="shared" si="233"/>
        <v>金币</v>
      </c>
      <c r="FO277" s="116">
        <f t="shared" si="234"/>
        <v>4000</v>
      </c>
      <c r="FP277" s="116" t="str">
        <f t="shared" si="235"/>
        <v>专属强化石2</v>
      </c>
      <c r="FQ277" s="116">
        <f t="shared" si="236"/>
        <v>3</v>
      </c>
      <c r="FR277" s="116" t="str">
        <f t="shared" si="237"/>
        <v>专属强化石3</v>
      </c>
      <c r="FS277" s="116">
        <f t="shared" si="238"/>
        <v>1</v>
      </c>
      <c r="FT277" s="116">
        <f t="shared" si="220"/>
        <v>0.19</v>
      </c>
      <c r="FU277" s="116">
        <f t="shared" si="221"/>
        <v>1</v>
      </c>
      <c r="FV277" s="116">
        <f t="shared" si="222"/>
        <v>8</v>
      </c>
      <c r="FW277" s="116">
        <f t="shared" si="223"/>
        <v>0</v>
      </c>
      <c r="FX277" s="116">
        <f t="shared" si="224"/>
        <v>1</v>
      </c>
      <c r="FY277" s="116">
        <f t="shared" si="225"/>
        <v>2</v>
      </c>
      <c r="FZ277" s="116">
        <f t="shared" si="226"/>
        <v>9.2600000000000002E-2</v>
      </c>
      <c r="GA277" s="116">
        <f t="shared" si="227"/>
        <v>1</v>
      </c>
      <c r="GB277" s="116">
        <f t="shared" si="228"/>
        <v>4</v>
      </c>
      <c r="GC277" s="116">
        <f t="shared" si="229"/>
        <v>0.37019999999999997</v>
      </c>
      <c r="GD277" s="116">
        <f t="shared" si="230"/>
        <v>1</v>
      </c>
      <c r="GE277" s="116">
        <f t="shared" si="231"/>
        <v>8</v>
      </c>
    </row>
    <row r="278" spans="164:187" ht="16.5" x14ac:dyDescent="0.2">
      <c r="FH278" s="116">
        <v>273</v>
      </c>
      <c r="FI278" s="116">
        <f t="shared" ref="FI278:FI341" si="239">IF(FM278&gt;0,(FL278-1)*9+FM278,0)</f>
        <v>29</v>
      </c>
      <c r="FJ278" s="116">
        <f t="shared" si="232"/>
        <v>4</v>
      </c>
      <c r="FK278" s="116" t="str">
        <f t="shared" ref="FK278:FK341" si="240">INDEX($FC$6:$FC$26,FJ278)&amp;"专属武器-魂珠-"&amp;FL278&amp;" "&amp;FM278&amp;"级"</f>
        <v>李轩辕专属武器-魂珠-4 2级</v>
      </c>
      <c r="FL278" s="116">
        <f t="shared" ref="FL278:FL341" si="241">INT((FH278-(FJ278-1)*80-1)/10)+1</f>
        <v>4</v>
      </c>
      <c r="FM278" s="116">
        <f t="shared" ref="FM278:FM341" si="242">FH278-(FJ278-1)*80-(FL278-1)*10-1</f>
        <v>2</v>
      </c>
      <c r="FN278" s="116" t="str">
        <f t="shared" si="233"/>
        <v>金币</v>
      </c>
      <c r="FO278" s="116">
        <f t="shared" si="234"/>
        <v>5000</v>
      </c>
      <c r="FP278" s="116" t="str">
        <f t="shared" si="235"/>
        <v>专属强化石2</v>
      </c>
      <c r="FQ278" s="116">
        <f t="shared" si="236"/>
        <v>3</v>
      </c>
      <c r="FR278" s="116" t="str">
        <f t="shared" si="237"/>
        <v>专属强化石3</v>
      </c>
      <c r="FS278" s="116">
        <f t="shared" si="238"/>
        <v>1</v>
      </c>
      <c r="FT278" s="116">
        <f t="shared" ref="FT278:FT341" si="243">IF($FM278&gt;0,INDEX(EJ$6:EJ$77,$FI278),"")</f>
        <v>0.09</v>
      </c>
      <c r="FU278" s="116">
        <f t="shared" ref="FU278:FU341" si="244">IF($FM278&gt;0,INDEX(EK$6:EK$77,$FI278),"")</f>
        <v>1</v>
      </c>
      <c r="FV278" s="116">
        <f t="shared" ref="FV278:FV341" si="245">IF($FM278&gt;0,INDEX(EL$6:EL$77,$FI278),"")</f>
        <v>16</v>
      </c>
      <c r="FW278" s="116">
        <f t="shared" ref="FW278:FW341" si="246">IF($FM278&gt;0,INDEX(EP$6:EP$77,$FI278),"")</f>
        <v>0</v>
      </c>
      <c r="FX278" s="116">
        <f t="shared" ref="FX278:FX341" si="247">IF($FM278&gt;0,INDEX(EQ$6:EQ$77,$FI278),"")</f>
        <v>1</v>
      </c>
      <c r="FY278" s="116">
        <f t="shared" ref="FY278:FY341" si="248">IF($FM278&gt;0,INDEX(ER$6:ER$77,$FI278),"")</f>
        <v>4</v>
      </c>
      <c r="FZ278" s="116">
        <f t="shared" ref="FZ278:FZ341" si="249">IF($FM278&gt;0,INDEX(ES$6:ES$77,$FI278),"")</f>
        <v>4.6300000000000001E-2</v>
      </c>
      <c r="GA278" s="116">
        <f t="shared" ref="GA278:GA341" si="250">IF($FM278&gt;0,INDEX(ET$6:ET$77,$FI278),"")</f>
        <v>1</v>
      </c>
      <c r="GB278" s="116">
        <f t="shared" ref="GB278:GB341" si="251">IF($FM278&gt;0,INDEX(EU$6:EU$77,$FI278),"")</f>
        <v>8</v>
      </c>
      <c r="GC278" s="116">
        <f t="shared" ref="GC278:GC341" si="252">IF($FM278&gt;0,INDEX(EV$6:EV$77,$FI278),"")</f>
        <v>0.18509999999999999</v>
      </c>
      <c r="GD278" s="116">
        <f t="shared" ref="GD278:GD341" si="253">IF($FM278&gt;0,INDEX(EW$6:EW$77,$FI278),"")</f>
        <v>1</v>
      </c>
      <c r="GE278" s="116">
        <f t="shared" ref="GE278:GE341" si="254">IF($FM278&gt;0,INDEX(EX$6:EX$77,$FI278),"")</f>
        <v>16</v>
      </c>
    </row>
    <row r="279" spans="164:187" ht="16.5" x14ac:dyDescent="0.2">
      <c r="FH279" s="116">
        <v>274</v>
      </c>
      <c r="FI279" s="116">
        <f t="shared" si="239"/>
        <v>30</v>
      </c>
      <c r="FJ279" s="116">
        <f t="shared" si="232"/>
        <v>4</v>
      </c>
      <c r="FK279" s="116" t="str">
        <f t="shared" si="240"/>
        <v>李轩辕专属武器-魂珠-4 3级</v>
      </c>
      <c r="FL279" s="116">
        <f t="shared" si="241"/>
        <v>4</v>
      </c>
      <c r="FM279" s="116">
        <f t="shared" si="242"/>
        <v>3</v>
      </c>
      <c r="FN279" s="116" t="str">
        <f t="shared" si="233"/>
        <v>金币</v>
      </c>
      <c r="FO279" s="116">
        <f t="shared" si="234"/>
        <v>6000</v>
      </c>
      <c r="FP279" s="116" t="str">
        <f t="shared" si="235"/>
        <v>专属强化石2</v>
      </c>
      <c r="FQ279" s="116">
        <f t="shared" si="236"/>
        <v>3</v>
      </c>
      <c r="FR279" s="116" t="str">
        <f t="shared" si="237"/>
        <v>专属强化石3</v>
      </c>
      <c r="FS279" s="116">
        <f t="shared" si="238"/>
        <v>1</v>
      </c>
      <c r="FT279" s="116">
        <f t="shared" si="243"/>
        <v>0.06</v>
      </c>
      <c r="FU279" s="116">
        <f t="shared" si="244"/>
        <v>1</v>
      </c>
      <c r="FV279" s="116">
        <f t="shared" si="245"/>
        <v>24</v>
      </c>
      <c r="FW279" s="116">
        <f t="shared" si="246"/>
        <v>0</v>
      </c>
      <c r="FX279" s="116">
        <f t="shared" si="247"/>
        <v>1</v>
      </c>
      <c r="FY279" s="116">
        <f t="shared" si="248"/>
        <v>6</v>
      </c>
      <c r="FZ279" s="116">
        <f t="shared" si="249"/>
        <v>3.09E-2</v>
      </c>
      <c r="GA279" s="116">
        <f t="shared" si="250"/>
        <v>1</v>
      </c>
      <c r="GB279" s="116">
        <f t="shared" si="251"/>
        <v>11</v>
      </c>
      <c r="GC279" s="116">
        <f t="shared" si="252"/>
        <v>0.1234</v>
      </c>
      <c r="GD279" s="116">
        <f t="shared" si="253"/>
        <v>1</v>
      </c>
      <c r="GE279" s="116">
        <f t="shared" si="254"/>
        <v>24</v>
      </c>
    </row>
    <row r="280" spans="164:187" ht="16.5" x14ac:dyDescent="0.2">
      <c r="FH280" s="116">
        <v>275</v>
      </c>
      <c r="FI280" s="116">
        <f t="shared" si="239"/>
        <v>31</v>
      </c>
      <c r="FJ280" s="116">
        <f t="shared" si="232"/>
        <v>4</v>
      </c>
      <c r="FK280" s="116" t="str">
        <f t="shared" si="240"/>
        <v>李轩辕专属武器-魂珠-4 4级</v>
      </c>
      <c r="FL280" s="116">
        <f t="shared" si="241"/>
        <v>4</v>
      </c>
      <c r="FM280" s="116">
        <f t="shared" si="242"/>
        <v>4</v>
      </c>
      <c r="FN280" s="116" t="str">
        <f t="shared" si="233"/>
        <v>金币</v>
      </c>
      <c r="FO280" s="116">
        <f t="shared" si="234"/>
        <v>7000</v>
      </c>
      <c r="FP280" s="116" t="str">
        <f t="shared" si="235"/>
        <v>专属强化石2</v>
      </c>
      <c r="FQ280" s="116">
        <f t="shared" si="236"/>
        <v>6</v>
      </c>
      <c r="FR280" s="116" t="str">
        <f t="shared" si="237"/>
        <v>专属强化石3</v>
      </c>
      <c r="FS280" s="116">
        <f t="shared" si="238"/>
        <v>2</v>
      </c>
      <c r="FT280" s="116">
        <f t="shared" si="243"/>
        <v>7.0000000000000007E-2</v>
      </c>
      <c r="FU280" s="116">
        <f t="shared" si="244"/>
        <v>1</v>
      </c>
      <c r="FV280" s="116">
        <f t="shared" si="245"/>
        <v>20</v>
      </c>
      <c r="FW280" s="116">
        <f t="shared" si="246"/>
        <v>0</v>
      </c>
      <c r="FX280" s="116">
        <f t="shared" si="247"/>
        <v>1</v>
      </c>
      <c r="FY280" s="116">
        <f t="shared" si="248"/>
        <v>5</v>
      </c>
      <c r="FZ280" s="116">
        <f t="shared" si="249"/>
        <v>3.6999999999999998E-2</v>
      </c>
      <c r="GA280" s="116">
        <f t="shared" si="250"/>
        <v>1</v>
      </c>
      <c r="GB280" s="116">
        <f t="shared" si="251"/>
        <v>9</v>
      </c>
      <c r="GC280" s="116">
        <f t="shared" si="252"/>
        <v>0.14810000000000001</v>
      </c>
      <c r="GD280" s="116">
        <f t="shared" si="253"/>
        <v>1</v>
      </c>
      <c r="GE280" s="116">
        <f t="shared" si="254"/>
        <v>20</v>
      </c>
    </row>
    <row r="281" spans="164:187" ht="16.5" x14ac:dyDescent="0.2">
      <c r="FH281" s="116">
        <v>276</v>
      </c>
      <c r="FI281" s="116">
        <f t="shared" si="239"/>
        <v>32</v>
      </c>
      <c r="FJ281" s="116">
        <f t="shared" si="232"/>
        <v>4</v>
      </c>
      <c r="FK281" s="116" t="str">
        <f t="shared" si="240"/>
        <v>李轩辕专属武器-魂珠-4 5级</v>
      </c>
      <c r="FL281" s="116">
        <f t="shared" si="241"/>
        <v>4</v>
      </c>
      <c r="FM281" s="116">
        <f t="shared" si="242"/>
        <v>5</v>
      </c>
      <c r="FN281" s="116" t="str">
        <f t="shared" si="233"/>
        <v>金币</v>
      </c>
      <c r="FO281" s="116">
        <f t="shared" si="234"/>
        <v>8000</v>
      </c>
      <c r="FP281" s="116" t="str">
        <f t="shared" si="235"/>
        <v>专属强化石2</v>
      </c>
      <c r="FQ281" s="116">
        <f t="shared" si="236"/>
        <v>6</v>
      </c>
      <c r="FR281" s="116" t="str">
        <f t="shared" si="237"/>
        <v>专属强化石3</v>
      </c>
      <c r="FS281" s="116">
        <f t="shared" si="238"/>
        <v>2</v>
      </c>
      <c r="FT281" s="116">
        <f t="shared" si="243"/>
        <v>0.05</v>
      </c>
      <c r="FU281" s="116">
        <f t="shared" si="244"/>
        <v>1</v>
      </c>
      <c r="FV281" s="116">
        <f t="shared" si="245"/>
        <v>32</v>
      </c>
      <c r="FW281" s="116">
        <f t="shared" si="246"/>
        <v>0</v>
      </c>
      <c r="FX281" s="116">
        <f t="shared" si="247"/>
        <v>1</v>
      </c>
      <c r="FY281" s="116">
        <f t="shared" si="248"/>
        <v>8</v>
      </c>
      <c r="FZ281" s="116">
        <f t="shared" si="249"/>
        <v>2.3099999999999999E-2</v>
      </c>
      <c r="GA281" s="116">
        <f t="shared" si="250"/>
        <v>1</v>
      </c>
      <c r="GB281" s="116">
        <f t="shared" si="251"/>
        <v>15</v>
      </c>
      <c r="GC281" s="116">
        <f t="shared" si="252"/>
        <v>9.2600000000000002E-2</v>
      </c>
      <c r="GD281" s="116">
        <f t="shared" si="253"/>
        <v>1</v>
      </c>
      <c r="GE281" s="116">
        <f t="shared" si="254"/>
        <v>32</v>
      </c>
    </row>
    <row r="282" spans="164:187" ht="16.5" x14ac:dyDescent="0.2">
      <c r="FH282" s="116">
        <v>277</v>
      </c>
      <c r="FI282" s="116">
        <f t="shared" si="239"/>
        <v>33</v>
      </c>
      <c r="FJ282" s="116">
        <f t="shared" si="232"/>
        <v>4</v>
      </c>
      <c r="FK282" s="116" t="str">
        <f t="shared" si="240"/>
        <v>李轩辕专属武器-魂珠-4 6级</v>
      </c>
      <c r="FL282" s="116">
        <f t="shared" si="241"/>
        <v>4</v>
      </c>
      <c r="FM282" s="116">
        <f t="shared" si="242"/>
        <v>6</v>
      </c>
      <c r="FN282" s="116" t="str">
        <f t="shared" si="233"/>
        <v>金币</v>
      </c>
      <c r="FO282" s="116">
        <f t="shared" si="234"/>
        <v>9000</v>
      </c>
      <c r="FP282" s="116" t="str">
        <f t="shared" si="235"/>
        <v>专属强化石2</v>
      </c>
      <c r="FQ282" s="116">
        <f t="shared" si="236"/>
        <v>6</v>
      </c>
      <c r="FR282" s="116" t="str">
        <f t="shared" si="237"/>
        <v>专属强化石3</v>
      </c>
      <c r="FS282" s="116">
        <f t="shared" si="238"/>
        <v>2</v>
      </c>
      <c r="FT282" s="116">
        <f t="shared" si="243"/>
        <v>0.03</v>
      </c>
      <c r="FU282" s="116">
        <f t="shared" si="244"/>
        <v>1</v>
      </c>
      <c r="FV282" s="116">
        <f t="shared" si="245"/>
        <v>53</v>
      </c>
      <c r="FW282" s="116">
        <f t="shared" si="246"/>
        <v>0</v>
      </c>
      <c r="FX282" s="116">
        <f t="shared" si="247"/>
        <v>1</v>
      </c>
      <c r="FY282" s="116">
        <f t="shared" si="248"/>
        <v>12</v>
      </c>
      <c r="FZ282" s="116">
        <f t="shared" si="249"/>
        <v>1.4200000000000001E-2</v>
      </c>
      <c r="GA282" s="116">
        <f t="shared" si="250"/>
        <v>1</v>
      </c>
      <c r="GB282" s="116">
        <f t="shared" si="251"/>
        <v>25</v>
      </c>
      <c r="GC282" s="116">
        <f t="shared" si="252"/>
        <v>5.7000000000000002E-2</v>
      </c>
      <c r="GD282" s="116">
        <f t="shared" si="253"/>
        <v>1</v>
      </c>
      <c r="GE282" s="116">
        <f t="shared" si="254"/>
        <v>53</v>
      </c>
    </row>
    <row r="283" spans="164:187" ht="16.5" x14ac:dyDescent="0.2">
      <c r="FH283" s="116">
        <v>278</v>
      </c>
      <c r="FI283" s="116">
        <f t="shared" si="239"/>
        <v>34</v>
      </c>
      <c r="FJ283" s="116">
        <f t="shared" si="232"/>
        <v>4</v>
      </c>
      <c r="FK283" s="116" t="str">
        <f t="shared" si="240"/>
        <v>李轩辕专属武器-魂珠-4 7级</v>
      </c>
      <c r="FL283" s="116">
        <f t="shared" si="241"/>
        <v>4</v>
      </c>
      <c r="FM283" s="116">
        <f t="shared" si="242"/>
        <v>7</v>
      </c>
      <c r="FN283" s="116" t="str">
        <f t="shared" si="233"/>
        <v>金币</v>
      </c>
      <c r="FO283" s="116">
        <f t="shared" si="234"/>
        <v>10000</v>
      </c>
      <c r="FP283" s="116" t="str">
        <f t="shared" si="235"/>
        <v>专属强化石2</v>
      </c>
      <c r="FQ283" s="116">
        <f t="shared" si="236"/>
        <v>10</v>
      </c>
      <c r="FR283" s="116" t="str">
        <f t="shared" si="237"/>
        <v>专属强化石3</v>
      </c>
      <c r="FS283" s="116">
        <f t="shared" si="238"/>
        <v>3</v>
      </c>
      <c r="FT283" s="116">
        <f t="shared" si="243"/>
        <v>0.03</v>
      </c>
      <c r="FU283" s="116">
        <f t="shared" si="244"/>
        <v>1</v>
      </c>
      <c r="FV283" s="116">
        <f t="shared" si="245"/>
        <v>57</v>
      </c>
      <c r="FW283" s="116">
        <f t="shared" si="246"/>
        <v>0</v>
      </c>
      <c r="FX283" s="116">
        <f t="shared" si="247"/>
        <v>1</v>
      </c>
      <c r="FY283" s="116">
        <f t="shared" si="248"/>
        <v>13</v>
      </c>
      <c r="FZ283" s="116">
        <f t="shared" si="249"/>
        <v>1.32E-2</v>
      </c>
      <c r="GA283" s="116">
        <f t="shared" si="250"/>
        <v>1</v>
      </c>
      <c r="GB283" s="116">
        <f t="shared" si="251"/>
        <v>26</v>
      </c>
      <c r="GC283" s="116">
        <f t="shared" si="252"/>
        <v>5.2900000000000003E-2</v>
      </c>
      <c r="GD283" s="116">
        <f t="shared" si="253"/>
        <v>1</v>
      </c>
      <c r="GE283" s="116">
        <f t="shared" si="254"/>
        <v>57</v>
      </c>
    </row>
    <row r="284" spans="164:187" ht="16.5" x14ac:dyDescent="0.2">
      <c r="FH284" s="116">
        <v>279</v>
      </c>
      <c r="FI284" s="116">
        <f t="shared" si="239"/>
        <v>35</v>
      </c>
      <c r="FJ284" s="116">
        <f t="shared" si="232"/>
        <v>4</v>
      </c>
      <c r="FK284" s="116" t="str">
        <f t="shared" si="240"/>
        <v>李轩辕专属武器-魂珠-4 8级</v>
      </c>
      <c r="FL284" s="116">
        <f t="shared" si="241"/>
        <v>4</v>
      </c>
      <c r="FM284" s="116">
        <f t="shared" si="242"/>
        <v>8</v>
      </c>
      <c r="FN284" s="116" t="str">
        <f t="shared" si="233"/>
        <v>金币</v>
      </c>
      <c r="FO284" s="116">
        <f t="shared" si="234"/>
        <v>11000</v>
      </c>
      <c r="FP284" s="116" t="str">
        <f t="shared" si="235"/>
        <v>专属强化石2</v>
      </c>
      <c r="FQ284" s="116">
        <f t="shared" si="236"/>
        <v>13</v>
      </c>
      <c r="FR284" s="116" t="str">
        <f t="shared" si="237"/>
        <v>专属强化石3</v>
      </c>
      <c r="FS284" s="116">
        <f t="shared" si="238"/>
        <v>4</v>
      </c>
      <c r="FT284" s="116">
        <f t="shared" si="243"/>
        <v>0.02</v>
      </c>
      <c r="FU284" s="116">
        <f t="shared" si="244"/>
        <v>1</v>
      </c>
      <c r="FV284" s="116">
        <f t="shared" si="245"/>
        <v>69</v>
      </c>
      <c r="FW284" s="116">
        <f t="shared" si="246"/>
        <v>0</v>
      </c>
      <c r="FX284" s="116">
        <f t="shared" si="247"/>
        <v>1</v>
      </c>
      <c r="FY284" s="116">
        <f t="shared" si="248"/>
        <v>16</v>
      </c>
      <c r="FZ284" s="116">
        <f t="shared" si="249"/>
        <v>1.09E-2</v>
      </c>
      <c r="GA284" s="116">
        <f t="shared" si="250"/>
        <v>1</v>
      </c>
      <c r="GB284" s="116">
        <f t="shared" si="251"/>
        <v>32</v>
      </c>
      <c r="GC284" s="116">
        <f t="shared" si="252"/>
        <v>4.36E-2</v>
      </c>
      <c r="GD284" s="116">
        <f t="shared" si="253"/>
        <v>1</v>
      </c>
      <c r="GE284" s="116">
        <f t="shared" si="254"/>
        <v>69</v>
      </c>
    </row>
    <row r="285" spans="164:187" ht="16.5" x14ac:dyDescent="0.2">
      <c r="FH285" s="116">
        <v>280</v>
      </c>
      <c r="FI285" s="116">
        <f t="shared" si="239"/>
        <v>36</v>
      </c>
      <c r="FJ285" s="116">
        <f t="shared" si="232"/>
        <v>4</v>
      </c>
      <c r="FK285" s="116" t="str">
        <f t="shared" si="240"/>
        <v>李轩辕专属武器-魂珠-4 9级</v>
      </c>
      <c r="FL285" s="116">
        <f t="shared" si="241"/>
        <v>4</v>
      </c>
      <c r="FM285" s="116">
        <f t="shared" si="242"/>
        <v>9</v>
      </c>
      <c r="FN285" s="116" t="str">
        <f t="shared" si="233"/>
        <v>金币</v>
      </c>
      <c r="FO285" s="116">
        <f t="shared" si="234"/>
        <v>12000</v>
      </c>
      <c r="FP285" s="116" t="str">
        <f t="shared" si="235"/>
        <v>专属强化石2</v>
      </c>
      <c r="FQ285" s="116">
        <f t="shared" si="236"/>
        <v>19</v>
      </c>
      <c r="FR285" s="116" t="str">
        <f t="shared" si="237"/>
        <v>专属强化石3</v>
      </c>
      <c r="FS285" s="116">
        <f t="shared" si="238"/>
        <v>6</v>
      </c>
      <c r="FT285" s="116">
        <f t="shared" si="243"/>
        <v>0.02</v>
      </c>
      <c r="FU285" s="116">
        <f t="shared" si="244"/>
        <v>1</v>
      </c>
      <c r="FV285" s="116">
        <f t="shared" si="245"/>
        <v>74</v>
      </c>
      <c r="FW285" s="116">
        <f t="shared" si="246"/>
        <v>0</v>
      </c>
      <c r="FX285" s="116">
        <f t="shared" si="247"/>
        <v>1</v>
      </c>
      <c r="FY285" s="116">
        <f t="shared" si="248"/>
        <v>17</v>
      </c>
      <c r="FZ285" s="116">
        <f t="shared" si="249"/>
        <v>1.01E-2</v>
      </c>
      <c r="GA285" s="116">
        <f t="shared" si="250"/>
        <v>1</v>
      </c>
      <c r="GB285" s="116">
        <f t="shared" si="251"/>
        <v>35</v>
      </c>
      <c r="GC285" s="116">
        <f t="shared" si="252"/>
        <v>4.0399999999999998E-2</v>
      </c>
      <c r="GD285" s="116">
        <f t="shared" si="253"/>
        <v>1</v>
      </c>
      <c r="GE285" s="116">
        <f t="shared" si="254"/>
        <v>74</v>
      </c>
    </row>
    <row r="286" spans="164:187" ht="16.5" x14ac:dyDescent="0.2">
      <c r="FH286" s="116">
        <v>281</v>
      </c>
      <c r="FI286" s="116">
        <f t="shared" si="239"/>
        <v>0</v>
      </c>
      <c r="FJ286" s="116">
        <f t="shared" si="232"/>
        <v>4</v>
      </c>
      <c r="FK286" s="116" t="str">
        <f t="shared" si="240"/>
        <v>李轩辕专属武器-魂珠-5 0级</v>
      </c>
      <c r="FL286" s="116">
        <f t="shared" si="241"/>
        <v>5</v>
      </c>
      <c r="FM286" s="116">
        <f t="shared" si="242"/>
        <v>0</v>
      </c>
      <c r="FN286" s="116" t="str">
        <f t="shared" si="233"/>
        <v/>
      </c>
      <c r="FO286" s="116" t="str">
        <f t="shared" si="234"/>
        <v/>
      </c>
      <c r="FP286" s="116" t="str">
        <f t="shared" si="235"/>
        <v/>
      </c>
      <c r="FQ286" s="116" t="str">
        <f t="shared" si="236"/>
        <v/>
      </c>
      <c r="FR286" s="116" t="str">
        <f t="shared" si="237"/>
        <v/>
      </c>
      <c r="FS286" s="116" t="str">
        <f t="shared" si="238"/>
        <v/>
      </c>
      <c r="FT286" s="116" t="str">
        <f t="shared" si="243"/>
        <v/>
      </c>
      <c r="FU286" s="116" t="str">
        <f t="shared" si="244"/>
        <v/>
      </c>
      <c r="FV286" s="116" t="str">
        <f t="shared" si="245"/>
        <v/>
      </c>
      <c r="FW286" s="116" t="str">
        <f t="shared" si="246"/>
        <v/>
      </c>
      <c r="FX286" s="116" t="str">
        <f t="shared" si="247"/>
        <v/>
      </c>
      <c r="FY286" s="116" t="str">
        <f t="shared" si="248"/>
        <v/>
      </c>
      <c r="FZ286" s="116" t="str">
        <f t="shared" si="249"/>
        <v/>
      </c>
      <c r="GA286" s="116" t="str">
        <f t="shared" si="250"/>
        <v/>
      </c>
      <c r="GB286" s="116" t="str">
        <f t="shared" si="251"/>
        <v/>
      </c>
      <c r="GC286" s="116" t="str">
        <f t="shared" si="252"/>
        <v/>
      </c>
      <c r="GD286" s="116" t="str">
        <f t="shared" si="253"/>
        <v/>
      </c>
      <c r="GE286" s="116" t="str">
        <f t="shared" si="254"/>
        <v/>
      </c>
    </row>
    <row r="287" spans="164:187" ht="16.5" x14ac:dyDescent="0.2">
      <c r="FH287" s="116">
        <v>282</v>
      </c>
      <c r="FI287" s="116">
        <f t="shared" si="239"/>
        <v>37</v>
      </c>
      <c r="FJ287" s="116">
        <f t="shared" si="232"/>
        <v>4</v>
      </c>
      <c r="FK287" s="116" t="str">
        <f t="shared" si="240"/>
        <v>李轩辕专属武器-魂珠-5 1级</v>
      </c>
      <c r="FL287" s="116">
        <f t="shared" si="241"/>
        <v>5</v>
      </c>
      <c r="FM287" s="116">
        <f t="shared" si="242"/>
        <v>1</v>
      </c>
      <c r="FN287" s="116" t="str">
        <f t="shared" si="233"/>
        <v>金币</v>
      </c>
      <c r="FO287" s="116">
        <f t="shared" si="234"/>
        <v>5000</v>
      </c>
      <c r="FP287" s="116" t="str">
        <f t="shared" si="235"/>
        <v>专属强化石2</v>
      </c>
      <c r="FQ287" s="116">
        <f t="shared" si="236"/>
        <v>4</v>
      </c>
      <c r="FR287" s="116" t="str">
        <f t="shared" si="237"/>
        <v>专属强化石3</v>
      </c>
      <c r="FS287" s="116">
        <f t="shared" si="238"/>
        <v>2</v>
      </c>
      <c r="FT287" s="116">
        <f t="shared" si="243"/>
        <v>0.19</v>
      </c>
      <c r="FU287" s="116">
        <f t="shared" si="244"/>
        <v>1</v>
      </c>
      <c r="FV287" s="116">
        <f t="shared" si="245"/>
        <v>8</v>
      </c>
      <c r="FW287" s="116">
        <f t="shared" si="246"/>
        <v>0</v>
      </c>
      <c r="FX287" s="116">
        <f t="shared" si="247"/>
        <v>1</v>
      </c>
      <c r="FY287" s="116">
        <f t="shared" si="248"/>
        <v>2</v>
      </c>
      <c r="FZ287" s="116">
        <f t="shared" si="249"/>
        <v>9.2600000000000002E-2</v>
      </c>
      <c r="GA287" s="116">
        <f t="shared" si="250"/>
        <v>1</v>
      </c>
      <c r="GB287" s="116">
        <f t="shared" si="251"/>
        <v>4</v>
      </c>
      <c r="GC287" s="116">
        <f t="shared" si="252"/>
        <v>0.37019999999999997</v>
      </c>
      <c r="GD287" s="116">
        <f t="shared" si="253"/>
        <v>1</v>
      </c>
      <c r="GE287" s="116">
        <f t="shared" si="254"/>
        <v>8</v>
      </c>
    </row>
    <row r="288" spans="164:187" ht="16.5" x14ac:dyDescent="0.2">
      <c r="FH288" s="116">
        <v>283</v>
      </c>
      <c r="FI288" s="116">
        <f t="shared" si="239"/>
        <v>38</v>
      </c>
      <c r="FJ288" s="116">
        <f t="shared" si="232"/>
        <v>4</v>
      </c>
      <c r="FK288" s="116" t="str">
        <f t="shared" si="240"/>
        <v>李轩辕专属武器-魂珠-5 2级</v>
      </c>
      <c r="FL288" s="116">
        <f t="shared" si="241"/>
        <v>5</v>
      </c>
      <c r="FM288" s="116">
        <f t="shared" si="242"/>
        <v>2</v>
      </c>
      <c r="FN288" s="116" t="str">
        <f t="shared" si="233"/>
        <v>金币</v>
      </c>
      <c r="FO288" s="116">
        <f t="shared" si="234"/>
        <v>6000</v>
      </c>
      <c r="FP288" s="116" t="str">
        <f t="shared" si="235"/>
        <v>专属强化石2</v>
      </c>
      <c r="FQ288" s="116">
        <f t="shared" si="236"/>
        <v>4</v>
      </c>
      <c r="FR288" s="116" t="str">
        <f t="shared" si="237"/>
        <v>专属强化石3</v>
      </c>
      <c r="FS288" s="116">
        <f t="shared" si="238"/>
        <v>2</v>
      </c>
      <c r="FT288" s="116">
        <f t="shared" si="243"/>
        <v>0.09</v>
      </c>
      <c r="FU288" s="116">
        <f t="shared" si="244"/>
        <v>1</v>
      </c>
      <c r="FV288" s="116">
        <f t="shared" si="245"/>
        <v>16</v>
      </c>
      <c r="FW288" s="116">
        <f t="shared" si="246"/>
        <v>0</v>
      </c>
      <c r="FX288" s="116">
        <f t="shared" si="247"/>
        <v>1</v>
      </c>
      <c r="FY288" s="116">
        <f t="shared" si="248"/>
        <v>4</v>
      </c>
      <c r="FZ288" s="116">
        <f t="shared" si="249"/>
        <v>4.6300000000000001E-2</v>
      </c>
      <c r="GA288" s="116">
        <f t="shared" si="250"/>
        <v>1</v>
      </c>
      <c r="GB288" s="116">
        <f t="shared" si="251"/>
        <v>8</v>
      </c>
      <c r="GC288" s="116">
        <f t="shared" si="252"/>
        <v>0.18509999999999999</v>
      </c>
      <c r="GD288" s="116">
        <f t="shared" si="253"/>
        <v>1</v>
      </c>
      <c r="GE288" s="116">
        <f t="shared" si="254"/>
        <v>16</v>
      </c>
    </row>
    <row r="289" spans="164:187" ht="16.5" x14ac:dyDescent="0.2">
      <c r="FH289" s="116">
        <v>284</v>
      </c>
      <c r="FI289" s="116">
        <f t="shared" si="239"/>
        <v>39</v>
      </c>
      <c r="FJ289" s="116">
        <f t="shared" si="232"/>
        <v>4</v>
      </c>
      <c r="FK289" s="116" t="str">
        <f t="shared" si="240"/>
        <v>李轩辕专属武器-魂珠-5 3级</v>
      </c>
      <c r="FL289" s="116">
        <f t="shared" si="241"/>
        <v>5</v>
      </c>
      <c r="FM289" s="116">
        <f t="shared" si="242"/>
        <v>3</v>
      </c>
      <c r="FN289" s="116" t="str">
        <f t="shared" si="233"/>
        <v>金币</v>
      </c>
      <c r="FO289" s="116">
        <f t="shared" si="234"/>
        <v>7000</v>
      </c>
      <c r="FP289" s="116" t="str">
        <f t="shared" si="235"/>
        <v>专属强化石2</v>
      </c>
      <c r="FQ289" s="116">
        <f t="shared" si="236"/>
        <v>4</v>
      </c>
      <c r="FR289" s="116" t="str">
        <f t="shared" si="237"/>
        <v>专属强化石3</v>
      </c>
      <c r="FS289" s="116">
        <f t="shared" si="238"/>
        <v>2</v>
      </c>
      <c r="FT289" s="116">
        <f t="shared" si="243"/>
        <v>0.06</v>
      </c>
      <c r="FU289" s="116">
        <f t="shared" si="244"/>
        <v>1</v>
      </c>
      <c r="FV289" s="116">
        <f t="shared" si="245"/>
        <v>24</v>
      </c>
      <c r="FW289" s="116">
        <f t="shared" si="246"/>
        <v>0</v>
      </c>
      <c r="FX289" s="116">
        <f t="shared" si="247"/>
        <v>1</v>
      </c>
      <c r="FY289" s="116">
        <f t="shared" si="248"/>
        <v>6</v>
      </c>
      <c r="FZ289" s="116">
        <f t="shared" si="249"/>
        <v>3.09E-2</v>
      </c>
      <c r="GA289" s="116">
        <f t="shared" si="250"/>
        <v>1</v>
      </c>
      <c r="GB289" s="116">
        <f t="shared" si="251"/>
        <v>11</v>
      </c>
      <c r="GC289" s="116">
        <f t="shared" si="252"/>
        <v>0.1234</v>
      </c>
      <c r="GD289" s="116">
        <f t="shared" si="253"/>
        <v>1</v>
      </c>
      <c r="GE289" s="116">
        <f t="shared" si="254"/>
        <v>24</v>
      </c>
    </row>
    <row r="290" spans="164:187" ht="16.5" x14ac:dyDescent="0.2">
      <c r="FH290" s="116">
        <v>285</v>
      </c>
      <c r="FI290" s="116">
        <f t="shared" si="239"/>
        <v>40</v>
      </c>
      <c r="FJ290" s="116">
        <f t="shared" si="232"/>
        <v>4</v>
      </c>
      <c r="FK290" s="116" t="str">
        <f t="shared" si="240"/>
        <v>李轩辕专属武器-魂珠-5 4级</v>
      </c>
      <c r="FL290" s="116">
        <f t="shared" si="241"/>
        <v>5</v>
      </c>
      <c r="FM290" s="116">
        <f t="shared" si="242"/>
        <v>4</v>
      </c>
      <c r="FN290" s="116" t="str">
        <f t="shared" si="233"/>
        <v>金币</v>
      </c>
      <c r="FO290" s="116">
        <f t="shared" si="234"/>
        <v>8000</v>
      </c>
      <c r="FP290" s="116" t="str">
        <f t="shared" si="235"/>
        <v>专属强化石2</v>
      </c>
      <c r="FQ290" s="116">
        <f t="shared" si="236"/>
        <v>6</v>
      </c>
      <c r="FR290" s="116" t="str">
        <f t="shared" si="237"/>
        <v>专属强化石3</v>
      </c>
      <c r="FS290" s="116">
        <f t="shared" si="238"/>
        <v>3</v>
      </c>
      <c r="FT290" s="116">
        <f t="shared" si="243"/>
        <v>0.06</v>
      </c>
      <c r="FU290" s="116">
        <f t="shared" si="244"/>
        <v>1</v>
      </c>
      <c r="FV290" s="116">
        <f t="shared" si="245"/>
        <v>27</v>
      </c>
      <c r="FW290" s="116">
        <f t="shared" si="246"/>
        <v>0</v>
      </c>
      <c r="FX290" s="116">
        <f t="shared" si="247"/>
        <v>1</v>
      </c>
      <c r="FY290" s="116">
        <f t="shared" si="248"/>
        <v>6</v>
      </c>
      <c r="FZ290" s="116">
        <f t="shared" si="249"/>
        <v>2.7799999999999998E-2</v>
      </c>
      <c r="GA290" s="116">
        <f t="shared" si="250"/>
        <v>1</v>
      </c>
      <c r="GB290" s="116">
        <f t="shared" si="251"/>
        <v>13</v>
      </c>
      <c r="GC290" s="116">
        <f t="shared" si="252"/>
        <v>0.1111</v>
      </c>
      <c r="GD290" s="116">
        <f t="shared" si="253"/>
        <v>1</v>
      </c>
      <c r="GE290" s="116">
        <f t="shared" si="254"/>
        <v>27</v>
      </c>
    </row>
    <row r="291" spans="164:187" ht="16.5" x14ac:dyDescent="0.2">
      <c r="FH291" s="116">
        <v>286</v>
      </c>
      <c r="FI291" s="116">
        <f t="shared" si="239"/>
        <v>41</v>
      </c>
      <c r="FJ291" s="116">
        <f t="shared" si="232"/>
        <v>4</v>
      </c>
      <c r="FK291" s="116" t="str">
        <f t="shared" si="240"/>
        <v>李轩辕专属武器-魂珠-5 5级</v>
      </c>
      <c r="FL291" s="116">
        <f t="shared" si="241"/>
        <v>5</v>
      </c>
      <c r="FM291" s="116">
        <f t="shared" si="242"/>
        <v>5</v>
      </c>
      <c r="FN291" s="116" t="str">
        <f t="shared" si="233"/>
        <v>金币</v>
      </c>
      <c r="FO291" s="116">
        <f t="shared" si="234"/>
        <v>9000</v>
      </c>
      <c r="FP291" s="116" t="str">
        <f t="shared" si="235"/>
        <v>专属强化石2</v>
      </c>
      <c r="FQ291" s="116">
        <f t="shared" si="236"/>
        <v>6</v>
      </c>
      <c r="FR291" s="116" t="str">
        <f t="shared" si="237"/>
        <v>专属强化石3</v>
      </c>
      <c r="FS291" s="116">
        <f t="shared" si="238"/>
        <v>3</v>
      </c>
      <c r="FT291" s="116">
        <f t="shared" si="243"/>
        <v>0.03</v>
      </c>
      <c r="FU291" s="116">
        <f t="shared" si="244"/>
        <v>1</v>
      </c>
      <c r="FV291" s="116">
        <f t="shared" si="245"/>
        <v>43</v>
      </c>
      <c r="FW291" s="116">
        <f t="shared" si="246"/>
        <v>0</v>
      </c>
      <c r="FX291" s="116">
        <f t="shared" si="247"/>
        <v>1</v>
      </c>
      <c r="FY291" s="116">
        <f t="shared" si="248"/>
        <v>10</v>
      </c>
      <c r="FZ291" s="116">
        <f t="shared" si="249"/>
        <v>1.7399999999999999E-2</v>
      </c>
      <c r="GA291" s="116">
        <f t="shared" si="250"/>
        <v>1</v>
      </c>
      <c r="GB291" s="116">
        <f t="shared" si="251"/>
        <v>20</v>
      </c>
      <c r="GC291" s="116">
        <f t="shared" si="252"/>
        <v>6.9400000000000003E-2</v>
      </c>
      <c r="GD291" s="116">
        <f t="shared" si="253"/>
        <v>1</v>
      </c>
      <c r="GE291" s="116">
        <f t="shared" si="254"/>
        <v>43</v>
      </c>
    </row>
    <row r="292" spans="164:187" ht="16.5" x14ac:dyDescent="0.2">
      <c r="FH292" s="116">
        <v>287</v>
      </c>
      <c r="FI292" s="116">
        <f t="shared" si="239"/>
        <v>42</v>
      </c>
      <c r="FJ292" s="116">
        <f t="shared" si="232"/>
        <v>4</v>
      </c>
      <c r="FK292" s="116" t="str">
        <f t="shared" si="240"/>
        <v>李轩辕专属武器-魂珠-5 6级</v>
      </c>
      <c r="FL292" s="116">
        <f t="shared" si="241"/>
        <v>5</v>
      </c>
      <c r="FM292" s="116">
        <f t="shared" si="242"/>
        <v>6</v>
      </c>
      <c r="FN292" s="116" t="str">
        <f t="shared" si="233"/>
        <v>金币</v>
      </c>
      <c r="FO292" s="116">
        <f t="shared" si="234"/>
        <v>10000</v>
      </c>
      <c r="FP292" s="116" t="str">
        <f t="shared" si="235"/>
        <v>专属强化石2</v>
      </c>
      <c r="FQ292" s="116">
        <f t="shared" si="236"/>
        <v>9</v>
      </c>
      <c r="FR292" s="116" t="str">
        <f t="shared" si="237"/>
        <v>专属强化石3</v>
      </c>
      <c r="FS292" s="116">
        <f t="shared" si="238"/>
        <v>5</v>
      </c>
      <c r="FT292" s="116">
        <f t="shared" si="243"/>
        <v>0.04</v>
      </c>
      <c r="FU292" s="116">
        <f t="shared" si="244"/>
        <v>1</v>
      </c>
      <c r="FV292" s="116">
        <f t="shared" si="245"/>
        <v>42</v>
      </c>
      <c r="FW292" s="116">
        <f t="shared" si="246"/>
        <v>0</v>
      </c>
      <c r="FX292" s="116">
        <f t="shared" si="247"/>
        <v>1</v>
      </c>
      <c r="FY292" s="116">
        <f t="shared" si="248"/>
        <v>10</v>
      </c>
      <c r="FZ292" s="116">
        <f t="shared" si="249"/>
        <v>1.78E-2</v>
      </c>
      <c r="GA292" s="116">
        <f t="shared" si="250"/>
        <v>1</v>
      </c>
      <c r="GB292" s="116">
        <f t="shared" si="251"/>
        <v>20</v>
      </c>
      <c r="GC292" s="116">
        <f t="shared" si="252"/>
        <v>7.1199999999999999E-2</v>
      </c>
      <c r="GD292" s="116">
        <f t="shared" si="253"/>
        <v>1</v>
      </c>
      <c r="GE292" s="116">
        <f t="shared" si="254"/>
        <v>42</v>
      </c>
    </row>
    <row r="293" spans="164:187" ht="16.5" x14ac:dyDescent="0.2">
      <c r="FH293" s="116">
        <v>288</v>
      </c>
      <c r="FI293" s="116">
        <f t="shared" si="239"/>
        <v>43</v>
      </c>
      <c r="FJ293" s="116">
        <f t="shared" si="232"/>
        <v>4</v>
      </c>
      <c r="FK293" s="116" t="str">
        <f t="shared" si="240"/>
        <v>李轩辕专属武器-魂珠-5 7级</v>
      </c>
      <c r="FL293" s="116">
        <f t="shared" si="241"/>
        <v>5</v>
      </c>
      <c r="FM293" s="116">
        <f t="shared" si="242"/>
        <v>7</v>
      </c>
      <c r="FN293" s="116" t="str">
        <f t="shared" si="233"/>
        <v>金币</v>
      </c>
      <c r="FO293" s="116">
        <f t="shared" si="234"/>
        <v>11000</v>
      </c>
      <c r="FP293" s="116" t="str">
        <f t="shared" si="235"/>
        <v>专属强化石2</v>
      </c>
      <c r="FQ293" s="116">
        <f t="shared" si="236"/>
        <v>9</v>
      </c>
      <c r="FR293" s="116" t="str">
        <f t="shared" si="237"/>
        <v>专属强化石3</v>
      </c>
      <c r="FS293" s="116">
        <f t="shared" si="238"/>
        <v>5</v>
      </c>
      <c r="FT293" s="116">
        <f t="shared" si="243"/>
        <v>0.02</v>
      </c>
      <c r="FU293" s="116">
        <f t="shared" si="244"/>
        <v>1</v>
      </c>
      <c r="FV293" s="116">
        <f t="shared" si="245"/>
        <v>68</v>
      </c>
      <c r="FW293" s="116">
        <f t="shared" si="246"/>
        <v>0</v>
      </c>
      <c r="FX293" s="116">
        <f t="shared" si="247"/>
        <v>1</v>
      </c>
      <c r="FY293" s="116">
        <f t="shared" si="248"/>
        <v>16</v>
      </c>
      <c r="FZ293" s="116">
        <f t="shared" si="249"/>
        <v>1.0999999999999999E-2</v>
      </c>
      <c r="GA293" s="116">
        <f t="shared" si="250"/>
        <v>1</v>
      </c>
      <c r="GB293" s="116">
        <f t="shared" si="251"/>
        <v>32</v>
      </c>
      <c r="GC293" s="116">
        <f t="shared" si="252"/>
        <v>4.41E-2</v>
      </c>
      <c r="GD293" s="116">
        <f t="shared" si="253"/>
        <v>1</v>
      </c>
      <c r="GE293" s="116">
        <f t="shared" si="254"/>
        <v>68</v>
      </c>
    </row>
    <row r="294" spans="164:187" ht="16.5" x14ac:dyDescent="0.2">
      <c r="FH294" s="116">
        <v>289</v>
      </c>
      <c r="FI294" s="116">
        <f t="shared" si="239"/>
        <v>44</v>
      </c>
      <c r="FJ294" s="116">
        <f t="shared" si="232"/>
        <v>4</v>
      </c>
      <c r="FK294" s="116" t="str">
        <f t="shared" si="240"/>
        <v>李轩辕专属武器-魂珠-5 8级</v>
      </c>
      <c r="FL294" s="116">
        <f t="shared" si="241"/>
        <v>5</v>
      </c>
      <c r="FM294" s="116">
        <f t="shared" si="242"/>
        <v>8</v>
      </c>
      <c r="FN294" s="116" t="str">
        <f t="shared" si="233"/>
        <v>金币</v>
      </c>
      <c r="FO294" s="116">
        <f t="shared" si="234"/>
        <v>12000</v>
      </c>
      <c r="FP294" s="116" t="str">
        <f t="shared" si="235"/>
        <v>专属强化石2</v>
      </c>
      <c r="FQ294" s="116">
        <f t="shared" si="236"/>
        <v>13</v>
      </c>
      <c r="FR294" s="116" t="str">
        <f t="shared" si="237"/>
        <v>专属强化石3</v>
      </c>
      <c r="FS294" s="116">
        <f t="shared" si="238"/>
        <v>7</v>
      </c>
      <c r="FT294" s="116">
        <f t="shared" si="243"/>
        <v>0.02</v>
      </c>
      <c r="FU294" s="116">
        <f t="shared" si="244"/>
        <v>1</v>
      </c>
      <c r="FV294" s="116">
        <f t="shared" si="245"/>
        <v>79</v>
      </c>
      <c r="FW294" s="116">
        <f t="shared" si="246"/>
        <v>0</v>
      </c>
      <c r="FX294" s="116">
        <f t="shared" si="247"/>
        <v>1</v>
      </c>
      <c r="FY294" s="116">
        <f t="shared" si="248"/>
        <v>18</v>
      </c>
      <c r="FZ294" s="116">
        <f t="shared" si="249"/>
        <v>9.4999999999999998E-3</v>
      </c>
      <c r="GA294" s="116">
        <f t="shared" si="250"/>
        <v>1</v>
      </c>
      <c r="GB294" s="116">
        <f t="shared" si="251"/>
        <v>37</v>
      </c>
      <c r="GC294" s="116">
        <f t="shared" si="252"/>
        <v>3.8100000000000002E-2</v>
      </c>
      <c r="GD294" s="116">
        <f t="shared" si="253"/>
        <v>1</v>
      </c>
      <c r="GE294" s="116">
        <f t="shared" si="254"/>
        <v>79</v>
      </c>
    </row>
    <row r="295" spans="164:187" ht="16.5" x14ac:dyDescent="0.2">
      <c r="FH295" s="116">
        <v>290</v>
      </c>
      <c r="FI295" s="116">
        <f t="shared" si="239"/>
        <v>45</v>
      </c>
      <c r="FJ295" s="116">
        <f t="shared" si="232"/>
        <v>4</v>
      </c>
      <c r="FK295" s="116" t="str">
        <f t="shared" si="240"/>
        <v>李轩辕专属武器-魂珠-5 9级</v>
      </c>
      <c r="FL295" s="116">
        <f t="shared" si="241"/>
        <v>5</v>
      </c>
      <c r="FM295" s="116">
        <f t="shared" si="242"/>
        <v>9</v>
      </c>
      <c r="FN295" s="116" t="str">
        <f t="shared" si="233"/>
        <v>金币</v>
      </c>
      <c r="FO295" s="116">
        <f t="shared" si="234"/>
        <v>13000</v>
      </c>
      <c r="FP295" s="116" t="str">
        <f t="shared" si="235"/>
        <v>专属强化石2</v>
      </c>
      <c r="FQ295" s="116">
        <f t="shared" si="236"/>
        <v>17</v>
      </c>
      <c r="FR295" s="116" t="str">
        <f t="shared" si="237"/>
        <v>专属强化石3</v>
      </c>
      <c r="FS295" s="116">
        <f t="shared" si="238"/>
        <v>9</v>
      </c>
      <c r="FT295" s="116">
        <f t="shared" si="243"/>
        <v>0.02</v>
      </c>
      <c r="FU295" s="116">
        <f t="shared" si="244"/>
        <v>1</v>
      </c>
      <c r="FV295" s="116">
        <f t="shared" si="245"/>
        <v>99</v>
      </c>
      <c r="FW295" s="116">
        <f t="shared" si="246"/>
        <v>0</v>
      </c>
      <c r="FX295" s="116">
        <f t="shared" si="247"/>
        <v>1</v>
      </c>
      <c r="FY295" s="116">
        <f t="shared" si="248"/>
        <v>23</v>
      </c>
      <c r="FZ295" s="116">
        <f t="shared" si="249"/>
        <v>7.6E-3</v>
      </c>
      <c r="GA295" s="116">
        <f t="shared" si="250"/>
        <v>1</v>
      </c>
      <c r="GB295" s="116">
        <f t="shared" si="251"/>
        <v>46</v>
      </c>
      <c r="GC295" s="116">
        <f t="shared" si="252"/>
        <v>3.0300000000000001E-2</v>
      </c>
      <c r="GD295" s="116">
        <f t="shared" si="253"/>
        <v>1</v>
      </c>
      <c r="GE295" s="116">
        <f t="shared" si="254"/>
        <v>99</v>
      </c>
    </row>
    <row r="296" spans="164:187" ht="16.5" x14ac:dyDescent="0.2">
      <c r="FH296" s="116">
        <v>291</v>
      </c>
      <c r="FI296" s="116">
        <f t="shared" si="239"/>
        <v>0</v>
      </c>
      <c r="FJ296" s="116">
        <f t="shared" si="232"/>
        <v>4</v>
      </c>
      <c r="FK296" s="116" t="str">
        <f t="shared" si="240"/>
        <v>李轩辕专属武器-魂珠-6 0级</v>
      </c>
      <c r="FL296" s="116">
        <f t="shared" si="241"/>
        <v>6</v>
      </c>
      <c r="FM296" s="116">
        <f t="shared" si="242"/>
        <v>0</v>
      </c>
      <c r="FN296" s="116" t="str">
        <f t="shared" si="233"/>
        <v/>
      </c>
      <c r="FO296" s="116" t="str">
        <f t="shared" si="234"/>
        <v/>
      </c>
      <c r="FP296" s="116" t="str">
        <f t="shared" si="235"/>
        <v/>
      </c>
      <c r="FQ296" s="116" t="str">
        <f t="shared" si="236"/>
        <v/>
      </c>
      <c r="FR296" s="116" t="str">
        <f t="shared" si="237"/>
        <v/>
      </c>
      <c r="FS296" s="116" t="str">
        <f t="shared" si="238"/>
        <v/>
      </c>
      <c r="FT296" s="116" t="str">
        <f t="shared" si="243"/>
        <v/>
      </c>
      <c r="FU296" s="116" t="str">
        <f t="shared" si="244"/>
        <v/>
      </c>
      <c r="FV296" s="116" t="str">
        <f t="shared" si="245"/>
        <v/>
      </c>
      <c r="FW296" s="116" t="str">
        <f t="shared" si="246"/>
        <v/>
      </c>
      <c r="FX296" s="116" t="str">
        <f t="shared" si="247"/>
        <v/>
      </c>
      <c r="FY296" s="116" t="str">
        <f t="shared" si="248"/>
        <v/>
      </c>
      <c r="FZ296" s="116" t="str">
        <f t="shared" si="249"/>
        <v/>
      </c>
      <c r="GA296" s="116" t="str">
        <f t="shared" si="250"/>
        <v/>
      </c>
      <c r="GB296" s="116" t="str">
        <f t="shared" si="251"/>
        <v/>
      </c>
      <c r="GC296" s="116" t="str">
        <f t="shared" si="252"/>
        <v/>
      </c>
      <c r="GD296" s="116" t="str">
        <f t="shared" si="253"/>
        <v/>
      </c>
      <c r="GE296" s="116" t="str">
        <f t="shared" si="254"/>
        <v/>
      </c>
    </row>
    <row r="297" spans="164:187" ht="16.5" x14ac:dyDescent="0.2">
      <c r="FH297" s="116">
        <v>292</v>
      </c>
      <c r="FI297" s="116">
        <f t="shared" si="239"/>
        <v>46</v>
      </c>
      <c r="FJ297" s="116">
        <f t="shared" si="232"/>
        <v>4</v>
      </c>
      <c r="FK297" s="116" t="str">
        <f t="shared" si="240"/>
        <v>李轩辕专属武器-魂珠-6 1级</v>
      </c>
      <c r="FL297" s="116">
        <f t="shared" si="241"/>
        <v>6</v>
      </c>
      <c r="FM297" s="116">
        <f t="shared" si="242"/>
        <v>1</v>
      </c>
      <c r="FN297" s="116" t="str">
        <f t="shared" si="233"/>
        <v>金币</v>
      </c>
      <c r="FO297" s="116">
        <f t="shared" si="234"/>
        <v>6000</v>
      </c>
      <c r="FP297" s="116" t="str">
        <f t="shared" si="235"/>
        <v>专属强化石3</v>
      </c>
      <c r="FQ297" s="116">
        <f t="shared" si="236"/>
        <v>5</v>
      </c>
      <c r="FR297" s="116" t="str">
        <f t="shared" si="237"/>
        <v>专属强化石4</v>
      </c>
      <c r="FS297" s="116">
        <f t="shared" si="238"/>
        <v>1</v>
      </c>
      <c r="FT297" s="116">
        <f t="shared" si="243"/>
        <v>0.14000000000000001</v>
      </c>
      <c r="FU297" s="116">
        <f t="shared" si="244"/>
        <v>1</v>
      </c>
      <c r="FV297" s="116">
        <f t="shared" si="245"/>
        <v>10</v>
      </c>
      <c r="FW297" s="116">
        <f t="shared" si="246"/>
        <v>0</v>
      </c>
      <c r="FX297" s="116">
        <f t="shared" si="247"/>
        <v>1</v>
      </c>
      <c r="FY297" s="116">
        <f t="shared" si="248"/>
        <v>2</v>
      </c>
      <c r="FZ297" s="116">
        <f t="shared" si="249"/>
        <v>7.2099999999999997E-2</v>
      </c>
      <c r="GA297" s="116">
        <f t="shared" si="250"/>
        <v>1</v>
      </c>
      <c r="GB297" s="116">
        <f t="shared" si="251"/>
        <v>5</v>
      </c>
      <c r="GC297" s="116">
        <f t="shared" si="252"/>
        <v>0.28860000000000002</v>
      </c>
      <c r="GD297" s="116">
        <f t="shared" si="253"/>
        <v>1</v>
      </c>
      <c r="GE297" s="116">
        <f t="shared" si="254"/>
        <v>10</v>
      </c>
    </row>
    <row r="298" spans="164:187" ht="16.5" x14ac:dyDescent="0.2">
      <c r="FH298" s="116">
        <v>293</v>
      </c>
      <c r="FI298" s="116">
        <f t="shared" si="239"/>
        <v>47</v>
      </c>
      <c r="FJ298" s="116">
        <f t="shared" si="232"/>
        <v>4</v>
      </c>
      <c r="FK298" s="116" t="str">
        <f t="shared" si="240"/>
        <v>李轩辕专属武器-魂珠-6 2级</v>
      </c>
      <c r="FL298" s="116">
        <f t="shared" si="241"/>
        <v>6</v>
      </c>
      <c r="FM298" s="116">
        <f t="shared" si="242"/>
        <v>2</v>
      </c>
      <c r="FN298" s="116" t="str">
        <f t="shared" si="233"/>
        <v>金币</v>
      </c>
      <c r="FO298" s="116">
        <f t="shared" si="234"/>
        <v>7000</v>
      </c>
      <c r="FP298" s="116" t="str">
        <f t="shared" si="235"/>
        <v>专属强化石3</v>
      </c>
      <c r="FQ298" s="116">
        <f t="shared" si="236"/>
        <v>9</v>
      </c>
      <c r="FR298" s="116" t="str">
        <f t="shared" si="237"/>
        <v>专属强化石4</v>
      </c>
      <c r="FS298" s="116">
        <f t="shared" si="238"/>
        <v>2</v>
      </c>
      <c r="FT298" s="116">
        <f t="shared" si="243"/>
        <v>0.14000000000000001</v>
      </c>
      <c r="FU298" s="116">
        <f t="shared" si="244"/>
        <v>1</v>
      </c>
      <c r="FV298" s="116">
        <f t="shared" si="245"/>
        <v>10</v>
      </c>
      <c r="FW298" s="116">
        <f t="shared" si="246"/>
        <v>0</v>
      </c>
      <c r="FX298" s="116">
        <f t="shared" si="247"/>
        <v>1</v>
      </c>
      <c r="FY298" s="116">
        <f t="shared" si="248"/>
        <v>2</v>
      </c>
      <c r="FZ298" s="116">
        <f t="shared" si="249"/>
        <v>7.2099999999999997E-2</v>
      </c>
      <c r="GA298" s="116">
        <f t="shared" si="250"/>
        <v>1</v>
      </c>
      <c r="GB298" s="116">
        <f t="shared" si="251"/>
        <v>5</v>
      </c>
      <c r="GC298" s="116">
        <f t="shared" si="252"/>
        <v>0.28860000000000002</v>
      </c>
      <c r="GD298" s="116">
        <f t="shared" si="253"/>
        <v>1</v>
      </c>
      <c r="GE298" s="116">
        <f t="shared" si="254"/>
        <v>10</v>
      </c>
    </row>
    <row r="299" spans="164:187" ht="16.5" x14ac:dyDescent="0.2">
      <c r="FH299" s="116">
        <v>294</v>
      </c>
      <c r="FI299" s="116">
        <f t="shared" si="239"/>
        <v>48</v>
      </c>
      <c r="FJ299" s="116">
        <f t="shared" si="232"/>
        <v>4</v>
      </c>
      <c r="FK299" s="116" t="str">
        <f t="shared" si="240"/>
        <v>李轩辕专属武器-魂珠-6 3级</v>
      </c>
      <c r="FL299" s="116">
        <f t="shared" si="241"/>
        <v>6</v>
      </c>
      <c r="FM299" s="116">
        <f t="shared" si="242"/>
        <v>3</v>
      </c>
      <c r="FN299" s="116" t="str">
        <f t="shared" si="233"/>
        <v>金币</v>
      </c>
      <c r="FO299" s="116">
        <f t="shared" si="234"/>
        <v>8000</v>
      </c>
      <c r="FP299" s="116" t="str">
        <f t="shared" si="235"/>
        <v>专属强化石3</v>
      </c>
      <c r="FQ299" s="116">
        <f t="shared" si="236"/>
        <v>9</v>
      </c>
      <c r="FR299" s="116" t="str">
        <f t="shared" si="237"/>
        <v>专属强化石4</v>
      </c>
      <c r="FS299" s="116">
        <f t="shared" si="238"/>
        <v>2</v>
      </c>
      <c r="FT299" s="116">
        <f t="shared" si="243"/>
        <v>0.1</v>
      </c>
      <c r="FU299" s="116">
        <f t="shared" si="244"/>
        <v>1</v>
      </c>
      <c r="FV299" s="116">
        <f t="shared" si="245"/>
        <v>16</v>
      </c>
      <c r="FW299" s="116">
        <f t="shared" si="246"/>
        <v>0</v>
      </c>
      <c r="FX299" s="116">
        <f t="shared" si="247"/>
        <v>1</v>
      </c>
      <c r="FY299" s="116">
        <f t="shared" si="248"/>
        <v>4</v>
      </c>
      <c r="FZ299" s="116">
        <f t="shared" si="249"/>
        <v>4.8099999999999997E-2</v>
      </c>
      <c r="GA299" s="116">
        <f t="shared" si="250"/>
        <v>1</v>
      </c>
      <c r="GB299" s="116">
        <f t="shared" si="251"/>
        <v>7</v>
      </c>
      <c r="GC299" s="116">
        <f t="shared" si="252"/>
        <v>0.19239999999999999</v>
      </c>
      <c r="GD299" s="116">
        <f t="shared" si="253"/>
        <v>1</v>
      </c>
      <c r="GE299" s="116">
        <f t="shared" si="254"/>
        <v>16</v>
      </c>
    </row>
    <row r="300" spans="164:187" ht="16.5" x14ac:dyDescent="0.2">
      <c r="FH300" s="116">
        <v>295</v>
      </c>
      <c r="FI300" s="116">
        <f t="shared" si="239"/>
        <v>49</v>
      </c>
      <c r="FJ300" s="116">
        <f t="shared" si="232"/>
        <v>4</v>
      </c>
      <c r="FK300" s="116" t="str">
        <f t="shared" si="240"/>
        <v>李轩辕专属武器-魂珠-6 4级</v>
      </c>
      <c r="FL300" s="116">
        <f t="shared" si="241"/>
        <v>6</v>
      </c>
      <c r="FM300" s="116">
        <f t="shared" si="242"/>
        <v>4</v>
      </c>
      <c r="FN300" s="116" t="str">
        <f t="shared" si="233"/>
        <v>金币</v>
      </c>
      <c r="FO300" s="116">
        <f t="shared" si="234"/>
        <v>9000</v>
      </c>
      <c r="FP300" s="116" t="str">
        <f t="shared" si="235"/>
        <v>专属强化石3</v>
      </c>
      <c r="FQ300" s="116">
        <f t="shared" si="236"/>
        <v>14</v>
      </c>
      <c r="FR300" s="116" t="str">
        <f t="shared" si="237"/>
        <v>专属强化石4</v>
      </c>
      <c r="FS300" s="116">
        <f t="shared" si="238"/>
        <v>3</v>
      </c>
      <c r="FT300" s="116">
        <f t="shared" si="243"/>
        <v>0.09</v>
      </c>
      <c r="FU300" s="116">
        <f t="shared" si="244"/>
        <v>1</v>
      </c>
      <c r="FV300" s="116">
        <f t="shared" si="245"/>
        <v>17</v>
      </c>
      <c r="FW300" s="116">
        <f t="shared" si="246"/>
        <v>0</v>
      </c>
      <c r="FX300" s="116">
        <f t="shared" si="247"/>
        <v>1</v>
      </c>
      <c r="FY300" s="116">
        <f t="shared" si="248"/>
        <v>4</v>
      </c>
      <c r="FZ300" s="116">
        <f t="shared" si="249"/>
        <v>4.3299999999999998E-2</v>
      </c>
      <c r="GA300" s="116">
        <f t="shared" si="250"/>
        <v>1</v>
      </c>
      <c r="GB300" s="116">
        <f t="shared" si="251"/>
        <v>8</v>
      </c>
      <c r="GC300" s="116">
        <f t="shared" si="252"/>
        <v>0.1731</v>
      </c>
      <c r="GD300" s="116">
        <f t="shared" si="253"/>
        <v>1</v>
      </c>
      <c r="GE300" s="116">
        <f t="shared" si="254"/>
        <v>17</v>
      </c>
    </row>
    <row r="301" spans="164:187" ht="16.5" x14ac:dyDescent="0.2">
      <c r="FH301" s="116">
        <v>296</v>
      </c>
      <c r="FI301" s="116">
        <f t="shared" si="239"/>
        <v>50</v>
      </c>
      <c r="FJ301" s="116">
        <f t="shared" si="232"/>
        <v>4</v>
      </c>
      <c r="FK301" s="116" t="str">
        <f t="shared" si="240"/>
        <v>李轩辕专属武器-魂珠-6 5级</v>
      </c>
      <c r="FL301" s="116">
        <f t="shared" si="241"/>
        <v>6</v>
      </c>
      <c r="FM301" s="116">
        <f t="shared" si="242"/>
        <v>5</v>
      </c>
      <c r="FN301" s="116" t="str">
        <f t="shared" si="233"/>
        <v>金币</v>
      </c>
      <c r="FO301" s="116">
        <f t="shared" si="234"/>
        <v>10000</v>
      </c>
      <c r="FP301" s="116" t="str">
        <f t="shared" si="235"/>
        <v>专属强化石3</v>
      </c>
      <c r="FQ301" s="116">
        <f t="shared" si="236"/>
        <v>14</v>
      </c>
      <c r="FR301" s="116" t="str">
        <f t="shared" si="237"/>
        <v>专属强化石4</v>
      </c>
      <c r="FS301" s="116">
        <f t="shared" si="238"/>
        <v>3</v>
      </c>
      <c r="FT301" s="116">
        <f t="shared" si="243"/>
        <v>0.05</v>
      </c>
      <c r="FU301" s="116">
        <f t="shared" si="244"/>
        <v>1</v>
      </c>
      <c r="FV301" s="116">
        <f t="shared" si="245"/>
        <v>28</v>
      </c>
      <c r="FW301" s="116">
        <f t="shared" si="246"/>
        <v>0</v>
      </c>
      <c r="FX301" s="116">
        <f t="shared" si="247"/>
        <v>1</v>
      </c>
      <c r="FY301" s="116">
        <f t="shared" si="248"/>
        <v>6</v>
      </c>
      <c r="FZ301" s="116">
        <f t="shared" si="249"/>
        <v>2.7099999999999999E-2</v>
      </c>
      <c r="GA301" s="116">
        <f t="shared" si="250"/>
        <v>1</v>
      </c>
      <c r="GB301" s="116">
        <f t="shared" si="251"/>
        <v>13</v>
      </c>
      <c r="GC301" s="116">
        <f t="shared" si="252"/>
        <v>0.1082</v>
      </c>
      <c r="GD301" s="116">
        <f t="shared" si="253"/>
        <v>1</v>
      </c>
      <c r="GE301" s="116">
        <f t="shared" si="254"/>
        <v>28</v>
      </c>
    </row>
    <row r="302" spans="164:187" ht="16.5" x14ac:dyDescent="0.2">
      <c r="FH302" s="116">
        <v>297</v>
      </c>
      <c r="FI302" s="116">
        <f t="shared" si="239"/>
        <v>51</v>
      </c>
      <c r="FJ302" s="116">
        <f t="shared" si="232"/>
        <v>4</v>
      </c>
      <c r="FK302" s="116" t="str">
        <f t="shared" si="240"/>
        <v>李轩辕专属武器-魂珠-6 6级</v>
      </c>
      <c r="FL302" s="116">
        <f t="shared" si="241"/>
        <v>6</v>
      </c>
      <c r="FM302" s="116">
        <f t="shared" si="242"/>
        <v>6</v>
      </c>
      <c r="FN302" s="116" t="str">
        <f t="shared" si="233"/>
        <v>金币</v>
      </c>
      <c r="FO302" s="116">
        <f t="shared" si="234"/>
        <v>11000</v>
      </c>
      <c r="FP302" s="116" t="str">
        <f t="shared" si="235"/>
        <v>专属强化石3</v>
      </c>
      <c r="FQ302" s="116">
        <f t="shared" si="236"/>
        <v>19</v>
      </c>
      <c r="FR302" s="116" t="str">
        <f t="shared" si="237"/>
        <v>专属强化石4</v>
      </c>
      <c r="FS302" s="116">
        <f t="shared" si="238"/>
        <v>4</v>
      </c>
      <c r="FT302" s="116">
        <f t="shared" si="243"/>
        <v>0.04</v>
      </c>
      <c r="FU302" s="116">
        <f t="shared" si="244"/>
        <v>1</v>
      </c>
      <c r="FV302" s="116">
        <f t="shared" si="245"/>
        <v>34</v>
      </c>
      <c r="FW302" s="116">
        <f t="shared" si="246"/>
        <v>0</v>
      </c>
      <c r="FX302" s="116">
        <f t="shared" si="247"/>
        <v>1</v>
      </c>
      <c r="FY302" s="116">
        <f t="shared" si="248"/>
        <v>8</v>
      </c>
      <c r="FZ302" s="116">
        <f t="shared" si="249"/>
        <v>2.2200000000000001E-2</v>
      </c>
      <c r="GA302" s="116">
        <f t="shared" si="250"/>
        <v>1</v>
      </c>
      <c r="GB302" s="116">
        <f t="shared" si="251"/>
        <v>16</v>
      </c>
      <c r="GC302" s="116">
        <f t="shared" si="252"/>
        <v>8.8800000000000004E-2</v>
      </c>
      <c r="GD302" s="116">
        <f t="shared" si="253"/>
        <v>1</v>
      </c>
      <c r="GE302" s="116">
        <f t="shared" si="254"/>
        <v>34</v>
      </c>
    </row>
    <row r="303" spans="164:187" ht="16.5" x14ac:dyDescent="0.2">
      <c r="FH303" s="116">
        <v>298</v>
      </c>
      <c r="FI303" s="116">
        <f t="shared" si="239"/>
        <v>52</v>
      </c>
      <c r="FJ303" s="116">
        <f t="shared" si="232"/>
        <v>4</v>
      </c>
      <c r="FK303" s="116" t="str">
        <f t="shared" si="240"/>
        <v>李轩辕专属武器-魂珠-6 7级</v>
      </c>
      <c r="FL303" s="116">
        <f t="shared" si="241"/>
        <v>6</v>
      </c>
      <c r="FM303" s="116">
        <f t="shared" si="242"/>
        <v>7</v>
      </c>
      <c r="FN303" s="116" t="str">
        <f t="shared" si="233"/>
        <v>金币</v>
      </c>
      <c r="FO303" s="116">
        <f t="shared" si="234"/>
        <v>12000</v>
      </c>
      <c r="FP303" s="116" t="str">
        <f t="shared" si="235"/>
        <v>专属强化石3</v>
      </c>
      <c r="FQ303" s="116">
        <f t="shared" si="236"/>
        <v>24</v>
      </c>
      <c r="FR303" s="116" t="str">
        <f t="shared" si="237"/>
        <v>专属强化石4</v>
      </c>
      <c r="FS303" s="116">
        <f t="shared" si="238"/>
        <v>5</v>
      </c>
      <c r="FT303" s="116">
        <f t="shared" si="243"/>
        <v>0.03</v>
      </c>
      <c r="FU303" s="116">
        <f t="shared" si="244"/>
        <v>1</v>
      </c>
      <c r="FV303" s="116">
        <f t="shared" si="245"/>
        <v>44</v>
      </c>
      <c r="FW303" s="116">
        <f t="shared" si="246"/>
        <v>0</v>
      </c>
      <c r="FX303" s="116">
        <f t="shared" si="247"/>
        <v>1</v>
      </c>
      <c r="FY303" s="116">
        <f t="shared" si="248"/>
        <v>10</v>
      </c>
      <c r="FZ303" s="116">
        <f t="shared" si="249"/>
        <v>1.72E-2</v>
      </c>
      <c r="GA303" s="116">
        <f t="shared" si="250"/>
        <v>1</v>
      </c>
      <c r="GB303" s="116">
        <f t="shared" si="251"/>
        <v>20</v>
      </c>
      <c r="GC303" s="116">
        <f t="shared" si="252"/>
        <v>6.8699999999999997E-2</v>
      </c>
      <c r="GD303" s="116">
        <f t="shared" si="253"/>
        <v>1</v>
      </c>
      <c r="GE303" s="116">
        <f t="shared" si="254"/>
        <v>44</v>
      </c>
    </row>
    <row r="304" spans="164:187" ht="16.5" x14ac:dyDescent="0.2">
      <c r="FH304" s="116">
        <v>299</v>
      </c>
      <c r="FI304" s="116">
        <f t="shared" si="239"/>
        <v>53</v>
      </c>
      <c r="FJ304" s="116">
        <f t="shared" si="232"/>
        <v>4</v>
      </c>
      <c r="FK304" s="116" t="str">
        <f t="shared" si="240"/>
        <v>李轩辕专属武器-魂珠-6 8级</v>
      </c>
      <c r="FL304" s="116">
        <f t="shared" si="241"/>
        <v>6</v>
      </c>
      <c r="FM304" s="116">
        <f t="shared" si="242"/>
        <v>8</v>
      </c>
      <c r="FN304" s="116" t="str">
        <f t="shared" si="233"/>
        <v>金币</v>
      </c>
      <c r="FO304" s="116">
        <f t="shared" si="234"/>
        <v>13000</v>
      </c>
      <c r="FP304" s="116" t="str">
        <f t="shared" si="235"/>
        <v>专属强化石3</v>
      </c>
      <c r="FQ304" s="116">
        <f t="shared" si="236"/>
        <v>33</v>
      </c>
      <c r="FR304" s="116" t="str">
        <f t="shared" si="237"/>
        <v>专属强化石4</v>
      </c>
      <c r="FS304" s="116">
        <f t="shared" si="238"/>
        <v>7</v>
      </c>
      <c r="FT304" s="116">
        <f t="shared" si="243"/>
        <v>0.03</v>
      </c>
      <c r="FU304" s="116">
        <f t="shared" si="244"/>
        <v>1</v>
      </c>
      <c r="FV304" s="116">
        <f t="shared" si="245"/>
        <v>50</v>
      </c>
      <c r="FW304" s="116">
        <f t="shared" si="246"/>
        <v>0</v>
      </c>
      <c r="FX304" s="116">
        <f t="shared" si="247"/>
        <v>1</v>
      </c>
      <c r="FY304" s="116">
        <f t="shared" si="248"/>
        <v>12</v>
      </c>
      <c r="FZ304" s="116">
        <f t="shared" si="249"/>
        <v>1.49E-2</v>
      </c>
      <c r="GA304" s="116">
        <f t="shared" si="250"/>
        <v>1</v>
      </c>
      <c r="GB304" s="116">
        <f t="shared" si="251"/>
        <v>24</v>
      </c>
      <c r="GC304" s="116">
        <f t="shared" si="252"/>
        <v>5.9400000000000001E-2</v>
      </c>
      <c r="GD304" s="116">
        <f t="shared" si="253"/>
        <v>1</v>
      </c>
      <c r="GE304" s="116">
        <f t="shared" si="254"/>
        <v>50</v>
      </c>
    </row>
    <row r="305" spans="164:187" ht="16.5" x14ac:dyDescent="0.2">
      <c r="FH305" s="116">
        <v>300</v>
      </c>
      <c r="FI305" s="116">
        <f t="shared" si="239"/>
        <v>54</v>
      </c>
      <c r="FJ305" s="116">
        <f t="shared" si="232"/>
        <v>4</v>
      </c>
      <c r="FK305" s="116" t="str">
        <f t="shared" si="240"/>
        <v>李轩辕专属武器-魂珠-6 9级</v>
      </c>
      <c r="FL305" s="116">
        <f t="shared" si="241"/>
        <v>6</v>
      </c>
      <c r="FM305" s="116">
        <f t="shared" si="242"/>
        <v>9</v>
      </c>
      <c r="FN305" s="116" t="str">
        <f t="shared" si="233"/>
        <v>金币</v>
      </c>
      <c r="FO305" s="116">
        <f t="shared" si="234"/>
        <v>14000</v>
      </c>
      <c r="FP305" s="116" t="str">
        <f t="shared" si="235"/>
        <v>专属强化石3</v>
      </c>
      <c r="FQ305" s="116">
        <f t="shared" si="236"/>
        <v>38</v>
      </c>
      <c r="FR305" s="116" t="str">
        <f t="shared" si="237"/>
        <v>专属强化石4</v>
      </c>
      <c r="FS305" s="116">
        <f t="shared" si="238"/>
        <v>8</v>
      </c>
      <c r="FT305" s="116">
        <f t="shared" si="243"/>
        <v>0.02</v>
      </c>
      <c r="FU305" s="116">
        <f t="shared" si="244"/>
        <v>1</v>
      </c>
      <c r="FV305" s="116">
        <f t="shared" si="245"/>
        <v>71</v>
      </c>
      <c r="FW305" s="116">
        <f t="shared" si="246"/>
        <v>0</v>
      </c>
      <c r="FX305" s="116">
        <f t="shared" si="247"/>
        <v>1</v>
      </c>
      <c r="FY305" s="116">
        <f t="shared" si="248"/>
        <v>17</v>
      </c>
      <c r="FZ305" s="116">
        <f t="shared" si="249"/>
        <v>1.0500000000000001E-2</v>
      </c>
      <c r="GA305" s="116">
        <f t="shared" si="250"/>
        <v>1</v>
      </c>
      <c r="GB305" s="116">
        <f t="shared" si="251"/>
        <v>33</v>
      </c>
      <c r="GC305" s="116">
        <f t="shared" si="252"/>
        <v>4.2000000000000003E-2</v>
      </c>
      <c r="GD305" s="116">
        <f t="shared" si="253"/>
        <v>1</v>
      </c>
      <c r="GE305" s="116">
        <f t="shared" si="254"/>
        <v>71</v>
      </c>
    </row>
    <row r="306" spans="164:187" ht="16.5" x14ac:dyDescent="0.2">
      <c r="FH306" s="116">
        <v>301</v>
      </c>
      <c r="FI306" s="116">
        <f t="shared" si="239"/>
        <v>0</v>
      </c>
      <c r="FJ306" s="116">
        <f t="shared" si="232"/>
        <v>4</v>
      </c>
      <c r="FK306" s="116" t="str">
        <f t="shared" si="240"/>
        <v>李轩辕专属武器-魂珠-7 0级</v>
      </c>
      <c r="FL306" s="116">
        <f t="shared" si="241"/>
        <v>7</v>
      </c>
      <c r="FM306" s="116">
        <f t="shared" si="242"/>
        <v>0</v>
      </c>
      <c r="FN306" s="116" t="str">
        <f t="shared" si="233"/>
        <v/>
      </c>
      <c r="FO306" s="116" t="str">
        <f t="shared" si="234"/>
        <v/>
      </c>
      <c r="FP306" s="116" t="str">
        <f t="shared" si="235"/>
        <v/>
      </c>
      <c r="FQ306" s="116" t="str">
        <f t="shared" si="236"/>
        <v/>
      </c>
      <c r="FR306" s="116" t="str">
        <f t="shared" si="237"/>
        <v/>
      </c>
      <c r="FS306" s="116" t="str">
        <f t="shared" si="238"/>
        <v/>
      </c>
      <c r="FT306" s="116" t="str">
        <f t="shared" si="243"/>
        <v/>
      </c>
      <c r="FU306" s="116" t="str">
        <f t="shared" si="244"/>
        <v/>
      </c>
      <c r="FV306" s="116" t="str">
        <f t="shared" si="245"/>
        <v/>
      </c>
      <c r="FW306" s="116" t="str">
        <f t="shared" si="246"/>
        <v/>
      </c>
      <c r="FX306" s="116" t="str">
        <f t="shared" si="247"/>
        <v/>
      </c>
      <c r="FY306" s="116" t="str">
        <f t="shared" si="248"/>
        <v/>
      </c>
      <c r="FZ306" s="116" t="str">
        <f t="shared" si="249"/>
        <v/>
      </c>
      <c r="GA306" s="116" t="str">
        <f t="shared" si="250"/>
        <v/>
      </c>
      <c r="GB306" s="116" t="str">
        <f t="shared" si="251"/>
        <v/>
      </c>
      <c r="GC306" s="116" t="str">
        <f t="shared" si="252"/>
        <v/>
      </c>
      <c r="GD306" s="116" t="str">
        <f t="shared" si="253"/>
        <v/>
      </c>
      <c r="GE306" s="116" t="str">
        <f t="shared" si="254"/>
        <v/>
      </c>
    </row>
    <row r="307" spans="164:187" ht="16.5" x14ac:dyDescent="0.2">
      <c r="FH307" s="116">
        <v>302</v>
      </c>
      <c r="FI307" s="116">
        <f t="shared" si="239"/>
        <v>55</v>
      </c>
      <c r="FJ307" s="116">
        <f t="shared" si="232"/>
        <v>4</v>
      </c>
      <c r="FK307" s="116" t="str">
        <f t="shared" si="240"/>
        <v>李轩辕专属武器-魂珠-7 1级</v>
      </c>
      <c r="FL307" s="116">
        <f t="shared" si="241"/>
        <v>7</v>
      </c>
      <c r="FM307" s="116">
        <f t="shared" si="242"/>
        <v>1</v>
      </c>
      <c r="FN307" s="116" t="str">
        <f t="shared" si="233"/>
        <v>金币</v>
      </c>
      <c r="FO307" s="116">
        <f t="shared" si="234"/>
        <v>7000</v>
      </c>
      <c r="FP307" s="116" t="str">
        <f t="shared" si="235"/>
        <v>专属强化石3</v>
      </c>
      <c r="FQ307" s="116">
        <f t="shared" si="236"/>
        <v>6</v>
      </c>
      <c r="FR307" s="116" t="str">
        <f t="shared" si="237"/>
        <v>专属强化石4</v>
      </c>
      <c r="FS307" s="116">
        <f t="shared" si="238"/>
        <v>2</v>
      </c>
      <c r="FT307" s="116">
        <f t="shared" si="243"/>
        <v>0.17</v>
      </c>
      <c r="FU307" s="116">
        <f t="shared" si="244"/>
        <v>1</v>
      </c>
      <c r="FV307" s="116">
        <f t="shared" si="245"/>
        <v>9</v>
      </c>
      <c r="FW307" s="116">
        <f t="shared" si="246"/>
        <v>0</v>
      </c>
      <c r="FX307" s="116">
        <f t="shared" si="247"/>
        <v>1</v>
      </c>
      <c r="FY307" s="116">
        <f t="shared" si="248"/>
        <v>2</v>
      </c>
      <c r="FZ307" s="116">
        <f t="shared" si="249"/>
        <v>8.6599999999999996E-2</v>
      </c>
      <c r="GA307" s="116">
        <f t="shared" si="250"/>
        <v>1</v>
      </c>
      <c r="GB307" s="116">
        <f t="shared" si="251"/>
        <v>4</v>
      </c>
      <c r="GC307" s="116">
        <f t="shared" si="252"/>
        <v>0.3463</v>
      </c>
      <c r="GD307" s="116">
        <f t="shared" si="253"/>
        <v>1</v>
      </c>
      <c r="GE307" s="116">
        <f t="shared" si="254"/>
        <v>9</v>
      </c>
    </row>
    <row r="308" spans="164:187" ht="16.5" x14ac:dyDescent="0.2">
      <c r="FH308" s="116">
        <v>303</v>
      </c>
      <c r="FI308" s="116">
        <f t="shared" si="239"/>
        <v>56</v>
      </c>
      <c r="FJ308" s="116">
        <f t="shared" si="232"/>
        <v>4</v>
      </c>
      <c r="FK308" s="116" t="str">
        <f t="shared" si="240"/>
        <v>李轩辕专属武器-魂珠-7 2级</v>
      </c>
      <c r="FL308" s="116">
        <f t="shared" si="241"/>
        <v>7</v>
      </c>
      <c r="FM308" s="116">
        <f t="shared" si="242"/>
        <v>2</v>
      </c>
      <c r="FN308" s="116" t="str">
        <f t="shared" si="233"/>
        <v>金币</v>
      </c>
      <c r="FO308" s="116">
        <f t="shared" si="234"/>
        <v>8000</v>
      </c>
      <c r="FP308" s="116" t="str">
        <f t="shared" si="235"/>
        <v>专属强化石3</v>
      </c>
      <c r="FQ308" s="116">
        <f t="shared" si="236"/>
        <v>6</v>
      </c>
      <c r="FR308" s="116" t="str">
        <f t="shared" si="237"/>
        <v>专属强化石4</v>
      </c>
      <c r="FS308" s="116">
        <f t="shared" si="238"/>
        <v>2</v>
      </c>
      <c r="FT308" s="116">
        <f t="shared" si="243"/>
        <v>0.09</v>
      </c>
      <c r="FU308" s="116">
        <f t="shared" si="244"/>
        <v>1</v>
      </c>
      <c r="FV308" s="116">
        <f t="shared" si="245"/>
        <v>17</v>
      </c>
      <c r="FW308" s="116">
        <f t="shared" si="246"/>
        <v>0</v>
      </c>
      <c r="FX308" s="116">
        <f t="shared" si="247"/>
        <v>1</v>
      </c>
      <c r="FY308" s="116">
        <f t="shared" si="248"/>
        <v>4</v>
      </c>
      <c r="FZ308" s="116">
        <f t="shared" si="249"/>
        <v>4.3299999999999998E-2</v>
      </c>
      <c r="GA308" s="116">
        <f t="shared" si="250"/>
        <v>1</v>
      </c>
      <c r="GB308" s="116">
        <f t="shared" si="251"/>
        <v>8</v>
      </c>
      <c r="GC308" s="116">
        <f t="shared" si="252"/>
        <v>0.1731</v>
      </c>
      <c r="GD308" s="116">
        <f t="shared" si="253"/>
        <v>1</v>
      </c>
      <c r="GE308" s="116">
        <f t="shared" si="254"/>
        <v>17</v>
      </c>
    </row>
    <row r="309" spans="164:187" ht="16.5" x14ac:dyDescent="0.2">
      <c r="FH309" s="116">
        <v>304</v>
      </c>
      <c r="FI309" s="116">
        <f t="shared" si="239"/>
        <v>57</v>
      </c>
      <c r="FJ309" s="116">
        <f t="shared" si="232"/>
        <v>4</v>
      </c>
      <c r="FK309" s="116" t="str">
        <f t="shared" si="240"/>
        <v>李轩辕专属武器-魂珠-7 3级</v>
      </c>
      <c r="FL309" s="116">
        <f t="shared" si="241"/>
        <v>7</v>
      </c>
      <c r="FM309" s="116">
        <f t="shared" si="242"/>
        <v>3</v>
      </c>
      <c r="FN309" s="116" t="str">
        <f t="shared" si="233"/>
        <v>金币</v>
      </c>
      <c r="FO309" s="116">
        <f t="shared" si="234"/>
        <v>9000</v>
      </c>
      <c r="FP309" s="116" t="str">
        <f t="shared" si="235"/>
        <v>专属强化石3</v>
      </c>
      <c r="FQ309" s="116">
        <f t="shared" si="236"/>
        <v>8</v>
      </c>
      <c r="FR309" s="116" t="str">
        <f t="shared" si="237"/>
        <v>专属强化石4</v>
      </c>
      <c r="FS309" s="116">
        <f t="shared" si="238"/>
        <v>3</v>
      </c>
      <c r="FT309" s="116">
        <f t="shared" si="243"/>
        <v>0.09</v>
      </c>
      <c r="FU309" s="116">
        <f t="shared" si="244"/>
        <v>1</v>
      </c>
      <c r="FV309" s="116">
        <f t="shared" si="245"/>
        <v>17</v>
      </c>
      <c r="FW309" s="116">
        <f t="shared" si="246"/>
        <v>0</v>
      </c>
      <c r="FX309" s="116">
        <f t="shared" si="247"/>
        <v>1</v>
      </c>
      <c r="FY309" s="116">
        <f t="shared" si="248"/>
        <v>4</v>
      </c>
      <c r="FZ309" s="116">
        <f t="shared" si="249"/>
        <v>4.3299999999999998E-2</v>
      </c>
      <c r="GA309" s="116">
        <f t="shared" si="250"/>
        <v>1</v>
      </c>
      <c r="GB309" s="116">
        <f t="shared" si="251"/>
        <v>8</v>
      </c>
      <c r="GC309" s="116">
        <f t="shared" si="252"/>
        <v>0.1731</v>
      </c>
      <c r="GD309" s="116">
        <f t="shared" si="253"/>
        <v>1</v>
      </c>
      <c r="GE309" s="116">
        <f t="shared" si="254"/>
        <v>17</v>
      </c>
    </row>
    <row r="310" spans="164:187" ht="16.5" x14ac:dyDescent="0.2">
      <c r="FH310" s="116">
        <v>305</v>
      </c>
      <c r="FI310" s="116">
        <f t="shared" si="239"/>
        <v>58</v>
      </c>
      <c r="FJ310" s="116">
        <f t="shared" si="232"/>
        <v>4</v>
      </c>
      <c r="FK310" s="116" t="str">
        <f t="shared" si="240"/>
        <v>李轩辕专属武器-魂珠-7 4级</v>
      </c>
      <c r="FL310" s="116">
        <f t="shared" si="241"/>
        <v>7</v>
      </c>
      <c r="FM310" s="116">
        <f t="shared" si="242"/>
        <v>4</v>
      </c>
      <c r="FN310" s="116" t="str">
        <f t="shared" si="233"/>
        <v>金币</v>
      </c>
      <c r="FO310" s="116">
        <f t="shared" si="234"/>
        <v>10000</v>
      </c>
      <c r="FP310" s="116" t="str">
        <f t="shared" si="235"/>
        <v>专属强化石3</v>
      </c>
      <c r="FQ310" s="116">
        <f t="shared" si="236"/>
        <v>11</v>
      </c>
      <c r="FR310" s="116" t="str">
        <f t="shared" si="237"/>
        <v>专属强化石4</v>
      </c>
      <c r="FS310" s="116">
        <f t="shared" si="238"/>
        <v>4</v>
      </c>
      <c r="FT310" s="116">
        <f t="shared" si="243"/>
        <v>7.0000000000000007E-2</v>
      </c>
      <c r="FU310" s="116">
        <f t="shared" si="244"/>
        <v>1</v>
      </c>
      <c r="FV310" s="116">
        <f t="shared" si="245"/>
        <v>22</v>
      </c>
      <c r="FW310" s="116">
        <f t="shared" si="246"/>
        <v>0</v>
      </c>
      <c r="FX310" s="116">
        <f t="shared" si="247"/>
        <v>1</v>
      </c>
      <c r="FY310" s="116">
        <f t="shared" si="248"/>
        <v>5</v>
      </c>
      <c r="FZ310" s="116">
        <f t="shared" si="249"/>
        <v>3.4599999999999999E-2</v>
      </c>
      <c r="GA310" s="116">
        <f t="shared" si="250"/>
        <v>1</v>
      </c>
      <c r="GB310" s="116">
        <f t="shared" si="251"/>
        <v>10</v>
      </c>
      <c r="GC310" s="116">
        <f t="shared" si="252"/>
        <v>0.13850000000000001</v>
      </c>
      <c r="GD310" s="116">
        <f t="shared" si="253"/>
        <v>1</v>
      </c>
      <c r="GE310" s="116">
        <f t="shared" si="254"/>
        <v>22</v>
      </c>
    </row>
    <row r="311" spans="164:187" ht="16.5" x14ac:dyDescent="0.2">
      <c r="FH311" s="116">
        <v>306</v>
      </c>
      <c r="FI311" s="116">
        <f t="shared" si="239"/>
        <v>59</v>
      </c>
      <c r="FJ311" s="116">
        <f t="shared" si="232"/>
        <v>4</v>
      </c>
      <c r="FK311" s="116" t="str">
        <f t="shared" si="240"/>
        <v>李轩辕专属武器-魂珠-7 5级</v>
      </c>
      <c r="FL311" s="116">
        <f t="shared" si="241"/>
        <v>7</v>
      </c>
      <c r="FM311" s="116">
        <f t="shared" si="242"/>
        <v>5</v>
      </c>
      <c r="FN311" s="116" t="str">
        <f t="shared" si="233"/>
        <v>金币</v>
      </c>
      <c r="FO311" s="116">
        <f t="shared" si="234"/>
        <v>11000</v>
      </c>
      <c r="FP311" s="116" t="str">
        <f t="shared" si="235"/>
        <v>专属强化石3</v>
      </c>
      <c r="FQ311" s="116">
        <f t="shared" si="236"/>
        <v>11</v>
      </c>
      <c r="FR311" s="116" t="str">
        <f t="shared" si="237"/>
        <v>专属强化石4</v>
      </c>
      <c r="FS311" s="116">
        <f t="shared" si="238"/>
        <v>4</v>
      </c>
      <c r="FT311" s="116">
        <f t="shared" si="243"/>
        <v>0.04</v>
      </c>
      <c r="FU311" s="116">
        <f t="shared" si="244"/>
        <v>1</v>
      </c>
      <c r="FV311" s="116">
        <f t="shared" si="245"/>
        <v>35</v>
      </c>
      <c r="FW311" s="116">
        <f t="shared" si="246"/>
        <v>0</v>
      </c>
      <c r="FX311" s="116">
        <f t="shared" si="247"/>
        <v>1</v>
      </c>
      <c r="FY311" s="116">
        <f t="shared" si="248"/>
        <v>8</v>
      </c>
      <c r="FZ311" s="116">
        <f t="shared" si="249"/>
        <v>2.1600000000000001E-2</v>
      </c>
      <c r="GA311" s="116">
        <f t="shared" si="250"/>
        <v>1</v>
      </c>
      <c r="GB311" s="116">
        <f t="shared" si="251"/>
        <v>16</v>
      </c>
      <c r="GC311" s="116">
        <f t="shared" si="252"/>
        <v>8.6599999999999996E-2</v>
      </c>
      <c r="GD311" s="116">
        <f t="shared" si="253"/>
        <v>1</v>
      </c>
      <c r="GE311" s="116">
        <f t="shared" si="254"/>
        <v>35</v>
      </c>
    </row>
    <row r="312" spans="164:187" ht="16.5" x14ac:dyDescent="0.2">
      <c r="FH312" s="116">
        <v>307</v>
      </c>
      <c r="FI312" s="116">
        <f t="shared" si="239"/>
        <v>60</v>
      </c>
      <c r="FJ312" s="116">
        <f t="shared" si="232"/>
        <v>4</v>
      </c>
      <c r="FK312" s="116" t="str">
        <f t="shared" si="240"/>
        <v>李轩辕专属武器-魂珠-7 6级</v>
      </c>
      <c r="FL312" s="116">
        <f t="shared" si="241"/>
        <v>7</v>
      </c>
      <c r="FM312" s="116">
        <f t="shared" si="242"/>
        <v>6</v>
      </c>
      <c r="FN312" s="116" t="str">
        <f t="shared" si="233"/>
        <v>金币</v>
      </c>
      <c r="FO312" s="116">
        <f t="shared" si="234"/>
        <v>12000</v>
      </c>
      <c r="FP312" s="116" t="str">
        <f t="shared" si="235"/>
        <v>专属强化石3</v>
      </c>
      <c r="FQ312" s="116">
        <f t="shared" si="236"/>
        <v>14</v>
      </c>
      <c r="FR312" s="116" t="str">
        <f t="shared" si="237"/>
        <v>专属强化石4</v>
      </c>
      <c r="FS312" s="116">
        <f t="shared" si="238"/>
        <v>5</v>
      </c>
      <c r="FT312" s="116">
        <f t="shared" si="243"/>
        <v>0.03</v>
      </c>
      <c r="FU312" s="116">
        <f t="shared" si="244"/>
        <v>1</v>
      </c>
      <c r="FV312" s="116">
        <f t="shared" si="245"/>
        <v>45</v>
      </c>
      <c r="FW312" s="116">
        <f t="shared" si="246"/>
        <v>0</v>
      </c>
      <c r="FX312" s="116">
        <f t="shared" si="247"/>
        <v>1</v>
      </c>
      <c r="FY312" s="116">
        <f t="shared" si="248"/>
        <v>11</v>
      </c>
      <c r="FZ312" s="116">
        <f t="shared" si="249"/>
        <v>1.66E-2</v>
      </c>
      <c r="GA312" s="116">
        <f t="shared" si="250"/>
        <v>1</v>
      </c>
      <c r="GB312" s="116">
        <f t="shared" si="251"/>
        <v>21</v>
      </c>
      <c r="GC312" s="116">
        <f t="shared" si="252"/>
        <v>6.6600000000000006E-2</v>
      </c>
      <c r="GD312" s="116">
        <f t="shared" si="253"/>
        <v>1</v>
      </c>
      <c r="GE312" s="116">
        <f t="shared" si="254"/>
        <v>45</v>
      </c>
    </row>
    <row r="313" spans="164:187" ht="16.5" x14ac:dyDescent="0.2">
      <c r="FH313" s="116">
        <v>308</v>
      </c>
      <c r="FI313" s="116">
        <f t="shared" si="239"/>
        <v>61</v>
      </c>
      <c r="FJ313" s="116">
        <f t="shared" si="232"/>
        <v>4</v>
      </c>
      <c r="FK313" s="116" t="str">
        <f t="shared" si="240"/>
        <v>李轩辕专属武器-魂珠-7 7级</v>
      </c>
      <c r="FL313" s="116">
        <f t="shared" si="241"/>
        <v>7</v>
      </c>
      <c r="FM313" s="116">
        <f t="shared" si="242"/>
        <v>7</v>
      </c>
      <c r="FN313" s="116" t="str">
        <f t="shared" si="233"/>
        <v>金币</v>
      </c>
      <c r="FO313" s="116">
        <f t="shared" si="234"/>
        <v>13000</v>
      </c>
      <c r="FP313" s="116" t="str">
        <f t="shared" si="235"/>
        <v>专属强化石3</v>
      </c>
      <c r="FQ313" s="116">
        <f t="shared" si="236"/>
        <v>20</v>
      </c>
      <c r="FR313" s="116" t="str">
        <f t="shared" si="237"/>
        <v>专属强化石4</v>
      </c>
      <c r="FS313" s="116">
        <f t="shared" si="238"/>
        <v>7</v>
      </c>
      <c r="FT313" s="116">
        <f t="shared" si="243"/>
        <v>0.03</v>
      </c>
      <c r="FU313" s="116">
        <f t="shared" si="244"/>
        <v>1</v>
      </c>
      <c r="FV313" s="116">
        <f t="shared" si="245"/>
        <v>52</v>
      </c>
      <c r="FW313" s="116">
        <f t="shared" si="246"/>
        <v>0</v>
      </c>
      <c r="FX313" s="116">
        <f t="shared" si="247"/>
        <v>1</v>
      </c>
      <c r="FY313" s="116">
        <f t="shared" si="248"/>
        <v>12</v>
      </c>
      <c r="FZ313" s="116">
        <f t="shared" si="249"/>
        <v>1.44E-2</v>
      </c>
      <c r="GA313" s="116">
        <f t="shared" si="250"/>
        <v>1</v>
      </c>
      <c r="GB313" s="116">
        <f t="shared" si="251"/>
        <v>24</v>
      </c>
      <c r="GC313" s="116">
        <f t="shared" si="252"/>
        <v>5.7700000000000001E-2</v>
      </c>
      <c r="GD313" s="116">
        <f t="shared" si="253"/>
        <v>1</v>
      </c>
      <c r="GE313" s="116">
        <f t="shared" si="254"/>
        <v>52</v>
      </c>
    </row>
    <row r="314" spans="164:187" ht="16.5" x14ac:dyDescent="0.2">
      <c r="FH314" s="116">
        <v>309</v>
      </c>
      <c r="FI314" s="116">
        <f t="shared" si="239"/>
        <v>62</v>
      </c>
      <c r="FJ314" s="116">
        <f t="shared" si="232"/>
        <v>4</v>
      </c>
      <c r="FK314" s="116" t="str">
        <f t="shared" si="240"/>
        <v>李轩辕专属武器-魂珠-7 8级</v>
      </c>
      <c r="FL314" s="116">
        <f t="shared" si="241"/>
        <v>7</v>
      </c>
      <c r="FM314" s="116">
        <f t="shared" si="242"/>
        <v>8</v>
      </c>
      <c r="FN314" s="116" t="str">
        <f t="shared" si="233"/>
        <v>金币</v>
      </c>
      <c r="FO314" s="116">
        <f t="shared" si="234"/>
        <v>14000</v>
      </c>
      <c r="FP314" s="116" t="str">
        <f t="shared" si="235"/>
        <v>专属强化石3</v>
      </c>
      <c r="FQ314" s="116">
        <f t="shared" si="236"/>
        <v>23</v>
      </c>
      <c r="FR314" s="116" t="str">
        <f t="shared" si="237"/>
        <v>专属强化石4</v>
      </c>
      <c r="FS314" s="116">
        <f t="shared" si="238"/>
        <v>8</v>
      </c>
      <c r="FT314" s="116">
        <f t="shared" si="243"/>
        <v>0.02</v>
      </c>
      <c r="FU314" s="116">
        <f t="shared" si="244"/>
        <v>1</v>
      </c>
      <c r="FV314" s="116">
        <f t="shared" si="245"/>
        <v>74</v>
      </c>
      <c r="FW314" s="116">
        <f t="shared" si="246"/>
        <v>0</v>
      </c>
      <c r="FX314" s="116">
        <f t="shared" si="247"/>
        <v>1</v>
      </c>
      <c r="FY314" s="116">
        <f t="shared" si="248"/>
        <v>17</v>
      </c>
      <c r="FZ314" s="116">
        <f t="shared" si="249"/>
        <v>1.0200000000000001E-2</v>
      </c>
      <c r="GA314" s="116">
        <f t="shared" si="250"/>
        <v>1</v>
      </c>
      <c r="GB314" s="116">
        <f t="shared" si="251"/>
        <v>34</v>
      </c>
      <c r="GC314" s="116">
        <f t="shared" si="252"/>
        <v>4.07E-2</v>
      </c>
      <c r="GD314" s="116">
        <f t="shared" si="253"/>
        <v>1</v>
      </c>
      <c r="GE314" s="116">
        <f t="shared" si="254"/>
        <v>74</v>
      </c>
    </row>
    <row r="315" spans="164:187" ht="16.5" x14ac:dyDescent="0.2">
      <c r="FH315" s="116">
        <v>310</v>
      </c>
      <c r="FI315" s="116">
        <f t="shared" si="239"/>
        <v>63</v>
      </c>
      <c r="FJ315" s="116">
        <f t="shared" si="232"/>
        <v>4</v>
      </c>
      <c r="FK315" s="116" t="str">
        <f t="shared" si="240"/>
        <v>李轩辕专属武器-魂珠-7 9级</v>
      </c>
      <c r="FL315" s="116">
        <f t="shared" si="241"/>
        <v>7</v>
      </c>
      <c r="FM315" s="116">
        <f t="shared" si="242"/>
        <v>9</v>
      </c>
      <c r="FN315" s="116" t="str">
        <f t="shared" si="233"/>
        <v>金币</v>
      </c>
      <c r="FO315" s="116">
        <f t="shared" si="234"/>
        <v>15000</v>
      </c>
      <c r="FP315" s="116" t="str">
        <f t="shared" si="235"/>
        <v>专属强化石3</v>
      </c>
      <c r="FQ315" s="116">
        <f t="shared" si="236"/>
        <v>28</v>
      </c>
      <c r="FR315" s="116" t="str">
        <f t="shared" si="237"/>
        <v>专属强化石4</v>
      </c>
      <c r="FS315" s="116">
        <f t="shared" si="238"/>
        <v>10</v>
      </c>
      <c r="FT315" s="116">
        <f t="shared" si="243"/>
        <v>0.02</v>
      </c>
      <c r="FU315" s="116">
        <f t="shared" si="244"/>
        <v>1</v>
      </c>
      <c r="FV315" s="116">
        <f t="shared" si="245"/>
        <v>95</v>
      </c>
      <c r="FW315" s="116">
        <f t="shared" si="246"/>
        <v>0</v>
      </c>
      <c r="FX315" s="116">
        <f t="shared" si="247"/>
        <v>1</v>
      </c>
      <c r="FY315" s="116">
        <f t="shared" si="248"/>
        <v>22</v>
      </c>
      <c r="FZ315" s="116">
        <f t="shared" si="249"/>
        <v>7.9000000000000008E-3</v>
      </c>
      <c r="GA315" s="116">
        <f t="shared" si="250"/>
        <v>1</v>
      </c>
      <c r="GB315" s="116">
        <f t="shared" si="251"/>
        <v>44</v>
      </c>
      <c r="GC315" s="116">
        <f t="shared" si="252"/>
        <v>3.15E-2</v>
      </c>
      <c r="GD315" s="116">
        <f t="shared" si="253"/>
        <v>1</v>
      </c>
      <c r="GE315" s="116">
        <f t="shared" si="254"/>
        <v>95</v>
      </c>
    </row>
    <row r="316" spans="164:187" ht="16.5" x14ac:dyDescent="0.2">
      <c r="FH316" s="116">
        <v>311</v>
      </c>
      <c r="FI316" s="116">
        <f t="shared" si="239"/>
        <v>0</v>
      </c>
      <c r="FJ316" s="116">
        <f t="shared" si="232"/>
        <v>4</v>
      </c>
      <c r="FK316" s="116" t="str">
        <f t="shared" si="240"/>
        <v>李轩辕专属武器-魂珠-8 0级</v>
      </c>
      <c r="FL316" s="116">
        <f t="shared" si="241"/>
        <v>8</v>
      </c>
      <c r="FM316" s="116">
        <f t="shared" si="242"/>
        <v>0</v>
      </c>
      <c r="FN316" s="116" t="str">
        <f t="shared" si="233"/>
        <v/>
      </c>
      <c r="FO316" s="116" t="str">
        <f t="shared" si="234"/>
        <v/>
      </c>
      <c r="FP316" s="116" t="str">
        <f t="shared" si="235"/>
        <v/>
      </c>
      <c r="FQ316" s="116" t="str">
        <f t="shared" si="236"/>
        <v/>
      </c>
      <c r="FR316" s="116" t="str">
        <f t="shared" si="237"/>
        <v/>
      </c>
      <c r="FS316" s="116" t="str">
        <f t="shared" si="238"/>
        <v/>
      </c>
      <c r="FT316" s="116" t="str">
        <f t="shared" si="243"/>
        <v/>
      </c>
      <c r="FU316" s="116" t="str">
        <f t="shared" si="244"/>
        <v/>
      </c>
      <c r="FV316" s="116" t="str">
        <f t="shared" si="245"/>
        <v/>
      </c>
      <c r="FW316" s="116" t="str">
        <f t="shared" si="246"/>
        <v/>
      </c>
      <c r="FX316" s="116" t="str">
        <f t="shared" si="247"/>
        <v/>
      </c>
      <c r="FY316" s="116" t="str">
        <f t="shared" si="248"/>
        <v/>
      </c>
      <c r="FZ316" s="116" t="str">
        <f t="shared" si="249"/>
        <v/>
      </c>
      <c r="GA316" s="116" t="str">
        <f t="shared" si="250"/>
        <v/>
      </c>
      <c r="GB316" s="116" t="str">
        <f t="shared" si="251"/>
        <v/>
      </c>
      <c r="GC316" s="116" t="str">
        <f t="shared" si="252"/>
        <v/>
      </c>
      <c r="GD316" s="116" t="str">
        <f t="shared" si="253"/>
        <v/>
      </c>
      <c r="GE316" s="116" t="str">
        <f t="shared" si="254"/>
        <v/>
      </c>
    </row>
    <row r="317" spans="164:187" ht="16.5" x14ac:dyDescent="0.2">
      <c r="FH317" s="116">
        <v>312</v>
      </c>
      <c r="FI317" s="116">
        <f t="shared" si="239"/>
        <v>64</v>
      </c>
      <c r="FJ317" s="116">
        <f t="shared" si="232"/>
        <v>4</v>
      </c>
      <c r="FK317" s="116" t="str">
        <f t="shared" si="240"/>
        <v>李轩辕专属武器-魂珠-8 1级</v>
      </c>
      <c r="FL317" s="116">
        <f t="shared" si="241"/>
        <v>8</v>
      </c>
      <c r="FM317" s="116">
        <f t="shared" si="242"/>
        <v>1</v>
      </c>
      <c r="FN317" s="116" t="str">
        <f t="shared" si="233"/>
        <v>金币</v>
      </c>
      <c r="FO317" s="116">
        <f t="shared" si="234"/>
        <v>8000</v>
      </c>
      <c r="FP317" s="116" t="str">
        <f t="shared" si="235"/>
        <v>专属强化石4</v>
      </c>
      <c r="FQ317" s="116">
        <f t="shared" si="236"/>
        <v>5</v>
      </c>
      <c r="FR317" s="116" t="str">
        <f t="shared" si="237"/>
        <v/>
      </c>
      <c r="FS317" s="116" t="str">
        <f t="shared" si="238"/>
        <v/>
      </c>
      <c r="FT317" s="116">
        <f t="shared" si="243"/>
        <v>0.1</v>
      </c>
      <c r="FU317" s="116">
        <f t="shared" si="244"/>
        <v>1</v>
      </c>
      <c r="FV317" s="116">
        <f t="shared" si="245"/>
        <v>15</v>
      </c>
      <c r="FW317" s="116">
        <f t="shared" si="246"/>
        <v>0</v>
      </c>
      <c r="FX317" s="116">
        <f t="shared" si="247"/>
        <v>1</v>
      </c>
      <c r="FY317" s="116">
        <f t="shared" si="248"/>
        <v>4</v>
      </c>
      <c r="FZ317" s="116">
        <f t="shared" si="249"/>
        <v>4.9200000000000001E-2</v>
      </c>
      <c r="GA317" s="116">
        <f t="shared" si="250"/>
        <v>1</v>
      </c>
      <c r="GB317" s="116">
        <f t="shared" si="251"/>
        <v>7</v>
      </c>
      <c r="GC317" s="116">
        <f t="shared" si="252"/>
        <v>0.1968</v>
      </c>
      <c r="GD317" s="116">
        <f t="shared" si="253"/>
        <v>1</v>
      </c>
      <c r="GE317" s="116">
        <f t="shared" si="254"/>
        <v>15</v>
      </c>
    </row>
    <row r="318" spans="164:187" ht="16.5" x14ac:dyDescent="0.2">
      <c r="FH318" s="116">
        <v>313</v>
      </c>
      <c r="FI318" s="116">
        <f t="shared" si="239"/>
        <v>65</v>
      </c>
      <c r="FJ318" s="116">
        <f t="shared" si="232"/>
        <v>4</v>
      </c>
      <c r="FK318" s="116" t="str">
        <f t="shared" si="240"/>
        <v>李轩辕专属武器-魂珠-8 2级</v>
      </c>
      <c r="FL318" s="116">
        <f t="shared" si="241"/>
        <v>8</v>
      </c>
      <c r="FM318" s="116">
        <f t="shared" si="242"/>
        <v>2</v>
      </c>
      <c r="FN318" s="116" t="str">
        <f t="shared" si="233"/>
        <v>金币</v>
      </c>
      <c r="FO318" s="116">
        <f t="shared" si="234"/>
        <v>9000</v>
      </c>
      <c r="FP318" s="116" t="str">
        <f t="shared" si="235"/>
        <v>专属强化石4</v>
      </c>
      <c r="FQ318" s="116">
        <f t="shared" si="236"/>
        <v>8</v>
      </c>
      <c r="FR318" s="116" t="str">
        <f t="shared" si="237"/>
        <v/>
      </c>
      <c r="FS318" s="116" t="str">
        <f t="shared" si="238"/>
        <v/>
      </c>
      <c r="FT318" s="116">
        <f t="shared" si="243"/>
        <v>0.08</v>
      </c>
      <c r="FU318" s="116">
        <f t="shared" si="244"/>
        <v>1</v>
      </c>
      <c r="FV318" s="116">
        <f t="shared" si="245"/>
        <v>19</v>
      </c>
      <c r="FW318" s="116">
        <f t="shared" si="246"/>
        <v>0</v>
      </c>
      <c r="FX318" s="116">
        <f t="shared" si="247"/>
        <v>1</v>
      </c>
      <c r="FY318" s="116">
        <f t="shared" si="248"/>
        <v>4</v>
      </c>
      <c r="FZ318" s="116">
        <f t="shared" si="249"/>
        <v>3.9399999999999998E-2</v>
      </c>
      <c r="GA318" s="116">
        <f t="shared" si="250"/>
        <v>1</v>
      </c>
      <c r="GB318" s="116">
        <f t="shared" si="251"/>
        <v>9</v>
      </c>
      <c r="GC318" s="116">
        <f t="shared" si="252"/>
        <v>0.15740000000000001</v>
      </c>
      <c r="GD318" s="116">
        <f t="shared" si="253"/>
        <v>1</v>
      </c>
      <c r="GE318" s="116">
        <f t="shared" si="254"/>
        <v>19</v>
      </c>
    </row>
    <row r="319" spans="164:187" ht="16.5" x14ac:dyDescent="0.2">
      <c r="FH319" s="116">
        <v>314</v>
      </c>
      <c r="FI319" s="116">
        <f t="shared" si="239"/>
        <v>66</v>
      </c>
      <c r="FJ319" s="116">
        <f t="shared" si="232"/>
        <v>4</v>
      </c>
      <c r="FK319" s="116" t="str">
        <f t="shared" si="240"/>
        <v>李轩辕专属武器-魂珠-8 3级</v>
      </c>
      <c r="FL319" s="116">
        <f t="shared" si="241"/>
        <v>8</v>
      </c>
      <c r="FM319" s="116">
        <f t="shared" si="242"/>
        <v>3</v>
      </c>
      <c r="FN319" s="116" t="str">
        <f t="shared" si="233"/>
        <v>金币</v>
      </c>
      <c r="FO319" s="116">
        <f t="shared" si="234"/>
        <v>10000</v>
      </c>
      <c r="FP319" s="116" t="str">
        <f t="shared" si="235"/>
        <v>专属强化石4</v>
      </c>
      <c r="FQ319" s="116">
        <f t="shared" si="236"/>
        <v>10</v>
      </c>
      <c r="FR319" s="116" t="str">
        <f t="shared" si="237"/>
        <v/>
      </c>
      <c r="FS319" s="116" t="str">
        <f t="shared" si="238"/>
        <v/>
      </c>
      <c r="FT319" s="116">
        <f t="shared" si="243"/>
        <v>7.0000000000000007E-2</v>
      </c>
      <c r="FU319" s="116">
        <f t="shared" si="244"/>
        <v>1</v>
      </c>
      <c r="FV319" s="116">
        <f t="shared" si="245"/>
        <v>23</v>
      </c>
      <c r="FW319" s="116">
        <f t="shared" si="246"/>
        <v>0</v>
      </c>
      <c r="FX319" s="116">
        <f t="shared" si="247"/>
        <v>1</v>
      </c>
      <c r="FY319" s="116">
        <f t="shared" si="248"/>
        <v>5</v>
      </c>
      <c r="FZ319" s="116">
        <f t="shared" si="249"/>
        <v>3.2800000000000003E-2</v>
      </c>
      <c r="GA319" s="116">
        <f t="shared" si="250"/>
        <v>1</v>
      </c>
      <c r="GB319" s="116">
        <f t="shared" si="251"/>
        <v>11</v>
      </c>
      <c r="GC319" s="116">
        <f t="shared" si="252"/>
        <v>0.13120000000000001</v>
      </c>
      <c r="GD319" s="116">
        <f t="shared" si="253"/>
        <v>1</v>
      </c>
      <c r="GE319" s="116">
        <f t="shared" si="254"/>
        <v>23</v>
      </c>
    </row>
    <row r="320" spans="164:187" ht="16.5" x14ac:dyDescent="0.2">
      <c r="FH320" s="116">
        <v>315</v>
      </c>
      <c r="FI320" s="116">
        <f t="shared" si="239"/>
        <v>67</v>
      </c>
      <c r="FJ320" s="116">
        <f t="shared" si="232"/>
        <v>4</v>
      </c>
      <c r="FK320" s="116" t="str">
        <f t="shared" si="240"/>
        <v>李轩辕专属武器-魂珠-8 4级</v>
      </c>
      <c r="FL320" s="116">
        <f t="shared" si="241"/>
        <v>8</v>
      </c>
      <c r="FM320" s="116">
        <f t="shared" si="242"/>
        <v>4</v>
      </c>
      <c r="FN320" s="116" t="str">
        <f t="shared" si="233"/>
        <v>金币</v>
      </c>
      <c r="FO320" s="116">
        <f t="shared" si="234"/>
        <v>11000</v>
      </c>
      <c r="FP320" s="116" t="str">
        <f t="shared" si="235"/>
        <v>专属强化石4</v>
      </c>
      <c r="FQ320" s="116">
        <f t="shared" si="236"/>
        <v>12</v>
      </c>
      <c r="FR320" s="116" t="str">
        <f t="shared" si="237"/>
        <v/>
      </c>
      <c r="FS320" s="116" t="str">
        <f t="shared" si="238"/>
        <v/>
      </c>
      <c r="FT320" s="116">
        <f t="shared" si="243"/>
        <v>0.05</v>
      </c>
      <c r="FU320" s="116">
        <f t="shared" si="244"/>
        <v>1</v>
      </c>
      <c r="FV320" s="116">
        <f t="shared" si="245"/>
        <v>32</v>
      </c>
      <c r="FW320" s="116">
        <f t="shared" si="246"/>
        <v>0</v>
      </c>
      <c r="FX320" s="116">
        <f t="shared" si="247"/>
        <v>1</v>
      </c>
      <c r="FY320" s="116">
        <f t="shared" si="248"/>
        <v>7</v>
      </c>
      <c r="FZ320" s="116">
        <f t="shared" si="249"/>
        <v>2.3599999999999999E-2</v>
      </c>
      <c r="GA320" s="116">
        <f t="shared" si="250"/>
        <v>1</v>
      </c>
      <c r="GB320" s="116">
        <f t="shared" si="251"/>
        <v>15</v>
      </c>
      <c r="GC320" s="116">
        <f t="shared" si="252"/>
        <v>9.4399999999999998E-2</v>
      </c>
      <c r="GD320" s="116">
        <f t="shared" si="253"/>
        <v>1</v>
      </c>
      <c r="GE320" s="116">
        <f t="shared" si="254"/>
        <v>32</v>
      </c>
    </row>
    <row r="321" spans="164:187" ht="16.5" x14ac:dyDescent="0.2">
      <c r="FH321" s="116">
        <v>316</v>
      </c>
      <c r="FI321" s="116">
        <f t="shared" si="239"/>
        <v>68</v>
      </c>
      <c r="FJ321" s="116">
        <f t="shared" si="232"/>
        <v>4</v>
      </c>
      <c r="FK321" s="116" t="str">
        <f t="shared" si="240"/>
        <v>李轩辕专属武器-魂珠-8 5级</v>
      </c>
      <c r="FL321" s="116">
        <f t="shared" si="241"/>
        <v>8</v>
      </c>
      <c r="FM321" s="116">
        <f t="shared" si="242"/>
        <v>5</v>
      </c>
      <c r="FN321" s="116" t="str">
        <f t="shared" si="233"/>
        <v>金币</v>
      </c>
      <c r="FO321" s="116">
        <f t="shared" si="234"/>
        <v>12000</v>
      </c>
      <c r="FP321" s="116" t="str">
        <f t="shared" si="235"/>
        <v>专属强化石4</v>
      </c>
      <c r="FQ321" s="116">
        <f t="shared" si="236"/>
        <v>15</v>
      </c>
      <c r="FR321" s="116" t="str">
        <f t="shared" si="237"/>
        <v/>
      </c>
      <c r="FS321" s="116" t="str">
        <f t="shared" si="238"/>
        <v/>
      </c>
      <c r="FT321" s="116">
        <f t="shared" si="243"/>
        <v>0.04</v>
      </c>
      <c r="FU321" s="116">
        <f t="shared" si="244"/>
        <v>1</v>
      </c>
      <c r="FV321" s="116">
        <f t="shared" si="245"/>
        <v>41</v>
      </c>
      <c r="FW321" s="116">
        <f t="shared" si="246"/>
        <v>0</v>
      </c>
      <c r="FX321" s="116">
        <f t="shared" si="247"/>
        <v>1</v>
      </c>
      <c r="FY321" s="116">
        <f t="shared" si="248"/>
        <v>9</v>
      </c>
      <c r="FZ321" s="116">
        <f t="shared" si="249"/>
        <v>1.84E-2</v>
      </c>
      <c r="GA321" s="116">
        <f t="shared" si="250"/>
        <v>1</v>
      </c>
      <c r="GB321" s="116">
        <f t="shared" si="251"/>
        <v>19</v>
      </c>
      <c r="GC321" s="116">
        <f t="shared" si="252"/>
        <v>7.3800000000000004E-2</v>
      </c>
      <c r="GD321" s="116">
        <f t="shared" si="253"/>
        <v>1</v>
      </c>
      <c r="GE321" s="116">
        <f t="shared" si="254"/>
        <v>41</v>
      </c>
    </row>
    <row r="322" spans="164:187" ht="16.5" x14ac:dyDescent="0.2">
      <c r="FH322" s="116">
        <v>317</v>
      </c>
      <c r="FI322" s="116">
        <f t="shared" si="239"/>
        <v>69</v>
      </c>
      <c r="FJ322" s="116">
        <f t="shared" si="232"/>
        <v>4</v>
      </c>
      <c r="FK322" s="116" t="str">
        <f t="shared" si="240"/>
        <v>李轩辕专属武器-魂珠-8 6级</v>
      </c>
      <c r="FL322" s="116">
        <f t="shared" si="241"/>
        <v>8</v>
      </c>
      <c r="FM322" s="116">
        <f t="shared" si="242"/>
        <v>6</v>
      </c>
      <c r="FN322" s="116" t="str">
        <f t="shared" si="233"/>
        <v>金币</v>
      </c>
      <c r="FO322" s="116">
        <f t="shared" si="234"/>
        <v>13000</v>
      </c>
      <c r="FP322" s="116" t="str">
        <f t="shared" si="235"/>
        <v>专属强化石4</v>
      </c>
      <c r="FQ322" s="116">
        <f t="shared" si="236"/>
        <v>18</v>
      </c>
      <c r="FR322" s="116" t="str">
        <f t="shared" si="237"/>
        <v/>
      </c>
      <c r="FS322" s="116" t="str">
        <f t="shared" si="238"/>
        <v/>
      </c>
      <c r="FT322" s="116">
        <f t="shared" si="243"/>
        <v>0.03</v>
      </c>
      <c r="FU322" s="116">
        <f t="shared" si="244"/>
        <v>1</v>
      </c>
      <c r="FV322" s="116">
        <f t="shared" si="245"/>
        <v>55</v>
      </c>
      <c r="FW322" s="116">
        <f t="shared" si="246"/>
        <v>0</v>
      </c>
      <c r="FX322" s="116">
        <f t="shared" si="247"/>
        <v>1</v>
      </c>
      <c r="FY322" s="116">
        <f t="shared" si="248"/>
        <v>13</v>
      </c>
      <c r="FZ322" s="116">
        <f t="shared" si="249"/>
        <v>1.3599999999999999E-2</v>
      </c>
      <c r="GA322" s="116">
        <f t="shared" si="250"/>
        <v>1</v>
      </c>
      <c r="GB322" s="116">
        <f t="shared" si="251"/>
        <v>26</v>
      </c>
      <c r="GC322" s="116">
        <f t="shared" si="252"/>
        <v>5.45E-2</v>
      </c>
      <c r="GD322" s="116">
        <f t="shared" si="253"/>
        <v>1</v>
      </c>
      <c r="GE322" s="116">
        <f t="shared" si="254"/>
        <v>55</v>
      </c>
    </row>
    <row r="323" spans="164:187" ht="16.5" x14ac:dyDescent="0.2">
      <c r="FH323" s="116">
        <v>318</v>
      </c>
      <c r="FI323" s="116">
        <f t="shared" si="239"/>
        <v>70</v>
      </c>
      <c r="FJ323" s="116">
        <f t="shared" si="232"/>
        <v>4</v>
      </c>
      <c r="FK323" s="116" t="str">
        <f t="shared" si="240"/>
        <v>李轩辕专属武器-魂珠-8 7级</v>
      </c>
      <c r="FL323" s="116">
        <f t="shared" si="241"/>
        <v>8</v>
      </c>
      <c r="FM323" s="116">
        <f t="shared" si="242"/>
        <v>7</v>
      </c>
      <c r="FN323" s="116" t="str">
        <f t="shared" si="233"/>
        <v>金币</v>
      </c>
      <c r="FO323" s="116">
        <f t="shared" si="234"/>
        <v>14000</v>
      </c>
      <c r="FP323" s="116" t="str">
        <f t="shared" si="235"/>
        <v>专属强化石4</v>
      </c>
      <c r="FQ323" s="116">
        <f t="shared" si="236"/>
        <v>25</v>
      </c>
      <c r="FR323" s="116" t="str">
        <f t="shared" si="237"/>
        <v/>
      </c>
      <c r="FS323" s="116" t="str">
        <f t="shared" si="238"/>
        <v/>
      </c>
      <c r="FT323" s="116">
        <f t="shared" si="243"/>
        <v>0.02</v>
      </c>
      <c r="FU323" s="116">
        <f t="shared" si="244"/>
        <v>1</v>
      </c>
      <c r="FV323" s="116">
        <f t="shared" si="245"/>
        <v>64</v>
      </c>
      <c r="FW323" s="116">
        <f t="shared" si="246"/>
        <v>0</v>
      </c>
      <c r="FX323" s="116">
        <f t="shared" si="247"/>
        <v>1</v>
      </c>
      <c r="FY323" s="116">
        <f t="shared" si="248"/>
        <v>15</v>
      </c>
      <c r="FZ323" s="116">
        <f t="shared" si="249"/>
        <v>1.17E-2</v>
      </c>
      <c r="GA323" s="116">
        <f t="shared" si="250"/>
        <v>1</v>
      </c>
      <c r="GB323" s="116">
        <f t="shared" si="251"/>
        <v>30</v>
      </c>
      <c r="GC323" s="116">
        <f t="shared" si="252"/>
        <v>4.6800000000000001E-2</v>
      </c>
      <c r="GD323" s="116">
        <f t="shared" si="253"/>
        <v>1</v>
      </c>
      <c r="GE323" s="116">
        <f t="shared" si="254"/>
        <v>64</v>
      </c>
    </row>
    <row r="324" spans="164:187" ht="16.5" x14ac:dyDescent="0.2">
      <c r="FH324" s="116">
        <v>319</v>
      </c>
      <c r="FI324" s="116">
        <f t="shared" si="239"/>
        <v>71</v>
      </c>
      <c r="FJ324" s="116">
        <f t="shared" si="232"/>
        <v>4</v>
      </c>
      <c r="FK324" s="116" t="str">
        <f t="shared" si="240"/>
        <v>李轩辕专属武器-魂珠-8 8级</v>
      </c>
      <c r="FL324" s="116">
        <f t="shared" si="241"/>
        <v>8</v>
      </c>
      <c r="FM324" s="116">
        <f t="shared" si="242"/>
        <v>8</v>
      </c>
      <c r="FN324" s="116" t="str">
        <f t="shared" si="233"/>
        <v>金币</v>
      </c>
      <c r="FO324" s="116">
        <f t="shared" si="234"/>
        <v>15000</v>
      </c>
      <c r="FP324" s="116" t="str">
        <f t="shared" si="235"/>
        <v>专属强化石4</v>
      </c>
      <c r="FQ324" s="116">
        <f t="shared" si="236"/>
        <v>30</v>
      </c>
      <c r="FR324" s="116" t="str">
        <f t="shared" si="237"/>
        <v/>
      </c>
      <c r="FS324" s="116" t="str">
        <f t="shared" si="238"/>
        <v/>
      </c>
      <c r="FT324" s="116">
        <f t="shared" si="243"/>
        <v>0.02</v>
      </c>
      <c r="FU324" s="116">
        <f t="shared" si="244"/>
        <v>1</v>
      </c>
      <c r="FV324" s="116">
        <f t="shared" si="245"/>
        <v>86</v>
      </c>
      <c r="FW324" s="116">
        <f t="shared" si="246"/>
        <v>0</v>
      </c>
      <c r="FX324" s="116">
        <f t="shared" si="247"/>
        <v>1</v>
      </c>
      <c r="FY324" s="116">
        <f t="shared" si="248"/>
        <v>20</v>
      </c>
      <c r="FZ324" s="116">
        <f t="shared" si="249"/>
        <v>8.6999999999999994E-3</v>
      </c>
      <c r="GA324" s="116">
        <f t="shared" si="250"/>
        <v>1</v>
      </c>
      <c r="GB324" s="116">
        <f t="shared" si="251"/>
        <v>40</v>
      </c>
      <c r="GC324" s="116">
        <f t="shared" si="252"/>
        <v>3.4700000000000002E-2</v>
      </c>
      <c r="GD324" s="116">
        <f t="shared" si="253"/>
        <v>1</v>
      </c>
      <c r="GE324" s="116">
        <f t="shared" si="254"/>
        <v>86</v>
      </c>
    </row>
    <row r="325" spans="164:187" ht="16.5" x14ac:dyDescent="0.2">
      <c r="FH325" s="116">
        <v>320</v>
      </c>
      <c r="FI325" s="116">
        <f t="shared" si="239"/>
        <v>72</v>
      </c>
      <c r="FJ325" s="116">
        <f t="shared" si="232"/>
        <v>4</v>
      </c>
      <c r="FK325" s="116" t="str">
        <f t="shared" si="240"/>
        <v>李轩辕专属武器-魂珠-8 9级</v>
      </c>
      <c r="FL325" s="116">
        <f t="shared" si="241"/>
        <v>8</v>
      </c>
      <c r="FM325" s="116">
        <f t="shared" si="242"/>
        <v>9</v>
      </c>
      <c r="FN325" s="116" t="str">
        <f t="shared" si="233"/>
        <v>金币</v>
      </c>
      <c r="FO325" s="116">
        <f t="shared" si="234"/>
        <v>16000</v>
      </c>
      <c r="FP325" s="116" t="str">
        <f t="shared" si="235"/>
        <v>专属强化石4</v>
      </c>
      <c r="FQ325" s="116">
        <f t="shared" si="236"/>
        <v>30</v>
      </c>
      <c r="FR325" s="116" t="str">
        <f t="shared" si="237"/>
        <v/>
      </c>
      <c r="FS325" s="116" t="str">
        <f t="shared" si="238"/>
        <v/>
      </c>
      <c r="FT325" s="116">
        <f t="shared" si="243"/>
        <v>0.01</v>
      </c>
      <c r="FU325" s="116">
        <f t="shared" si="244"/>
        <v>1</v>
      </c>
      <c r="FV325" s="116">
        <f t="shared" si="245"/>
        <v>140</v>
      </c>
      <c r="FW325" s="116">
        <f t="shared" si="246"/>
        <v>0</v>
      </c>
      <c r="FX325" s="116">
        <f t="shared" si="247"/>
        <v>1</v>
      </c>
      <c r="FY325" s="116">
        <f t="shared" si="248"/>
        <v>33</v>
      </c>
      <c r="FZ325" s="116">
        <f t="shared" si="249"/>
        <v>5.4000000000000003E-3</v>
      </c>
      <c r="GA325" s="116">
        <f t="shared" si="250"/>
        <v>1</v>
      </c>
      <c r="GB325" s="116">
        <f t="shared" si="251"/>
        <v>65</v>
      </c>
      <c r="GC325" s="116">
        <f t="shared" si="252"/>
        <v>2.1499999999999998E-2</v>
      </c>
      <c r="GD325" s="116">
        <f t="shared" si="253"/>
        <v>1</v>
      </c>
      <c r="GE325" s="116">
        <f t="shared" si="254"/>
        <v>140</v>
      </c>
    </row>
    <row r="326" spans="164:187" ht="16.5" x14ac:dyDescent="0.2">
      <c r="FH326" s="116">
        <v>321</v>
      </c>
      <c r="FI326" s="116">
        <f t="shared" si="239"/>
        <v>0</v>
      </c>
      <c r="FJ326" s="116">
        <f t="shared" si="232"/>
        <v>5</v>
      </c>
      <c r="FK326" s="116" t="str">
        <f t="shared" si="240"/>
        <v>项羽专属武器-魂珠-1 0级</v>
      </c>
      <c r="FL326" s="116">
        <f t="shared" si="241"/>
        <v>1</v>
      </c>
      <c r="FM326" s="116">
        <f t="shared" si="242"/>
        <v>0</v>
      </c>
      <c r="FN326" s="116" t="str">
        <f t="shared" si="233"/>
        <v/>
      </c>
      <c r="FO326" s="116" t="str">
        <f t="shared" si="234"/>
        <v/>
      </c>
      <c r="FP326" s="116" t="str">
        <f t="shared" si="235"/>
        <v/>
      </c>
      <c r="FQ326" s="116" t="str">
        <f t="shared" si="236"/>
        <v/>
      </c>
      <c r="FR326" s="116" t="str">
        <f t="shared" si="237"/>
        <v/>
      </c>
      <c r="FS326" s="116" t="str">
        <f t="shared" si="238"/>
        <v/>
      </c>
      <c r="FT326" s="116" t="str">
        <f t="shared" si="243"/>
        <v/>
      </c>
      <c r="FU326" s="116" t="str">
        <f t="shared" si="244"/>
        <v/>
      </c>
      <c r="FV326" s="116" t="str">
        <f t="shared" si="245"/>
        <v/>
      </c>
      <c r="FW326" s="116" t="str">
        <f t="shared" si="246"/>
        <v/>
      </c>
      <c r="FX326" s="116" t="str">
        <f t="shared" si="247"/>
        <v/>
      </c>
      <c r="FY326" s="116" t="str">
        <f t="shared" si="248"/>
        <v/>
      </c>
      <c r="FZ326" s="116" t="str">
        <f t="shared" si="249"/>
        <v/>
      </c>
      <c r="GA326" s="116" t="str">
        <f t="shared" si="250"/>
        <v/>
      </c>
      <c r="GB326" s="116" t="str">
        <f t="shared" si="251"/>
        <v/>
      </c>
      <c r="GC326" s="116" t="str">
        <f t="shared" si="252"/>
        <v/>
      </c>
      <c r="GD326" s="116" t="str">
        <f t="shared" si="253"/>
        <v/>
      </c>
      <c r="GE326" s="116" t="str">
        <f t="shared" si="254"/>
        <v/>
      </c>
    </row>
    <row r="327" spans="164:187" ht="16.5" x14ac:dyDescent="0.2">
      <c r="FH327" s="116">
        <v>322</v>
      </c>
      <c r="FI327" s="116">
        <f t="shared" si="239"/>
        <v>1</v>
      </c>
      <c r="FJ327" s="116">
        <f t="shared" ref="FJ327:FJ390" si="255">INT((FH327-1)/80+1)</f>
        <v>5</v>
      </c>
      <c r="FK327" s="116" t="str">
        <f t="shared" si="240"/>
        <v>项羽专属武器-魂珠-1 1级</v>
      </c>
      <c r="FL327" s="116">
        <f t="shared" si="241"/>
        <v>1</v>
      </c>
      <c r="FM327" s="116">
        <f t="shared" si="242"/>
        <v>1</v>
      </c>
      <c r="FN327" s="116" t="str">
        <f t="shared" ref="FN327:FN390" si="256">IF($FM327&gt;0,IF(INDEX($EC$6:$EC$77,$FI327)&gt;=FN$3,INDEX(ED$6:ED$77,$FI327),""),"")</f>
        <v>金币</v>
      </c>
      <c r="FO327" s="116">
        <f t="shared" ref="FO327:FO390" si="257">IF($FM327&gt;0,IF(INDEX($EC$6:$EC$77,$FI327)&gt;=FO$3,INDEX(EE$6:EE$77,$FI327),""),"")</f>
        <v>1000</v>
      </c>
      <c r="FP327" s="116" t="str">
        <f t="shared" ref="FP327:FP390" si="258">IF($FM327&gt;0,IF(INDEX($EC$6:$EC$77,$FI327)&gt;=FP$3,INDEX(EF$6:EF$77,$FI327),""),"")</f>
        <v>专属强化石1</v>
      </c>
      <c r="FQ327" s="116">
        <f t="shared" ref="FQ327:FQ390" si="259">IF($FM327&gt;0,IF(INDEX($EC$6:$EC$77,$FI327)&gt;=FQ$3,INDEX(EG$6:EG$77,$FI327),""),"")</f>
        <v>1</v>
      </c>
      <c r="FR327" s="116" t="str">
        <f t="shared" ref="FR327:FR390" si="260">IF($FM327&gt;0,IF(INDEX($EC$6:$EC$77,$FI327)&gt;=FR$3,INDEX(EH$6:EH$77,$FI327),""),"")</f>
        <v/>
      </c>
      <c r="FS327" s="116" t="str">
        <f t="shared" ref="FS327:FS390" si="261">IF($FM327&gt;0,IF(INDEX($EC$6:$EC$77,$FI327)&gt;=FS$3,INDEX(EI$6:EI$77,$FI327),""),"")</f>
        <v/>
      </c>
      <c r="FT327" s="116">
        <f t="shared" si="243"/>
        <v>0.24</v>
      </c>
      <c r="FU327" s="116">
        <f t="shared" si="244"/>
        <v>1</v>
      </c>
      <c r="FV327" s="116">
        <f t="shared" si="245"/>
        <v>6</v>
      </c>
      <c r="FW327" s="116">
        <f t="shared" si="246"/>
        <v>0</v>
      </c>
      <c r="FX327" s="116">
        <f t="shared" si="247"/>
        <v>1</v>
      </c>
      <c r="FY327" s="116">
        <f t="shared" si="248"/>
        <v>1</v>
      </c>
      <c r="FZ327" s="116">
        <f t="shared" si="249"/>
        <v>0.11990000000000001</v>
      </c>
      <c r="GA327" s="116">
        <f t="shared" si="250"/>
        <v>1</v>
      </c>
      <c r="GB327" s="116">
        <f t="shared" si="251"/>
        <v>3</v>
      </c>
      <c r="GC327" s="116">
        <f t="shared" si="252"/>
        <v>0.47960000000000003</v>
      </c>
      <c r="GD327" s="116">
        <f t="shared" si="253"/>
        <v>1</v>
      </c>
      <c r="GE327" s="116">
        <f t="shared" si="254"/>
        <v>6</v>
      </c>
    </row>
    <row r="328" spans="164:187" ht="16.5" x14ac:dyDescent="0.2">
      <c r="FH328" s="116">
        <v>323</v>
      </c>
      <c r="FI328" s="116">
        <f t="shared" si="239"/>
        <v>2</v>
      </c>
      <c r="FJ328" s="116">
        <f t="shared" si="255"/>
        <v>5</v>
      </c>
      <c r="FK328" s="116" t="str">
        <f t="shared" si="240"/>
        <v>项羽专属武器-魂珠-1 2级</v>
      </c>
      <c r="FL328" s="116">
        <f t="shared" si="241"/>
        <v>1</v>
      </c>
      <c r="FM328" s="116">
        <f t="shared" si="242"/>
        <v>2</v>
      </c>
      <c r="FN328" s="116" t="str">
        <f t="shared" si="256"/>
        <v>金币</v>
      </c>
      <c r="FO328" s="116">
        <f t="shared" si="257"/>
        <v>2000</v>
      </c>
      <c r="FP328" s="116" t="str">
        <f t="shared" si="258"/>
        <v>专属强化石1</v>
      </c>
      <c r="FQ328" s="116">
        <f t="shared" si="259"/>
        <v>2</v>
      </c>
      <c r="FR328" s="116" t="str">
        <f t="shared" si="260"/>
        <v/>
      </c>
      <c r="FS328" s="116" t="str">
        <f t="shared" si="261"/>
        <v/>
      </c>
      <c r="FT328" s="116">
        <f t="shared" si="243"/>
        <v>0.24</v>
      </c>
      <c r="FU328" s="116">
        <f t="shared" si="244"/>
        <v>1</v>
      </c>
      <c r="FV328" s="116">
        <f t="shared" si="245"/>
        <v>6</v>
      </c>
      <c r="FW328" s="116">
        <f t="shared" si="246"/>
        <v>0</v>
      </c>
      <c r="FX328" s="116">
        <f t="shared" si="247"/>
        <v>1</v>
      </c>
      <c r="FY328" s="116">
        <f t="shared" si="248"/>
        <v>1</v>
      </c>
      <c r="FZ328" s="116">
        <f t="shared" si="249"/>
        <v>0.11990000000000001</v>
      </c>
      <c r="GA328" s="116">
        <f t="shared" si="250"/>
        <v>1</v>
      </c>
      <c r="GB328" s="116">
        <f t="shared" si="251"/>
        <v>3</v>
      </c>
      <c r="GC328" s="116">
        <f t="shared" si="252"/>
        <v>0.47960000000000003</v>
      </c>
      <c r="GD328" s="116">
        <f t="shared" si="253"/>
        <v>1</v>
      </c>
      <c r="GE328" s="116">
        <f t="shared" si="254"/>
        <v>6</v>
      </c>
    </row>
    <row r="329" spans="164:187" ht="16.5" x14ac:dyDescent="0.2">
      <c r="FH329" s="116">
        <v>324</v>
      </c>
      <c r="FI329" s="116">
        <f t="shared" si="239"/>
        <v>3</v>
      </c>
      <c r="FJ329" s="116">
        <f t="shared" si="255"/>
        <v>5</v>
      </c>
      <c r="FK329" s="116" t="str">
        <f t="shared" si="240"/>
        <v>项羽专属武器-魂珠-1 3级</v>
      </c>
      <c r="FL329" s="116">
        <f t="shared" si="241"/>
        <v>1</v>
      </c>
      <c r="FM329" s="116">
        <f t="shared" si="242"/>
        <v>3</v>
      </c>
      <c r="FN329" s="116" t="str">
        <f t="shared" si="256"/>
        <v>金币</v>
      </c>
      <c r="FO329" s="116">
        <f t="shared" si="257"/>
        <v>3000</v>
      </c>
      <c r="FP329" s="116" t="str">
        <f t="shared" si="258"/>
        <v>专属强化石1</v>
      </c>
      <c r="FQ329" s="116">
        <f t="shared" si="259"/>
        <v>3</v>
      </c>
      <c r="FR329" s="116" t="str">
        <f t="shared" si="260"/>
        <v/>
      </c>
      <c r="FS329" s="116" t="str">
        <f t="shared" si="261"/>
        <v/>
      </c>
      <c r="FT329" s="116">
        <f t="shared" si="243"/>
        <v>0.24</v>
      </c>
      <c r="FU329" s="116">
        <f t="shared" si="244"/>
        <v>1</v>
      </c>
      <c r="FV329" s="116">
        <f t="shared" si="245"/>
        <v>6</v>
      </c>
      <c r="FW329" s="116">
        <f t="shared" si="246"/>
        <v>0</v>
      </c>
      <c r="FX329" s="116">
        <f t="shared" si="247"/>
        <v>1</v>
      </c>
      <c r="FY329" s="116">
        <f t="shared" si="248"/>
        <v>1</v>
      </c>
      <c r="FZ329" s="116">
        <f t="shared" si="249"/>
        <v>0.11990000000000001</v>
      </c>
      <c r="GA329" s="116">
        <f t="shared" si="250"/>
        <v>1</v>
      </c>
      <c r="GB329" s="116">
        <f t="shared" si="251"/>
        <v>3</v>
      </c>
      <c r="GC329" s="116">
        <f t="shared" si="252"/>
        <v>0.47960000000000003</v>
      </c>
      <c r="GD329" s="116">
        <f t="shared" si="253"/>
        <v>1</v>
      </c>
      <c r="GE329" s="116">
        <f t="shared" si="254"/>
        <v>6</v>
      </c>
    </row>
    <row r="330" spans="164:187" ht="16.5" x14ac:dyDescent="0.2">
      <c r="FH330" s="116">
        <v>325</v>
      </c>
      <c r="FI330" s="116">
        <f t="shared" si="239"/>
        <v>4</v>
      </c>
      <c r="FJ330" s="116">
        <f t="shared" si="255"/>
        <v>5</v>
      </c>
      <c r="FK330" s="116" t="str">
        <f t="shared" si="240"/>
        <v>项羽专属武器-魂珠-1 4级</v>
      </c>
      <c r="FL330" s="116">
        <f t="shared" si="241"/>
        <v>1</v>
      </c>
      <c r="FM330" s="116">
        <f t="shared" si="242"/>
        <v>4</v>
      </c>
      <c r="FN330" s="116" t="str">
        <f t="shared" si="256"/>
        <v>金币</v>
      </c>
      <c r="FO330" s="116">
        <f t="shared" si="257"/>
        <v>4000</v>
      </c>
      <c r="FP330" s="116" t="str">
        <f t="shared" si="258"/>
        <v>专属强化石1</v>
      </c>
      <c r="FQ330" s="116">
        <f t="shared" si="259"/>
        <v>4</v>
      </c>
      <c r="FR330" s="116" t="str">
        <f t="shared" si="260"/>
        <v/>
      </c>
      <c r="FS330" s="116" t="str">
        <f t="shared" si="261"/>
        <v/>
      </c>
      <c r="FT330" s="116">
        <f t="shared" si="243"/>
        <v>0.19</v>
      </c>
      <c r="FU330" s="116">
        <f t="shared" si="244"/>
        <v>1</v>
      </c>
      <c r="FV330" s="116">
        <f t="shared" si="245"/>
        <v>8</v>
      </c>
      <c r="FW330" s="116">
        <f t="shared" si="246"/>
        <v>0</v>
      </c>
      <c r="FX330" s="116">
        <f t="shared" si="247"/>
        <v>1</v>
      </c>
      <c r="FY330" s="116">
        <f t="shared" si="248"/>
        <v>2</v>
      </c>
      <c r="FZ330" s="116">
        <f t="shared" si="249"/>
        <v>9.5899999999999999E-2</v>
      </c>
      <c r="GA330" s="116">
        <f t="shared" si="250"/>
        <v>1</v>
      </c>
      <c r="GB330" s="116">
        <f t="shared" si="251"/>
        <v>4</v>
      </c>
      <c r="GC330" s="116">
        <f t="shared" si="252"/>
        <v>0.38369999999999999</v>
      </c>
      <c r="GD330" s="116">
        <f t="shared" si="253"/>
        <v>1</v>
      </c>
      <c r="GE330" s="116">
        <f t="shared" si="254"/>
        <v>8</v>
      </c>
    </row>
    <row r="331" spans="164:187" ht="16.5" x14ac:dyDescent="0.2">
      <c r="FH331" s="116">
        <v>326</v>
      </c>
      <c r="FI331" s="116">
        <f t="shared" si="239"/>
        <v>5</v>
      </c>
      <c r="FJ331" s="116">
        <f t="shared" si="255"/>
        <v>5</v>
      </c>
      <c r="FK331" s="116" t="str">
        <f t="shared" si="240"/>
        <v>项羽专属武器-魂珠-1 5级</v>
      </c>
      <c r="FL331" s="116">
        <f t="shared" si="241"/>
        <v>1</v>
      </c>
      <c r="FM331" s="116">
        <f t="shared" si="242"/>
        <v>5</v>
      </c>
      <c r="FN331" s="116" t="str">
        <f t="shared" si="256"/>
        <v>金币</v>
      </c>
      <c r="FO331" s="116">
        <f t="shared" si="257"/>
        <v>5000</v>
      </c>
      <c r="FP331" s="116" t="str">
        <f t="shared" si="258"/>
        <v>专属强化石1</v>
      </c>
      <c r="FQ331" s="116">
        <f t="shared" si="259"/>
        <v>5</v>
      </c>
      <c r="FR331" s="116" t="str">
        <f t="shared" si="260"/>
        <v/>
      </c>
      <c r="FS331" s="116" t="str">
        <f t="shared" si="261"/>
        <v/>
      </c>
      <c r="FT331" s="116">
        <f t="shared" si="243"/>
        <v>0.15</v>
      </c>
      <c r="FU331" s="116">
        <f t="shared" si="244"/>
        <v>1</v>
      </c>
      <c r="FV331" s="116">
        <f t="shared" si="245"/>
        <v>10</v>
      </c>
      <c r="FW331" s="116">
        <f t="shared" si="246"/>
        <v>0</v>
      </c>
      <c r="FX331" s="116">
        <f t="shared" si="247"/>
        <v>1</v>
      </c>
      <c r="FY331" s="116">
        <f t="shared" si="248"/>
        <v>2</v>
      </c>
      <c r="FZ331" s="116">
        <f t="shared" si="249"/>
        <v>7.4899999999999994E-2</v>
      </c>
      <c r="GA331" s="116">
        <f t="shared" si="250"/>
        <v>1</v>
      </c>
      <c r="GB331" s="116">
        <f t="shared" si="251"/>
        <v>5</v>
      </c>
      <c r="GC331" s="116">
        <f t="shared" si="252"/>
        <v>0.29980000000000001</v>
      </c>
      <c r="GD331" s="116">
        <f t="shared" si="253"/>
        <v>1</v>
      </c>
      <c r="GE331" s="116">
        <f t="shared" si="254"/>
        <v>10</v>
      </c>
    </row>
    <row r="332" spans="164:187" ht="16.5" x14ac:dyDescent="0.2">
      <c r="FH332" s="116">
        <v>327</v>
      </c>
      <c r="FI332" s="116">
        <f t="shared" si="239"/>
        <v>6</v>
      </c>
      <c r="FJ332" s="116">
        <f t="shared" si="255"/>
        <v>5</v>
      </c>
      <c r="FK332" s="116" t="str">
        <f t="shared" si="240"/>
        <v>项羽专属武器-魂珠-1 6级</v>
      </c>
      <c r="FL332" s="116">
        <f t="shared" si="241"/>
        <v>1</v>
      </c>
      <c r="FM332" s="116">
        <f t="shared" si="242"/>
        <v>6</v>
      </c>
      <c r="FN332" s="116" t="str">
        <f t="shared" si="256"/>
        <v>金币</v>
      </c>
      <c r="FO332" s="116">
        <f t="shared" si="257"/>
        <v>6000</v>
      </c>
      <c r="FP332" s="116" t="str">
        <f t="shared" si="258"/>
        <v>专属强化石1</v>
      </c>
      <c r="FQ332" s="116">
        <f t="shared" si="259"/>
        <v>6</v>
      </c>
      <c r="FR332" s="116" t="str">
        <f t="shared" si="260"/>
        <v/>
      </c>
      <c r="FS332" s="116" t="str">
        <f t="shared" si="261"/>
        <v/>
      </c>
      <c r="FT332" s="116">
        <f t="shared" si="243"/>
        <v>0.11</v>
      </c>
      <c r="FU332" s="116">
        <f t="shared" si="244"/>
        <v>1</v>
      </c>
      <c r="FV332" s="116">
        <f t="shared" si="245"/>
        <v>14</v>
      </c>
      <c r="FW332" s="116">
        <f t="shared" si="246"/>
        <v>0</v>
      </c>
      <c r="FX332" s="116">
        <f t="shared" si="247"/>
        <v>1</v>
      </c>
      <c r="FY332" s="116">
        <f t="shared" si="248"/>
        <v>3</v>
      </c>
      <c r="FZ332" s="116">
        <f t="shared" si="249"/>
        <v>5.5300000000000002E-2</v>
      </c>
      <c r="GA332" s="116">
        <f t="shared" si="250"/>
        <v>1</v>
      </c>
      <c r="GB332" s="116">
        <f t="shared" si="251"/>
        <v>6</v>
      </c>
      <c r="GC332" s="116">
        <f t="shared" si="252"/>
        <v>0.22140000000000001</v>
      </c>
      <c r="GD332" s="116">
        <f t="shared" si="253"/>
        <v>1</v>
      </c>
      <c r="GE332" s="116">
        <f t="shared" si="254"/>
        <v>14</v>
      </c>
    </row>
    <row r="333" spans="164:187" ht="16.5" x14ac:dyDescent="0.2">
      <c r="FH333" s="116">
        <v>328</v>
      </c>
      <c r="FI333" s="116">
        <f t="shared" si="239"/>
        <v>7</v>
      </c>
      <c r="FJ333" s="116">
        <f t="shared" si="255"/>
        <v>5</v>
      </c>
      <c r="FK333" s="116" t="str">
        <f t="shared" si="240"/>
        <v>项羽专属武器-魂珠-1 7级</v>
      </c>
      <c r="FL333" s="116">
        <f t="shared" si="241"/>
        <v>1</v>
      </c>
      <c r="FM333" s="116">
        <f t="shared" si="242"/>
        <v>7</v>
      </c>
      <c r="FN333" s="116" t="str">
        <f t="shared" si="256"/>
        <v>金币</v>
      </c>
      <c r="FO333" s="116">
        <f t="shared" si="257"/>
        <v>7000</v>
      </c>
      <c r="FP333" s="116" t="str">
        <f t="shared" si="258"/>
        <v>专属强化石1</v>
      </c>
      <c r="FQ333" s="116">
        <f t="shared" si="259"/>
        <v>7</v>
      </c>
      <c r="FR333" s="116" t="str">
        <f t="shared" si="260"/>
        <v/>
      </c>
      <c r="FS333" s="116" t="str">
        <f t="shared" si="261"/>
        <v/>
      </c>
      <c r="FT333" s="116">
        <f t="shared" si="243"/>
        <v>0.08</v>
      </c>
      <c r="FU333" s="116">
        <f t="shared" si="244"/>
        <v>1</v>
      </c>
      <c r="FV333" s="116">
        <f t="shared" si="245"/>
        <v>19</v>
      </c>
      <c r="FW333" s="116">
        <f t="shared" si="246"/>
        <v>0</v>
      </c>
      <c r="FX333" s="116">
        <f t="shared" si="247"/>
        <v>1</v>
      </c>
      <c r="FY333" s="116">
        <f t="shared" si="248"/>
        <v>4</v>
      </c>
      <c r="FZ333" s="116">
        <f t="shared" si="249"/>
        <v>0.04</v>
      </c>
      <c r="GA333" s="116">
        <f t="shared" si="250"/>
        <v>1</v>
      </c>
      <c r="GB333" s="116">
        <f t="shared" si="251"/>
        <v>9</v>
      </c>
      <c r="GC333" s="116">
        <f t="shared" si="252"/>
        <v>0.15989999999999999</v>
      </c>
      <c r="GD333" s="116">
        <f t="shared" si="253"/>
        <v>1</v>
      </c>
      <c r="GE333" s="116">
        <f t="shared" si="254"/>
        <v>19</v>
      </c>
    </row>
    <row r="334" spans="164:187" ht="16.5" x14ac:dyDescent="0.2">
      <c r="FH334" s="116">
        <v>329</v>
      </c>
      <c r="FI334" s="116">
        <f t="shared" si="239"/>
        <v>8</v>
      </c>
      <c r="FJ334" s="116">
        <f t="shared" si="255"/>
        <v>5</v>
      </c>
      <c r="FK334" s="116" t="str">
        <f t="shared" si="240"/>
        <v>项羽专属武器-魂珠-1 8级</v>
      </c>
      <c r="FL334" s="116">
        <f t="shared" si="241"/>
        <v>1</v>
      </c>
      <c r="FM334" s="116">
        <f t="shared" si="242"/>
        <v>8</v>
      </c>
      <c r="FN334" s="116" t="str">
        <f t="shared" si="256"/>
        <v>金币</v>
      </c>
      <c r="FO334" s="116">
        <f t="shared" si="257"/>
        <v>8000</v>
      </c>
      <c r="FP334" s="116" t="str">
        <f t="shared" si="258"/>
        <v>专属强化石1</v>
      </c>
      <c r="FQ334" s="116">
        <f t="shared" si="259"/>
        <v>8</v>
      </c>
      <c r="FR334" s="116" t="str">
        <f t="shared" si="260"/>
        <v/>
      </c>
      <c r="FS334" s="116" t="str">
        <f t="shared" si="261"/>
        <v/>
      </c>
      <c r="FT334" s="116">
        <f t="shared" si="243"/>
        <v>0.06</v>
      </c>
      <c r="FU334" s="116">
        <f t="shared" si="244"/>
        <v>1</v>
      </c>
      <c r="FV334" s="116">
        <f t="shared" si="245"/>
        <v>27</v>
      </c>
      <c r="FW334" s="116">
        <f t="shared" si="246"/>
        <v>0</v>
      </c>
      <c r="FX334" s="116">
        <f t="shared" si="247"/>
        <v>1</v>
      </c>
      <c r="FY334" s="116">
        <f t="shared" si="248"/>
        <v>6</v>
      </c>
      <c r="FZ334" s="116">
        <f t="shared" si="249"/>
        <v>2.8199999999999999E-2</v>
      </c>
      <c r="GA334" s="116">
        <f t="shared" si="250"/>
        <v>1</v>
      </c>
      <c r="GB334" s="116">
        <f t="shared" si="251"/>
        <v>12</v>
      </c>
      <c r="GC334" s="116">
        <f t="shared" si="252"/>
        <v>0.1128</v>
      </c>
      <c r="GD334" s="116">
        <f t="shared" si="253"/>
        <v>1</v>
      </c>
      <c r="GE334" s="116">
        <f t="shared" si="254"/>
        <v>27</v>
      </c>
    </row>
    <row r="335" spans="164:187" ht="16.5" x14ac:dyDescent="0.2">
      <c r="FH335" s="116">
        <v>330</v>
      </c>
      <c r="FI335" s="116">
        <f t="shared" si="239"/>
        <v>9</v>
      </c>
      <c r="FJ335" s="116">
        <f t="shared" si="255"/>
        <v>5</v>
      </c>
      <c r="FK335" s="116" t="str">
        <f t="shared" si="240"/>
        <v>项羽专属武器-魂珠-1 9级</v>
      </c>
      <c r="FL335" s="116">
        <f t="shared" si="241"/>
        <v>1</v>
      </c>
      <c r="FM335" s="116">
        <f t="shared" si="242"/>
        <v>9</v>
      </c>
      <c r="FN335" s="116" t="str">
        <f t="shared" si="256"/>
        <v>金币</v>
      </c>
      <c r="FO335" s="116">
        <f t="shared" si="257"/>
        <v>9000</v>
      </c>
      <c r="FP335" s="116" t="str">
        <f t="shared" si="258"/>
        <v>专属强化石1</v>
      </c>
      <c r="FQ335" s="116">
        <f t="shared" si="259"/>
        <v>10</v>
      </c>
      <c r="FR335" s="116" t="str">
        <f t="shared" si="260"/>
        <v/>
      </c>
      <c r="FS335" s="116" t="str">
        <f t="shared" si="261"/>
        <v/>
      </c>
      <c r="FT335" s="116">
        <f t="shared" si="243"/>
        <v>0.04</v>
      </c>
      <c r="FU335" s="116">
        <f t="shared" si="244"/>
        <v>1</v>
      </c>
      <c r="FV335" s="116">
        <f t="shared" si="245"/>
        <v>34</v>
      </c>
      <c r="FW335" s="116">
        <f t="shared" si="246"/>
        <v>0</v>
      </c>
      <c r="FX335" s="116">
        <f t="shared" si="247"/>
        <v>1</v>
      </c>
      <c r="FY335" s="116">
        <f t="shared" si="248"/>
        <v>8</v>
      </c>
      <c r="FZ335" s="116">
        <f t="shared" si="249"/>
        <v>2.18E-2</v>
      </c>
      <c r="GA335" s="116">
        <f t="shared" si="250"/>
        <v>1</v>
      </c>
      <c r="GB335" s="116">
        <f t="shared" si="251"/>
        <v>16</v>
      </c>
      <c r="GC335" s="116">
        <f t="shared" si="252"/>
        <v>8.72E-2</v>
      </c>
      <c r="GD335" s="116">
        <f t="shared" si="253"/>
        <v>1</v>
      </c>
      <c r="GE335" s="116">
        <f t="shared" si="254"/>
        <v>34</v>
      </c>
    </row>
    <row r="336" spans="164:187" ht="16.5" x14ac:dyDescent="0.2">
      <c r="FH336" s="116">
        <v>331</v>
      </c>
      <c r="FI336" s="116">
        <f t="shared" si="239"/>
        <v>0</v>
      </c>
      <c r="FJ336" s="116">
        <f t="shared" si="255"/>
        <v>5</v>
      </c>
      <c r="FK336" s="116" t="str">
        <f t="shared" si="240"/>
        <v>项羽专属武器-魂珠-2 0级</v>
      </c>
      <c r="FL336" s="116">
        <f t="shared" si="241"/>
        <v>2</v>
      </c>
      <c r="FM336" s="116">
        <f t="shared" si="242"/>
        <v>0</v>
      </c>
      <c r="FN336" s="116" t="str">
        <f t="shared" si="256"/>
        <v/>
      </c>
      <c r="FO336" s="116" t="str">
        <f t="shared" si="257"/>
        <v/>
      </c>
      <c r="FP336" s="116" t="str">
        <f t="shared" si="258"/>
        <v/>
      </c>
      <c r="FQ336" s="116" t="str">
        <f t="shared" si="259"/>
        <v/>
      </c>
      <c r="FR336" s="116" t="str">
        <f t="shared" si="260"/>
        <v/>
      </c>
      <c r="FS336" s="116" t="str">
        <f t="shared" si="261"/>
        <v/>
      </c>
      <c r="FT336" s="116" t="str">
        <f t="shared" si="243"/>
        <v/>
      </c>
      <c r="FU336" s="116" t="str">
        <f t="shared" si="244"/>
        <v/>
      </c>
      <c r="FV336" s="116" t="str">
        <f t="shared" si="245"/>
        <v/>
      </c>
      <c r="FW336" s="116" t="str">
        <f t="shared" si="246"/>
        <v/>
      </c>
      <c r="FX336" s="116" t="str">
        <f t="shared" si="247"/>
        <v/>
      </c>
      <c r="FY336" s="116" t="str">
        <f t="shared" si="248"/>
        <v/>
      </c>
      <c r="FZ336" s="116" t="str">
        <f t="shared" si="249"/>
        <v/>
      </c>
      <c r="GA336" s="116" t="str">
        <f t="shared" si="250"/>
        <v/>
      </c>
      <c r="GB336" s="116" t="str">
        <f t="shared" si="251"/>
        <v/>
      </c>
      <c r="GC336" s="116" t="str">
        <f t="shared" si="252"/>
        <v/>
      </c>
      <c r="GD336" s="116" t="str">
        <f t="shared" si="253"/>
        <v/>
      </c>
      <c r="GE336" s="116" t="str">
        <f t="shared" si="254"/>
        <v/>
      </c>
    </row>
    <row r="337" spans="164:187" ht="16.5" x14ac:dyDescent="0.2">
      <c r="FH337" s="116">
        <v>332</v>
      </c>
      <c r="FI337" s="116">
        <f t="shared" si="239"/>
        <v>10</v>
      </c>
      <c r="FJ337" s="116">
        <f t="shared" si="255"/>
        <v>5</v>
      </c>
      <c r="FK337" s="116" t="str">
        <f t="shared" si="240"/>
        <v>项羽专属武器-魂珠-2 1级</v>
      </c>
      <c r="FL337" s="116">
        <f t="shared" si="241"/>
        <v>2</v>
      </c>
      <c r="FM337" s="116">
        <f t="shared" si="242"/>
        <v>1</v>
      </c>
      <c r="FN337" s="116" t="str">
        <f t="shared" si="256"/>
        <v>金币</v>
      </c>
      <c r="FO337" s="116">
        <f t="shared" si="257"/>
        <v>2000</v>
      </c>
      <c r="FP337" s="116" t="str">
        <f t="shared" si="258"/>
        <v>专属强化石1</v>
      </c>
      <c r="FQ337" s="116">
        <f t="shared" si="259"/>
        <v>3</v>
      </c>
      <c r="FR337" s="116" t="str">
        <f t="shared" si="260"/>
        <v>专属强化石2</v>
      </c>
      <c r="FS337" s="116">
        <f t="shared" si="261"/>
        <v>1</v>
      </c>
      <c r="FT337" s="116">
        <f t="shared" si="243"/>
        <v>0.28999999999999998</v>
      </c>
      <c r="FU337" s="116">
        <f t="shared" si="244"/>
        <v>1</v>
      </c>
      <c r="FV337" s="116">
        <f t="shared" si="245"/>
        <v>5</v>
      </c>
      <c r="FW337" s="116">
        <f t="shared" si="246"/>
        <v>0</v>
      </c>
      <c r="FX337" s="116">
        <f t="shared" si="247"/>
        <v>1</v>
      </c>
      <c r="FY337" s="116">
        <f t="shared" si="248"/>
        <v>1</v>
      </c>
      <c r="FZ337" s="116">
        <f t="shared" si="249"/>
        <v>0.14480000000000001</v>
      </c>
      <c r="GA337" s="116">
        <f t="shared" si="250"/>
        <v>1</v>
      </c>
      <c r="GB337" s="116">
        <f t="shared" si="251"/>
        <v>2</v>
      </c>
      <c r="GC337" s="116">
        <f t="shared" si="252"/>
        <v>0.57920000000000005</v>
      </c>
      <c r="GD337" s="116">
        <f t="shared" si="253"/>
        <v>1</v>
      </c>
      <c r="GE337" s="116">
        <f t="shared" si="254"/>
        <v>5</v>
      </c>
    </row>
    <row r="338" spans="164:187" ht="16.5" x14ac:dyDescent="0.2">
      <c r="FH338" s="116">
        <v>333</v>
      </c>
      <c r="FI338" s="116">
        <f t="shared" si="239"/>
        <v>11</v>
      </c>
      <c r="FJ338" s="116">
        <f t="shared" si="255"/>
        <v>5</v>
      </c>
      <c r="FK338" s="116" t="str">
        <f t="shared" si="240"/>
        <v>项羽专属武器-魂珠-2 2级</v>
      </c>
      <c r="FL338" s="116">
        <f t="shared" si="241"/>
        <v>2</v>
      </c>
      <c r="FM338" s="116">
        <f t="shared" si="242"/>
        <v>2</v>
      </c>
      <c r="FN338" s="116" t="str">
        <f t="shared" si="256"/>
        <v>金币</v>
      </c>
      <c r="FO338" s="116">
        <f t="shared" si="257"/>
        <v>3000</v>
      </c>
      <c r="FP338" s="116" t="str">
        <f t="shared" si="258"/>
        <v>专属强化石1</v>
      </c>
      <c r="FQ338" s="116">
        <f t="shared" si="259"/>
        <v>3</v>
      </c>
      <c r="FR338" s="116" t="str">
        <f t="shared" si="260"/>
        <v>专属强化石2</v>
      </c>
      <c r="FS338" s="116">
        <f t="shared" si="261"/>
        <v>1</v>
      </c>
      <c r="FT338" s="116">
        <f t="shared" si="243"/>
        <v>0.14000000000000001</v>
      </c>
      <c r="FU338" s="116">
        <f t="shared" si="244"/>
        <v>1</v>
      </c>
      <c r="FV338" s="116">
        <f t="shared" si="245"/>
        <v>10</v>
      </c>
      <c r="FW338" s="116">
        <f t="shared" si="246"/>
        <v>0</v>
      </c>
      <c r="FX338" s="116">
        <f t="shared" si="247"/>
        <v>1</v>
      </c>
      <c r="FY338" s="116">
        <f t="shared" si="248"/>
        <v>2</v>
      </c>
      <c r="FZ338" s="116">
        <f t="shared" si="249"/>
        <v>7.2400000000000006E-2</v>
      </c>
      <c r="GA338" s="116">
        <f t="shared" si="250"/>
        <v>1</v>
      </c>
      <c r="GB338" s="116">
        <f t="shared" si="251"/>
        <v>5</v>
      </c>
      <c r="GC338" s="116">
        <f t="shared" si="252"/>
        <v>0.28960000000000002</v>
      </c>
      <c r="GD338" s="116">
        <f t="shared" si="253"/>
        <v>1</v>
      </c>
      <c r="GE338" s="116">
        <f t="shared" si="254"/>
        <v>10</v>
      </c>
    </row>
    <row r="339" spans="164:187" ht="16.5" x14ac:dyDescent="0.2">
      <c r="FH339" s="116">
        <v>334</v>
      </c>
      <c r="FI339" s="116">
        <f t="shared" si="239"/>
        <v>12</v>
      </c>
      <c r="FJ339" s="116">
        <f t="shared" si="255"/>
        <v>5</v>
      </c>
      <c r="FK339" s="116" t="str">
        <f t="shared" si="240"/>
        <v>项羽专属武器-魂珠-2 3级</v>
      </c>
      <c r="FL339" s="116">
        <f t="shared" si="241"/>
        <v>2</v>
      </c>
      <c r="FM339" s="116">
        <f t="shared" si="242"/>
        <v>3</v>
      </c>
      <c r="FN339" s="116" t="str">
        <f t="shared" si="256"/>
        <v>金币</v>
      </c>
      <c r="FO339" s="116">
        <f t="shared" si="257"/>
        <v>4000</v>
      </c>
      <c r="FP339" s="116" t="str">
        <f t="shared" si="258"/>
        <v>专属强化石1</v>
      </c>
      <c r="FQ339" s="116">
        <f t="shared" si="259"/>
        <v>6</v>
      </c>
      <c r="FR339" s="116" t="str">
        <f t="shared" si="260"/>
        <v>专属强化石2</v>
      </c>
      <c r="FS339" s="116">
        <f t="shared" si="261"/>
        <v>2</v>
      </c>
      <c r="FT339" s="116">
        <f t="shared" si="243"/>
        <v>0.19</v>
      </c>
      <c r="FU339" s="116">
        <f t="shared" si="244"/>
        <v>1</v>
      </c>
      <c r="FV339" s="116">
        <f t="shared" si="245"/>
        <v>8</v>
      </c>
      <c r="FW339" s="116">
        <f t="shared" si="246"/>
        <v>0</v>
      </c>
      <c r="FX339" s="116">
        <f t="shared" si="247"/>
        <v>1</v>
      </c>
      <c r="FY339" s="116">
        <f t="shared" si="248"/>
        <v>2</v>
      </c>
      <c r="FZ339" s="116">
        <f t="shared" si="249"/>
        <v>9.6500000000000002E-2</v>
      </c>
      <c r="GA339" s="116">
        <f t="shared" si="250"/>
        <v>1</v>
      </c>
      <c r="GB339" s="116">
        <f t="shared" si="251"/>
        <v>4</v>
      </c>
      <c r="GC339" s="116">
        <f t="shared" si="252"/>
        <v>0.3861</v>
      </c>
      <c r="GD339" s="116">
        <f t="shared" si="253"/>
        <v>1</v>
      </c>
      <c r="GE339" s="116">
        <f t="shared" si="254"/>
        <v>8</v>
      </c>
    </row>
    <row r="340" spans="164:187" ht="16.5" x14ac:dyDescent="0.2">
      <c r="FH340" s="116">
        <v>335</v>
      </c>
      <c r="FI340" s="116">
        <f t="shared" si="239"/>
        <v>13</v>
      </c>
      <c r="FJ340" s="116">
        <f t="shared" si="255"/>
        <v>5</v>
      </c>
      <c r="FK340" s="116" t="str">
        <f t="shared" si="240"/>
        <v>项羽专属武器-魂珠-2 4级</v>
      </c>
      <c r="FL340" s="116">
        <f t="shared" si="241"/>
        <v>2</v>
      </c>
      <c r="FM340" s="116">
        <f t="shared" si="242"/>
        <v>4</v>
      </c>
      <c r="FN340" s="116" t="str">
        <f t="shared" si="256"/>
        <v>金币</v>
      </c>
      <c r="FO340" s="116">
        <f t="shared" si="257"/>
        <v>5000</v>
      </c>
      <c r="FP340" s="116" t="str">
        <f t="shared" si="258"/>
        <v>专属强化石1</v>
      </c>
      <c r="FQ340" s="116">
        <f t="shared" si="259"/>
        <v>6</v>
      </c>
      <c r="FR340" s="116" t="str">
        <f t="shared" si="260"/>
        <v>专属强化石2</v>
      </c>
      <c r="FS340" s="116">
        <f t="shared" si="261"/>
        <v>2</v>
      </c>
      <c r="FT340" s="116">
        <f t="shared" si="243"/>
        <v>0.12</v>
      </c>
      <c r="FU340" s="116">
        <f t="shared" si="244"/>
        <v>1</v>
      </c>
      <c r="FV340" s="116">
        <f t="shared" si="245"/>
        <v>13</v>
      </c>
      <c r="FW340" s="116">
        <f t="shared" si="246"/>
        <v>0</v>
      </c>
      <c r="FX340" s="116">
        <f t="shared" si="247"/>
        <v>1</v>
      </c>
      <c r="FY340" s="116">
        <f t="shared" si="248"/>
        <v>3</v>
      </c>
      <c r="FZ340" s="116">
        <f t="shared" si="249"/>
        <v>5.79E-2</v>
      </c>
      <c r="GA340" s="116">
        <f t="shared" si="250"/>
        <v>1</v>
      </c>
      <c r="GB340" s="116">
        <f t="shared" si="251"/>
        <v>6</v>
      </c>
      <c r="GC340" s="116">
        <f t="shared" si="252"/>
        <v>0.23169999999999999</v>
      </c>
      <c r="GD340" s="116">
        <f t="shared" si="253"/>
        <v>1</v>
      </c>
      <c r="GE340" s="116">
        <f t="shared" si="254"/>
        <v>13</v>
      </c>
    </row>
    <row r="341" spans="164:187" ht="16.5" x14ac:dyDescent="0.2">
      <c r="FH341" s="116">
        <v>336</v>
      </c>
      <c r="FI341" s="116">
        <f t="shared" si="239"/>
        <v>14</v>
      </c>
      <c r="FJ341" s="116">
        <f t="shared" si="255"/>
        <v>5</v>
      </c>
      <c r="FK341" s="116" t="str">
        <f t="shared" si="240"/>
        <v>项羽专属武器-魂珠-2 5级</v>
      </c>
      <c r="FL341" s="116">
        <f t="shared" si="241"/>
        <v>2</v>
      </c>
      <c r="FM341" s="116">
        <f t="shared" si="242"/>
        <v>5</v>
      </c>
      <c r="FN341" s="116" t="str">
        <f t="shared" si="256"/>
        <v>金币</v>
      </c>
      <c r="FO341" s="116">
        <f t="shared" si="257"/>
        <v>6000</v>
      </c>
      <c r="FP341" s="116" t="str">
        <f t="shared" si="258"/>
        <v>专属强化石1</v>
      </c>
      <c r="FQ341" s="116">
        <f t="shared" si="259"/>
        <v>9</v>
      </c>
      <c r="FR341" s="116" t="str">
        <f t="shared" si="260"/>
        <v>专属强化石2</v>
      </c>
      <c r="FS341" s="116">
        <f t="shared" si="261"/>
        <v>3</v>
      </c>
      <c r="FT341" s="116">
        <f t="shared" si="243"/>
        <v>0.11</v>
      </c>
      <c r="FU341" s="116">
        <f t="shared" si="244"/>
        <v>1</v>
      </c>
      <c r="FV341" s="116">
        <f t="shared" si="245"/>
        <v>14</v>
      </c>
      <c r="FW341" s="116">
        <f t="shared" si="246"/>
        <v>0</v>
      </c>
      <c r="FX341" s="116">
        <f t="shared" si="247"/>
        <v>1</v>
      </c>
      <c r="FY341" s="116">
        <f t="shared" si="248"/>
        <v>3</v>
      </c>
      <c r="FZ341" s="116">
        <f t="shared" si="249"/>
        <v>5.4300000000000001E-2</v>
      </c>
      <c r="GA341" s="116">
        <f t="shared" si="250"/>
        <v>1</v>
      </c>
      <c r="GB341" s="116">
        <f t="shared" si="251"/>
        <v>6</v>
      </c>
      <c r="GC341" s="116">
        <f t="shared" si="252"/>
        <v>0.2172</v>
      </c>
      <c r="GD341" s="116">
        <f t="shared" si="253"/>
        <v>1</v>
      </c>
      <c r="GE341" s="116">
        <f t="shared" si="254"/>
        <v>14</v>
      </c>
    </row>
    <row r="342" spans="164:187" ht="16.5" x14ac:dyDescent="0.2">
      <c r="FH342" s="116">
        <v>337</v>
      </c>
      <c r="FI342" s="116">
        <f t="shared" ref="FI342:FI405" si="262">IF(FM342&gt;0,(FL342-1)*9+FM342,0)</f>
        <v>15</v>
      </c>
      <c r="FJ342" s="116">
        <f t="shared" si="255"/>
        <v>5</v>
      </c>
      <c r="FK342" s="116" t="str">
        <f t="shared" ref="FK342:FK405" si="263">INDEX($FC$6:$FC$26,FJ342)&amp;"专属武器-魂珠-"&amp;FL342&amp;" "&amp;FM342&amp;"级"</f>
        <v>项羽专属武器-魂珠-2 6级</v>
      </c>
      <c r="FL342" s="116">
        <f t="shared" ref="FL342:FL405" si="264">INT((FH342-(FJ342-1)*80-1)/10)+1</f>
        <v>2</v>
      </c>
      <c r="FM342" s="116">
        <f t="shared" ref="FM342:FM405" si="265">FH342-(FJ342-1)*80-(FL342-1)*10-1</f>
        <v>6</v>
      </c>
      <c r="FN342" s="116" t="str">
        <f t="shared" si="256"/>
        <v>金币</v>
      </c>
      <c r="FO342" s="116">
        <f t="shared" si="257"/>
        <v>7000</v>
      </c>
      <c r="FP342" s="116" t="str">
        <f t="shared" si="258"/>
        <v>专属强化石1</v>
      </c>
      <c r="FQ342" s="116">
        <f t="shared" si="259"/>
        <v>12</v>
      </c>
      <c r="FR342" s="116" t="str">
        <f t="shared" si="260"/>
        <v>专属强化石2</v>
      </c>
      <c r="FS342" s="116">
        <f t="shared" si="261"/>
        <v>4</v>
      </c>
      <c r="FT342" s="116">
        <f t="shared" ref="FT342:FT405" si="266">IF($FM342&gt;0,INDEX(EJ$6:EJ$77,$FI342),"")</f>
        <v>0.09</v>
      </c>
      <c r="FU342" s="116">
        <f t="shared" ref="FU342:FU405" si="267">IF($FM342&gt;0,INDEX(EK$6:EK$77,$FI342),"")</f>
        <v>1</v>
      </c>
      <c r="FV342" s="116">
        <f t="shared" ref="FV342:FV405" si="268">IF($FM342&gt;0,INDEX(EL$6:EL$77,$FI342),"")</f>
        <v>17</v>
      </c>
      <c r="FW342" s="116">
        <f t="shared" ref="FW342:FW405" si="269">IF($FM342&gt;0,INDEX(EP$6:EP$77,$FI342),"")</f>
        <v>0</v>
      </c>
      <c r="FX342" s="116">
        <f t="shared" ref="FX342:FX405" si="270">IF($FM342&gt;0,INDEX(EQ$6:EQ$77,$FI342),"")</f>
        <v>1</v>
      </c>
      <c r="FY342" s="116">
        <f t="shared" ref="FY342:FY405" si="271">IF($FM342&gt;0,INDEX(ER$6:ER$77,$FI342),"")</f>
        <v>4</v>
      </c>
      <c r="FZ342" s="116">
        <f t="shared" ref="FZ342:FZ405" si="272">IF($FM342&gt;0,INDEX(ES$6:ES$77,$FI342),"")</f>
        <v>4.4600000000000001E-2</v>
      </c>
      <c r="GA342" s="116">
        <f t="shared" ref="GA342:GA405" si="273">IF($FM342&gt;0,INDEX(ET$6:ET$77,$FI342),"")</f>
        <v>1</v>
      </c>
      <c r="GB342" s="116">
        <f t="shared" ref="GB342:GB405" si="274">IF($FM342&gt;0,INDEX(EU$6:EU$77,$FI342),"")</f>
        <v>8</v>
      </c>
      <c r="GC342" s="116">
        <f t="shared" ref="GC342:GC405" si="275">IF($FM342&gt;0,INDEX(EV$6:EV$77,$FI342),"")</f>
        <v>0.1782</v>
      </c>
      <c r="GD342" s="116">
        <f t="shared" ref="GD342:GD405" si="276">IF($FM342&gt;0,INDEX(EW$6:EW$77,$FI342),"")</f>
        <v>1</v>
      </c>
      <c r="GE342" s="116">
        <f t="shared" ref="GE342:GE405" si="277">IF($FM342&gt;0,INDEX(EX$6:EX$77,$FI342),"")</f>
        <v>17</v>
      </c>
    </row>
    <row r="343" spans="164:187" ht="16.5" x14ac:dyDescent="0.2">
      <c r="FH343" s="116">
        <v>338</v>
      </c>
      <c r="FI343" s="116">
        <f t="shared" si="262"/>
        <v>16</v>
      </c>
      <c r="FJ343" s="116">
        <f t="shared" si="255"/>
        <v>5</v>
      </c>
      <c r="FK343" s="116" t="str">
        <f t="shared" si="263"/>
        <v>项羽专属武器-魂珠-2 7级</v>
      </c>
      <c r="FL343" s="116">
        <f t="shared" si="264"/>
        <v>2</v>
      </c>
      <c r="FM343" s="116">
        <f t="shared" si="265"/>
        <v>7</v>
      </c>
      <c r="FN343" s="116" t="str">
        <f t="shared" si="256"/>
        <v>金币</v>
      </c>
      <c r="FO343" s="116">
        <f t="shared" si="257"/>
        <v>8000</v>
      </c>
      <c r="FP343" s="116" t="str">
        <f t="shared" si="258"/>
        <v>专属强化石1</v>
      </c>
      <c r="FQ343" s="116">
        <f t="shared" si="259"/>
        <v>15</v>
      </c>
      <c r="FR343" s="116" t="str">
        <f t="shared" si="260"/>
        <v>专属强化石2</v>
      </c>
      <c r="FS343" s="116">
        <f t="shared" si="261"/>
        <v>5</v>
      </c>
      <c r="FT343" s="116">
        <f t="shared" si="266"/>
        <v>7.0000000000000007E-2</v>
      </c>
      <c r="FU343" s="116">
        <f t="shared" si="267"/>
        <v>1</v>
      </c>
      <c r="FV343" s="116">
        <f t="shared" si="268"/>
        <v>22</v>
      </c>
      <c r="FW343" s="116">
        <f t="shared" si="269"/>
        <v>0</v>
      </c>
      <c r="FX343" s="116">
        <f t="shared" si="270"/>
        <v>1</v>
      </c>
      <c r="FY343" s="116">
        <f t="shared" si="271"/>
        <v>5</v>
      </c>
      <c r="FZ343" s="116">
        <f t="shared" si="272"/>
        <v>3.4500000000000003E-2</v>
      </c>
      <c r="GA343" s="116">
        <f t="shared" si="273"/>
        <v>1</v>
      </c>
      <c r="GB343" s="116">
        <f t="shared" si="274"/>
        <v>10</v>
      </c>
      <c r="GC343" s="116">
        <f t="shared" si="275"/>
        <v>0.13789999999999999</v>
      </c>
      <c r="GD343" s="116">
        <f t="shared" si="276"/>
        <v>1</v>
      </c>
      <c r="GE343" s="116">
        <f t="shared" si="277"/>
        <v>22</v>
      </c>
    </row>
    <row r="344" spans="164:187" ht="16.5" x14ac:dyDescent="0.2">
      <c r="FH344" s="116">
        <v>339</v>
      </c>
      <c r="FI344" s="116">
        <f t="shared" si="262"/>
        <v>17</v>
      </c>
      <c r="FJ344" s="116">
        <f t="shared" si="255"/>
        <v>5</v>
      </c>
      <c r="FK344" s="116" t="str">
        <f t="shared" si="263"/>
        <v>项羽专属武器-魂珠-2 8级</v>
      </c>
      <c r="FL344" s="116">
        <f t="shared" si="264"/>
        <v>2</v>
      </c>
      <c r="FM344" s="116">
        <f t="shared" si="265"/>
        <v>8</v>
      </c>
      <c r="FN344" s="116" t="str">
        <f t="shared" si="256"/>
        <v>金币</v>
      </c>
      <c r="FO344" s="116">
        <f t="shared" si="257"/>
        <v>9000</v>
      </c>
      <c r="FP344" s="116" t="str">
        <f t="shared" si="258"/>
        <v>专属强化石1</v>
      </c>
      <c r="FQ344" s="116">
        <f t="shared" si="259"/>
        <v>18</v>
      </c>
      <c r="FR344" s="116" t="str">
        <f t="shared" si="260"/>
        <v>专属强化石2</v>
      </c>
      <c r="FS344" s="116">
        <f t="shared" si="261"/>
        <v>6</v>
      </c>
      <c r="FT344" s="116">
        <f t="shared" si="266"/>
        <v>0.05</v>
      </c>
      <c r="FU344" s="116">
        <f t="shared" si="267"/>
        <v>1</v>
      </c>
      <c r="FV344" s="116">
        <f t="shared" si="268"/>
        <v>29</v>
      </c>
      <c r="FW344" s="116">
        <f t="shared" si="269"/>
        <v>0</v>
      </c>
      <c r="FX344" s="116">
        <f t="shared" si="270"/>
        <v>1</v>
      </c>
      <c r="FY344" s="116">
        <f t="shared" si="271"/>
        <v>7</v>
      </c>
      <c r="FZ344" s="116">
        <f t="shared" si="272"/>
        <v>2.5600000000000001E-2</v>
      </c>
      <c r="GA344" s="116">
        <f t="shared" si="273"/>
        <v>1</v>
      </c>
      <c r="GB344" s="116">
        <f t="shared" si="274"/>
        <v>14</v>
      </c>
      <c r="GC344" s="116">
        <f t="shared" si="275"/>
        <v>0.1022</v>
      </c>
      <c r="GD344" s="116">
        <f t="shared" si="276"/>
        <v>1</v>
      </c>
      <c r="GE344" s="116">
        <f t="shared" si="277"/>
        <v>29</v>
      </c>
    </row>
    <row r="345" spans="164:187" ht="16.5" x14ac:dyDescent="0.2">
      <c r="FH345" s="116">
        <v>340</v>
      </c>
      <c r="FI345" s="116">
        <f t="shared" si="262"/>
        <v>18</v>
      </c>
      <c r="FJ345" s="116">
        <f t="shared" si="255"/>
        <v>5</v>
      </c>
      <c r="FK345" s="116" t="str">
        <f t="shared" si="263"/>
        <v>项羽专属武器-魂珠-2 9级</v>
      </c>
      <c r="FL345" s="116">
        <f t="shared" si="264"/>
        <v>2</v>
      </c>
      <c r="FM345" s="116">
        <f t="shared" si="265"/>
        <v>9</v>
      </c>
      <c r="FN345" s="116" t="str">
        <f t="shared" si="256"/>
        <v>金币</v>
      </c>
      <c r="FO345" s="116">
        <f t="shared" si="257"/>
        <v>10000</v>
      </c>
      <c r="FP345" s="116" t="str">
        <f t="shared" si="258"/>
        <v>专属强化石1</v>
      </c>
      <c r="FQ345" s="116">
        <f t="shared" si="259"/>
        <v>24</v>
      </c>
      <c r="FR345" s="116" t="str">
        <f t="shared" si="260"/>
        <v>专属强化石2</v>
      </c>
      <c r="FS345" s="116">
        <f t="shared" si="261"/>
        <v>8</v>
      </c>
      <c r="FT345" s="116">
        <f t="shared" si="266"/>
        <v>0.04</v>
      </c>
      <c r="FU345" s="116">
        <f t="shared" si="267"/>
        <v>1</v>
      </c>
      <c r="FV345" s="116">
        <f t="shared" si="268"/>
        <v>36</v>
      </c>
      <c r="FW345" s="116">
        <f t="shared" si="269"/>
        <v>0</v>
      </c>
      <c r="FX345" s="116">
        <f t="shared" si="270"/>
        <v>1</v>
      </c>
      <c r="FY345" s="116">
        <f t="shared" si="271"/>
        <v>8</v>
      </c>
      <c r="FZ345" s="116">
        <f t="shared" si="272"/>
        <v>2.1100000000000001E-2</v>
      </c>
      <c r="GA345" s="116">
        <f t="shared" si="273"/>
        <v>1</v>
      </c>
      <c r="GB345" s="116">
        <f t="shared" si="274"/>
        <v>17</v>
      </c>
      <c r="GC345" s="116">
        <f t="shared" si="275"/>
        <v>8.4199999999999997E-2</v>
      </c>
      <c r="GD345" s="116">
        <f t="shared" si="276"/>
        <v>1</v>
      </c>
      <c r="GE345" s="116">
        <f t="shared" si="277"/>
        <v>36</v>
      </c>
    </row>
    <row r="346" spans="164:187" ht="16.5" x14ac:dyDescent="0.2">
      <c r="FH346" s="116">
        <v>341</v>
      </c>
      <c r="FI346" s="116">
        <f t="shared" si="262"/>
        <v>0</v>
      </c>
      <c r="FJ346" s="116">
        <f t="shared" si="255"/>
        <v>5</v>
      </c>
      <c r="FK346" s="116" t="str">
        <f t="shared" si="263"/>
        <v>项羽专属武器-魂珠-3 0级</v>
      </c>
      <c r="FL346" s="116">
        <f t="shared" si="264"/>
        <v>3</v>
      </c>
      <c r="FM346" s="116">
        <f t="shared" si="265"/>
        <v>0</v>
      </c>
      <c r="FN346" s="116" t="str">
        <f t="shared" si="256"/>
        <v/>
      </c>
      <c r="FO346" s="116" t="str">
        <f t="shared" si="257"/>
        <v/>
      </c>
      <c r="FP346" s="116" t="str">
        <f t="shared" si="258"/>
        <v/>
      </c>
      <c r="FQ346" s="116" t="str">
        <f t="shared" si="259"/>
        <v/>
      </c>
      <c r="FR346" s="116" t="str">
        <f t="shared" si="260"/>
        <v/>
      </c>
      <c r="FS346" s="116" t="str">
        <f t="shared" si="261"/>
        <v/>
      </c>
      <c r="FT346" s="116" t="str">
        <f t="shared" si="266"/>
        <v/>
      </c>
      <c r="FU346" s="116" t="str">
        <f t="shared" si="267"/>
        <v/>
      </c>
      <c r="FV346" s="116" t="str">
        <f t="shared" si="268"/>
        <v/>
      </c>
      <c r="FW346" s="116" t="str">
        <f t="shared" si="269"/>
        <v/>
      </c>
      <c r="FX346" s="116" t="str">
        <f t="shared" si="270"/>
        <v/>
      </c>
      <c r="FY346" s="116" t="str">
        <f t="shared" si="271"/>
        <v/>
      </c>
      <c r="FZ346" s="116" t="str">
        <f t="shared" si="272"/>
        <v/>
      </c>
      <c r="GA346" s="116" t="str">
        <f t="shared" si="273"/>
        <v/>
      </c>
      <c r="GB346" s="116" t="str">
        <f t="shared" si="274"/>
        <v/>
      </c>
      <c r="GC346" s="116" t="str">
        <f t="shared" si="275"/>
        <v/>
      </c>
      <c r="GD346" s="116" t="str">
        <f t="shared" si="276"/>
        <v/>
      </c>
      <c r="GE346" s="116" t="str">
        <f t="shared" si="277"/>
        <v/>
      </c>
    </row>
    <row r="347" spans="164:187" ht="16.5" x14ac:dyDescent="0.2">
      <c r="FH347" s="116">
        <v>342</v>
      </c>
      <c r="FI347" s="116">
        <f t="shared" si="262"/>
        <v>19</v>
      </c>
      <c r="FJ347" s="116">
        <f t="shared" si="255"/>
        <v>5</v>
      </c>
      <c r="FK347" s="116" t="str">
        <f t="shared" si="263"/>
        <v>项羽专属武器-魂珠-3 1级</v>
      </c>
      <c r="FL347" s="116">
        <f t="shared" si="264"/>
        <v>3</v>
      </c>
      <c r="FM347" s="116">
        <f t="shared" si="265"/>
        <v>1</v>
      </c>
      <c r="FN347" s="116" t="str">
        <f t="shared" si="256"/>
        <v>金币</v>
      </c>
      <c r="FO347" s="116">
        <f t="shared" si="257"/>
        <v>3000</v>
      </c>
      <c r="FP347" s="116" t="str">
        <f t="shared" si="258"/>
        <v>专属强化石1</v>
      </c>
      <c r="FQ347" s="116">
        <f t="shared" si="259"/>
        <v>4</v>
      </c>
      <c r="FR347" s="116" t="str">
        <f t="shared" si="260"/>
        <v>专属强化石2</v>
      </c>
      <c r="FS347" s="116">
        <f t="shared" si="261"/>
        <v>2</v>
      </c>
      <c r="FT347" s="116">
        <f t="shared" si="266"/>
        <v>0.23</v>
      </c>
      <c r="FU347" s="116">
        <f t="shared" si="267"/>
        <v>1</v>
      </c>
      <c r="FV347" s="116">
        <f t="shared" si="268"/>
        <v>6</v>
      </c>
      <c r="FW347" s="116">
        <f t="shared" si="269"/>
        <v>0</v>
      </c>
      <c r="FX347" s="116">
        <f t="shared" si="270"/>
        <v>1</v>
      </c>
      <c r="FY347" s="116">
        <f t="shared" si="271"/>
        <v>2</v>
      </c>
      <c r="FZ347" s="116">
        <f t="shared" si="272"/>
        <v>0.1158</v>
      </c>
      <c r="GA347" s="116">
        <f t="shared" si="273"/>
        <v>1</v>
      </c>
      <c r="GB347" s="116">
        <f t="shared" si="274"/>
        <v>3</v>
      </c>
      <c r="GC347" s="116">
        <f t="shared" si="275"/>
        <v>0.46329999999999999</v>
      </c>
      <c r="GD347" s="116">
        <f t="shared" si="276"/>
        <v>1</v>
      </c>
      <c r="GE347" s="116">
        <f t="shared" si="277"/>
        <v>6</v>
      </c>
    </row>
    <row r="348" spans="164:187" ht="16.5" x14ac:dyDescent="0.2">
      <c r="FH348" s="116">
        <v>343</v>
      </c>
      <c r="FI348" s="116">
        <f t="shared" si="262"/>
        <v>20</v>
      </c>
      <c r="FJ348" s="116">
        <f t="shared" si="255"/>
        <v>5</v>
      </c>
      <c r="FK348" s="116" t="str">
        <f t="shared" si="263"/>
        <v>项羽专属武器-魂珠-3 2级</v>
      </c>
      <c r="FL348" s="116">
        <f t="shared" si="264"/>
        <v>3</v>
      </c>
      <c r="FM348" s="116">
        <f t="shared" si="265"/>
        <v>2</v>
      </c>
      <c r="FN348" s="116" t="str">
        <f t="shared" si="256"/>
        <v>金币</v>
      </c>
      <c r="FO348" s="116">
        <f t="shared" si="257"/>
        <v>4000</v>
      </c>
      <c r="FP348" s="116" t="str">
        <f t="shared" si="258"/>
        <v>专属强化石1</v>
      </c>
      <c r="FQ348" s="116">
        <f t="shared" si="259"/>
        <v>4</v>
      </c>
      <c r="FR348" s="116" t="str">
        <f t="shared" si="260"/>
        <v>专属强化石2</v>
      </c>
      <c r="FS348" s="116">
        <f t="shared" si="261"/>
        <v>2</v>
      </c>
      <c r="FT348" s="116">
        <f t="shared" si="266"/>
        <v>0.12</v>
      </c>
      <c r="FU348" s="116">
        <f t="shared" si="267"/>
        <v>1</v>
      </c>
      <c r="FV348" s="116">
        <f t="shared" si="268"/>
        <v>13</v>
      </c>
      <c r="FW348" s="116">
        <f t="shared" si="269"/>
        <v>0</v>
      </c>
      <c r="FX348" s="116">
        <f t="shared" si="270"/>
        <v>1</v>
      </c>
      <c r="FY348" s="116">
        <f t="shared" si="271"/>
        <v>3</v>
      </c>
      <c r="FZ348" s="116">
        <f t="shared" si="272"/>
        <v>5.79E-2</v>
      </c>
      <c r="GA348" s="116">
        <f t="shared" si="273"/>
        <v>1</v>
      </c>
      <c r="GB348" s="116">
        <f t="shared" si="274"/>
        <v>6</v>
      </c>
      <c r="GC348" s="116">
        <f t="shared" si="275"/>
        <v>0.23169999999999999</v>
      </c>
      <c r="GD348" s="116">
        <f t="shared" si="276"/>
        <v>1</v>
      </c>
      <c r="GE348" s="116">
        <f t="shared" si="277"/>
        <v>13</v>
      </c>
    </row>
    <row r="349" spans="164:187" ht="16.5" x14ac:dyDescent="0.2">
      <c r="FH349" s="116">
        <v>344</v>
      </c>
      <c r="FI349" s="116">
        <f t="shared" si="262"/>
        <v>21</v>
      </c>
      <c r="FJ349" s="116">
        <f t="shared" si="255"/>
        <v>5</v>
      </c>
      <c r="FK349" s="116" t="str">
        <f t="shared" si="263"/>
        <v>项羽专属武器-魂珠-3 3级</v>
      </c>
      <c r="FL349" s="116">
        <f t="shared" si="264"/>
        <v>3</v>
      </c>
      <c r="FM349" s="116">
        <f t="shared" si="265"/>
        <v>3</v>
      </c>
      <c r="FN349" s="116" t="str">
        <f t="shared" si="256"/>
        <v>金币</v>
      </c>
      <c r="FO349" s="116">
        <f t="shared" si="257"/>
        <v>5000</v>
      </c>
      <c r="FP349" s="116" t="str">
        <f t="shared" si="258"/>
        <v>专属强化石1</v>
      </c>
      <c r="FQ349" s="116">
        <f t="shared" si="259"/>
        <v>6</v>
      </c>
      <c r="FR349" s="116" t="str">
        <f t="shared" si="260"/>
        <v>专属强化石2</v>
      </c>
      <c r="FS349" s="116">
        <f t="shared" si="261"/>
        <v>3</v>
      </c>
      <c r="FT349" s="116">
        <f t="shared" si="266"/>
        <v>0.12</v>
      </c>
      <c r="FU349" s="116">
        <f t="shared" si="267"/>
        <v>1</v>
      </c>
      <c r="FV349" s="116">
        <f t="shared" si="268"/>
        <v>13</v>
      </c>
      <c r="FW349" s="116">
        <f t="shared" si="269"/>
        <v>0</v>
      </c>
      <c r="FX349" s="116">
        <f t="shared" si="270"/>
        <v>1</v>
      </c>
      <c r="FY349" s="116">
        <f t="shared" si="271"/>
        <v>3</v>
      </c>
      <c r="FZ349" s="116">
        <f t="shared" si="272"/>
        <v>5.79E-2</v>
      </c>
      <c r="GA349" s="116">
        <f t="shared" si="273"/>
        <v>1</v>
      </c>
      <c r="GB349" s="116">
        <f t="shared" si="274"/>
        <v>6</v>
      </c>
      <c r="GC349" s="116">
        <f t="shared" si="275"/>
        <v>0.23169999999999999</v>
      </c>
      <c r="GD349" s="116">
        <f t="shared" si="276"/>
        <v>1</v>
      </c>
      <c r="GE349" s="116">
        <f t="shared" si="277"/>
        <v>13</v>
      </c>
    </row>
    <row r="350" spans="164:187" ht="16.5" x14ac:dyDescent="0.2">
      <c r="FH350" s="116">
        <v>345</v>
      </c>
      <c r="FI350" s="116">
        <f t="shared" si="262"/>
        <v>22</v>
      </c>
      <c r="FJ350" s="116">
        <f t="shared" si="255"/>
        <v>5</v>
      </c>
      <c r="FK350" s="116" t="str">
        <f t="shared" si="263"/>
        <v>项羽专属武器-魂珠-3 4级</v>
      </c>
      <c r="FL350" s="116">
        <f t="shared" si="264"/>
        <v>3</v>
      </c>
      <c r="FM350" s="116">
        <f t="shared" si="265"/>
        <v>4</v>
      </c>
      <c r="FN350" s="116" t="str">
        <f t="shared" si="256"/>
        <v>金币</v>
      </c>
      <c r="FO350" s="116">
        <f t="shared" si="257"/>
        <v>6000</v>
      </c>
      <c r="FP350" s="116" t="str">
        <f t="shared" si="258"/>
        <v>专属强化石1</v>
      </c>
      <c r="FQ350" s="116">
        <f t="shared" si="259"/>
        <v>6</v>
      </c>
      <c r="FR350" s="116" t="str">
        <f t="shared" si="260"/>
        <v>专属强化石2</v>
      </c>
      <c r="FS350" s="116">
        <f t="shared" si="261"/>
        <v>3</v>
      </c>
      <c r="FT350" s="116">
        <f t="shared" si="266"/>
        <v>7.0000000000000007E-2</v>
      </c>
      <c r="FU350" s="116">
        <f t="shared" si="267"/>
        <v>1</v>
      </c>
      <c r="FV350" s="116">
        <f t="shared" si="268"/>
        <v>22</v>
      </c>
      <c r="FW350" s="116">
        <f t="shared" si="269"/>
        <v>0</v>
      </c>
      <c r="FX350" s="116">
        <f t="shared" si="270"/>
        <v>1</v>
      </c>
      <c r="FY350" s="116">
        <f t="shared" si="271"/>
        <v>5</v>
      </c>
      <c r="FZ350" s="116">
        <f t="shared" si="272"/>
        <v>3.4700000000000002E-2</v>
      </c>
      <c r="GA350" s="116">
        <f t="shared" si="273"/>
        <v>1</v>
      </c>
      <c r="GB350" s="116">
        <f t="shared" si="274"/>
        <v>10</v>
      </c>
      <c r="GC350" s="116">
        <f t="shared" si="275"/>
        <v>0.13900000000000001</v>
      </c>
      <c r="GD350" s="116">
        <f t="shared" si="276"/>
        <v>1</v>
      </c>
      <c r="GE350" s="116">
        <f t="shared" si="277"/>
        <v>22</v>
      </c>
    </row>
    <row r="351" spans="164:187" ht="16.5" x14ac:dyDescent="0.2">
      <c r="FH351" s="116">
        <v>346</v>
      </c>
      <c r="FI351" s="116">
        <f t="shared" si="262"/>
        <v>23</v>
      </c>
      <c r="FJ351" s="116">
        <f t="shared" si="255"/>
        <v>5</v>
      </c>
      <c r="FK351" s="116" t="str">
        <f t="shared" si="263"/>
        <v>项羽专属武器-魂珠-3 5级</v>
      </c>
      <c r="FL351" s="116">
        <f t="shared" si="264"/>
        <v>3</v>
      </c>
      <c r="FM351" s="116">
        <f t="shared" si="265"/>
        <v>5</v>
      </c>
      <c r="FN351" s="116" t="str">
        <f t="shared" si="256"/>
        <v>金币</v>
      </c>
      <c r="FO351" s="116">
        <f t="shared" si="257"/>
        <v>7000</v>
      </c>
      <c r="FP351" s="116" t="str">
        <f t="shared" si="258"/>
        <v>专属强化石1</v>
      </c>
      <c r="FQ351" s="116">
        <f t="shared" si="259"/>
        <v>8</v>
      </c>
      <c r="FR351" s="116" t="str">
        <f t="shared" si="260"/>
        <v>专属强化石2</v>
      </c>
      <c r="FS351" s="116">
        <f t="shared" si="261"/>
        <v>4</v>
      </c>
      <c r="FT351" s="116">
        <f t="shared" si="266"/>
        <v>0.06</v>
      </c>
      <c r="FU351" s="116">
        <f t="shared" si="267"/>
        <v>1</v>
      </c>
      <c r="FV351" s="116">
        <f t="shared" si="268"/>
        <v>26</v>
      </c>
      <c r="FW351" s="116">
        <f t="shared" si="269"/>
        <v>0</v>
      </c>
      <c r="FX351" s="116">
        <f t="shared" si="270"/>
        <v>1</v>
      </c>
      <c r="FY351" s="116">
        <f t="shared" si="271"/>
        <v>6</v>
      </c>
      <c r="FZ351" s="116">
        <f t="shared" si="272"/>
        <v>2.9000000000000001E-2</v>
      </c>
      <c r="GA351" s="116">
        <f t="shared" si="273"/>
        <v>1</v>
      </c>
      <c r="GB351" s="116">
        <f t="shared" si="274"/>
        <v>12</v>
      </c>
      <c r="GC351" s="116">
        <f t="shared" si="275"/>
        <v>0.1158</v>
      </c>
      <c r="GD351" s="116">
        <f t="shared" si="276"/>
        <v>1</v>
      </c>
      <c r="GE351" s="116">
        <f t="shared" si="277"/>
        <v>26</v>
      </c>
    </row>
    <row r="352" spans="164:187" ht="16.5" x14ac:dyDescent="0.2">
      <c r="FH352" s="116">
        <v>347</v>
      </c>
      <c r="FI352" s="116">
        <f t="shared" si="262"/>
        <v>24</v>
      </c>
      <c r="FJ352" s="116">
        <f t="shared" si="255"/>
        <v>5</v>
      </c>
      <c r="FK352" s="116" t="str">
        <f t="shared" si="263"/>
        <v>项羽专属武器-魂珠-3 6级</v>
      </c>
      <c r="FL352" s="116">
        <f t="shared" si="264"/>
        <v>3</v>
      </c>
      <c r="FM352" s="116">
        <f t="shared" si="265"/>
        <v>6</v>
      </c>
      <c r="FN352" s="116" t="str">
        <f t="shared" si="256"/>
        <v>金币</v>
      </c>
      <c r="FO352" s="116">
        <f t="shared" si="257"/>
        <v>8000</v>
      </c>
      <c r="FP352" s="116" t="str">
        <f t="shared" si="258"/>
        <v>专属强化石1</v>
      </c>
      <c r="FQ352" s="116">
        <f t="shared" si="259"/>
        <v>10</v>
      </c>
      <c r="FR352" s="116" t="str">
        <f t="shared" si="260"/>
        <v>专属强化石2</v>
      </c>
      <c r="FS352" s="116">
        <f t="shared" si="261"/>
        <v>5</v>
      </c>
      <c r="FT352" s="116">
        <f t="shared" si="266"/>
        <v>0.04</v>
      </c>
      <c r="FU352" s="116">
        <f t="shared" si="267"/>
        <v>1</v>
      </c>
      <c r="FV352" s="116">
        <f t="shared" si="268"/>
        <v>34</v>
      </c>
      <c r="FW352" s="116">
        <f t="shared" si="269"/>
        <v>0</v>
      </c>
      <c r="FX352" s="116">
        <f t="shared" si="270"/>
        <v>1</v>
      </c>
      <c r="FY352" s="116">
        <f t="shared" si="271"/>
        <v>8</v>
      </c>
      <c r="FZ352" s="116">
        <f t="shared" si="272"/>
        <v>2.23E-2</v>
      </c>
      <c r="GA352" s="116">
        <f t="shared" si="273"/>
        <v>1</v>
      </c>
      <c r="GB352" s="116">
        <f t="shared" si="274"/>
        <v>16</v>
      </c>
      <c r="GC352" s="116">
        <f t="shared" si="275"/>
        <v>8.9099999999999999E-2</v>
      </c>
      <c r="GD352" s="116">
        <f t="shared" si="276"/>
        <v>1</v>
      </c>
      <c r="GE352" s="116">
        <f t="shared" si="277"/>
        <v>34</v>
      </c>
    </row>
    <row r="353" spans="164:187" ht="16.5" x14ac:dyDescent="0.2">
      <c r="FH353" s="116">
        <v>348</v>
      </c>
      <c r="FI353" s="116">
        <f t="shared" si="262"/>
        <v>25</v>
      </c>
      <c r="FJ353" s="116">
        <f t="shared" si="255"/>
        <v>5</v>
      </c>
      <c r="FK353" s="116" t="str">
        <f t="shared" si="263"/>
        <v>项羽专属武器-魂珠-3 7级</v>
      </c>
      <c r="FL353" s="116">
        <f t="shared" si="264"/>
        <v>3</v>
      </c>
      <c r="FM353" s="116">
        <f t="shared" si="265"/>
        <v>7</v>
      </c>
      <c r="FN353" s="116" t="str">
        <f t="shared" si="256"/>
        <v>金币</v>
      </c>
      <c r="FO353" s="116">
        <f t="shared" si="257"/>
        <v>9000</v>
      </c>
      <c r="FP353" s="116" t="str">
        <f t="shared" si="258"/>
        <v>专属强化石1</v>
      </c>
      <c r="FQ353" s="116">
        <f t="shared" si="259"/>
        <v>12</v>
      </c>
      <c r="FR353" s="116" t="str">
        <f t="shared" si="260"/>
        <v>专属强化石2</v>
      </c>
      <c r="FS353" s="116">
        <f t="shared" si="261"/>
        <v>6</v>
      </c>
      <c r="FT353" s="116">
        <f t="shared" si="266"/>
        <v>0.03</v>
      </c>
      <c r="FU353" s="116">
        <f t="shared" si="267"/>
        <v>1</v>
      </c>
      <c r="FV353" s="116">
        <f t="shared" si="268"/>
        <v>45</v>
      </c>
      <c r="FW353" s="116">
        <f t="shared" si="269"/>
        <v>0</v>
      </c>
      <c r="FX353" s="116">
        <f t="shared" si="270"/>
        <v>1</v>
      </c>
      <c r="FY353" s="116">
        <f t="shared" si="271"/>
        <v>11</v>
      </c>
      <c r="FZ353" s="116">
        <f t="shared" si="272"/>
        <v>1.6500000000000001E-2</v>
      </c>
      <c r="GA353" s="116">
        <f t="shared" si="273"/>
        <v>1</v>
      </c>
      <c r="GB353" s="116">
        <f t="shared" si="274"/>
        <v>21</v>
      </c>
      <c r="GC353" s="116">
        <f t="shared" si="275"/>
        <v>6.6199999999999995E-2</v>
      </c>
      <c r="GD353" s="116">
        <f t="shared" si="276"/>
        <v>1</v>
      </c>
      <c r="GE353" s="116">
        <f t="shared" si="277"/>
        <v>45</v>
      </c>
    </row>
    <row r="354" spans="164:187" ht="16.5" x14ac:dyDescent="0.2">
      <c r="FH354" s="116">
        <v>349</v>
      </c>
      <c r="FI354" s="116">
        <f t="shared" si="262"/>
        <v>26</v>
      </c>
      <c r="FJ354" s="116">
        <f t="shared" si="255"/>
        <v>5</v>
      </c>
      <c r="FK354" s="116" t="str">
        <f t="shared" si="263"/>
        <v>项羽专属武器-魂珠-3 8级</v>
      </c>
      <c r="FL354" s="116">
        <f t="shared" si="264"/>
        <v>3</v>
      </c>
      <c r="FM354" s="116">
        <f t="shared" si="265"/>
        <v>8</v>
      </c>
      <c r="FN354" s="116" t="str">
        <f t="shared" si="256"/>
        <v>金币</v>
      </c>
      <c r="FO354" s="116">
        <f t="shared" si="257"/>
        <v>10000</v>
      </c>
      <c r="FP354" s="116" t="str">
        <f t="shared" si="258"/>
        <v>专属强化石1</v>
      </c>
      <c r="FQ354" s="116">
        <f t="shared" si="259"/>
        <v>16</v>
      </c>
      <c r="FR354" s="116" t="str">
        <f t="shared" si="260"/>
        <v>专属强化石2</v>
      </c>
      <c r="FS354" s="116">
        <f t="shared" si="261"/>
        <v>8</v>
      </c>
      <c r="FT354" s="116">
        <f t="shared" si="266"/>
        <v>0.03</v>
      </c>
      <c r="FU354" s="116">
        <f t="shared" si="267"/>
        <v>1</v>
      </c>
      <c r="FV354" s="116">
        <f t="shared" si="268"/>
        <v>55</v>
      </c>
      <c r="FW354" s="116">
        <f t="shared" si="269"/>
        <v>0</v>
      </c>
      <c r="FX354" s="116">
        <f t="shared" si="270"/>
        <v>1</v>
      </c>
      <c r="FY354" s="116">
        <f t="shared" si="271"/>
        <v>13</v>
      </c>
      <c r="FZ354" s="116">
        <f t="shared" si="272"/>
        <v>1.3599999999999999E-2</v>
      </c>
      <c r="GA354" s="116">
        <f t="shared" si="273"/>
        <v>1</v>
      </c>
      <c r="GB354" s="116">
        <f t="shared" si="274"/>
        <v>26</v>
      </c>
      <c r="GC354" s="116">
        <f t="shared" si="275"/>
        <v>5.45E-2</v>
      </c>
      <c r="GD354" s="116">
        <f t="shared" si="276"/>
        <v>1</v>
      </c>
      <c r="GE354" s="116">
        <f t="shared" si="277"/>
        <v>55</v>
      </c>
    </row>
    <row r="355" spans="164:187" ht="16.5" x14ac:dyDescent="0.2">
      <c r="FH355" s="116">
        <v>350</v>
      </c>
      <c r="FI355" s="116">
        <f t="shared" si="262"/>
        <v>27</v>
      </c>
      <c r="FJ355" s="116">
        <f t="shared" si="255"/>
        <v>5</v>
      </c>
      <c r="FK355" s="116" t="str">
        <f t="shared" si="263"/>
        <v>项羽专属武器-魂珠-3 9级</v>
      </c>
      <c r="FL355" s="116">
        <f t="shared" si="264"/>
        <v>3</v>
      </c>
      <c r="FM355" s="116">
        <f t="shared" si="265"/>
        <v>9</v>
      </c>
      <c r="FN355" s="116" t="str">
        <f t="shared" si="256"/>
        <v>金币</v>
      </c>
      <c r="FO355" s="116">
        <f t="shared" si="257"/>
        <v>11000</v>
      </c>
      <c r="FP355" s="116" t="str">
        <f t="shared" si="258"/>
        <v>专属强化石1</v>
      </c>
      <c r="FQ355" s="116">
        <f t="shared" si="259"/>
        <v>20</v>
      </c>
      <c r="FR355" s="116" t="str">
        <f t="shared" si="260"/>
        <v>专属强化石2</v>
      </c>
      <c r="FS355" s="116">
        <f t="shared" si="261"/>
        <v>10</v>
      </c>
      <c r="FT355" s="116">
        <f t="shared" si="266"/>
        <v>0.02</v>
      </c>
      <c r="FU355" s="116">
        <f t="shared" si="267"/>
        <v>1</v>
      </c>
      <c r="FV355" s="116">
        <f t="shared" si="268"/>
        <v>71</v>
      </c>
      <c r="FW355" s="116">
        <f t="shared" si="269"/>
        <v>0</v>
      </c>
      <c r="FX355" s="116">
        <f t="shared" si="270"/>
        <v>1</v>
      </c>
      <c r="FY355" s="116">
        <f t="shared" si="271"/>
        <v>17</v>
      </c>
      <c r="FZ355" s="116">
        <f t="shared" si="272"/>
        <v>1.0500000000000001E-2</v>
      </c>
      <c r="GA355" s="116">
        <f t="shared" si="273"/>
        <v>1</v>
      </c>
      <c r="GB355" s="116">
        <f t="shared" si="274"/>
        <v>33</v>
      </c>
      <c r="GC355" s="116">
        <f t="shared" si="275"/>
        <v>4.2099999999999999E-2</v>
      </c>
      <c r="GD355" s="116">
        <f t="shared" si="276"/>
        <v>1</v>
      </c>
      <c r="GE355" s="116">
        <f t="shared" si="277"/>
        <v>71</v>
      </c>
    </row>
    <row r="356" spans="164:187" ht="16.5" x14ac:dyDescent="0.2">
      <c r="FH356" s="116">
        <v>351</v>
      </c>
      <c r="FI356" s="116">
        <f t="shared" si="262"/>
        <v>0</v>
      </c>
      <c r="FJ356" s="116">
        <f t="shared" si="255"/>
        <v>5</v>
      </c>
      <c r="FK356" s="116" t="str">
        <f t="shared" si="263"/>
        <v>项羽专属武器-魂珠-4 0级</v>
      </c>
      <c r="FL356" s="116">
        <f t="shared" si="264"/>
        <v>4</v>
      </c>
      <c r="FM356" s="116">
        <f t="shared" si="265"/>
        <v>0</v>
      </c>
      <c r="FN356" s="116" t="str">
        <f t="shared" si="256"/>
        <v/>
      </c>
      <c r="FO356" s="116" t="str">
        <f t="shared" si="257"/>
        <v/>
      </c>
      <c r="FP356" s="116" t="str">
        <f t="shared" si="258"/>
        <v/>
      </c>
      <c r="FQ356" s="116" t="str">
        <f t="shared" si="259"/>
        <v/>
      </c>
      <c r="FR356" s="116" t="str">
        <f t="shared" si="260"/>
        <v/>
      </c>
      <c r="FS356" s="116" t="str">
        <f t="shared" si="261"/>
        <v/>
      </c>
      <c r="FT356" s="116" t="str">
        <f t="shared" si="266"/>
        <v/>
      </c>
      <c r="FU356" s="116" t="str">
        <f t="shared" si="267"/>
        <v/>
      </c>
      <c r="FV356" s="116" t="str">
        <f t="shared" si="268"/>
        <v/>
      </c>
      <c r="FW356" s="116" t="str">
        <f t="shared" si="269"/>
        <v/>
      </c>
      <c r="FX356" s="116" t="str">
        <f t="shared" si="270"/>
        <v/>
      </c>
      <c r="FY356" s="116" t="str">
        <f t="shared" si="271"/>
        <v/>
      </c>
      <c r="FZ356" s="116" t="str">
        <f t="shared" si="272"/>
        <v/>
      </c>
      <c r="GA356" s="116" t="str">
        <f t="shared" si="273"/>
        <v/>
      </c>
      <c r="GB356" s="116" t="str">
        <f t="shared" si="274"/>
        <v/>
      </c>
      <c r="GC356" s="116" t="str">
        <f t="shared" si="275"/>
        <v/>
      </c>
      <c r="GD356" s="116" t="str">
        <f t="shared" si="276"/>
        <v/>
      </c>
      <c r="GE356" s="116" t="str">
        <f t="shared" si="277"/>
        <v/>
      </c>
    </row>
    <row r="357" spans="164:187" ht="16.5" x14ac:dyDescent="0.2">
      <c r="FH357" s="116">
        <v>352</v>
      </c>
      <c r="FI357" s="116">
        <f t="shared" si="262"/>
        <v>28</v>
      </c>
      <c r="FJ357" s="116">
        <f t="shared" si="255"/>
        <v>5</v>
      </c>
      <c r="FK357" s="116" t="str">
        <f t="shared" si="263"/>
        <v>项羽专属武器-魂珠-4 1级</v>
      </c>
      <c r="FL357" s="116">
        <f t="shared" si="264"/>
        <v>4</v>
      </c>
      <c r="FM357" s="116">
        <f t="shared" si="265"/>
        <v>1</v>
      </c>
      <c r="FN357" s="116" t="str">
        <f t="shared" si="256"/>
        <v>金币</v>
      </c>
      <c r="FO357" s="116">
        <f t="shared" si="257"/>
        <v>4000</v>
      </c>
      <c r="FP357" s="116" t="str">
        <f t="shared" si="258"/>
        <v>专属强化石2</v>
      </c>
      <c r="FQ357" s="116">
        <f t="shared" si="259"/>
        <v>3</v>
      </c>
      <c r="FR357" s="116" t="str">
        <f t="shared" si="260"/>
        <v>专属强化石3</v>
      </c>
      <c r="FS357" s="116">
        <f t="shared" si="261"/>
        <v>1</v>
      </c>
      <c r="FT357" s="116">
        <f t="shared" si="266"/>
        <v>0.19</v>
      </c>
      <c r="FU357" s="116">
        <f t="shared" si="267"/>
        <v>1</v>
      </c>
      <c r="FV357" s="116">
        <f t="shared" si="268"/>
        <v>8</v>
      </c>
      <c r="FW357" s="116">
        <f t="shared" si="269"/>
        <v>0</v>
      </c>
      <c r="FX357" s="116">
        <f t="shared" si="270"/>
        <v>1</v>
      </c>
      <c r="FY357" s="116">
        <f t="shared" si="271"/>
        <v>2</v>
      </c>
      <c r="FZ357" s="116">
        <f t="shared" si="272"/>
        <v>9.2600000000000002E-2</v>
      </c>
      <c r="GA357" s="116">
        <f t="shared" si="273"/>
        <v>1</v>
      </c>
      <c r="GB357" s="116">
        <f t="shared" si="274"/>
        <v>4</v>
      </c>
      <c r="GC357" s="116">
        <f t="shared" si="275"/>
        <v>0.37019999999999997</v>
      </c>
      <c r="GD357" s="116">
        <f t="shared" si="276"/>
        <v>1</v>
      </c>
      <c r="GE357" s="116">
        <f t="shared" si="277"/>
        <v>8</v>
      </c>
    </row>
    <row r="358" spans="164:187" ht="16.5" x14ac:dyDescent="0.2">
      <c r="FH358" s="116">
        <v>353</v>
      </c>
      <c r="FI358" s="116">
        <f t="shared" si="262"/>
        <v>29</v>
      </c>
      <c r="FJ358" s="116">
        <f t="shared" si="255"/>
        <v>5</v>
      </c>
      <c r="FK358" s="116" t="str">
        <f t="shared" si="263"/>
        <v>项羽专属武器-魂珠-4 2级</v>
      </c>
      <c r="FL358" s="116">
        <f t="shared" si="264"/>
        <v>4</v>
      </c>
      <c r="FM358" s="116">
        <f t="shared" si="265"/>
        <v>2</v>
      </c>
      <c r="FN358" s="116" t="str">
        <f t="shared" si="256"/>
        <v>金币</v>
      </c>
      <c r="FO358" s="116">
        <f t="shared" si="257"/>
        <v>5000</v>
      </c>
      <c r="FP358" s="116" t="str">
        <f t="shared" si="258"/>
        <v>专属强化石2</v>
      </c>
      <c r="FQ358" s="116">
        <f t="shared" si="259"/>
        <v>3</v>
      </c>
      <c r="FR358" s="116" t="str">
        <f t="shared" si="260"/>
        <v>专属强化石3</v>
      </c>
      <c r="FS358" s="116">
        <f t="shared" si="261"/>
        <v>1</v>
      </c>
      <c r="FT358" s="116">
        <f t="shared" si="266"/>
        <v>0.09</v>
      </c>
      <c r="FU358" s="116">
        <f t="shared" si="267"/>
        <v>1</v>
      </c>
      <c r="FV358" s="116">
        <f t="shared" si="268"/>
        <v>16</v>
      </c>
      <c r="FW358" s="116">
        <f t="shared" si="269"/>
        <v>0</v>
      </c>
      <c r="FX358" s="116">
        <f t="shared" si="270"/>
        <v>1</v>
      </c>
      <c r="FY358" s="116">
        <f t="shared" si="271"/>
        <v>4</v>
      </c>
      <c r="FZ358" s="116">
        <f t="shared" si="272"/>
        <v>4.6300000000000001E-2</v>
      </c>
      <c r="GA358" s="116">
        <f t="shared" si="273"/>
        <v>1</v>
      </c>
      <c r="GB358" s="116">
        <f t="shared" si="274"/>
        <v>8</v>
      </c>
      <c r="GC358" s="116">
        <f t="shared" si="275"/>
        <v>0.18509999999999999</v>
      </c>
      <c r="GD358" s="116">
        <f t="shared" si="276"/>
        <v>1</v>
      </c>
      <c r="GE358" s="116">
        <f t="shared" si="277"/>
        <v>16</v>
      </c>
    </row>
    <row r="359" spans="164:187" ht="16.5" x14ac:dyDescent="0.2">
      <c r="FH359" s="116">
        <v>354</v>
      </c>
      <c r="FI359" s="116">
        <f t="shared" si="262"/>
        <v>30</v>
      </c>
      <c r="FJ359" s="116">
        <f t="shared" si="255"/>
        <v>5</v>
      </c>
      <c r="FK359" s="116" t="str">
        <f t="shared" si="263"/>
        <v>项羽专属武器-魂珠-4 3级</v>
      </c>
      <c r="FL359" s="116">
        <f t="shared" si="264"/>
        <v>4</v>
      </c>
      <c r="FM359" s="116">
        <f t="shared" si="265"/>
        <v>3</v>
      </c>
      <c r="FN359" s="116" t="str">
        <f t="shared" si="256"/>
        <v>金币</v>
      </c>
      <c r="FO359" s="116">
        <f t="shared" si="257"/>
        <v>6000</v>
      </c>
      <c r="FP359" s="116" t="str">
        <f t="shared" si="258"/>
        <v>专属强化石2</v>
      </c>
      <c r="FQ359" s="116">
        <f t="shared" si="259"/>
        <v>3</v>
      </c>
      <c r="FR359" s="116" t="str">
        <f t="shared" si="260"/>
        <v>专属强化石3</v>
      </c>
      <c r="FS359" s="116">
        <f t="shared" si="261"/>
        <v>1</v>
      </c>
      <c r="FT359" s="116">
        <f t="shared" si="266"/>
        <v>0.06</v>
      </c>
      <c r="FU359" s="116">
        <f t="shared" si="267"/>
        <v>1</v>
      </c>
      <c r="FV359" s="116">
        <f t="shared" si="268"/>
        <v>24</v>
      </c>
      <c r="FW359" s="116">
        <f t="shared" si="269"/>
        <v>0</v>
      </c>
      <c r="FX359" s="116">
        <f t="shared" si="270"/>
        <v>1</v>
      </c>
      <c r="FY359" s="116">
        <f t="shared" si="271"/>
        <v>6</v>
      </c>
      <c r="FZ359" s="116">
        <f t="shared" si="272"/>
        <v>3.09E-2</v>
      </c>
      <c r="GA359" s="116">
        <f t="shared" si="273"/>
        <v>1</v>
      </c>
      <c r="GB359" s="116">
        <f t="shared" si="274"/>
        <v>11</v>
      </c>
      <c r="GC359" s="116">
        <f t="shared" si="275"/>
        <v>0.1234</v>
      </c>
      <c r="GD359" s="116">
        <f t="shared" si="276"/>
        <v>1</v>
      </c>
      <c r="GE359" s="116">
        <f t="shared" si="277"/>
        <v>24</v>
      </c>
    </row>
    <row r="360" spans="164:187" ht="16.5" x14ac:dyDescent="0.2">
      <c r="FH360" s="116">
        <v>355</v>
      </c>
      <c r="FI360" s="116">
        <f t="shared" si="262"/>
        <v>31</v>
      </c>
      <c r="FJ360" s="116">
        <f t="shared" si="255"/>
        <v>5</v>
      </c>
      <c r="FK360" s="116" t="str">
        <f t="shared" si="263"/>
        <v>项羽专属武器-魂珠-4 4级</v>
      </c>
      <c r="FL360" s="116">
        <f t="shared" si="264"/>
        <v>4</v>
      </c>
      <c r="FM360" s="116">
        <f t="shared" si="265"/>
        <v>4</v>
      </c>
      <c r="FN360" s="116" t="str">
        <f t="shared" si="256"/>
        <v>金币</v>
      </c>
      <c r="FO360" s="116">
        <f t="shared" si="257"/>
        <v>7000</v>
      </c>
      <c r="FP360" s="116" t="str">
        <f t="shared" si="258"/>
        <v>专属强化石2</v>
      </c>
      <c r="FQ360" s="116">
        <f t="shared" si="259"/>
        <v>6</v>
      </c>
      <c r="FR360" s="116" t="str">
        <f t="shared" si="260"/>
        <v>专属强化石3</v>
      </c>
      <c r="FS360" s="116">
        <f t="shared" si="261"/>
        <v>2</v>
      </c>
      <c r="FT360" s="116">
        <f t="shared" si="266"/>
        <v>7.0000000000000007E-2</v>
      </c>
      <c r="FU360" s="116">
        <f t="shared" si="267"/>
        <v>1</v>
      </c>
      <c r="FV360" s="116">
        <f t="shared" si="268"/>
        <v>20</v>
      </c>
      <c r="FW360" s="116">
        <f t="shared" si="269"/>
        <v>0</v>
      </c>
      <c r="FX360" s="116">
        <f t="shared" si="270"/>
        <v>1</v>
      </c>
      <c r="FY360" s="116">
        <f t="shared" si="271"/>
        <v>5</v>
      </c>
      <c r="FZ360" s="116">
        <f t="shared" si="272"/>
        <v>3.6999999999999998E-2</v>
      </c>
      <c r="GA360" s="116">
        <f t="shared" si="273"/>
        <v>1</v>
      </c>
      <c r="GB360" s="116">
        <f t="shared" si="274"/>
        <v>9</v>
      </c>
      <c r="GC360" s="116">
        <f t="shared" si="275"/>
        <v>0.14810000000000001</v>
      </c>
      <c r="GD360" s="116">
        <f t="shared" si="276"/>
        <v>1</v>
      </c>
      <c r="GE360" s="116">
        <f t="shared" si="277"/>
        <v>20</v>
      </c>
    </row>
    <row r="361" spans="164:187" ht="16.5" x14ac:dyDescent="0.2">
      <c r="FH361" s="116">
        <v>356</v>
      </c>
      <c r="FI361" s="116">
        <f t="shared" si="262"/>
        <v>32</v>
      </c>
      <c r="FJ361" s="116">
        <f t="shared" si="255"/>
        <v>5</v>
      </c>
      <c r="FK361" s="116" t="str">
        <f t="shared" si="263"/>
        <v>项羽专属武器-魂珠-4 5级</v>
      </c>
      <c r="FL361" s="116">
        <f t="shared" si="264"/>
        <v>4</v>
      </c>
      <c r="FM361" s="116">
        <f t="shared" si="265"/>
        <v>5</v>
      </c>
      <c r="FN361" s="116" t="str">
        <f t="shared" si="256"/>
        <v>金币</v>
      </c>
      <c r="FO361" s="116">
        <f t="shared" si="257"/>
        <v>8000</v>
      </c>
      <c r="FP361" s="116" t="str">
        <f t="shared" si="258"/>
        <v>专属强化石2</v>
      </c>
      <c r="FQ361" s="116">
        <f t="shared" si="259"/>
        <v>6</v>
      </c>
      <c r="FR361" s="116" t="str">
        <f t="shared" si="260"/>
        <v>专属强化石3</v>
      </c>
      <c r="FS361" s="116">
        <f t="shared" si="261"/>
        <v>2</v>
      </c>
      <c r="FT361" s="116">
        <f t="shared" si="266"/>
        <v>0.05</v>
      </c>
      <c r="FU361" s="116">
        <f t="shared" si="267"/>
        <v>1</v>
      </c>
      <c r="FV361" s="116">
        <f t="shared" si="268"/>
        <v>32</v>
      </c>
      <c r="FW361" s="116">
        <f t="shared" si="269"/>
        <v>0</v>
      </c>
      <c r="FX361" s="116">
        <f t="shared" si="270"/>
        <v>1</v>
      </c>
      <c r="FY361" s="116">
        <f t="shared" si="271"/>
        <v>8</v>
      </c>
      <c r="FZ361" s="116">
        <f t="shared" si="272"/>
        <v>2.3099999999999999E-2</v>
      </c>
      <c r="GA361" s="116">
        <f t="shared" si="273"/>
        <v>1</v>
      </c>
      <c r="GB361" s="116">
        <f t="shared" si="274"/>
        <v>15</v>
      </c>
      <c r="GC361" s="116">
        <f t="shared" si="275"/>
        <v>9.2600000000000002E-2</v>
      </c>
      <c r="GD361" s="116">
        <f t="shared" si="276"/>
        <v>1</v>
      </c>
      <c r="GE361" s="116">
        <f t="shared" si="277"/>
        <v>32</v>
      </c>
    </row>
    <row r="362" spans="164:187" ht="16.5" x14ac:dyDescent="0.2">
      <c r="FH362" s="116">
        <v>357</v>
      </c>
      <c r="FI362" s="116">
        <f t="shared" si="262"/>
        <v>33</v>
      </c>
      <c r="FJ362" s="116">
        <f t="shared" si="255"/>
        <v>5</v>
      </c>
      <c r="FK362" s="116" t="str">
        <f t="shared" si="263"/>
        <v>项羽专属武器-魂珠-4 6级</v>
      </c>
      <c r="FL362" s="116">
        <f t="shared" si="264"/>
        <v>4</v>
      </c>
      <c r="FM362" s="116">
        <f t="shared" si="265"/>
        <v>6</v>
      </c>
      <c r="FN362" s="116" t="str">
        <f t="shared" si="256"/>
        <v>金币</v>
      </c>
      <c r="FO362" s="116">
        <f t="shared" si="257"/>
        <v>9000</v>
      </c>
      <c r="FP362" s="116" t="str">
        <f t="shared" si="258"/>
        <v>专属强化石2</v>
      </c>
      <c r="FQ362" s="116">
        <f t="shared" si="259"/>
        <v>6</v>
      </c>
      <c r="FR362" s="116" t="str">
        <f t="shared" si="260"/>
        <v>专属强化石3</v>
      </c>
      <c r="FS362" s="116">
        <f t="shared" si="261"/>
        <v>2</v>
      </c>
      <c r="FT362" s="116">
        <f t="shared" si="266"/>
        <v>0.03</v>
      </c>
      <c r="FU362" s="116">
        <f t="shared" si="267"/>
        <v>1</v>
      </c>
      <c r="FV362" s="116">
        <f t="shared" si="268"/>
        <v>53</v>
      </c>
      <c r="FW362" s="116">
        <f t="shared" si="269"/>
        <v>0</v>
      </c>
      <c r="FX362" s="116">
        <f t="shared" si="270"/>
        <v>1</v>
      </c>
      <c r="FY362" s="116">
        <f t="shared" si="271"/>
        <v>12</v>
      </c>
      <c r="FZ362" s="116">
        <f t="shared" si="272"/>
        <v>1.4200000000000001E-2</v>
      </c>
      <c r="GA362" s="116">
        <f t="shared" si="273"/>
        <v>1</v>
      </c>
      <c r="GB362" s="116">
        <f t="shared" si="274"/>
        <v>25</v>
      </c>
      <c r="GC362" s="116">
        <f t="shared" si="275"/>
        <v>5.7000000000000002E-2</v>
      </c>
      <c r="GD362" s="116">
        <f t="shared" si="276"/>
        <v>1</v>
      </c>
      <c r="GE362" s="116">
        <f t="shared" si="277"/>
        <v>53</v>
      </c>
    </row>
    <row r="363" spans="164:187" ht="16.5" x14ac:dyDescent="0.2">
      <c r="FH363" s="116">
        <v>358</v>
      </c>
      <c r="FI363" s="116">
        <f t="shared" si="262"/>
        <v>34</v>
      </c>
      <c r="FJ363" s="116">
        <f t="shared" si="255"/>
        <v>5</v>
      </c>
      <c r="FK363" s="116" t="str">
        <f t="shared" si="263"/>
        <v>项羽专属武器-魂珠-4 7级</v>
      </c>
      <c r="FL363" s="116">
        <f t="shared" si="264"/>
        <v>4</v>
      </c>
      <c r="FM363" s="116">
        <f t="shared" si="265"/>
        <v>7</v>
      </c>
      <c r="FN363" s="116" t="str">
        <f t="shared" si="256"/>
        <v>金币</v>
      </c>
      <c r="FO363" s="116">
        <f t="shared" si="257"/>
        <v>10000</v>
      </c>
      <c r="FP363" s="116" t="str">
        <f t="shared" si="258"/>
        <v>专属强化石2</v>
      </c>
      <c r="FQ363" s="116">
        <f t="shared" si="259"/>
        <v>10</v>
      </c>
      <c r="FR363" s="116" t="str">
        <f t="shared" si="260"/>
        <v>专属强化石3</v>
      </c>
      <c r="FS363" s="116">
        <f t="shared" si="261"/>
        <v>3</v>
      </c>
      <c r="FT363" s="116">
        <f t="shared" si="266"/>
        <v>0.03</v>
      </c>
      <c r="FU363" s="116">
        <f t="shared" si="267"/>
        <v>1</v>
      </c>
      <c r="FV363" s="116">
        <f t="shared" si="268"/>
        <v>57</v>
      </c>
      <c r="FW363" s="116">
        <f t="shared" si="269"/>
        <v>0</v>
      </c>
      <c r="FX363" s="116">
        <f t="shared" si="270"/>
        <v>1</v>
      </c>
      <c r="FY363" s="116">
        <f t="shared" si="271"/>
        <v>13</v>
      </c>
      <c r="FZ363" s="116">
        <f t="shared" si="272"/>
        <v>1.32E-2</v>
      </c>
      <c r="GA363" s="116">
        <f t="shared" si="273"/>
        <v>1</v>
      </c>
      <c r="GB363" s="116">
        <f t="shared" si="274"/>
        <v>26</v>
      </c>
      <c r="GC363" s="116">
        <f t="shared" si="275"/>
        <v>5.2900000000000003E-2</v>
      </c>
      <c r="GD363" s="116">
        <f t="shared" si="276"/>
        <v>1</v>
      </c>
      <c r="GE363" s="116">
        <f t="shared" si="277"/>
        <v>57</v>
      </c>
    </row>
    <row r="364" spans="164:187" ht="16.5" x14ac:dyDescent="0.2">
      <c r="FH364" s="116">
        <v>359</v>
      </c>
      <c r="FI364" s="116">
        <f t="shared" si="262"/>
        <v>35</v>
      </c>
      <c r="FJ364" s="116">
        <f t="shared" si="255"/>
        <v>5</v>
      </c>
      <c r="FK364" s="116" t="str">
        <f t="shared" si="263"/>
        <v>项羽专属武器-魂珠-4 8级</v>
      </c>
      <c r="FL364" s="116">
        <f t="shared" si="264"/>
        <v>4</v>
      </c>
      <c r="FM364" s="116">
        <f t="shared" si="265"/>
        <v>8</v>
      </c>
      <c r="FN364" s="116" t="str">
        <f t="shared" si="256"/>
        <v>金币</v>
      </c>
      <c r="FO364" s="116">
        <f t="shared" si="257"/>
        <v>11000</v>
      </c>
      <c r="FP364" s="116" t="str">
        <f t="shared" si="258"/>
        <v>专属强化石2</v>
      </c>
      <c r="FQ364" s="116">
        <f t="shared" si="259"/>
        <v>13</v>
      </c>
      <c r="FR364" s="116" t="str">
        <f t="shared" si="260"/>
        <v>专属强化石3</v>
      </c>
      <c r="FS364" s="116">
        <f t="shared" si="261"/>
        <v>4</v>
      </c>
      <c r="FT364" s="116">
        <f t="shared" si="266"/>
        <v>0.02</v>
      </c>
      <c r="FU364" s="116">
        <f t="shared" si="267"/>
        <v>1</v>
      </c>
      <c r="FV364" s="116">
        <f t="shared" si="268"/>
        <v>69</v>
      </c>
      <c r="FW364" s="116">
        <f t="shared" si="269"/>
        <v>0</v>
      </c>
      <c r="FX364" s="116">
        <f t="shared" si="270"/>
        <v>1</v>
      </c>
      <c r="FY364" s="116">
        <f t="shared" si="271"/>
        <v>16</v>
      </c>
      <c r="FZ364" s="116">
        <f t="shared" si="272"/>
        <v>1.09E-2</v>
      </c>
      <c r="GA364" s="116">
        <f t="shared" si="273"/>
        <v>1</v>
      </c>
      <c r="GB364" s="116">
        <f t="shared" si="274"/>
        <v>32</v>
      </c>
      <c r="GC364" s="116">
        <f t="shared" si="275"/>
        <v>4.36E-2</v>
      </c>
      <c r="GD364" s="116">
        <f t="shared" si="276"/>
        <v>1</v>
      </c>
      <c r="GE364" s="116">
        <f t="shared" si="277"/>
        <v>69</v>
      </c>
    </row>
    <row r="365" spans="164:187" ht="16.5" x14ac:dyDescent="0.2">
      <c r="FH365" s="116">
        <v>360</v>
      </c>
      <c r="FI365" s="116">
        <f t="shared" si="262"/>
        <v>36</v>
      </c>
      <c r="FJ365" s="116">
        <f t="shared" si="255"/>
        <v>5</v>
      </c>
      <c r="FK365" s="116" t="str">
        <f t="shared" si="263"/>
        <v>项羽专属武器-魂珠-4 9级</v>
      </c>
      <c r="FL365" s="116">
        <f t="shared" si="264"/>
        <v>4</v>
      </c>
      <c r="FM365" s="116">
        <f t="shared" si="265"/>
        <v>9</v>
      </c>
      <c r="FN365" s="116" t="str">
        <f t="shared" si="256"/>
        <v>金币</v>
      </c>
      <c r="FO365" s="116">
        <f t="shared" si="257"/>
        <v>12000</v>
      </c>
      <c r="FP365" s="116" t="str">
        <f t="shared" si="258"/>
        <v>专属强化石2</v>
      </c>
      <c r="FQ365" s="116">
        <f t="shared" si="259"/>
        <v>19</v>
      </c>
      <c r="FR365" s="116" t="str">
        <f t="shared" si="260"/>
        <v>专属强化石3</v>
      </c>
      <c r="FS365" s="116">
        <f t="shared" si="261"/>
        <v>6</v>
      </c>
      <c r="FT365" s="116">
        <f t="shared" si="266"/>
        <v>0.02</v>
      </c>
      <c r="FU365" s="116">
        <f t="shared" si="267"/>
        <v>1</v>
      </c>
      <c r="FV365" s="116">
        <f t="shared" si="268"/>
        <v>74</v>
      </c>
      <c r="FW365" s="116">
        <f t="shared" si="269"/>
        <v>0</v>
      </c>
      <c r="FX365" s="116">
        <f t="shared" si="270"/>
        <v>1</v>
      </c>
      <c r="FY365" s="116">
        <f t="shared" si="271"/>
        <v>17</v>
      </c>
      <c r="FZ365" s="116">
        <f t="shared" si="272"/>
        <v>1.01E-2</v>
      </c>
      <c r="GA365" s="116">
        <f t="shared" si="273"/>
        <v>1</v>
      </c>
      <c r="GB365" s="116">
        <f t="shared" si="274"/>
        <v>35</v>
      </c>
      <c r="GC365" s="116">
        <f t="shared" si="275"/>
        <v>4.0399999999999998E-2</v>
      </c>
      <c r="GD365" s="116">
        <f t="shared" si="276"/>
        <v>1</v>
      </c>
      <c r="GE365" s="116">
        <f t="shared" si="277"/>
        <v>74</v>
      </c>
    </row>
    <row r="366" spans="164:187" ht="16.5" x14ac:dyDescent="0.2">
      <c r="FH366" s="116">
        <v>361</v>
      </c>
      <c r="FI366" s="116">
        <f t="shared" si="262"/>
        <v>0</v>
      </c>
      <c r="FJ366" s="116">
        <f t="shared" si="255"/>
        <v>5</v>
      </c>
      <c r="FK366" s="116" t="str">
        <f t="shared" si="263"/>
        <v>项羽专属武器-魂珠-5 0级</v>
      </c>
      <c r="FL366" s="116">
        <f t="shared" si="264"/>
        <v>5</v>
      </c>
      <c r="FM366" s="116">
        <f t="shared" si="265"/>
        <v>0</v>
      </c>
      <c r="FN366" s="116" t="str">
        <f t="shared" si="256"/>
        <v/>
      </c>
      <c r="FO366" s="116" t="str">
        <f t="shared" si="257"/>
        <v/>
      </c>
      <c r="FP366" s="116" t="str">
        <f t="shared" si="258"/>
        <v/>
      </c>
      <c r="FQ366" s="116" t="str">
        <f t="shared" si="259"/>
        <v/>
      </c>
      <c r="FR366" s="116" t="str">
        <f t="shared" si="260"/>
        <v/>
      </c>
      <c r="FS366" s="116" t="str">
        <f t="shared" si="261"/>
        <v/>
      </c>
      <c r="FT366" s="116" t="str">
        <f t="shared" si="266"/>
        <v/>
      </c>
      <c r="FU366" s="116" t="str">
        <f t="shared" si="267"/>
        <v/>
      </c>
      <c r="FV366" s="116" t="str">
        <f t="shared" si="268"/>
        <v/>
      </c>
      <c r="FW366" s="116" t="str">
        <f t="shared" si="269"/>
        <v/>
      </c>
      <c r="FX366" s="116" t="str">
        <f t="shared" si="270"/>
        <v/>
      </c>
      <c r="FY366" s="116" t="str">
        <f t="shared" si="271"/>
        <v/>
      </c>
      <c r="FZ366" s="116" t="str">
        <f t="shared" si="272"/>
        <v/>
      </c>
      <c r="GA366" s="116" t="str">
        <f t="shared" si="273"/>
        <v/>
      </c>
      <c r="GB366" s="116" t="str">
        <f t="shared" si="274"/>
        <v/>
      </c>
      <c r="GC366" s="116" t="str">
        <f t="shared" si="275"/>
        <v/>
      </c>
      <c r="GD366" s="116" t="str">
        <f t="shared" si="276"/>
        <v/>
      </c>
      <c r="GE366" s="116" t="str">
        <f t="shared" si="277"/>
        <v/>
      </c>
    </row>
    <row r="367" spans="164:187" ht="16.5" x14ac:dyDescent="0.2">
      <c r="FH367" s="116">
        <v>362</v>
      </c>
      <c r="FI367" s="116">
        <f t="shared" si="262"/>
        <v>37</v>
      </c>
      <c r="FJ367" s="116">
        <f t="shared" si="255"/>
        <v>5</v>
      </c>
      <c r="FK367" s="116" t="str">
        <f t="shared" si="263"/>
        <v>项羽专属武器-魂珠-5 1级</v>
      </c>
      <c r="FL367" s="116">
        <f t="shared" si="264"/>
        <v>5</v>
      </c>
      <c r="FM367" s="116">
        <f t="shared" si="265"/>
        <v>1</v>
      </c>
      <c r="FN367" s="116" t="str">
        <f t="shared" si="256"/>
        <v>金币</v>
      </c>
      <c r="FO367" s="116">
        <f t="shared" si="257"/>
        <v>5000</v>
      </c>
      <c r="FP367" s="116" t="str">
        <f t="shared" si="258"/>
        <v>专属强化石2</v>
      </c>
      <c r="FQ367" s="116">
        <f t="shared" si="259"/>
        <v>4</v>
      </c>
      <c r="FR367" s="116" t="str">
        <f t="shared" si="260"/>
        <v>专属强化石3</v>
      </c>
      <c r="FS367" s="116">
        <f t="shared" si="261"/>
        <v>2</v>
      </c>
      <c r="FT367" s="116">
        <f t="shared" si="266"/>
        <v>0.19</v>
      </c>
      <c r="FU367" s="116">
        <f t="shared" si="267"/>
        <v>1</v>
      </c>
      <c r="FV367" s="116">
        <f t="shared" si="268"/>
        <v>8</v>
      </c>
      <c r="FW367" s="116">
        <f t="shared" si="269"/>
        <v>0</v>
      </c>
      <c r="FX367" s="116">
        <f t="shared" si="270"/>
        <v>1</v>
      </c>
      <c r="FY367" s="116">
        <f t="shared" si="271"/>
        <v>2</v>
      </c>
      <c r="FZ367" s="116">
        <f t="shared" si="272"/>
        <v>9.2600000000000002E-2</v>
      </c>
      <c r="GA367" s="116">
        <f t="shared" si="273"/>
        <v>1</v>
      </c>
      <c r="GB367" s="116">
        <f t="shared" si="274"/>
        <v>4</v>
      </c>
      <c r="GC367" s="116">
        <f t="shared" si="275"/>
        <v>0.37019999999999997</v>
      </c>
      <c r="GD367" s="116">
        <f t="shared" si="276"/>
        <v>1</v>
      </c>
      <c r="GE367" s="116">
        <f t="shared" si="277"/>
        <v>8</v>
      </c>
    </row>
    <row r="368" spans="164:187" ht="16.5" x14ac:dyDescent="0.2">
      <c r="FH368" s="116">
        <v>363</v>
      </c>
      <c r="FI368" s="116">
        <f t="shared" si="262"/>
        <v>38</v>
      </c>
      <c r="FJ368" s="116">
        <f t="shared" si="255"/>
        <v>5</v>
      </c>
      <c r="FK368" s="116" t="str">
        <f t="shared" si="263"/>
        <v>项羽专属武器-魂珠-5 2级</v>
      </c>
      <c r="FL368" s="116">
        <f t="shared" si="264"/>
        <v>5</v>
      </c>
      <c r="FM368" s="116">
        <f t="shared" si="265"/>
        <v>2</v>
      </c>
      <c r="FN368" s="116" t="str">
        <f t="shared" si="256"/>
        <v>金币</v>
      </c>
      <c r="FO368" s="116">
        <f t="shared" si="257"/>
        <v>6000</v>
      </c>
      <c r="FP368" s="116" t="str">
        <f t="shared" si="258"/>
        <v>专属强化石2</v>
      </c>
      <c r="FQ368" s="116">
        <f t="shared" si="259"/>
        <v>4</v>
      </c>
      <c r="FR368" s="116" t="str">
        <f t="shared" si="260"/>
        <v>专属强化石3</v>
      </c>
      <c r="FS368" s="116">
        <f t="shared" si="261"/>
        <v>2</v>
      </c>
      <c r="FT368" s="116">
        <f t="shared" si="266"/>
        <v>0.09</v>
      </c>
      <c r="FU368" s="116">
        <f t="shared" si="267"/>
        <v>1</v>
      </c>
      <c r="FV368" s="116">
        <f t="shared" si="268"/>
        <v>16</v>
      </c>
      <c r="FW368" s="116">
        <f t="shared" si="269"/>
        <v>0</v>
      </c>
      <c r="FX368" s="116">
        <f t="shared" si="270"/>
        <v>1</v>
      </c>
      <c r="FY368" s="116">
        <f t="shared" si="271"/>
        <v>4</v>
      </c>
      <c r="FZ368" s="116">
        <f t="shared" si="272"/>
        <v>4.6300000000000001E-2</v>
      </c>
      <c r="GA368" s="116">
        <f t="shared" si="273"/>
        <v>1</v>
      </c>
      <c r="GB368" s="116">
        <f t="shared" si="274"/>
        <v>8</v>
      </c>
      <c r="GC368" s="116">
        <f t="shared" si="275"/>
        <v>0.18509999999999999</v>
      </c>
      <c r="GD368" s="116">
        <f t="shared" si="276"/>
        <v>1</v>
      </c>
      <c r="GE368" s="116">
        <f t="shared" si="277"/>
        <v>16</v>
      </c>
    </row>
    <row r="369" spans="164:187" ht="16.5" x14ac:dyDescent="0.2">
      <c r="FH369" s="116">
        <v>364</v>
      </c>
      <c r="FI369" s="116">
        <f t="shared" si="262"/>
        <v>39</v>
      </c>
      <c r="FJ369" s="116">
        <f t="shared" si="255"/>
        <v>5</v>
      </c>
      <c r="FK369" s="116" t="str">
        <f t="shared" si="263"/>
        <v>项羽专属武器-魂珠-5 3级</v>
      </c>
      <c r="FL369" s="116">
        <f t="shared" si="264"/>
        <v>5</v>
      </c>
      <c r="FM369" s="116">
        <f t="shared" si="265"/>
        <v>3</v>
      </c>
      <c r="FN369" s="116" t="str">
        <f t="shared" si="256"/>
        <v>金币</v>
      </c>
      <c r="FO369" s="116">
        <f t="shared" si="257"/>
        <v>7000</v>
      </c>
      <c r="FP369" s="116" t="str">
        <f t="shared" si="258"/>
        <v>专属强化石2</v>
      </c>
      <c r="FQ369" s="116">
        <f t="shared" si="259"/>
        <v>4</v>
      </c>
      <c r="FR369" s="116" t="str">
        <f t="shared" si="260"/>
        <v>专属强化石3</v>
      </c>
      <c r="FS369" s="116">
        <f t="shared" si="261"/>
        <v>2</v>
      </c>
      <c r="FT369" s="116">
        <f t="shared" si="266"/>
        <v>0.06</v>
      </c>
      <c r="FU369" s="116">
        <f t="shared" si="267"/>
        <v>1</v>
      </c>
      <c r="FV369" s="116">
        <f t="shared" si="268"/>
        <v>24</v>
      </c>
      <c r="FW369" s="116">
        <f t="shared" si="269"/>
        <v>0</v>
      </c>
      <c r="FX369" s="116">
        <f t="shared" si="270"/>
        <v>1</v>
      </c>
      <c r="FY369" s="116">
        <f t="shared" si="271"/>
        <v>6</v>
      </c>
      <c r="FZ369" s="116">
        <f t="shared" si="272"/>
        <v>3.09E-2</v>
      </c>
      <c r="GA369" s="116">
        <f t="shared" si="273"/>
        <v>1</v>
      </c>
      <c r="GB369" s="116">
        <f t="shared" si="274"/>
        <v>11</v>
      </c>
      <c r="GC369" s="116">
        <f t="shared" si="275"/>
        <v>0.1234</v>
      </c>
      <c r="GD369" s="116">
        <f t="shared" si="276"/>
        <v>1</v>
      </c>
      <c r="GE369" s="116">
        <f t="shared" si="277"/>
        <v>24</v>
      </c>
    </row>
    <row r="370" spans="164:187" ht="16.5" x14ac:dyDescent="0.2">
      <c r="FH370" s="116">
        <v>365</v>
      </c>
      <c r="FI370" s="116">
        <f t="shared" si="262"/>
        <v>40</v>
      </c>
      <c r="FJ370" s="116">
        <f t="shared" si="255"/>
        <v>5</v>
      </c>
      <c r="FK370" s="116" t="str">
        <f t="shared" si="263"/>
        <v>项羽专属武器-魂珠-5 4级</v>
      </c>
      <c r="FL370" s="116">
        <f t="shared" si="264"/>
        <v>5</v>
      </c>
      <c r="FM370" s="116">
        <f t="shared" si="265"/>
        <v>4</v>
      </c>
      <c r="FN370" s="116" t="str">
        <f t="shared" si="256"/>
        <v>金币</v>
      </c>
      <c r="FO370" s="116">
        <f t="shared" si="257"/>
        <v>8000</v>
      </c>
      <c r="FP370" s="116" t="str">
        <f t="shared" si="258"/>
        <v>专属强化石2</v>
      </c>
      <c r="FQ370" s="116">
        <f t="shared" si="259"/>
        <v>6</v>
      </c>
      <c r="FR370" s="116" t="str">
        <f t="shared" si="260"/>
        <v>专属强化石3</v>
      </c>
      <c r="FS370" s="116">
        <f t="shared" si="261"/>
        <v>3</v>
      </c>
      <c r="FT370" s="116">
        <f t="shared" si="266"/>
        <v>0.06</v>
      </c>
      <c r="FU370" s="116">
        <f t="shared" si="267"/>
        <v>1</v>
      </c>
      <c r="FV370" s="116">
        <f t="shared" si="268"/>
        <v>27</v>
      </c>
      <c r="FW370" s="116">
        <f t="shared" si="269"/>
        <v>0</v>
      </c>
      <c r="FX370" s="116">
        <f t="shared" si="270"/>
        <v>1</v>
      </c>
      <c r="FY370" s="116">
        <f t="shared" si="271"/>
        <v>6</v>
      </c>
      <c r="FZ370" s="116">
        <f t="shared" si="272"/>
        <v>2.7799999999999998E-2</v>
      </c>
      <c r="GA370" s="116">
        <f t="shared" si="273"/>
        <v>1</v>
      </c>
      <c r="GB370" s="116">
        <f t="shared" si="274"/>
        <v>13</v>
      </c>
      <c r="GC370" s="116">
        <f t="shared" si="275"/>
        <v>0.1111</v>
      </c>
      <c r="GD370" s="116">
        <f t="shared" si="276"/>
        <v>1</v>
      </c>
      <c r="GE370" s="116">
        <f t="shared" si="277"/>
        <v>27</v>
      </c>
    </row>
    <row r="371" spans="164:187" ht="16.5" x14ac:dyDescent="0.2">
      <c r="FH371" s="116">
        <v>366</v>
      </c>
      <c r="FI371" s="116">
        <f t="shared" si="262"/>
        <v>41</v>
      </c>
      <c r="FJ371" s="116">
        <f t="shared" si="255"/>
        <v>5</v>
      </c>
      <c r="FK371" s="116" t="str">
        <f t="shared" si="263"/>
        <v>项羽专属武器-魂珠-5 5级</v>
      </c>
      <c r="FL371" s="116">
        <f t="shared" si="264"/>
        <v>5</v>
      </c>
      <c r="FM371" s="116">
        <f t="shared" si="265"/>
        <v>5</v>
      </c>
      <c r="FN371" s="116" t="str">
        <f t="shared" si="256"/>
        <v>金币</v>
      </c>
      <c r="FO371" s="116">
        <f t="shared" si="257"/>
        <v>9000</v>
      </c>
      <c r="FP371" s="116" t="str">
        <f t="shared" si="258"/>
        <v>专属强化石2</v>
      </c>
      <c r="FQ371" s="116">
        <f t="shared" si="259"/>
        <v>6</v>
      </c>
      <c r="FR371" s="116" t="str">
        <f t="shared" si="260"/>
        <v>专属强化石3</v>
      </c>
      <c r="FS371" s="116">
        <f t="shared" si="261"/>
        <v>3</v>
      </c>
      <c r="FT371" s="116">
        <f t="shared" si="266"/>
        <v>0.03</v>
      </c>
      <c r="FU371" s="116">
        <f t="shared" si="267"/>
        <v>1</v>
      </c>
      <c r="FV371" s="116">
        <f t="shared" si="268"/>
        <v>43</v>
      </c>
      <c r="FW371" s="116">
        <f t="shared" si="269"/>
        <v>0</v>
      </c>
      <c r="FX371" s="116">
        <f t="shared" si="270"/>
        <v>1</v>
      </c>
      <c r="FY371" s="116">
        <f t="shared" si="271"/>
        <v>10</v>
      </c>
      <c r="FZ371" s="116">
        <f t="shared" si="272"/>
        <v>1.7399999999999999E-2</v>
      </c>
      <c r="GA371" s="116">
        <f t="shared" si="273"/>
        <v>1</v>
      </c>
      <c r="GB371" s="116">
        <f t="shared" si="274"/>
        <v>20</v>
      </c>
      <c r="GC371" s="116">
        <f t="shared" si="275"/>
        <v>6.9400000000000003E-2</v>
      </c>
      <c r="GD371" s="116">
        <f t="shared" si="276"/>
        <v>1</v>
      </c>
      <c r="GE371" s="116">
        <f t="shared" si="277"/>
        <v>43</v>
      </c>
    </row>
    <row r="372" spans="164:187" ht="16.5" x14ac:dyDescent="0.2">
      <c r="FH372" s="116">
        <v>367</v>
      </c>
      <c r="FI372" s="116">
        <f t="shared" si="262"/>
        <v>42</v>
      </c>
      <c r="FJ372" s="116">
        <f t="shared" si="255"/>
        <v>5</v>
      </c>
      <c r="FK372" s="116" t="str">
        <f t="shared" si="263"/>
        <v>项羽专属武器-魂珠-5 6级</v>
      </c>
      <c r="FL372" s="116">
        <f t="shared" si="264"/>
        <v>5</v>
      </c>
      <c r="FM372" s="116">
        <f t="shared" si="265"/>
        <v>6</v>
      </c>
      <c r="FN372" s="116" t="str">
        <f t="shared" si="256"/>
        <v>金币</v>
      </c>
      <c r="FO372" s="116">
        <f t="shared" si="257"/>
        <v>10000</v>
      </c>
      <c r="FP372" s="116" t="str">
        <f t="shared" si="258"/>
        <v>专属强化石2</v>
      </c>
      <c r="FQ372" s="116">
        <f t="shared" si="259"/>
        <v>9</v>
      </c>
      <c r="FR372" s="116" t="str">
        <f t="shared" si="260"/>
        <v>专属强化石3</v>
      </c>
      <c r="FS372" s="116">
        <f t="shared" si="261"/>
        <v>5</v>
      </c>
      <c r="FT372" s="116">
        <f t="shared" si="266"/>
        <v>0.04</v>
      </c>
      <c r="FU372" s="116">
        <f t="shared" si="267"/>
        <v>1</v>
      </c>
      <c r="FV372" s="116">
        <f t="shared" si="268"/>
        <v>42</v>
      </c>
      <c r="FW372" s="116">
        <f t="shared" si="269"/>
        <v>0</v>
      </c>
      <c r="FX372" s="116">
        <f t="shared" si="270"/>
        <v>1</v>
      </c>
      <c r="FY372" s="116">
        <f t="shared" si="271"/>
        <v>10</v>
      </c>
      <c r="FZ372" s="116">
        <f t="shared" si="272"/>
        <v>1.78E-2</v>
      </c>
      <c r="GA372" s="116">
        <f t="shared" si="273"/>
        <v>1</v>
      </c>
      <c r="GB372" s="116">
        <f t="shared" si="274"/>
        <v>20</v>
      </c>
      <c r="GC372" s="116">
        <f t="shared" si="275"/>
        <v>7.1199999999999999E-2</v>
      </c>
      <c r="GD372" s="116">
        <f t="shared" si="276"/>
        <v>1</v>
      </c>
      <c r="GE372" s="116">
        <f t="shared" si="277"/>
        <v>42</v>
      </c>
    </row>
    <row r="373" spans="164:187" ht="16.5" x14ac:dyDescent="0.2">
      <c r="FH373" s="116">
        <v>368</v>
      </c>
      <c r="FI373" s="116">
        <f t="shared" si="262"/>
        <v>43</v>
      </c>
      <c r="FJ373" s="116">
        <f t="shared" si="255"/>
        <v>5</v>
      </c>
      <c r="FK373" s="116" t="str">
        <f t="shared" si="263"/>
        <v>项羽专属武器-魂珠-5 7级</v>
      </c>
      <c r="FL373" s="116">
        <f t="shared" si="264"/>
        <v>5</v>
      </c>
      <c r="FM373" s="116">
        <f t="shared" si="265"/>
        <v>7</v>
      </c>
      <c r="FN373" s="116" t="str">
        <f t="shared" si="256"/>
        <v>金币</v>
      </c>
      <c r="FO373" s="116">
        <f t="shared" si="257"/>
        <v>11000</v>
      </c>
      <c r="FP373" s="116" t="str">
        <f t="shared" si="258"/>
        <v>专属强化石2</v>
      </c>
      <c r="FQ373" s="116">
        <f t="shared" si="259"/>
        <v>9</v>
      </c>
      <c r="FR373" s="116" t="str">
        <f t="shared" si="260"/>
        <v>专属强化石3</v>
      </c>
      <c r="FS373" s="116">
        <f t="shared" si="261"/>
        <v>5</v>
      </c>
      <c r="FT373" s="116">
        <f t="shared" si="266"/>
        <v>0.02</v>
      </c>
      <c r="FU373" s="116">
        <f t="shared" si="267"/>
        <v>1</v>
      </c>
      <c r="FV373" s="116">
        <f t="shared" si="268"/>
        <v>68</v>
      </c>
      <c r="FW373" s="116">
        <f t="shared" si="269"/>
        <v>0</v>
      </c>
      <c r="FX373" s="116">
        <f t="shared" si="270"/>
        <v>1</v>
      </c>
      <c r="FY373" s="116">
        <f t="shared" si="271"/>
        <v>16</v>
      </c>
      <c r="FZ373" s="116">
        <f t="shared" si="272"/>
        <v>1.0999999999999999E-2</v>
      </c>
      <c r="GA373" s="116">
        <f t="shared" si="273"/>
        <v>1</v>
      </c>
      <c r="GB373" s="116">
        <f t="shared" si="274"/>
        <v>32</v>
      </c>
      <c r="GC373" s="116">
        <f t="shared" si="275"/>
        <v>4.41E-2</v>
      </c>
      <c r="GD373" s="116">
        <f t="shared" si="276"/>
        <v>1</v>
      </c>
      <c r="GE373" s="116">
        <f t="shared" si="277"/>
        <v>68</v>
      </c>
    </row>
    <row r="374" spans="164:187" ht="16.5" x14ac:dyDescent="0.2">
      <c r="FH374" s="116">
        <v>369</v>
      </c>
      <c r="FI374" s="116">
        <f t="shared" si="262"/>
        <v>44</v>
      </c>
      <c r="FJ374" s="116">
        <f t="shared" si="255"/>
        <v>5</v>
      </c>
      <c r="FK374" s="116" t="str">
        <f t="shared" si="263"/>
        <v>项羽专属武器-魂珠-5 8级</v>
      </c>
      <c r="FL374" s="116">
        <f t="shared" si="264"/>
        <v>5</v>
      </c>
      <c r="FM374" s="116">
        <f t="shared" si="265"/>
        <v>8</v>
      </c>
      <c r="FN374" s="116" t="str">
        <f t="shared" si="256"/>
        <v>金币</v>
      </c>
      <c r="FO374" s="116">
        <f t="shared" si="257"/>
        <v>12000</v>
      </c>
      <c r="FP374" s="116" t="str">
        <f t="shared" si="258"/>
        <v>专属强化石2</v>
      </c>
      <c r="FQ374" s="116">
        <f t="shared" si="259"/>
        <v>13</v>
      </c>
      <c r="FR374" s="116" t="str">
        <f t="shared" si="260"/>
        <v>专属强化石3</v>
      </c>
      <c r="FS374" s="116">
        <f t="shared" si="261"/>
        <v>7</v>
      </c>
      <c r="FT374" s="116">
        <f t="shared" si="266"/>
        <v>0.02</v>
      </c>
      <c r="FU374" s="116">
        <f t="shared" si="267"/>
        <v>1</v>
      </c>
      <c r="FV374" s="116">
        <f t="shared" si="268"/>
        <v>79</v>
      </c>
      <c r="FW374" s="116">
        <f t="shared" si="269"/>
        <v>0</v>
      </c>
      <c r="FX374" s="116">
        <f t="shared" si="270"/>
        <v>1</v>
      </c>
      <c r="FY374" s="116">
        <f t="shared" si="271"/>
        <v>18</v>
      </c>
      <c r="FZ374" s="116">
        <f t="shared" si="272"/>
        <v>9.4999999999999998E-3</v>
      </c>
      <c r="GA374" s="116">
        <f t="shared" si="273"/>
        <v>1</v>
      </c>
      <c r="GB374" s="116">
        <f t="shared" si="274"/>
        <v>37</v>
      </c>
      <c r="GC374" s="116">
        <f t="shared" si="275"/>
        <v>3.8100000000000002E-2</v>
      </c>
      <c r="GD374" s="116">
        <f t="shared" si="276"/>
        <v>1</v>
      </c>
      <c r="GE374" s="116">
        <f t="shared" si="277"/>
        <v>79</v>
      </c>
    </row>
    <row r="375" spans="164:187" ht="16.5" x14ac:dyDescent="0.2">
      <c r="FH375" s="116">
        <v>370</v>
      </c>
      <c r="FI375" s="116">
        <f t="shared" si="262"/>
        <v>45</v>
      </c>
      <c r="FJ375" s="116">
        <f t="shared" si="255"/>
        <v>5</v>
      </c>
      <c r="FK375" s="116" t="str">
        <f t="shared" si="263"/>
        <v>项羽专属武器-魂珠-5 9级</v>
      </c>
      <c r="FL375" s="116">
        <f t="shared" si="264"/>
        <v>5</v>
      </c>
      <c r="FM375" s="116">
        <f t="shared" si="265"/>
        <v>9</v>
      </c>
      <c r="FN375" s="116" t="str">
        <f t="shared" si="256"/>
        <v>金币</v>
      </c>
      <c r="FO375" s="116">
        <f t="shared" si="257"/>
        <v>13000</v>
      </c>
      <c r="FP375" s="116" t="str">
        <f t="shared" si="258"/>
        <v>专属强化石2</v>
      </c>
      <c r="FQ375" s="116">
        <f t="shared" si="259"/>
        <v>17</v>
      </c>
      <c r="FR375" s="116" t="str">
        <f t="shared" si="260"/>
        <v>专属强化石3</v>
      </c>
      <c r="FS375" s="116">
        <f t="shared" si="261"/>
        <v>9</v>
      </c>
      <c r="FT375" s="116">
        <f t="shared" si="266"/>
        <v>0.02</v>
      </c>
      <c r="FU375" s="116">
        <f t="shared" si="267"/>
        <v>1</v>
      </c>
      <c r="FV375" s="116">
        <f t="shared" si="268"/>
        <v>99</v>
      </c>
      <c r="FW375" s="116">
        <f t="shared" si="269"/>
        <v>0</v>
      </c>
      <c r="FX375" s="116">
        <f t="shared" si="270"/>
        <v>1</v>
      </c>
      <c r="FY375" s="116">
        <f t="shared" si="271"/>
        <v>23</v>
      </c>
      <c r="FZ375" s="116">
        <f t="shared" si="272"/>
        <v>7.6E-3</v>
      </c>
      <c r="GA375" s="116">
        <f t="shared" si="273"/>
        <v>1</v>
      </c>
      <c r="GB375" s="116">
        <f t="shared" si="274"/>
        <v>46</v>
      </c>
      <c r="GC375" s="116">
        <f t="shared" si="275"/>
        <v>3.0300000000000001E-2</v>
      </c>
      <c r="GD375" s="116">
        <f t="shared" si="276"/>
        <v>1</v>
      </c>
      <c r="GE375" s="116">
        <f t="shared" si="277"/>
        <v>99</v>
      </c>
    </row>
    <row r="376" spans="164:187" ht="16.5" x14ac:dyDescent="0.2">
      <c r="FH376" s="116">
        <v>371</v>
      </c>
      <c r="FI376" s="116">
        <f t="shared" si="262"/>
        <v>0</v>
      </c>
      <c r="FJ376" s="116">
        <f t="shared" si="255"/>
        <v>5</v>
      </c>
      <c r="FK376" s="116" t="str">
        <f t="shared" si="263"/>
        <v>项羽专属武器-魂珠-6 0级</v>
      </c>
      <c r="FL376" s="116">
        <f t="shared" si="264"/>
        <v>6</v>
      </c>
      <c r="FM376" s="116">
        <f t="shared" si="265"/>
        <v>0</v>
      </c>
      <c r="FN376" s="116" t="str">
        <f t="shared" si="256"/>
        <v/>
      </c>
      <c r="FO376" s="116" t="str">
        <f t="shared" si="257"/>
        <v/>
      </c>
      <c r="FP376" s="116" t="str">
        <f t="shared" si="258"/>
        <v/>
      </c>
      <c r="FQ376" s="116" t="str">
        <f t="shared" si="259"/>
        <v/>
      </c>
      <c r="FR376" s="116" t="str">
        <f t="shared" si="260"/>
        <v/>
      </c>
      <c r="FS376" s="116" t="str">
        <f t="shared" si="261"/>
        <v/>
      </c>
      <c r="FT376" s="116" t="str">
        <f t="shared" si="266"/>
        <v/>
      </c>
      <c r="FU376" s="116" t="str">
        <f t="shared" si="267"/>
        <v/>
      </c>
      <c r="FV376" s="116" t="str">
        <f t="shared" si="268"/>
        <v/>
      </c>
      <c r="FW376" s="116" t="str">
        <f t="shared" si="269"/>
        <v/>
      </c>
      <c r="FX376" s="116" t="str">
        <f t="shared" si="270"/>
        <v/>
      </c>
      <c r="FY376" s="116" t="str">
        <f t="shared" si="271"/>
        <v/>
      </c>
      <c r="FZ376" s="116" t="str">
        <f t="shared" si="272"/>
        <v/>
      </c>
      <c r="GA376" s="116" t="str">
        <f t="shared" si="273"/>
        <v/>
      </c>
      <c r="GB376" s="116" t="str">
        <f t="shared" si="274"/>
        <v/>
      </c>
      <c r="GC376" s="116" t="str">
        <f t="shared" si="275"/>
        <v/>
      </c>
      <c r="GD376" s="116" t="str">
        <f t="shared" si="276"/>
        <v/>
      </c>
      <c r="GE376" s="116" t="str">
        <f t="shared" si="277"/>
        <v/>
      </c>
    </row>
    <row r="377" spans="164:187" ht="16.5" x14ac:dyDescent="0.2">
      <c r="FH377" s="116">
        <v>372</v>
      </c>
      <c r="FI377" s="116">
        <f t="shared" si="262"/>
        <v>46</v>
      </c>
      <c r="FJ377" s="116">
        <f t="shared" si="255"/>
        <v>5</v>
      </c>
      <c r="FK377" s="116" t="str">
        <f t="shared" si="263"/>
        <v>项羽专属武器-魂珠-6 1级</v>
      </c>
      <c r="FL377" s="116">
        <f t="shared" si="264"/>
        <v>6</v>
      </c>
      <c r="FM377" s="116">
        <f t="shared" si="265"/>
        <v>1</v>
      </c>
      <c r="FN377" s="116" t="str">
        <f t="shared" si="256"/>
        <v>金币</v>
      </c>
      <c r="FO377" s="116">
        <f t="shared" si="257"/>
        <v>6000</v>
      </c>
      <c r="FP377" s="116" t="str">
        <f t="shared" si="258"/>
        <v>专属强化石3</v>
      </c>
      <c r="FQ377" s="116">
        <f t="shared" si="259"/>
        <v>5</v>
      </c>
      <c r="FR377" s="116" t="str">
        <f t="shared" si="260"/>
        <v>专属强化石4</v>
      </c>
      <c r="FS377" s="116">
        <f t="shared" si="261"/>
        <v>1</v>
      </c>
      <c r="FT377" s="116">
        <f t="shared" si="266"/>
        <v>0.14000000000000001</v>
      </c>
      <c r="FU377" s="116">
        <f t="shared" si="267"/>
        <v>1</v>
      </c>
      <c r="FV377" s="116">
        <f t="shared" si="268"/>
        <v>10</v>
      </c>
      <c r="FW377" s="116">
        <f t="shared" si="269"/>
        <v>0</v>
      </c>
      <c r="FX377" s="116">
        <f t="shared" si="270"/>
        <v>1</v>
      </c>
      <c r="FY377" s="116">
        <f t="shared" si="271"/>
        <v>2</v>
      </c>
      <c r="FZ377" s="116">
        <f t="shared" si="272"/>
        <v>7.2099999999999997E-2</v>
      </c>
      <c r="GA377" s="116">
        <f t="shared" si="273"/>
        <v>1</v>
      </c>
      <c r="GB377" s="116">
        <f t="shared" si="274"/>
        <v>5</v>
      </c>
      <c r="GC377" s="116">
        <f t="shared" si="275"/>
        <v>0.28860000000000002</v>
      </c>
      <c r="GD377" s="116">
        <f t="shared" si="276"/>
        <v>1</v>
      </c>
      <c r="GE377" s="116">
        <f t="shared" si="277"/>
        <v>10</v>
      </c>
    </row>
    <row r="378" spans="164:187" ht="16.5" x14ac:dyDescent="0.2">
      <c r="FH378" s="116">
        <v>373</v>
      </c>
      <c r="FI378" s="116">
        <f t="shared" si="262"/>
        <v>47</v>
      </c>
      <c r="FJ378" s="116">
        <f t="shared" si="255"/>
        <v>5</v>
      </c>
      <c r="FK378" s="116" t="str">
        <f t="shared" si="263"/>
        <v>项羽专属武器-魂珠-6 2级</v>
      </c>
      <c r="FL378" s="116">
        <f t="shared" si="264"/>
        <v>6</v>
      </c>
      <c r="FM378" s="116">
        <f t="shared" si="265"/>
        <v>2</v>
      </c>
      <c r="FN378" s="116" t="str">
        <f t="shared" si="256"/>
        <v>金币</v>
      </c>
      <c r="FO378" s="116">
        <f t="shared" si="257"/>
        <v>7000</v>
      </c>
      <c r="FP378" s="116" t="str">
        <f t="shared" si="258"/>
        <v>专属强化石3</v>
      </c>
      <c r="FQ378" s="116">
        <f t="shared" si="259"/>
        <v>9</v>
      </c>
      <c r="FR378" s="116" t="str">
        <f t="shared" si="260"/>
        <v>专属强化石4</v>
      </c>
      <c r="FS378" s="116">
        <f t="shared" si="261"/>
        <v>2</v>
      </c>
      <c r="FT378" s="116">
        <f t="shared" si="266"/>
        <v>0.14000000000000001</v>
      </c>
      <c r="FU378" s="116">
        <f t="shared" si="267"/>
        <v>1</v>
      </c>
      <c r="FV378" s="116">
        <f t="shared" si="268"/>
        <v>10</v>
      </c>
      <c r="FW378" s="116">
        <f t="shared" si="269"/>
        <v>0</v>
      </c>
      <c r="FX378" s="116">
        <f t="shared" si="270"/>
        <v>1</v>
      </c>
      <c r="FY378" s="116">
        <f t="shared" si="271"/>
        <v>2</v>
      </c>
      <c r="FZ378" s="116">
        <f t="shared" si="272"/>
        <v>7.2099999999999997E-2</v>
      </c>
      <c r="GA378" s="116">
        <f t="shared" si="273"/>
        <v>1</v>
      </c>
      <c r="GB378" s="116">
        <f t="shared" si="274"/>
        <v>5</v>
      </c>
      <c r="GC378" s="116">
        <f t="shared" si="275"/>
        <v>0.28860000000000002</v>
      </c>
      <c r="GD378" s="116">
        <f t="shared" si="276"/>
        <v>1</v>
      </c>
      <c r="GE378" s="116">
        <f t="shared" si="277"/>
        <v>10</v>
      </c>
    </row>
    <row r="379" spans="164:187" ht="16.5" x14ac:dyDescent="0.2">
      <c r="FH379" s="116">
        <v>374</v>
      </c>
      <c r="FI379" s="116">
        <f t="shared" si="262"/>
        <v>48</v>
      </c>
      <c r="FJ379" s="116">
        <f t="shared" si="255"/>
        <v>5</v>
      </c>
      <c r="FK379" s="116" t="str">
        <f t="shared" si="263"/>
        <v>项羽专属武器-魂珠-6 3级</v>
      </c>
      <c r="FL379" s="116">
        <f t="shared" si="264"/>
        <v>6</v>
      </c>
      <c r="FM379" s="116">
        <f t="shared" si="265"/>
        <v>3</v>
      </c>
      <c r="FN379" s="116" t="str">
        <f t="shared" si="256"/>
        <v>金币</v>
      </c>
      <c r="FO379" s="116">
        <f t="shared" si="257"/>
        <v>8000</v>
      </c>
      <c r="FP379" s="116" t="str">
        <f t="shared" si="258"/>
        <v>专属强化石3</v>
      </c>
      <c r="FQ379" s="116">
        <f t="shared" si="259"/>
        <v>9</v>
      </c>
      <c r="FR379" s="116" t="str">
        <f t="shared" si="260"/>
        <v>专属强化石4</v>
      </c>
      <c r="FS379" s="116">
        <f t="shared" si="261"/>
        <v>2</v>
      </c>
      <c r="FT379" s="116">
        <f t="shared" si="266"/>
        <v>0.1</v>
      </c>
      <c r="FU379" s="116">
        <f t="shared" si="267"/>
        <v>1</v>
      </c>
      <c r="FV379" s="116">
        <f t="shared" si="268"/>
        <v>16</v>
      </c>
      <c r="FW379" s="116">
        <f t="shared" si="269"/>
        <v>0</v>
      </c>
      <c r="FX379" s="116">
        <f t="shared" si="270"/>
        <v>1</v>
      </c>
      <c r="FY379" s="116">
        <f t="shared" si="271"/>
        <v>4</v>
      </c>
      <c r="FZ379" s="116">
        <f t="shared" si="272"/>
        <v>4.8099999999999997E-2</v>
      </c>
      <c r="GA379" s="116">
        <f t="shared" si="273"/>
        <v>1</v>
      </c>
      <c r="GB379" s="116">
        <f t="shared" si="274"/>
        <v>7</v>
      </c>
      <c r="GC379" s="116">
        <f t="shared" si="275"/>
        <v>0.19239999999999999</v>
      </c>
      <c r="GD379" s="116">
        <f t="shared" si="276"/>
        <v>1</v>
      </c>
      <c r="GE379" s="116">
        <f t="shared" si="277"/>
        <v>16</v>
      </c>
    </row>
    <row r="380" spans="164:187" ht="16.5" x14ac:dyDescent="0.2">
      <c r="FH380" s="116">
        <v>375</v>
      </c>
      <c r="FI380" s="116">
        <f t="shared" si="262"/>
        <v>49</v>
      </c>
      <c r="FJ380" s="116">
        <f t="shared" si="255"/>
        <v>5</v>
      </c>
      <c r="FK380" s="116" t="str">
        <f t="shared" si="263"/>
        <v>项羽专属武器-魂珠-6 4级</v>
      </c>
      <c r="FL380" s="116">
        <f t="shared" si="264"/>
        <v>6</v>
      </c>
      <c r="FM380" s="116">
        <f t="shared" si="265"/>
        <v>4</v>
      </c>
      <c r="FN380" s="116" t="str">
        <f t="shared" si="256"/>
        <v>金币</v>
      </c>
      <c r="FO380" s="116">
        <f t="shared" si="257"/>
        <v>9000</v>
      </c>
      <c r="FP380" s="116" t="str">
        <f t="shared" si="258"/>
        <v>专属强化石3</v>
      </c>
      <c r="FQ380" s="116">
        <f t="shared" si="259"/>
        <v>14</v>
      </c>
      <c r="FR380" s="116" t="str">
        <f t="shared" si="260"/>
        <v>专属强化石4</v>
      </c>
      <c r="FS380" s="116">
        <f t="shared" si="261"/>
        <v>3</v>
      </c>
      <c r="FT380" s="116">
        <f t="shared" si="266"/>
        <v>0.09</v>
      </c>
      <c r="FU380" s="116">
        <f t="shared" si="267"/>
        <v>1</v>
      </c>
      <c r="FV380" s="116">
        <f t="shared" si="268"/>
        <v>17</v>
      </c>
      <c r="FW380" s="116">
        <f t="shared" si="269"/>
        <v>0</v>
      </c>
      <c r="FX380" s="116">
        <f t="shared" si="270"/>
        <v>1</v>
      </c>
      <c r="FY380" s="116">
        <f t="shared" si="271"/>
        <v>4</v>
      </c>
      <c r="FZ380" s="116">
        <f t="shared" si="272"/>
        <v>4.3299999999999998E-2</v>
      </c>
      <c r="GA380" s="116">
        <f t="shared" si="273"/>
        <v>1</v>
      </c>
      <c r="GB380" s="116">
        <f t="shared" si="274"/>
        <v>8</v>
      </c>
      <c r="GC380" s="116">
        <f t="shared" si="275"/>
        <v>0.1731</v>
      </c>
      <c r="GD380" s="116">
        <f t="shared" si="276"/>
        <v>1</v>
      </c>
      <c r="GE380" s="116">
        <f t="shared" si="277"/>
        <v>17</v>
      </c>
    </row>
    <row r="381" spans="164:187" ht="16.5" x14ac:dyDescent="0.2">
      <c r="FH381" s="116">
        <v>376</v>
      </c>
      <c r="FI381" s="116">
        <f t="shared" si="262"/>
        <v>50</v>
      </c>
      <c r="FJ381" s="116">
        <f t="shared" si="255"/>
        <v>5</v>
      </c>
      <c r="FK381" s="116" t="str">
        <f t="shared" si="263"/>
        <v>项羽专属武器-魂珠-6 5级</v>
      </c>
      <c r="FL381" s="116">
        <f t="shared" si="264"/>
        <v>6</v>
      </c>
      <c r="FM381" s="116">
        <f t="shared" si="265"/>
        <v>5</v>
      </c>
      <c r="FN381" s="116" t="str">
        <f t="shared" si="256"/>
        <v>金币</v>
      </c>
      <c r="FO381" s="116">
        <f t="shared" si="257"/>
        <v>10000</v>
      </c>
      <c r="FP381" s="116" t="str">
        <f t="shared" si="258"/>
        <v>专属强化石3</v>
      </c>
      <c r="FQ381" s="116">
        <f t="shared" si="259"/>
        <v>14</v>
      </c>
      <c r="FR381" s="116" t="str">
        <f t="shared" si="260"/>
        <v>专属强化石4</v>
      </c>
      <c r="FS381" s="116">
        <f t="shared" si="261"/>
        <v>3</v>
      </c>
      <c r="FT381" s="116">
        <f t="shared" si="266"/>
        <v>0.05</v>
      </c>
      <c r="FU381" s="116">
        <f t="shared" si="267"/>
        <v>1</v>
      </c>
      <c r="FV381" s="116">
        <f t="shared" si="268"/>
        <v>28</v>
      </c>
      <c r="FW381" s="116">
        <f t="shared" si="269"/>
        <v>0</v>
      </c>
      <c r="FX381" s="116">
        <f t="shared" si="270"/>
        <v>1</v>
      </c>
      <c r="FY381" s="116">
        <f t="shared" si="271"/>
        <v>6</v>
      </c>
      <c r="FZ381" s="116">
        <f t="shared" si="272"/>
        <v>2.7099999999999999E-2</v>
      </c>
      <c r="GA381" s="116">
        <f t="shared" si="273"/>
        <v>1</v>
      </c>
      <c r="GB381" s="116">
        <f t="shared" si="274"/>
        <v>13</v>
      </c>
      <c r="GC381" s="116">
        <f t="shared" si="275"/>
        <v>0.1082</v>
      </c>
      <c r="GD381" s="116">
        <f t="shared" si="276"/>
        <v>1</v>
      </c>
      <c r="GE381" s="116">
        <f t="shared" si="277"/>
        <v>28</v>
      </c>
    </row>
    <row r="382" spans="164:187" ht="16.5" x14ac:dyDescent="0.2">
      <c r="FH382" s="116">
        <v>377</v>
      </c>
      <c r="FI382" s="116">
        <f t="shared" si="262"/>
        <v>51</v>
      </c>
      <c r="FJ382" s="116">
        <f t="shared" si="255"/>
        <v>5</v>
      </c>
      <c r="FK382" s="116" t="str">
        <f t="shared" si="263"/>
        <v>项羽专属武器-魂珠-6 6级</v>
      </c>
      <c r="FL382" s="116">
        <f t="shared" si="264"/>
        <v>6</v>
      </c>
      <c r="FM382" s="116">
        <f t="shared" si="265"/>
        <v>6</v>
      </c>
      <c r="FN382" s="116" t="str">
        <f t="shared" si="256"/>
        <v>金币</v>
      </c>
      <c r="FO382" s="116">
        <f t="shared" si="257"/>
        <v>11000</v>
      </c>
      <c r="FP382" s="116" t="str">
        <f t="shared" si="258"/>
        <v>专属强化石3</v>
      </c>
      <c r="FQ382" s="116">
        <f t="shared" si="259"/>
        <v>19</v>
      </c>
      <c r="FR382" s="116" t="str">
        <f t="shared" si="260"/>
        <v>专属强化石4</v>
      </c>
      <c r="FS382" s="116">
        <f t="shared" si="261"/>
        <v>4</v>
      </c>
      <c r="FT382" s="116">
        <f t="shared" si="266"/>
        <v>0.04</v>
      </c>
      <c r="FU382" s="116">
        <f t="shared" si="267"/>
        <v>1</v>
      </c>
      <c r="FV382" s="116">
        <f t="shared" si="268"/>
        <v>34</v>
      </c>
      <c r="FW382" s="116">
        <f t="shared" si="269"/>
        <v>0</v>
      </c>
      <c r="FX382" s="116">
        <f t="shared" si="270"/>
        <v>1</v>
      </c>
      <c r="FY382" s="116">
        <f t="shared" si="271"/>
        <v>8</v>
      </c>
      <c r="FZ382" s="116">
        <f t="shared" si="272"/>
        <v>2.2200000000000001E-2</v>
      </c>
      <c r="GA382" s="116">
        <f t="shared" si="273"/>
        <v>1</v>
      </c>
      <c r="GB382" s="116">
        <f t="shared" si="274"/>
        <v>16</v>
      </c>
      <c r="GC382" s="116">
        <f t="shared" si="275"/>
        <v>8.8800000000000004E-2</v>
      </c>
      <c r="GD382" s="116">
        <f t="shared" si="276"/>
        <v>1</v>
      </c>
      <c r="GE382" s="116">
        <f t="shared" si="277"/>
        <v>34</v>
      </c>
    </row>
    <row r="383" spans="164:187" ht="16.5" x14ac:dyDescent="0.2">
      <c r="FH383" s="116">
        <v>378</v>
      </c>
      <c r="FI383" s="116">
        <f t="shared" si="262"/>
        <v>52</v>
      </c>
      <c r="FJ383" s="116">
        <f t="shared" si="255"/>
        <v>5</v>
      </c>
      <c r="FK383" s="116" t="str">
        <f t="shared" si="263"/>
        <v>项羽专属武器-魂珠-6 7级</v>
      </c>
      <c r="FL383" s="116">
        <f t="shared" si="264"/>
        <v>6</v>
      </c>
      <c r="FM383" s="116">
        <f t="shared" si="265"/>
        <v>7</v>
      </c>
      <c r="FN383" s="116" t="str">
        <f t="shared" si="256"/>
        <v>金币</v>
      </c>
      <c r="FO383" s="116">
        <f t="shared" si="257"/>
        <v>12000</v>
      </c>
      <c r="FP383" s="116" t="str">
        <f t="shared" si="258"/>
        <v>专属强化石3</v>
      </c>
      <c r="FQ383" s="116">
        <f t="shared" si="259"/>
        <v>24</v>
      </c>
      <c r="FR383" s="116" t="str">
        <f t="shared" si="260"/>
        <v>专属强化石4</v>
      </c>
      <c r="FS383" s="116">
        <f t="shared" si="261"/>
        <v>5</v>
      </c>
      <c r="FT383" s="116">
        <f t="shared" si="266"/>
        <v>0.03</v>
      </c>
      <c r="FU383" s="116">
        <f t="shared" si="267"/>
        <v>1</v>
      </c>
      <c r="FV383" s="116">
        <f t="shared" si="268"/>
        <v>44</v>
      </c>
      <c r="FW383" s="116">
        <f t="shared" si="269"/>
        <v>0</v>
      </c>
      <c r="FX383" s="116">
        <f t="shared" si="270"/>
        <v>1</v>
      </c>
      <c r="FY383" s="116">
        <f t="shared" si="271"/>
        <v>10</v>
      </c>
      <c r="FZ383" s="116">
        <f t="shared" si="272"/>
        <v>1.72E-2</v>
      </c>
      <c r="GA383" s="116">
        <f t="shared" si="273"/>
        <v>1</v>
      </c>
      <c r="GB383" s="116">
        <f t="shared" si="274"/>
        <v>20</v>
      </c>
      <c r="GC383" s="116">
        <f t="shared" si="275"/>
        <v>6.8699999999999997E-2</v>
      </c>
      <c r="GD383" s="116">
        <f t="shared" si="276"/>
        <v>1</v>
      </c>
      <c r="GE383" s="116">
        <f t="shared" si="277"/>
        <v>44</v>
      </c>
    </row>
    <row r="384" spans="164:187" ht="16.5" x14ac:dyDescent="0.2">
      <c r="FH384" s="116">
        <v>379</v>
      </c>
      <c r="FI384" s="116">
        <f t="shared" si="262"/>
        <v>53</v>
      </c>
      <c r="FJ384" s="116">
        <f t="shared" si="255"/>
        <v>5</v>
      </c>
      <c r="FK384" s="116" t="str">
        <f t="shared" si="263"/>
        <v>项羽专属武器-魂珠-6 8级</v>
      </c>
      <c r="FL384" s="116">
        <f t="shared" si="264"/>
        <v>6</v>
      </c>
      <c r="FM384" s="116">
        <f t="shared" si="265"/>
        <v>8</v>
      </c>
      <c r="FN384" s="116" t="str">
        <f t="shared" si="256"/>
        <v>金币</v>
      </c>
      <c r="FO384" s="116">
        <f t="shared" si="257"/>
        <v>13000</v>
      </c>
      <c r="FP384" s="116" t="str">
        <f t="shared" si="258"/>
        <v>专属强化石3</v>
      </c>
      <c r="FQ384" s="116">
        <f t="shared" si="259"/>
        <v>33</v>
      </c>
      <c r="FR384" s="116" t="str">
        <f t="shared" si="260"/>
        <v>专属强化石4</v>
      </c>
      <c r="FS384" s="116">
        <f t="shared" si="261"/>
        <v>7</v>
      </c>
      <c r="FT384" s="116">
        <f t="shared" si="266"/>
        <v>0.03</v>
      </c>
      <c r="FU384" s="116">
        <f t="shared" si="267"/>
        <v>1</v>
      </c>
      <c r="FV384" s="116">
        <f t="shared" si="268"/>
        <v>50</v>
      </c>
      <c r="FW384" s="116">
        <f t="shared" si="269"/>
        <v>0</v>
      </c>
      <c r="FX384" s="116">
        <f t="shared" si="270"/>
        <v>1</v>
      </c>
      <c r="FY384" s="116">
        <f t="shared" si="271"/>
        <v>12</v>
      </c>
      <c r="FZ384" s="116">
        <f t="shared" si="272"/>
        <v>1.49E-2</v>
      </c>
      <c r="GA384" s="116">
        <f t="shared" si="273"/>
        <v>1</v>
      </c>
      <c r="GB384" s="116">
        <f t="shared" si="274"/>
        <v>24</v>
      </c>
      <c r="GC384" s="116">
        <f t="shared" si="275"/>
        <v>5.9400000000000001E-2</v>
      </c>
      <c r="GD384" s="116">
        <f t="shared" si="276"/>
        <v>1</v>
      </c>
      <c r="GE384" s="116">
        <f t="shared" si="277"/>
        <v>50</v>
      </c>
    </row>
    <row r="385" spans="164:187" ht="16.5" x14ac:dyDescent="0.2">
      <c r="FH385" s="116">
        <v>380</v>
      </c>
      <c r="FI385" s="116">
        <f t="shared" si="262"/>
        <v>54</v>
      </c>
      <c r="FJ385" s="116">
        <f t="shared" si="255"/>
        <v>5</v>
      </c>
      <c r="FK385" s="116" t="str">
        <f t="shared" si="263"/>
        <v>项羽专属武器-魂珠-6 9级</v>
      </c>
      <c r="FL385" s="116">
        <f t="shared" si="264"/>
        <v>6</v>
      </c>
      <c r="FM385" s="116">
        <f t="shared" si="265"/>
        <v>9</v>
      </c>
      <c r="FN385" s="116" t="str">
        <f t="shared" si="256"/>
        <v>金币</v>
      </c>
      <c r="FO385" s="116">
        <f t="shared" si="257"/>
        <v>14000</v>
      </c>
      <c r="FP385" s="116" t="str">
        <f t="shared" si="258"/>
        <v>专属强化石3</v>
      </c>
      <c r="FQ385" s="116">
        <f t="shared" si="259"/>
        <v>38</v>
      </c>
      <c r="FR385" s="116" t="str">
        <f t="shared" si="260"/>
        <v>专属强化石4</v>
      </c>
      <c r="FS385" s="116">
        <f t="shared" si="261"/>
        <v>8</v>
      </c>
      <c r="FT385" s="116">
        <f t="shared" si="266"/>
        <v>0.02</v>
      </c>
      <c r="FU385" s="116">
        <f t="shared" si="267"/>
        <v>1</v>
      </c>
      <c r="FV385" s="116">
        <f t="shared" si="268"/>
        <v>71</v>
      </c>
      <c r="FW385" s="116">
        <f t="shared" si="269"/>
        <v>0</v>
      </c>
      <c r="FX385" s="116">
        <f t="shared" si="270"/>
        <v>1</v>
      </c>
      <c r="FY385" s="116">
        <f t="shared" si="271"/>
        <v>17</v>
      </c>
      <c r="FZ385" s="116">
        <f t="shared" si="272"/>
        <v>1.0500000000000001E-2</v>
      </c>
      <c r="GA385" s="116">
        <f t="shared" si="273"/>
        <v>1</v>
      </c>
      <c r="GB385" s="116">
        <f t="shared" si="274"/>
        <v>33</v>
      </c>
      <c r="GC385" s="116">
        <f t="shared" si="275"/>
        <v>4.2000000000000003E-2</v>
      </c>
      <c r="GD385" s="116">
        <f t="shared" si="276"/>
        <v>1</v>
      </c>
      <c r="GE385" s="116">
        <f t="shared" si="277"/>
        <v>71</v>
      </c>
    </row>
    <row r="386" spans="164:187" ht="16.5" x14ac:dyDescent="0.2">
      <c r="FH386" s="116">
        <v>381</v>
      </c>
      <c r="FI386" s="116">
        <f t="shared" si="262"/>
        <v>0</v>
      </c>
      <c r="FJ386" s="116">
        <f t="shared" si="255"/>
        <v>5</v>
      </c>
      <c r="FK386" s="116" t="str">
        <f t="shared" si="263"/>
        <v>项羽专属武器-魂珠-7 0级</v>
      </c>
      <c r="FL386" s="116">
        <f t="shared" si="264"/>
        <v>7</v>
      </c>
      <c r="FM386" s="116">
        <f t="shared" si="265"/>
        <v>0</v>
      </c>
      <c r="FN386" s="116" t="str">
        <f t="shared" si="256"/>
        <v/>
      </c>
      <c r="FO386" s="116" t="str">
        <f t="shared" si="257"/>
        <v/>
      </c>
      <c r="FP386" s="116" t="str">
        <f t="shared" si="258"/>
        <v/>
      </c>
      <c r="FQ386" s="116" t="str">
        <f t="shared" si="259"/>
        <v/>
      </c>
      <c r="FR386" s="116" t="str">
        <f t="shared" si="260"/>
        <v/>
      </c>
      <c r="FS386" s="116" t="str">
        <f t="shared" si="261"/>
        <v/>
      </c>
      <c r="FT386" s="116" t="str">
        <f t="shared" si="266"/>
        <v/>
      </c>
      <c r="FU386" s="116" t="str">
        <f t="shared" si="267"/>
        <v/>
      </c>
      <c r="FV386" s="116" t="str">
        <f t="shared" si="268"/>
        <v/>
      </c>
      <c r="FW386" s="116" t="str">
        <f t="shared" si="269"/>
        <v/>
      </c>
      <c r="FX386" s="116" t="str">
        <f t="shared" si="270"/>
        <v/>
      </c>
      <c r="FY386" s="116" t="str">
        <f t="shared" si="271"/>
        <v/>
      </c>
      <c r="FZ386" s="116" t="str">
        <f t="shared" si="272"/>
        <v/>
      </c>
      <c r="GA386" s="116" t="str">
        <f t="shared" si="273"/>
        <v/>
      </c>
      <c r="GB386" s="116" t="str">
        <f t="shared" si="274"/>
        <v/>
      </c>
      <c r="GC386" s="116" t="str">
        <f t="shared" si="275"/>
        <v/>
      </c>
      <c r="GD386" s="116" t="str">
        <f t="shared" si="276"/>
        <v/>
      </c>
      <c r="GE386" s="116" t="str">
        <f t="shared" si="277"/>
        <v/>
      </c>
    </row>
    <row r="387" spans="164:187" ht="16.5" x14ac:dyDescent="0.2">
      <c r="FH387" s="116">
        <v>382</v>
      </c>
      <c r="FI387" s="116">
        <f t="shared" si="262"/>
        <v>55</v>
      </c>
      <c r="FJ387" s="116">
        <f t="shared" si="255"/>
        <v>5</v>
      </c>
      <c r="FK387" s="116" t="str">
        <f t="shared" si="263"/>
        <v>项羽专属武器-魂珠-7 1级</v>
      </c>
      <c r="FL387" s="116">
        <f t="shared" si="264"/>
        <v>7</v>
      </c>
      <c r="FM387" s="116">
        <f t="shared" si="265"/>
        <v>1</v>
      </c>
      <c r="FN387" s="116" t="str">
        <f t="shared" si="256"/>
        <v>金币</v>
      </c>
      <c r="FO387" s="116">
        <f t="shared" si="257"/>
        <v>7000</v>
      </c>
      <c r="FP387" s="116" t="str">
        <f t="shared" si="258"/>
        <v>专属强化石3</v>
      </c>
      <c r="FQ387" s="116">
        <f t="shared" si="259"/>
        <v>6</v>
      </c>
      <c r="FR387" s="116" t="str">
        <f t="shared" si="260"/>
        <v>专属强化石4</v>
      </c>
      <c r="FS387" s="116">
        <f t="shared" si="261"/>
        <v>2</v>
      </c>
      <c r="FT387" s="116">
        <f t="shared" si="266"/>
        <v>0.17</v>
      </c>
      <c r="FU387" s="116">
        <f t="shared" si="267"/>
        <v>1</v>
      </c>
      <c r="FV387" s="116">
        <f t="shared" si="268"/>
        <v>9</v>
      </c>
      <c r="FW387" s="116">
        <f t="shared" si="269"/>
        <v>0</v>
      </c>
      <c r="FX387" s="116">
        <f t="shared" si="270"/>
        <v>1</v>
      </c>
      <c r="FY387" s="116">
        <f t="shared" si="271"/>
        <v>2</v>
      </c>
      <c r="FZ387" s="116">
        <f t="shared" si="272"/>
        <v>8.6599999999999996E-2</v>
      </c>
      <c r="GA387" s="116">
        <f t="shared" si="273"/>
        <v>1</v>
      </c>
      <c r="GB387" s="116">
        <f t="shared" si="274"/>
        <v>4</v>
      </c>
      <c r="GC387" s="116">
        <f t="shared" si="275"/>
        <v>0.3463</v>
      </c>
      <c r="GD387" s="116">
        <f t="shared" si="276"/>
        <v>1</v>
      </c>
      <c r="GE387" s="116">
        <f t="shared" si="277"/>
        <v>9</v>
      </c>
    </row>
    <row r="388" spans="164:187" ht="16.5" x14ac:dyDescent="0.2">
      <c r="FH388" s="116">
        <v>383</v>
      </c>
      <c r="FI388" s="116">
        <f t="shared" si="262"/>
        <v>56</v>
      </c>
      <c r="FJ388" s="116">
        <f t="shared" si="255"/>
        <v>5</v>
      </c>
      <c r="FK388" s="116" t="str">
        <f t="shared" si="263"/>
        <v>项羽专属武器-魂珠-7 2级</v>
      </c>
      <c r="FL388" s="116">
        <f t="shared" si="264"/>
        <v>7</v>
      </c>
      <c r="FM388" s="116">
        <f t="shared" si="265"/>
        <v>2</v>
      </c>
      <c r="FN388" s="116" t="str">
        <f t="shared" si="256"/>
        <v>金币</v>
      </c>
      <c r="FO388" s="116">
        <f t="shared" si="257"/>
        <v>8000</v>
      </c>
      <c r="FP388" s="116" t="str">
        <f t="shared" si="258"/>
        <v>专属强化石3</v>
      </c>
      <c r="FQ388" s="116">
        <f t="shared" si="259"/>
        <v>6</v>
      </c>
      <c r="FR388" s="116" t="str">
        <f t="shared" si="260"/>
        <v>专属强化石4</v>
      </c>
      <c r="FS388" s="116">
        <f t="shared" si="261"/>
        <v>2</v>
      </c>
      <c r="FT388" s="116">
        <f t="shared" si="266"/>
        <v>0.09</v>
      </c>
      <c r="FU388" s="116">
        <f t="shared" si="267"/>
        <v>1</v>
      </c>
      <c r="FV388" s="116">
        <f t="shared" si="268"/>
        <v>17</v>
      </c>
      <c r="FW388" s="116">
        <f t="shared" si="269"/>
        <v>0</v>
      </c>
      <c r="FX388" s="116">
        <f t="shared" si="270"/>
        <v>1</v>
      </c>
      <c r="FY388" s="116">
        <f t="shared" si="271"/>
        <v>4</v>
      </c>
      <c r="FZ388" s="116">
        <f t="shared" si="272"/>
        <v>4.3299999999999998E-2</v>
      </c>
      <c r="GA388" s="116">
        <f t="shared" si="273"/>
        <v>1</v>
      </c>
      <c r="GB388" s="116">
        <f t="shared" si="274"/>
        <v>8</v>
      </c>
      <c r="GC388" s="116">
        <f t="shared" si="275"/>
        <v>0.1731</v>
      </c>
      <c r="GD388" s="116">
        <f t="shared" si="276"/>
        <v>1</v>
      </c>
      <c r="GE388" s="116">
        <f t="shared" si="277"/>
        <v>17</v>
      </c>
    </row>
    <row r="389" spans="164:187" ht="16.5" x14ac:dyDescent="0.2">
      <c r="FH389" s="116">
        <v>384</v>
      </c>
      <c r="FI389" s="116">
        <f t="shared" si="262"/>
        <v>57</v>
      </c>
      <c r="FJ389" s="116">
        <f t="shared" si="255"/>
        <v>5</v>
      </c>
      <c r="FK389" s="116" t="str">
        <f t="shared" si="263"/>
        <v>项羽专属武器-魂珠-7 3级</v>
      </c>
      <c r="FL389" s="116">
        <f t="shared" si="264"/>
        <v>7</v>
      </c>
      <c r="FM389" s="116">
        <f t="shared" si="265"/>
        <v>3</v>
      </c>
      <c r="FN389" s="116" t="str">
        <f t="shared" si="256"/>
        <v>金币</v>
      </c>
      <c r="FO389" s="116">
        <f t="shared" si="257"/>
        <v>9000</v>
      </c>
      <c r="FP389" s="116" t="str">
        <f t="shared" si="258"/>
        <v>专属强化石3</v>
      </c>
      <c r="FQ389" s="116">
        <f t="shared" si="259"/>
        <v>8</v>
      </c>
      <c r="FR389" s="116" t="str">
        <f t="shared" si="260"/>
        <v>专属强化石4</v>
      </c>
      <c r="FS389" s="116">
        <f t="shared" si="261"/>
        <v>3</v>
      </c>
      <c r="FT389" s="116">
        <f t="shared" si="266"/>
        <v>0.09</v>
      </c>
      <c r="FU389" s="116">
        <f t="shared" si="267"/>
        <v>1</v>
      </c>
      <c r="FV389" s="116">
        <f t="shared" si="268"/>
        <v>17</v>
      </c>
      <c r="FW389" s="116">
        <f t="shared" si="269"/>
        <v>0</v>
      </c>
      <c r="FX389" s="116">
        <f t="shared" si="270"/>
        <v>1</v>
      </c>
      <c r="FY389" s="116">
        <f t="shared" si="271"/>
        <v>4</v>
      </c>
      <c r="FZ389" s="116">
        <f t="shared" si="272"/>
        <v>4.3299999999999998E-2</v>
      </c>
      <c r="GA389" s="116">
        <f t="shared" si="273"/>
        <v>1</v>
      </c>
      <c r="GB389" s="116">
        <f t="shared" si="274"/>
        <v>8</v>
      </c>
      <c r="GC389" s="116">
        <f t="shared" si="275"/>
        <v>0.1731</v>
      </c>
      <c r="GD389" s="116">
        <f t="shared" si="276"/>
        <v>1</v>
      </c>
      <c r="GE389" s="116">
        <f t="shared" si="277"/>
        <v>17</v>
      </c>
    </row>
    <row r="390" spans="164:187" ht="16.5" x14ac:dyDescent="0.2">
      <c r="FH390" s="116">
        <v>385</v>
      </c>
      <c r="FI390" s="116">
        <f t="shared" si="262"/>
        <v>58</v>
      </c>
      <c r="FJ390" s="116">
        <f t="shared" si="255"/>
        <v>5</v>
      </c>
      <c r="FK390" s="116" t="str">
        <f t="shared" si="263"/>
        <v>项羽专属武器-魂珠-7 4级</v>
      </c>
      <c r="FL390" s="116">
        <f t="shared" si="264"/>
        <v>7</v>
      </c>
      <c r="FM390" s="116">
        <f t="shared" si="265"/>
        <v>4</v>
      </c>
      <c r="FN390" s="116" t="str">
        <f t="shared" si="256"/>
        <v>金币</v>
      </c>
      <c r="FO390" s="116">
        <f t="shared" si="257"/>
        <v>10000</v>
      </c>
      <c r="FP390" s="116" t="str">
        <f t="shared" si="258"/>
        <v>专属强化石3</v>
      </c>
      <c r="FQ390" s="116">
        <f t="shared" si="259"/>
        <v>11</v>
      </c>
      <c r="FR390" s="116" t="str">
        <f t="shared" si="260"/>
        <v>专属强化石4</v>
      </c>
      <c r="FS390" s="116">
        <f t="shared" si="261"/>
        <v>4</v>
      </c>
      <c r="FT390" s="116">
        <f t="shared" si="266"/>
        <v>7.0000000000000007E-2</v>
      </c>
      <c r="FU390" s="116">
        <f t="shared" si="267"/>
        <v>1</v>
      </c>
      <c r="FV390" s="116">
        <f t="shared" si="268"/>
        <v>22</v>
      </c>
      <c r="FW390" s="116">
        <f t="shared" si="269"/>
        <v>0</v>
      </c>
      <c r="FX390" s="116">
        <f t="shared" si="270"/>
        <v>1</v>
      </c>
      <c r="FY390" s="116">
        <f t="shared" si="271"/>
        <v>5</v>
      </c>
      <c r="FZ390" s="116">
        <f t="shared" si="272"/>
        <v>3.4599999999999999E-2</v>
      </c>
      <c r="GA390" s="116">
        <f t="shared" si="273"/>
        <v>1</v>
      </c>
      <c r="GB390" s="116">
        <f t="shared" si="274"/>
        <v>10</v>
      </c>
      <c r="GC390" s="116">
        <f t="shared" si="275"/>
        <v>0.13850000000000001</v>
      </c>
      <c r="GD390" s="116">
        <f t="shared" si="276"/>
        <v>1</v>
      </c>
      <c r="GE390" s="116">
        <f t="shared" si="277"/>
        <v>22</v>
      </c>
    </row>
    <row r="391" spans="164:187" ht="16.5" x14ac:dyDescent="0.2">
      <c r="FH391" s="116">
        <v>386</v>
      </c>
      <c r="FI391" s="116">
        <f t="shared" si="262"/>
        <v>59</v>
      </c>
      <c r="FJ391" s="116">
        <f t="shared" ref="FJ391:FJ454" si="278">INT((FH391-1)/80+1)</f>
        <v>5</v>
      </c>
      <c r="FK391" s="116" t="str">
        <f t="shared" si="263"/>
        <v>项羽专属武器-魂珠-7 5级</v>
      </c>
      <c r="FL391" s="116">
        <f t="shared" si="264"/>
        <v>7</v>
      </c>
      <c r="FM391" s="116">
        <f t="shared" si="265"/>
        <v>5</v>
      </c>
      <c r="FN391" s="116" t="str">
        <f t="shared" ref="FN391:FN454" si="279">IF($FM391&gt;0,IF(INDEX($EC$6:$EC$77,$FI391)&gt;=FN$3,INDEX(ED$6:ED$77,$FI391),""),"")</f>
        <v>金币</v>
      </c>
      <c r="FO391" s="116">
        <f t="shared" ref="FO391:FO454" si="280">IF($FM391&gt;0,IF(INDEX($EC$6:$EC$77,$FI391)&gt;=FO$3,INDEX(EE$6:EE$77,$FI391),""),"")</f>
        <v>11000</v>
      </c>
      <c r="FP391" s="116" t="str">
        <f t="shared" ref="FP391:FP454" si="281">IF($FM391&gt;0,IF(INDEX($EC$6:$EC$77,$FI391)&gt;=FP$3,INDEX(EF$6:EF$77,$FI391),""),"")</f>
        <v>专属强化石3</v>
      </c>
      <c r="FQ391" s="116">
        <f t="shared" ref="FQ391:FQ454" si="282">IF($FM391&gt;0,IF(INDEX($EC$6:$EC$77,$FI391)&gt;=FQ$3,INDEX(EG$6:EG$77,$FI391),""),"")</f>
        <v>11</v>
      </c>
      <c r="FR391" s="116" t="str">
        <f t="shared" ref="FR391:FR454" si="283">IF($FM391&gt;0,IF(INDEX($EC$6:$EC$77,$FI391)&gt;=FR$3,INDEX(EH$6:EH$77,$FI391),""),"")</f>
        <v>专属强化石4</v>
      </c>
      <c r="FS391" s="116">
        <f t="shared" ref="FS391:FS454" si="284">IF($FM391&gt;0,IF(INDEX($EC$6:$EC$77,$FI391)&gt;=FS$3,INDEX(EI$6:EI$77,$FI391),""),"")</f>
        <v>4</v>
      </c>
      <c r="FT391" s="116">
        <f t="shared" si="266"/>
        <v>0.04</v>
      </c>
      <c r="FU391" s="116">
        <f t="shared" si="267"/>
        <v>1</v>
      </c>
      <c r="FV391" s="116">
        <f t="shared" si="268"/>
        <v>35</v>
      </c>
      <c r="FW391" s="116">
        <f t="shared" si="269"/>
        <v>0</v>
      </c>
      <c r="FX391" s="116">
        <f t="shared" si="270"/>
        <v>1</v>
      </c>
      <c r="FY391" s="116">
        <f t="shared" si="271"/>
        <v>8</v>
      </c>
      <c r="FZ391" s="116">
        <f t="shared" si="272"/>
        <v>2.1600000000000001E-2</v>
      </c>
      <c r="GA391" s="116">
        <f t="shared" si="273"/>
        <v>1</v>
      </c>
      <c r="GB391" s="116">
        <f t="shared" si="274"/>
        <v>16</v>
      </c>
      <c r="GC391" s="116">
        <f t="shared" si="275"/>
        <v>8.6599999999999996E-2</v>
      </c>
      <c r="GD391" s="116">
        <f t="shared" si="276"/>
        <v>1</v>
      </c>
      <c r="GE391" s="116">
        <f t="shared" si="277"/>
        <v>35</v>
      </c>
    </row>
    <row r="392" spans="164:187" ht="16.5" x14ac:dyDescent="0.2">
      <c r="FH392" s="116">
        <v>387</v>
      </c>
      <c r="FI392" s="116">
        <f t="shared" si="262"/>
        <v>60</v>
      </c>
      <c r="FJ392" s="116">
        <f t="shared" si="278"/>
        <v>5</v>
      </c>
      <c r="FK392" s="116" t="str">
        <f t="shared" si="263"/>
        <v>项羽专属武器-魂珠-7 6级</v>
      </c>
      <c r="FL392" s="116">
        <f t="shared" si="264"/>
        <v>7</v>
      </c>
      <c r="FM392" s="116">
        <f t="shared" si="265"/>
        <v>6</v>
      </c>
      <c r="FN392" s="116" t="str">
        <f t="shared" si="279"/>
        <v>金币</v>
      </c>
      <c r="FO392" s="116">
        <f t="shared" si="280"/>
        <v>12000</v>
      </c>
      <c r="FP392" s="116" t="str">
        <f t="shared" si="281"/>
        <v>专属强化石3</v>
      </c>
      <c r="FQ392" s="116">
        <f t="shared" si="282"/>
        <v>14</v>
      </c>
      <c r="FR392" s="116" t="str">
        <f t="shared" si="283"/>
        <v>专属强化石4</v>
      </c>
      <c r="FS392" s="116">
        <f t="shared" si="284"/>
        <v>5</v>
      </c>
      <c r="FT392" s="116">
        <f t="shared" si="266"/>
        <v>0.03</v>
      </c>
      <c r="FU392" s="116">
        <f t="shared" si="267"/>
        <v>1</v>
      </c>
      <c r="FV392" s="116">
        <f t="shared" si="268"/>
        <v>45</v>
      </c>
      <c r="FW392" s="116">
        <f t="shared" si="269"/>
        <v>0</v>
      </c>
      <c r="FX392" s="116">
        <f t="shared" si="270"/>
        <v>1</v>
      </c>
      <c r="FY392" s="116">
        <f t="shared" si="271"/>
        <v>11</v>
      </c>
      <c r="FZ392" s="116">
        <f t="shared" si="272"/>
        <v>1.66E-2</v>
      </c>
      <c r="GA392" s="116">
        <f t="shared" si="273"/>
        <v>1</v>
      </c>
      <c r="GB392" s="116">
        <f t="shared" si="274"/>
        <v>21</v>
      </c>
      <c r="GC392" s="116">
        <f t="shared" si="275"/>
        <v>6.6600000000000006E-2</v>
      </c>
      <c r="GD392" s="116">
        <f t="shared" si="276"/>
        <v>1</v>
      </c>
      <c r="GE392" s="116">
        <f t="shared" si="277"/>
        <v>45</v>
      </c>
    </row>
    <row r="393" spans="164:187" ht="16.5" x14ac:dyDescent="0.2">
      <c r="FH393" s="116">
        <v>388</v>
      </c>
      <c r="FI393" s="116">
        <f t="shared" si="262"/>
        <v>61</v>
      </c>
      <c r="FJ393" s="116">
        <f t="shared" si="278"/>
        <v>5</v>
      </c>
      <c r="FK393" s="116" t="str">
        <f t="shared" si="263"/>
        <v>项羽专属武器-魂珠-7 7级</v>
      </c>
      <c r="FL393" s="116">
        <f t="shared" si="264"/>
        <v>7</v>
      </c>
      <c r="FM393" s="116">
        <f t="shared" si="265"/>
        <v>7</v>
      </c>
      <c r="FN393" s="116" t="str">
        <f t="shared" si="279"/>
        <v>金币</v>
      </c>
      <c r="FO393" s="116">
        <f t="shared" si="280"/>
        <v>13000</v>
      </c>
      <c r="FP393" s="116" t="str">
        <f t="shared" si="281"/>
        <v>专属强化石3</v>
      </c>
      <c r="FQ393" s="116">
        <f t="shared" si="282"/>
        <v>20</v>
      </c>
      <c r="FR393" s="116" t="str">
        <f t="shared" si="283"/>
        <v>专属强化石4</v>
      </c>
      <c r="FS393" s="116">
        <f t="shared" si="284"/>
        <v>7</v>
      </c>
      <c r="FT393" s="116">
        <f t="shared" si="266"/>
        <v>0.03</v>
      </c>
      <c r="FU393" s="116">
        <f t="shared" si="267"/>
        <v>1</v>
      </c>
      <c r="FV393" s="116">
        <f t="shared" si="268"/>
        <v>52</v>
      </c>
      <c r="FW393" s="116">
        <f t="shared" si="269"/>
        <v>0</v>
      </c>
      <c r="FX393" s="116">
        <f t="shared" si="270"/>
        <v>1</v>
      </c>
      <c r="FY393" s="116">
        <f t="shared" si="271"/>
        <v>12</v>
      </c>
      <c r="FZ393" s="116">
        <f t="shared" si="272"/>
        <v>1.44E-2</v>
      </c>
      <c r="GA393" s="116">
        <f t="shared" si="273"/>
        <v>1</v>
      </c>
      <c r="GB393" s="116">
        <f t="shared" si="274"/>
        <v>24</v>
      </c>
      <c r="GC393" s="116">
        <f t="shared" si="275"/>
        <v>5.7700000000000001E-2</v>
      </c>
      <c r="GD393" s="116">
        <f t="shared" si="276"/>
        <v>1</v>
      </c>
      <c r="GE393" s="116">
        <f t="shared" si="277"/>
        <v>52</v>
      </c>
    </row>
    <row r="394" spans="164:187" ht="16.5" x14ac:dyDescent="0.2">
      <c r="FH394" s="116">
        <v>389</v>
      </c>
      <c r="FI394" s="116">
        <f t="shared" si="262"/>
        <v>62</v>
      </c>
      <c r="FJ394" s="116">
        <f t="shared" si="278"/>
        <v>5</v>
      </c>
      <c r="FK394" s="116" t="str">
        <f t="shared" si="263"/>
        <v>项羽专属武器-魂珠-7 8级</v>
      </c>
      <c r="FL394" s="116">
        <f t="shared" si="264"/>
        <v>7</v>
      </c>
      <c r="FM394" s="116">
        <f t="shared" si="265"/>
        <v>8</v>
      </c>
      <c r="FN394" s="116" t="str">
        <f t="shared" si="279"/>
        <v>金币</v>
      </c>
      <c r="FO394" s="116">
        <f t="shared" si="280"/>
        <v>14000</v>
      </c>
      <c r="FP394" s="116" t="str">
        <f t="shared" si="281"/>
        <v>专属强化石3</v>
      </c>
      <c r="FQ394" s="116">
        <f t="shared" si="282"/>
        <v>23</v>
      </c>
      <c r="FR394" s="116" t="str">
        <f t="shared" si="283"/>
        <v>专属强化石4</v>
      </c>
      <c r="FS394" s="116">
        <f t="shared" si="284"/>
        <v>8</v>
      </c>
      <c r="FT394" s="116">
        <f t="shared" si="266"/>
        <v>0.02</v>
      </c>
      <c r="FU394" s="116">
        <f t="shared" si="267"/>
        <v>1</v>
      </c>
      <c r="FV394" s="116">
        <f t="shared" si="268"/>
        <v>74</v>
      </c>
      <c r="FW394" s="116">
        <f t="shared" si="269"/>
        <v>0</v>
      </c>
      <c r="FX394" s="116">
        <f t="shared" si="270"/>
        <v>1</v>
      </c>
      <c r="FY394" s="116">
        <f t="shared" si="271"/>
        <v>17</v>
      </c>
      <c r="FZ394" s="116">
        <f t="shared" si="272"/>
        <v>1.0200000000000001E-2</v>
      </c>
      <c r="GA394" s="116">
        <f t="shared" si="273"/>
        <v>1</v>
      </c>
      <c r="GB394" s="116">
        <f t="shared" si="274"/>
        <v>34</v>
      </c>
      <c r="GC394" s="116">
        <f t="shared" si="275"/>
        <v>4.07E-2</v>
      </c>
      <c r="GD394" s="116">
        <f t="shared" si="276"/>
        <v>1</v>
      </c>
      <c r="GE394" s="116">
        <f t="shared" si="277"/>
        <v>74</v>
      </c>
    </row>
    <row r="395" spans="164:187" ht="16.5" x14ac:dyDescent="0.2">
      <c r="FH395" s="116">
        <v>390</v>
      </c>
      <c r="FI395" s="116">
        <f t="shared" si="262"/>
        <v>63</v>
      </c>
      <c r="FJ395" s="116">
        <f t="shared" si="278"/>
        <v>5</v>
      </c>
      <c r="FK395" s="116" t="str">
        <f t="shared" si="263"/>
        <v>项羽专属武器-魂珠-7 9级</v>
      </c>
      <c r="FL395" s="116">
        <f t="shared" si="264"/>
        <v>7</v>
      </c>
      <c r="FM395" s="116">
        <f t="shared" si="265"/>
        <v>9</v>
      </c>
      <c r="FN395" s="116" t="str">
        <f t="shared" si="279"/>
        <v>金币</v>
      </c>
      <c r="FO395" s="116">
        <f t="shared" si="280"/>
        <v>15000</v>
      </c>
      <c r="FP395" s="116" t="str">
        <f t="shared" si="281"/>
        <v>专属强化石3</v>
      </c>
      <c r="FQ395" s="116">
        <f t="shared" si="282"/>
        <v>28</v>
      </c>
      <c r="FR395" s="116" t="str">
        <f t="shared" si="283"/>
        <v>专属强化石4</v>
      </c>
      <c r="FS395" s="116">
        <f t="shared" si="284"/>
        <v>10</v>
      </c>
      <c r="FT395" s="116">
        <f t="shared" si="266"/>
        <v>0.02</v>
      </c>
      <c r="FU395" s="116">
        <f t="shared" si="267"/>
        <v>1</v>
      </c>
      <c r="FV395" s="116">
        <f t="shared" si="268"/>
        <v>95</v>
      </c>
      <c r="FW395" s="116">
        <f t="shared" si="269"/>
        <v>0</v>
      </c>
      <c r="FX395" s="116">
        <f t="shared" si="270"/>
        <v>1</v>
      </c>
      <c r="FY395" s="116">
        <f t="shared" si="271"/>
        <v>22</v>
      </c>
      <c r="FZ395" s="116">
        <f t="shared" si="272"/>
        <v>7.9000000000000008E-3</v>
      </c>
      <c r="GA395" s="116">
        <f t="shared" si="273"/>
        <v>1</v>
      </c>
      <c r="GB395" s="116">
        <f t="shared" si="274"/>
        <v>44</v>
      </c>
      <c r="GC395" s="116">
        <f t="shared" si="275"/>
        <v>3.15E-2</v>
      </c>
      <c r="GD395" s="116">
        <f t="shared" si="276"/>
        <v>1</v>
      </c>
      <c r="GE395" s="116">
        <f t="shared" si="277"/>
        <v>95</v>
      </c>
    </row>
    <row r="396" spans="164:187" ht="16.5" x14ac:dyDescent="0.2">
      <c r="FH396" s="116">
        <v>391</v>
      </c>
      <c r="FI396" s="116">
        <f t="shared" si="262"/>
        <v>0</v>
      </c>
      <c r="FJ396" s="116">
        <f t="shared" si="278"/>
        <v>5</v>
      </c>
      <c r="FK396" s="116" t="str">
        <f t="shared" si="263"/>
        <v>项羽专属武器-魂珠-8 0级</v>
      </c>
      <c r="FL396" s="116">
        <f t="shared" si="264"/>
        <v>8</v>
      </c>
      <c r="FM396" s="116">
        <f t="shared" si="265"/>
        <v>0</v>
      </c>
      <c r="FN396" s="116" t="str">
        <f t="shared" si="279"/>
        <v/>
      </c>
      <c r="FO396" s="116" t="str">
        <f t="shared" si="280"/>
        <v/>
      </c>
      <c r="FP396" s="116" t="str">
        <f t="shared" si="281"/>
        <v/>
      </c>
      <c r="FQ396" s="116" t="str">
        <f t="shared" si="282"/>
        <v/>
      </c>
      <c r="FR396" s="116" t="str">
        <f t="shared" si="283"/>
        <v/>
      </c>
      <c r="FS396" s="116" t="str">
        <f t="shared" si="284"/>
        <v/>
      </c>
      <c r="FT396" s="116" t="str">
        <f t="shared" si="266"/>
        <v/>
      </c>
      <c r="FU396" s="116" t="str">
        <f t="shared" si="267"/>
        <v/>
      </c>
      <c r="FV396" s="116" t="str">
        <f t="shared" si="268"/>
        <v/>
      </c>
      <c r="FW396" s="116" t="str">
        <f t="shared" si="269"/>
        <v/>
      </c>
      <c r="FX396" s="116" t="str">
        <f t="shared" si="270"/>
        <v/>
      </c>
      <c r="FY396" s="116" t="str">
        <f t="shared" si="271"/>
        <v/>
      </c>
      <c r="FZ396" s="116" t="str">
        <f t="shared" si="272"/>
        <v/>
      </c>
      <c r="GA396" s="116" t="str">
        <f t="shared" si="273"/>
        <v/>
      </c>
      <c r="GB396" s="116" t="str">
        <f t="shared" si="274"/>
        <v/>
      </c>
      <c r="GC396" s="116" t="str">
        <f t="shared" si="275"/>
        <v/>
      </c>
      <c r="GD396" s="116" t="str">
        <f t="shared" si="276"/>
        <v/>
      </c>
      <c r="GE396" s="116" t="str">
        <f t="shared" si="277"/>
        <v/>
      </c>
    </row>
    <row r="397" spans="164:187" ht="16.5" x14ac:dyDescent="0.2">
      <c r="FH397" s="116">
        <v>392</v>
      </c>
      <c r="FI397" s="116">
        <f t="shared" si="262"/>
        <v>64</v>
      </c>
      <c r="FJ397" s="116">
        <f t="shared" si="278"/>
        <v>5</v>
      </c>
      <c r="FK397" s="116" t="str">
        <f t="shared" si="263"/>
        <v>项羽专属武器-魂珠-8 1级</v>
      </c>
      <c r="FL397" s="116">
        <f t="shared" si="264"/>
        <v>8</v>
      </c>
      <c r="FM397" s="116">
        <f t="shared" si="265"/>
        <v>1</v>
      </c>
      <c r="FN397" s="116" t="str">
        <f t="shared" si="279"/>
        <v>金币</v>
      </c>
      <c r="FO397" s="116">
        <f t="shared" si="280"/>
        <v>8000</v>
      </c>
      <c r="FP397" s="116" t="str">
        <f t="shared" si="281"/>
        <v>专属强化石4</v>
      </c>
      <c r="FQ397" s="116">
        <f t="shared" si="282"/>
        <v>5</v>
      </c>
      <c r="FR397" s="116" t="str">
        <f t="shared" si="283"/>
        <v/>
      </c>
      <c r="FS397" s="116" t="str">
        <f t="shared" si="284"/>
        <v/>
      </c>
      <c r="FT397" s="116">
        <f t="shared" si="266"/>
        <v>0.1</v>
      </c>
      <c r="FU397" s="116">
        <f t="shared" si="267"/>
        <v>1</v>
      </c>
      <c r="FV397" s="116">
        <f t="shared" si="268"/>
        <v>15</v>
      </c>
      <c r="FW397" s="116">
        <f t="shared" si="269"/>
        <v>0</v>
      </c>
      <c r="FX397" s="116">
        <f t="shared" si="270"/>
        <v>1</v>
      </c>
      <c r="FY397" s="116">
        <f t="shared" si="271"/>
        <v>4</v>
      </c>
      <c r="FZ397" s="116">
        <f t="shared" si="272"/>
        <v>4.9200000000000001E-2</v>
      </c>
      <c r="GA397" s="116">
        <f t="shared" si="273"/>
        <v>1</v>
      </c>
      <c r="GB397" s="116">
        <f t="shared" si="274"/>
        <v>7</v>
      </c>
      <c r="GC397" s="116">
        <f t="shared" si="275"/>
        <v>0.1968</v>
      </c>
      <c r="GD397" s="116">
        <f t="shared" si="276"/>
        <v>1</v>
      </c>
      <c r="GE397" s="116">
        <f t="shared" si="277"/>
        <v>15</v>
      </c>
    </row>
    <row r="398" spans="164:187" ht="16.5" x14ac:dyDescent="0.2">
      <c r="FH398" s="116">
        <v>393</v>
      </c>
      <c r="FI398" s="116">
        <f t="shared" si="262"/>
        <v>65</v>
      </c>
      <c r="FJ398" s="116">
        <f t="shared" si="278"/>
        <v>5</v>
      </c>
      <c r="FK398" s="116" t="str">
        <f t="shared" si="263"/>
        <v>项羽专属武器-魂珠-8 2级</v>
      </c>
      <c r="FL398" s="116">
        <f t="shared" si="264"/>
        <v>8</v>
      </c>
      <c r="FM398" s="116">
        <f t="shared" si="265"/>
        <v>2</v>
      </c>
      <c r="FN398" s="116" t="str">
        <f t="shared" si="279"/>
        <v>金币</v>
      </c>
      <c r="FO398" s="116">
        <f t="shared" si="280"/>
        <v>9000</v>
      </c>
      <c r="FP398" s="116" t="str">
        <f t="shared" si="281"/>
        <v>专属强化石4</v>
      </c>
      <c r="FQ398" s="116">
        <f t="shared" si="282"/>
        <v>8</v>
      </c>
      <c r="FR398" s="116" t="str">
        <f t="shared" si="283"/>
        <v/>
      </c>
      <c r="FS398" s="116" t="str">
        <f t="shared" si="284"/>
        <v/>
      </c>
      <c r="FT398" s="116">
        <f t="shared" si="266"/>
        <v>0.08</v>
      </c>
      <c r="FU398" s="116">
        <f t="shared" si="267"/>
        <v>1</v>
      </c>
      <c r="FV398" s="116">
        <f t="shared" si="268"/>
        <v>19</v>
      </c>
      <c r="FW398" s="116">
        <f t="shared" si="269"/>
        <v>0</v>
      </c>
      <c r="FX398" s="116">
        <f t="shared" si="270"/>
        <v>1</v>
      </c>
      <c r="FY398" s="116">
        <f t="shared" si="271"/>
        <v>4</v>
      </c>
      <c r="FZ398" s="116">
        <f t="shared" si="272"/>
        <v>3.9399999999999998E-2</v>
      </c>
      <c r="GA398" s="116">
        <f t="shared" si="273"/>
        <v>1</v>
      </c>
      <c r="GB398" s="116">
        <f t="shared" si="274"/>
        <v>9</v>
      </c>
      <c r="GC398" s="116">
        <f t="shared" si="275"/>
        <v>0.15740000000000001</v>
      </c>
      <c r="GD398" s="116">
        <f t="shared" si="276"/>
        <v>1</v>
      </c>
      <c r="GE398" s="116">
        <f t="shared" si="277"/>
        <v>19</v>
      </c>
    </row>
    <row r="399" spans="164:187" ht="16.5" x14ac:dyDescent="0.2">
      <c r="FH399" s="116">
        <v>394</v>
      </c>
      <c r="FI399" s="116">
        <f t="shared" si="262"/>
        <v>66</v>
      </c>
      <c r="FJ399" s="116">
        <f t="shared" si="278"/>
        <v>5</v>
      </c>
      <c r="FK399" s="116" t="str">
        <f t="shared" si="263"/>
        <v>项羽专属武器-魂珠-8 3级</v>
      </c>
      <c r="FL399" s="116">
        <f t="shared" si="264"/>
        <v>8</v>
      </c>
      <c r="FM399" s="116">
        <f t="shared" si="265"/>
        <v>3</v>
      </c>
      <c r="FN399" s="116" t="str">
        <f t="shared" si="279"/>
        <v>金币</v>
      </c>
      <c r="FO399" s="116">
        <f t="shared" si="280"/>
        <v>10000</v>
      </c>
      <c r="FP399" s="116" t="str">
        <f t="shared" si="281"/>
        <v>专属强化石4</v>
      </c>
      <c r="FQ399" s="116">
        <f t="shared" si="282"/>
        <v>10</v>
      </c>
      <c r="FR399" s="116" t="str">
        <f t="shared" si="283"/>
        <v/>
      </c>
      <c r="FS399" s="116" t="str">
        <f t="shared" si="284"/>
        <v/>
      </c>
      <c r="FT399" s="116">
        <f t="shared" si="266"/>
        <v>7.0000000000000007E-2</v>
      </c>
      <c r="FU399" s="116">
        <f t="shared" si="267"/>
        <v>1</v>
      </c>
      <c r="FV399" s="116">
        <f t="shared" si="268"/>
        <v>23</v>
      </c>
      <c r="FW399" s="116">
        <f t="shared" si="269"/>
        <v>0</v>
      </c>
      <c r="FX399" s="116">
        <f t="shared" si="270"/>
        <v>1</v>
      </c>
      <c r="FY399" s="116">
        <f t="shared" si="271"/>
        <v>5</v>
      </c>
      <c r="FZ399" s="116">
        <f t="shared" si="272"/>
        <v>3.2800000000000003E-2</v>
      </c>
      <c r="GA399" s="116">
        <f t="shared" si="273"/>
        <v>1</v>
      </c>
      <c r="GB399" s="116">
        <f t="shared" si="274"/>
        <v>11</v>
      </c>
      <c r="GC399" s="116">
        <f t="shared" si="275"/>
        <v>0.13120000000000001</v>
      </c>
      <c r="GD399" s="116">
        <f t="shared" si="276"/>
        <v>1</v>
      </c>
      <c r="GE399" s="116">
        <f t="shared" si="277"/>
        <v>23</v>
      </c>
    </row>
    <row r="400" spans="164:187" ht="16.5" x14ac:dyDescent="0.2">
      <c r="FH400" s="116">
        <v>395</v>
      </c>
      <c r="FI400" s="116">
        <f t="shared" si="262"/>
        <v>67</v>
      </c>
      <c r="FJ400" s="116">
        <f t="shared" si="278"/>
        <v>5</v>
      </c>
      <c r="FK400" s="116" t="str">
        <f t="shared" si="263"/>
        <v>项羽专属武器-魂珠-8 4级</v>
      </c>
      <c r="FL400" s="116">
        <f t="shared" si="264"/>
        <v>8</v>
      </c>
      <c r="FM400" s="116">
        <f t="shared" si="265"/>
        <v>4</v>
      </c>
      <c r="FN400" s="116" t="str">
        <f t="shared" si="279"/>
        <v>金币</v>
      </c>
      <c r="FO400" s="116">
        <f t="shared" si="280"/>
        <v>11000</v>
      </c>
      <c r="FP400" s="116" t="str">
        <f t="shared" si="281"/>
        <v>专属强化石4</v>
      </c>
      <c r="FQ400" s="116">
        <f t="shared" si="282"/>
        <v>12</v>
      </c>
      <c r="FR400" s="116" t="str">
        <f t="shared" si="283"/>
        <v/>
      </c>
      <c r="FS400" s="116" t="str">
        <f t="shared" si="284"/>
        <v/>
      </c>
      <c r="FT400" s="116">
        <f t="shared" si="266"/>
        <v>0.05</v>
      </c>
      <c r="FU400" s="116">
        <f t="shared" si="267"/>
        <v>1</v>
      </c>
      <c r="FV400" s="116">
        <f t="shared" si="268"/>
        <v>32</v>
      </c>
      <c r="FW400" s="116">
        <f t="shared" si="269"/>
        <v>0</v>
      </c>
      <c r="FX400" s="116">
        <f t="shared" si="270"/>
        <v>1</v>
      </c>
      <c r="FY400" s="116">
        <f t="shared" si="271"/>
        <v>7</v>
      </c>
      <c r="FZ400" s="116">
        <f t="shared" si="272"/>
        <v>2.3599999999999999E-2</v>
      </c>
      <c r="GA400" s="116">
        <f t="shared" si="273"/>
        <v>1</v>
      </c>
      <c r="GB400" s="116">
        <f t="shared" si="274"/>
        <v>15</v>
      </c>
      <c r="GC400" s="116">
        <f t="shared" si="275"/>
        <v>9.4399999999999998E-2</v>
      </c>
      <c r="GD400" s="116">
        <f t="shared" si="276"/>
        <v>1</v>
      </c>
      <c r="GE400" s="116">
        <f t="shared" si="277"/>
        <v>32</v>
      </c>
    </row>
    <row r="401" spans="164:187" ht="16.5" x14ac:dyDescent="0.2">
      <c r="FH401" s="116">
        <v>396</v>
      </c>
      <c r="FI401" s="116">
        <f t="shared" si="262"/>
        <v>68</v>
      </c>
      <c r="FJ401" s="116">
        <f t="shared" si="278"/>
        <v>5</v>
      </c>
      <c r="FK401" s="116" t="str">
        <f t="shared" si="263"/>
        <v>项羽专属武器-魂珠-8 5级</v>
      </c>
      <c r="FL401" s="116">
        <f t="shared" si="264"/>
        <v>8</v>
      </c>
      <c r="FM401" s="116">
        <f t="shared" si="265"/>
        <v>5</v>
      </c>
      <c r="FN401" s="116" t="str">
        <f t="shared" si="279"/>
        <v>金币</v>
      </c>
      <c r="FO401" s="116">
        <f t="shared" si="280"/>
        <v>12000</v>
      </c>
      <c r="FP401" s="116" t="str">
        <f t="shared" si="281"/>
        <v>专属强化石4</v>
      </c>
      <c r="FQ401" s="116">
        <f t="shared" si="282"/>
        <v>15</v>
      </c>
      <c r="FR401" s="116" t="str">
        <f t="shared" si="283"/>
        <v/>
      </c>
      <c r="FS401" s="116" t="str">
        <f t="shared" si="284"/>
        <v/>
      </c>
      <c r="FT401" s="116">
        <f t="shared" si="266"/>
        <v>0.04</v>
      </c>
      <c r="FU401" s="116">
        <f t="shared" si="267"/>
        <v>1</v>
      </c>
      <c r="FV401" s="116">
        <f t="shared" si="268"/>
        <v>41</v>
      </c>
      <c r="FW401" s="116">
        <f t="shared" si="269"/>
        <v>0</v>
      </c>
      <c r="FX401" s="116">
        <f t="shared" si="270"/>
        <v>1</v>
      </c>
      <c r="FY401" s="116">
        <f t="shared" si="271"/>
        <v>9</v>
      </c>
      <c r="FZ401" s="116">
        <f t="shared" si="272"/>
        <v>1.84E-2</v>
      </c>
      <c r="GA401" s="116">
        <f t="shared" si="273"/>
        <v>1</v>
      </c>
      <c r="GB401" s="116">
        <f t="shared" si="274"/>
        <v>19</v>
      </c>
      <c r="GC401" s="116">
        <f t="shared" si="275"/>
        <v>7.3800000000000004E-2</v>
      </c>
      <c r="GD401" s="116">
        <f t="shared" si="276"/>
        <v>1</v>
      </c>
      <c r="GE401" s="116">
        <f t="shared" si="277"/>
        <v>41</v>
      </c>
    </row>
    <row r="402" spans="164:187" ht="16.5" x14ac:dyDescent="0.2">
      <c r="FH402" s="116">
        <v>397</v>
      </c>
      <c r="FI402" s="116">
        <f t="shared" si="262"/>
        <v>69</v>
      </c>
      <c r="FJ402" s="116">
        <f t="shared" si="278"/>
        <v>5</v>
      </c>
      <c r="FK402" s="116" t="str">
        <f t="shared" si="263"/>
        <v>项羽专属武器-魂珠-8 6级</v>
      </c>
      <c r="FL402" s="116">
        <f t="shared" si="264"/>
        <v>8</v>
      </c>
      <c r="FM402" s="116">
        <f t="shared" si="265"/>
        <v>6</v>
      </c>
      <c r="FN402" s="116" t="str">
        <f t="shared" si="279"/>
        <v>金币</v>
      </c>
      <c r="FO402" s="116">
        <f t="shared" si="280"/>
        <v>13000</v>
      </c>
      <c r="FP402" s="116" t="str">
        <f t="shared" si="281"/>
        <v>专属强化石4</v>
      </c>
      <c r="FQ402" s="116">
        <f t="shared" si="282"/>
        <v>18</v>
      </c>
      <c r="FR402" s="116" t="str">
        <f t="shared" si="283"/>
        <v/>
      </c>
      <c r="FS402" s="116" t="str">
        <f t="shared" si="284"/>
        <v/>
      </c>
      <c r="FT402" s="116">
        <f t="shared" si="266"/>
        <v>0.03</v>
      </c>
      <c r="FU402" s="116">
        <f t="shared" si="267"/>
        <v>1</v>
      </c>
      <c r="FV402" s="116">
        <f t="shared" si="268"/>
        <v>55</v>
      </c>
      <c r="FW402" s="116">
        <f t="shared" si="269"/>
        <v>0</v>
      </c>
      <c r="FX402" s="116">
        <f t="shared" si="270"/>
        <v>1</v>
      </c>
      <c r="FY402" s="116">
        <f t="shared" si="271"/>
        <v>13</v>
      </c>
      <c r="FZ402" s="116">
        <f t="shared" si="272"/>
        <v>1.3599999999999999E-2</v>
      </c>
      <c r="GA402" s="116">
        <f t="shared" si="273"/>
        <v>1</v>
      </c>
      <c r="GB402" s="116">
        <f t="shared" si="274"/>
        <v>26</v>
      </c>
      <c r="GC402" s="116">
        <f t="shared" si="275"/>
        <v>5.45E-2</v>
      </c>
      <c r="GD402" s="116">
        <f t="shared" si="276"/>
        <v>1</v>
      </c>
      <c r="GE402" s="116">
        <f t="shared" si="277"/>
        <v>55</v>
      </c>
    </row>
    <row r="403" spans="164:187" ht="16.5" x14ac:dyDescent="0.2">
      <c r="FH403" s="116">
        <v>398</v>
      </c>
      <c r="FI403" s="116">
        <f t="shared" si="262"/>
        <v>70</v>
      </c>
      <c r="FJ403" s="116">
        <f t="shared" si="278"/>
        <v>5</v>
      </c>
      <c r="FK403" s="116" t="str">
        <f t="shared" si="263"/>
        <v>项羽专属武器-魂珠-8 7级</v>
      </c>
      <c r="FL403" s="116">
        <f t="shared" si="264"/>
        <v>8</v>
      </c>
      <c r="FM403" s="116">
        <f t="shared" si="265"/>
        <v>7</v>
      </c>
      <c r="FN403" s="116" t="str">
        <f t="shared" si="279"/>
        <v>金币</v>
      </c>
      <c r="FO403" s="116">
        <f t="shared" si="280"/>
        <v>14000</v>
      </c>
      <c r="FP403" s="116" t="str">
        <f t="shared" si="281"/>
        <v>专属强化石4</v>
      </c>
      <c r="FQ403" s="116">
        <f t="shared" si="282"/>
        <v>25</v>
      </c>
      <c r="FR403" s="116" t="str">
        <f t="shared" si="283"/>
        <v/>
      </c>
      <c r="FS403" s="116" t="str">
        <f t="shared" si="284"/>
        <v/>
      </c>
      <c r="FT403" s="116">
        <f t="shared" si="266"/>
        <v>0.02</v>
      </c>
      <c r="FU403" s="116">
        <f t="shared" si="267"/>
        <v>1</v>
      </c>
      <c r="FV403" s="116">
        <f t="shared" si="268"/>
        <v>64</v>
      </c>
      <c r="FW403" s="116">
        <f t="shared" si="269"/>
        <v>0</v>
      </c>
      <c r="FX403" s="116">
        <f t="shared" si="270"/>
        <v>1</v>
      </c>
      <c r="FY403" s="116">
        <f t="shared" si="271"/>
        <v>15</v>
      </c>
      <c r="FZ403" s="116">
        <f t="shared" si="272"/>
        <v>1.17E-2</v>
      </c>
      <c r="GA403" s="116">
        <f t="shared" si="273"/>
        <v>1</v>
      </c>
      <c r="GB403" s="116">
        <f t="shared" si="274"/>
        <v>30</v>
      </c>
      <c r="GC403" s="116">
        <f t="shared" si="275"/>
        <v>4.6800000000000001E-2</v>
      </c>
      <c r="GD403" s="116">
        <f t="shared" si="276"/>
        <v>1</v>
      </c>
      <c r="GE403" s="116">
        <f t="shared" si="277"/>
        <v>64</v>
      </c>
    </row>
    <row r="404" spans="164:187" ht="16.5" x14ac:dyDescent="0.2">
      <c r="FH404" s="116">
        <v>399</v>
      </c>
      <c r="FI404" s="116">
        <f t="shared" si="262"/>
        <v>71</v>
      </c>
      <c r="FJ404" s="116">
        <f t="shared" si="278"/>
        <v>5</v>
      </c>
      <c r="FK404" s="116" t="str">
        <f t="shared" si="263"/>
        <v>项羽专属武器-魂珠-8 8级</v>
      </c>
      <c r="FL404" s="116">
        <f t="shared" si="264"/>
        <v>8</v>
      </c>
      <c r="FM404" s="116">
        <f t="shared" si="265"/>
        <v>8</v>
      </c>
      <c r="FN404" s="116" t="str">
        <f t="shared" si="279"/>
        <v>金币</v>
      </c>
      <c r="FO404" s="116">
        <f t="shared" si="280"/>
        <v>15000</v>
      </c>
      <c r="FP404" s="116" t="str">
        <f t="shared" si="281"/>
        <v>专属强化石4</v>
      </c>
      <c r="FQ404" s="116">
        <f t="shared" si="282"/>
        <v>30</v>
      </c>
      <c r="FR404" s="116" t="str">
        <f t="shared" si="283"/>
        <v/>
      </c>
      <c r="FS404" s="116" t="str">
        <f t="shared" si="284"/>
        <v/>
      </c>
      <c r="FT404" s="116">
        <f t="shared" si="266"/>
        <v>0.02</v>
      </c>
      <c r="FU404" s="116">
        <f t="shared" si="267"/>
        <v>1</v>
      </c>
      <c r="FV404" s="116">
        <f t="shared" si="268"/>
        <v>86</v>
      </c>
      <c r="FW404" s="116">
        <f t="shared" si="269"/>
        <v>0</v>
      </c>
      <c r="FX404" s="116">
        <f t="shared" si="270"/>
        <v>1</v>
      </c>
      <c r="FY404" s="116">
        <f t="shared" si="271"/>
        <v>20</v>
      </c>
      <c r="FZ404" s="116">
        <f t="shared" si="272"/>
        <v>8.6999999999999994E-3</v>
      </c>
      <c r="GA404" s="116">
        <f t="shared" si="273"/>
        <v>1</v>
      </c>
      <c r="GB404" s="116">
        <f t="shared" si="274"/>
        <v>40</v>
      </c>
      <c r="GC404" s="116">
        <f t="shared" si="275"/>
        <v>3.4700000000000002E-2</v>
      </c>
      <c r="GD404" s="116">
        <f t="shared" si="276"/>
        <v>1</v>
      </c>
      <c r="GE404" s="116">
        <f t="shared" si="277"/>
        <v>86</v>
      </c>
    </row>
    <row r="405" spans="164:187" ht="16.5" x14ac:dyDescent="0.2">
      <c r="FH405" s="116">
        <v>400</v>
      </c>
      <c r="FI405" s="116">
        <f t="shared" si="262"/>
        <v>72</v>
      </c>
      <c r="FJ405" s="116">
        <f t="shared" si="278"/>
        <v>5</v>
      </c>
      <c r="FK405" s="116" t="str">
        <f t="shared" si="263"/>
        <v>项羽专属武器-魂珠-8 9级</v>
      </c>
      <c r="FL405" s="116">
        <f t="shared" si="264"/>
        <v>8</v>
      </c>
      <c r="FM405" s="116">
        <f t="shared" si="265"/>
        <v>9</v>
      </c>
      <c r="FN405" s="116" t="str">
        <f t="shared" si="279"/>
        <v>金币</v>
      </c>
      <c r="FO405" s="116">
        <f t="shared" si="280"/>
        <v>16000</v>
      </c>
      <c r="FP405" s="116" t="str">
        <f t="shared" si="281"/>
        <v>专属强化石4</v>
      </c>
      <c r="FQ405" s="116">
        <f t="shared" si="282"/>
        <v>30</v>
      </c>
      <c r="FR405" s="116" t="str">
        <f t="shared" si="283"/>
        <v/>
      </c>
      <c r="FS405" s="116" t="str">
        <f t="shared" si="284"/>
        <v/>
      </c>
      <c r="FT405" s="116">
        <f t="shared" si="266"/>
        <v>0.01</v>
      </c>
      <c r="FU405" s="116">
        <f t="shared" si="267"/>
        <v>1</v>
      </c>
      <c r="FV405" s="116">
        <f t="shared" si="268"/>
        <v>140</v>
      </c>
      <c r="FW405" s="116">
        <f t="shared" si="269"/>
        <v>0</v>
      </c>
      <c r="FX405" s="116">
        <f t="shared" si="270"/>
        <v>1</v>
      </c>
      <c r="FY405" s="116">
        <f t="shared" si="271"/>
        <v>33</v>
      </c>
      <c r="FZ405" s="116">
        <f t="shared" si="272"/>
        <v>5.4000000000000003E-3</v>
      </c>
      <c r="GA405" s="116">
        <f t="shared" si="273"/>
        <v>1</v>
      </c>
      <c r="GB405" s="116">
        <f t="shared" si="274"/>
        <v>65</v>
      </c>
      <c r="GC405" s="116">
        <f t="shared" si="275"/>
        <v>2.1499999999999998E-2</v>
      </c>
      <c r="GD405" s="116">
        <f t="shared" si="276"/>
        <v>1</v>
      </c>
      <c r="GE405" s="116">
        <f t="shared" si="277"/>
        <v>140</v>
      </c>
    </row>
    <row r="406" spans="164:187" ht="16.5" x14ac:dyDescent="0.2">
      <c r="FH406" s="116">
        <v>401</v>
      </c>
      <c r="FI406" s="116">
        <f t="shared" ref="FI406:FI469" si="285">IF(FM406&gt;0,(FL406-1)*9+FM406,0)</f>
        <v>0</v>
      </c>
      <c r="FJ406" s="116">
        <f t="shared" si="278"/>
        <v>6</v>
      </c>
      <c r="FK406" s="116" t="str">
        <f t="shared" ref="FK406:FK469" si="286">INDEX($FC$6:$FC$26,FJ406)&amp;"专属武器-魂珠-"&amp;FL406&amp;" "&amp;FM406&amp;"级"</f>
        <v>天使缇娜专属武器-魂珠-1 0级</v>
      </c>
      <c r="FL406" s="116">
        <f t="shared" ref="FL406:FL469" si="287">INT((FH406-(FJ406-1)*80-1)/10)+1</f>
        <v>1</v>
      </c>
      <c r="FM406" s="116">
        <f t="shared" ref="FM406:FM469" si="288">FH406-(FJ406-1)*80-(FL406-1)*10-1</f>
        <v>0</v>
      </c>
      <c r="FN406" s="116" t="str">
        <f t="shared" si="279"/>
        <v/>
      </c>
      <c r="FO406" s="116" t="str">
        <f t="shared" si="280"/>
        <v/>
      </c>
      <c r="FP406" s="116" t="str">
        <f t="shared" si="281"/>
        <v/>
      </c>
      <c r="FQ406" s="116" t="str">
        <f t="shared" si="282"/>
        <v/>
      </c>
      <c r="FR406" s="116" t="str">
        <f t="shared" si="283"/>
        <v/>
      </c>
      <c r="FS406" s="116" t="str">
        <f t="shared" si="284"/>
        <v/>
      </c>
      <c r="FT406" s="116" t="str">
        <f t="shared" ref="FT406:FT469" si="289">IF($FM406&gt;0,INDEX(EJ$6:EJ$77,$FI406),"")</f>
        <v/>
      </c>
      <c r="FU406" s="116" t="str">
        <f t="shared" ref="FU406:FU469" si="290">IF($FM406&gt;0,INDEX(EK$6:EK$77,$FI406),"")</f>
        <v/>
      </c>
      <c r="FV406" s="116" t="str">
        <f t="shared" ref="FV406:FV469" si="291">IF($FM406&gt;0,INDEX(EL$6:EL$77,$FI406),"")</f>
        <v/>
      </c>
      <c r="FW406" s="116" t="str">
        <f t="shared" ref="FW406:FW469" si="292">IF($FM406&gt;0,INDEX(EP$6:EP$77,$FI406),"")</f>
        <v/>
      </c>
      <c r="FX406" s="116" t="str">
        <f t="shared" ref="FX406:FX469" si="293">IF($FM406&gt;0,INDEX(EQ$6:EQ$77,$FI406),"")</f>
        <v/>
      </c>
      <c r="FY406" s="116" t="str">
        <f t="shared" ref="FY406:FY469" si="294">IF($FM406&gt;0,INDEX(ER$6:ER$77,$FI406),"")</f>
        <v/>
      </c>
      <c r="FZ406" s="116" t="str">
        <f t="shared" ref="FZ406:FZ469" si="295">IF($FM406&gt;0,INDEX(ES$6:ES$77,$FI406),"")</f>
        <v/>
      </c>
      <c r="GA406" s="116" t="str">
        <f t="shared" ref="GA406:GA469" si="296">IF($FM406&gt;0,INDEX(ET$6:ET$77,$FI406),"")</f>
        <v/>
      </c>
      <c r="GB406" s="116" t="str">
        <f t="shared" ref="GB406:GB469" si="297">IF($FM406&gt;0,INDEX(EU$6:EU$77,$FI406),"")</f>
        <v/>
      </c>
      <c r="GC406" s="116" t="str">
        <f t="shared" ref="GC406:GC469" si="298">IF($FM406&gt;0,INDEX(EV$6:EV$77,$FI406),"")</f>
        <v/>
      </c>
      <c r="GD406" s="116" t="str">
        <f t="shared" ref="GD406:GD469" si="299">IF($FM406&gt;0,INDEX(EW$6:EW$77,$FI406),"")</f>
        <v/>
      </c>
      <c r="GE406" s="116" t="str">
        <f t="shared" ref="GE406:GE469" si="300">IF($FM406&gt;0,INDEX(EX$6:EX$77,$FI406),"")</f>
        <v/>
      </c>
    </row>
    <row r="407" spans="164:187" ht="16.5" x14ac:dyDescent="0.2">
      <c r="FH407" s="116">
        <v>402</v>
      </c>
      <c r="FI407" s="116">
        <f t="shared" si="285"/>
        <v>1</v>
      </c>
      <c r="FJ407" s="116">
        <f t="shared" si="278"/>
        <v>6</v>
      </c>
      <c r="FK407" s="116" t="str">
        <f t="shared" si="286"/>
        <v>天使缇娜专属武器-魂珠-1 1级</v>
      </c>
      <c r="FL407" s="116">
        <f t="shared" si="287"/>
        <v>1</v>
      </c>
      <c r="FM407" s="116">
        <f t="shared" si="288"/>
        <v>1</v>
      </c>
      <c r="FN407" s="116" t="str">
        <f t="shared" si="279"/>
        <v>金币</v>
      </c>
      <c r="FO407" s="116">
        <f t="shared" si="280"/>
        <v>1000</v>
      </c>
      <c r="FP407" s="116" t="str">
        <f t="shared" si="281"/>
        <v>专属强化石1</v>
      </c>
      <c r="FQ407" s="116">
        <f t="shared" si="282"/>
        <v>1</v>
      </c>
      <c r="FR407" s="116" t="str">
        <f t="shared" si="283"/>
        <v/>
      </c>
      <c r="FS407" s="116" t="str">
        <f t="shared" si="284"/>
        <v/>
      </c>
      <c r="FT407" s="116">
        <f t="shared" si="289"/>
        <v>0.24</v>
      </c>
      <c r="FU407" s="116">
        <f t="shared" si="290"/>
        <v>1</v>
      </c>
      <c r="FV407" s="116">
        <f t="shared" si="291"/>
        <v>6</v>
      </c>
      <c r="FW407" s="116">
        <f t="shared" si="292"/>
        <v>0</v>
      </c>
      <c r="FX407" s="116">
        <f t="shared" si="293"/>
        <v>1</v>
      </c>
      <c r="FY407" s="116">
        <f t="shared" si="294"/>
        <v>1</v>
      </c>
      <c r="FZ407" s="116">
        <f t="shared" si="295"/>
        <v>0.11990000000000001</v>
      </c>
      <c r="GA407" s="116">
        <f t="shared" si="296"/>
        <v>1</v>
      </c>
      <c r="GB407" s="116">
        <f t="shared" si="297"/>
        <v>3</v>
      </c>
      <c r="GC407" s="116">
        <f t="shared" si="298"/>
        <v>0.47960000000000003</v>
      </c>
      <c r="GD407" s="116">
        <f t="shared" si="299"/>
        <v>1</v>
      </c>
      <c r="GE407" s="116">
        <f t="shared" si="300"/>
        <v>6</v>
      </c>
    </row>
    <row r="408" spans="164:187" ht="16.5" x14ac:dyDescent="0.2">
      <c r="FH408" s="116">
        <v>403</v>
      </c>
      <c r="FI408" s="116">
        <f t="shared" si="285"/>
        <v>2</v>
      </c>
      <c r="FJ408" s="116">
        <f t="shared" si="278"/>
        <v>6</v>
      </c>
      <c r="FK408" s="116" t="str">
        <f t="shared" si="286"/>
        <v>天使缇娜专属武器-魂珠-1 2级</v>
      </c>
      <c r="FL408" s="116">
        <f t="shared" si="287"/>
        <v>1</v>
      </c>
      <c r="FM408" s="116">
        <f t="shared" si="288"/>
        <v>2</v>
      </c>
      <c r="FN408" s="116" t="str">
        <f t="shared" si="279"/>
        <v>金币</v>
      </c>
      <c r="FO408" s="116">
        <f t="shared" si="280"/>
        <v>2000</v>
      </c>
      <c r="FP408" s="116" t="str">
        <f t="shared" si="281"/>
        <v>专属强化石1</v>
      </c>
      <c r="FQ408" s="116">
        <f t="shared" si="282"/>
        <v>2</v>
      </c>
      <c r="FR408" s="116" t="str">
        <f t="shared" si="283"/>
        <v/>
      </c>
      <c r="FS408" s="116" t="str">
        <f t="shared" si="284"/>
        <v/>
      </c>
      <c r="FT408" s="116">
        <f t="shared" si="289"/>
        <v>0.24</v>
      </c>
      <c r="FU408" s="116">
        <f t="shared" si="290"/>
        <v>1</v>
      </c>
      <c r="FV408" s="116">
        <f t="shared" si="291"/>
        <v>6</v>
      </c>
      <c r="FW408" s="116">
        <f t="shared" si="292"/>
        <v>0</v>
      </c>
      <c r="FX408" s="116">
        <f t="shared" si="293"/>
        <v>1</v>
      </c>
      <c r="FY408" s="116">
        <f t="shared" si="294"/>
        <v>1</v>
      </c>
      <c r="FZ408" s="116">
        <f t="shared" si="295"/>
        <v>0.11990000000000001</v>
      </c>
      <c r="GA408" s="116">
        <f t="shared" si="296"/>
        <v>1</v>
      </c>
      <c r="GB408" s="116">
        <f t="shared" si="297"/>
        <v>3</v>
      </c>
      <c r="GC408" s="116">
        <f t="shared" si="298"/>
        <v>0.47960000000000003</v>
      </c>
      <c r="GD408" s="116">
        <f t="shared" si="299"/>
        <v>1</v>
      </c>
      <c r="GE408" s="116">
        <f t="shared" si="300"/>
        <v>6</v>
      </c>
    </row>
    <row r="409" spans="164:187" ht="16.5" x14ac:dyDescent="0.2">
      <c r="FH409" s="116">
        <v>404</v>
      </c>
      <c r="FI409" s="116">
        <f t="shared" si="285"/>
        <v>3</v>
      </c>
      <c r="FJ409" s="116">
        <f t="shared" si="278"/>
        <v>6</v>
      </c>
      <c r="FK409" s="116" t="str">
        <f t="shared" si="286"/>
        <v>天使缇娜专属武器-魂珠-1 3级</v>
      </c>
      <c r="FL409" s="116">
        <f t="shared" si="287"/>
        <v>1</v>
      </c>
      <c r="FM409" s="116">
        <f t="shared" si="288"/>
        <v>3</v>
      </c>
      <c r="FN409" s="116" t="str">
        <f t="shared" si="279"/>
        <v>金币</v>
      </c>
      <c r="FO409" s="116">
        <f t="shared" si="280"/>
        <v>3000</v>
      </c>
      <c r="FP409" s="116" t="str">
        <f t="shared" si="281"/>
        <v>专属强化石1</v>
      </c>
      <c r="FQ409" s="116">
        <f t="shared" si="282"/>
        <v>3</v>
      </c>
      <c r="FR409" s="116" t="str">
        <f t="shared" si="283"/>
        <v/>
      </c>
      <c r="FS409" s="116" t="str">
        <f t="shared" si="284"/>
        <v/>
      </c>
      <c r="FT409" s="116">
        <f t="shared" si="289"/>
        <v>0.24</v>
      </c>
      <c r="FU409" s="116">
        <f t="shared" si="290"/>
        <v>1</v>
      </c>
      <c r="FV409" s="116">
        <f t="shared" si="291"/>
        <v>6</v>
      </c>
      <c r="FW409" s="116">
        <f t="shared" si="292"/>
        <v>0</v>
      </c>
      <c r="FX409" s="116">
        <f t="shared" si="293"/>
        <v>1</v>
      </c>
      <c r="FY409" s="116">
        <f t="shared" si="294"/>
        <v>1</v>
      </c>
      <c r="FZ409" s="116">
        <f t="shared" si="295"/>
        <v>0.11990000000000001</v>
      </c>
      <c r="GA409" s="116">
        <f t="shared" si="296"/>
        <v>1</v>
      </c>
      <c r="GB409" s="116">
        <f t="shared" si="297"/>
        <v>3</v>
      </c>
      <c r="GC409" s="116">
        <f t="shared" si="298"/>
        <v>0.47960000000000003</v>
      </c>
      <c r="GD409" s="116">
        <f t="shared" si="299"/>
        <v>1</v>
      </c>
      <c r="GE409" s="116">
        <f t="shared" si="300"/>
        <v>6</v>
      </c>
    </row>
    <row r="410" spans="164:187" ht="16.5" x14ac:dyDescent="0.2">
      <c r="FH410" s="116">
        <v>405</v>
      </c>
      <c r="FI410" s="116">
        <f t="shared" si="285"/>
        <v>4</v>
      </c>
      <c r="FJ410" s="116">
        <f t="shared" si="278"/>
        <v>6</v>
      </c>
      <c r="FK410" s="116" t="str">
        <f t="shared" si="286"/>
        <v>天使缇娜专属武器-魂珠-1 4级</v>
      </c>
      <c r="FL410" s="116">
        <f t="shared" si="287"/>
        <v>1</v>
      </c>
      <c r="FM410" s="116">
        <f t="shared" si="288"/>
        <v>4</v>
      </c>
      <c r="FN410" s="116" t="str">
        <f t="shared" si="279"/>
        <v>金币</v>
      </c>
      <c r="FO410" s="116">
        <f t="shared" si="280"/>
        <v>4000</v>
      </c>
      <c r="FP410" s="116" t="str">
        <f t="shared" si="281"/>
        <v>专属强化石1</v>
      </c>
      <c r="FQ410" s="116">
        <f t="shared" si="282"/>
        <v>4</v>
      </c>
      <c r="FR410" s="116" t="str">
        <f t="shared" si="283"/>
        <v/>
      </c>
      <c r="FS410" s="116" t="str">
        <f t="shared" si="284"/>
        <v/>
      </c>
      <c r="FT410" s="116">
        <f t="shared" si="289"/>
        <v>0.19</v>
      </c>
      <c r="FU410" s="116">
        <f t="shared" si="290"/>
        <v>1</v>
      </c>
      <c r="FV410" s="116">
        <f t="shared" si="291"/>
        <v>8</v>
      </c>
      <c r="FW410" s="116">
        <f t="shared" si="292"/>
        <v>0</v>
      </c>
      <c r="FX410" s="116">
        <f t="shared" si="293"/>
        <v>1</v>
      </c>
      <c r="FY410" s="116">
        <f t="shared" si="294"/>
        <v>2</v>
      </c>
      <c r="FZ410" s="116">
        <f t="shared" si="295"/>
        <v>9.5899999999999999E-2</v>
      </c>
      <c r="GA410" s="116">
        <f t="shared" si="296"/>
        <v>1</v>
      </c>
      <c r="GB410" s="116">
        <f t="shared" si="297"/>
        <v>4</v>
      </c>
      <c r="GC410" s="116">
        <f t="shared" si="298"/>
        <v>0.38369999999999999</v>
      </c>
      <c r="GD410" s="116">
        <f t="shared" si="299"/>
        <v>1</v>
      </c>
      <c r="GE410" s="116">
        <f t="shared" si="300"/>
        <v>8</v>
      </c>
    </row>
    <row r="411" spans="164:187" ht="16.5" x14ac:dyDescent="0.2">
      <c r="FH411" s="116">
        <v>406</v>
      </c>
      <c r="FI411" s="116">
        <f t="shared" si="285"/>
        <v>5</v>
      </c>
      <c r="FJ411" s="116">
        <f t="shared" si="278"/>
        <v>6</v>
      </c>
      <c r="FK411" s="116" t="str">
        <f t="shared" si="286"/>
        <v>天使缇娜专属武器-魂珠-1 5级</v>
      </c>
      <c r="FL411" s="116">
        <f t="shared" si="287"/>
        <v>1</v>
      </c>
      <c r="FM411" s="116">
        <f t="shared" si="288"/>
        <v>5</v>
      </c>
      <c r="FN411" s="116" t="str">
        <f t="shared" si="279"/>
        <v>金币</v>
      </c>
      <c r="FO411" s="116">
        <f t="shared" si="280"/>
        <v>5000</v>
      </c>
      <c r="FP411" s="116" t="str">
        <f t="shared" si="281"/>
        <v>专属强化石1</v>
      </c>
      <c r="FQ411" s="116">
        <f t="shared" si="282"/>
        <v>5</v>
      </c>
      <c r="FR411" s="116" t="str">
        <f t="shared" si="283"/>
        <v/>
      </c>
      <c r="FS411" s="116" t="str">
        <f t="shared" si="284"/>
        <v/>
      </c>
      <c r="FT411" s="116">
        <f t="shared" si="289"/>
        <v>0.15</v>
      </c>
      <c r="FU411" s="116">
        <f t="shared" si="290"/>
        <v>1</v>
      </c>
      <c r="FV411" s="116">
        <f t="shared" si="291"/>
        <v>10</v>
      </c>
      <c r="FW411" s="116">
        <f t="shared" si="292"/>
        <v>0</v>
      </c>
      <c r="FX411" s="116">
        <f t="shared" si="293"/>
        <v>1</v>
      </c>
      <c r="FY411" s="116">
        <f t="shared" si="294"/>
        <v>2</v>
      </c>
      <c r="FZ411" s="116">
        <f t="shared" si="295"/>
        <v>7.4899999999999994E-2</v>
      </c>
      <c r="GA411" s="116">
        <f t="shared" si="296"/>
        <v>1</v>
      </c>
      <c r="GB411" s="116">
        <f t="shared" si="297"/>
        <v>5</v>
      </c>
      <c r="GC411" s="116">
        <f t="shared" si="298"/>
        <v>0.29980000000000001</v>
      </c>
      <c r="GD411" s="116">
        <f t="shared" si="299"/>
        <v>1</v>
      </c>
      <c r="GE411" s="116">
        <f t="shared" si="300"/>
        <v>10</v>
      </c>
    </row>
    <row r="412" spans="164:187" ht="16.5" x14ac:dyDescent="0.2">
      <c r="FH412" s="116">
        <v>407</v>
      </c>
      <c r="FI412" s="116">
        <f t="shared" si="285"/>
        <v>6</v>
      </c>
      <c r="FJ412" s="116">
        <f t="shared" si="278"/>
        <v>6</v>
      </c>
      <c r="FK412" s="116" t="str">
        <f t="shared" si="286"/>
        <v>天使缇娜专属武器-魂珠-1 6级</v>
      </c>
      <c r="FL412" s="116">
        <f t="shared" si="287"/>
        <v>1</v>
      </c>
      <c r="FM412" s="116">
        <f t="shared" si="288"/>
        <v>6</v>
      </c>
      <c r="FN412" s="116" t="str">
        <f t="shared" si="279"/>
        <v>金币</v>
      </c>
      <c r="FO412" s="116">
        <f t="shared" si="280"/>
        <v>6000</v>
      </c>
      <c r="FP412" s="116" t="str">
        <f t="shared" si="281"/>
        <v>专属强化石1</v>
      </c>
      <c r="FQ412" s="116">
        <f t="shared" si="282"/>
        <v>6</v>
      </c>
      <c r="FR412" s="116" t="str">
        <f t="shared" si="283"/>
        <v/>
      </c>
      <c r="FS412" s="116" t="str">
        <f t="shared" si="284"/>
        <v/>
      </c>
      <c r="FT412" s="116">
        <f t="shared" si="289"/>
        <v>0.11</v>
      </c>
      <c r="FU412" s="116">
        <f t="shared" si="290"/>
        <v>1</v>
      </c>
      <c r="FV412" s="116">
        <f t="shared" si="291"/>
        <v>14</v>
      </c>
      <c r="FW412" s="116">
        <f t="shared" si="292"/>
        <v>0</v>
      </c>
      <c r="FX412" s="116">
        <f t="shared" si="293"/>
        <v>1</v>
      </c>
      <c r="FY412" s="116">
        <f t="shared" si="294"/>
        <v>3</v>
      </c>
      <c r="FZ412" s="116">
        <f t="shared" si="295"/>
        <v>5.5300000000000002E-2</v>
      </c>
      <c r="GA412" s="116">
        <f t="shared" si="296"/>
        <v>1</v>
      </c>
      <c r="GB412" s="116">
        <f t="shared" si="297"/>
        <v>6</v>
      </c>
      <c r="GC412" s="116">
        <f t="shared" si="298"/>
        <v>0.22140000000000001</v>
      </c>
      <c r="GD412" s="116">
        <f t="shared" si="299"/>
        <v>1</v>
      </c>
      <c r="GE412" s="116">
        <f t="shared" si="300"/>
        <v>14</v>
      </c>
    </row>
    <row r="413" spans="164:187" ht="16.5" x14ac:dyDescent="0.2">
      <c r="FH413" s="116">
        <v>408</v>
      </c>
      <c r="FI413" s="116">
        <f t="shared" si="285"/>
        <v>7</v>
      </c>
      <c r="FJ413" s="116">
        <f t="shared" si="278"/>
        <v>6</v>
      </c>
      <c r="FK413" s="116" t="str">
        <f t="shared" si="286"/>
        <v>天使缇娜专属武器-魂珠-1 7级</v>
      </c>
      <c r="FL413" s="116">
        <f t="shared" si="287"/>
        <v>1</v>
      </c>
      <c r="FM413" s="116">
        <f t="shared" si="288"/>
        <v>7</v>
      </c>
      <c r="FN413" s="116" t="str">
        <f t="shared" si="279"/>
        <v>金币</v>
      </c>
      <c r="FO413" s="116">
        <f t="shared" si="280"/>
        <v>7000</v>
      </c>
      <c r="FP413" s="116" t="str">
        <f t="shared" si="281"/>
        <v>专属强化石1</v>
      </c>
      <c r="FQ413" s="116">
        <f t="shared" si="282"/>
        <v>7</v>
      </c>
      <c r="FR413" s="116" t="str">
        <f t="shared" si="283"/>
        <v/>
      </c>
      <c r="FS413" s="116" t="str">
        <f t="shared" si="284"/>
        <v/>
      </c>
      <c r="FT413" s="116">
        <f t="shared" si="289"/>
        <v>0.08</v>
      </c>
      <c r="FU413" s="116">
        <f t="shared" si="290"/>
        <v>1</v>
      </c>
      <c r="FV413" s="116">
        <f t="shared" si="291"/>
        <v>19</v>
      </c>
      <c r="FW413" s="116">
        <f t="shared" si="292"/>
        <v>0</v>
      </c>
      <c r="FX413" s="116">
        <f t="shared" si="293"/>
        <v>1</v>
      </c>
      <c r="FY413" s="116">
        <f t="shared" si="294"/>
        <v>4</v>
      </c>
      <c r="FZ413" s="116">
        <f t="shared" si="295"/>
        <v>0.04</v>
      </c>
      <c r="GA413" s="116">
        <f t="shared" si="296"/>
        <v>1</v>
      </c>
      <c r="GB413" s="116">
        <f t="shared" si="297"/>
        <v>9</v>
      </c>
      <c r="GC413" s="116">
        <f t="shared" si="298"/>
        <v>0.15989999999999999</v>
      </c>
      <c r="GD413" s="116">
        <f t="shared" si="299"/>
        <v>1</v>
      </c>
      <c r="GE413" s="116">
        <f t="shared" si="300"/>
        <v>19</v>
      </c>
    </row>
    <row r="414" spans="164:187" ht="16.5" x14ac:dyDescent="0.2">
      <c r="FH414" s="116">
        <v>409</v>
      </c>
      <c r="FI414" s="116">
        <f t="shared" si="285"/>
        <v>8</v>
      </c>
      <c r="FJ414" s="116">
        <f t="shared" si="278"/>
        <v>6</v>
      </c>
      <c r="FK414" s="116" t="str">
        <f t="shared" si="286"/>
        <v>天使缇娜专属武器-魂珠-1 8级</v>
      </c>
      <c r="FL414" s="116">
        <f t="shared" si="287"/>
        <v>1</v>
      </c>
      <c r="FM414" s="116">
        <f t="shared" si="288"/>
        <v>8</v>
      </c>
      <c r="FN414" s="116" t="str">
        <f t="shared" si="279"/>
        <v>金币</v>
      </c>
      <c r="FO414" s="116">
        <f t="shared" si="280"/>
        <v>8000</v>
      </c>
      <c r="FP414" s="116" t="str">
        <f t="shared" si="281"/>
        <v>专属强化石1</v>
      </c>
      <c r="FQ414" s="116">
        <f t="shared" si="282"/>
        <v>8</v>
      </c>
      <c r="FR414" s="116" t="str">
        <f t="shared" si="283"/>
        <v/>
      </c>
      <c r="FS414" s="116" t="str">
        <f t="shared" si="284"/>
        <v/>
      </c>
      <c r="FT414" s="116">
        <f t="shared" si="289"/>
        <v>0.06</v>
      </c>
      <c r="FU414" s="116">
        <f t="shared" si="290"/>
        <v>1</v>
      </c>
      <c r="FV414" s="116">
        <f t="shared" si="291"/>
        <v>27</v>
      </c>
      <c r="FW414" s="116">
        <f t="shared" si="292"/>
        <v>0</v>
      </c>
      <c r="FX414" s="116">
        <f t="shared" si="293"/>
        <v>1</v>
      </c>
      <c r="FY414" s="116">
        <f t="shared" si="294"/>
        <v>6</v>
      </c>
      <c r="FZ414" s="116">
        <f t="shared" si="295"/>
        <v>2.8199999999999999E-2</v>
      </c>
      <c r="GA414" s="116">
        <f t="shared" si="296"/>
        <v>1</v>
      </c>
      <c r="GB414" s="116">
        <f t="shared" si="297"/>
        <v>12</v>
      </c>
      <c r="GC414" s="116">
        <f t="shared" si="298"/>
        <v>0.1128</v>
      </c>
      <c r="GD414" s="116">
        <f t="shared" si="299"/>
        <v>1</v>
      </c>
      <c r="GE414" s="116">
        <f t="shared" si="300"/>
        <v>27</v>
      </c>
    </row>
    <row r="415" spans="164:187" ht="16.5" x14ac:dyDescent="0.2">
      <c r="FH415" s="116">
        <v>410</v>
      </c>
      <c r="FI415" s="116">
        <f t="shared" si="285"/>
        <v>9</v>
      </c>
      <c r="FJ415" s="116">
        <f t="shared" si="278"/>
        <v>6</v>
      </c>
      <c r="FK415" s="116" t="str">
        <f t="shared" si="286"/>
        <v>天使缇娜专属武器-魂珠-1 9级</v>
      </c>
      <c r="FL415" s="116">
        <f t="shared" si="287"/>
        <v>1</v>
      </c>
      <c r="FM415" s="116">
        <f t="shared" si="288"/>
        <v>9</v>
      </c>
      <c r="FN415" s="116" t="str">
        <f t="shared" si="279"/>
        <v>金币</v>
      </c>
      <c r="FO415" s="116">
        <f t="shared" si="280"/>
        <v>9000</v>
      </c>
      <c r="FP415" s="116" t="str">
        <f t="shared" si="281"/>
        <v>专属强化石1</v>
      </c>
      <c r="FQ415" s="116">
        <f t="shared" si="282"/>
        <v>10</v>
      </c>
      <c r="FR415" s="116" t="str">
        <f t="shared" si="283"/>
        <v/>
      </c>
      <c r="FS415" s="116" t="str">
        <f t="shared" si="284"/>
        <v/>
      </c>
      <c r="FT415" s="116">
        <f t="shared" si="289"/>
        <v>0.04</v>
      </c>
      <c r="FU415" s="116">
        <f t="shared" si="290"/>
        <v>1</v>
      </c>
      <c r="FV415" s="116">
        <f t="shared" si="291"/>
        <v>34</v>
      </c>
      <c r="FW415" s="116">
        <f t="shared" si="292"/>
        <v>0</v>
      </c>
      <c r="FX415" s="116">
        <f t="shared" si="293"/>
        <v>1</v>
      </c>
      <c r="FY415" s="116">
        <f t="shared" si="294"/>
        <v>8</v>
      </c>
      <c r="FZ415" s="116">
        <f t="shared" si="295"/>
        <v>2.18E-2</v>
      </c>
      <c r="GA415" s="116">
        <f t="shared" si="296"/>
        <v>1</v>
      </c>
      <c r="GB415" s="116">
        <f t="shared" si="297"/>
        <v>16</v>
      </c>
      <c r="GC415" s="116">
        <f t="shared" si="298"/>
        <v>8.72E-2</v>
      </c>
      <c r="GD415" s="116">
        <f t="shared" si="299"/>
        <v>1</v>
      </c>
      <c r="GE415" s="116">
        <f t="shared" si="300"/>
        <v>34</v>
      </c>
    </row>
    <row r="416" spans="164:187" ht="16.5" x14ac:dyDescent="0.2">
      <c r="FH416" s="116">
        <v>411</v>
      </c>
      <c r="FI416" s="116">
        <f t="shared" si="285"/>
        <v>0</v>
      </c>
      <c r="FJ416" s="116">
        <f t="shared" si="278"/>
        <v>6</v>
      </c>
      <c r="FK416" s="116" t="str">
        <f t="shared" si="286"/>
        <v>天使缇娜专属武器-魂珠-2 0级</v>
      </c>
      <c r="FL416" s="116">
        <f t="shared" si="287"/>
        <v>2</v>
      </c>
      <c r="FM416" s="116">
        <f t="shared" si="288"/>
        <v>0</v>
      </c>
      <c r="FN416" s="116" t="str">
        <f t="shared" si="279"/>
        <v/>
      </c>
      <c r="FO416" s="116" t="str">
        <f t="shared" si="280"/>
        <v/>
      </c>
      <c r="FP416" s="116" t="str">
        <f t="shared" si="281"/>
        <v/>
      </c>
      <c r="FQ416" s="116" t="str">
        <f t="shared" si="282"/>
        <v/>
      </c>
      <c r="FR416" s="116" t="str">
        <f t="shared" si="283"/>
        <v/>
      </c>
      <c r="FS416" s="116" t="str">
        <f t="shared" si="284"/>
        <v/>
      </c>
      <c r="FT416" s="116" t="str">
        <f t="shared" si="289"/>
        <v/>
      </c>
      <c r="FU416" s="116" t="str">
        <f t="shared" si="290"/>
        <v/>
      </c>
      <c r="FV416" s="116" t="str">
        <f t="shared" si="291"/>
        <v/>
      </c>
      <c r="FW416" s="116" t="str">
        <f t="shared" si="292"/>
        <v/>
      </c>
      <c r="FX416" s="116" t="str">
        <f t="shared" si="293"/>
        <v/>
      </c>
      <c r="FY416" s="116" t="str">
        <f t="shared" si="294"/>
        <v/>
      </c>
      <c r="FZ416" s="116" t="str">
        <f t="shared" si="295"/>
        <v/>
      </c>
      <c r="GA416" s="116" t="str">
        <f t="shared" si="296"/>
        <v/>
      </c>
      <c r="GB416" s="116" t="str">
        <f t="shared" si="297"/>
        <v/>
      </c>
      <c r="GC416" s="116" t="str">
        <f t="shared" si="298"/>
        <v/>
      </c>
      <c r="GD416" s="116" t="str">
        <f t="shared" si="299"/>
        <v/>
      </c>
      <c r="GE416" s="116" t="str">
        <f t="shared" si="300"/>
        <v/>
      </c>
    </row>
    <row r="417" spans="164:187" ht="16.5" x14ac:dyDescent="0.2">
      <c r="FH417" s="116">
        <v>412</v>
      </c>
      <c r="FI417" s="116">
        <f t="shared" si="285"/>
        <v>10</v>
      </c>
      <c r="FJ417" s="116">
        <f t="shared" si="278"/>
        <v>6</v>
      </c>
      <c r="FK417" s="116" t="str">
        <f t="shared" si="286"/>
        <v>天使缇娜专属武器-魂珠-2 1级</v>
      </c>
      <c r="FL417" s="116">
        <f t="shared" si="287"/>
        <v>2</v>
      </c>
      <c r="FM417" s="116">
        <f t="shared" si="288"/>
        <v>1</v>
      </c>
      <c r="FN417" s="116" t="str">
        <f t="shared" si="279"/>
        <v>金币</v>
      </c>
      <c r="FO417" s="116">
        <f t="shared" si="280"/>
        <v>2000</v>
      </c>
      <c r="FP417" s="116" t="str">
        <f t="shared" si="281"/>
        <v>专属强化石1</v>
      </c>
      <c r="FQ417" s="116">
        <f t="shared" si="282"/>
        <v>3</v>
      </c>
      <c r="FR417" s="116" t="str">
        <f t="shared" si="283"/>
        <v>专属强化石2</v>
      </c>
      <c r="FS417" s="116">
        <f t="shared" si="284"/>
        <v>1</v>
      </c>
      <c r="FT417" s="116">
        <f t="shared" si="289"/>
        <v>0.28999999999999998</v>
      </c>
      <c r="FU417" s="116">
        <f t="shared" si="290"/>
        <v>1</v>
      </c>
      <c r="FV417" s="116">
        <f t="shared" si="291"/>
        <v>5</v>
      </c>
      <c r="FW417" s="116">
        <f t="shared" si="292"/>
        <v>0</v>
      </c>
      <c r="FX417" s="116">
        <f t="shared" si="293"/>
        <v>1</v>
      </c>
      <c r="FY417" s="116">
        <f t="shared" si="294"/>
        <v>1</v>
      </c>
      <c r="FZ417" s="116">
        <f t="shared" si="295"/>
        <v>0.14480000000000001</v>
      </c>
      <c r="GA417" s="116">
        <f t="shared" si="296"/>
        <v>1</v>
      </c>
      <c r="GB417" s="116">
        <f t="shared" si="297"/>
        <v>2</v>
      </c>
      <c r="GC417" s="116">
        <f t="shared" si="298"/>
        <v>0.57920000000000005</v>
      </c>
      <c r="GD417" s="116">
        <f t="shared" si="299"/>
        <v>1</v>
      </c>
      <c r="GE417" s="116">
        <f t="shared" si="300"/>
        <v>5</v>
      </c>
    </row>
    <row r="418" spans="164:187" ht="16.5" x14ac:dyDescent="0.2">
      <c r="FH418" s="116">
        <v>413</v>
      </c>
      <c r="FI418" s="116">
        <f t="shared" si="285"/>
        <v>11</v>
      </c>
      <c r="FJ418" s="116">
        <f t="shared" si="278"/>
        <v>6</v>
      </c>
      <c r="FK418" s="116" t="str">
        <f t="shared" si="286"/>
        <v>天使缇娜专属武器-魂珠-2 2级</v>
      </c>
      <c r="FL418" s="116">
        <f t="shared" si="287"/>
        <v>2</v>
      </c>
      <c r="FM418" s="116">
        <f t="shared" si="288"/>
        <v>2</v>
      </c>
      <c r="FN418" s="116" t="str">
        <f t="shared" si="279"/>
        <v>金币</v>
      </c>
      <c r="FO418" s="116">
        <f t="shared" si="280"/>
        <v>3000</v>
      </c>
      <c r="FP418" s="116" t="str">
        <f t="shared" si="281"/>
        <v>专属强化石1</v>
      </c>
      <c r="FQ418" s="116">
        <f t="shared" si="282"/>
        <v>3</v>
      </c>
      <c r="FR418" s="116" t="str">
        <f t="shared" si="283"/>
        <v>专属强化石2</v>
      </c>
      <c r="FS418" s="116">
        <f t="shared" si="284"/>
        <v>1</v>
      </c>
      <c r="FT418" s="116">
        <f t="shared" si="289"/>
        <v>0.14000000000000001</v>
      </c>
      <c r="FU418" s="116">
        <f t="shared" si="290"/>
        <v>1</v>
      </c>
      <c r="FV418" s="116">
        <f t="shared" si="291"/>
        <v>10</v>
      </c>
      <c r="FW418" s="116">
        <f t="shared" si="292"/>
        <v>0</v>
      </c>
      <c r="FX418" s="116">
        <f t="shared" si="293"/>
        <v>1</v>
      </c>
      <c r="FY418" s="116">
        <f t="shared" si="294"/>
        <v>2</v>
      </c>
      <c r="FZ418" s="116">
        <f t="shared" si="295"/>
        <v>7.2400000000000006E-2</v>
      </c>
      <c r="GA418" s="116">
        <f t="shared" si="296"/>
        <v>1</v>
      </c>
      <c r="GB418" s="116">
        <f t="shared" si="297"/>
        <v>5</v>
      </c>
      <c r="GC418" s="116">
        <f t="shared" si="298"/>
        <v>0.28960000000000002</v>
      </c>
      <c r="GD418" s="116">
        <f t="shared" si="299"/>
        <v>1</v>
      </c>
      <c r="GE418" s="116">
        <f t="shared" si="300"/>
        <v>10</v>
      </c>
    </row>
    <row r="419" spans="164:187" ht="16.5" x14ac:dyDescent="0.2">
      <c r="FH419" s="116">
        <v>414</v>
      </c>
      <c r="FI419" s="116">
        <f t="shared" si="285"/>
        <v>12</v>
      </c>
      <c r="FJ419" s="116">
        <f t="shared" si="278"/>
        <v>6</v>
      </c>
      <c r="FK419" s="116" t="str">
        <f t="shared" si="286"/>
        <v>天使缇娜专属武器-魂珠-2 3级</v>
      </c>
      <c r="FL419" s="116">
        <f t="shared" si="287"/>
        <v>2</v>
      </c>
      <c r="FM419" s="116">
        <f t="shared" si="288"/>
        <v>3</v>
      </c>
      <c r="FN419" s="116" t="str">
        <f t="shared" si="279"/>
        <v>金币</v>
      </c>
      <c r="FO419" s="116">
        <f t="shared" si="280"/>
        <v>4000</v>
      </c>
      <c r="FP419" s="116" t="str">
        <f t="shared" si="281"/>
        <v>专属强化石1</v>
      </c>
      <c r="FQ419" s="116">
        <f t="shared" si="282"/>
        <v>6</v>
      </c>
      <c r="FR419" s="116" t="str">
        <f t="shared" si="283"/>
        <v>专属强化石2</v>
      </c>
      <c r="FS419" s="116">
        <f t="shared" si="284"/>
        <v>2</v>
      </c>
      <c r="FT419" s="116">
        <f t="shared" si="289"/>
        <v>0.19</v>
      </c>
      <c r="FU419" s="116">
        <f t="shared" si="290"/>
        <v>1</v>
      </c>
      <c r="FV419" s="116">
        <f t="shared" si="291"/>
        <v>8</v>
      </c>
      <c r="FW419" s="116">
        <f t="shared" si="292"/>
        <v>0</v>
      </c>
      <c r="FX419" s="116">
        <f t="shared" si="293"/>
        <v>1</v>
      </c>
      <c r="FY419" s="116">
        <f t="shared" si="294"/>
        <v>2</v>
      </c>
      <c r="FZ419" s="116">
        <f t="shared" si="295"/>
        <v>9.6500000000000002E-2</v>
      </c>
      <c r="GA419" s="116">
        <f t="shared" si="296"/>
        <v>1</v>
      </c>
      <c r="GB419" s="116">
        <f t="shared" si="297"/>
        <v>4</v>
      </c>
      <c r="GC419" s="116">
        <f t="shared" si="298"/>
        <v>0.3861</v>
      </c>
      <c r="GD419" s="116">
        <f t="shared" si="299"/>
        <v>1</v>
      </c>
      <c r="GE419" s="116">
        <f t="shared" si="300"/>
        <v>8</v>
      </c>
    </row>
    <row r="420" spans="164:187" ht="16.5" x14ac:dyDescent="0.2">
      <c r="FH420" s="116">
        <v>415</v>
      </c>
      <c r="FI420" s="116">
        <f t="shared" si="285"/>
        <v>13</v>
      </c>
      <c r="FJ420" s="116">
        <f t="shared" si="278"/>
        <v>6</v>
      </c>
      <c r="FK420" s="116" t="str">
        <f t="shared" si="286"/>
        <v>天使缇娜专属武器-魂珠-2 4级</v>
      </c>
      <c r="FL420" s="116">
        <f t="shared" si="287"/>
        <v>2</v>
      </c>
      <c r="FM420" s="116">
        <f t="shared" si="288"/>
        <v>4</v>
      </c>
      <c r="FN420" s="116" t="str">
        <f t="shared" si="279"/>
        <v>金币</v>
      </c>
      <c r="FO420" s="116">
        <f t="shared" si="280"/>
        <v>5000</v>
      </c>
      <c r="FP420" s="116" t="str">
        <f t="shared" si="281"/>
        <v>专属强化石1</v>
      </c>
      <c r="FQ420" s="116">
        <f t="shared" si="282"/>
        <v>6</v>
      </c>
      <c r="FR420" s="116" t="str">
        <f t="shared" si="283"/>
        <v>专属强化石2</v>
      </c>
      <c r="FS420" s="116">
        <f t="shared" si="284"/>
        <v>2</v>
      </c>
      <c r="FT420" s="116">
        <f t="shared" si="289"/>
        <v>0.12</v>
      </c>
      <c r="FU420" s="116">
        <f t="shared" si="290"/>
        <v>1</v>
      </c>
      <c r="FV420" s="116">
        <f t="shared" si="291"/>
        <v>13</v>
      </c>
      <c r="FW420" s="116">
        <f t="shared" si="292"/>
        <v>0</v>
      </c>
      <c r="FX420" s="116">
        <f t="shared" si="293"/>
        <v>1</v>
      </c>
      <c r="FY420" s="116">
        <f t="shared" si="294"/>
        <v>3</v>
      </c>
      <c r="FZ420" s="116">
        <f t="shared" si="295"/>
        <v>5.79E-2</v>
      </c>
      <c r="GA420" s="116">
        <f t="shared" si="296"/>
        <v>1</v>
      </c>
      <c r="GB420" s="116">
        <f t="shared" si="297"/>
        <v>6</v>
      </c>
      <c r="GC420" s="116">
        <f t="shared" si="298"/>
        <v>0.23169999999999999</v>
      </c>
      <c r="GD420" s="116">
        <f t="shared" si="299"/>
        <v>1</v>
      </c>
      <c r="GE420" s="116">
        <f t="shared" si="300"/>
        <v>13</v>
      </c>
    </row>
    <row r="421" spans="164:187" ht="16.5" x14ac:dyDescent="0.2">
      <c r="FH421" s="116">
        <v>416</v>
      </c>
      <c r="FI421" s="116">
        <f t="shared" si="285"/>
        <v>14</v>
      </c>
      <c r="FJ421" s="116">
        <f t="shared" si="278"/>
        <v>6</v>
      </c>
      <c r="FK421" s="116" t="str">
        <f t="shared" si="286"/>
        <v>天使缇娜专属武器-魂珠-2 5级</v>
      </c>
      <c r="FL421" s="116">
        <f t="shared" si="287"/>
        <v>2</v>
      </c>
      <c r="FM421" s="116">
        <f t="shared" si="288"/>
        <v>5</v>
      </c>
      <c r="FN421" s="116" t="str">
        <f t="shared" si="279"/>
        <v>金币</v>
      </c>
      <c r="FO421" s="116">
        <f t="shared" si="280"/>
        <v>6000</v>
      </c>
      <c r="FP421" s="116" t="str">
        <f t="shared" si="281"/>
        <v>专属强化石1</v>
      </c>
      <c r="FQ421" s="116">
        <f t="shared" si="282"/>
        <v>9</v>
      </c>
      <c r="FR421" s="116" t="str">
        <f t="shared" si="283"/>
        <v>专属强化石2</v>
      </c>
      <c r="FS421" s="116">
        <f t="shared" si="284"/>
        <v>3</v>
      </c>
      <c r="FT421" s="116">
        <f t="shared" si="289"/>
        <v>0.11</v>
      </c>
      <c r="FU421" s="116">
        <f t="shared" si="290"/>
        <v>1</v>
      </c>
      <c r="FV421" s="116">
        <f t="shared" si="291"/>
        <v>14</v>
      </c>
      <c r="FW421" s="116">
        <f t="shared" si="292"/>
        <v>0</v>
      </c>
      <c r="FX421" s="116">
        <f t="shared" si="293"/>
        <v>1</v>
      </c>
      <c r="FY421" s="116">
        <f t="shared" si="294"/>
        <v>3</v>
      </c>
      <c r="FZ421" s="116">
        <f t="shared" si="295"/>
        <v>5.4300000000000001E-2</v>
      </c>
      <c r="GA421" s="116">
        <f t="shared" si="296"/>
        <v>1</v>
      </c>
      <c r="GB421" s="116">
        <f t="shared" si="297"/>
        <v>6</v>
      </c>
      <c r="GC421" s="116">
        <f t="shared" si="298"/>
        <v>0.2172</v>
      </c>
      <c r="GD421" s="116">
        <f t="shared" si="299"/>
        <v>1</v>
      </c>
      <c r="GE421" s="116">
        <f t="shared" si="300"/>
        <v>14</v>
      </c>
    </row>
    <row r="422" spans="164:187" ht="16.5" x14ac:dyDescent="0.2">
      <c r="FH422" s="116">
        <v>417</v>
      </c>
      <c r="FI422" s="116">
        <f t="shared" si="285"/>
        <v>15</v>
      </c>
      <c r="FJ422" s="116">
        <f t="shared" si="278"/>
        <v>6</v>
      </c>
      <c r="FK422" s="116" t="str">
        <f t="shared" si="286"/>
        <v>天使缇娜专属武器-魂珠-2 6级</v>
      </c>
      <c r="FL422" s="116">
        <f t="shared" si="287"/>
        <v>2</v>
      </c>
      <c r="FM422" s="116">
        <f t="shared" si="288"/>
        <v>6</v>
      </c>
      <c r="FN422" s="116" t="str">
        <f t="shared" si="279"/>
        <v>金币</v>
      </c>
      <c r="FO422" s="116">
        <f t="shared" si="280"/>
        <v>7000</v>
      </c>
      <c r="FP422" s="116" t="str">
        <f t="shared" si="281"/>
        <v>专属强化石1</v>
      </c>
      <c r="FQ422" s="116">
        <f t="shared" si="282"/>
        <v>12</v>
      </c>
      <c r="FR422" s="116" t="str">
        <f t="shared" si="283"/>
        <v>专属强化石2</v>
      </c>
      <c r="FS422" s="116">
        <f t="shared" si="284"/>
        <v>4</v>
      </c>
      <c r="FT422" s="116">
        <f t="shared" si="289"/>
        <v>0.09</v>
      </c>
      <c r="FU422" s="116">
        <f t="shared" si="290"/>
        <v>1</v>
      </c>
      <c r="FV422" s="116">
        <f t="shared" si="291"/>
        <v>17</v>
      </c>
      <c r="FW422" s="116">
        <f t="shared" si="292"/>
        <v>0</v>
      </c>
      <c r="FX422" s="116">
        <f t="shared" si="293"/>
        <v>1</v>
      </c>
      <c r="FY422" s="116">
        <f t="shared" si="294"/>
        <v>4</v>
      </c>
      <c r="FZ422" s="116">
        <f t="shared" si="295"/>
        <v>4.4600000000000001E-2</v>
      </c>
      <c r="GA422" s="116">
        <f t="shared" si="296"/>
        <v>1</v>
      </c>
      <c r="GB422" s="116">
        <f t="shared" si="297"/>
        <v>8</v>
      </c>
      <c r="GC422" s="116">
        <f t="shared" si="298"/>
        <v>0.1782</v>
      </c>
      <c r="GD422" s="116">
        <f t="shared" si="299"/>
        <v>1</v>
      </c>
      <c r="GE422" s="116">
        <f t="shared" si="300"/>
        <v>17</v>
      </c>
    </row>
    <row r="423" spans="164:187" ht="16.5" x14ac:dyDescent="0.2">
      <c r="FH423" s="116">
        <v>418</v>
      </c>
      <c r="FI423" s="116">
        <f t="shared" si="285"/>
        <v>16</v>
      </c>
      <c r="FJ423" s="116">
        <f t="shared" si="278"/>
        <v>6</v>
      </c>
      <c r="FK423" s="116" t="str">
        <f t="shared" si="286"/>
        <v>天使缇娜专属武器-魂珠-2 7级</v>
      </c>
      <c r="FL423" s="116">
        <f t="shared" si="287"/>
        <v>2</v>
      </c>
      <c r="FM423" s="116">
        <f t="shared" si="288"/>
        <v>7</v>
      </c>
      <c r="FN423" s="116" t="str">
        <f t="shared" si="279"/>
        <v>金币</v>
      </c>
      <c r="FO423" s="116">
        <f t="shared" si="280"/>
        <v>8000</v>
      </c>
      <c r="FP423" s="116" t="str">
        <f t="shared" si="281"/>
        <v>专属强化石1</v>
      </c>
      <c r="FQ423" s="116">
        <f t="shared" si="282"/>
        <v>15</v>
      </c>
      <c r="FR423" s="116" t="str">
        <f t="shared" si="283"/>
        <v>专属强化石2</v>
      </c>
      <c r="FS423" s="116">
        <f t="shared" si="284"/>
        <v>5</v>
      </c>
      <c r="FT423" s="116">
        <f t="shared" si="289"/>
        <v>7.0000000000000007E-2</v>
      </c>
      <c r="FU423" s="116">
        <f t="shared" si="290"/>
        <v>1</v>
      </c>
      <c r="FV423" s="116">
        <f t="shared" si="291"/>
        <v>22</v>
      </c>
      <c r="FW423" s="116">
        <f t="shared" si="292"/>
        <v>0</v>
      </c>
      <c r="FX423" s="116">
        <f t="shared" si="293"/>
        <v>1</v>
      </c>
      <c r="FY423" s="116">
        <f t="shared" si="294"/>
        <v>5</v>
      </c>
      <c r="FZ423" s="116">
        <f t="shared" si="295"/>
        <v>3.4500000000000003E-2</v>
      </c>
      <c r="GA423" s="116">
        <f t="shared" si="296"/>
        <v>1</v>
      </c>
      <c r="GB423" s="116">
        <f t="shared" si="297"/>
        <v>10</v>
      </c>
      <c r="GC423" s="116">
        <f t="shared" si="298"/>
        <v>0.13789999999999999</v>
      </c>
      <c r="GD423" s="116">
        <f t="shared" si="299"/>
        <v>1</v>
      </c>
      <c r="GE423" s="116">
        <f t="shared" si="300"/>
        <v>22</v>
      </c>
    </row>
    <row r="424" spans="164:187" ht="16.5" x14ac:dyDescent="0.2">
      <c r="FH424" s="116">
        <v>419</v>
      </c>
      <c r="FI424" s="116">
        <f t="shared" si="285"/>
        <v>17</v>
      </c>
      <c r="FJ424" s="116">
        <f t="shared" si="278"/>
        <v>6</v>
      </c>
      <c r="FK424" s="116" t="str">
        <f t="shared" si="286"/>
        <v>天使缇娜专属武器-魂珠-2 8级</v>
      </c>
      <c r="FL424" s="116">
        <f t="shared" si="287"/>
        <v>2</v>
      </c>
      <c r="FM424" s="116">
        <f t="shared" si="288"/>
        <v>8</v>
      </c>
      <c r="FN424" s="116" t="str">
        <f t="shared" si="279"/>
        <v>金币</v>
      </c>
      <c r="FO424" s="116">
        <f t="shared" si="280"/>
        <v>9000</v>
      </c>
      <c r="FP424" s="116" t="str">
        <f t="shared" si="281"/>
        <v>专属强化石1</v>
      </c>
      <c r="FQ424" s="116">
        <f t="shared" si="282"/>
        <v>18</v>
      </c>
      <c r="FR424" s="116" t="str">
        <f t="shared" si="283"/>
        <v>专属强化石2</v>
      </c>
      <c r="FS424" s="116">
        <f t="shared" si="284"/>
        <v>6</v>
      </c>
      <c r="FT424" s="116">
        <f t="shared" si="289"/>
        <v>0.05</v>
      </c>
      <c r="FU424" s="116">
        <f t="shared" si="290"/>
        <v>1</v>
      </c>
      <c r="FV424" s="116">
        <f t="shared" si="291"/>
        <v>29</v>
      </c>
      <c r="FW424" s="116">
        <f t="shared" si="292"/>
        <v>0</v>
      </c>
      <c r="FX424" s="116">
        <f t="shared" si="293"/>
        <v>1</v>
      </c>
      <c r="FY424" s="116">
        <f t="shared" si="294"/>
        <v>7</v>
      </c>
      <c r="FZ424" s="116">
        <f t="shared" si="295"/>
        <v>2.5600000000000001E-2</v>
      </c>
      <c r="GA424" s="116">
        <f t="shared" si="296"/>
        <v>1</v>
      </c>
      <c r="GB424" s="116">
        <f t="shared" si="297"/>
        <v>14</v>
      </c>
      <c r="GC424" s="116">
        <f t="shared" si="298"/>
        <v>0.1022</v>
      </c>
      <c r="GD424" s="116">
        <f t="shared" si="299"/>
        <v>1</v>
      </c>
      <c r="GE424" s="116">
        <f t="shared" si="300"/>
        <v>29</v>
      </c>
    </row>
    <row r="425" spans="164:187" ht="16.5" x14ac:dyDescent="0.2">
      <c r="FH425" s="116">
        <v>420</v>
      </c>
      <c r="FI425" s="116">
        <f t="shared" si="285"/>
        <v>18</v>
      </c>
      <c r="FJ425" s="116">
        <f t="shared" si="278"/>
        <v>6</v>
      </c>
      <c r="FK425" s="116" t="str">
        <f t="shared" si="286"/>
        <v>天使缇娜专属武器-魂珠-2 9级</v>
      </c>
      <c r="FL425" s="116">
        <f t="shared" si="287"/>
        <v>2</v>
      </c>
      <c r="FM425" s="116">
        <f t="shared" si="288"/>
        <v>9</v>
      </c>
      <c r="FN425" s="116" t="str">
        <f t="shared" si="279"/>
        <v>金币</v>
      </c>
      <c r="FO425" s="116">
        <f t="shared" si="280"/>
        <v>10000</v>
      </c>
      <c r="FP425" s="116" t="str">
        <f t="shared" si="281"/>
        <v>专属强化石1</v>
      </c>
      <c r="FQ425" s="116">
        <f t="shared" si="282"/>
        <v>24</v>
      </c>
      <c r="FR425" s="116" t="str">
        <f t="shared" si="283"/>
        <v>专属强化石2</v>
      </c>
      <c r="FS425" s="116">
        <f t="shared" si="284"/>
        <v>8</v>
      </c>
      <c r="FT425" s="116">
        <f t="shared" si="289"/>
        <v>0.04</v>
      </c>
      <c r="FU425" s="116">
        <f t="shared" si="290"/>
        <v>1</v>
      </c>
      <c r="FV425" s="116">
        <f t="shared" si="291"/>
        <v>36</v>
      </c>
      <c r="FW425" s="116">
        <f t="shared" si="292"/>
        <v>0</v>
      </c>
      <c r="FX425" s="116">
        <f t="shared" si="293"/>
        <v>1</v>
      </c>
      <c r="FY425" s="116">
        <f t="shared" si="294"/>
        <v>8</v>
      </c>
      <c r="FZ425" s="116">
        <f t="shared" si="295"/>
        <v>2.1100000000000001E-2</v>
      </c>
      <c r="GA425" s="116">
        <f t="shared" si="296"/>
        <v>1</v>
      </c>
      <c r="GB425" s="116">
        <f t="shared" si="297"/>
        <v>17</v>
      </c>
      <c r="GC425" s="116">
        <f t="shared" si="298"/>
        <v>8.4199999999999997E-2</v>
      </c>
      <c r="GD425" s="116">
        <f t="shared" si="299"/>
        <v>1</v>
      </c>
      <c r="GE425" s="116">
        <f t="shared" si="300"/>
        <v>36</v>
      </c>
    </row>
    <row r="426" spans="164:187" ht="16.5" x14ac:dyDescent="0.2">
      <c r="FH426" s="116">
        <v>421</v>
      </c>
      <c r="FI426" s="116">
        <f t="shared" si="285"/>
        <v>0</v>
      </c>
      <c r="FJ426" s="116">
        <f t="shared" si="278"/>
        <v>6</v>
      </c>
      <c r="FK426" s="116" t="str">
        <f t="shared" si="286"/>
        <v>天使缇娜专属武器-魂珠-3 0级</v>
      </c>
      <c r="FL426" s="116">
        <f t="shared" si="287"/>
        <v>3</v>
      </c>
      <c r="FM426" s="116">
        <f t="shared" si="288"/>
        <v>0</v>
      </c>
      <c r="FN426" s="116" t="str">
        <f t="shared" si="279"/>
        <v/>
      </c>
      <c r="FO426" s="116" t="str">
        <f t="shared" si="280"/>
        <v/>
      </c>
      <c r="FP426" s="116" t="str">
        <f t="shared" si="281"/>
        <v/>
      </c>
      <c r="FQ426" s="116" t="str">
        <f t="shared" si="282"/>
        <v/>
      </c>
      <c r="FR426" s="116" t="str">
        <f t="shared" si="283"/>
        <v/>
      </c>
      <c r="FS426" s="116" t="str">
        <f t="shared" si="284"/>
        <v/>
      </c>
      <c r="FT426" s="116" t="str">
        <f t="shared" si="289"/>
        <v/>
      </c>
      <c r="FU426" s="116" t="str">
        <f t="shared" si="290"/>
        <v/>
      </c>
      <c r="FV426" s="116" t="str">
        <f t="shared" si="291"/>
        <v/>
      </c>
      <c r="FW426" s="116" t="str">
        <f t="shared" si="292"/>
        <v/>
      </c>
      <c r="FX426" s="116" t="str">
        <f t="shared" si="293"/>
        <v/>
      </c>
      <c r="FY426" s="116" t="str">
        <f t="shared" si="294"/>
        <v/>
      </c>
      <c r="FZ426" s="116" t="str">
        <f t="shared" si="295"/>
        <v/>
      </c>
      <c r="GA426" s="116" t="str">
        <f t="shared" si="296"/>
        <v/>
      </c>
      <c r="GB426" s="116" t="str">
        <f t="shared" si="297"/>
        <v/>
      </c>
      <c r="GC426" s="116" t="str">
        <f t="shared" si="298"/>
        <v/>
      </c>
      <c r="GD426" s="116" t="str">
        <f t="shared" si="299"/>
        <v/>
      </c>
      <c r="GE426" s="116" t="str">
        <f t="shared" si="300"/>
        <v/>
      </c>
    </row>
    <row r="427" spans="164:187" ht="16.5" x14ac:dyDescent="0.2">
      <c r="FH427" s="116">
        <v>422</v>
      </c>
      <c r="FI427" s="116">
        <f t="shared" si="285"/>
        <v>19</v>
      </c>
      <c r="FJ427" s="116">
        <f t="shared" si="278"/>
        <v>6</v>
      </c>
      <c r="FK427" s="116" t="str">
        <f t="shared" si="286"/>
        <v>天使缇娜专属武器-魂珠-3 1级</v>
      </c>
      <c r="FL427" s="116">
        <f t="shared" si="287"/>
        <v>3</v>
      </c>
      <c r="FM427" s="116">
        <f t="shared" si="288"/>
        <v>1</v>
      </c>
      <c r="FN427" s="116" t="str">
        <f t="shared" si="279"/>
        <v>金币</v>
      </c>
      <c r="FO427" s="116">
        <f t="shared" si="280"/>
        <v>3000</v>
      </c>
      <c r="FP427" s="116" t="str">
        <f t="shared" si="281"/>
        <v>专属强化石1</v>
      </c>
      <c r="FQ427" s="116">
        <f t="shared" si="282"/>
        <v>4</v>
      </c>
      <c r="FR427" s="116" t="str">
        <f t="shared" si="283"/>
        <v>专属强化石2</v>
      </c>
      <c r="FS427" s="116">
        <f t="shared" si="284"/>
        <v>2</v>
      </c>
      <c r="FT427" s="116">
        <f t="shared" si="289"/>
        <v>0.23</v>
      </c>
      <c r="FU427" s="116">
        <f t="shared" si="290"/>
        <v>1</v>
      </c>
      <c r="FV427" s="116">
        <f t="shared" si="291"/>
        <v>6</v>
      </c>
      <c r="FW427" s="116">
        <f t="shared" si="292"/>
        <v>0</v>
      </c>
      <c r="FX427" s="116">
        <f t="shared" si="293"/>
        <v>1</v>
      </c>
      <c r="FY427" s="116">
        <f t="shared" si="294"/>
        <v>2</v>
      </c>
      <c r="FZ427" s="116">
        <f t="shared" si="295"/>
        <v>0.1158</v>
      </c>
      <c r="GA427" s="116">
        <f t="shared" si="296"/>
        <v>1</v>
      </c>
      <c r="GB427" s="116">
        <f t="shared" si="297"/>
        <v>3</v>
      </c>
      <c r="GC427" s="116">
        <f t="shared" si="298"/>
        <v>0.46329999999999999</v>
      </c>
      <c r="GD427" s="116">
        <f t="shared" si="299"/>
        <v>1</v>
      </c>
      <c r="GE427" s="116">
        <f t="shared" si="300"/>
        <v>6</v>
      </c>
    </row>
    <row r="428" spans="164:187" ht="16.5" x14ac:dyDescent="0.2">
      <c r="FH428" s="116">
        <v>423</v>
      </c>
      <c r="FI428" s="116">
        <f t="shared" si="285"/>
        <v>20</v>
      </c>
      <c r="FJ428" s="116">
        <f t="shared" si="278"/>
        <v>6</v>
      </c>
      <c r="FK428" s="116" t="str">
        <f t="shared" si="286"/>
        <v>天使缇娜专属武器-魂珠-3 2级</v>
      </c>
      <c r="FL428" s="116">
        <f t="shared" si="287"/>
        <v>3</v>
      </c>
      <c r="FM428" s="116">
        <f t="shared" si="288"/>
        <v>2</v>
      </c>
      <c r="FN428" s="116" t="str">
        <f t="shared" si="279"/>
        <v>金币</v>
      </c>
      <c r="FO428" s="116">
        <f t="shared" si="280"/>
        <v>4000</v>
      </c>
      <c r="FP428" s="116" t="str">
        <f t="shared" si="281"/>
        <v>专属强化石1</v>
      </c>
      <c r="FQ428" s="116">
        <f t="shared" si="282"/>
        <v>4</v>
      </c>
      <c r="FR428" s="116" t="str">
        <f t="shared" si="283"/>
        <v>专属强化石2</v>
      </c>
      <c r="FS428" s="116">
        <f t="shared" si="284"/>
        <v>2</v>
      </c>
      <c r="FT428" s="116">
        <f t="shared" si="289"/>
        <v>0.12</v>
      </c>
      <c r="FU428" s="116">
        <f t="shared" si="290"/>
        <v>1</v>
      </c>
      <c r="FV428" s="116">
        <f t="shared" si="291"/>
        <v>13</v>
      </c>
      <c r="FW428" s="116">
        <f t="shared" si="292"/>
        <v>0</v>
      </c>
      <c r="FX428" s="116">
        <f t="shared" si="293"/>
        <v>1</v>
      </c>
      <c r="FY428" s="116">
        <f t="shared" si="294"/>
        <v>3</v>
      </c>
      <c r="FZ428" s="116">
        <f t="shared" si="295"/>
        <v>5.79E-2</v>
      </c>
      <c r="GA428" s="116">
        <f t="shared" si="296"/>
        <v>1</v>
      </c>
      <c r="GB428" s="116">
        <f t="shared" si="297"/>
        <v>6</v>
      </c>
      <c r="GC428" s="116">
        <f t="shared" si="298"/>
        <v>0.23169999999999999</v>
      </c>
      <c r="GD428" s="116">
        <f t="shared" si="299"/>
        <v>1</v>
      </c>
      <c r="GE428" s="116">
        <f t="shared" si="300"/>
        <v>13</v>
      </c>
    </row>
    <row r="429" spans="164:187" ht="16.5" x14ac:dyDescent="0.2">
      <c r="FH429" s="116">
        <v>424</v>
      </c>
      <c r="FI429" s="116">
        <f t="shared" si="285"/>
        <v>21</v>
      </c>
      <c r="FJ429" s="116">
        <f t="shared" si="278"/>
        <v>6</v>
      </c>
      <c r="FK429" s="116" t="str">
        <f t="shared" si="286"/>
        <v>天使缇娜专属武器-魂珠-3 3级</v>
      </c>
      <c r="FL429" s="116">
        <f t="shared" si="287"/>
        <v>3</v>
      </c>
      <c r="FM429" s="116">
        <f t="shared" si="288"/>
        <v>3</v>
      </c>
      <c r="FN429" s="116" t="str">
        <f t="shared" si="279"/>
        <v>金币</v>
      </c>
      <c r="FO429" s="116">
        <f t="shared" si="280"/>
        <v>5000</v>
      </c>
      <c r="FP429" s="116" t="str">
        <f t="shared" si="281"/>
        <v>专属强化石1</v>
      </c>
      <c r="FQ429" s="116">
        <f t="shared" si="282"/>
        <v>6</v>
      </c>
      <c r="FR429" s="116" t="str">
        <f t="shared" si="283"/>
        <v>专属强化石2</v>
      </c>
      <c r="FS429" s="116">
        <f t="shared" si="284"/>
        <v>3</v>
      </c>
      <c r="FT429" s="116">
        <f t="shared" si="289"/>
        <v>0.12</v>
      </c>
      <c r="FU429" s="116">
        <f t="shared" si="290"/>
        <v>1</v>
      </c>
      <c r="FV429" s="116">
        <f t="shared" si="291"/>
        <v>13</v>
      </c>
      <c r="FW429" s="116">
        <f t="shared" si="292"/>
        <v>0</v>
      </c>
      <c r="FX429" s="116">
        <f t="shared" si="293"/>
        <v>1</v>
      </c>
      <c r="FY429" s="116">
        <f t="shared" si="294"/>
        <v>3</v>
      </c>
      <c r="FZ429" s="116">
        <f t="shared" si="295"/>
        <v>5.79E-2</v>
      </c>
      <c r="GA429" s="116">
        <f t="shared" si="296"/>
        <v>1</v>
      </c>
      <c r="GB429" s="116">
        <f t="shared" si="297"/>
        <v>6</v>
      </c>
      <c r="GC429" s="116">
        <f t="shared" si="298"/>
        <v>0.23169999999999999</v>
      </c>
      <c r="GD429" s="116">
        <f t="shared" si="299"/>
        <v>1</v>
      </c>
      <c r="GE429" s="116">
        <f t="shared" si="300"/>
        <v>13</v>
      </c>
    </row>
    <row r="430" spans="164:187" ht="16.5" x14ac:dyDescent="0.2">
      <c r="FH430" s="116">
        <v>425</v>
      </c>
      <c r="FI430" s="116">
        <f t="shared" si="285"/>
        <v>22</v>
      </c>
      <c r="FJ430" s="116">
        <f t="shared" si="278"/>
        <v>6</v>
      </c>
      <c r="FK430" s="116" t="str">
        <f t="shared" si="286"/>
        <v>天使缇娜专属武器-魂珠-3 4级</v>
      </c>
      <c r="FL430" s="116">
        <f t="shared" si="287"/>
        <v>3</v>
      </c>
      <c r="FM430" s="116">
        <f t="shared" si="288"/>
        <v>4</v>
      </c>
      <c r="FN430" s="116" t="str">
        <f t="shared" si="279"/>
        <v>金币</v>
      </c>
      <c r="FO430" s="116">
        <f t="shared" si="280"/>
        <v>6000</v>
      </c>
      <c r="FP430" s="116" t="str">
        <f t="shared" si="281"/>
        <v>专属强化石1</v>
      </c>
      <c r="FQ430" s="116">
        <f t="shared" si="282"/>
        <v>6</v>
      </c>
      <c r="FR430" s="116" t="str">
        <f t="shared" si="283"/>
        <v>专属强化石2</v>
      </c>
      <c r="FS430" s="116">
        <f t="shared" si="284"/>
        <v>3</v>
      </c>
      <c r="FT430" s="116">
        <f t="shared" si="289"/>
        <v>7.0000000000000007E-2</v>
      </c>
      <c r="FU430" s="116">
        <f t="shared" si="290"/>
        <v>1</v>
      </c>
      <c r="FV430" s="116">
        <f t="shared" si="291"/>
        <v>22</v>
      </c>
      <c r="FW430" s="116">
        <f t="shared" si="292"/>
        <v>0</v>
      </c>
      <c r="FX430" s="116">
        <f t="shared" si="293"/>
        <v>1</v>
      </c>
      <c r="FY430" s="116">
        <f t="shared" si="294"/>
        <v>5</v>
      </c>
      <c r="FZ430" s="116">
        <f t="shared" si="295"/>
        <v>3.4700000000000002E-2</v>
      </c>
      <c r="GA430" s="116">
        <f t="shared" si="296"/>
        <v>1</v>
      </c>
      <c r="GB430" s="116">
        <f t="shared" si="297"/>
        <v>10</v>
      </c>
      <c r="GC430" s="116">
        <f t="shared" si="298"/>
        <v>0.13900000000000001</v>
      </c>
      <c r="GD430" s="116">
        <f t="shared" si="299"/>
        <v>1</v>
      </c>
      <c r="GE430" s="116">
        <f t="shared" si="300"/>
        <v>22</v>
      </c>
    </row>
    <row r="431" spans="164:187" ht="16.5" x14ac:dyDescent="0.2">
      <c r="FH431" s="116">
        <v>426</v>
      </c>
      <c r="FI431" s="116">
        <f t="shared" si="285"/>
        <v>23</v>
      </c>
      <c r="FJ431" s="116">
        <f t="shared" si="278"/>
        <v>6</v>
      </c>
      <c r="FK431" s="116" t="str">
        <f t="shared" si="286"/>
        <v>天使缇娜专属武器-魂珠-3 5级</v>
      </c>
      <c r="FL431" s="116">
        <f t="shared" si="287"/>
        <v>3</v>
      </c>
      <c r="FM431" s="116">
        <f t="shared" si="288"/>
        <v>5</v>
      </c>
      <c r="FN431" s="116" t="str">
        <f t="shared" si="279"/>
        <v>金币</v>
      </c>
      <c r="FO431" s="116">
        <f t="shared" si="280"/>
        <v>7000</v>
      </c>
      <c r="FP431" s="116" t="str">
        <f t="shared" si="281"/>
        <v>专属强化石1</v>
      </c>
      <c r="FQ431" s="116">
        <f t="shared" si="282"/>
        <v>8</v>
      </c>
      <c r="FR431" s="116" t="str">
        <f t="shared" si="283"/>
        <v>专属强化石2</v>
      </c>
      <c r="FS431" s="116">
        <f t="shared" si="284"/>
        <v>4</v>
      </c>
      <c r="FT431" s="116">
        <f t="shared" si="289"/>
        <v>0.06</v>
      </c>
      <c r="FU431" s="116">
        <f t="shared" si="290"/>
        <v>1</v>
      </c>
      <c r="FV431" s="116">
        <f t="shared" si="291"/>
        <v>26</v>
      </c>
      <c r="FW431" s="116">
        <f t="shared" si="292"/>
        <v>0</v>
      </c>
      <c r="FX431" s="116">
        <f t="shared" si="293"/>
        <v>1</v>
      </c>
      <c r="FY431" s="116">
        <f t="shared" si="294"/>
        <v>6</v>
      </c>
      <c r="FZ431" s="116">
        <f t="shared" si="295"/>
        <v>2.9000000000000001E-2</v>
      </c>
      <c r="GA431" s="116">
        <f t="shared" si="296"/>
        <v>1</v>
      </c>
      <c r="GB431" s="116">
        <f t="shared" si="297"/>
        <v>12</v>
      </c>
      <c r="GC431" s="116">
        <f t="shared" si="298"/>
        <v>0.1158</v>
      </c>
      <c r="GD431" s="116">
        <f t="shared" si="299"/>
        <v>1</v>
      </c>
      <c r="GE431" s="116">
        <f t="shared" si="300"/>
        <v>26</v>
      </c>
    </row>
    <row r="432" spans="164:187" ht="16.5" x14ac:dyDescent="0.2">
      <c r="FH432" s="116">
        <v>427</v>
      </c>
      <c r="FI432" s="116">
        <f t="shared" si="285"/>
        <v>24</v>
      </c>
      <c r="FJ432" s="116">
        <f t="shared" si="278"/>
        <v>6</v>
      </c>
      <c r="FK432" s="116" t="str">
        <f t="shared" si="286"/>
        <v>天使缇娜专属武器-魂珠-3 6级</v>
      </c>
      <c r="FL432" s="116">
        <f t="shared" si="287"/>
        <v>3</v>
      </c>
      <c r="FM432" s="116">
        <f t="shared" si="288"/>
        <v>6</v>
      </c>
      <c r="FN432" s="116" t="str">
        <f t="shared" si="279"/>
        <v>金币</v>
      </c>
      <c r="FO432" s="116">
        <f t="shared" si="280"/>
        <v>8000</v>
      </c>
      <c r="FP432" s="116" t="str">
        <f t="shared" si="281"/>
        <v>专属强化石1</v>
      </c>
      <c r="FQ432" s="116">
        <f t="shared" si="282"/>
        <v>10</v>
      </c>
      <c r="FR432" s="116" t="str">
        <f t="shared" si="283"/>
        <v>专属强化石2</v>
      </c>
      <c r="FS432" s="116">
        <f t="shared" si="284"/>
        <v>5</v>
      </c>
      <c r="FT432" s="116">
        <f t="shared" si="289"/>
        <v>0.04</v>
      </c>
      <c r="FU432" s="116">
        <f t="shared" si="290"/>
        <v>1</v>
      </c>
      <c r="FV432" s="116">
        <f t="shared" si="291"/>
        <v>34</v>
      </c>
      <c r="FW432" s="116">
        <f t="shared" si="292"/>
        <v>0</v>
      </c>
      <c r="FX432" s="116">
        <f t="shared" si="293"/>
        <v>1</v>
      </c>
      <c r="FY432" s="116">
        <f t="shared" si="294"/>
        <v>8</v>
      </c>
      <c r="FZ432" s="116">
        <f t="shared" si="295"/>
        <v>2.23E-2</v>
      </c>
      <c r="GA432" s="116">
        <f t="shared" si="296"/>
        <v>1</v>
      </c>
      <c r="GB432" s="116">
        <f t="shared" si="297"/>
        <v>16</v>
      </c>
      <c r="GC432" s="116">
        <f t="shared" si="298"/>
        <v>8.9099999999999999E-2</v>
      </c>
      <c r="GD432" s="116">
        <f t="shared" si="299"/>
        <v>1</v>
      </c>
      <c r="GE432" s="116">
        <f t="shared" si="300"/>
        <v>34</v>
      </c>
    </row>
    <row r="433" spans="164:187" ht="16.5" x14ac:dyDescent="0.2">
      <c r="FH433" s="116">
        <v>428</v>
      </c>
      <c r="FI433" s="116">
        <f t="shared" si="285"/>
        <v>25</v>
      </c>
      <c r="FJ433" s="116">
        <f t="shared" si="278"/>
        <v>6</v>
      </c>
      <c r="FK433" s="116" t="str">
        <f t="shared" si="286"/>
        <v>天使缇娜专属武器-魂珠-3 7级</v>
      </c>
      <c r="FL433" s="116">
        <f t="shared" si="287"/>
        <v>3</v>
      </c>
      <c r="FM433" s="116">
        <f t="shared" si="288"/>
        <v>7</v>
      </c>
      <c r="FN433" s="116" t="str">
        <f t="shared" si="279"/>
        <v>金币</v>
      </c>
      <c r="FO433" s="116">
        <f t="shared" si="280"/>
        <v>9000</v>
      </c>
      <c r="FP433" s="116" t="str">
        <f t="shared" si="281"/>
        <v>专属强化石1</v>
      </c>
      <c r="FQ433" s="116">
        <f t="shared" si="282"/>
        <v>12</v>
      </c>
      <c r="FR433" s="116" t="str">
        <f t="shared" si="283"/>
        <v>专属强化石2</v>
      </c>
      <c r="FS433" s="116">
        <f t="shared" si="284"/>
        <v>6</v>
      </c>
      <c r="FT433" s="116">
        <f t="shared" si="289"/>
        <v>0.03</v>
      </c>
      <c r="FU433" s="116">
        <f t="shared" si="290"/>
        <v>1</v>
      </c>
      <c r="FV433" s="116">
        <f t="shared" si="291"/>
        <v>45</v>
      </c>
      <c r="FW433" s="116">
        <f t="shared" si="292"/>
        <v>0</v>
      </c>
      <c r="FX433" s="116">
        <f t="shared" si="293"/>
        <v>1</v>
      </c>
      <c r="FY433" s="116">
        <f t="shared" si="294"/>
        <v>11</v>
      </c>
      <c r="FZ433" s="116">
        <f t="shared" si="295"/>
        <v>1.6500000000000001E-2</v>
      </c>
      <c r="GA433" s="116">
        <f t="shared" si="296"/>
        <v>1</v>
      </c>
      <c r="GB433" s="116">
        <f t="shared" si="297"/>
        <v>21</v>
      </c>
      <c r="GC433" s="116">
        <f t="shared" si="298"/>
        <v>6.6199999999999995E-2</v>
      </c>
      <c r="GD433" s="116">
        <f t="shared" si="299"/>
        <v>1</v>
      </c>
      <c r="GE433" s="116">
        <f t="shared" si="300"/>
        <v>45</v>
      </c>
    </row>
    <row r="434" spans="164:187" ht="16.5" x14ac:dyDescent="0.2">
      <c r="FH434" s="116">
        <v>429</v>
      </c>
      <c r="FI434" s="116">
        <f t="shared" si="285"/>
        <v>26</v>
      </c>
      <c r="FJ434" s="116">
        <f t="shared" si="278"/>
        <v>6</v>
      </c>
      <c r="FK434" s="116" t="str">
        <f t="shared" si="286"/>
        <v>天使缇娜专属武器-魂珠-3 8级</v>
      </c>
      <c r="FL434" s="116">
        <f t="shared" si="287"/>
        <v>3</v>
      </c>
      <c r="FM434" s="116">
        <f t="shared" si="288"/>
        <v>8</v>
      </c>
      <c r="FN434" s="116" t="str">
        <f t="shared" si="279"/>
        <v>金币</v>
      </c>
      <c r="FO434" s="116">
        <f t="shared" si="280"/>
        <v>10000</v>
      </c>
      <c r="FP434" s="116" t="str">
        <f t="shared" si="281"/>
        <v>专属强化石1</v>
      </c>
      <c r="FQ434" s="116">
        <f t="shared" si="282"/>
        <v>16</v>
      </c>
      <c r="FR434" s="116" t="str">
        <f t="shared" si="283"/>
        <v>专属强化石2</v>
      </c>
      <c r="FS434" s="116">
        <f t="shared" si="284"/>
        <v>8</v>
      </c>
      <c r="FT434" s="116">
        <f t="shared" si="289"/>
        <v>0.03</v>
      </c>
      <c r="FU434" s="116">
        <f t="shared" si="290"/>
        <v>1</v>
      </c>
      <c r="FV434" s="116">
        <f t="shared" si="291"/>
        <v>55</v>
      </c>
      <c r="FW434" s="116">
        <f t="shared" si="292"/>
        <v>0</v>
      </c>
      <c r="FX434" s="116">
        <f t="shared" si="293"/>
        <v>1</v>
      </c>
      <c r="FY434" s="116">
        <f t="shared" si="294"/>
        <v>13</v>
      </c>
      <c r="FZ434" s="116">
        <f t="shared" si="295"/>
        <v>1.3599999999999999E-2</v>
      </c>
      <c r="GA434" s="116">
        <f t="shared" si="296"/>
        <v>1</v>
      </c>
      <c r="GB434" s="116">
        <f t="shared" si="297"/>
        <v>26</v>
      </c>
      <c r="GC434" s="116">
        <f t="shared" si="298"/>
        <v>5.45E-2</v>
      </c>
      <c r="GD434" s="116">
        <f t="shared" si="299"/>
        <v>1</v>
      </c>
      <c r="GE434" s="116">
        <f t="shared" si="300"/>
        <v>55</v>
      </c>
    </row>
    <row r="435" spans="164:187" ht="16.5" x14ac:dyDescent="0.2">
      <c r="FH435" s="116">
        <v>430</v>
      </c>
      <c r="FI435" s="116">
        <f t="shared" si="285"/>
        <v>27</v>
      </c>
      <c r="FJ435" s="116">
        <f t="shared" si="278"/>
        <v>6</v>
      </c>
      <c r="FK435" s="116" t="str">
        <f t="shared" si="286"/>
        <v>天使缇娜专属武器-魂珠-3 9级</v>
      </c>
      <c r="FL435" s="116">
        <f t="shared" si="287"/>
        <v>3</v>
      </c>
      <c r="FM435" s="116">
        <f t="shared" si="288"/>
        <v>9</v>
      </c>
      <c r="FN435" s="116" t="str">
        <f t="shared" si="279"/>
        <v>金币</v>
      </c>
      <c r="FO435" s="116">
        <f t="shared" si="280"/>
        <v>11000</v>
      </c>
      <c r="FP435" s="116" t="str">
        <f t="shared" si="281"/>
        <v>专属强化石1</v>
      </c>
      <c r="FQ435" s="116">
        <f t="shared" si="282"/>
        <v>20</v>
      </c>
      <c r="FR435" s="116" t="str">
        <f t="shared" si="283"/>
        <v>专属强化石2</v>
      </c>
      <c r="FS435" s="116">
        <f t="shared" si="284"/>
        <v>10</v>
      </c>
      <c r="FT435" s="116">
        <f t="shared" si="289"/>
        <v>0.02</v>
      </c>
      <c r="FU435" s="116">
        <f t="shared" si="290"/>
        <v>1</v>
      </c>
      <c r="FV435" s="116">
        <f t="shared" si="291"/>
        <v>71</v>
      </c>
      <c r="FW435" s="116">
        <f t="shared" si="292"/>
        <v>0</v>
      </c>
      <c r="FX435" s="116">
        <f t="shared" si="293"/>
        <v>1</v>
      </c>
      <c r="FY435" s="116">
        <f t="shared" si="294"/>
        <v>17</v>
      </c>
      <c r="FZ435" s="116">
        <f t="shared" si="295"/>
        <v>1.0500000000000001E-2</v>
      </c>
      <c r="GA435" s="116">
        <f t="shared" si="296"/>
        <v>1</v>
      </c>
      <c r="GB435" s="116">
        <f t="shared" si="297"/>
        <v>33</v>
      </c>
      <c r="GC435" s="116">
        <f t="shared" si="298"/>
        <v>4.2099999999999999E-2</v>
      </c>
      <c r="GD435" s="116">
        <f t="shared" si="299"/>
        <v>1</v>
      </c>
      <c r="GE435" s="116">
        <f t="shared" si="300"/>
        <v>71</v>
      </c>
    </row>
    <row r="436" spans="164:187" ht="16.5" x14ac:dyDescent="0.2">
      <c r="FH436" s="116">
        <v>431</v>
      </c>
      <c r="FI436" s="116">
        <f t="shared" si="285"/>
        <v>0</v>
      </c>
      <c r="FJ436" s="116">
        <f t="shared" si="278"/>
        <v>6</v>
      </c>
      <c r="FK436" s="116" t="str">
        <f t="shared" si="286"/>
        <v>天使缇娜专属武器-魂珠-4 0级</v>
      </c>
      <c r="FL436" s="116">
        <f t="shared" si="287"/>
        <v>4</v>
      </c>
      <c r="FM436" s="116">
        <f t="shared" si="288"/>
        <v>0</v>
      </c>
      <c r="FN436" s="116" t="str">
        <f t="shared" si="279"/>
        <v/>
      </c>
      <c r="FO436" s="116" t="str">
        <f t="shared" si="280"/>
        <v/>
      </c>
      <c r="FP436" s="116" t="str">
        <f t="shared" si="281"/>
        <v/>
      </c>
      <c r="FQ436" s="116" t="str">
        <f t="shared" si="282"/>
        <v/>
      </c>
      <c r="FR436" s="116" t="str">
        <f t="shared" si="283"/>
        <v/>
      </c>
      <c r="FS436" s="116" t="str">
        <f t="shared" si="284"/>
        <v/>
      </c>
      <c r="FT436" s="116" t="str">
        <f t="shared" si="289"/>
        <v/>
      </c>
      <c r="FU436" s="116" t="str">
        <f t="shared" si="290"/>
        <v/>
      </c>
      <c r="FV436" s="116" t="str">
        <f t="shared" si="291"/>
        <v/>
      </c>
      <c r="FW436" s="116" t="str">
        <f t="shared" si="292"/>
        <v/>
      </c>
      <c r="FX436" s="116" t="str">
        <f t="shared" si="293"/>
        <v/>
      </c>
      <c r="FY436" s="116" t="str">
        <f t="shared" si="294"/>
        <v/>
      </c>
      <c r="FZ436" s="116" t="str">
        <f t="shared" si="295"/>
        <v/>
      </c>
      <c r="GA436" s="116" t="str">
        <f t="shared" si="296"/>
        <v/>
      </c>
      <c r="GB436" s="116" t="str">
        <f t="shared" si="297"/>
        <v/>
      </c>
      <c r="GC436" s="116" t="str">
        <f t="shared" si="298"/>
        <v/>
      </c>
      <c r="GD436" s="116" t="str">
        <f t="shared" si="299"/>
        <v/>
      </c>
      <c r="GE436" s="116" t="str">
        <f t="shared" si="300"/>
        <v/>
      </c>
    </row>
    <row r="437" spans="164:187" ht="16.5" x14ac:dyDescent="0.2">
      <c r="FH437" s="116">
        <v>432</v>
      </c>
      <c r="FI437" s="116">
        <f t="shared" si="285"/>
        <v>28</v>
      </c>
      <c r="FJ437" s="116">
        <f t="shared" si="278"/>
        <v>6</v>
      </c>
      <c r="FK437" s="116" t="str">
        <f t="shared" si="286"/>
        <v>天使缇娜专属武器-魂珠-4 1级</v>
      </c>
      <c r="FL437" s="116">
        <f t="shared" si="287"/>
        <v>4</v>
      </c>
      <c r="FM437" s="116">
        <f t="shared" si="288"/>
        <v>1</v>
      </c>
      <c r="FN437" s="116" t="str">
        <f t="shared" si="279"/>
        <v>金币</v>
      </c>
      <c r="FO437" s="116">
        <f t="shared" si="280"/>
        <v>4000</v>
      </c>
      <c r="FP437" s="116" t="str">
        <f t="shared" si="281"/>
        <v>专属强化石2</v>
      </c>
      <c r="FQ437" s="116">
        <f t="shared" si="282"/>
        <v>3</v>
      </c>
      <c r="FR437" s="116" t="str">
        <f t="shared" si="283"/>
        <v>专属强化石3</v>
      </c>
      <c r="FS437" s="116">
        <f t="shared" si="284"/>
        <v>1</v>
      </c>
      <c r="FT437" s="116">
        <f t="shared" si="289"/>
        <v>0.19</v>
      </c>
      <c r="FU437" s="116">
        <f t="shared" si="290"/>
        <v>1</v>
      </c>
      <c r="FV437" s="116">
        <f t="shared" si="291"/>
        <v>8</v>
      </c>
      <c r="FW437" s="116">
        <f t="shared" si="292"/>
        <v>0</v>
      </c>
      <c r="FX437" s="116">
        <f t="shared" si="293"/>
        <v>1</v>
      </c>
      <c r="FY437" s="116">
        <f t="shared" si="294"/>
        <v>2</v>
      </c>
      <c r="FZ437" s="116">
        <f t="shared" si="295"/>
        <v>9.2600000000000002E-2</v>
      </c>
      <c r="GA437" s="116">
        <f t="shared" si="296"/>
        <v>1</v>
      </c>
      <c r="GB437" s="116">
        <f t="shared" si="297"/>
        <v>4</v>
      </c>
      <c r="GC437" s="116">
        <f t="shared" si="298"/>
        <v>0.37019999999999997</v>
      </c>
      <c r="GD437" s="116">
        <f t="shared" si="299"/>
        <v>1</v>
      </c>
      <c r="GE437" s="116">
        <f t="shared" si="300"/>
        <v>8</v>
      </c>
    </row>
    <row r="438" spans="164:187" ht="16.5" x14ac:dyDescent="0.2">
      <c r="FH438" s="116">
        <v>433</v>
      </c>
      <c r="FI438" s="116">
        <f t="shared" si="285"/>
        <v>29</v>
      </c>
      <c r="FJ438" s="116">
        <f t="shared" si="278"/>
        <v>6</v>
      </c>
      <c r="FK438" s="116" t="str">
        <f t="shared" si="286"/>
        <v>天使缇娜专属武器-魂珠-4 2级</v>
      </c>
      <c r="FL438" s="116">
        <f t="shared" si="287"/>
        <v>4</v>
      </c>
      <c r="FM438" s="116">
        <f t="shared" si="288"/>
        <v>2</v>
      </c>
      <c r="FN438" s="116" t="str">
        <f t="shared" si="279"/>
        <v>金币</v>
      </c>
      <c r="FO438" s="116">
        <f t="shared" si="280"/>
        <v>5000</v>
      </c>
      <c r="FP438" s="116" t="str">
        <f t="shared" si="281"/>
        <v>专属强化石2</v>
      </c>
      <c r="FQ438" s="116">
        <f t="shared" si="282"/>
        <v>3</v>
      </c>
      <c r="FR438" s="116" t="str">
        <f t="shared" si="283"/>
        <v>专属强化石3</v>
      </c>
      <c r="FS438" s="116">
        <f t="shared" si="284"/>
        <v>1</v>
      </c>
      <c r="FT438" s="116">
        <f t="shared" si="289"/>
        <v>0.09</v>
      </c>
      <c r="FU438" s="116">
        <f t="shared" si="290"/>
        <v>1</v>
      </c>
      <c r="FV438" s="116">
        <f t="shared" si="291"/>
        <v>16</v>
      </c>
      <c r="FW438" s="116">
        <f t="shared" si="292"/>
        <v>0</v>
      </c>
      <c r="FX438" s="116">
        <f t="shared" si="293"/>
        <v>1</v>
      </c>
      <c r="FY438" s="116">
        <f t="shared" si="294"/>
        <v>4</v>
      </c>
      <c r="FZ438" s="116">
        <f t="shared" si="295"/>
        <v>4.6300000000000001E-2</v>
      </c>
      <c r="GA438" s="116">
        <f t="shared" si="296"/>
        <v>1</v>
      </c>
      <c r="GB438" s="116">
        <f t="shared" si="297"/>
        <v>8</v>
      </c>
      <c r="GC438" s="116">
        <f t="shared" si="298"/>
        <v>0.18509999999999999</v>
      </c>
      <c r="GD438" s="116">
        <f t="shared" si="299"/>
        <v>1</v>
      </c>
      <c r="GE438" s="116">
        <f t="shared" si="300"/>
        <v>16</v>
      </c>
    </row>
    <row r="439" spans="164:187" ht="16.5" x14ac:dyDescent="0.2">
      <c r="FH439" s="116">
        <v>434</v>
      </c>
      <c r="FI439" s="116">
        <f t="shared" si="285"/>
        <v>30</v>
      </c>
      <c r="FJ439" s="116">
        <f t="shared" si="278"/>
        <v>6</v>
      </c>
      <c r="FK439" s="116" t="str">
        <f t="shared" si="286"/>
        <v>天使缇娜专属武器-魂珠-4 3级</v>
      </c>
      <c r="FL439" s="116">
        <f t="shared" si="287"/>
        <v>4</v>
      </c>
      <c r="FM439" s="116">
        <f t="shared" si="288"/>
        <v>3</v>
      </c>
      <c r="FN439" s="116" t="str">
        <f t="shared" si="279"/>
        <v>金币</v>
      </c>
      <c r="FO439" s="116">
        <f t="shared" si="280"/>
        <v>6000</v>
      </c>
      <c r="FP439" s="116" t="str">
        <f t="shared" si="281"/>
        <v>专属强化石2</v>
      </c>
      <c r="FQ439" s="116">
        <f t="shared" si="282"/>
        <v>3</v>
      </c>
      <c r="FR439" s="116" t="str">
        <f t="shared" si="283"/>
        <v>专属强化石3</v>
      </c>
      <c r="FS439" s="116">
        <f t="shared" si="284"/>
        <v>1</v>
      </c>
      <c r="FT439" s="116">
        <f t="shared" si="289"/>
        <v>0.06</v>
      </c>
      <c r="FU439" s="116">
        <f t="shared" si="290"/>
        <v>1</v>
      </c>
      <c r="FV439" s="116">
        <f t="shared" si="291"/>
        <v>24</v>
      </c>
      <c r="FW439" s="116">
        <f t="shared" si="292"/>
        <v>0</v>
      </c>
      <c r="FX439" s="116">
        <f t="shared" si="293"/>
        <v>1</v>
      </c>
      <c r="FY439" s="116">
        <f t="shared" si="294"/>
        <v>6</v>
      </c>
      <c r="FZ439" s="116">
        <f t="shared" si="295"/>
        <v>3.09E-2</v>
      </c>
      <c r="GA439" s="116">
        <f t="shared" si="296"/>
        <v>1</v>
      </c>
      <c r="GB439" s="116">
        <f t="shared" si="297"/>
        <v>11</v>
      </c>
      <c r="GC439" s="116">
        <f t="shared" si="298"/>
        <v>0.1234</v>
      </c>
      <c r="GD439" s="116">
        <f t="shared" si="299"/>
        <v>1</v>
      </c>
      <c r="GE439" s="116">
        <f t="shared" si="300"/>
        <v>24</v>
      </c>
    </row>
    <row r="440" spans="164:187" ht="16.5" x14ac:dyDescent="0.2">
      <c r="FH440" s="116">
        <v>435</v>
      </c>
      <c r="FI440" s="116">
        <f t="shared" si="285"/>
        <v>31</v>
      </c>
      <c r="FJ440" s="116">
        <f t="shared" si="278"/>
        <v>6</v>
      </c>
      <c r="FK440" s="116" t="str">
        <f t="shared" si="286"/>
        <v>天使缇娜专属武器-魂珠-4 4级</v>
      </c>
      <c r="FL440" s="116">
        <f t="shared" si="287"/>
        <v>4</v>
      </c>
      <c r="FM440" s="116">
        <f t="shared" si="288"/>
        <v>4</v>
      </c>
      <c r="FN440" s="116" t="str">
        <f t="shared" si="279"/>
        <v>金币</v>
      </c>
      <c r="FO440" s="116">
        <f t="shared" si="280"/>
        <v>7000</v>
      </c>
      <c r="FP440" s="116" t="str">
        <f t="shared" si="281"/>
        <v>专属强化石2</v>
      </c>
      <c r="FQ440" s="116">
        <f t="shared" si="282"/>
        <v>6</v>
      </c>
      <c r="FR440" s="116" t="str">
        <f t="shared" si="283"/>
        <v>专属强化石3</v>
      </c>
      <c r="FS440" s="116">
        <f t="shared" si="284"/>
        <v>2</v>
      </c>
      <c r="FT440" s="116">
        <f t="shared" si="289"/>
        <v>7.0000000000000007E-2</v>
      </c>
      <c r="FU440" s="116">
        <f t="shared" si="290"/>
        <v>1</v>
      </c>
      <c r="FV440" s="116">
        <f t="shared" si="291"/>
        <v>20</v>
      </c>
      <c r="FW440" s="116">
        <f t="shared" si="292"/>
        <v>0</v>
      </c>
      <c r="FX440" s="116">
        <f t="shared" si="293"/>
        <v>1</v>
      </c>
      <c r="FY440" s="116">
        <f t="shared" si="294"/>
        <v>5</v>
      </c>
      <c r="FZ440" s="116">
        <f t="shared" si="295"/>
        <v>3.6999999999999998E-2</v>
      </c>
      <c r="GA440" s="116">
        <f t="shared" si="296"/>
        <v>1</v>
      </c>
      <c r="GB440" s="116">
        <f t="shared" si="297"/>
        <v>9</v>
      </c>
      <c r="GC440" s="116">
        <f t="shared" si="298"/>
        <v>0.14810000000000001</v>
      </c>
      <c r="GD440" s="116">
        <f t="shared" si="299"/>
        <v>1</v>
      </c>
      <c r="GE440" s="116">
        <f t="shared" si="300"/>
        <v>20</v>
      </c>
    </row>
    <row r="441" spans="164:187" ht="16.5" x14ac:dyDescent="0.2">
      <c r="FH441" s="116">
        <v>436</v>
      </c>
      <c r="FI441" s="116">
        <f t="shared" si="285"/>
        <v>32</v>
      </c>
      <c r="FJ441" s="116">
        <f t="shared" si="278"/>
        <v>6</v>
      </c>
      <c r="FK441" s="116" t="str">
        <f t="shared" si="286"/>
        <v>天使缇娜专属武器-魂珠-4 5级</v>
      </c>
      <c r="FL441" s="116">
        <f t="shared" si="287"/>
        <v>4</v>
      </c>
      <c r="FM441" s="116">
        <f t="shared" si="288"/>
        <v>5</v>
      </c>
      <c r="FN441" s="116" t="str">
        <f t="shared" si="279"/>
        <v>金币</v>
      </c>
      <c r="FO441" s="116">
        <f t="shared" si="280"/>
        <v>8000</v>
      </c>
      <c r="FP441" s="116" t="str">
        <f t="shared" si="281"/>
        <v>专属强化石2</v>
      </c>
      <c r="FQ441" s="116">
        <f t="shared" si="282"/>
        <v>6</v>
      </c>
      <c r="FR441" s="116" t="str">
        <f t="shared" si="283"/>
        <v>专属强化石3</v>
      </c>
      <c r="FS441" s="116">
        <f t="shared" si="284"/>
        <v>2</v>
      </c>
      <c r="FT441" s="116">
        <f t="shared" si="289"/>
        <v>0.05</v>
      </c>
      <c r="FU441" s="116">
        <f t="shared" si="290"/>
        <v>1</v>
      </c>
      <c r="FV441" s="116">
        <f t="shared" si="291"/>
        <v>32</v>
      </c>
      <c r="FW441" s="116">
        <f t="shared" si="292"/>
        <v>0</v>
      </c>
      <c r="FX441" s="116">
        <f t="shared" si="293"/>
        <v>1</v>
      </c>
      <c r="FY441" s="116">
        <f t="shared" si="294"/>
        <v>8</v>
      </c>
      <c r="FZ441" s="116">
        <f t="shared" si="295"/>
        <v>2.3099999999999999E-2</v>
      </c>
      <c r="GA441" s="116">
        <f t="shared" si="296"/>
        <v>1</v>
      </c>
      <c r="GB441" s="116">
        <f t="shared" si="297"/>
        <v>15</v>
      </c>
      <c r="GC441" s="116">
        <f t="shared" si="298"/>
        <v>9.2600000000000002E-2</v>
      </c>
      <c r="GD441" s="116">
        <f t="shared" si="299"/>
        <v>1</v>
      </c>
      <c r="GE441" s="116">
        <f t="shared" si="300"/>
        <v>32</v>
      </c>
    </row>
    <row r="442" spans="164:187" ht="16.5" x14ac:dyDescent="0.2">
      <c r="FH442" s="116">
        <v>437</v>
      </c>
      <c r="FI442" s="116">
        <f t="shared" si="285"/>
        <v>33</v>
      </c>
      <c r="FJ442" s="116">
        <f t="shared" si="278"/>
        <v>6</v>
      </c>
      <c r="FK442" s="116" t="str">
        <f t="shared" si="286"/>
        <v>天使缇娜专属武器-魂珠-4 6级</v>
      </c>
      <c r="FL442" s="116">
        <f t="shared" si="287"/>
        <v>4</v>
      </c>
      <c r="FM442" s="116">
        <f t="shared" si="288"/>
        <v>6</v>
      </c>
      <c r="FN442" s="116" t="str">
        <f t="shared" si="279"/>
        <v>金币</v>
      </c>
      <c r="FO442" s="116">
        <f t="shared" si="280"/>
        <v>9000</v>
      </c>
      <c r="FP442" s="116" t="str">
        <f t="shared" si="281"/>
        <v>专属强化石2</v>
      </c>
      <c r="FQ442" s="116">
        <f t="shared" si="282"/>
        <v>6</v>
      </c>
      <c r="FR442" s="116" t="str">
        <f t="shared" si="283"/>
        <v>专属强化石3</v>
      </c>
      <c r="FS442" s="116">
        <f t="shared" si="284"/>
        <v>2</v>
      </c>
      <c r="FT442" s="116">
        <f t="shared" si="289"/>
        <v>0.03</v>
      </c>
      <c r="FU442" s="116">
        <f t="shared" si="290"/>
        <v>1</v>
      </c>
      <c r="FV442" s="116">
        <f t="shared" si="291"/>
        <v>53</v>
      </c>
      <c r="FW442" s="116">
        <f t="shared" si="292"/>
        <v>0</v>
      </c>
      <c r="FX442" s="116">
        <f t="shared" si="293"/>
        <v>1</v>
      </c>
      <c r="FY442" s="116">
        <f t="shared" si="294"/>
        <v>12</v>
      </c>
      <c r="FZ442" s="116">
        <f t="shared" si="295"/>
        <v>1.4200000000000001E-2</v>
      </c>
      <c r="GA442" s="116">
        <f t="shared" si="296"/>
        <v>1</v>
      </c>
      <c r="GB442" s="116">
        <f t="shared" si="297"/>
        <v>25</v>
      </c>
      <c r="GC442" s="116">
        <f t="shared" si="298"/>
        <v>5.7000000000000002E-2</v>
      </c>
      <c r="GD442" s="116">
        <f t="shared" si="299"/>
        <v>1</v>
      </c>
      <c r="GE442" s="116">
        <f t="shared" si="300"/>
        <v>53</v>
      </c>
    </row>
    <row r="443" spans="164:187" ht="16.5" x14ac:dyDescent="0.2">
      <c r="FH443" s="116">
        <v>438</v>
      </c>
      <c r="FI443" s="116">
        <f t="shared" si="285"/>
        <v>34</v>
      </c>
      <c r="FJ443" s="116">
        <f t="shared" si="278"/>
        <v>6</v>
      </c>
      <c r="FK443" s="116" t="str">
        <f t="shared" si="286"/>
        <v>天使缇娜专属武器-魂珠-4 7级</v>
      </c>
      <c r="FL443" s="116">
        <f t="shared" si="287"/>
        <v>4</v>
      </c>
      <c r="FM443" s="116">
        <f t="shared" si="288"/>
        <v>7</v>
      </c>
      <c r="FN443" s="116" t="str">
        <f t="shared" si="279"/>
        <v>金币</v>
      </c>
      <c r="FO443" s="116">
        <f t="shared" si="280"/>
        <v>10000</v>
      </c>
      <c r="FP443" s="116" t="str">
        <f t="shared" si="281"/>
        <v>专属强化石2</v>
      </c>
      <c r="FQ443" s="116">
        <f t="shared" si="282"/>
        <v>10</v>
      </c>
      <c r="FR443" s="116" t="str">
        <f t="shared" si="283"/>
        <v>专属强化石3</v>
      </c>
      <c r="FS443" s="116">
        <f t="shared" si="284"/>
        <v>3</v>
      </c>
      <c r="FT443" s="116">
        <f t="shared" si="289"/>
        <v>0.03</v>
      </c>
      <c r="FU443" s="116">
        <f t="shared" si="290"/>
        <v>1</v>
      </c>
      <c r="FV443" s="116">
        <f t="shared" si="291"/>
        <v>57</v>
      </c>
      <c r="FW443" s="116">
        <f t="shared" si="292"/>
        <v>0</v>
      </c>
      <c r="FX443" s="116">
        <f t="shared" si="293"/>
        <v>1</v>
      </c>
      <c r="FY443" s="116">
        <f t="shared" si="294"/>
        <v>13</v>
      </c>
      <c r="FZ443" s="116">
        <f t="shared" si="295"/>
        <v>1.32E-2</v>
      </c>
      <c r="GA443" s="116">
        <f t="shared" si="296"/>
        <v>1</v>
      </c>
      <c r="GB443" s="116">
        <f t="shared" si="297"/>
        <v>26</v>
      </c>
      <c r="GC443" s="116">
        <f t="shared" si="298"/>
        <v>5.2900000000000003E-2</v>
      </c>
      <c r="GD443" s="116">
        <f t="shared" si="299"/>
        <v>1</v>
      </c>
      <c r="GE443" s="116">
        <f t="shared" si="300"/>
        <v>57</v>
      </c>
    </row>
    <row r="444" spans="164:187" ht="16.5" x14ac:dyDescent="0.2">
      <c r="FH444" s="116">
        <v>439</v>
      </c>
      <c r="FI444" s="116">
        <f t="shared" si="285"/>
        <v>35</v>
      </c>
      <c r="FJ444" s="116">
        <f t="shared" si="278"/>
        <v>6</v>
      </c>
      <c r="FK444" s="116" t="str">
        <f t="shared" si="286"/>
        <v>天使缇娜专属武器-魂珠-4 8级</v>
      </c>
      <c r="FL444" s="116">
        <f t="shared" si="287"/>
        <v>4</v>
      </c>
      <c r="FM444" s="116">
        <f t="shared" si="288"/>
        <v>8</v>
      </c>
      <c r="FN444" s="116" t="str">
        <f t="shared" si="279"/>
        <v>金币</v>
      </c>
      <c r="FO444" s="116">
        <f t="shared" si="280"/>
        <v>11000</v>
      </c>
      <c r="FP444" s="116" t="str">
        <f t="shared" si="281"/>
        <v>专属强化石2</v>
      </c>
      <c r="FQ444" s="116">
        <f t="shared" si="282"/>
        <v>13</v>
      </c>
      <c r="FR444" s="116" t="str">
        <f t="shared" si="283"/>
        <v>专属强化石3</v>
      </c>
      <c r="FS444" s="116">
        <f t="shared" si="284"/>
        <v>4</v>
      </c>
      <c r="FT444" s="116">
        <f t="shared" si="289"/>
        <v>0.02</v>
      </c>
      <c r="FU444" s="116">
        <f t="shared" si="290"/>
        <v>1</v>
      </c>
      <c r="FV444" s="116">
        <f t="shared" si="291"/>
        <v>69</v>
      </c>
      <c r="FW444" s="116">
        <f t="shared" si="292"/>
        <v>0</v>
      </c>
      <c r="FX444" s="116">
        <f t="shared" si="293"/>
        <v>1</v>
      </c>
      <c r="FY444" s="116">
        <f t="shared" si="294"/>
        <v>16</v>
      </c>
      <c r="FZ444" s="116">
        <f t="shared" si="295"/>
        <v>1.09E-2</v>
      </c>
      <c r="GA444" s="116">
        <f t="shared" si="296"/>
        <v>1</v>
      </c>
      <c r="GB444" s="116">
        <f t="shared" si="297"/>
        <v>32</v>
      </c>
      <c r="GC444" s="116">
        <f t="shared" si="298"/>
        <v>4.36E-2</v>
      </c>
      <c r="GD444" s="116">
        <f t="shared" si="299"/>
        <v>1</v>
      </c>
      <c r="GE444" s="116">
        <f t="shared" si="300"/>
        <v>69</v>
      </c>
    </row>
    <row r="445" spans="164:187" ht="16.5" x14ac:dyDescent="0.2">
      <c r="FH445" s="116">
        <v>440</v>
      </c>
      <c r="FI445" s="116">
        <f t="shared" si="285"/>
        <v>36</v>
      </c>
      <c r="FJ445" s="116">
        <f t="shared" si="278"/>
        <v>6</v>
      </c>
      <c r="FK445" s="116" t="str">
        <f t="shared" si="286"/>
        <v>天使缇娜专属武器-魂珠-4 9级</v>
      </c>
      <c r="FL445" s="116">
        <f t="shared" si="287"/>
        <v>4</v>
      </c>
      <c r="FM445" s="116">
        <f t="shared" si="288"/>
        <v>9</v>
      </c>
      <c r="FN445" s="116" t="str">
        <f t="shared" si="279"/>
        <v>金币</v>
      </c>
      <c r="FO445" s="116">
        <f t="shared" si="280"/>
        <v>12000</v>
      </c>
      <c r="FP445" s="116" t="str">
        <f t="shared" si="281"/>
        <v>专属强化石2</v>
      </c>
      <c r="FQ445" s="116">
        <f t="shared" si="282"/>
        <v>19</v>
      </c>
      <c r="FR445" s="116" t="str">
        <f t="shared" si="283"/>
        <v>专属强化石3</v>
      </c>
      <c r="FS445" s="116">
        <f t="shared" si="284"/>
        <v>6</v>
      </c>
      <c r="FT445" s="116">
        <f t="shared" si="289"/>
        <v>0.02</v>
      </c>
      <c r="FU445" s="116">
        <f t="shared" si="290"/>
        <v>1</v>
      </c>
      <c r="FV445" s="116">
        <f t="shared" si="291"/>
        <v>74</v>
      </c>
      <c r="FW445" s="116">
        <f t="shared" si="292"/>
        <v>0</v>
      </c>
      <c r="FX445" s="116">
        <f t="shared" si="293"/>
        <v>1</v>
      </c>
      <c r="FY445" s="116">
        <f t="shared" si="294"/>
        <v>17</v>
      </c>
      <c r="FZ445" s="116">
        <f t="shared" si="295"/>
        <v>1.01E-2</v>
      </c>
      <c r="GA445" s="116">
        <f t="shared" si="296"/>
        <v>1</v>
      </c>
      <c r="GB445" s="116">
        <f t="shared" si="297"/>
        <v>35</v>
      </c>
      <c r="GC445" s="116">
        <f t="shared" si="298"/>
        <v>4.0399999999999998E-2</v>
      </c>
      <c r="GD445" s="116">
        <f t="shared" si="299"/>
        <v>1</v>
      </c>
      <c r="GE445" s="116">
        <f t="shared" si="300"/>
        <v>74</v>
      </c>
    </row>
    <row r="446" spans="164:187" ht="16.5" x14ac:dyDescent="0.2">
      <c r="FH446" s="116">
        <v>441</v>
      </c>
      <c r="FI446" s="116">
        <f t="shared" si="285"/>
        <v>0</v>
      </c>
      <c r="FJ446" s="116">
        <f t="shared" si="278"/>
        <v>6</v>
      </c>
      <c r="FK446" s="116" t="str">
        <f t="shared" si="286"/>
        <v>天使缇娜专属武器-魂珠-5 0级</v>
      </c>
      <c r="FL446" s="116">
        <f t="shared" si="287"/>
        <v>5</v>
      </c>
      <c r="FM446" s="116">
        <f t="shared" si="288"/>
        <v>0</v>
      </c>
      <c r="FN446" s="116" t="str">
        <f t="shared" si="279"/>
        <v/>
      </c>
      <c r="FO446" s="116" t="str">
        <f t="shared" si="280"/>
        <v/>
      </c>
      <c r="FP446" s="116" t="str">
        <f t="shared" si="281"/>
        <v/>
      </c>
      <c r="FQ446" s="116" t="str">
        <f t="shared" si="282"/>
        <v/>
      </c>
      <c r="FR446" s="116" t="str">
        <f t="shared" si="283"/>
        <v/>
      </c>
      <c r="FS446" s="116" t="str">
        <f t="shared" si="284"/>
        <v/>
      </c>
      <c r="FT446" s="116" t="str">
        <f t="shared" si="289"/>
        <v/>
      </c>
      <c r="FU446" s="116" t="str">
        <f t="shared" si="290"/>
        <v/>
      </c>
      <c r="FV446" s="116" t="str">
        <f t="shared" si="291"/>
        <v/>
      </c>
      <c r="FW446" s="116" t="str">
        <f t="shared" si="292"/>
        <v/>
      </c>
      <c r="FX446" s="116" t="str">
        <f t="shared" si="293"/>
        <v/>
      </c>
      <c r="FY446" s="116" t="str">
        <f t="shared" si="294"/>
        <v/>
      </c>
      <c r="FZ446" s="116" t="str">
        <f t="shared" si="295"/>
        <v/>
      </c>
      <c r="GA446" s="116" t="str">
        <f t="shared" si="296"/>
        <v/>
      </c>
      <c r="GB446" s="116" t="str">
        <f t="shared" si="297"/>
        <v/>
      </c>
      <c r="GC446" s="116" t="str">
        <f t="shared" si="298"/>
        <v/>
      </c>
      <c r="GD446" s="116" t="str">
        <f t="shared" si="299"/>
        <v/>
      </c>
      <c r="GE446" s="116" t="str">
        <f t="shared" si="300"/>
        <v/>
      </c>
    </row>
    <row r="447" spans="164:187" ht="16.5" x14ac:dyDescent="0.2">
      <c r="FH447" s="116">
        <v>442</v>
      </c>
      <c r="FI447" s="116">
        <f t="shared" si="285"/>
        <v>37</v>
      </c>
      <c r="FJ447" s="116">
        <f t="shared" si="278"/>
        <v>6</v>
      </c>
      <c r="FK447" s="116" t="str">
        <f t="shared" si="286"/>
        <v>天使缇娜专属武器-魂珠-5 1级</v>
      </c>
      <c r="FL447" s="116">
        <f t="shared" si="287"/>
        <v>5</v>
      </c>
      <c r="FM447" s="116">
        <f t="shared" si="288"/>
        <v>1</v>
      </c>
      <c r="FN447" s="116" t="str">
        <f t="shared" si="279"/>
        <v>金币</v>
      </c>
      <c r="FO447" s="116">
        <f t="shared" si="280"/>
        <v>5000</v>
      </c>
      <c r="FP447" s="116" t="str">
        <f t="shared" si="281"/>
        <v>专属强化石2</v>
      </c>
      <c r="FQ447" s="116">
        <f t="shared" si="282"/>
        <v>4</v>
      </c>
      <c r="FR447" s="116" t="str">
        <f t="shared" si="283"/>
        <v>专属强化石3</v>
      </c>
      <c r="FS447" s="116">
        <f t="shared" si="284"/>
        <v>2</v>
      </c>
      <c r="FT447" s="116">
        <f t="shared" si="289"/>
        <v>0.19</v>
      </c>
      <c r="FU447" s="116">
        <f t="shared" si="290"/>
        <v>1</v>
      </c>
      <c r="FV447" s="116">
        <f t="shared" si="291"/>
        <v>8</v>
      </c>
      <c r="FW447" s="116">
        <f t="shared" si="292"/>
        <v>0</v>
      </c>
      <c r="FX447" s="116">
        <f t="shared" si="293"/>
        <v>1</v>
      </c>
      <c r="FY447" s="116">
        <f t="shared" si="294"/>
        <v>2</v>
      </c>
      <c r="FZ447" s="116">
        <f t="shared" si="295"/>
        <v>9.2600000000000002E-2</v>
      </c>
      <c r="GA447" s="116">
        <f t="shared" si="296"/>
        <v>1</v>
      </c>
      <c r="GB447" s="116">
        <f t="shared" si="297"/>
        <v>4</v>
      </c>
      <c r="GC447" s="116">
        <f t="shared" si="298"/>
        <v>0.37019999999999997</v>
      </c>
      <c r="GD447" s="116">
        <f t="shared" si="299"/>
        <v>1</v>
      </c>
      <c r="GE447" s="116">
        <f t="shared" si="300"/>
        <v>8</v>
      </c>
    </row>
    <row r="448" spans="164:187" ht="16.5" x14ac:dyDescent="0.2">
      <c r="FH448" s="116">
        <v>443</v>
      </c>
      <c r="FI448" s="116">
        <f t="shared" si="285"/>
        <v>38</v>
      </c>
      <c r="FJ448" s="116">
        <f t="shared" si="278"/>
        <v>6</v>
      </c>
      <c r="FK448" s="116" t="str">
        <f t="shared" si="286"/>
        <v>天使缇娜专属武器-魂珠-5 2级</v>
      </c>
      <c r="FL448" s="116">
        <f t="shared" si="287"/>
        <v>5</v>
      </c>
      <c r="FM448" s="116">
        <f t="shared" si="288"/>
        <v>2</v>
      </c>
      <c r="FN448" s="116" t="str">
        <f t="shared" si="279"/>
        <v>金币</v>
      </c>
      <c r="FO448" s="116">
        <f t="shared" si="280"/>
        <v>6000</v>
      </c>
      <c r="FP448" s="116" t="str">
        <f t="shared" si="281"/>
        <v>专属强化石2</v>
      </c>
      <c r="FQ448" s="116">
        <f t="shared" si="282"/>
        <v>4</v>
      </c>
      <c r="FR448" s="116" t="str">
        <f t="shared" si="283"/>
        <v>专属强化石3</v>
      </c>
      <c r="FS448" s="116">
        <f t="shared" si="284"/>
        <v>2</v>
      </c>
      <c r="FT448" s="116">
        <f t="shared" si="289"/>
        <v>0.09</v>
      </c>
      <c r="FU448" s="116">
        <f t="shared" si="290"/>
        <v>1</v>
      </c>
      <c r="FV448" s="116">
        <f t="shared" si="291"/>
        <v>16</v>
      </c>
      <c r="FW448" s="116">
        <f t="shared" si="292"/>
        <v>0</v>
      </c>
      <c r="FX448" s="116">
        <f t="shared" si="293"/>
        <v>1</v>
      </c>
      <c r="FY448" s="116">
        <f t="shared" si="294"/>
        <v>4</v>
      </c>
      <c r="FZ448" s="116">
        <f t="shared" si="295"/>
        <v>4.6300000000000001E-2</v>
      </c>
      <c r="GA448" s="116">
        <f t="shared" si="296"/>
        <v>1</v>
      </c>
      <c r="GB448" s="116">
        <f t="shared" si="297"/>
        <v>8</v>
      </c>
      <c r="GC448" s="116">
        <f t="shared" si="298"/>
        <v>0.18509999999999999</v>
      </c>
      <c r="GD448" s="116">
        <f t="shared" si="299"/>
        <v>1</v>
      </c>
      <c r="GE448" s="116">
        <f t="shared" si="300"/>
        <v>16</v>
      </c>
    </row>
    <row r="449" spans="164:187" ht="16.5" x14ac:dyDescent="0.2">
      <c r="FH449" s="116">
        <v>444</v>
      </c>
      <c r="FI449" s="116">
        <f t="shared" si="285"/>
        <v>39</v>
      </c>
      <c r="FJ449" s="116">
        <f t="shared" si="278"/>
        <v>6</v>
      </c>
      <c r="FK449" s="116" t="str">
        <f t="shared" si="286"/>
        <v>天使缇娜专属武器-魂珠-5 3级</v>
      </c>
      <c r="FL449" s="116">
        <f t="shared" si="287"/>
        <v>5</v>
      </c>
      <c r="FM449" s="116">
        <f t="shared" si="288"/>
        <v>3</v>
      </c>
      <c r="FN449" s="116" t="str">
        <f t="shared" si="279"/>
        <v>金币</v>
      </c>
      <c r="FO449" s="116">
        <f t="shared" si="280"/>
        <v>7000</v>
      </c>
      <c r="FP449" s="116" t="str">
        <f t="shared" si="281"/>
        <v>专属强化石2</v>
      </c>
      <c r="FQ449" s="116">
        <f t="shared" si="282"/>
        <v>4</v>
      </c>
      <c r="FR449" s="116" t="str">
        <f t="shared" si="283"/>
        <v>专属强化石3</v>
      </c>
      <c r="FS449" s="116">
        <f t="shared" si="284"/>
        <v>2</v>
      </c>
      <c r="FT449" s="116">
        <f t="shared" si="289"/>
        <v>0.06</v>
      </c>
      <c r="FU449" s="116">
        <f t="shared" si="290"/>
        <v>1</v>
      </c>
      <c r="FV449" s="116">
        <f t="shared" si="291"/>
        <v>24</v>
      </c>
      <c r="FW449" s="116">
        <f t="shared" si="292"/>
        <v>0</v>
      </c>
      <c r="FX449" s="116">
        <f t="shared" si="293"/>
        <v>1</v>
      </c>
      <c r="FY449" s="116">
        <f t="shared" si="294"/>
        <v>6</v>
      </c>
      <c r="FZ449" s="116">
        <f t="shared" si="295"/>
        <v>3.09E-2</v>
      </c>
      <c r="GA449" s="116">
        <f t="shared" si="296"/>
        <v>1</v>
      </c>
      <c r="GB449" s="116">
        <f t="shared" si="297"/>
        <v>11</v>
      </c>
      <c r="GC449" s="116">
        <f t="shared" si="298"/>
        <v>0.1234</v>
      </c>
      <c r="GD449" s="116">
        <f t="shared" si="299"/>
        <v>1</v>
      </c>
      <c r="GE449" s="116">
        <f t="shared" si="300"/>
        <v>24</v>
      </c>
    </row>
    <row r="450" spans="164:187" ht="16.5" x14ac:dyDescent="0.2">
      <c r="FH450" s="116">
        <v>445</v>
      </c>
      <c r="FI450" s="116">
        <f t="shared" si="285"/>
        <v>40</v>
      </c>
      <c r="FJ450" s="116">
        <f t="shared" si="278"/>
        <v>6</v>
      </c>
      <c r="FK450" s="116" t="str">
        <f t="shared" si="286"/>
        <v>天使缇娜专属武器-魂珠-5 4级</v>
      </c>
      <c r="FL450" s="116">
        <f t="shared" si="287"/>
        <v>5</v>
      </c>
      <c r="FM450" s="116">
        <f t="shared" si="288"/>
        <v>4</v>
      </c>
      <c r="FN450" s="116" t="str">
        <f t="shared" si="279"/>
        <v>金币</v>
      </c>
      <c r="FO450" s="116">
        <f t="shared" si="280"/>
        <v>8000</v>
      </c>
      <c r="FP450" s="116" t="str">
        <f t="shared" si="281"/>
        <v>专属强化石2</v>
      </c>
      <c r="FQ450" s="116">
        <f t="shared" si="282"/>
        <v>6</v>
      </c>
      <c r="FR450" s="116" t="str">
        <f t="shared" si="283"/>
        <v>专属强化石3</v>
      </c>
      <c r="FS450" s="116">
        <f t="shared" si="284"/>
        <v>3</v>
      </c>
      <c r="FT450" s="116">
        <f t="shared" si="289"/>
        <v>0.06</v>
      </c>
      <c r="FU450" s="116">
        <f t="shared" si="290"/>
        <v>1</v>
      </c>
      <c r="FV450" s="116">
        <f t="shared" si="291"/>
        <v>27</v>
      </c>
      <c r="FW450" s="116">
        <f t="shared" si="292"/>
        <v>0</v>
      </c>
      <c r="FX450" s="116">
        <f t="shared" si="293"/>
        <v>1</v>
      </c>
      <c r="FY450" s="116">
        <f t="shared" si="294"/>
        <v>6</v>
      </c>
      <c r="FZ450" s="116">
        <f t="shared" si="295"/>
        <v>2.7799999999999998E-2</v>
      </c>
      <c r="GA450" s="116">
        <f t="shared" si="296"/>
        <v>1</v>
      </c>
      <c r="GB450" s="116">
        <f t="shared" si="297"/>
        <v>13</v>
      </c>
      <c r="GC450" s="116">
        <f t="shared" si="298"/>
        <v>0.1111</v>
      </c>
      <c r="GD450" s="116">
        <f t="shared" si="299"/>
        <v>1</v>
      </c>
      <c r="GE450" s="116">
        <f t="shared" si="300"/>
        <v>27</v>
      </c>
    </row>
    <row r="451" spans="164:187" ht="16.5" x14ac:dyDescent="0.2">
      <c r="FH451" s="116">
        <v>446</v>
      </c>
      <c r="FI451" s="116">
        <f t="shared" si="285"/>
        <v>41</v>
      </c>
      <c r="FJ451" s="116">
        <f t="shared" si="278"/>
        <v>6</v>
      </c>
      <c r="FK451" s="116" t="str">
        <f t="shared" si="286"/>
        <v>天使缇娜专属武器-魂珠-5 5级</v>
      </c>
      <c r="FL451" s="116">
        <f t="shared" si="287"/>
        <v>5</v>
      </c>
      <c r="FM451" s="116">
        <f t="shared" si="288"/>
        <v>5</v>
      </c>
      <c r="FN451" s="116" t="str">
        <f t="shared" si="279"/>
        <v>金币</v>
      </c>
      <c r="FO451" s="116">
        <f t="shared" si="280"/>
        <v>9000</v>
      </c>
      <c r="FP451" s="116" t="str">
        <f t="shared" si="281"/>
        <v>专属强化石2</v>
      </c>
      <c r="FQ451" s="116">
        <f t="shared" si="282"/>
        <v>6</v>
      </c>
      <c r="FR451" s="116" t="str">
        <f t="shared" si="283"/>
        <v>专属强化石3</v>
      </c>
      <c r="FS451" s="116">
        <f t="shared" si="284"/>
        <v>3</v>
      </c>
      <c r="FT451" s="116">
        <f t="shared" si="289"/>
        <v>0.03</v>
      </c>
      <c r="FU451" s="116">
        <f t="shared" si="290"/>
        <v>1</v>
      </c>
      <c r="FV451" s="116">
        <f t="shared" si="291"/>
        <v>43</v>
      </c>
      <c r="FW451" s="116">
        <f t="shared" si="292"/>
        <v>0</v>
      </c>
      <c r="FX451" s="116">
        <f t="shared" si="293"/>
        <v>1</v>
      </c>
      <c r="FY451" s="116">
        <f t="shared" si="294"/>
        <v>10</v>
      </c>
      <c r="FZ451" s="116">
        <f t="shared" si="295"/>
        <v>1.7399999999999999E-2</v>
      </c>
      <c r="GA451" s="116">
        <f t="shared" si="296"/>
        <v>1</v>
      </c>
      <c r="GB451" s="116">
        <f t="shared" si="297"/>
        <v>20</v>
      </c>
      <c r="GC451" s="116">
        <f t="shared" si="298"/>
        <v>6.9400000000000003E-2</v>
      </c>
      <c r="GD451" s="116">
        <f t="shared" si="299"/>
        <v>1</v>
      </c>
      <c r="GE451" s="116">
        <f t="shared" si="300"/>
        <v>43</v>
      </c>
    </row>
    <row r="452" spans="164:187" ht="16.5" x14ac:dyDescent="0.2">
      <c r="FH452" s="116">
        <v>447</v>
      </c>
      <c r="FI452" s="116">
        <f t="shared" si="285"/>
        <v>42</v>
      </c>
      <c r="FJ452" s="116">
        <f t="shared" si="278"/>
        <v>6</v>
      </c>
      <c r="FK452" s="116" t="str">
        <f t="shared" si="286"/>
        <v>天使缇娜专属武器-魂珠-5 6级</v>
      </c>
      <c r="FL452" s="116">
        <f t="shared" si="287"/>
        <v>5</v>
      </c>
      <c r="FM452" s="116">
        <f t="shared" si="288"/>
        <v>6</v>
      </c>
      <c r="FN452" s="116" t="str">
        <f t="shared" si="279"/>
        <v>金币</v>
      </c>
      <c r="FO452" s="116">
        <f t="shared" si="280"/>
        <v>10000</v>
      </c>
      <c r="FP452" s="116" t="str">
        <f t="shared" si="281"/>
        <v>专属强化石2</v>
      </c>
      <c r="FQ452" s="116">
        <f t="shared" si="282"/>
        <v>9</v>
      </c>
      <c r="FR452" s="116" t="str">
        <f t="shared" si="283"/>
        <v>专属强化石3</v>
      </c>
      <c r="FS452" s="116">
        <f t="shared" si="284"/>
        <v>5</v>
      </c>
      <c r="FT452" s="116">
        <f t="shared" si="289"/>
        <v>0.04</v>
      </c>
      <c r="FU452" s="116">
        <f t="shared" si="290"/>
        <v>1</v>
      </c>
      <c r="FV452" s="116">
        <f t="shared" si="291"/>
        <v>42</v>
      </c>
      <c r="FW452" s="116">
        <f t="shared" si="292"/>
        <v>0</v>
      </c>
      <c r="FX452" s="116">
        <f t="shared" si="293"/>
        <v>1</v>
      </c>
      <c r="FY452" s="116">
        <f t="shared" si="294"/>
        <v>10</v>
      </c>
      <c r="FZ452" s="116">
        <f t="shared" si="295"/>
        <v>1.78E-2</v>
      </c>
      <c r="GA452" s="116">
        <f t="shared" si="296"/>
        <v>1</v>
      </c>
      <c r="GB452" s="116">
        <f t="shared" si="297"/>
        <v>20</v>
      </c>
      <c r="GC452" s="116">
        <f t="shared" si="298"/>
        <v>7.1199999999999999E-2</v>
      </c>
      <c r="GD452" s="116">
        <f t="shared" si="299"/>
        <v>1</v>
      </c>
      <c r="GE452" s="116">
        <f t="shared" si="300"/>
        <v>42</v>
      </c>
    </row>
    <row r="453" spans="164:187" ht="16.5" x14ac:dyDescent="0.2">
      <c r="FH453" s="116">
        <v>448</v>
      </c>
      <c r="FI453" s="116">
        <f t="shared" si="285"/>
        <v>43</v>
      </c>
      <c r="FJ453" s="116">
        <f t="shared" si="278"/>
        <v>6</v>
      </c>
      <c r="FK453" s="116" t="str">
        <f t="shared" si="286"/>
        <v>天使缇娜专属武器-魂珠-5 7级</v>
      </c>
      <c r="FL453" s="116">
        <f t="shared" si="287"/>
        <v>5</v>
      </c>
      <c r="FM453" s="116">
        <f t="shared" si="288"/>
        <v>7</v>
      </c>
      <c r="FN453" s="116" t="str">
        <f t="shared" si="279"/>
        <v>金币</v>
      </c>
      <c r="FO453" s="116">
        <f t="shared" si="280"/>
        <v>11000</v>
      </c>
      <c r="FP453" s="116" t="str">
        <f t="shared" si="281"/>
        <v>专属强化石2</v>
      </c>
      <c r="FQ453" s="116">
        <f t="shared" si="282"/>
        <v>9</v>
      </c>
      <c r="FR453" s="116" t="str">
        <f t="shared" si="283"/>
        <v>专属强化石3</v>
      </c>
      <c r="FS453" s="116">
        <f t="shared" si="284"/>
        <v>5</v>
      </c>
      <c r="FT453" s="116">
        <f t="shared" si="289"/>
        <v>0.02</v>
      </c>
      <c r="FU453" s="116">
        <f t="shared" si="290"/>
        <v>1</v>
      </c>
      <c r="FV453" s="116">
        <f t="shared" si="291"/>
        <v>68</v>
      </c>
      <c r="FW453" s="116">
        <f t="shared" si="292"/>
        <v>0</v>
      </c>
      <c r="FX453" s="116">
        <f t="shared" si="293"/>
        <v>1</v>
      </c>
      <c r="FY453" s="116">
        <f t="shared" si="294"/>
        <v>16</v>
      </c>
      <c r="FZ453" s="116">
        <f t="shared" si="295"/>
        <v>1.0999999999999999E-2</v>
      </c>
      <c r="GA453" s="116">
        <f t="shared" si="296"/>
        <v>1</v>
      </c>
      <c r="GB453" s="116">
        <f t="shared" si="297"/>
        <v>32</v>
      </c>
      <c r="GC453" s="116">
        <f t="shared" si="298"/>
        <v>4.41E-2</v>
      </c>
      <c r="GD453" s="116">
        <f t="shared" si="299"/>
        <v>1</v>
      </c>
      <c r="GE453" s="116">
        <f t="shared" si="300"/>
        <v>68</v>
      </c>
    </row>
    <row r="454" spans="164:187" ht="16.5" x14ac:dyDescent="0.2">
      <c r="FH454" s="116">
        <v>449</v>
      </c>
      <c r="FI454" s="116">
        <f t="shared" si="285"/>
        <v>44</v>
      </c>
      <c r="FJ454" s="116">
        <f t="shared" si="278"/>
        <v>6</v>
      </c>
      <c r="FK454" s="116" t="str">
        <f t="shared" si="286"/>
        <v>天使缇娜专属武器-魂珠-5 8级</v>
      </c>
      <c r="FL454" s="116">
        <f t="shared" si="287"/>
        <v>5</v>
      </c>
      <c r="FM454" s="116">
        <f t="shared" si="288"/>
        <v>8</v>
      </c>
      <c r="FN454" s="116" t="str">
        <f t="shared" si="279"/>
        <v>金币</v>
      </c>
      <c r="FO454" s="116">
        <f t="shared" si="280"/>
        <v>12000</v>
      </c>
      <c r="FP454" s="116" t="str">
        <f t="shared" si="281"/>
        <v>专属强化石2</v>
      </c>
      <c r="FQ454" s="116">
        <f t="shared" si="282"/>
        <v>13</v>
      </c>
      <c r="FR454" s="116" t="str">
        <f t="shared" si="283"/>
        <v>专属强化石3</v>
      </c>
      <c r="FS454" s="116">
        <f t="shared" si="284"/>
        <v>7</v>
      </c>
      <c r="FT454" s="116">
        <f t="shared" si="289"/>
        <v>0.02</v>
      </c>
      <c r="FU454" s="116">
        <f t="shared" si="290"/>
        <v>1</v>
      </c>
      <c r="FV454" s="116">
        <f t="shared" si="291"/>
        <v>79</v>
      </c>
      <c r="FW454" s="116">
        <f t="shared" si="292"/>
        <v>0</v>
      </c>
      <c r="FX454" s="116">
        <f t="shared" si="293"/>
        <v>1</v>
      </c>
      <c r="FY454" s="116">
        <f t="shared" si="294"/>
        <v>18</v>
      </c>
      <c r="FZ454" s="116">
        <f t="shared" si="295"/>
        <v>9.4999999999999998E-3</v>
      </c>
      <c r="GA454" s="116">
        <f t="shared" si="296"/>
        <v>1</v>
      </c>
      <c r="GB454" s="116">
        <f t="shared" si="297"/>
        <v>37</v>
      </c>
      <c r="GC454" s="116">
        <f t="shared" si="298"/>
        <v>3.8100000000000002E-2</v>
      </c>
      <c r="GD454" s="116">
        <f t="shared" si="299"/>
        <v>1</v>
      </c>
      <c r="GE454" s="116">
        <f t="shared" si="300"/>
        <v>79</v>
      </c>
    </row>
    <row r="455" spans="164:187" ht="16.5" x14ac:dyDescent="0.2">
      <c r="FH455" s="116">
        <v>450</v>
      </c>
      <c r="FI455" s="116">
        <f t="shared" si="285"/>
        <v>45</v>
      </c>
      <c r="FJ455" s="116">
        <f t="shared" ref="FJ455:FJ518" si="301">INT((FH455-1)/80+1)</f>
        <v>6</v>
      </c>
      <c r="FK455" s="116" t="str">
        <f t="shared" si="286"/>
        <v>天使缇娜专属武器-魂珠-5 9级</v>
      </c>
      <c r="FL455" s="116">
        <f t="shared" si="287"/>
        <v>5</v>
      </c>
      <c r="FM455" s="116">
        <f t="shared" si="288"/>
        <v>9</v>
      </c>
      <c r="FN455" s="116" t="str">
        <f t="shared" ref="FN455:FN518" si="302">IF($FM455&gt;0,IF(INDEX($EC$6:$EC$77,$FI455)&gt;=FN$3,INDEX(ED$6:ED$77,$FI455),""),"")</f>
        <v>金币</v>
      </c>
      <c r="FO455" s="116">
        <f t="shared" ref="FO455:FO518" si="303">IF($FM455&gt;0,IF(INDEX($EC$6:$EC$77,$FI455)&gt;=FO$3,INDEX(EE$6:EE$77,$FI455),""),"")</f>
        <v>13000</v>
      </c>
      <c r="FP455" s="116" t="str">
        <f t="shared" ref="FP455:FP518" si="304">IF($FM455&gt;0,IF(INDEX($EC$6:$EC$77,$FI455)&gt;=FP$3,INDEX(EF$6:EF$77,$FI455),""),"")</f>
        <v>专属强化石2</v>
      </c>
      <c r="FQ455" s="116">
        <f t="shared" ref="FQ455:FQ518" si="305">IF($FM455&gt;0,IF(INDEX($EC$6:$EC$77,$FI455)&gt;=FQ$3,INDEX(EG$6:EG$77,$FI455),""),"")</f>
        <v>17</v>
      </c>
      <c r="FR455" s="116" t="str">
        <f t="shared" ref="FR455:FR518" si="306">IF($FM455&gt;0,IF(INDEX($EC$6:$EC$77,$FI455)&gt;=FR$3,INDEX(EH$6:EH$77,$FI455),""),"")</f>
        <v>专属强化石3</v>
      </c>
      <c r="FS455" s="116">
        <f t="shared" ref="FS455:FS518" si="307">IF($FM455&gt;0,IF(INDEX($EC$6:$EC$77,$FI455)&gt;=FS$3,INDEX(EI$6:EI$77,$FI455),""),"")</f>
        <v>9</v>
      </c>
      <c r="FT455" s="116">
        <f t="shared" si="289"/>
        <v>0.02</v>
      </c>
      <c r="FU455" s="116">
        <f t="shared" si="290"/>
        <v>1</v>
      </c>
      <c r="FV455" s="116">
        <f t="shared" si="291"/>
        <v>99</v>
      </c>
      <c r="FW455" s="116">
        <f t="shared" si="292"/>
        <v>0</v>
      </c>
      <c r="FX455" s="116">
        <f t="shared" si="293"/>
        <v>1</v>
      </c>
      <c r="FY455" s="116">
        <f t="shared" si="294"/>
        <v>23</v>
      </c>
      <c r="FZ455" s="116">
        <f t="shared" si="295"/>
        <v>7.6E-3</v>
      </c>
      <c r="GA455" s="116">
        <f t="shared" si="296"/>
        <v>1</v>
      </c>
      <c r="GB455" s="116">
        <f t="shared" si="297"/>
        <v>46</v>
      </c>
      <c r="GC455" s="116">
        <f t="shared" si="298"/>
        <v>3.0300000000000001E-2</v>
      </c>
      <c r="GD455" s="116">
        <f t="shared" si="299"/>
        <v>1</v>
      </c>
      <c r="GE455" s="116">
        <f t="shared" si="300"/>
        <v>99</v>
      </c>
    </row>
    <row r="456" spans="164:187" ht="16.5" x14ac:dyDescent="0.2">
      <c r="FH456" s="116">
        <v>451</v>
      </c>
      <c r="FI456" s="116">
        <f t="shared" si="285"/>
        <v>0</v>
      </c>
      <c r="FJ456" s="116">
        <f t="shared" si="301"/>
        <v>6</v>
      </c>
      <c r="FK456" s="116" t="str">
        <f t="shared" si="286"/>
        <v>天使缇娜专属武器-魂珠-6 0级</v>
      </c>
      <c r="FL456" s="116">
        <f t="shared" si="287"/>
        <v>6</v>
      </c>
      <c r="FM456" s="116">
        <f t="shared" si="288"/>
        <v>0</v>
      </c>
      <c r="FN456" s="116" t="str">
        <f t="shared" si="302"/>
        <v/>
      </c>
      <c r="FO456" s="116" t="str">
        <f t="shared" si="303"/>
        <v/>
      </c>
      <c r="FP456" s="116" t="str">
        <f t="shared" si="304"/>
        <v/>
      </c>
      <c r="FQ456" s="116" t="str">
        <f t="shared" si="305"/>
        <v/>
      </c>
      <c r="FR456" s="116" t="str">
        <f t="shared" si="306"/>
        <v/>
      </c>
      <c r="FS456" s="116" t="str">
        <f t="shared" si="307"/>
        <v/>
      </c>
      <c r="FT456" s="116" t="str">
        <f t="shared" si="289"/>
        <v/>
      </c>
      <c r="FU456" s="116" t="str">
        <f t="shared" si="290"/>
        <v/>
      </c>
      <c r="FV456" s="116" t="str">
        <f t="shared" si="291"/>
        <v/>
      </c>
      <c r="FW456" s="116" t="str">
        <f t="shared" si="292"/>
        <v/>
      </c>
      <c r="FX456" s="116" t="str">
        <f t="shared" si="293"/>
        <v/>
      </c>
      <c r="FY456" s="116" t="str">
        <f t="shared" si="294"/>
        <v/>
      </c>
      <c r="FZ456" s="116" t="str">
        <f t="shared" si="295"/>
        <v/>
      </c>
      <c r="GA456" s="116" t="str">
        <f t="shared" si="296"/>
        <v/>
      </c>
      <c r="GB456" s="116" t="str">
        <f t="shared" si="297"/>
        <v/>
      </c>
      <c r="GC456" s="116" t="str">
        <f t="shared" si="298"/>
        <v/>
      </c>
      <c r="GD456" s="116" t="str">
        <f t="shared" si="299"/>
        <v/>
      </c>
      <c r="GE456" s="116" t="str">
        <f t="shared" si="300"/>
        <v/>
      </c>
    </row>
    <row r="457" spans="164:187" ht="16.5" x14ac:dyDescent="0.2">
      <c r="FH457" s="116">
        <v>452</v>
      </c>
      <c r="FI457" s="116">
        <f t="shared" si="285"/>
        <v>46</v>
      </c>
      <c r="FJ457" s="116">
        <f t="shared" si="301"/>
        <v>6</v>
      </c>
      <c r="FK457" s="116" t="str">
        <f t="shared" si="286"/>
        <v>天使缇娜专属武器-魂珠-6 1级</v>
      </c>
      <c r="FL457" s="116">
        <f t="shared" si="287"/>
        <v>6</v>
      </c>
      <c r="FM457" s="116">
        <f t="shared" si="288"/>
        <v>1</v>
      </c>
      <c r="FN457" s="116" t="str">
        <f t="shared" si="302"/>
        <v>金币</v>
      </c>
      <c r="FO457" s="116">
        <f t="shared" si="303"/>
        <v>6000</v>
      </c>
      <c r="FP457" s="116" t="str">
        <f t="shared" si="304"/>
        <v>专属强化石3</v>
      </c>
      <c r="FQ457" s="116">
        <f t="shared" si="305"/>
        <v>5</v>
      </c>
      <c r="FR457" s="116" t="str">
        <f t="shared" si="306"/>
        <v>专属强化石4</v>
      </c>
      <c r="FS457" s="116">
        <f t="shared" si="307"/>
        <v>1</v>
      </c>
      <c r="FT457" s="116">
        <f t="shared" si="289"/>
        <v>0.14000000000000001</v>
      </c>
      <c r="FU457" s="116">
        <f t="shared" si="290"/>
        <v>1</v>
      </c>
      <c r="FV457" s="116">
        <f t="shared" si="291"/>
        <v>10</v>
      </c>
      <c r="FW457" s="116">
        <f t="shared" si="292"/>
        <v>0</v>
      </c>
      <c r="FX457" s="116">
        <f t="shared" si="293"/>
        <v>1</v>
      </c>
      <c r="FY457" s="116">
        <f t="shared" si="294"/>
        <v>2</v>
      </c>
      <c r="FZ457" s="116">
        <f t="shared" si="295"/>
        <v>7.2099999999999997E-2</v>
      </c>
      <c r="GA457" s="116">
        <f t="shared" si="296"/>
        <v>1</v>
      </c>
      <c r="GB457" s="116">
        <f t="shared" si="297"/>
        <v>5</v>
      </c>
      <c r="GC457" s="116">
        <f t="shared" si="298"/>
        <v>0.28860000000000002</v>
      </c>
      <c r="GD457" s="116">
        <f t="shared" si="299"/>
        <v>1</v>
      </c>
      <c r="GE457" s="116">
        <f t="shared" si="300"/>
        <v>10</v>
      </c>
    </row>
    <row r="458" spans="164:187" ht="16.5" x14ac:dyDescent="0.2">
      <c r="FH458" s="116">
        <v>453</v>
      </c>
      <c r="FI458" s="116">
        <f t="shared" si="285"/>
        <v>47</v>
      </c>
      <c r="FJ458" s="116">
        <f t="shared" si="301"/>
        <v>6</v>
      </c>
      <c r="FK458" s="116" t="str">
        <f t="shared" si="286"/>
        <v>天使缇娜专属武器-魂珠-6 2级</v>
      </c>
      <c r="FL458" s="116">
        <f t="shared" si="287"/>
        <v>6</v>
      </c>
      <c r="FM458" s="116">
        <f t="shared" si="288"/>
        <v>2</v>
      </c>
      <c r="FN458" s="116" t="str">
        <f t="shared" si="302"/>
        <v>金币</v>
      </c>
      <c r="FO458" s="116">
        <f t="shared" si="303"/>
        <v>7000</v>
      </c>
      <c r="FP458" s="116" t="str">
        <f t="shared" si="304"/>
        <v>专属强化石3</v>
      </c>
      <c r="FQ458" s="116">
        <f t="shared" si="305"/>
        <v>9</v>
      </c>
      <c r="FR458" s="116" t="str">
        <f t="shared" si="306"/>
        <v>专属强化石4</v>
      </c>
      <c r="FS458" s="116">
        <f t="shared" si="307"/>
        <v>2</v>
      </c>
      <c r="FT458" s="116">
        <f t="shared" si="289"/>
        <v>0.14000000000000001</v>
      </c>
      <c r="FU458" s="116">
        <f t="shared" si="290"/>
        <v>1</v>
      </c>
      <c r="FV458" s="116">
        <f t="shared" si="291"/>
        <v>10</v>
      </c>
      <c r="FW458" s="116">
        <f t="shared" si="292"/>
        <v>0</v>
      </c>
      <c r="FX458" s="116">
        <f t="shared" si="293"/>
        <v>1</v>
      </c>
      <c r="FY458" s="116">
        <f t="shared" si="294"/>
        <v>2</v>
      </c>
      <c r="FZ458" s="116">
        <f t="shared" si="295"/>
        <v>7.2099999999999997E-2</v>
      </c>
      <c r="GA458" s="116">
        <f t="shared" si="296"/>
        <v>1</v>
      </c>
      <c r="GB458" s="116">
        <f t="shared" si="297"/>
        <v>5</v>
      </c>
      <c r="GC458" s="116">
        <f t="shared" si="298"/>
        <v>0.28860000000000002</v>
      </c>
      <c r="GD458" s="116">
        <f t="shared" si="299"/>
        <v>1</v>
      </c>
      <c r="GE458" s="116">
        <f t="shared" si="300"/>
        <v>10</v>
      </c>
    </row>
    <row r="459" spans="164:187" ht="16.5" x14ac:dyDescent="0.2">
      <c r="FH459" s="116">
        <v>454</v>
      </c>
      <c r="FI459" s="116">
        <f t="shared" si="285"/>
        <v>48</v>
      </c>
      <c r="FJ459" s="116">
        <f t="shared" si="301"/>
        <v>6</v>
      </c>
      <c r="FK459" s="116" t="str">
        <f t="shared" si="286"/>
        <v>天使缇娜专属武器-魂珠-6 3级</v>
      </c>
      <c r="FL459" s="116">
        <f t="shared" si="287"/>
        <v>6</v>
      </c>
      <c r="FM459" s="116">
        <f t="shared" si="288"/>
        <v>3</v>
      </c>
      <c r="FN459" s="116" t="str">
        <f t="shared" si="302"/>
        <v>金币</v>
      </c>
      <c r="FO459" s="116">
        <f t="shared" si="303"/>
        <v>8000</v>
      </c>
      <c r="FP459" s="116" t="str">
        <f t="shared" si="304"/>
        <v>专属强化石3</v>
      </c>
      <c r="FQ459" s="116">
        <f t="shared" si="305"/>
        <v>9</v>
      </c>
      <c r="FR459" s="116" t="str">
        <f t="shared" si="306"/>
        <v>专属强化石4</v>
      </c>
      <c r="FS459" s="116">
        <f t="shared" si="307"/>
        <v>2</v>
      </c>
      <c r="FT459" s="116">
        <f t="shared" si="289"/>
        <v>0.1</v>
      </c>
      <c r="FU459" s="116">
        <f t="shared" si="290"/>
        <v>1</v>
      </c>
      <c r="FV459" s="116">
        <f t="shared" si="291"/>
        <v>16</v>
      </c>
      <c r="FW459" s="116">
        <f t="shared" si="292"/>
        <v>0</v>
      </c>
      <c r="FX459" s="116">
        <f t="shared" si="293"/>
        <v>1</v>
      </c>
      <c r="FY459" s="116">
        <f t="shared" si="294"/>
        <v>4</v>
      </c>
      <c r="FZ459" s="116">
        <f t="shared" si="295"/>
        <v>4.8099999999999997E-2</v>
      </c>
      <c r="GA459" s="116">
        <f t="shared" si="296"/>
        <v>1</v>
      </c>
      <c r="GB459" s="116">
        <f t="shared" si="297"/>
        <v>7</v>
      </c>
      <c r="GC459" s="116">
        <f t="shared" si="298"/>
        <v>0.19239999999999999</v>
      </c>
      <c r="GD459" s="116">
        <f t="shared" si="299"/>
        <v>1</v>
      </c>
      <c r="GE459" s="116">
        <f t="shared" si="300"/>
        <v>16</v>
      </c>
    </row>
    <row r="460" spans="164:187" ht="16.5" x14ac:dyDescent="0.2">
      <c r="FH460" s="116">
        <v>455</v>
      </c>
      <c r="FI460" s="116">
        <f t="shared" si="285"/>
        <v>49</v>
      </c>
      <c r="FJ460" s="116">
        <f t="shared" si="301"/>
        <v>6</v>
      </c>
      <c r="FK460" s="116" t="str">
        <f t="shared" si="286"/>
        <v>天使缇娜专属武器-魂珠-6 4级</v>
      </c>
      <c r="FL460" s="116">
        <f t="shared" si="287"/>
        <v>6</v>
      </c>
      <c r="FM460" s="116">
        <f t="shared" si="288"/>
        <v>4</v>
      </c>
      <c r="FN460" s="116" t="str">
        <f t="shared" si="302"/>
        <v>金币</v>
      </c>
      <c r="FO460" s="116">
        <f t="shared" si="303"/>
        <v>9000</v>
      </c>
      <c r="FP460" s="116" t="str">
        <f t="shared" si="304"/>
        <v>专属强化石3</v>
      </c>
      <c r="FQ460" s="116">
        <f t="shared" si="305"/>
        <v>14</v>
      </c>
      <c r="FR460" s="116" t="str">
        <f t="shared" si="306"/>
        <v>专属强化石4</v>
      </c>
      <c r="FS460" s="116">
        <f t="shared" si="307"/>
        <v>3</v>
      </c>
      <c r="FT460" s="116">
        <f t="shared" si="289"/>
        <v>0.09</v>
      </c>
      <c r="FU460" s="116">
        <f t="shared" si="290"/>
        <v>1</v>
      </c>
      <c r="FV460" s="116">
        <f t="shared" si="291"/>
        <v>17</v>
      </c>
      <c r="FW460" s="116">
        <f t="shared" si="292"/>
        <v>0</v>
      </c>
      <c r="FX460" s="116">
        <f t="shared" si="293"/>
        <v>1</v>
      </c>
      <c r="FY460" s="116">
        <f t="shared" si="294"/>
        <v>4</v>
      </c>
      <c r="FZ460" s="116">
        <f t="shared" si="295"/>
        <v>4.3299999999999998E-2</v>
      </c>
      <c r="GA460" s="116">
        <f t="shared" si="296"/>
        <v>1</v>
      </c>
      <c r="GB460" s="116">
        <f t="shared" si="297"/>
        <v>8</v>
      </c>
      <c r="GC460" s="116">
        <f t="shared" si="298"/>
        <v>0.1731</v>
      </c>
      <c r="GD460" s="116">
        <f t="shared" si="299"/>
        <v>1</v>
      </c>
      <c r="GE460" s="116">
        <f t="shared" si="300"/>
        <v>17</v>
      </c>
    </row>
    <row r="461" spans="164:187" ht="16.5" x14ac:dyDescent="0.2">
      <c r="FH461" s="116">
        <v>456</v>
      </c>
      <c r="FI461" s="116">
        <f t="shared" si="285"/>
        <v>50</v>
      </c>
      <c r="FJ461" s="116">
        <f t="shared" si="301"/>
        <v>6</v>
      </c>
      <c r="FK461" s="116" t="str">
        <f t="shared" si="286"/>
        <v>天使缇娜专属武器-魂珠-6 5级</v>
      </c>
      <c r="FL461" s="116">
        <f t="shared" si="287"/>
        <v>6</v>
      </c>
      <c r="FM461" s="116">
        <f t="shared" si="288"/>
        <v>5</v>
      </c>
      <c r="FN461" s="116" t="str">
        <f t="shared" si="302"/>
        <v>金币</v>
      </c>
      <c r="FO461" s="116">
        <f t="shared" si="303"/>
        <v>10000</v>
      </c>
      <c r="FP461" s="116" t="str">
        <f t="shared" si="304"/>
        <v>专属强化石3</v>
      </c>
      <c r="FQ461" s="116">
        <f t="shared" si="305"/>
        <v>14</v>
      </c>
      <c r="FR461" s="116" t="str">
        <f t="shared" si="306"/>
        <v>专属强化石4</v>
      </c>
      <c r="FS461" s="116">
        <f t="shared" si="307"/>
        <v>3</v>
      </c>
      <c r="FT461" s="116">
        <f t="shared" si="289"/>
        <v>0.05</v>
      </c>
      <c r="FU461" s="116">
        <f t="shared" si="290"/>
        <v>1</v>
      </c>
      <c r="FV461" s="116">
        <f t="shared" si="291"/>
        <v>28</v>
      </c>
      <c r="FW461" s="116">
        <f t="shared" si="292"/>
        <v>0</v>
      </c>
      <c r="FX461" s="116">
        <f t="shared" si="293"/>
        <v>1</v>
      </c>
      <c r="FY461" s="116">
        <f t="shared" si="294"/>
        <v>6</v>
      </c>
      <c r="FZ461" s="116">
        <f t="shared" si="295"/>
        <v>2.7099999999999999E-2</v>
      </c>
      <c r="GA461" s="116">
        <f t="shared" si="296"/>
        <v>1</v>
      </c>
      <c r="GB461" s="116">
        <f t="shared" si="297"/>
        <v>13</v>
      </c>
      <c r="GC461" s="116">
        <f t="shared" si="298"/>
        <v>0.1082</v>
      </c>
      <c r="GD461" s="116">
        <f t="shared" si="299"/>
        <v>1</v>
      </c>
      <c r="GE461" s="116">
        <f t="shared" si="300"/>
        <v>28</v>
      </c>
    </row>
    <row r="462" spans="164:187" ht="16.5" x14ac:dyDescent="0.2">
      <c r="FH462" s="116">
        <v>457</v>
      </c>
      <c r="FI462" s="116">
        <f t="shared" si="285"/>
        <v>51</v>
      </c>
      <c r="FJ462" s="116">
        <f t="shared" si="301"/>
        <v>6</v>
      </c>
      <c r="FK462" s="116" t="str">
        <f t="shared" si="286"/>
        <v>天使缇娜专属武器-魂珠-6 6级</v>
      </c>
      <c r="FL462" s="116">
        <f t="shared" si="287"/>
        <v>6</v>
      </c>
      <c r="FM462" s="116">
        <f t="shared" si="288"/>
        <v>6</v>
      </c>
      <c r="FN462" s="116" t="str">
        <f t="shared" si="302"/>
        <v>金币</v>
      </c>
      <c r="FO462" s="116">
        <f t="shared" si="303"/>
        <v>11000</v>
      </c>
      <c r="FP462" s="116" t="str">
        <f t="shared" si="304"/>
        <v>专属强化石3</v>
      </c>
      <c r="FQ462" s="116">
        <f t="shared" si="305"/>
        <v>19</v>
      </c>
      <c r="FR462" s="116" t="str">
        <f t="shared" si="306"/>
        <v>专属强化石4</v>
      </c>
      <c r="FS462" s="116">
        <f t="shared" si="307"/>
        <v>4</v>
      </c>
      <c r="FT462" s="116">
        <f t="shared" si="289"/>
        <v>0.04</v>
      </c>
      <c r="FU462" s="116">
        <f t="shared" si="290"/>
        <v>1</v>
      </c>
      <c r="FV462" s="116">
        <f t="shared" si="291"/>
        <v>34</v>
      </c>
      <c r="FW462" s="116">
        <f t="shared" si="292"/>
        <v>0</v>
      </c>
      <c r="FX462" s="116">
        <f t="shared" si="293"/>
        <v>1</v>
      </c>
      <c r="FY462" s="116">
        <f t="shared" si="294"/>
        <v>8</v>
      </c>
      <c r="FZ462" s="116">
        <f t="shared" si="295"/>
        <v>2.2200000000000001E-2</v>
      </c>
      <c r="GA462" s="116">
        <f t="shared" si="296"/>
        <v>1</v>
      </c>
      <c r="GB462" s="116">
        <f t="shared" si="297"/>
        <v>16</v>
      </c>
      <c r="GC462" s="116">
        <f t="shared" si="298"/>
        <v>8.8800000000000004E-2</v>
      </c>
      <c r="GD462" s="116">
        <f t="shared" si="299"/>
        <v>1</v>
      </c>
      <c r="GE462" s="116">
        <f t="shared" si="300"/>
        <v>34</v>
      </c>
    </row>
    <row r="463" spans="164:187" ht="16.5" x14ac:dyDescent="0.2">
      <c r="FH463" s="116">
        <v>458</v>
      </c>
      <c r="FI463" s="116">
        <f t="shared" si="285"/>
        <v>52</v>
      </c>
      <c r="FJ463" s="116">
        <f t="shared" si="301"/>
        <v>6</v>
      </c>
      <c r="FK463" s="116" t="str">
        <f t="shared" si="286"/>
        <v>天使缇娜专属武器-魂珠-6 7级</v>
      </c>
      <c r="FL463" s="116">
        <f t="shared" si="287"/>
        <v>6</v>
      </c>
      <c r="FM463" s="116">
        <f t="shared" si="288"/>
        <v>7</v>
      </c>
      <c r="FN463" s="116" t="str">
        <f t="shared" si="302"/>
        <v>金币</v>
      </c>
      <c r="FO463" s="116">
        <f t="shared" si="303"/>
        <v>12000</v>
      </c>
      <c r="FP463" s="116" t="str">
        <f t="shared" si="304"/>
        <v>专属强化石3</v>
      </c>
      <c r="FQ463" s="116">
        <f t="shared" si="305"/>
        <v>24</v>
      </c>
      <c r="FR463" s="116" t="str">
        <f t="shared" si="306"/>
        <v>专属强化石4</v>
      </c>
      <c r="FS463" s="116">
        <f t="shared" si="307"/>
        <v>5</v>
      </c>
      <c r="FT463" s="116">
        <f t="shared" si="289"/>
        <v>0.03</v>
      </c>
      <c r="FU463" s="116">
        <f t="shared" si="290"/>
        <v>1</v>
      </c>
      <c r="FV463" s="116">
        <f t="shared" si="291"/>
        <v>44</v>
      </c>
      <c r="FW463" s="116">
        <f t="shared" si="292"/>
        <v>0</v>
      </c>
      <c r="FX463" s="116">
        <f t="shared" si="293"/>
        <v>1</v>
      </c>
      <c r="FY463" s="116">
        <f t="shared" si="294"/>
        <v>10</v>
      </c>
      <c r="FZ463" s="116">
        <f t="shared" si="295"/>
        <v>1.72E-2</v>
      </c>
      <c r="GA463" s="116">
        <f t="shared" si="296"/>
        <v>1</v>
      </c>
      <c r="GB463" s="116">
        <f t="shared" si="297"/>
        <v>20</v>
      </c>
      <c r="GC463" s="116">
        <f t="shared" si="298"/>
        <v>6.8699999999999997E-2</v>
      </c>
      <c r="GD463" s="116">
        <f t="shared" si="299"/>
        <v>1</v>
      </c>
      <c r="GE463" s="116">
        <f t="shared" si="300"/>
        <v>44</v>
      </c>
    </row>
    <row r="464" spans="164:187" ht="16.5" x14ac:dyDescent="0.2">
      <c r="FH464" s="116">
        <v>459</v>
      </c>
      <c r="FI464" s="116">
        <f t="shared" si="285"/>
        <v>53</v>
      </c>
      <c r="FJ464" s="116">
        <f t="shared" si="301"/>
        <v>6</v>
      </c>
      <c r="FK464" s="116" t="str">
        <f t="shared" si="286"/>
        <v>天使缇娜专属武器-魂珠-6 8级</v>
      </c>
      <c r="FL464" s="116">
        <f t="shared" si="287"/>
        <v>6</v>
      </c>
      <c r="FM464" s="116">
        <f t="shared" si="288"/>
        <v>8</v>
      </c>
      <c r="FN464" s="116" t="str">
        <f t="shared" si="302"/>
        <v>金币</v>
      </c>
      <c r="FO464" s="116">
        <f t="shared" si="303"/>
        <v>13000</v>
      </c>
      <c r="FP464" s="116" t="str">
        <f t="shared" si="304"/>
        <v>专属强化石3</v>
      </c>
      <c r="FQ464" s="116">
        <f t="shared" si="305"/>
        <v>33</v>
      </c>
      <c r="FR464" s="116" t="str">
        <f t="shared" si="306"/>
        <v>专属强化石4</v>
      </c>
      <c r="FS464" s="116">
        <f t="shared" si="307"/>
        <v>7</v>
      </c>
      <c r="FT464" s="116">
        <f t="shared" si="289"/>
        <v>0.03</v>
      </c>
      <c r="FU464" s="116">
        <f t="shared" si="290"/>
        <v>1</v>
      </c>
      <c r="FV464" s="116">
        <f t="shared" si="291"/>
        <v>50</v>
      </c>
      <c r="FW464" s="116">
        <f t="shared" si="292"/>
        <v>0</v>
      </c>
      <c r="FX464" s="116">
        <f t="shared" si="293"/>
        <v>1</v>
      </c>
      <c r="FY464" s="116">
        <f t="shared" si="294"/>
        <v>12</v>
      </c>
      <c r="FZ464" s="116">
        <f t="shared" si="295"/>
        <v>1.49E-2</v>
      </c>
      <c r="GA464" s="116">
        <f t="shared" si="296"/>
        <v>1</v>
      </c>
      <c r="GB464" s="116">
        <f t="shared" si="297"/>
        <v>24</v>
      </c>
      <c r="GC464" s="116">
        <f t="shared" si="298"/>
        <v>5.9400000000000001E-2</v>
      </c>
      <c r="GD464" s="116">
        <f t="shared" si="299"/>
        <v>1</v>
      </c>
      <c r="GE464" s="116">
        <f t="shared" si="300"/>
        <v>50</v>
      </c>
    </row>
    <row r="465" spans="164:187" ht="16.5" x14ac:dyDescent="0.2">
      <c r="FH465" s="116">
        <v>460</v>
      </c>
      <c r="FI465" s="116">
        <f t="shared" si="285"/>
        <v>54</v>
      </c>
      <c r="FJ465" s="116">
        <f t="shared" si="301"/>
        <v>6</v>
      </c>
      <c r="FK465" s="116" t="str">
        <f t="shared" si="286"/>
        <v>天使缇娜专属武器-魂珠-6 9级</v>
      </c>
      <c r="FL465" s="116">
        <f t="shared" si="287"/>
        <v>6</v>
      </c>
      <c r="FM465" s="116">
        <f t="shared" si="288"/>
        <v>9</v>
      </c>
      <c r="FN465" s="116" t="str">
        <f t="shared" si="302"/>
        <v>金币</v>
      </c>
      <c r="FO465" s="116">
        <f t="shared" si="303"/>
        <v>14000</v>
      </c>
      <c r="FP465" s="116" t="str">
        <f t="shared" si="304"/>
        <v>专属强化石3</v>
      </c>
      <c r="FQ465" s="116">
        <f t="shared" si="305"/>
        <v>38</v>
      </c>
      <c r="FR465" s="116" t="str">
        <f t="shared" si="306"/>
        <v>专属强化石4</v>
      </c>
      <c r="FS465" s="116">
        <f t="shared" si="307"/>
        <v>8</v>
      </c>
      <c r="FT465" s="116">
        <f t="shared" si="289"/>
        <v>0.02</v>
      </c>
      <c r="FU465" s="116">
        <f t="shared" si="290"/>
        <v>1</v>
      </c>
      <c r="FV465" s="116">
        <f t="shared" si="291"/>
        <v>71</v>
      </c>
      <c r="FW465" s="116">
        <f t="shared" si="292"/>
        <v>0</v>
      </c>
      <c r="FX465" s="116">
        <f t="shared" si="293"/>
        <v>1</v>
      </c>
      <c r="FY465" s="116">
        <f t="shared" si="294"/>
        <v>17</v>
      </c>
      <c r="FZ465" s="116">
        <f t="shared" si="295"/>
        <v>1.0500000000000001E-2</v>
      </c>
      <c r="GA465" s="116">
        <f t="shared" si="296"/>
        <v>1</v>
      </c>
      <c r="GB465" s="116">
        <f t="shared" si="297"/>
        <v>33</v>
      </c>
      <c r="GC465" s="116">
        <f t="shared" si="298"/>
        <v>4.2000000000000003E-2</v>
      </c>
      <c r="GD465" s="116">
        <f t="shared" si="299"/>
        <v>1</v>
      </c>
      <c r="GE465" s="116">
        <f t="shared" si="300"/>
        <v>71</v>
      </c>
    </row>
    <row r="466" spans="164:187" ht="16.5" x14ac:dyDescent="0.2">
      <c r="FH466" s="116">
        <v>461</v>
      </c>
      <c r="FI466" s="116">
        <f t="shared" si="285"/>
        <v>0</v>
      </c>
      <c r="FJ466" s="116">
        <f t="shared" si="301"/>
        <v>6</v>
      </c>
      <c r="FK466" s="116" t="str">
        <f t="shared" si="286"/>
        <v>天使缇娜专属武器-魂珠-7 0级</v>
      </c>
      <c r="FL466" s="116">
        <f t="shared" si="287"/>
        <v>7</v>
      </c>
      <c r="FM466" s="116">
        <f t="shared" si="288"/>
        <v>0</v>
      </c>
      <c r="FN466" s="116" t="str">
        <f t="shared" si="302"/>
        <v/>
      </c>
      <c r="FO466" s="116" t="str">
        <f t="shared" si="303"/>
        <v/>
      </c>
      <c r="FP466" s="116" t="str">
        <f t="shared" si="304"/>
        <v/>
      </c>
      <c r="FQ466" s="116" t="str">
        <f t="shared" si="305"/>
        <v/>
      </c>
      <c r="FR466" s="116" t="str">
        <f t="shared" si="306"/>
        <v/>
      </c>
      <c r="FS466" s="116" t="str">
        <f t="shared" si="307"/>
        <v/>
      </c>
      <c r="FT466" s="116" t="str">
        <f t="shared" si="289"/>
        <v/>
      </c>
      <c r="FU466" s="116" t="str">
        <f t="shared" si="290"/>
        <v/>
      </c>
      <c r="FV466" s="116" t="str">
        <f t="shared" si="291"/>
        <v/>
      </c>
      <c r="FW466" s="116" t="str">
        <f t="shared" si="292"/>
        <v/>
      </c>
      <c r="FX466" s="116" t="str">
        <f t="shared" si="293"/>
        <v/>
      </c>
      <c r="FY466" s="116" t="str">
        <f t="shared" si="294"/>
        <v/>
      </c>
      <c r="FZ466" s="116" t="str">
        <f t="shared" si="295"/>
        <v/>
      </c>
      <c r="GA466" s="116" t="str">
        <f t="shared" si="296"/>
        <v/>
      </c>
      <c r="GB466" s="116" t="str">
        <f t="shared" si="297"/>
        <v/>
      </c>
      <c r="GC466" s="116" t="str">
        <f t="shared" si="298"/>
        <v/>
      </c>
      <c r="GD466" s="116" t="str">
        <f t="shared" si="299"/>
        <v/>
      </c>
      <c r="GE466" s="116" t="str">
        <f t="shared" si="300"/>
        <v/>
      </c>
    </row>
    <row r="467" spans="164:187" ht="16.5" x14ac:dyDescent="0.2">
      <c r="FH467" s="116">
        <v>462</v>
      </c>
      <c r="FI467" s="116">
        <f t="shared" si="285"/>
        <v>55</v>
      </c>
      <c r="FJ467" s="116">
        <f t="shared" si="301"/>
        <v>6</v>
      </c>
      <c r="FK467" s="116" t="str">
        <f t="shared" si="286"/>
        <v>天使缇娜专属武器-魂珠-7 1级</v>
      </c>
      <c r="FL467" s="116">
        <f t="shared" si="287"/>
        <v>7</v>
      </c>
      <c r="FM467" s="116">
        <f t="shared" si="288"/>
        <v>1</v>
      </c>
      <c r="FN467" s="116" t="str">
        <f t="shared" si="302"/>
        <v>金币</v>
      </c>
      <c r="FO467" s="116">
        <f t="shared" si="303"/>
        <v>7000</v>
      </c>
      <c r="FP467" s="116" t="str">
        <f t="shared" si="304"/>
        <v>专属强化石3</v>
      </c>
      <c r="FQ467" s="116">
        <f t="shared" si="305"/>
        <v>6</v>
      </c>
      <c r="FR467" s="116" t="str">
        <f t="shared" si="306"/>
        <v>专属强化石4</v>
      </c>
      <c r="FS467" s="116">
        <f t="shared" si="307"/>
        <v>2</v>
      </c>
      <c r="FT467" s="116">
        <f t="shared" si="289"/>
        <v>0.17</v>
      </c>
      <c r="FU467" s="116">
        <f t="shared" si="290"/>
        <v>1</v>
      </c>
      <c r="FV467" s="116">
        <f t="shared" si="291"/>
        <v>9</v>
      </c>
      <c r="FW467" s="116">
        <f t="shared" si="292"/>
        <v>0</v>
      </c>
      <c r="FX467" s="116">
        <f t="shared" si="293"/>
        <v>1</v>
      </c>
      <c r="FY467" s="116">
        <f t="shared" si="294"/>
        <v>2</v>
      </c>
      <c r="FZ467" s="116">
        <f t="shared" si="295"/>
        <v>8.6599999999999996E-2</v>
      </c>
      <c r="GA467" s="116">
        <f t="shared" si="296"/>
        <v>1</v>
      </c>
      <c r="GB467" s="116">
        <f t="shared" si="297"/>
        <v>4</v>
      </c>
      <c r="GC467" s="116">
        <f t="shared" si="298"/>
        <v>0.3463</v>
      </c>
      <c r="GD467" s="116">
        <f t="shared" si="299"/>
        <v>1</v>
      </c>
      <c r="GE467" s="116">
        <f t="shared" si="300"/>
        <v>9</v>
      </c>
    </row>
    <row r="468" spans="164:187" ht="16.5" x14ac:dyDescent="0.2">
      <c r="FH468" s="116">
        <v>463</v>
      </c>
      <c r="FI468" s="116">
        <f t="shared" si="285"/>
        <v>56</v>
      </c>
      <c r="FJ468" s="116">
        <f t="shared" si="301"/>
        <v>6</v>
      </c>
      <c r="FK468" s="116" t="str">
        <f t="shared" si="286"/>
        <v>天使缇娜专属武器-魂珠-7 2级</v>
      </c>
      <c r="FL468" s="116">
        <f t="shared" si="287"/>
        <v>7</v>
      </c>
      <c r="FM468" s="116">
        <f t="shared" si="288"/>
        <v>2</v>
      </c>
      <c r="FN468" s="116" t="str">
        <f t="shared" si="302"/>
        <v>金币</v>
      </c>
      <c r="FO468" s="116">
        <f t="shared" si="303"/>
        <v>8000</v>
      </c>
      <c r="FP468" s="116" t="str">
        <f t="shared" si="304"/>
        <v>专属强化石3</v>
      </c>
      <c r="FQ468" s="116">
        <f t="shared" si="305"/>
        <v>6</v>
      </c>
      <c r="FR468" s="116" t="str">
        <f t="shared" si="306"/>
        <v>专属强化石4</v>
      </c>
      <c r="FS468" s="116">
        <f t="shared" si="307"/>
        <v>2</v>
      </c>
      <c r="FT468" s="116">
        <f t="shared" si="289"/>
        <v>0.09</v>
      </c>
      <c r="FU468" s="116">
        <f t="shared" si="290"/>
        <v>1</v>
      </c>
      <c r="FV468" s="116">
        <f t="shared" si="291"/>
        <v>17</v>
      </c>
      <c r="FW468" s="116">
        <f t="shared" si="292"/>
        <v>0</v>
      </c>
      <c r="FX468" s="116">
        <f t="shared" si="293"/>
        <v>1</v>
      </c>
      <c r="FY468" s="116">
        <f t="shared" si="294"/>
        <v>4</v>
      </c>
      <c r="FZ468" s="116">
        <f t="shared" si="295"/>
        <v>4.3299999999999998E-2</v>
      </c>
      <c r="GA468" s="116">
        <f t="shared" si="296"/>
        <v>1</v>
      </c>
      <c r="GB468" s="116">
        <f t="shared" si="297"/>
        <v>8</v>
      </c>
      <c r="GC468" s="116">
        <f t="shared" si="298"/>
        <v>0.1731</v>
      </c>
      <c r="GD468" s="116">
        <f t="shared" si="299"/>
        <v>1</v>
      </c>
      <c r="GE468" s="116">
        <f t="shared" si="300"/>
        <v>17</v>
      </c>
    </row>
    <row r="469" spans="164:187" ht="16.5" x14ac:dyDescent="0.2">
      <c r="FH469" s="116">
        <v>464</v>
      </c>
      <c r="FI469" s="116">
        <f t="shared" si="285"/>
        <v>57</v>
      </c>
      <c r="FJ469" s="116">
        <f t="shared" si="301"/>
        <v>6</v>
      </c>
      <c r="FK469" s="116" t="str">
        <f t="shared" si="286"/>
        <v>天使缇娜专属武器-魂珠-7 3级</v>
      </c>
      <c r="FL469" s="116">
        <f t="shared" si="287"/>
        <v>7</v>
      </c>
      <c r="FM469" s="116">
        <f t="shared" si="288"/>
        <v>3</v>
      </c>
      <c r="FN469" s="116" t="str">
        <f t="shared" si="302"/>
        <v>金币</v>
      </c>
      <c r="FO469" s="116">
        <f t="shared" si="303"/>
        <v>9000</v>
      </c>
      <c r="FP469" s="116" t="str">
        <f t="shared" si="304"/>
        <v>专属强化石3</v>
      </c>
      <c r="FQ469" s="116">
        <f t="shared" si="305"/>
        <v>8</v>
      </c>
      <c r="FR469" s="116" t="str">
        <f t="shared" si="306"/>
        <v>专属强化石4</v>
      </c>
      <c r="FS469" s="116">
        <f t="shared" si="307"/>
        <v>3</v>
      </c>
      <c r="FT469" s="116">
        <f t="shared" si="289"/>
        <v>0.09</v>
      </c>
      <c r="FU469" s="116">
        <f t="shared" si="290"/>
        <v>1</v>
      </c>
      <c r="FV469" s="116">
        <f t="shared" si="291"/>
        <v>17</v>
      </c>
      <c r="FW469" s="116">
        <f t="shared" si="292"/>
        <v>0</v>
      </c>
      <c r="FX469" s="116">
        <f t="shared" si="293"/>
        <v>1</v>
      </c>
      <c r="FY469" s="116">
        <f t="shared" si="294"/>
        <v>4</v>
      </c>
      <c r="FZ469" s="116">
        <f t="shared" si="295"/>
        <v>4.3299999999999998E-2</v>
      </c>
      <c r="GA469" s="116">
        <f t="shared" si="296"/>
        <v>1</v>
      </c>
      <c r="GB469" s="116">
        <f t="shared" si="297"/>
        <v>8</v>
      </c>
      <c r="GC469" s="116">
        <f t="shared" si="298"/>
        <v>0.1731</v>
      </c>
      <c r="GD469" s="116">
        <f t="shared" si="299"/>
        <v>1</v>
      </c>
      <c r="GE469" s="116">
        <f t="shared" si="300"/>
        <v>17</v>
      </c>
    </row>
    <row r="470" spans="164:187" ht="16.5" x14ac:dyDescent="0.2">
      <c r="FH470" s="116">
        <v>465</v>
      </c>
      <c r="FI470" s="116">
        <f t="shared" ref="FI470:FI533" si="308">IF(FM470&gt;0,(FL470-1)*9+FM470,0)</f>
        <v>58</v>
      </c>
      <c r="FJ470" s="116">
        <f t="shared" si="301"/>
        <v>6</v>
      </c>
      <c r="FK470" s="116" t="str">
        <f t="shared" ref="FK470:FK533" si="309">INDEX($FC$6:$FC$26,FJ470)&amp;"专属武器-魂珠-"&amp;FL470&amp;" "&amp;FM470&amp;"级"</f>
        <v>天使缇娜专属武器-魂珠-7 4级</v>
      </c>
      <c r="FL470" s="116">
        <f t="shared" ref="FL470:FL533" si="310">INT((FH470-(FJ470-1)*80-1)/10)+1</f>
        <v>7</v>
      </c>
      <c r="FM470" s="116">
        <f t="shared" ref="FM470:FM533" si="311">FH470-(FJ470-1)*80-(FL470-1)*10-1</f>
        <v>4</v>
      </c>
      <c r="FN470" s="116" t="str">
        <f t="shared" si="302"/>
        <v>金币</v>
      </c>
      <c r="FO470" s="116">
        <f t="shared" si="303"/>
        <v>10000</v>
      </c>
      <c r="FP470" s="116" t="str">
        <f t="shared" si="304"/>
        <v>专属强化石3</v>
      </c>
      <c r="FQ470" s="116">
        <f t="shared" si="305"/>
        <v>11</v>
      </c>
      <c r="FR470" s="116" t="str">
        <f t="shared" si="306"/>
        <v>专属强化石4</v>
      </c>
      <c r="FS470" s="116">
        <f t="shared" si="307"/>
        <v>4</v>
      </c>
      <c r="FT470" s="116">
        <f t="shared" ref="FT470:FT533" si="312">IF($FM470&gt;0,INDEX(EJ$6:EJ$77,$FI470),"")</f>
        <v>7.0000000000000007E-2</v>
      </c>
      <c r="FU470" s="116">
        <f t="shared" ref="FU470:FU533" si="313">IF($FM470&gt;0,INDEX(EK$6:EK$77,$FI470),"")</f>
        <v>1</v>
      </c>
      <c r="FV470" s="116">
        <f t="shared" ref="FV470:FV533" si="314">IF($FM470&gt;0,INDEX(EL$6:EL$77,$FI470),"")</f>
        <v>22</v>
      </c>
      <c r="FW470" s="116">
        <f t="shared" ref="FW470:FW533" si="315">IF($FM470&gt;0,INDEX(EP$6:EP$77,$FI470),"")</f>
        <v>0</v>
      </c>
      <c r="FX470" s="116">
        <f t="shared" ref="FX470:FX533" si="316">IF($FM470&gt;0,INDEX(EQ$6:EQ$77,$FI470),"")</f>
        <v>1</v>
      </c>
      <c r="FY470" s="116">
        <f t="shared" ref="FY470:FY533" si="317">IF($FM470&gt;0,INDEX(ER$6:ER$77,$FI470),"")</f>
        <v>5</v>
      </c>
      <c r="FZ470" s="116">
        <f t="shared" ref="FZ470:FZ533" si="318">IF($FM470&gt;0,INDEX(ES$6:ES$77,$FI470),"")</f>
        <v>3.4599999999999999E-2</v>
      </c>
      <c r="GA470" s="116">
        <f t="shared" ref="GA470:GA533" si="319">IF($FM470&gt;0,INDEX(ET$6:ET$77,$FI470),"")</f>
        <v>1</v>
      </c>
      <c r="GB470" s="116">
        <f t="shared" ref="GB470:GB533" si="320">IF($FM470&gt;0,INDEX(EU$6:EU$77,$FI470),"")</f>
        <v>10</v>
      </c>
      <c r="GC470" s="116">
        <f t="shared" ref="GC470:GC533" si="321">IF($FM470&gt;0,INDEX(EV$6:EV$77,$FI470),"")</f>
        <v>0.13850000000000001</v>
      </c>
      <c r="GD470" s="116">
        <f t="shared" ref="GD470:GD533" si="322">IF($FM470&gt;0,INDEX(EW$6:EW$77,$FI470),"")</f>
        <v>1</v>
      </c>
      <c r="GE470" s="116">
        <f t="shared" ref="GE470:GE533" si="323">IF($FM470&gt;0,INDEX(EX$6:EX$77,$FI470),"")</f>
        <v>22</v>
      </c>
    </row>
    <row r="471" spans="164:187" ht="16.5" x14ac:dyDescent="0.2">
      <c r="FH471" s="116">
        <v>466</v>
      </c>
      <c r="FI471" s="116">
        <f t="shared" si="308"/>
        <v>59</v>
      </c>
      <c r="FJ471" s="116">
        <f t="shared" si="301"/>
        <v>6</v>
      </c>
      <c r="FK471" s="116" t="str">
        <f t="shared" si="309"/>
        <v>天使缇娜专属武器-魂珠-7 5级</v>
      </c>
      <c r="FL471" s="116">
        <f t="shared" si="310"/>
        <v>7</v>
      </c>
      <c r="FM471" s="116">
        <f t="shared" si="311"/>
        <v>5</v>
      </c>
      <c r="FN471" s="116" t="str">
        <f t="shared" si="302"/>
        <v>金币</v>
      </c>
      <c r="FO471" s="116">
        <f t="shared" si="303"/>
        <v>11000</v>
      </c>
      <c r="FP471" s="116" t="str">
        <f t="shared" si="304"/>
        <v>专属强化石3</v>
      </c>
      <c r="FQ471" s="116">
        <f t="shared" si="305"/>
        <v>11</v>
      </c>
      <c r="FR471" s="116" t="str">
        <f t="shared" si="306"/>
        <v>专属强化石4</v>
      </c>
      <c r="FS471" s="116">
        <f t="shared" si="307"/>
        <v>4</v>
      </c>
      <c r="FT471" s="116">
        <f t="shared" si="312"/>
        <v>0.04</v>
      </c>
      <c r="FU471" s="116">
        <f t="shared" si="313"/>
        <v>1</v>
      </c>
      <c r="FV471" s="116">
        <f t="shared" si="314"/>
        <v>35</v>
      </c>
      <c r="FW471" s="116">
        <f t="shared" si="315"/>
        <v>0</v>
      </c>
      <c r="FX471" s="116">
        <f t="shared" si="316"/>
        <v>1</v>
      </c>
      <c r="FY471" s="116">
        <f t="shared" si="317"/>
        <v>8</v>
      </c>
      <c r="FZ471" s="116">
        <f t="shared" si="318"/>
        <v>2.1600000000000001E-2</v>
      </c>
      <c r="GA471" s="116">
        <f t="shared" si="319"/>
        <v>1</v>
      </c>
      <c r="GB471" s="116">
        <f t="shared" si="320"/>
        <v>16</v>
      </c>
      <c r="GC471" s="116">
        <f t="shared" si="321"/>
        <v>8.6599999999999996E-2</v>
      </c>
      <c r="GD471" s="116">
        <f t="shared" si="322"/>
        <v>1</v>
      </c>
      <c r="GE471" s="116">
        <f t="shared" si="323"/>
        <v>35</v>
      </c>
    </row>
    <row r="472" spans="164:187" ht="16.5" x14ac:dyDescent="0.2">
      <c r="FH472" s="116">
        <v>467</v>
      </c>
      <c r="FI472" s="116">
        <f t="shared" si="308"/>
        <v>60</v>
      </c>
      <c r="FJ472" s="116">
        <f t="shared" si="301"/>
        <v>6</v>
      </c>
      <c r="FK472" s="116" t="str">
        <f t="shared" si="309"/>
        <v>天使缇娜专属武器-魂珠-7 6级</v>
      </c>
      <c r="FL472" s="116">
        <f t="shared" si="310"/>
        <v>7</v>
      </c>
      <c r="FM472" s="116">
        <f t="shared" si="311"/>
        <v>6</v>
      </c>
      <c r="FN472" s="116" t="str">
        <f t="shared" si="302"/>
        <v>金币</v>
      </c>
      <c r="FO472" s="116">
        <f t="shared" si="303"/>
        <v>12000</v>
      </c>
      <c r="FP472" s="116" t="str">
        <f t="shared" si="304"/>
        <v>专属强化石3</v>
      </c>
      <c r="FQ472" s="116">
        <f t="shared" si="305"/>
        <v>14</v>
      </c>
      <c r="FR472" s="116" t="str">
        <f t="shared" si="306"/>
        <v>专属强化石4</v>
      </c>
      <c r="FS472" s="116">
        <f t="shared" si="307"/>
        <v>5</v>
      </c>
      <c r="FT472" s="116">
        <f t="shared" si="312"/>
        <v>0.03</v>
      </c>
      <c r="FU472" s="116">
        <f t="shared" si="313"/>
        <v>1</v>
      </c>
      <c r="FV472" s="116">
        <f t="shared" si="314"/>
        <v>45</v>
      </c>
      <c r="FW472" s="116">
        <f t="shared" si="315"/>
        <v>0</v>
      </c>
      <c r="FX472" s="116">
        <f t="shared" si="316"/>
        <v>1</v>
      </c>
      <c r="FY472" s="116">
        <f t="shared" si="317"/>
        <v>11</v>
      </c>
      <c r="FZ472" s="116">
        <f t="shared" si="318"/>
        <v>1.66E-2</v>
      </c>
      <c r="GA472" s="116">
        <f t="shared" si="319"/>
        <v>1</v>
      </c>
      <c r="GB472" s="116">
        <f t="shared" si="320"/>
        <v>21</v>
      </c>
      <c r="GC472" s="116">
        <f t="shared" si="321"/>
        <v>6.6600000000000006E-2</v>
      </c>
      <c r="GD472" s="116">
        <f t="shared" si="322"/>
        <v>1</v>
      </c>
      <c r="GE472" s="116">
        <f t="shared" si="323"/>
        <v>45</v>
      </c>
    </row>
    <row r="473" spans="164:187" ht="16.5" x14ac:dyDescent="0.2">
      <c r="FH473" s="116">
        <v>468</v>
      </c>
      <c r="FI473" s="116">
        <f t="shared" si="308"/>
        <v>61</v>
      </c>
      <c r="FJ473" s="116">
        <f t="shared" si="301"/>
        <v>6</v>
      </c>
      <c r="FK473" s="116" t="str">
        <f t="shared" si="309"/>
        <v>天使缇娜专属武器-魂珠-7 7级</v>
      </c>
      <c r="FL473" s="116">
        <f t="shared" si="310"/>
        <v>7</v>
      </c>
      <c r="FM473" s="116">
        <f t="shared" si="311"/>
        <v>7</v>
      </c>
      <c r="FN473" s="116" t="str">
        <f t="shared" si="302"/>
        <v>金币</v>
      </c>
      <c r="FO473" s="116">
        <f t="shared" si="303"/>
        <v>13000</v>
      </c>
      <c r="FP473" s="116" t="str">
        <f t="shared" si="304"/>
        <v>专属强化石3</v>
      </c>
      <c r="FQ473" s="116">
        <f t="shared" si="305"/>
        <v>20</v>
      </c>
      <c r="FR473" s="116" t="str">
        <f t="shared" si="306"/>
        <v>专属强化石4</v>
      </c>
      <c r="FS473" s="116">
        <f t="shared" si="307"/>
        <v>7</v>
      </c>
      <c r="FT473" s="116">
        <f t="shared" si="312"/>
        <v>0.03</v>
      </c>
      <c r="FU473" s="116">
        <f t="shared" si="313"/>
        <v>1</v>
      </c>
      <c r="FV473" s="116">
        <f t="shared" si="314"/>
        <v>52</v>
      </c>
      <c r="FW473" s="116">
        <f t="shared" si="315"/>
        <v>0</v>
      </c>
      <c r="FX473" s="116">
        <f t="shared" si="316"/>
        <v>1</v>
      </c>
      <c r="FY473" s="116">
        <f t="shared" si="317"/>
        <v>12</v>
      </c>
      <c r="FZ473" s="116">
        <f t="shared" si="318"/>
        <v>1.44E-2</v>
      </c>
      <c r="GA473" s="116">
        <f t="shared" si="319"/>
        <v>1</v>
      </c>
      <c r="GB473" s="116">
        <f t="shared" si="320"/>
        <v>24</v>
      </c>
      <c r="GC473" s="116">
        <f t="shared" si="321"/>
        <v>5.7700000000000001E-2</v>
      </c>
      <c r="GD473" s="116">
        <f t="shared" si="322"/>
        <v>1</v>
      </c>
      <c r="GE473" s="116">
        <f t="shared" si="323"/>
        <v>52</v>
      </c>
    </row>
    <row r="474" spans="164:187" ht="16.5" x14ac:dyDescent="0.2">
      <c r="FH474" s="116">
        <v>469</v>
      </c>
      <c r="FI474" s="116">
        <f t="shared" si="308"/>
        <v>62</v>
      </c>
      <c r="FJ474" s="116">
        <f t="shared" si="301"/>
        <v>6</v>
      </c>
      <c r="FK474" s="116" t="str">
        <f t="shared" si="309"/>
        <v>天使缇娜专属武器-魂珠-7 8级</v>
      </c>
      <c r="FL474" s="116">
        <f t="shared" si="310"/>
        <v>7</v>
      </c>
      <c r="FM474" s="116">
        <f t="shared" si="311"/>
        <v>8</v>
      </c>
      <c r="FN474" s="116" t="str">
        <f t="shared" si="302"/>
        <v>金币</v>
      </c>
      <c r="FO474" s="116">
        <f t="shared" si="303"/>
        <v>14000</v>
      </c>
      <c r="FP474" s="116" t="str">
        <f t="shared" si="304"/>
        <v>专属强化石3</v>
      </c>
      <c r="FQ474" s="116">
        <f t="shared" si="305"/>
        <v>23</v>
      </c>
      <c r="FR474" s="116" t="str">
        <f t="shared" si="306"/>
        <v>专属强化石4</v>
      </c>
      <c r="FS474" s="116">
        <f t="shared" si="307"/>
        <v>8</v>
      </c>
      <c r="FT474" s="116">
        <f t="shared" si="312"/>
        <v>0.02</v>
      </c>
      <c r="FU474" s="116">
        <f t="shared" si="313"/>
        <v>1</v>
      </c>
      <c r="FV474" s="116">
        <f t="shared" si="314"/>
        <v>74</v>
      </c>
      <c r="FW474" s="116">
        <f t="shared" si="315"/>
        <v>0</v>
      </c>
      <c r="FX474" s="116">
        <f t="shared" si="316"/>
        <v>1</v>
      </c>
      <c r="FY474" s="116">
        <f t="shared" si="317"/>
        <v>17</v>
      </c>
      <c r="FZ474" s="116">
        <f t="shared" si="318"/>
        <v>1.0200000000000001E-2</v>
      </c>
      <c r="GA474" s="116">
        <f t="shared" si="319"/>
        <v>1</v>
      </c>
      <c r="GB474" s="116">
        <f t="shared" si="320"/>
        <v>34</v>
      </c>
      <c r="GC474" s="116">
        <f t="shared" si="321"/>
        <v>4.07E-2</v>
      </c>
      <c r="GD474" s="116">
        <f t="shared" si="322"/>
        <v>1</v>
      </c>
      <c r="GE474" s="116">
        <f t="shared" si="323"/>
        <v>74</v>
      </c>
    </row>
    <row r="475" spans="164:187" ht="16.5" x14ac:dyDescent="0.2">
      <c r="FH475" s="116">
        <v>470</v>
      </c>
      <c r="FI475" s="116">
        <f t="shared" si="308"/>
        <v>63</v>
      </c>
      <c r="FJ475" s="116">
        <f t="shared" si="301"/>
        <v>6</v>
      </c>
      <c r="FK475" s="116" t="str">
        <f t="shared" si="309"/>
        <v>天使缇娜专属武器-魂珠-7 9级</v>
      </c>
      <c r="FL475" s="116">
        <f t="shared" si="310"/>
        <v>7</v>
      </c>
      <c r="FM475" s="116">
        <f t="shared" si="311"/>
        <v>9</v>
      </c>
      <c r="FN475" s="116" t="str">
        <f t="shared" si="302"/>
        <v>金币</v>
      </c>
      <c r="FO475" s="116">
        <f t="shared" si="303"/>
        <v>15000</v>
      </c>
      <c r="FP475" s="116" t="str">
        <f t="shared" si="304"/>
        <v>专属强化石3</v>
      </c>
      <c r="FQ475" s="116">
        <f t="shared" si="305"/>
        <v>28</v>
      </c>
      <c r="FR475" s="116" t="str">
        <f t="shared" si="306"/>
        <v>专属强化石4</v>
      </c>
      <c r="FS475" s="116">
        <f t="shared" si="307"/>
        <v>10</v>
      </c>
      <c r="FT475" s="116">
        <f t="shared" si="312"/>
        <v>0.02</v>
      </c>
      <c r="FU475" s="116">
        <f t="shared" si="313"/>
        <v>1</v>
      </c>
      <c r="FV475" s="116">
        <f t="shared" si="314"/>
        <v>95</v>
      </c>
      <c r="FW475" s="116">
        <f t="shared" si="315"/>
        <v>0</v>
      </c>
      <c r="FX475" s="116">
        <f t="shared" si="316"/>
        <v>1</v>
      </c>
      <c r="FY475" s="116">
        <f t="shared" si="317"/>
        <v>22</v>
      </c>
      <c r="FZ475" s="116">
        <f t="shared" si="318"/>
        <v>7.9000000000000008E-3</v>
      </c>
      <c r="GA475" s="116">
        <f t="shared" si="319"/>
        <v>1</v>
      </c>
      <c r="GB475" s="116">
        <f t="shared" si="320"/>
        <v>44</v>
      </c>
      <c r="GC475" s="116">
        <f t="shared" si="321"/>
        <v>3.15E-2</v>
      </c>
      <c r="GD475" s="116">
        <f t="shared" si="322"/>
        <v>1</v>
      </c>
      <c r="GE475" s="116">
        <f t="shared" si="323"/>
        <v>95</v>
      </c>
    </row>
    <row r="476" spans="164:187" ht="16.5" x14ac:dyDescent="0.2">
      <c r="FH476" s="116">
        <v>471</v>
      </c>
      <c r="FI476" s="116">
        <f t="shared" si="308"/>
        <v>0</v>
      </c>
      <c r="FJ476" s="116">
        <f t="shared" si="301"/>
        <v>6</v>
      </c>
      <c r="FK476" s="116" t="str">
        <f t="shared" si="309"/>
        <v>天使缇娜专属武器-魂珠-8 0级</v>
      </c>
      <c r="FL476" s="116">
        <f t="shared" si="310"/>
        <v>8</v>
      </c>
      <c r="FM476" s="116">
        <f t="shared" si="311"/>
        <v>0</v>
      </c>
      <c r="FN476" s="116" t="str">
        <f t="shared" si="302"/>
        <v/>
      </c>
      <c r="FO476" s="116" t="str">
        <f t="shared" si="303"/>
        <v/>
      </c>
      <c r="FP476" s="116" t="str">
        <f t="shared" si="304"/>
        <v/>
      </c>
      <c r="FQ476" s="116" t="str">
        <f t="shared" si="305"/>
        <v/>
      </c>
      <c r="FR476" s="116" t="str">
        <f t="shared" si="306"/>
        <v/>
      </c>
      <c r="FS476" s="116" t="str">
        <f t="shared" si="307"/>
        <v/>
      </c>
      <c r="FT476" s="116" t="str">
        <f t="shared" si="312"/>
        <v/>
      </c>
      <c r="FU476" s="116" t="str">
        <f t="shared" si="313"/>
        <v/>
      </c>
      <c r="FV476" s="116" t="str">
        <f t="shared" si="314"/>
        <v/>
      </c>
      <c r="FW476" s="116" t="str">
        <f t="shared" si="315"/>
        <v/>
      </c>
      <c r="FX476" s="116" t="str">
        <f t="shared" si="316"/>
        <v/>
      </c>
      <c r="FY476" s="116" t="str">
        <f t="shared" si="317"/>
        <v/>
      </c>
      <c r="FZ476" s="116" t="str">
        <f t="shared" si="318"/>
        <v/>
      </c>
      <c r="GA476" s="116" t="str">
        <f t="shared" si="319"/>
        <v/>
      </c>
      <c r="GB476" s="116" t="str">
        <f t="shared" si="320"/>
        <v/>
      </c>
      <c r="GC476" s="116" t="str">
        <f t="shared" si="321"/>
        <v/>
      </c>
      <c r="GD476" s="116" t="str">
        <f t="shared" si="322"/>
        <v/>
      </c>
      <c r="GE476" s="116" t="str">
        <f t="shared" si="323"/>
        <v/>
      </c>
    </row>
    <row r="477" spans="164:187" ht="16.5" x14ac:dyDescent="0.2">
      <c r="FH477" s="116">
        <v>472</v>
      </c>
      <c r="FI477" s="116">
        <f t="shared" si="308"/>
        <v>64</v>
      </c>
      <c r="FJ477" s="116">
        <f t="shared" si="301"/>
        <v>6</v>
      </c>
      <c r="FK477" s="116" t="str">
        <f t="shared" si="309"/>
        <v>天使缇娜专属武器-魂珠-8 1级</v>
      </c>
      <c r="FL477" s="116">
        <f t="shared" si="310"/>
        <v>8</v>
      </c>
      <c r="FM477" s="116">
        <f t="shared" si="311"/>
        <v>1</v>
      </c>
      <c r="FN477" s="116" t="str">
        <f t="shared" si="302"/>
        <v>金币</v>
      </c>
      <c r="FO477" s="116">
        <f t="shared" si="303"/>
        <v>8000</v>
      </c>
      <c r="FP477" s="116" t="str">
        <f t="shared" si="304"/>
        <v>专属强化石4</v>
      </c>
      <c r="FQ477" s="116">
        <f t="shared" si="305"/>
        <v>5</v>
      </c>
      <c r="FR477" s="116" t="str">
        <f t="shared" si="306"/>
        <v/>
      </c>
      <c r="FS477" s="116" t="str">
        <f t="shared" si="307"/>
        <v/>
      </c>
      <c r="FT477" s="116">
        <f t="shared" si="312"/>
        <v>0.1</v>
      </c>
      <c r="FU477" s="116">
        <f t="shared" si="313"/>
        <v>1</v>
      </c>
      <c r="FV477" s="116">
        <f t="shared" si="314"/>
        <v>15</v>
      </c>
      <c r="FW477" s="116">
        <f t="shared" si="315"/>
        <v>0</v>
      </c>
      <c r="FX477" s="116">
        <f t="shared" si="316"/>
        <v>1</v>
      </c>
      <c r="FY477" s="116">
        <f t="shared" si="317"/>
        <v>4</v>
      </c>
      <c r="FZ477" s="116">
        <f t="shared" si="318"/>
        <v>4.9200000000000001E-2</v>
      </c>
      <c r="GA477" s="116">
        <f t="shared" si="319"/>
        <v>1</v>
      </c>
      <c r="GB477" s="116">
        <f t="shared" si="320"/>
        <v>7</v>
      </c>
      <c r="GC477" s="116">
        <f t="shared" si="321"/>
        <v>0.1968</v>
      </c>
      <c r="GD477" s="116">
        <f t="shared" si="322"/>
        <v>1</v>
      </c>
      <c r="GE477" s="116">
        <f t="shared" si="323"/>
        <v>15</v>
      </c>
    </row>
    <row r="478" spans="164:187" ht="16.5" x14ac:dyDescent="0.2">
      <c r="FH478" s="116">
        <v>473</v>
      </c>
      <c r="FI478" s="116">
        <f t="shared" si="308"/>
        <v>65</v>
      </c>
      <c r="FJ478" s="116">
        <f t="shared" si="301"/>
        <v>6</v>
      </c>
      <c r="FK478" s="116" t="str">
        <f t="shared" si="309"/>
        <v>天使缇娜专属武器-魂珠-8 2级</v>
      </c>
      <c r="FL478" s="116">
        <f t="shared" si="310"/>
        <v>8</v>
      </c>
      <c r="FM478" s="116">
        <f t="shared" si="311"/>
        <v>2</v>
      </c>
      <c r="FN478" s="116" t="str">
        <f t="shared" si="302"/>
        <v>金币</v>
      </c>
      <c r="FO478" s="116">
        <f t="shared" si="303"/>
        <v>9000</v>
      </c>
      <c r="FP478" s="116" t="str">
        <f t="shared" si="304"/>
        <v>专属强化石4</v>
      </c>
      <c r="FQ478" s="116">
        <f t="shared" si="305"/>
        <v>8</v>
      </c>
      <c r="FR478" s="116" t="str">
        <f t="shared" si="306"/>
        <v/>
      </c>
      <c r="FS478" s="116" t="str">
        <f t="shared" si="307"/>
        <v/>
      </c>
      <c r="FT478" s="116">
        <f t="shared" si="312"/>
        <v>0.08</v>
      </c>
      <c r="FU478" s="116">
        <f t="shared" si="313"/>
        <v>1</v>
      </c>
      <c r="FV478" s="116">
        <f t="shared" si="314"/>
        <v>19</v>
      </c>
      <c r="FW478" s="116">
        <f t="shared" si="315"/>
        <v>0</v>
      </c>
      <c r="FX478" s="116">
        <f t="shared" si="316"/>
        <v>1</v>
      </c>
      <c r="FY478" s="116">
        <f t="shared" si="317"/>
        <v>4</v>
      </c>
      <c r="FZ478" s="116">
        <f t="shared" si="318"/>
        <v>3.9399999999999998E-2</v>
      </c>
      <c r="GA478" s="116">
        <f t="shared" si="319"/>
        <v>1</v>
      </c>
      <c r="GB478" s="116">
        <f t="shared" si="320"/>
        <v>9</v>
      </c>
      <c r="GC478" s="116">
        <f t="shared" si="321"/>
        <v>0.15740000000000001</v>
      </c>
      <c r="GD478" s="116">
        <f t="shared" si="322"/>
        <v>1</v>
      </c>
      <c r="GE478" s="116">
        <f t="shared" si="323"/>
        <v>19</v>
      </c>
    </row>
    <row r="479" spans="164:187" ht="16.5" x14ac:dyDescent="0.2">
      <c r="FH479" s="116">
        <v>474</v>
      </c>
      <c r="FI479" s="116">
        <f t="shared" si="308"/>
        <v>66</v>
      </c>
      <c r="FJ479" s="116">
        <f t="shared" si="301"/>
        <v>6</v>
      </c>
      <c r="FK479" s="116" t="str">
        <f t="shared" si="309"/>
        <v>天使缇娜专属武器-魂珠-8 3级</v>
      </c>
      <c r="FL479" s="116">
        <f t="shared" si="310"/>
        <v>8</v>
      </c>
      <c r="FM479" s="116">
        <f t="shared" si="311"/>
        <v>3</v>
      </c>
      <c r="FN479" s="116" t="str">
        <f t="shared" si="302"/>
        <v>金币</v>
      </c>
      <c r="FO479" s="116">
        <f t="shared" si="303"/>
        <v>10000</v>
      </c>
      <c r="FP479" s="116" t="str">
        <f t="shared" si="304"/>
        <v>专属强化石4</v>
      </c>
      <c r="FQ479" s="116">
        <f t="shared" si="305"/>
        <v>10</v>
      </c>
      <c r="FR479" s="116" t="str">
        <f t="shared" si="306"/>
        <v/>
      </c>
      <c r="FS479" s="116" t="str">
        <f t="shared" si="307"/>
        <v/>
      </c>
      <c r="FT479" s="116">
        <f t="shared" si="312"/>
        <v>7.0000000000000007E-2</v>
      </c>
      <c r="FU479" s="116">
        <f t="shared" si="313"/>
        <v>1</v>
      </c>
      <c r="FV479" s="116">
        <f t="shared" si="314"/>
        <v>23</v>
      </c>
      <c r="FW479" s="116">
        <f t="shared" si="315"/>
        <v>0</v>
      </c>
      <c r="FX479" s="116">
        <f t="shared" si="316"/>
        <v>1</v>
      </c>
      <c r="FY479" s="116">
        <f t="shared" si="317"/>
        <v>5</v>
      </c>
      <c r="FZ479" s="116">
        <f t="shared" si="318"/>
        <v>3.2800000000000003E-2</v>
      </c>
      <c r="GA479" s="116">
        <f t="shared" si="319"/>
        <v>1</v>
      </c>
      <c r="GB479" s="116">
        <f t="shared" si="320"/>
        <v>11</v>
      </c>
      <c r="GC479" s="116">
        <f t="shared" si="321"/>
        <v>0.13120000000000001</v>
      </c>
      <c r="GD479" s="116">
        <f t="shared" si="322"/>
        <v>1</v>
      </c>
      <c r="GE479" s="116">
        <f t="shared" si="323"/>
        <v>23</v>
      </c>
    </row>
    <row r="480" spans="164:187" ht="16.5" x14ac:dyDescent="0.2">
      <c r="FH480" s="116">
        <v>475</v>
      </c>
      <c r="FI480" s="116">
        <f t="shared" si="308"/>
        <v>67</v>
      </c>
      <c r="FJ480" s="116">
        <f t="shared" si="301"/>
        <v>6</v>
      </c>
      <c r="FK480" s="116" t="str">
        <f t="shared" si="309"/>
        <v>天使缇娜专属武器-魂珠-8 4级</v>
      </c>
      <c r="FL480" s="116">
        <f t="shared" si="310"/>
        <v>8</v>
      </c>
      <c r="FM480" s="116">
        <f t="shared" si="311"/>
        <v>4</v>
      </c>
      <c r="FN480" s="116" t="str">
        <f t="shared" si="302"/>
        <v>金币</v>
      </c>
      <c r="FO480" s="116">
        <f t="shared" si="303"/>
        <v>11000</v>
      </c>
      <c r="FP480" s="116" t="str">
        <f t="shared" si="304"/>
        <v>专属强化石4</v>
      </c>
      <c r="FQ480" s="116">
        <f t="shared" si="305"/>
        <v>12</v>
      </c>
      <c r="FR480" s="116" t="str">
        <f t="shared" si="306"/>
        <v/>
      </c>
      <c r="FS480" s="116" t="str">
        <f t="shared" si="307"/>
        <v/>
      </c>
      <c r="FT480" s="116">
        <f t="shared" si="312"/>
        <v>0.05</v>
      </c>
      <c r="FU480" s="116">
        <f t="shared" si="313"/>
        <v>1</v>
      </c>
      <c r="FV480" s="116">
        <f t="shared" si="314"/>
        <v>32</v>
      </c>
      <c r="FW480" s="116">
        <f t="shared" si="315"/>
        <v>0</v>
      </c>
      <c r="FX480" s="116">
        <f t="shared" si="316"/>
        <v>1</v>
      </c>
      <c r="FY480" s="116">
        <f t="shared" si="317"/>
        <v>7</v>
      </c>
      <c r="FZ480" s="116">
        <f t="shared" si="318"/>
        <v>2.3599999999999999E-2</v>
      </c>
      <c r="GA480" s="116">
        <f t="shared" si="319"/>
        <v>1</v>
      </c>
      <c r="GB480" s="116">
        <f t="shared" si="320"/>
        <v>15</v>
      </c>
      <c r="GC480" s="116">
        <f t="shared" si="321"/>
        <v>9.4399999999999998E-2</v>
      </c>
      <c r="GD480" s="116">
        <f t="shared" si="322"/>
        <v>1</v>
      </c>
      <c r="GE480" s="116">
        <f t="shared" si="323"/>
        <v>32</v>
      </c>
    </row>
    <row r="481" spans="164:187" ht="16.5" x14ac:dyDescent="0.2">
      <c r="FH481" s="116">
        <v>476</v>
      </c>
      <c r="FI481" s="116">
        <f t="shared" si="308"/>
        <v>68</v>
      </c>
      <c r="FJ481" s="116">
        <f t="shared" si="301"/>
        <v>6</v>
      </c>
      <c r="FK481" s="116" t="str">
        <f t="shared" si="309"/>
        <v>天使缇娜专属武器-魂珠-8 5级</v>
      </c>
      <c r="FL481" s="116">
        <f t="shared" si="310"/>
        <v>8</v>
      </c>
      <c r="FM481" s="116">
        <f t="shared" si="311"/>
        <v>5</v>
      </c>
      <c r="FN481" s="116" t="str">
        <f t="shared" si="302"/>
        <v>金币</v>
      </c>
      <c r="FO481" s="116">
        <f t="shared" si="303"/>
        <v>12000</v>
      </c>
      <c r="FP481" s="116" t="str">
        <f t="shared" si="304"/>
        <v>专属强化石4</v>
      </c>
      <c r="FQ481" s="116">
        <f t="shared" si="305"/>
        <v>15</v>
      </c>
      <c r="FR481" s="116" t="str">
        <f t="shared" si="306"/>
        <v/>
      </c>
      <c r="FS481" s="116" t="str">
        <f t="shared" si="307"/>
        <v/>
      </c>
      <c r="FT481" s="116">
        <f t="shared" si="312"/>
        <v>0.04</v>
      </c>
      <c r="FU481" s="116">
        <f t="shared" si="313"/>
        <v>1</v>
      </c>
      <c r="FV481" s="116">
        <f t="shared" si="314"/>
        <v>41</v>
      </c>
      <c r="FW481" s="116">
        <f t="shared" si="315"/>
        <v>0</v>
      </c>
      <c r="FX481" s="116">
        <f t="shared" si="316"/>
        <v>1</v>
      </c>
      <c r="FY481" s="116">
        <f t="shared" si="317"/>
        <v>9</v>
      </c>
      <c r="FZ481" s="116">
        <f t="shared" si="318"/>
        <v>1.84E-2</v>
      </c>
      <c r="GA481" s="116">
        <f t="shared" si="319"/>
        <v>1</v>
      </c>
      <c r="GB481" s="116">
        <f t="shared" si="320"/>
        <v>19</v>
      </c>
      <c r="GC481" s="116">
        <f t="shared" si="321"/>
        <v>7.3800000000000004E-2</v>
      </c>
      <c r="GD481" s="116">
        <f t="shared" si="322"/>
        <v>1</v>
      </c>
      <c r="GE481" s="116">
        <f t="shared" si="323"/>
        <v>41</v>
      </c>
    </row>
    <row r="482" spans="164:187" ht="16.5" x14ac:dyDescent="0.2">
      <c r="FH482" s="116">
        <v>477</v>
      </c>
      <c r="FI482" s="116">
        <f t="shared" si="308"/>
        <v>69</v>
      </c>
      <c r="FJ482" s="116">
        <f t="shared" si="301"/>
        <v>6</v>
      </c>
      <c r="FK482" s="116" t="str">
        <f t="shared" si="309"/>
        <v>天使缇娜专属武器-魂珠-8 6级</v>
      </c>
      <c r="FL482" s="116">
        <f t="shared" si="310"/>
        <v>8</v>
      </c>
      <c r="FM482" s="116">
        <f t="shared" si="311"/>
        <v>6</v>
      </c>
      <c r="FN482" s="116" t="str">
        <f t="shared" si="302"/>
        <v>金币</v>
      </c>
      <c r="FO482" s="116">
        <f t="shared" si="303"/>
        <v>13000</v>
      </c>
      <c r="FP482" s="116" t="str">
        <f t="shared" si="304"/>
        <v>专属强化石4</v>
      </c>
      <c r="FQ482" s="116">
        <f t="shared" si="305"/>
        <v>18</v>
      </c>
      <c r="FR482" s="116" t="str">
        <f t="shared" si="306"/>
        <v/>
      </c>
      <c r="FS482" s="116" t="str">
        <f t="shared" si="307"/>
        <v/>
      </c>
      <c r="FT482" s="116">
        <f t="shared" si="312"/>
        <v>0.03</v>
      </c>
      <c r="FU482" s="116">
        <f t="shared" si="313"/>
        <v>1</v>
      </c>
      <c r="FV482" s="116">
        <f t="shared" si="314"/>
        <v>55</v>
      </c>
      <c r="FW482" s="116">
        <f t="shared" si="315"/>
        <v>0</v>
      </c>
      <c r="FX482" s="116">
        <f t="shared" si="316"/>
        <v>1</v>
      </c>
      <c r="FY482" s="116">
        <f t="shared" si="317"/>
        <v>13</v>
      </c>
      <c r="FZ482" s="116">
        <f t="shared" si="318"/>
        <v>1.3599999999999999E-2</v>
      </c>
      <c r="GA482" s="116">
        <f t="shared" si="319"/>
        <v>1</v>
      </c>
      <c r="GB482" s="116">
        <f t="shared" si="320"/>
        <v>26</v>
      </c>
      <c r="GC482" s="116">
        <f t="shared" si="321"/>
        <v>5.45E-2</v>
      </c>
      <c r="GD482" s="116">
        <f t="shared" si="322"/>
        <v>1</v>
      </c>
      <c r="GE482" s="116">
        <f t="shared" si="323"/>
        <v>55</v>
      </c>
    </row>
    <row r="483" spans="164:187" ht="16.5" x14ac:dyDescent="0.2">
      <c r="FH483" s="116">
        <v>478</v>
      </c>
      <c r="FI483" s="116">
        <f t="shared" si="308"/>
        <v>70</v>
      </c>
      <c r="FJ483" s="116">
        <f t="shared" si="301"/>
        <v>6</v>
      </c>
      <c r="FK483" s="116" t="str">
        <f t="shared" si="309"/>
        <v>天使缇娜专属武器-魂珠-8 7级</v>
      </c>
      <c r="FL483" s="116">
        <f t="shared" si="310"/>
        <v>8</v>
      </c>
      <c r="FM483" s="116">
        <f t="shared" si="311"/>
        <v>7</v>
      </c>
      <c r="FN483" s="116" t="str">
        <f t="shared" si="302"/>
        <v>金币</v>
      </c>
      <c r="FO483" s="116">
        <f t="shared" si="303"/>
        <v>14000</v>
      </c>
      <c r="FP483" s="116" t="str">
        <f t="shared" si="304"/>
        <v>专属强化石4</v>
      </c>
      <c r="FQ483" s="116">
        <f t="shared" si="305"/>
        <v>25</v>
      </c>
      <c r="FR483" s="116" t="str">
        <f t="shared" si="306"/>
        <v/>
      </c>
      <c r="FS483" s="116" t="str">
        <f t="shared" si="307"/>
        <v/>
      </c>
      <c r="FT483" s="116">
        <f t="shared" si="312"/>
        <v>0.02</v>
      </c>
      <c r="FU483" s="116">
        <f t="shared" si="313"/>
        <v>1</v>
      </c>
      <c r="FV483" s="116">
        <f t="shared" si="314"/>
        <v>64</v>
      </c>
      <c r="FW483" s="116">
        <f t="shared" si="315"/>
        <v>0</v>
      </c>
      <c r="FX483" s="116">
        <f t="shared" si="316"/>
        <v>1</v>
      </c>
      <c r="FY483" s="116">
        <f t="shared" si="317"/>
        <v>15</v>
      </c>
      <c r="FZ483" s="116">
        <f t="shared" si="318"/>
        <v>1.17E-2</v>
      </c>
      <c r="GA483" s="116">
        <f t="shared" si="319"/>
        <v>1</v>
      </c>
      <c r="GB483" s="116">
        <f t="shared" si="320"/>
        <v>30</v>
      </c>
      <c r="GC483" s="116">
        <f t="shared" si="321"/>
        <v>4.6800000000000001E-2</v>
      </c>
      <c r="GD483" s="116">
        <f t="shared" si="322"/>
        <v>1</v>
      </c>
      <c r="GE483" s="116">
        <f t="shared" si="323"/>
        <v>64</v>
      </c>
    </row>
    <row r="484" spans="164:187" ht="16.5" x14ac:dyDescent="0.2">
      <c r="FH484" s="116">
        <v>479</v>
      </c>
      <c r="FI484" s="116">
        <f t="shared" si="308"/>
        <v>71</v>
      </c>
      <c r="FJ484" s="116">
        <f t="shared" si="301"/>
        <v>6</v>
      </c>
      <c r="FK484" s="116" t="str">
        <f t="shared" si="309"/>
        <v>天使缇娜专属武器-魂珠-8 8级</v>
      </c>
      <c r="FL484" s="116">
        <f t="shared" si="310"/>
        <v>8</v>
      </c>
      <c r="FM484" s="116">
        <f t="shared" si="311"/>
        <v>8</v>
      </c>
      <c r="FN484" s="116" t="str">
        <f t="shared" si="302"/>
        <v>金币</v>
      </c>
      <c r="FO484" s="116">
        <f t="shared" si="303"/>
        <v>15000</v>
      </c>
      <c r="FP484" s="116" t="str">
        <f t="shared" si="304"/>
        <v>专属强化石4</v>
      </c>
      <c r="FQ484" s="116">
        <f t="shared" si="305"/>
        <v>30</v>
      </c>
      <c r="FR484" s="116" t="str">
        <f t="shared" si="306"/>
        <v/>
      </c>
      <c r="FS484" s="116" t="str">
        <f t="shared" si="307"/>
        <v/>
      </c>
      <c r="FT484" s="116">
        <f t="shared" si="312"/>
        <v>0.02</v>
      </c>
      <c r="FU484" s="116">
        <f t="shared" si="313"/>
        <v>1</v>
      </c>
      <c r="FV484" s="116">
        <f t="shared" si="314"/>
        <v>86</v>
      </c>
      <c r="FW484" s="116">
        <f t="shared" si="315"/>
        <v>0</v>
      </c>
      <c r="FX484" s="116">
        <f t="shared" si="316"/>
        <v>1</v>
      </c>
      <c r="FY484" s="116">
        <f t="shared" si="317"/>
        <v>20</v>
      </c>
      <c r="FZ484" s="116">
        <f t="shared" si="318"/>
        <v>8.6999999999999994E-3</v>
      </c>
      <c r="GA484" s="116">
        <f t="shared" si="319"/>
        <v>1</v>
      </c>
      <c r="GB484" s="116">
        <f t="shared" si="320"/>
        <v>40</v>
      </c>
      <c r="GC484" s="116">
        <f t="shared" si="321"/>
        <v>3.4700000000000002E-2</v>
      </c>
      <c r="GD484" s="116">
        <f t="shared" si="322"/>
        <v>1</v>
      </c>
      <c r="GE484" s="116">
        <f t="shared" si="323"/>
        <v>86</v>
      </c>
    </row>
    <row r="485" spans="164:187" ht="16.5" x14ac:dyDescent="0.2">
      <c r="FH485" s="116">
        <v>480</v>
      </c>
      <c r="FI485" s="116">
        <f t="shared" si="308"/>
        <v>72</v>
      </c>
      <c r="FJ485" s="116">
        <f t="shared" si="301"/>
        <v>6</v>
      </c>
      <c r="FK485" s="116" t="str">
        <f t="shared" si="309"/>
        <v>天使缇娜专属武器-魂珠-8 9级</v>
      </c>
      <c r="FL485" s="116">
        <f t="shared" si="310"/>
        <v>8</v>
      </c>
      <c r="FM485" s="116">
        <f t="shared" si="311"/>
        <v>9</v>
      </c>
      <c r="FN485" s="116" t="str">
        <f t="shared" si="302"/>
        <v>金币</v>
      </c>
      <c r="FO485" s="116">
        <f t="shared" si="303"/>
        <v>16000</v>
      </c>
      <c r="FP485" s="116" t="str">
        <f t="shared" si="304"/>
        <v>专属强化石4</v>
      </c>
      <c r="FQ485" s="116">
        <f t="shared" si="305"/>
        <v>30</v>
      </c>
      <c r="FR485" s="116" t="str">
        <f t="shared" si="306"/>
        <v/>
      </c>
      <c r="FS485" s="116" t="str">
        <f t="shared" si="307"/>
        <v/>
      </c>
      <c r="FT485" s="116">
        <f t="shared" si="312"/>
        <v>0.01</v>
      </c>
      <c r="FU485" s="116">
        <f t="shared" si="313"/>
        <v>1</v>
      </c>
      <c r="FV485" s="116">
        <f t="shared" si="314"/>
        <v>140</v>
      </c>
      <c r="FW485" s="116">
        <f t="shared" si="315"/>
        <v>0</v>
      </c>
      <c r="FX485" s="116">
        <f t="shared" si="316"/>
        <v>1</v>
      </c>
      <c r="FY485" s="116">
        <f t="shared" si="317"/>
        <v>33</v>
      </c>
      <c r="FZ485" s="116">
        <f t="shared" si="318"/>
        <v>5.4000000000000003E-3</v>
      </c>
      <c r="GA485" s="116">
        <f t="shared" si="319"/>
        <v>1</v>
      </c>
      <c r="GB485" s="116">
        <f t="shared" si="320"/>
        <v>65</v>
      </c>
      <c r="GC485" s="116">
        <f t="shared" si="321"/>
        <v>2.1499999999999998E-2</v>
      </c>
      <c r="GD485" s="116">
        <f t="shared" si="322"/>
        <v>1</v>
      </c>
      <c r="GE485" s="116">
        <f t="shared" si="323"/>
        <v>140</v>
      </c>
    </row>
    <row r="486" spans="164:187" ht="16.5" x14ac:dyDescent="0.2">
      <c r="FH486" s="116">
        <v>481</v>
      </c>
      <c r="FI486" s="116">
        <f t="shared" si="308"/>
        <v>0</v>
      </c>
      <c r="FJ486" s="116">
        <f t="shared" si="301"/>
        <v>7</v>
      </c>
      <c r="FK486" s="116" t="str">
        <f t="shared" si="309"/>
        <v>夏侯渊专属武器-魂珠-1 0级</v>
      </c>
      <c r="FL486" s="116">
        <f t="shared" si="310"/>
        <v>1</v>
      </c>
      <c r="FM486" s="116">
        <f t="shared" si="311"/>
        <v>0</v>
      </c>
      <c r="FN486" s="116" t="str">
        <f t="shared" si="302"/>
        <v/>
      </c>
      <c r="FO486" s="116" t="str">
        <f t="shared" si="303"/>
        <v/>
      </c>
      <c r="FP486" s="116" t="str">
        <f t="shared" si="304"/>
        <v/>
      </c>
      <c r="FQ486" s="116" t="str">
        <f t="shared" si="305"/>
        <v/>
      </c>
      <c r="FR486" s="116" t="str">
        <f t="shared" si="306"/>
        <v/>
      </c>
      <c r="FS486" s="116" t="str">
        <f t="shared" si="307"/>
        <v/>
      </c>
      <c r="FT486" s="116" t="str">
        <f t="shared" si="312"/>
        <v/>
      </c>
      <c r="FU486" s="116" t="str">
        <f t="shared" si="313"/>
        <v/>
      </c>
      <c r="FV486" s="116" t="str">
        <f t="shared" si="314"/>
        <v/>
      </c>
      <c r="FW486" s="116" t="str">
        <f t="shared" si="315"/>
        <v/>
      </c>
      <c r="FX486" s="116" t="str">
        <f t="shared" si="316"/>
        <v/>
      </c>
      <c r="FY486" s="116" t="str">
        <f t="shared" si="317"/>
        <v/>
      </c>
      <c r="FZ486" s="116" t="str">
        <f t="shared" si="318"/>
        <v/>
      </c>
      <c r="GA486" s="116" t="str">
        <f t="shared" si="319"/>
        <v/>
      </c>
      <c r="GB486" s="116" t="str">
        <f t="shared" si="320"/>
        <v/>
      </c>
      <c r="GC486" s="116" t="str">
        <f t="shared" si="321"/>
        <v/>
      </c>
      <c r="GD486" s="116" t="str">
        <f t="shared" si="322"/>
        <v/>
      </c>
      <c r="GE486" s="116" t="str">
        <f t="shared" si="323"/>
        <v/>
      </c>
    </row>
    <row r="487" spans="164:187" ht="16.5" x14ac:dyDescent="0.2">
      <c r="FH487" s="116">
        <v>482</v>
      </c>
      <c r="FI487" s="116">
        <f t="shared" si="308"/>
        <v>1</v>
      </c>
      <c r="FJ487" s="116">
        <f t="shared" si="301"/>
        <v>7</v>
      </c>
      <c r="FK487" s="116" t="str">
        <f t="shared" si="309"/>
        <v>夏侯渊专属武器-魂珠-1 1级</v>
      </c>
      <c r="FL487" s="116">
        <f t="shared" si="310"/>
        <v>1</v>
      </c>
      <c r="FM487" s="116">
        <f t="shared" si="311"/>
        <v>1</v>
      </c>
      <c r="FN487" s="116" t="str">
        <f t="shared" si="302"/>
        <v>金币</v>
      </c>
      <c r="FO487" s="116">
        <f t="shared" si="303"/>
        <v>1000</v>
      </c>
      <c r="FP487" s="116" t="str">
        <f t="shared" si="304"/>
        <v>专属强化石1</v>
      </c>
      <c r="FQ487" s="116">
        <f t="shared" si="305"/>
        <v>1</v>
      </c>
      <c r="FR487" s="116" t="str">
        <f t="shared" si="306"/>
        <v/>
      </c>
      <c r="FS487" s="116" t="str">
        <f t="shared" si="307"/>
        <v/>
      </c>
      <c r="FT487" s="116">
        <f t="shared" si="312"/>
        <v>0.24</v>
      </c>
      <c r="FU487" s="116">
        <f t="shared" si="313"/>
        <v>1</v>
      </c>
      <c r="FV487" s="116">
        <f t="shared" si="314"/>
        <v>6</v>
      </c>
      <c r="FW487" s="116">
        <f t="shared" si="315"/>
        <v>0</v>
      </c>
      <c r="FX487" s="116">
        <f t="shared" si="316"/>
        <v>1</v>
      </c>
      <c r="FY487" s="116">
        <f t="shared" si="317"/>
        <v>1</v>
      </c>
      <c r="FZ487" s="116">
        <f t="shared" si="318"/>
        <v>0.11990000000000001</v>
      </c>
      <c r="GA487" s="116">
        <f t="shared" si="319"/>
        <v>1</v>
      </c>
      <c r="GB487" s="116">
        <f t="shared" si="320"/>
        <v>3</v>
      </c>
      <c r="GC487" s="116">
        <f t="shared" si="321"/>
        <v>0.47960000000000003</v>
      </c>
      <c r="GD487" s="116">
        <f t="shared" si="322"/>
        <v>1</v>
      </c>
      <c r="GE487" s="116">
        <f t="shared" si="323"/>
        <v>6</v>
      </c>
    </row>
    <row r="488" spans="164:187" ht="16.5" x14ac:dyDescent="0.2">
      <c r="FH488" s="116">
        <v>483</v>
      </c>
      <c r="FI488" s="116">
        <f t="shared" si="308"/>
        <v>2</v>
      </c>
      <c r="FJ488" s="116">
        <f t="shared" si="301"/>
        <v>7</v>
      </c>
      <c r="FK488" s="116" t="str">
        <f t="shared" si="309"/>
        <v>夏侯渊专属武器-魂珠-1 2级</v>
      </c>
      <c r="FL488" s="116">
        <f t="shared" si="310"/>
        <v>1</v>
      </c>
      <c r="FM488" s="116">
        <f t="shared" si="311"/>
        <v>2</v>
      </c>
      <c r="FN488" s="116" t="str">
        <f t="shared" si="302"/>
        <v>金币</v>
      </c>
      <c r="FO488" s="116">
        <f t="shared" si="303"/>
        <v>2000</v>
      </c>
      <c r="FP488" s="116" t="str">
        <f t="shared" si="304"/>
        <v>专属强化石1</v>
      </c>
      <c r="FQ488" s="116">
        <f t="shared" si="305"/>
        <v>2</v>
      </c>
      <c r="FR488" s="116" t="str">
        <f t="shared" si="306"/>
        <v/>
      </c>
      <c r="FS488" s="116" t="str">
        <f t="shared" si="307"/>
        <v/>
      </c>
      <c r="FT488" s="116">
        <f t="shared" si="312"/>
        <v>0.24</v>
      </c>
      <c r="FU488" s="116">
        <f t="shared" si="313"/>
        <v>1</v>
      </c>
      <c r="FV488" s="116">
        <f t="shared" si="314"/>
        <v>6</v>
      </c>
      <c r="FW488" s="116">
        <f t="shared" si="315"/>
        <v>0</v>
      </c>
      <c r="FX488" s="116">
        <f t="shared" si="316"/>
        <v>1</v>
      </c>
      <c r="FY488" s="116">
        <f t="shared" si="317"/>
        <v>1</v>
      </c>
      <c r="FZ488" s="116">
        <f t="shared" si="318"/>
        <v>0.11990000000000001</v>
      </c>
      <c r="GA488" s="116">
        <f t="shared" si="319"/>
        <v>1</v>
      </c>
      <c r="GB488" s="116">
        <f t="shared" si="320"/>
        <v>3</v>
      </c>
      <c r="GC488" s="116">
        <f t="shared" si="321"/>
        <v>0.47960000000000003</v>
      </c>
      <c r="GD488" s="116">
        <f t="shared" si="322"/>
        <v>1</v>
      </c>
      <c r="GE488" s="116">
        <f t="shared" si="323"/>
        <v>6</v>
      </c>
    </row>
    <row r="489" spans="164:187" ht="16.5" x14ac:dyDescent="0.2">
      <c r="FH489" s="116">
        <v>484</v>
      </c>
      <c r="FI489" s="116">
        <f t="shared" si="308"/>
        <v>3</v>
      </c>
      <c r="FJ489" s="116">
        <f t="shared" si="301"/>
        <v>7</v>
      </c>
      <c r="FK489" s="116" t="str">
        <f t="shared" si="309"/>
        <v>夏侯渊专属武器-魂珠-1 3级</v>
      </c>
      <c r="FL489" s="116">
        <f t="shared" si="310"/>
        <v>1</v>
      </c>
      <c r="FM489" s="116">
        <f t="shared" si="311"/>
        <v>3</v>
      </c>
      <c r="FN489" s="116" t="str">
        <f t="shared" si="302"/>
        <v>金币</v>
      </c>
      <c r="FO489" s="116">
        <f t="shared" si="303"/>
        <v>3000</v>
      </c>
      <c r="FP489" s="116" t="str">
        <f t="shared" si="304"/>
        <v>专属强化石1</v>
      </c>
      <c r="FQ489" s="116">
        <f t="shared" si="305"/>
        <v>3</v>
      </c>
      <c r="FR489" s="116" t="str">
        <f t="shared" si="306"/>
        <v/>
      </c>
      <c r="FS489" s="116" t="str">
        <f t="shared" si="307"/>
        <v/>
      </c>
      <c r="FT489" s="116">
        <f t="shared" si="312"/>
        <v>0.24</v>
      </c>
      <c r="FU489" s="116">
        <f t="shared" si="313"/>
        <v>1</v>
      </c>
      <c r="FV489" s="116">
        <f t="shared" si="314"/>
        <v>6</v>
      </c>
      <c r="FW489" s="116">
        <f t="shared" si="315"/>
        <v>0</v>
      </c>
      <c r="FX489" s="116">
        <f t="shared" si="316"/>
        <v>1</v>
      </c>
      <c r="FY489" s="116">
        <f t="shared" si="317"/>
        <v>1</v>
      </c>
      <c r="FZ489" s="116">
        <f t="shared" si="318"/>
        <v>0.11990000000000001</v>
      </c>
      <c r="GA489" s="116">
        <f t="shared" si="319"/>
        <v>1</v>
      </c>
      <c r="GB489" s="116">
        <f t="shared" si="320"/>
        <v>3</v>
      </c>
      <c r="GC489" s="116">
        <f t="shared" si="321"/>
        <v>0.47960000000000003</v>
      </c>
      <c r="GD489" s="116">
        <f t="shared" si="322"/>
        <v>1</v>
      </c>
      <c r="GE489" s="116">
        <f t="shared" si="323"/>
        <v>6</v>
      </c>
    </row>
    <row r="490" spans="164:187" ht="16.5" x14ac:dyDescent="0.2">
      <c r="FH490" s="116">
        <v>485</v>
      </c>
      <c r="FI490" s="116">
        <f t="shared" si="308"/>
        <v>4</v>
      </c>
      <c r="FJ490" s="116">
        <f t="shared" si="301"/>
        <v>7</v>
      </c>
      <c r="FK490" s="116" t="str">
        <f t="shared" si="309"/>
        <v>夏侯渊专属武器-魂珠-1 4级</v>
      </c>
      <c r="FL490" s="116">
        <f t="shared" si="310"/>
        <v>1</v>
      </c>
      <c r="FM490" s="116">
        <f t="shared" si="311"/>
        <v>4</v>
      </c>
      <c r="FN490" s="116" t="str">
        <f t="shared" si="302"/>
        <v>金币</v>
      </c>
      <c r="FO490" s="116">
        <f t="shared" si="303"/>
        <v>4000</v>
      </c>
      <c r="FP490" s="116" t="str">
        <f t="shared" si="304"/>
        <v>专属强化石1</v>
      </c>
      <c r="FQ490" s="116">
        <f t="shared" si="305"/>
        <v>4</v>
      </c>
      <c r="FR490" s="116" t="str">
        <f t="shared" si="306"/>
        <v/>
      </c>
      <c r="FS490" s="116" t="str">
        <f t="shared" si="307"/>
        <v/>
      </c>
      <c r="FT490" s="116">
        <f t="shared" si="312"/>
        <v>0.19</v>
      </c>
      <c r="FU490" s="116">
        <f t="shared" si="313"/>
        <v>1</v>
      </c>
      <c r="FV490" s="116">
        <f t="shared" si="314"/>
        <v>8</v>
      </c>
      <c r="FW490" s="116">
        <f t="shared" si="315"/>
        <v>0</v>
      </c>
      <c r="FX490" s="116">
        <f t="shared" si="316"/>
        <v>1</v>
      </c>
      <c r="FY490" s="116">
        <f t="shared" si="317"/>
        <v>2</v>
      </c>
      <c r="FZ490" s="116">
        <f t="shared" si="318"/>
        <v>9.5899999999999999E-2</v>
      </c>
      <c r="GA490" s="116">
        <f t="shared" si="319"/>
        <v>1</v>
      </c>
      <c r="GB490" s="116">
        <f t="shared" si="320"/>
        <v>4</v>
      </c>
      <c r="GC490" s="116">
        <f t="shared" si="321"/>
        <v>0.38369999999999999</v>
      </c>
      <c r="GD490" s="116">
        <f t="shared" si="322"/>
        <v>1</v>
      </c>
      <c r="GE490" s="116">
        <f t="shared" si="323"/>
        <v>8</v>
      </c>
    </row>
    <row r="491" spans="164:187" ht="16.5" x14ac:dyDescent="0.2">
      <c r="FH491" s="116">
        <v>486</v>
      </c>
      <c r="FI491" s="116">
        <f t="shared" si="308"/>
        <v>5</v>
      </c>
      <c r="FJ491" s="116">
        <f t="shared" si="301"/>
        <v>7</v>
      </c>
      <c r="FK491" s="116" t="str">
        <f t="shared" si="309"/>
        <v>夏侯渊专属武器-魂珠-1 5级</v>
      </c>
      <c r="FL491" s="116">
        <f t="shared" si="310"/>
        <v>1</v>
      </c>
      <c r="FM491" s="116">
        <f t="shared" si="311"/>
        <v>5</v>
      </c>
      <c r="FN491" s="116" t="str">
        <f t="shared" si="302"/>
        <v>金币</v>
      </c>
      <c r="FO491" s="116">
        <f t="shared" si="303"/>
        <v>5000</v>
      </c>
      <c r="FP491" s="116" t="str">
        <f t="shared" si="304"/>
        <v>专属强化石1</v>
      </c>
      <c r="FQ491" s="116">
        <f t="shared" si="305"/>
        <v>5</v>
      </c>
      <c r="FR491" s="116" t="str">
        <f t="shared" si="306"/>
        <v/>
      </c>
      <c r="FS491" s="116" t="str">
        <f t="shared" si="307"/>
        <v/>
      </c>
      <c r="FT491" s="116">
        <f t="shared" si="312"/>
        <v>0.15</v>
      </c>
      <c r="FU491" s="116">
        <f t="shared" si="313"/>
        <v>1</v>
      </c>
      <c r="FV491" s="116">
        <f t="shared" si="314"/>
        <v>10</v>
      </c>
      <c r="FW491" s="116">
        <f t="shared" si="315"/>
        <v>0</v>
      </c>
      <c r="FX491" s="116">
        <f t="shared" si="316"/>
        <v>1</v>
      </c>
      <c r="FY491" s="116">
        <f t="shared" si="317"/>
        <v>2</v>
      </c>
      <c r="FZ491" s="116">
        <f t="shared" si="318"/>
        <v>7.4899999999999994E-2</v>
      </c>
      <c r="GA491" s="116">
        <f t="shared" si="319"/>
        <v>1</v>
      </c>
      <c r="GB491" s="116">
        <f t="shared" si="320"/>
        <v>5</v>
      </c>
      <c r="GC491" s="116">
        <f t="shared" si="321"/>
        <v>0.29980000000000001</v>
      </c>
      <c r="GD491" s="116">
        <f t="shared" si="322"/>
        <v>1</v>
      </c>
      <c r="GE491" s="116">
        <f t="shared" si="323"/>
        <v>10</v>
      </c>
    </row>
    <row r="492" spans="164:187" ht="16.5" x14ac:dyDescent="0.2">
      <c r="FH492" s="116">
        <v>487</v>
      </c>
      <c r="FI492" s="116">
        <f t="shared" si="308"/>
        <v>6</v>
      </c>
      <c r="FJ492" s="116">
        <f t="shared" si="301"/>
        <v>7</v>
      </c>
      <c r="FK492" s="116" t="str">
        <f t="shared" si="309"/>
        <v>夏侯渊专属武器-魂珠-1 6级</v>
      </c>
      <c r="FL492" s="116">
        <f t="shared" si="310"/>
        <v>1</v>
      </c>
      <c r="FM492" s="116">
        <f t="shared" si="311"/>
        <v>6</v>
      </c>
      <c r="FN492" s="116" t="str">
        <f t="shared" si="302"/>
        <v>金币</v>
      </c>
      <c r="FO492" s="116">
        <f t="shared" si="303"/>
        <v>6000</v>
      </c>
      <c r="FP492" s="116" t="str">
        <f t="shared" si="304"/>
        <v>专属强化石1</v>
      </c>
      <c r="FQ492" s="116">
        <f t="shared" si="305"/>
        <v>6</v>
      </c>
      <c r="FR492" s="116" t="str">
        <f t="shared" si="306"/>
        <v/>
      </c>
      <c r="FS492" s="116" t="str">
        <f t="shared" si="307"/>
        <v/>
      </c>
      <c r="FT492" s="116">
        <f t="shared" si="312"/>
        <v>0.11</v>
      </c>
      <c r="FU492" s="116">
        <f t="shared" si="313"/>
        <v>1</v>
      </c>
      <c r="FV492" s="116">
        <f t="shared" si="314"/>
        <v>14</v>
      </c>
      <c r="FW492" s="116">
        <f t="shared" si="315"/>
        <v>0</v>
      </c>
      <c r="FX492" s="116">
        <f t="shared" si="316"/>
        <v>1</v>
      </c>
      <c r="FY492" s="116">
        <f t="shared" si="317"/>
        <v>3</v>
      </c>
      <c r="FZ492" s="116">
        <f t="shared" si="318"/>
        <v>5.5300000000000002E-2</v>
      </c>
      <c r="GA492" s="116">
        <f t="shared" si="319"/>
        <v>1</v>
      </c>
      <c r="GB492" s="116">
        <f t="shared" si="320"/>
        <v>6</v>
      </c>
      <c r="GC492" s="116">
        <f t="shared" si="321"/>
        <v>0.22140000000000001</v>
      </c>
      <c r="GD492" s="116">
        <f t="shared" si="322"/>
        <v>1</v>
      </c>
      <c r="GE492" s="116">
        <f t="shared" si="323"/>
        <v>14</v>
      </c>
    </row>
    <row r="493" spans="164:187" ht="16.5" x14ac:dyDescent="0.2">
      <c r="FH493" s="116">
        <v>488</v>
      </c>
      <c r="FI493" s="116">
        <f t="shared" si="308"/>
        <v>7</v>
      </c>
      <c r="FJ493" s="116">
        <f t="shared" si="301"/>
        <v>7</v>
      </c>
      <c r="FK493" s="116" t="str">
        <f t="shared" si="309"/>
        <v>夏侯渊专属武器-魂珠-1 7级</v>
      </c>
      <c r="FL493" s="116">
        <f t="shared" si="310"/>
        <v>1</v>
      </c>
      <c r="FM493" s="116">
        <f t="shared" si="311"/>
        <v>7</v>
      </c>
      <c r="FN493" s="116" t="str">
        <f t="shared" si="302"/>
        <v>金币</v>
      </c>
      <c r="FO493" s="116">
        <f t="shared" si="303"/>
        <v>7000</v>
      </c>
      <c r="FP493" s="116" t="str">
        <f t="shared" si="304"/>
        <v>专属强化石1</v>
      </c>
      <c r="FQ493" s="116">
        <f t="shared" si="305"/>
        <v>7</v>
      </c>
      <c r="FR493" s="116" t="str">
        <f t="shared" si="306"/>
        <v/>
      </c>
      <c r="FS493" s="116" t="str">
        <f t="shared" si="307"/>
        <v/>
      </c>
      <c r="FT493" s="116">
        <f t="shared" si="312"/>
        <v>0.08</v>
      </c>
      <c r="FU493" s="116">
        <f t="shared" si="313"/>
        <v>1</v>
      </c>
      <c r="FV493" s="116">
        <f t="shared" si="314"/>
        <v>19</v>
      </c>
      <c r="FW493" s="116">
        <f t="shared" si="315"/>
        <v>0</v>
      </c>
      <c r="FX493" s="116">
        <f t="shared" si="316"/>
        <v>1</v>
      </c>
      <c r="FY493" s="116">
        <f t="shared" si="317"/>
        <v>4</v>
      </c>
      <c r="FZ493" s="116">
        <f t="shared" si="318"/>
        <v>0.04</v>
      </c>
      <c r="GA493" s="116">
        <f t="shared" si="319"/>
        <v>1</v>
      </c>
      <c r="GB493" s="116">
        <f t="shared" si="320"/>
        <v>9</v>
      </c>
      <c r="GC493" s="116">
        <f t="shared" si="321"/>
        <v>0.15989999999999999</v>
      </c>
      <c r="GD493" s="116">
        <f t="shared" si="322"/>
        <v>1</v>
      </c>
      <c r="GE493" s="116">
        <f t="shared" si="323"/>
        <v>19</v>
      </c>
    </row>
    <row r="494" spans="164:187" ht="16.5" x14ac:dyDescent="0.2">
      <c r="FH494" s="116">
        <v>489</v>
      </c>
      <c r="FI494" s="116">
        <f t="shared" si="308"/>
        <v>8</v>
      </c>
      <c r="FJ494" s="116">
        <f t="shared" si="301"/>
        <v>7</v>
      </c>
      <c r="FK494" s="116" t="str">
        <f t="shared" si="309"/>
        <v>夏侯渊专属武器-魂珠-1 8级</v>
      </c>
      <c r="FL494" s="116">
        <f t="shared" si="310"/>
        <v>1</v>
      </c>
      <c r="FM494" s="116">
        <f t="shared" si="311"/>
        <v>8</v>
      </c>
      <c r="FN494" s="116" t="str">
        <f t="shared" si="302"/>
        <v>金币</v>
      </c>
      <c r="FO494" s="116">
        <f t="shared" si="303"/>
        <v>8000</v>
      </c>
      <c r="FP494" s="116" t="str">
        <f t="shared" si="304"/>
        <v>专属强化石1</v>
      </c>
      <c r="FQ494" s="116">
        <f t="shared" si="305"/>
        <v>8</v>
      </c>
      <c r="FR494" s="116" t="str">
        <f t="shared" si="306"/>
        <v/>
      </c>
      <c r="FS494" s="116" t="str">
        <f t="shared" si="307"/>
        <v/>
      </c>
      <c r="FT494" s="116">
        <f t="shared" si="312"/>
        <v>0.06</v>
      </c>
      <c r="FU494" s="116">
        <f t="shared" si="313"/>
        <v>1</v>
      </c>
      <c r="FV494" s="116">
        <f t="shared" si="314"/>
        <v>27</v>
      </c>
      <c r="FW494" s="116">
        <f t="shared" si="315"/>
        <v>0</v>
      </c>
      <c r="FX494" s="116">
        <f t="shared" si="316"/>
        <v>1</v>
      </c>
      <c r="FY494" s="116">
        <f t="shared" si="317"/>
        <v>6</v>
      </c>
      <c r="FZ494" s="116">
        <f t="shared" si="318"/>
        <v>2.8199999999999999E-2</v>
      </c>
      <c r="GA494" s="116">
        <f t="shared" si="319"/>
        <v>1</v>
      </c>
      <c r="GB494" s="116">
        <f t="shared" si="320"/>
        <v>12</v>
      </c>
      <c r="GC494" s="116">
        <f t="shared" si="321"/>
        <v>0.1128</v>
      </c>
      <c r="GD494" s="116">
        <f t="shared" si="322"/>
        <v>1</v>
      </c>
      <c r="GE494" s="116">
        <f t="shared" si="323"/>
        <v>27</v>
      </c>
    </row>
    <row r="495" spans="164:187" ht="16.5" x14ac:dyDescent="0.2">
      <c r="FH495" s="116">
        <v>490</v>
      </c>
      <c r="FI495" s="116">
        <f t="shared" si="308"/>
        <v>9</v>
      </c>
      <c r="FJ495" s="116">
        <f t="shared" si="301"/>
        <v>7</v>
      </c>
      <c r="FK495" s="116" t="str">
        <f t="shared" si="309"/>
        <v>夏侯渊专属武器-魂珠-1 9级</v>
      </c>
      <c r="FL495" s="116">
        <f t="shared" si="310"/>
        <v>1</v>
      </c>
      <c r="FM495" s="116">
        <f t="shared" si="311"/>
        <v>9</v>
      </c>
      <c r="FN495" s="116" t="str">
        <f t="shared" si="302"/>
        <v>金币</v>
      </c>
      <c r="FO495" s="116">
        <f t="shared" si="303"/>
        <v>9000</v>
      </c>
      <c r="FP495" s="116" t="str">
        <f t="shared" si="304"/>
        <v>专属强化石1</v>
      </c>
      <c r="FQ495" s="116">
        <f t="shared" si="305"/>
        <v>10</v>
      </c>
      <c r="FR495" s="116" t="str">
        <f t="shared" si="306"/>
        <v/>
      </c>
      <c r="FS495" s="116" t="str">
        <f t="shared" si="307"/>
        <v/>
      </c>
      <c r="FT495" s="116">
        <f t="shared" si="312"/>
        <v>0.04</v>
      </c>
      <c r="FU495" s="116">
        <f t="shared" si="313"/>
        <v>1</v>
      </c>
      <c r="FV495" s="116">
        <f t="shared" si="314"/>
        <v>34</v>
      </c>
      <c r="FW495" s="116">
        <f t="shared" si="315"/>
        <v>0</v>
      </c>
      <c r="FX495" s="116">
        <f t="shared" si="316"/>
        <v>1</v>
      </c>
      <c r="FY495" s="116">
        <f t="shared" si="317"/>
        <v>8</v>
      </c>
      <c r="FZ495" s="116">
        <f t="shared" si="318"/>
        <v>2.18E-2</v>
      </c>
      <c r="GA495" s="116">
        <f t="shared" si="319"/>
        <v>1</v>
      </c>
      <c r="GB495" s="116">
        <f t="shared" si="320"/>
        <v>16</v>
      </c>
      <c r="GC495" s="116">
        <f t="shared" si="321"/>
        <v>8.72E-2</v>
      </c>
      <c r="GD495" s="116">
        <f t="shared" si="322"/>
        <v>1</v>
      </c>
      <c r="GE495" s="116">
        <f t="shared" si="323"/>
        <v>34</v>
      </c>
    </row>
    <row r="496" spans="164:187" ht="16.5" x14ac:dyDescent="0.2">
      <c r="FH496" s="116">
        <v>491</v>
      </c>
      <c r="FI496" s="116">
        <f t="shared" si="308"/>
        <v>0</v>
      </c>
      <c r="FJ496" s="116">
        <f t="shared" si="301"/>
        <v>7</v>
      </c>
      <c r="FK496" s="116" t="str">
        <f t="shared" si="309"/>
        <v>夏侯渊专属武器-魂珠-2 0级</v>
      </c>
      <c r="FL496" s="116">
        <f t="shared" si="310"/>
        <v>2</v>
      </c>
      <c r="FM496" s="116">
        <f t="shared" si="311"/>
        <v>0</v>
      </c>
      <c r="FN496" s="116" t="str">
        <f t="shared" si="302"/>
        <v/>
      </c>
      <c r="FO496" s="116" t="str">
        <f t="shared" si="303"/>
        <v/>
      </c>
      <c r="FP496" s="116" t="str">
        <f t="shared" si="304"/>
        <v/>
      </c>
      <c r="FQ496" s="116" t="str">
        <f t="shared" si="305"/>
        <v/>
      </c>
      <c r="FR496" s="116" t="str">
        <f t="shared" si="306"/>
        <v/>
      </c>
      <c r="FS496" s="116" t="str">
        <f t="shared" si="307"/>
        <v/>
      </c>
      <c r="FT496" s="116" t="str">
        <f t="shared" si="312"/>
        <v/>
      </c>
      <c r="FU496" s="116" t="str">
        <f t="shared" si="313"/>
        <v/>
      </c>
      <c r="FV496" s="116" t="str">
        <f t="shared" si="314"/>
        <v/>
      </c>
      <c r="FW496" s="116" t="str">
        <f t="shared" si="315"/>
        <v/>
      </c>
      <c r="FX496" s="116" t="str">
        <f t="shared" si="316"/>
        <v/>
      </c>
      <c r="FY496" s="116" t="str">
        <f t="shared" si="317"/>
        <v/>
      </c>
      <c r="FZ496" s="116" t="str">
        <f t="shared" si="318"/>
        <v/>
      </c>
      <c r="GA496" s="116" t="str">
        <f t="shared" si="319"/>
        <v/>
      </c>
      <c r="GB496" s="116" t="str">
        <f t="shared" si="320"/>
        <v/>
      </c>
      <c r="GC496" s="116" t="str">
        <f t="shared" si="321"/>
        <v/>
      </c>
      <c r="GD496" s="116" t="str">
        <f t="shared" si="322"/>
        <v/>
      </c>
      <c r="GE496" s="116" t="str">
        <f t="shared" si="323"/>
        <v/>
      </c>
    </row>
    <row r="497" spans="164:187" ht="16.5" x14ac:dyDescent="0.2">
      <c r="FH497" s="116">
        <v>492</v>
      </c>
      <c r="FI497" s="116">
        <f t="shared" si="308"/>
        <v>10</v>
      </c>
      <c r="FJ497" s="116">
        <f t="shared" si="301"/>
        <v>7</v>
      </c>
      <c r="FK497" s="116" t="str">
        <f t="shared" si="309"/>
        <v>夏侯渊专属武器-魂珠-2 1级</v>
      </c>
      <c r="FL497" s="116">
        <f t="shared" si="310"/>
        <v>2</v>
      </c>
      <c r="FM497" s="116">
        <f t="shared" si="311"/>
        <v>1</v>
      </c>
      <c r="FN497" s="116" t="str">
        <f t="shared" si="302"/>
        <v>金币</v>
      </c>
      <c r="FO497" s="116">
        <f t="shared" si="303"/>
        <v>2000</v>
      </c>
      <c r="FP497" s="116" t="str">
        <f t="shared" si="304"/>
        <v>专属强化石1</v>
      </c>
      <c r="FQ497" s="116">
        <f t="shared" si="305"/>
        <v>3</v>
      </c>
      <c r="FR497" s="116" t="str">
        <f t="shared" si="306"/>
        <v>专属强化石2</v>
      </c>
      <c r="FS497" s="116">
        <f t="shared" si="307"/>
        <v>1</v>
      </c>
      <c r="FT497" s="116">
        <f t="shared" si="312"/>
        <v>0.28999999999999998</v>
      </c>
      <c r="FU497" s="116">
        <f t="shared" si="313"/>
        <v>1</v>
      </c>
      <c r="FV497" s="116">
        <f t="shared" si="314"/>
        <v>5</v>
      </c>
      <c r="FW497" s="116">
        <f t="shared" si="315"/>
        <v>0</v>
      </c>
      <c r="FX497" s="116">
        <f t="shared" si="316"/>
        <v>1</v>
      </c>
      <c r="FY497" s="116">
        <f t="shared" si="317"/>
        <v>1</v>
      </c>
      <c r="FZ497" s="116">
        <f t="shared" si="318"/>
        <v>0.14480000000000001</v>
      </c>
      <c r="GA497" s="116">
        <f t="shared" si="319"/>
        <v>1</v>
      </c>
      <c r="GB497" s="116">
        <f t="shared" si="320"/>
        <v>2</v>
      </c>
      <c r="GC497" s="116">
        <f t="shared" si="321"/>
        <v>0.57920000000000005</v>
      </c>
      <c r="GD497" s="116">
        <f t="shared" si="322"/>
        <v>1</v>
      </c>
      <c r="GE497" s="116">
        <f t="shared" si="323"/>
        <v>5</v>
      </c>
    </row>
    <row r="498" spans="164:187" ht="16.5" x14ac:dyDescent="0.2">
      <c r="FH498" s="116">
        <v>493</v>
      </c>
      <c r="FI498" s="116">
        <f t="shared" si="308"/>
        <v>11</v>
      </c>
      <c r="FJ498" s="116">
        <f t="shared" si="301"/>
        <v>7</v>
      </c>
      <c r="FK498" s="116" t="str">
        <f t="shared" si="309"/>
        <v>夏侯渊专属武器-魂珠-2 2级</v>
      </c>
      <c r="FL498" s="116">
        <f t="shared" si="310"/>
        <v>2</v>
      </c>
      <c r="FM498" s="116">
        <f t="shared" si="311"/>
        <v>2</v>
      </c>
      <c r="FN498" s="116" t="str">
        <f t="shared" si="302"/>
        <v>金币</v>
      </c>
      <c r="FO498" s="116">
        <f t="shared" si="303"/>
        <v>3000</v>
      </c>
      <c r="FP498" s="116" t="str">
        <f t="shared" si="304"/>
        <v>专属强化石1</v>
      </c>
      <c r="FQ498" s="116">
        <f t="shared" si="305"/>
        <v>3</v>
      </c>
      <c r="FR498" s="116" t="str">
        <f t="shared" si="306"/>
        <v>专属强化石2</v>
      </c>
      <c r="FS498" s="116">
        <f t="shared" si="307"/>
        <v>1</v>
      </c>
      <c r="FT498" s="116">
        <f t="shared" si="312"/>
        <v>0.14000000000000001</v>
      </c>
      <c r="FU498" s="116">
        <f t="shared" si="313"/>
        <v>1</v>
      </c>
      <c r="FV498" s="116">
        <f t="shared" si="314"/>
        <v>10</v>
      </c>
      <c r="FW498" s="116">
        <f t="shared" si="315"/>
        <v>0</v>
      </c>
      <c r="FX498" s="116">
        <f t="shared" si="316"/>
        <v>1</v>
      </c>
      <c r="FY498" s="116">
        <f t="shared" si="317"/>
        <v>2</v>
      </c>
      <c r="FZ498" s="116">
        <f t="shared" si="318"/>
        <v>7.2400000000000006E-2</v>
      </c>
      <c r="GA498" s="116">
        <f t="shared" si="319"/>
        <v>1</v>
      </c>
      <c r="GB498" s="116">
        <f t="shared" si="320"/>
        <v>5</v>
      </c>
      <c r="GC498" s="116">
        <f t="shared" si="321"/>
        <v>0.28960000000000002</v>
      </c>
      <c r="GD498" s="116">
        <f t="shared" si="322"/>
        <v>1</v>
      </c>
      <c r="GE498" s="116">
        <f t="shared" si="323"/>
        <v>10</v>
      </c>
    </row>
    <row r="499" spans="164:187" ht="16.5" x14ac:dyDescent="0.2">
      <c r="FH499" s="116">
        <v>494</v>
      </c>
      <c r="FI499" s="116">
        <f t="shared" si="308"/>
        <v>12</v>
      </c>
      <c r="FJ499" s="116">
        <f t="shared" si="301"/>
        <v>7</v>
      </c>
      <c r="FK499" s="116" t="str">
        <f t="shared" si="309"/>
        <v>夏侯渊专属武器-魂珠-2 3级</v>
      </c>
      <c r="FL499" s="116">
        <f t="shared" si="310"/>
        <v>2</v>
      </c>
      <c r="FM499" s="116">
        <f t="shared" si="311"/>
        <v>3</v>
      </c>
      <c r="FN499" s="116" t="str">
        <f t="shared" si="302"/>
        <v>金币</v>
      </c>
      <c r="FO499" s="116">
        <f t="shared" si="303"/>
        <v>4000</v>
      </c>
      <c r="FP499" s="116" t="str">
        <f t="shared" si="304"/>
        <v>专属强化石1</v>
      </c>
      <c r="FQ499" s="116">
        <f t="shared" si="305"/>
        <v>6</v>
      </c>
      <c r="FR499" s="116" t="str">
        <f t="shared" si="306"/>
        <v>专属强化石2</v>
      </c>
      <c r="FS499" s="116">
        <f t="shared" si="307"/>
        <v>2</v>
      </c>
      <c r="FT499" s="116">
        <f t="shared" si="312"/>
        <v>0.19</v>
      </c>
      <c r="FU499" s="116">
        <f t="shared" si="313"/>
        <v>1</v>
      </c>
      <c r="FV499" s="116">
        <f t="shared" si="314"/>
        <v>8</v>
      </c>
      <c r="FW499" s="116">
        <f t="shared" si="315"/>
        <v>0</v>
      </c>
      <c r="FX499" s="116">
        <f t="shared" si="316"/>
        <v>1</v>
      </c>
      <c r="FY499" s="116">
        <f t="shared" si="317"/>
        <v>2</v>
      </c>
      <c r="FZ499" s="116">
        <f t="shared" si="318"/>
        <v>9.6500000000000002E-2</v>
      </c>
      <c r="GA499" s="116">
        <f t="shared" si="319"/>
        <v>1</v>
      </c>
      <c r="GB499" s="116">
        <f t="shared" si="320"/>
        <v>4</v>
      </c>
      <c r="GC499" s="116">
        <f t="shared" si="321"/>
        <v>0.3861</v>
      </c>
      <c r="GD499" s="116">
        <f t="shared" si="322"/>
        <v>1</v>
      </c>
      <c r="GE499" s="116">
        <f t="shared" si="323"/>
        <v>8</v>
      </c>
    </row>
    <row r="500" spans="164:187" ht="16.5" x14ac:dyDescent="0.2">
      <c r="FH500" s="116">
        <v>495</v>
      </c>
      <c r="FI500" s="116">
        <f t="shared" si="308"/>
        <v>13</v>
      </c>
      <c r="FJ500" s="116">
        <f t="shared" si="301"/>
        <v>7</v>
      </c>
      <c r="FK500" s="116" t="str">
        <f t="shared" si="309"/>
        <v>夏侯渊专属武器-魂珠-2 4级</v>
      </c>
      <c r="FL500" s="116">
        <f t="shared" si="310"/>
        <v>2</v>
      </c>
      <c r="FM500" s="116">
        <f t="shared" si="311"/>
        <v>4</v>
      </c>
      <c r="FN500" s="116" t="str">
        <f t="shared" si="302"/>
        <v>金币</v>
      </c>
      <c r="FO500" s="116">
        <f t="shared" si="303"/>
        <v>5000</v>
      </c>
      <c r="FP500" s="116" t="str">
        <f t="shared" si="304"/>
        <v>专属强化石1</v>
      </c>
      <c r="FQ500" s="116">
        <f t="shared" si="305"/>
        <v>6</v>
      </c>
      <c r="FR500" s="116" t="str">
        <f t="shared" si="306"/>
        <v>专属强化石2</v>
      </c>
      <c r="FS500" s="116">
        <f t="shared" si="307"/>
        <v>2</v>
      </c>
      <c r="FT500" s="116">
        <f t="shared" si="312"/>
        <v>0.12</v>
      </c>
      <c r="FU500" s="116">
        <f t="shared" si="313"/>
        <v>1</v>
      </c>
      <c r="FV500" s="116">
        <f t="shared" si="314"/>
        <v>13</v>
      </c>
      <c r="FW500" s="116">
        <f t="shared" si="315"/>
        <v>0</v>
      </c>
      <c r="FX500" s="116">
        <f t="shared" si="316"/>
        <v>1</v>
      </c>
      <c r="FY500" s="116">
        <f t="shared" si="317"/>
        <v>3</v>
      </c>
      <c r="FZ500" s="116">
        <f t="shared" si="318"/>
        <v>5.79E-2</v>
      </c>
      <c r="GA500" s="116">
        <f t="shared" si="319"/>
        <v>1</v>
      </c>
      <c r="GB500" s="116">
        <f t="shared" si="320"/>
        <v>6</v>
      </c>
      <c r="GC500" s="116">
        <f t="shared" si="321"/>
        <v>0.23169999999999999</v>
      </c>
      <c r="GD500" s="116">
        <f t="shared" si="322"/>
        <v>1</v>
      </c>
      <c r="GE500" s="116">
        <f t="shared" si="323"/>
        <v>13</v>
      </c>
    </row>
    <row r="501" spans="164:187" ht="16.5" x14ac:dyDescent="0.2">
      <c r="FH501" s="116">
        <v>496</v>
      </c>
      <c r="FI501" s="116">
        <f t="shared" si="308"/>
        <v>14</v>
      </c>
      <c r="FJ501" s="116">
        <f t="shared" si="301"/>
        <v>7</v>
      </c>
      <c r="FK501" s="116" t="str">
        <f t="shared" si="309"/>
        <v>夏侯渊专属武器-魂珠-2 5级</v>
      </c>
      <c r="FL501" s="116">
        <f t="shared" si="310"/>
        <v>2</v>
      </c>
      <c r="FM501" s="116">
        <f t="shared" si="311"/>
        <v>5</v>
      </c>
      <c r="FN501" s="116" t="str">
        <f t="shared" si="302"/>
        <v>金币</v>
      </c>
      <c r="FO501" s="116">
        <f t="shared" si="303"/>
        <v>6000</v>
      </c>
      <c r="FP501" s="116" t="str">
        <f t="shared" si="304"/>
        <v>专属强化石1</v>
      </c>
      <c r="FQ501" s="116">
        <f t="shared" si="305"/>
        <v>9</v>
      </c>
      <c r="FR501" s="116" t="str">
        <f t="shared" si="306"/>
        <v>专属强化石2</v>
      </c>
      <c r="FS501" s="116">
        <f t="shared" si="307"/>
        <v>3</v>
      </c>
      <c r="FT501" s="116">
        <f t="shared" si="312"/>
        <v>0.11</v>
      </c>
      <c r="FU501" s="116">
        <f t="shared" si="313"/>
        <v>1</v>
      </c>
      <c r="FV501" s="116">
        <f t="shared" si="314"/>
        <v>14</v>
      </c>
      <c r="FW501" s="116">
        <f t="shared" si="315"/>
        <v>0</v>
      </c>
      <c r="FX501" s="116">
        <f t="shared" si="316"/>
        <v>1</v>
      </c>
      <c r="FY501" s="116">
        <f t="shared" si="317"/>
        <v>3</v>
      </c>
      <c r="FZ501" s="116">
        <f t="shared" si="318"/>
        <v>5.4300000000000001E-2</v>
      </c>
      <c r="GA501" s="116">
        <f t="shared" si="319"/>
        <v>1</v>
      </c>
      <c r="GB501" s="116">
        <f t="shared" si="320"/>
        <v>6</v>
      </c>
      <c r="GC501" s="116">
        <f t="shared" si="321"/>
        <v>0.2172</v>
      </c>
      <c r="GD501" s="116">
        <f t="shared" si="322"/>
        <v>1</v>
      </c>
      <c r="GE501" s="116">
        <f t="shared" si="323"/>
        <v>14</v>
      </c>
    </row>
    <row r="502" spans="164:187" ht="16.5" x14ac:dyDescent="0.2">
      <c r="FH502" s="116">
        <v>497</v>
      </c>
      <c r="FI502" s="116">
        <f t="shared" si="308"/>
        <v>15</v>
      </c>
      <c r="FJ502" s="116">
        <f t="shared" si="301"/>
        <v>7</v>
      </c>
      <c r="FK502" s="116" t="str">
        <f t="shared" si="309"/>
        <v>夏侯渊专属武器-魂珠-2 6级</v>
      </c>
      <c r="FL502" s="116">
        <f t="shared" si="310"/>
        <v>2</v>
      </c>
      <c r="FM502" s="116">
        <f t="shared" si="311"/>
        <v>6</v>
      </c>
      <c r="FN502" s="116" t="str">
        <f t="shared" si="302"/>
        <v>金币</v>
      </c>
      <c r="FO502" s="116">
        <f t="shared" si="303"/>
        <v>7000</v>
      </c>
      <c r="FP502" s="116" t="str">
        <f t="shared" si="304"/>
        <v>专属强化石1</v>
      </c>
      <c r="FQ502" s="116">
        <f t="shared" si="305"/>
        <v>12</v>
      </c>
      <c r="FR502" s="116" t="str">
        <f t="shared" si="306"/>
        <v>专属强化石2</v>
      </c>
      <c r="FS502" s="116">
        <f t="shared" si="307"/>
        <v>4</v>
      </c>
      <c r="FT502" s="116">
        <f t="shared" si="312"/>
        <v>0.09</v>
      </c>
      <c r="FU502" s="116">
        <f t="shared" si="313"/>
        <v>1</v>
      </c>
      <c r="FV502" s="116">
        <f t="shared" si="314"/>
        <v>17</v>
      </c>
      <c r="FW502" s="116">
        <f t="shared" si="315"/>
        <v>0</v>
      </c>
      <c r="FX502" s="116">
        <f t="shared" si="316"/>
        <v>1</v>
      </c>
      <c r="FY502" s="116">
        <f t="shared" si="317"/>
        <v>4</v>
      </c>
      <c r="FZ502" s="116">
        <f t="shared" si="318"/>
        <v>4.4600000000000001E-2</v>
      </c>
      <c r="GA502" s="116">
        <f t="shared" si="319"/>
        <v>1</v>
      </c>
      <c r="GB502" s="116">
        <f t="shared" si="320"/>
        <v>8</v>
      </c>
      <c r="GC502" s="116">
        <f t="shared" si="321"/>
        <v>0.1782</v>
      </c>
      <c r="GD502" s="116">
        <f t="shared" si="322"/>
        <v>1</v>
      </c>
      <c r="GE502" s="116">
        <f t="shared" si="323"/>
        <v>17</v>
      </c>
    </row>
    <row r="503" spans="164:187" ht="16.5" x14ac:dyDescent="0.2">
      <c r="FH503" s="116">
        <v>498</v>
      </c>
      <c r="FI503" s="116">
        <f t="shared" si="308"/>
        <v>16</v>
      </c>
      <c r="FJ503" s="116">
        <f t="shared" si="301"/>
        <v>7</v>
      </c>
      <c r="FK503" s="116" t="str">
        <f t="shared" si="309"/>
        <v>夏侯渊专属武器-魂珠-2 7级</v>
      </c>
      <c r="FL503" s="116">
        <f t="shared" si="310"/>
        <v>2</v>
      </c>
      <c r="FM503" s="116">
        <f t="shared" si="311"/>
        <v>7</v>
      </c>
      <c r="FN503" s="116" t="str">
        <f t="shared" si="302"/>
        <v>金币</v>
      </c>
      <c r="FO503" s="116">
        <f t="shared" si="303"/>
        <v>8000</v>
      </c>
      <c r="FP503" s="116" t="str">
        <f t="shared" si="304"/>
        <v>专属强化石1</v>
      </c>
      <c r="FQ503" s="116">
        <f t="shared" si="305"/>
        <v>15</v>
      </c>
      <c r="FR503" s="116" t="str">
        <f t="shared" si="306"/>
        <v>专属强化石2</v>
      </c>
      <c r="FS503" s="116">
        <f t="shared" si="307"/>
        <v>5</v>
      </c>
      <c r="FT503" s="116">
        <f t="shared" si="312"/>
        <v>7.0000000000000007E-2</v>
      </c>
      <c r="FU503" s="116">
        <f t="shared" si="313"/>
        <v>1</v>
      </c>
      <c r="FV503" s="116">
        <f t="shared" si="314"/>
        <v>22</v>
      </c>
      <c r="FW503" s="116">
        <f t="shared" si="315"/>
        <v>0</v>
      </c>
      <c r="FX503" s="116">
        <f t="shared" si="316"/>
        <v>1</v>
      </c>
      <c r="FY503" s="116">
        <f t="shared" si="317"/>
        <v>5</v>
      </c>
      <c r="FZ503" s="116">
        <f t="shared" si="318"/>
        <v>3.4500000000000003E-2</v>
      </c>
      <c r="GA503" s="116">
        <f t="shared" si="319"/>
        <v>1</v>
      </c>
      <c r="GB503" s="116">
        <f t="shared" si="320"/>
        <v>10</v>
      </c>
      <c r="GC503" s="116">
        <f t="shared" si="321"/>
        <v>0.13789999999999999</v>
      </c>
      <c r="GD503" s="116">
        <f t="shared" si="322"/>
        <v>1</v>
      </c>
      <c r="GE503" s="116">
        <f t="shared" si="323"/>
        <v>22</v>
      </c>
    </row>
    <row r="504" spans="164:187" ht="16.5" x14ac:dyDescent="0.2">
      <c r="FH504" s="116">
        <v>499</v>
      </c>
      <c r="FI504" s="116">
        <f t="shared" si="308"/>
        <v>17</v>
      </c>
      <c r="FJ504" s="116">
        <f t="shared" si="301"/>
        <v>7</v>
      </c>
      <c r="FK504" s="116" t="str">
        <f t="shared" si="309"/>
        <v>夏侯渊专属武器-魂珠-2 8级</v>
      </c>
      <c r="FL504" s="116">
        <f t="shared" si="310"/>
        <v>2</v>
      </c>
      <c r="FM504" s="116">
        <f t="shared" si="311"/>
        <v>8</v>
      </c>
      <c r="FN504" s="116" t="str">
        <f t="shared" si="302"/>
        <v>金币</v>
      </c>
      <c r="FO504" s="116">
        <f t="shared" si="303"/>
        <v>9000</v>
      </c>
      <c r="FP504" s="116" t="str">
        <f t="shared" si="304"/>
        <v>专属强化石1</v>
      </c>
      <c r="FQ504" s="116">
        <f t="shared" si="305"/>
        <v>18</v>
      </c>
      <c r="FR504" s="116" t="str">
        <f t="shared" si="306"/>
        <v>专属强化石2</v>
      </c>
      <c r="FS504" s="116">
        <f t="shared" si="307"/>
        <v>6</v>
      </c>
      <c r="FT504" s="116">
        <f t="shared" si="312"/>
        <v>0.05</v>
      </c>
      <c r="FU504" s="116">
        <f t="shared" si="313"/>
        <v>1</v>
      </c>
      <c r="FV504" s="116">
        <f t="shared" si="314"/>
        <v>29</v>
      </c>
      <c r="FW504" s="116">
        <f t="shared" si="315"/>
        <v>0</v>
      </c>
      <c r="FX504" s="116">
        <f t="shared" si="316"/>
        <v>1</v>
      </c>
      <c r="FY504" s="116">
        <f t="shared" si="317"/>
        <v>7</v>
      </c>
      <c r="FZ504" s="116">
        <f t="shared" si="318"/>
        <v>2.5600000000000001E-2</v>
      </c>
      <c r="GA504" s="116">
        <f t="shared" si="319"/>
        <v>1</v>
      </c>
      <c r="GB504" s="116">
        <f t="shared" si="320"/>
        <v>14</v>
      </c>
      <c r="GC504" s="116">
        <f t="shared" si="321"/>
        <v>0.1022</v>
      </c>
      <c r="GD504" s="116">
        <f t="shared" si="322"/>
        <v>1</v>
      </c>
      <c r="GE504" s="116">
        <f t="shared" si="323"/>
        <v>29</v>
      </c>
    </row>
    <row r="505" spans="164:187" ht="16.5" x14ac:dyDescent="0.2">
      <c r="FH505" s="116">
        <v>500</v>
      </c>
      <c r="FI505" s="116">
        <f t="shared" si="308"/>
        <v>18</v>
      </c>
      <c r="FJ505" s="116">
        <f t="shared" si="301"/>
        <v>7</v>
      </c>
      <c r="FK505" s="116" t="str">
        <f t="shared" si="309"/>
        <v>夏侯渊专属武器-魂珠-2 9级</v>
      </c>
      <c r="FL505" s="116">
        <f t="shared" si="310"/>
        <v>2</v>
      </c>
      <c r="FM505" s="116">
        <f t="shared" si="311"/>
        <v>9</v>
      </c>
      <c r="FN505" s="116" t="str">
        <f t="shared" si="302"/>
        <v>金币</v>
      </c>
      <c r="FO505" s="116">
        <f t="shared" si="303"/>
        <v>10000</v>
      </c>
      <c r="FP505" s="116" t="str">
        <f t="shared" si="304"/>
        <v>专属强化石1</v>
      </c>
      <c r="FQ505" s="116">
        <f t="shared" si="305"/>
        <v>24</v>
      </c>
      <c r="FR505" s="116" t="str">
        <f t="shared" si="306"/>
        <v>专属强化石2</v>
      </c>
      <c r="FS505" s="116">
        <f t="shared" si="307"/>
        <v>8</v>
      </c>
      <c r="FT505" s="116">
        <f t="shared" si="312"/>
        <v>0.04</v>
      </c>
      <c r="FU505" s="116">
        <f t="shared" si="313"/>
        <v>1</v>
      </c>
      <c r="FV505" s="116">
        <f t="shared" si="314"/>
        <v>36</v>
      </c>
      <c r="FW505" s="116">
        <f t="shared" si="315"/>
        <v>0</v>
      </c>
      <c r="FX505" s="116">
        <f t="shared" si="316"/>
        <v>1</v>
      </c>
      <c r="FY505" s="116">
        <f t="shared" si="317"/>
        <v>8</v>
      </c>
      <c r="FZ505" s="116">
        <f t="shared" si="318"/>
        <v>2.1100000000000001E-2</v>
      </c>
      <c r="GA505" s="116">
        <f t="shared" si="319"/>
        <v>1</v>
      </c>
      <c r="GB505" s="116">
        <f t="shared" si="320"/>
        <v>17</v>
      </c>
      <c r="GC505" s="116">
        <f t="shared" si="321"/>
        <v>8.4199999999999997E-2</v>
      </c>
      <c r="GD505" s="116">
        <f t="shared" si="322"/>
        <v>1</v>
      </c>
      <c r="GE505" s="116">
        <f t="shared" si="323"/>
        <v>36</v>
      </c>
    </row>
    <row r="506" spans="164:187" ht="16.5" x14ac:dyDescent="0.2">
      <c r="FH506" s="116">
        <v>501</v>
      </c>
      <c r="FI506" s="116">
        <f t="shared" si="308"/>
        <v>0</v>
      </c>
      <c r="FJ506" s="116">
        <f t="shared" si="301"/>
        <v>7</v>
      </c>
      <c r="FK506" s="116" t="str">
        <f t="shared" si="309"/>
        <v>夏侯渊专属武器-魂珠-3 0级</v>
      </c>
      <c r="FL506" s="116">
        <f t="shared" si="310"/>
        <v>3</v>
      </c>
      <c r="FM506" s="116">
        <f t="shared" si="311"/>
        <v>0</v>
      </c>
      <c r="FN506" s="116" t="str">
        <f t="shared" si="302"/>
        <v/>
      </c>
      <c r="FO506" s="116" t="str">
        <f t="shared" si="303"/>
        <v/>
      </c>
      <c r="FP506" s="116" t="str">
        <f t="shared" si="304"/>
        <v/>
      </c>
      <c r="FQ506" s="116" t="str">
        <f t="shared" si="305"/>
        <v/>
      </c>
      <c r="FR506" s="116" t="str">
        <f t="shared" si="306"/>
        <v/>
      </c>
      <c r="FS506" s="116" t="str">
        <f t="shared" si="307"/>
        <v/>
      </c>
      <c r="FT506" s="116" t="str">
        <f t="shared" si="312"/>
        <v/>
      </c>
      <c r="FU506" s="116" t="str">
        <f t="shared" si="313"/>
        <v/>
      </c>
      <c r="FV506" s="116" t="str">
        <f t="shared" si="314"/>
        <v/>
      </c>
      <c r="FW506" s="116" t="str">
        <f t="shared" si="315"/>
        <v/>
      </c>
      <c r="FX506" s="116" t="str">
        <f t="shared" si="316"/>
        <v/>
      </c>
      <c r="FY506" s="116" t="str">
        <f t="shared" si="317"/>
        <v/>
      </c>
      <c r="FZ506" s="116" t="str">
        <f t="shared" si="318"/>
        <v/>
      </c>
      <c r="GA506" s="116" t="str">
        <f t="shared" si="319"/>
        <v/>
      </c>
      <c r="GB506" s="116" t="str">
        <f t="shared" si="320"/>
        <v/>
      </c>
      <c r="GC506" s="116" t="str">
        <f t="shared" si="321"/>
        <v/>
      </c>
      <c r="GD506" s="116" t="str">
        <f t="shared" si="322"/>
        <v/>
      </c>
      <c r="GE506" s="116" t="str">
        <f t="shared" si="323"/>
        <v/>
      </c>
    </row>
    <row r="507" spans="164:187" ht="16.5" x14ac:dyDescent="0.2">
      <c r="FH507" s="116">
        <v>502</v>
      </c>
      <c r="FI507" s="116">
        <f t="shared" si="308"/>
        <v>19</v>
      </c>
      <c r="FJ507" s="116">
        <f t="shared" si="301"/>
        <v>7</v>
      </c>
      <c r="FK507" s="116" t="str">
        <f t="shared" si="309"/>
        <v>夏侯渊专属武器-魂珠-3 1级</v>
      </c>
      <c r="FL507" s="116">
        <f t="shared" si="310"/>
        <v>3</v>
      </c>
      <c r="FM507" s="116">
        <f t="shared" si="311"/>
        <v>1</v>
      </c>
      <c r="FN507" s="116" t="str">
        <f t="shared" si="302"/>
        <v>金币</v>
      </c>
      <c r="FO507" s="116">
        <f t="shared" si="303"/>
        <v>3000</v>
      </c>
      <c r="FP507" s="116" t="str">
        <f t="shared" si="304"/>
        <v>专属强化石1</v>
      </c>
      <c r="FQ507" s="116">
        <f t="shared" si="305"/>
        <v>4</v>
      </c>
      <c r="FR507" s="116" t="str">
        <f t="shared" si="306"/>
        <v>专属强化石2</v>
      </c>
      <c r="FS507" s="116">
        <f t="shared" si="307"/>
        <v>2</v>
      </c>
      <c r="FT507" s="116">
        <f t="shared" si="312"/>
        <v>0.23</v>
      </c>
      <c r="FU507" s="116">
        <f t="shared" si="313"/>
        <v>1</v>
      </c>
      <c r="FV507" s="116">
        <f t="shared" si="314"/>
        <v>6</v>
      </c>
      <c r="FW507" s="116">
        <f t="shared" si="315"/>
        <v>0</v>
      </c>
      <c r="FX507" s="116">
        <f t="shared" si="316"/>
        <v>1</v>
      </c>
      <c r="FY507" s="116">
        <f t="shared" si="317"/>
        <v>2</v>
      </c>
      <c r="FZ507" s="116">
        <f t="shared" si="318"/>
        <v>0.1158</v>
      </c>
      <c r="GA507" s="116">
        <f t="shared" si="319"/>
        <v>1</v>
      </c>
      <c r="GB507" s="116">
        <f t="shared" si="320"/>
        <v>3</v>
      </c>
      <c r="GC507" s="116">
        <f t="shared" si="321"/>
        <v>0.46329999999999999</v>
      </c>
      <c r="GD507" s="116">
        <f t="shared" si="322"/>
        <v>1</v>
      </c>
      <c r="GE507" s="116">
        <f t="shared" si="323"/>
        <v>6</v>
      </c>
    </row>
    <row r="508" spans="164:187" ht="16.5" x14ac:dyDescent="0.2">
      <c r="FH508" s="116">
        <v>503</v>
      </c>
      <c r="FI508" s="116">
        <f t="shared" si="308"/>
        <v>20</v>
      </c>
      <c r="FJ508" s="116">
        <f t="shared" si="301"/>
        <v>7</v>
      </c>
      <c r="FK508" s="116" t="str">
        <f t="shared" si="309"/>
        <v>夏侯渊专属武器-魂珠-3 2级</v>
      </c>
      <c r="FL508" s="116">
        <f t="shared" si="310"/>
        <v>3</v>
      </c>
      <c r="FM508" s="116">
        <f t="shared" si="311"/>
        <v>2</v>
      </c>
      <c r="FN508" s="116" t="str">
        <f t="shared" si="302"/>
        <v>金币</v>
      </c>
      <c r="FO508" s="116">
        <f t="shared" si="303"/>
        <v>4000</v>
      </c>
      <c r="FP508" s="116" t="str">
        <f t="shared" si="304"/>
        <v>专属强化石1</v>
      </c>
      <c r="FQ508" s="116">
        <f t="shared" si="305"/>
        <v>4</v>
      </c>
      <c r="FR508" s="116" t="str">
        <f t="shared" si="306"/>
        <v>专属强化石2</v>
      </c>
      <c r="FS508" s="116">
        <f t="shared" si="307"/>
        <v>2</v>
      </c>
      <c r="FT508" s="116">
        <f t="shared" si="312"/>
        <v>0.12</v>
      </c>
      <c r="FU508" s="116">
        <f t="shared" si="313"/>
        <v>1</v>
      </c>
      <c r="FV508" s="116">
        <f t="shared" si="314"/>
        <v>13</v>
      </c>
      <c r="FW508" s="116">
        <f t="shared" si="315"/>
        <v>0</v>
      </c>
      <c r="FX508" s="116">
        <f t="shared" si="316"/>
        <v>1</v>
      </c>
      <c r="FY508" s="116">
        <f t="shared" si="317"/>
        <v>3</v>
      </c>
      <c r="FZ508" s="116">
        <f t="shared" si="318"/>
        <v>5.79E-2</v>
      </c>
      <c r="GA508" s="116">
        <f t="shared" si="319"/>
        <v>1</v>
      </c>
      <c r="GB508" s="116">
        <f t="shared" si="320"/>
        <v>6</v>
      </c>
      <c r="GC508" s="116">
        <f t="shared" si="321"/>
        <v>0.23169999999999999</v>
      </c>
      <c r="GD508" s="116">
        <f t="shared" si="322"/>
        <v>1</v>
      </c>
      <c r="GE508" s="116">
        <f t="shared" si="323"/>
        <v>13</v>
      </c>
    </row>
    <row r="509" spans="164:187" ht="16.5" x14ac:dyDescent="0.2">
      <c r="FH509" s="116">
        <v>504</v>
      </c>
      <c r="FI509" s="116">
        <f t="shared" si="308"/>
        <v>21</v>
      </c>
      <c r="FJ509" s="116">
        <f t="shared" si="301"/>
        <v>7</v>
      </c>
      <c r="FK509" s="116" t="str">
        <f t="shared" si="309"/>
        <v>夏侯渊专属武器-魂珠-3 3级</v>
      </c>
      <c r="FL509" s="116">
        <f t="shared" si="310"/>
        <v>3</v>
      </c>
      <c r="FM509" s="116">
        <f t="shared" si="311"/>
        <v>3</v>
      </c>
      <c r="FN509" s="116" t="str">
        <f t="shared" si="302"/>
        <v>金币</v>
      </c>
      <c r="FO509" s="116">
        <f t="shared" si="303"/>
        <v>5000</v>
      </c>
      <c r="FP509" s="116" t="str">
        <f t="shared" si="304"/>
        <v>专属强化石1</v>
      </c>
      <c r="FQ509" s="116">
        <f t="shared" si="305"/>
        <v>6</v>
      </c>
      <c r="FR509" s="116" t="str">
        <f t="shared" si="306"/>
        <v>专属强化石2</v>
      </c>
      <c r="FS509" s="116">
        <f t="shared" si="307"/>
        <v>3</v>
      </c>
      <c r="FT509" s="116">
        <f t="shared" si="312"/>
        <v>0.12</v>
      </c>
      <c r="FU509" s="116">
        <f t="shared" si="313"/>
        <v>1</v>
      </c>
      <c r="FV509" s="116">
        <f t="shared" si="314"/>
        <v>13</v>
      </c>
      <c r="FW509" s="116">
        <f t="shared" si="315"/>
        <v>0</v>
      </c>
      <c r="FX509" s="116">
        <f t="shared" si="316"/>
        <v>1</v>
      </c>
      <c r="FY509" s="116">
        <f t="shared" si="317"/>
        <v>3</v>
      </c>
      <c r="FZ509" s="116">
        <f t="shared" si="318"/>
        <v>5.79E-2</v>
      </c>
      <c r="GA509" s="116">
        <f t="shared" si="319"/>
        <v>1</v>
      </c>
      <c r="GB509" s="116">
        <f t="shared" si="320"/>
        <v>6</v>
      </c>
      <c r="GC509" s="116">
        <f t="shared" si="321"/>
        <v>0.23169999999999999</v>
      </c>
      <c r="GD509" s="116">
        <f t="shared" si="322"/>
        <v>1</v>
      </c>
      <c r="GE509" s="116">
        <f t="shared" si="323"/>
        <v>13</v>
      </c>
    </row>
    <row r="510" spans="164:187" ht="16.5" x14ac:dyDescent="0.2">
      <c r="FH510" s="116">
        <v>505</v>
      </c>
      <c r="FI510" s="116">
        <f t="shared" si="308"/>
        <v>22</v>
      </c>
      <c r="FJ510" s="116">
        <f t="shared" si="301"/>
        <v>7</v>
      </c>
      <c r="FK510" s="116" t="str">
        <f t="shared" si="309"/>
        <v>夏侯渊专属武器-魂珠-3 4级</v>
      </c>
      <c r="FL510" s="116">
        <f t="shared" si="310"/>
        <v>3</v>
      </c>
      <c r="FM510" s="116">
        <f t="shared" si="311"/>
        <v>4</v>
      </c>
      <c r="FN510" s="116" t="str">
        <f t="shared" si="302"/>
        <v>金币</v>
      </c>
      <c r="FO510" s="116">
        <f t="shared" si="303"/>
        <v>6000</v>
      </c>
      <c r="FP510" s="116" t="str">
        <f t="shared" si="304"/>
        <v>专属强化石1</v>
      </c>
      <c r="FQ510" s="116">
        <f t="shared" si="305"/>
        <v>6</v>
      </c>
      <c r="FR510" s="116" t="str">
        <f t="shared" si="306"/>
        <v>专属强化石2</v>
      </c>
      <c r="FS510" s="116">
        <f t="shared" si="307"/>
        <v>3</v>
      </c>
      <c r="FT510" s="116">
        <f t="shared" si="312"/>
        <v>7.0000000000000007E-2</v>
      </c>
      <c r="FU510" s="116">
        <f t="shared" si="313"/>
        <v>1</v>
      </c>
      <c r="FV510" s="116">
        <f t="shared" si="314"/>
        <v>22</v>
      </c>
      <c r="FW510" s="116">
        <f t="shared" si="315"/>
        <v>0</v>
      </c>
      <c r="FX510" s="116">
        <f t="shared" si="316"/>
        <v>1</v>
      </c>
      <c r="FY510" s="116">
        <f t="shared" si="317"/>
        <v>5</v>
      </c>
      <c r="FZ510" s="116">
        <f t="shared" si="318"/>
        <v>3.4700000000000002E-2</v>
      </c>
      <c r="GA510" s="116">
        <f t="shared" si="319"/>
        <v>1</v>
      </c>
      <c r="GB510" s="116">
        <f t="shared" si="320"/>
        <v>10</v>
      </c>
      <c r="GC510" s="116">
        <f t="shared" si="321"/>
        <v>0.13900000000000001</v>
      </c>
      <c r="GD510" s="116">
        <f t="shared" si="322"/>
        <v>1</v>
      </c>
      <c r="GE510" s="116">
        <f t="shared" si="323"/>
        <v>22</v>
      </c>
    </row>
    <row r="511" spans="164:187" ht="16.5" x14ac:dyDescent="0.2">
      <c r="FH511" s="116">
        <v>506</v>
      </c>
      <c r="FI511" s="116">
        <f t="shared" si="308"/>
        <v>23</v>
      </c>
      <c r="FJ511" s="116">
        <f t="shared" si="301"/>
        <v>7</v>
      </c>
      <c r="FK511" s="116" t="str">
        <f t="shared" si="309"/>
        <v>夏侯渊专属武器-魂珠-3 5级</v>
      </c>
      <c r="FL511" s="116">
        <f t="shared" si="310"/>
        <v>3</v>
      </c>
      <c r="FM511" s="116">
        <f t="shared" si="311"/>
        <v>5</v>
      </c>
      <c r="FN511" s="116" t="str">
        <f t="shared" si="302"/>
        <v>金币</v>
      </c>
      <c r="FO511" s="116">
        <f t="shared" si="303"/>
        <v>7000</v>
      </c>
      <c r="FP511" s="116" t="str">
        <f t="shared" si="304"/>
        <v>专属强化石1</v>
      </c>
      <c r="FQ511" s="116">
        <f t="shared" si="305"/>
        <v>8</v>
      </c>
      <c r="FR511" s="116" t="str">
        <f t="shared" si="306"/>
        <v>专属强化石2</v>
      </c>
      <c r="FS511" s="116">
        <f t="shared" si="307"/>
        <v>4</v>
      </c>
      <c r="FT511" s="116">
        <f t="shared" si="312"/>
        <v>0.06</v>
      </c>
      <c r="FU511" s="116">
        <f t="shared" si="313"/>
        <v>1</v>
      </c>
      <c r="FV511" s="116">
        <f t="shared" si="314"/>
        <v>26</v>
      </c>
      <c r="FW511" s="116">
        <f t="shared" si="315"/>
        <v>0</v>
      </c>
      <c r="FX511" s="116">
        <f t="shared" si="316"/>
        <v>1</v>
      </c>
      <c r="FY511" s="116">
        <f t="shared" si="317"/>
        <v>6</v>
      </c>
      <c r="FZ511" s="116">
        <f t="shared" si="318"/>
        <v>2.9000000000000001E-2</v>
      </c>
      <c r="GA511" s="116">
        <f t="shared" si="319"/>
        <v>1</v>
      </c>
      <c r="GB511" s="116">
        <f t="shared" si="320"/>
        <v>12</v>
      </c>
      <c r="GC511" s="116">
        <f t="shared" si="321"/>
        <v>0.1158</v>
      </c>
      <c r="GD511" s="116">
        <f t="shared" si="322"/>
        <v>1</v>
      </c>
      <c r="GE511" s="116">
        <f t="shared" si="323"/>
        <v>26</v>
      </c>
    </row>
    <row r="512" spans="164:187" ht="16.5" x14ac:dyDescent="0.2">
      <c r="FH512" s="116">
        <v>507</v>
      </c>
      <c r="FI512" s="116">
        <f t="shared" si="308"/>
        <v>24</v>
      </c>
      <c r="FJ512" s="116">
        <f t="shared" si="301"/>
        <v>7</v>
      </c>
      <c r="FK512" s="116" t="str">
        <f t="shared" si="309"/>
        <v>夏侯渊专属武器-魂珠-3 6级</v>
      </c>
      <c r="FL512" s="116">
        <f t="shared" si="310"/>
        <v>3</v>
      </c>
      <c r="FM512" s="116">
        <f t="shared" si="311"/>
        <v>6</v>
      </c>
      <c r="FN512" s="116" t="str">
        <f t="shared" si="302"/>
        <v>金币</v>
      </c>
      <c r="FO512" s="116">
        <f t="shared" si="303"/>
        <v>8000</v>
      </c>
      <c r="FP512" s="116" t="str">
        <f t="shared" si="304"/>
        <v>专属强化石1</v>
      </c>
      <c r="FQ512" s="116">
        <f t="shared" si="305"/>
        <v>10</v>
      </c>
      <c r="FR512" s="116" t="str">
        <f t="shared" si="306"/>
        <v>专属强化石2</v>
      </c>
      <c r="FS512" s="116">
        <f t="shared" si="307"/>
        <v>5</v>
      </c>
      <c r="FT512" s="116">
        <f t="shared" si="312"/>
        <v>0.04</v>
      </c>
      <c r="FU512" s="116">
        <f t="shared" si="313"/>
        <v>1</v>
      </c>
      <c r="FV512" s="116">
        <f t="shared" si="314"/>
        <v>34</v>
      </c>
      <c r="FW512" s="116">
        <f t="shared" si="315"/>
        <v>0</v>
      </c>
      <c r="FX512" s="116">
        <f t="shared" si="316"/>
        <v>1</v>
      </c>
      <c r="FY512" s="116">
        <f t="shared" si="317"/>
        <v>8</v>
      </c>
      <c r="FZ512" s="116">
        <f t="shared" si="318"/>
        <v>2.23E-2</v>
      </c>
      <c r="GA512" s="116">
        <f t="shared" si="319"/>
        <v>1</v>
      </c>
      <c r="GB512" s="116">
        <f t="shared" si="320"/>
        <v>16</v>
      </c>
      <c r="GC512" s="116">
        <f t="shared" si="321"/>
        <v>8.9099999999999999E-2</v>
      </c>
      <c r="GD512" s="116">
        <f t="shared" si="322"/>
        <v>1</v>
      </c>
      <c r="GE512" s="116">
        <f t="shared" si="323"/>
        <v>34</v>
      </c>
    </row>
    <row r="513" spans="164:187" ht="16.5" x14ac:dyDescent="0.2">
      <c r="FH513" s="116">
        <v>508</v>
      </c>
      <c r="FI513" s="116">
        <f t="shared" si="308"/>
        <v>25</v>
      </c>
      <c r="FJ513" s="116">
        <f t="shared" si="301"/>
        <v>7</v>
      </c>
      <c r="FK513" s="116" t="str">
        <f t="shared" si="309"/>
        <v>夏侯渊专属武器-魂珠-3 7级</v>
      </c>
      <c r="FL513" s="116">
        <f t="shared" si="310"/>
        <v>3</v>
      </c>
      <c r="FM513" s="116">
        <f t="shared" si="311"/>
        <v>7</v>
      </c>
      <c r="FN513" s="116" t="str">
        <f t="shared" si="302"/>
        <v>金币</v>
      </c>
      <c r="FO513" s="116">
        <f t="shared" si="303"/>
        <v>9000</v>
      </c>
      <c r="FP513" s="116" t="str">
        <f t="shared" si="304"/>
        <v>专属强化石1</v>
      </c>
      <c r="FQ513" s="116">
        <f t="shared" si="305"/>
        <v>12</v>
      </c>
      <c r="FR513" s="116" t="str">
        <f t="shared" si="306"/>
        <v>专属强化石2</v>
      </c>
      <c r="FS513" s="116">
        <f t="shared" si="307"/>
        <v>6</v>
      </c>
      <c r="FT513" s="116">
        <f t="shared" si="312"/>
        <v>0.03</v>
      </c>
      <c r="FU513" s="116">
        <f t="shared" si="313"/>
        <v>1</v>
      </c>
      <c r="FV513" s="116">
        <f t="shared" si="314"/>
        <v>45</v>
      </c>
      <c r="FW513" s="116">
        <f t="shared" si="315"/>
        <v>0</v>
      </c>
      <c r="FX513" s="116">
        <f t="shared" si="316"/>
        <v>1</v>
      </c>
      <c r="FY513" s="116">
        <f t="shared" si="317"/>
        <v>11</v>
      </c>
      <c r="FZ513" s="116">
        <f t="shared" si="318"/>
        <v>1.6500000000000001E-2</v>
      </c>
      <c r="GA513" s="116">
        <f t="shared" si="319"/>
        <v>1</v>
      </c>
      <c r="GB513" s="116">
        <f t="shared" si="320"/>
        <v>21</v>
      </c>
      <c r="GC513" s="116">
        <f t="shared" si="321"/>
        <v>6.6199999999999995E-2</v>
      </c>
      <c r="GD513" s="116">
        <f t="shared" si="322"/>
        <v>1</v>
      </c>
      <c r="GE513" s="116">
        <f t="shared" si="323"/>
        <v>45</v>
      </c>
    </row>
    <row r="514" spans="164:187" ht="16.5" x14ac:dyDescent="0.2">
      <c r="FH514" s="116">
        <v>509</v>
      </c>
      <c r="FI514" s="116">
        <f t="shared" si="308"/>
        <v>26</v>
      </c>
      <c r="FJ514" s="116">
        <f t="shared" si="301"/>
        <v>7</v>
      </c>
      <c r="FK514" s="116" t="str">
        <f t="shared" si="309"/>
        <v>夏侯渊专属武器-魂珠-3 8级</v>
      </c>
      <c r="FL514" s="116">
        <f t="shared" si="310"/>
        <v>3</v>
      </c>
      <c r="FM514" s="116">
        <f t="shared" si="311"/>
        <v>8</v>
      </c>
      <c r="FN514" s="116" t="str">
        <f t="shared" si="302"/>
        <v>金币</v>
      </c>
      <c r="FO514" s="116">
        <f t="shared" si="303"/>
        <v>10000</v>
      </c>
      <c r="FP514" s="116" t="str">
        <f t="shared" si="304"/>
        <v>专属强化石1</v>
      </c>
      <c r="FQ514" s="116">
        <f t="shared" si="305"/>
        <v>16</v>
      </c>
      <c r="FR514" s="116" t="str">
        <f t="shared" si="306"/>
        <v>专属强化石2</v>
      </c>
      <c r="FS514" s="116">
        <f t="shared" si="307"/>
        <v>8</v>
      </c>
      <c r="FT514" s="116">
        <f t="shared" si="312"/>
        <v>0.03</v>
      </c>
      <c r="FU514" s="116">
        <f t="shared" si="313"/>
        <v>1</v>
      </c>
      <c r="FV514" s="116">
        <f t="shared" si="314"/>
        <v>55</v>
      </c>
      <c r="FW514" s="116">
        <f t="shared" si="315"/>
        <v>0</v>
      </c>
      <c r="FX514" s="116">
        <f t="shared" si="316"/>
        <v>1</v>
      </c>
      <c r="FY514" s="116">
        <f t="shared" si="317"/>
        <v>13</v>
      </c>
      <c r="FZ514" s="116">
        <f t="shared" si="318"/>
        <v>1.3599999999999999E-2</v>
      </c>
      <c r="GA514" s="116">
        <f t="shared" si="319"/>
        <v>1</v>
      </c>
      <c r="GB514" s="116">
        <f t="shared" si="320"/>
        <v>26</v>
      </c>
      <c r="GC514" s="116">
        <f t="shared" si="321"/>
        <v>5.45E-2</v>
      </c>
      <c r="GD514" s="116">
        <f t="shared" si="322"/>
        <v>1</v>
      </c>
      <c r="GE514" s="116">
        <f t="shared" si="323"/>
        <v>55</v>
      </c>
    </row>
    <row r="515" spans="164:187" ht="16.5" x14ac:dyDescent="0.2">
      <c r="FH515" s="116">
        <v>510</v>
      </c>
      <c r="FI515" s="116">
        <f t="shared" si="308"/>
        <v>27</v>
      </c>
      <c r="FJ515" s="116">
        <f t="shared" si="301"/>
        <v>7</v>
      </c>
      <c r="FK515" s="116" t="str">
        <f t="shared" si="309"/>
        <v>夏侯渊专属武器-魂珠-3 9级</v>
      </c>
      <c r="FL515" s="116">
        <f t="shared" si="310"/>
        <v>3</v>
      </c>
      <c r="FM515" s="116">
        <f t="shared" si="311"/>
        <v>9</v>
      </c>
      <c r="FN515" s="116" t="str">
        <f t="shared" si="302"/>
        <v>金币</v>
      </c>
      <c r="FO515" s="116">
        <f t="shared" si="303"/>
        <v>11000</v>
      </c>
      <c r="FP515" s="116" t="str">
        <f t="shared" si="304"/>
        <v>专属强化石1</v>
      </c>
      <c r="FQ515" s="116">
        <f t="shared" si="305"/>
        <v>20</v>
      </c>
      <c r="FR515" s="116" t="str">
        <f t="shared" si="306"/>
        <v>专属强化石2</v>
      </c>
      <c r="FS515" s="116">
        <f t="shared" si="307"/>
        <v>10</v>
      </c>
      <c r="FT515" s="116">
        <f t="shared" si="312"/>
        <v>0.02</v>
      </c>
      <c r="FU515" s="116">
        <f t="shared" si="313"/>
        <v>1</v>
      </c>
      <c r="FV515" s="116">
        <f t="shared" si="314"/>
        <v>71</v>
      </c>
      <c r="FW515" s="116">
        <f t="shared" si="315"/>
        <v>0</v>
      </c>
      <c r="FX515" s="116">
        <f t="shared" si="316"/>
        <v>1</v>
      </c>
      <c r="FY515" s="116">
        <f t="shared" si="317"/>
        <v>17</v>
      </c>
      <c r="FZ515" s="116">
        <f t="shared" si="318"/>
        <v>1.0500000000000001E-2</v>
      </c>
      <c r="GA515" s="116">
        <f t="shared" si="319"/>
        <v>1</v>
      </c>
      <c r="GB515" s="116">
        <f t="shared" si="320"/>
        <v>33</v>
      </c>
      <c r="GC515" s="116">
        <f t="shared" si="321"/>
        <v>4.2099999999999999E-2</v>
      </c>
      <c r="GD515" s="116">
        <f t="shared" si="322"/>
        <v>1</v>
      </c>
      <c r="GE515" s="116">
        <f t="shared" si="323"/>
        <v>71</v>
      </c>
    </row>
    <row r="516" spans="164:187" ht="16.5" x14ac:dyDescent="0.2">
      <c r="FH516" s="116">
        <v>511</v>
      </c>
      <c r="FI516" s="116">
        <f t="shared" si="308"/>
        <v>0</v>
      </c>
      <c r="FJ516" s="116">
        <f t="shared" si="301"/>
        <v>7</v>
      </c>
      <c r="FK516" s="116" t="str">
        <f t="shared" si="309"/>
        <v>夏侯渊专属武器-魂珠-4 0级</v>
      </c>
      <c r="FL516" s="116">
        <f t="shared" si="310"/>
        <v>4</v>
      </c>
      <c r="FM516" s="116">
        <f t="shared" si="311"/>
        <v>0</v>
      </c>
      <c r="FN516" s="116" t="str">
        <f t="shared" si="302"/>
        <v/>
      </c>
      <c r="FO516" s="116" t="str">
        <f t="shared" si="303"/>
        <v/>
      </c>
      <c r="FP516" s="116" t="str">
        <f t="shared" si="304"/>
        <v/>
      </c>
      <c r="FQ516" s="116" t="str">
        <f t="shared" si="305"/>
        <v/>
      </c>
      <c r="FR516" s="116" t="str">
        <f t="shared" si="306"/>
        <v/>
      </c>
      <c r="FS516" s="116" t="str">
        <f t="shared" si="307"/>
        <v/>
      </c>
      <c r="FT516" s="116" t="str">
        <f t="shared" si="312"/>
        <v/>
      </c>
      <c r="FU516" s="116" t="str">
        <f t="shared" si="313"/>
        <v/>
      </c>
      <c r="FV516" s="116" t="str">
        <f t="shared" si="314"/>
        <v/>
      </c>
      <c r="FW516" s="116" t="str">
        <f t="shared" si="315"/>
        <v/>
      </c>
      <c r="FX516" s="116" t="str">
        <f t="shared" si="316"/>
        <v/>
      </c>
      <c r="FY516" s="116" t="str">
        <f t="shared" si="317"/>
        <v/>
      </c>
      <c r="FZ516" s="116" t="str">
        <f t="shared" si="318"/>
        <v/>
      </c>
      <c r="GA516" s="116" t="str">
        <f t="shared" si="319"/>
        <v/>
      </c>
      <c r="GB516" s="116" t="str">
        <f t="shared" si="320"/>
        <v/>
      </c>
      <c r="GC516" s="116" t="str">
        <f t="shared" si="321"/>
        <v/>
      </c>
      <c r="GD516" s="116" t="str">
        <f t="shared" si="322"/>
        <v/>
      </c>
      <c r="GE516" s="116" t="str">
        <f t="shared" si="323"/>
        <v/>
      </c>
    </row>
    <row r="517" spans="164:187" ht="16.5" x14ac:dyDescent="0.2">
      <c r="FH517" s="116">
        <v>512</v>
      </c>
      <c r="FI517" s="116">
        <f t="shared" si="308"/>
        <v>28</v>
      </c>
      <c r="FJ517" s="116">
        <f t="shared" si="301"/>
        <v>7</v>
      </c>
      <c r="FK517" s="116" t="str">
        <f t="shared" si="309"/>
        <v>夏侯渊专属武器-魂珠-4 1级</v>
      </c>
      <c r="FL517" s="116">
        <f t="shared" si="310"/>
        <v>4</v>
      </c>
      <c r="FM517" s="116">
        <f t="shared" si="311"/>
        <v>1</v>
      </c>
      <c r="FN517" s="116" t="str">
        <f t="shared" si="302"/>
        <v>金币</v>
      </c>
      <c r="FO517" s="116">
        <f t="shared" si="303"/>
        <v>4000</v>
      </c>
      <c r="FP517" s="116" t="str">
        <f t="shared" si="304"/>
        <v>专属强化石2</v>
      </c>
      <c r="FQ517" s="116">
        <f t="shared" si="305"/>
        <v>3</v>
      </c>
      <c r="FR517" s="116" t="str">
        <f t="shared" si="306"/>
        <v>专属强化石3</v>
      </c>
      <c r="FS517" s="116">
        <f t="shared" si="307"/>
        <v>1</v>
      </c>
      <c r="FT517" s="116">
        <f t="shared" si="312"/>
        <v>0.19</v>
      </c>
      <c r="FU517" s="116">
        <f t="shared" si="313"/>
        <v>1</v>
      </c>
      <c r="FV517" s="116">
        <f t="shared" si="314"/>
        <v>8</v>
      </c>
      <c r="FW517" s="116">
        <f t="shared" si="315"/>
        <v>0</v>
      </c>
      <c r="FX517" s="116">
        <f t="shared" si="316"/>
        <v>1</v>
      </c>
      <c r="FY517" s="116">
        <f t="shared" si="317"/>
        <v>2</v>
      </c>
      <c r="FZ517" s="116">
        <f t="shared" si="318"/>
        <v>9.2600000000000002E-2</v>
      </c>
      <c r="GA517" s="116">
        <f t="shared" si="319"/>
        <v>1</v>
      </c>
      <c r="GB517" s="116">
        <f t="shared" si="320"/>
        <v>4</v>
      </c>
      <c r="GC517" s="116">
        <f t="shared" si="321"/>
        <v>0.37019999999999997</v>
      </c>
      <c r="GD517" s="116">
        <f t="shared" si="322"/>
        <v>1</v>
      </c>
      <c r="GE517" s="116">
        <f t="shared" si="323"/>
        <v>8</v>
      </c>
    </row>
    <row r="518" spans="164:187" ht="16.5" x14ac:dyDescent="0.2">
      <c r="FH518" s="116">
        <v>513</v>
      </c>
      <c r="FI518" s="116">
        <f t="shared" si="308"/>
        <v>29</v>
      </c>
      <c r="FJ518" s="116">
        <f t="shared" si="301"/>
        <v>7</v>
      </c>
      <c r="FK518" s="116" t="str">
        <f t="shared" si="309"/>
        <v>夏侯渊专属武器-魂珠-4 2级</v>
      </c>
      <c r="FL518" s="116">
        <f t="shared" si="310"/>
        <v>4</v>
      </c>
      <c r="FM518" s="116">
        <f t="shared" si="311"/>
        <v>2</v>
      </c>
      <c r="FN518" s="116" t="str">
        <f t="shared" si="302"/>
        <v>金币</v>
      </c>
      <c r="FO518" s="116">
        <f t="shared" si="303"/>
        <v>5000</v>
      </c>
      <c r="FP518" s="116" t="str">
        <f t="shared" si="304"/>
        <v>专属强化石2</v>
      </c>
      <c r="FQ518" s="116">
        <f t="shared" si="305"/>
        <v>3</v>
      </c>
      <c r="FR518" s="116" t="str">
        <f t="shared" si="306"/>
        <v>专属强化石3</v>
      </c>
      <c r="FS518" s="116">
        <f t="shared" si="307"/>
        <v>1</v>
      </c>
      <c r="FT518" s="116">
        <f t="shared" si="312"/>
        <v>0.09</v>
      </c>
      <c r="FU518" s="116">
        <f t="shared" si="313"/>
        <v>1</v>
      </c>
      <c r="FV518" s="116">
        <f t="shared" si="314"/>
        <v>16</v>
      </c>
      <c r="FW518" s="116">
        <f t="shared" si="315"/>
        <v>0</v>
      </c>
      <c r="FX518" s="116">
        <f t="shared" si="316"/>
        <v>1</v>
      </c>
      <c r="FY518" s="116">
        <f t="shared" si="317"/>
        <v>4</v>
      </c>
      <c r="FZ518" s="116">
        <f t="shared" si="318"/>
        <v>4.6300000000000001E-2</v>
      </c>
      <c r="GA518" s="116">
        <f t="shared" si="319"/>
        <v>1</v>
      </c>
      <c r="GB518" s="116">
        <f t="shared" si="320"/>
        <v>8</v>
      </c>
      <c r="GC518" s="116">
        <f t="shared" si="321"/>
        <v>0.18509999999999999</v>
      </c>
      <c r="GD518" s="116">
        <f t="shared" si="322"/>
        <v>1</v>
      </c>
      <c r="GE518" s="116">
        <f t="shared" si="323"/>
        <v>16</v>
      </c>
    </row>
    <row r="519" spans="164:187" ht="16.5" x14ac:dyDescent="0.2">
      <c r="FH519" s="116">
        <v>514</v>
      </c>
      <c r="FI519" s="116">
        <f t="shared" si="308"/>
        <v>30</v>
      </c>
      <c r="FJ519" s="116">
        <f t="shared" ref="FJ519:FJ582" si="324">INT((FH519-1)/80+1)</f>
        <v>7</v>
      </c>
      <c r="FK519" s="116" t="str">
        <f t="shared" si="309"/>
        <v>夏侯渊专属武器-魂珠-4 3级</v>
      </c>
      <c r="FL519" s="116">
        <f t="shared" si="310"/>
        <v>4</v>
      </c>
      <c r="FM519" s="116">
        <f t="shared" si="311"/>
        <v>3</v>
      </c>
      <c r="FN519" s="116" t="str">
        <f t="shared" ref="FN519:FN582" si="325">IF($FM519&gt;0,IF(INDEX($EC$6:$EC$77,$FI519)&gt;=FN$3,INDEX(ED$6:ED$77,$FI519),""),"")</f>
        <v>金币</v>
      </c>
      <c r="FO519" s="116">
        <f t="shared" ref="FO519:FO582" si="326">IF($FM519&gt;0,IF(INDEX($EC$6:$EC$77,$FI519)&gt;=FO$3,INDEX(EE$6:EE$77,$FI519),""),"")</f>
        <v>6000</v>
      </c>
      <c r="FP519" s="116" t="str">
        <f t="shared" ref="FP519:FP582" si="327">IF($FM519&gt;0,IF(INDEX($EC$6:$EC$77,$FI519)&gt;=FP$3,INDEX(EF$6:EF$77,$FI519),""),"")</f>
        <v>专属强化石2</v>
      </c>
      <c r="FQ519" s="116">
        <f t="shared" ref="FQ519:FQ582" si="328">IF($FM519&gt;0,IF(INDEX($EC$6:$EC$77,$FI519)&gt;=FQ$3,INDEX(EG$6:EG$77,$FI519),""),"")</f>
        <v>3</v>
      </c>
      <c r="FR519" s="116" t="str">
        <f t="shared" ref="FR519:FR582" si="329">IF($FM519&gt;0,IF(INDEX($EC$6:$EC$77,$FI519)&gt;=FR$3,INDEX(EH$6:EH$77,$FI519),""),"")</f>
        <v>专属强化石3</v>
      </c>
      <c r="FS519" s="116">
        <f t="shared" ref="FS519:FS582" si="330">IF($FM519&gt;0,IF(INDEX($EC$6:$EC$77,$FI519)&gt;=FS$3,INDEX(EI$6:EI$77,$FI519),""),"")</f>
        <v>1</v>
      </c>
      <c r="FT519" s="116">
        <f t="shared" si="312"/>
        <v>0.06</v>
      </c>
      <c r="FU519" s="116">
        <f t="shared" si="313"/>
        <v>1</v>
      </c>
      <c r="FV519" s="116">
        <f t="shared" si="314"/>
        <v>24</v>
      </c>
      <c r="FW519" s="116">
        <f t="shared" si="315"/>
        <v>0</v>
      </c>
      <c r="FX519" s="116">
        <f t="shared" si="316"/>
        <v>1</v>
      </c>
      <c r="FY519" s="116">
        <f t="shared" si="317"/>
        <v>6</v>
      </c>
      <c r="FZ519" s="116">
        <f t="shared" si="318"/>
        <v>3.09E-2</v>
      </c>
      <c r="GA519" s="116">
        <f t="shared" si="319"/>
        <v>1</v>
      </c>
      <c r="GB519" s="116">
        <f t="shared" si="320"/>
        <v>11</v>
      </c>
      <c r="GC519" s="116">
        <f t="shared" si="321"/>
        <v>0.1234</v>
      </c>
      <c r="GD519" s="116">
        <f t="shared" si="322"/>
        <v>1</v>
      </c>
      <c r="GE519" s="116">
        <f t="shared" si="323"/>
        <v>24</v>
      </c>
    </row>
    <row r="520" spans="164:187" ht="16.5" x14ac:dyDescent="0.2">
      <c r="FH520" s="116">
        <v>515</v>
      </c>
      <c r="FI520" s="116">
        <f t="shared" si="308"/>
        <v>31</v>
      </c>
      <c r="FJ520" s="116">
        <f t="shared" si="324"/>
        <v>7</v>
      </c>
      <c r="FK520" s="116" t="str">
        <f t="shared" si="309"/>
        <v>夏侯渊专属武器-魂珠-4 4级</v>
      </c>
      <c r="FL520" s="116">
        <f t="shared" si="310"/>
        <v>4</v>
      </c>
      <c r="FM520" s="116">
        <f t="shared" si="311"/>
        <v>4</v>
      </c>
      <c r="FN520" s="116" t="str">
        <f t="shared" si="325"/>
        <v>金币</v>
      </c>
      <c r="FO520" s="116">
        <f t="shared" si="326"/>
        <v>7000</v>
      </c>
      <c r="FP520" s="116" t="str">
        <f t="shared" si="327"/>
        <v>专属强化石2</v>
      </c>
      <c r="FQ520" s="116">
        <f t="shared" si="328"/>
        <v>6</v>
      </c>
      <c r="FR520" s="116" t="str">
        <f t="shared" si="329"/>
        <v>专属强化石3</v>
      </c>
      <c r="FS520" s="116">
        <f t="shared" si="330"/>
        <v>2</v>
      </c>
      <c r="FT520" s="116">
        <f t="shared" si="312"/>
        <v>7.0000000000000007E-2</v>
      </c>
      <c r="FU520" s="116">
        <f t="shared" si="313"/>
        <v>1</v>
      </c>
      <c r="FV520" s="116">
        <f t="shared" si="314"/>
        <v>20</v>
      </c>
      <c r="FW520" s="116">
        <f t="shared" si="315"/>
        <v>0</v>
      </c>
      <c r="FX520" s="116">
        <f t="shared" si="316"/>
        <v>1</v>
      </c>
      <c r="FY520" s="116">
        <f t="shared" si="317"/>
        <v>5</v>
      </c>
      <c r="FZ520" s="116">
        <f t="shared" si="318"/>
        <v>3.6999999999999998E-2</v>
      </c>
      <c r="GA520" s="116">
        <f t="shared" si="319"/>
        <v>1</v>
      </c>
      <c r="GB520" s="116">
        <f t="shared" si="320"/>
        <v>9</v>
      </c>
      <c r="GC520" s="116">
        <f t="shared" si="321"/>
        <v>0.14810000000000001</v>
      </c>
      <c r="GD520" s="116">
        <f t="shared" si="322"/>
        <v>1</v>
      </c>
      <c r="GE520" s="116">
        <f t="shared" si="323"/>
        <v>20</v>
      </c>
    </row>
    <row r="521" spans="164:187" ht="16.5" x14ac:dyDescent="0.2">
      <c r="FH521" s="116">
        <v>516</v>
      </c>
      <c r="FI521" s="116">
        <f t="shared" si="308"/>
        <v>32</v>
      </c>
      <c r="FJ521" s="116">
        <f t="shared" si="324"/>
        <v>7</v>
      </c>
      <c r="FK521" s="116" t="str">
        <f t="shared" si="309"/>
        <v>夏侯渊专属武器-魂珠-4 5级</v>
      </c>
      <c r="FL521" s="116">
        <f t="shared" si="310"/>
        <v>4</v>
      </c>
      <c r="FM521" s="116">
        <f t="shared" si="311"/>
        <v>5</v>
      </c>
      <c r="FN521" s="116" t="str">
        <f t="shared" si="325"/>
        <v>金币</v>
      </c>
      <c r="FO521" s="116">
        <f t="shared" si="326"/>
        <v>8000</v>
      </c>
      <c r="FP521" s="116" t="str">
        <f t="shared" si="327"/>
        <v>专属强化石2</v>
      </c>
      <c r="FQ521" s="116">
        <f t="shared" si="328"/>
        <v>6</v>
      </c>
      <c r="FR521" s="116" t="str">
        <f t="shared" si="329"/>
        <v>专属强化石3</v>
      </c>
      <c r="FS521" s="116">
        <f t="shared" si="330"/>
        <v>2</v>
      </c>
      <c r="FT521" s="116">
        <f t="shared" si="312"/>
        <v>0.05</v>
      </c>
      <c r="FU521" s="116">
        <f t="shared" si="313"/>
        <v>1</v>
      </c>
      <c r="FV521" s="116">
        <f t="shared" si="314"/>
        <v>32</v>
      </c>
      <c r="FW521" s="116">
        <f t="shared" si="315"/>
        <v>0</v>
      </c>
      <c r="FX521" s="116">
        <f t="shared" si="316"/>
        <v>1</v>
      </c>
      <c r="FY521" s="116">
        <f t="shared" si="317"/>
        <v>8</v>
      </c>
      <c r="FZ521" s="116">
        <f t="shared" si="318"/>
        <v>2.3099999999999999E-2</v>
      </c>
      <c r="GA521" s="116">
        <f t="shared" si="319"/>
        <v>1</v>
      </c>
      <c r="GB521" s="116">
        <f t="shared" si="320"/>
        <v>15</v>
      </c>
      <c r="GC521" s="116">
        <f t="shared" si="321"/>
        <v>9.2600000000000002E-2</v>
      </c>
      <c r="GD521" s="116">
        <f t="shared" si="322"/>
        <v>1</v>
      </c>
      <c r="GE521" s="116">
        <f t="shared" si="323"/>
        <v>32</v>
      </c>
    </row>
    <row r="522" spans="164:187" ht="16.5" x14ac:dyDescent="0.2">
      <c r="FH522" s="116">
        <v>517</v>
      </c>
      <c r="FI522" s="116">
        <f t="shared" si="308"/>
        <v>33</v>
      </c>
      <c r="FJ522" s="116">
        <f t="shared" si="324"/>
        <v>7</v>
      </c>
      <c r="FK522" s="116" t="str">
        <f t="shared" si="309"/>
        <v>夏侯渊专属武器-魂珠-4 6级</v>
      </c>
      <c r="FL522" s="116">
        <f t="shared" si="310"/>
        <v>4</v>
      </c>
      <c r="FM522" s="116">
        <f t="shared" si="311"/>
        <v>6</v>
      </c>
      <c r="FN522" s="116" t="str">
        <f t="shared" si="325"/>
        <v>金币</v>
      </c>
      <c r="FO522" s="116">
        <f t="shared" si="326"/>
        <v>9000</v>
      </c>
      <c r="FP522" s="116" t="str">
        <f t="shared" si="327"/>
        <v>专属强化石2</v>
      </c>
      <c r="FQ522" s="116">
        <f t="shared" si="328"/>
        <v>6</v>
      </c>
      <c r="FR522" s="116" t="str">
        <f t="shared" si="329"/>
        <v>专属强化石3</v>
      </c>
      <c r="FS522" s="116">
        <f t="shared" si="330"/>
        <v>2</v>
      </c>
      <c r="FT522" s="116">
        <f t="shared" si="312"/>
        <v>0.03</v>
      </c>
      <c r="FU522" s="116">
        <f t="shared" si="313"/>
        <v>1</v>
      </c>
      <c r="FV522" s="116">
        <f t="shared" si="314"/>
        <v>53</v>
      </c>
      <c r="FW522" s="116">
        <f t="shared" si="315"/>
        <v>0</v>
      </c>
      <c r="FX522" s="116">
        <f t="shared" si="316"/>
        <v>1</v>
      </c>
      <c r="FY522" s="116">
        <f t="shared" si="317"/>
        <v>12</v>
      </c>
      <c r="FZ522" s="116">
        <f t="shared" si="318"/>
        <v>1.4200000000000001E-2</v>
      </c>
      <c r="GA522" s="116">
        <f t="shared" si="319"/>
        <v>1</v>
      </c>
      <c r="GB522" s="116">
        <f t="shared" si="320"/>
        <v>25</v>
      </c>
      <c r="GC522" s="116">
        <f t="shared" si="321"/>
        <v>5.7000000000000002E-2</v>
      </c>
      <c r="GD522" s="116">
        <f t="shared" si="322"/>
        <v>1</v>
      </c>
      <c r="GE522" s="116">
        <f t="shared" si="323"/>
        <v>53</v>
      </c>
    </row>
    <row r="523" spans="164:187" ht="16.5" x14ac:dyDescent="0.2">
      <c r="FH523" s="116">
        <v>518</v>
      </c>
      <c r="FI523" s="116">
        <f t="shared" si="308"/>
        <v>34</v>
      </c>
      <c r="FJ523" s="116">
        <f t="shared" si="324"/>
        <v>7</v>
      </c>
      <c r="FK523" s="116" t="str">
        <f t="shared" si="309"/>
        <v>夏侯渊专属武器-魂珠-4 7级</v>
      </c>
      <c r="FL523" s="116">
        <f t="shared" si="310"/>
        <v>4</v>
      </c>
      <c r="FM523" s="116">
        <f t="shared" si="311"/>
        <v>7</v>
      </c>
      <c r="FN523" s="116" t="str">
        <f t="shared" si="325"/>
        <v>金币</v>
      </c>
      <c r="FO523" s="116">
        <f t="shared" si="326"/>
        <v>10000</v>
      </c>
      <c r="FP523" s="116" t="str">
        <f t="shared" si="327"/>
        <v>专属强化石2</v>
      </c>
      <c r="FQ523" s="116">
        <f t="shared" si="328"/>
        <v>10</v>
      </c>
      <c r="FR523" s="116" t="str">
        <f t="shared" si="329"/>
        <v>专属强化石3</v>
      </c>
      <c r="FS523" s="116">
        <f t="shared" si="330"/>
        <v>3</v>
      </c>
      <c r="FT523" s="116">
        <f t="shared" si="312"/>
        <v>0.03</v>
      </c>
      <c r="FU523" s="116">
        <f t="shared" si="313"/>
        <v>1</v>
      </c>
      <c r="FV523" s="116">
        <f t="shared" si="314"/>
        <v>57</v>
      </c>
      <c r="FW523" s="116">
        <f t="shared" si="315"/>
        <v>0</v>
      </c>
      <c r="FX523" s="116">
        <f t="shared" si="316"/>
        <v>1</v>
      </c>
      <c r="FY523" s="116">
        <f t="shared" si="317"/>
        <v>13</v>
      </c>
      <c r="FZ523" s="116">
        <f t="shared" si="318"/>
        <v>1.32E-2</v>
      </c>
      <c r="GA523" s="116">
        <f t="shared" si="319"/>
        <v>1</v>
      </c>
      <c r="GB523" s="116">
        <f t="shared" si="320"/>
        <v>26</v>
      </c>
      <c r="GC523" s="116">
        <f t="shared" si="321"/>
        <v>5.2900000000000003E-2</v>
      </c>
      <c r="GD523" s="116">
        <f t="shared" si="322"/>
        <v>1</v>
      </c>
      <c r="GE523" s="116">
        <f t="shared" si="323"/>
        <v>57</v>
      </c>
    </row>
    <row r="524" spans="164:187" ht="16.5" x14ac:dyDescent="0.2">
      <c r="FH524" s="116">
        <v>519</v>
      </c>
      <c r="FI524" s="116">
        <f t="shared" si="308"/>
        <v>35</v>
      </c>
      <c r="FJ524" s="116">
        <f t="shared" si="324"/>
        <v>7</v>
      </c>
      <c r="FK524" s="116" t="str">
        <f t="shared" si="309"/>
        <v>夏侯渊专属武器-魂珠-4 8级</v>
      </c>
      <c r="FL524" s="116">
        <f t="shared" si="310"/>
        <v>4</v>
      </c>
      <c r="FM524" s="116">
        <f t="shared" si="311"/>
        <v>8</v>
      </c>
      <c r="FN524" s="116" t="str">
        <f t="shared" si="325"/>
        <v>金币</v>
      </c>
      <c r="FO524" s="116">
        <f t="shared" si="326"/>
        <v>11000</v>
      </c>
      <c r="FP524" s="116" t="str">
        <f t="shared" si="327"/>
        <v>专属强化石2</v>
      </c>
      <c r="FQ524" s="116">
        <f t="shared" si="328"/>
        <v>13</v>
      </c>
      <c r="FR524" s="116" t="str">
        <f t="shared" si="329"/>
        <v>专属强化石3</v>
      </c>
      <c r="FS524" s="116">
        <f t="shared" si="330"/>
        <v>4</v>
      </c>
      <c r="FT524" s="116">
        <f t="shared" si="312"/>
        <v>0.02</v>
      </c>
      <c r="FU524" s="116">
        <f t="shared" si="313"/>
        <v>1</v>
      </c>
      <c r="FV524" s="116">
        <f t="shared" si="314"/>
        <v>69</v>
      </c>
      <c r="FW524" s="116">
        <f t="shared" si="315"/>
        <v>0</v>
      </c>
      <c r="FX524" s="116">
        <f t="shared" si="316"/>
        <v>1</v>
      </c>
      <c r="FY524" s="116">
        <f t="shared" si="317"/>
        <v>16</v>
      </c>
      <c r="FZ524" s="116">
        <f t="shared" si="318"/>
        <v>1.09E-2</v>
      </c>
      <c r="GA524" s="116">
        <f t="shared" si="319"/>
        <v>1</v>
      </c>
      <c r="GB524" s="116">
        <f t="shared" si="320"/>
        <v>32</v>
      </c>
      <c r="GC524" s="116">
        <f t="shared" si="321"/>
        <v>4.36E-2</v>
      </c>
      <c r="GD524" s="116">
        <f t="shared" si="322"/>
        <v>1</v>
      </c>
      <c r="GE524" s="116">
        <f t="shared" si="323"/>
        <v>69</v>
      </c>
    </row>
    <row r="525" spans="164:187" ht="16.5" x14ac:dyDescent="0.2">
      <c r="FH525" s="116">
        <v>520</v>
      </c>
      <c r="FI525" s="116">
        <f t="shared" si="308"/>
        <v>36</v>
      </c>
      <c r="FJ525" s="116">
        <f t="shared" si="324"/>
        <v>7</v>
      </c>
      <c r="FK525" s="116" t="str">
        <f t="shared" si="309"/>
        <v>夏侯渊专属武器-魂珠-4 9级</v>
      </c>
      <c r="FL525" s="116">
        <f t="shared" si="310"/>
        <v>4</v>
      </c>
      <c r="FM525" s="116">
        <f t="shared" si="311"/>
        <v>9</v>
      </c>
      <c r="FN525" s="116" t="str">
        <f t="shared" si="325"/>
        <v>金币</v>
      </c>
      <c r="FO525" s="116">
        <f t="shared" si="326"/>
        <v>12000</v>
      </c>
      <c r="FP525" s="116" t="str">
        <f t="shared" si="327"/>
        <v>专属强化石2</v>
      </c>
      <c r="FQ525" s="116">
        <f t="shared" si="328"/>
        <v>19</v>
      </c>
      <c r="FR525" s="116" t="str">
        <f t="shared" si="329"/>
        <v>专属强化石3</v>
      </c>
      <c r="FS525" s="116">
        <f t="shared" si="330"/>
        <v>6</v>
      </c>
      <c r="FT525" s="116">
        <f t="shared" si="312"/>
        <v>0.02</v>
      </c>
      <c r="FU525" s="116">
        <f t="shared" si="313"/>
        <v>1</v>
      </c>
      <c r="FV525" s="116">
        <f t="shared" si="314"/>
        <v>74</v>
      </c>
      <c r="FW525" s="116">
        <f t="shared" si="315"/>
        <v>0</v>
      </c>
      <c r="FX525" s="116">
        <f t="shared" si="316"/>
        <v>1</v>
      </c>
      <c r="FY525" s="116">
        <f t="shared" si="317"/>
        <v>17</v>
      </c>
      <c r="FZ525" s="116">
        <f t="shared" si="318"/>
        <v>1.01E-2</v>
      </c>
      <c r="GA525" s="116">
        <f t="shared" si="319"/>
        <v>1</v>
      </c>
      <c r="GB525" s="116">
        <f t="shared" si="320"/>
        <v>35</v>
      </c>
      <c r="GC525" s="116">
        <f t="shared" si="321"/>
        <v>4.0399999999999998E-2</v>
      </c>
      <c r="GD525" s="116">
        <f t="shared" si="322"/>
        <v>1</v>
      </c>
      <c r="GE525" s="116">
        <f t="shared" si="323"/>
        <v>74</v>
      </c>
    </row>
    <row r="526" spans="164:187" ht="16.5" x14ac:dyDescent="0.2">
      <c r="FH526" s="116">
        <v>521</v>
      </c>
      <c r="FI526" s="116">
        <f t="shared" si="308"/>
        <v>0</v>
      </c>
      <c r="FJ526" s="116">
        <f t="shared" si="324"/>
        <v>7</v>
      </c>
      <c r="FK526" s="116" t="str">
        <f t="shared" si="309"/>
        <v>夏侯渊专属武器-魂珠-5 0级</v>
      </c>
      <c r="FL526" s="116">
        <f t="shared" si="310"/>
        <v>5</v>
      </c>
      <c r="FM526" s="116">
        <f t="shared" si="311"/>
        <v>0</v>
      </c>
      <c r="FN526" s="116" t="str">
        <f t="shared" si="325"/>
        <v/>
      </c>
      <c r="FO526" s="116" t="str">
        <f t="shared" si="326"/>
        <v/>
      </c>
      <c r="FP526" s="116" t="str">
        <f t="shared" si="327"/>
        <v/>
      </c>
      <c r="FQ526" s="116" t="str">
        <f t="shared" si="328"/>
        <v/>
      </c>
      <c r="FR526" s="116" t="str">
        <f t="shared" si="329"/>
        <v/>
      </c>
      <c r="FS526" s="116" t="str">
        <f t="shared" si="330"/>
        <v/>
      </c>
      <c r="FT526" s="116" t="str">
        <f t="shared" si="312"/>
        <v/>
      </c>
      <c r="FU526" s="116" t="str">
        <f t="shared" si="313"/>
        <v/>
      </c>
      <c r="FV526" s="116" t="str">
        <f t="shared" si="314"/>
        <v/>
      </c>
      <c r="FW526" s="116" t="str">
        <f t="shared" si="315"/>
        <v/>
      </c>
      <c r="FX526" s="116" t="str">
        <f t="shared" si="316"/>
        <v/>
      </c>
      <c r="FY526" s="116" t="str">
        <f t="shared" si="317"/>
        <v/>
      </c>
      <c r="FZ526" s="116" t="str">
        <f t="shared" si="318"/>
        <v/>
      </c>
      <c r="GA526" s="116" t="str">
        <f t="shared" si="319"/>
        <v/>
      </c>
      <c r="GB526" s="116" t="str">
        <f t="shared" si="320"/>
        <v/>
      </c>
      <c r="GC526" s="116" t="str">
        <f t="shared" si="321"/>
        <v/>
      </c>
      <c r="GD526" s="116" t="str">
        <f t="shared" si="322"/>
        <v/>
      </c>
      <c r="GE526" s="116" t="str">
        <f t="shared" si="323"/>
        <v/>
      </c>
    </row>
    <row r="527" spans="164:187" ht="16.5" x14ac:dyDescent="0.2">
      <c r="FH527" s="116">
        <v>522</v>
      </c>
      <c r="FI527" s="116">
        <f t="shared" si="308"/>
        <v>37</v>
      </c>
      <c r="FJ527" s="116">
        <f t="shared" si="324"/>
        <v>7</v>
      </c>
      <c r="FK527" s="116" t="str">
        <f t="shared" si="309"/>
        <v>夏侯渊专属武器-魂珠-5 1级</v>
      </c>
      <c r="FL527" s="116">
        <f t="shared" si="310"/>
        <v>5</v>
      </c>
      <c r="FM527" s="116">
        <f t="shared" si="311"/>
        <v>1</v>
      </c>
      <c r="FN527" s="116" t="str">
        <f t="shared" si="325"/>
        <v>金币</v>
      </c>
      <c r="FO527" s="116">
        <f t="shared" si="326"/>
        <v>5000</v>
      </c>
      <c r="FP527" s="116" t="str">
        <f t="shared" si="327"/>
        <v>专属强化石2</v>
      </c>
      <c r="FQ527" s="116">
        <f t="shared" si="328"/>
        <v>4</v>
      </c>
      <c r="FR527" s="116" t="str">
        <f t="shared" si="329"/>
        <v>专属强化石3</v>
      </c>
      <c r="FS527" s="116">
        <f t="shared" si="330"/>
        <v>2</v>
      </c>
      <c r="FT527" s="116">
        <f t="shared" si="312"/>
        <v>0.19</v>
      </c>
      <c r="FU527" s="116">
        <f t="shared" si="313"/>
        <v>1</v>
      </c>
      <c r="FV527" s="116">
        <f t="shared" si="314"/>
        <v>8</v>
      </c>
      <c r="FW527" s="116">
        <f t="shared" si="315"/>
        <v>0</v>
      </c>
      <c r="FX527" s="116">
        <f t="shared" si="316"/>
        <v>1</v>
      </c>
      <c r="FY527" s="116">
        <f t="shared" si="317"/>
        <v>2</v>
      </c>
      <c r="FZ527" s="116">
        <f t="shared" si="318"/>
        <v>9.2600000000000002E-2</v>
      </c>
      <c r="GA527" s="116">
        <f t="shared" si="319"/>
        <v>1</v>
      </c>
      <c r="GB527" s="116">
        <f t="shared" si="320"/>
        <v>4</v>
      </c>
      <c r="GC527" s="116">
        <f t="shared" si="321"/>
        <v>0.37019999999999997</v>
      </c>
      <c r="GD527" s="116">
        <f t="shared" si="322"/>
        <v>1</v>
      </c>
      <c r="GE527" s="116">
        <f t="shared" si="323"/>
        <v>8</v>
      </c>
    </row>
    <row r="528" spans="164:187" ht="16.5" x14ac:dyDescent="0.2">
      <c r="FH528" s="116">
        <v>523</v>
      </c>
      <c r="FI528" s="116">
        <f t="shared" si="308"/>
        <v>38</v>
      </c>
      <c r="FJ528" s="116">
        <f t="shared" si="324"/>
        <v>7</v>
      </c>
      <c r="FK528" s="116" t="str">
        <f t="shared" si="309"/>
        <v>夏侯渊专属武器-魂珠-5 2级</v>
      </c>
      <c r="FL528" s="116">
        <f t="shared" si="310"/>
        <v>5</v>
      </c>
      <c r="FM528" s="116">
        <f t="shared" si="311"/>
        <v>2</v>
      </c>
      <c r="FN528" s="116" t="str">
        <f t="shared" si="325"/>
        <v>金币</v>
      </c>
      <c r="FO528" s="116">
        <f t="shared" si="326"/>
        <v>6000</v>
      </c>
      <c r="FP528" s="116" t="str">
        <f t="shared" si="327"/>
        <v>专属强化石2</v>
      </c>
      <c r="FQ528" s="116">
        <f t="shared" si="328"/>
        <v>4</v>
      </c>
      <c r="FR528" s="116" t="str">
        <f t="shared" si="329"/>
        <v>专属强化石3</v>
      </c>
      <c r="FS528" s="116">
        <f t="shared" si="330"/>
        <v>2</v>
      </c>
      <c r="FT528" s="116">
        <f t="shared" si="312"/>
        <v>0.09</v>
      </c>
      <c r="FU528" s="116">
        <f t="shared" si="313"/>
        <v>1</v>
      </c>
      <c r="FV528" s="116">
        <f t="shared" si="314"/>
        <v>16</v>
      </c>
      <c r="FW528" s="116">
        <f t="shared" si="315"/>
        <v>0</v>
      </c>
      <c r="FX528" s="116">
        <f t="shared" si="316"/>
        <v>1</v>
      </c>
      <c r="FY528" s="116">
        <f t="shared" si="317"/>
        <v>4</v>
      </c>
      <c r="FZ528" s="116">
        <f t="shared" si="318"/>
        <v>4.6300000000000001E-2</v>
      </c>
      <c r="GA528" s="116">
        <f t="shared" si="319"/>
        <v>1</v>
      </c>
      <c r="GB528" s="116">
        <f t="shared" si="320"/>
        <v>8</v>
      </c>
      <c r="GC528" s="116">
        <f t="shared" si="321"/>
        <v>0.18509999999999999</v>
      </c>
      <c r="GD528" s="116">
        <f t="shared" si="322"/>
        <v>1</v>
      </c>
      <c r="GE528" s="116">
        <f t="shared" si="323"/>
        <v>16</v>
      </c>
    </row>
    <row r="529" spans="164:187" ht="16.5" x14ac:dyDescent="0.2">
      <c r="FH529" s="116">
        <v>524</v>
      </c>
      <c r="FI529" s="116">
        <f t="shared" si="308"/>
        <v>39</v>
      </c>
      <c r="FJ529" s="116">
        <f t="shared" si="324"/>
        <v>7</v>
      </c>
      <c r="FK529" s="116" t="str">
        <f t="shared" si="309"/>
        <v>夏侯渊专属武器-魂珠-5 3级</v>
      </c>
      <c r="FL529" s="116">
        <f t="shared" si="310"/>
        <v>5</v>
      </c>
      <c r="FM529" s="116">
        <f t="shared" si="311"/>
        <v>3</v>
      </c>
      <c r="FN529" s="116" t="str">
        <f t="shared" si="325"/>
        <v>金币</v>
      </c>
      <c r="FO529" s="116">
        <f t="shared" si="326"/>
        <v>7000</v>
      </c>
      <c r="FP529" s="116" t="str">
        <f t="shared" si="327"/>
        <v>专属强化石2</v>
      </c>
      <c r="FQ529" s="116">
        <f t="shared" si="328"/>
        <v>4</v>
      </c>
      <c r="FR529" s="116" t="str">
        <f t="shared" si="329"/>
        <v>专属强化石3</v>
      </c>
      <c r="FS529" s="116">
        <f t="shared" si="330"/>
        <v>2</v>
      </c>
      <c r="FT529" s="116">
        <f t="shared" si="312"/>
        <v>0.06</v>
      </c>
      <c r="FU529" s="116">
        <f t="shared" si="313"/>
        <v>1</v>
      </c>
      <c r="FV529" s="116">
        <f t="shared" si="314"/>
        <v>24</v>
      </c>
      <c r="FW529" s="116">
        <f t="shared" si="315"/>
        <v>0</v>
      </c>
      <c r="FX529" s="116">
        <f t="shared" si="316"/>
        <v>1</v>
      </c>
      <c r="FY529" s="116">
        <f t="shared" si="317"/>
        <v>6</v>
      </c>
      <c r="FZ529" s="116">
        <f t="shared" si="318"/>
        <v>3.09E-2</v>
      </c>
      <c r="GA529" s="116">
        <f t="shared" si="319"/>
        <v>1</v>
      </c>
      <c r="GB529" s="116">
        <f t="shared" si="320"/>
        <v>11</v>
      </c>
      <c r="GC529" s="116">
        <f t="shared" si="321"/>
        <v>0.1234</v>
      </c>
      <c r="GD529" s="116">
        <f t="shared" si="322"/>
        <v>1</v>
      </c>
      <c r="GE529" s="116">
        <f t="shared" si="323"/>
        <v>24</v>
      </c>
    </row>
    <row r="530" spans="164:187" ht="16.5" x14ac:dyDescent="0.2">
      <c r="FH530" s="116">
        <v>525</v>
      </c>
      <c r="FI530" s="116">
        <f t="shared" si="308"/>
        <v>40</v>
      </c>
      <c r="FJ530" s="116">
        <f t="shared" si="324"/>
        <v>7</v>
      </c>
      <c r="FK530" s="116" t="str">
        <f t="shared" si="309"/>
        <v>夏侯渊专属武器-魂珠-5 4级</v>
      </c>
      <c r="FL530" s="116">
        <f t="shared" si="310"/>
        <v>5</v>
      </c>
      <c r="FM530" s="116">
        <f t="shared" si="311"/>
        <v>4</v>
      </c>
      <c r="FN530" s="116" t="str">
        <f t="shared" si="325"/>
        <v>金币</v>
      </c>
      <c r="FO530" s="116">
        <f t="shared" si="326"/>
        <v>8000</v>
      </c>
      <c r="FP530" s="116" t="str">
        <f t="shared" si="327"/>
        <v>专属强化石2</v>
      </c>
      <c r="FQ530" s="116">
        <f t="shared" si="328"/>
        <v>6</v>
      </c>
      <c r="FR530" s="116" t="str">
        <f t="shared" si="329"/>
        <v>专属强化石3</v>
      </c>
      <c r="FS530" s="116">
        <f t="shared" si="330"/>
        <v>3</v>
      </c>
      <c r="FT530" s="116">
        <f t="shared" si="312"/>
        <v>0.06</v>
      </c>
      <c r="FU530" s="116">
        <f t="shared" si="313"/>
        <v>1</v>
      </c>
      <c r="FV530" s="116">
        <f t="shared" si="314"/>
        <v>27</v>
      </c>
      <c r="FW530" s="116">
        <f t="shared" si="315"/>
        <v>0</v>
      </c>
      <c r="FX530" s="116">
        <f t="shared" si="316"/>
        <v>1</v>
      </c>
      <c r="FY530" s="116">
        <f t="shared" si="317"/>
        <v>6</v>
      </c>
      <c r="FZ530" s="116">
        <f t="shared" si="318"/>
        <v>2.7799999999999998E-2</v>
      </c>
      <c r="GA530" s="116">
        <f t="shared" si="319"/>
        <v>1</v>
      </c>
      <c r="GB530" s="116">
        <f t="shared" si="320"/>
        <v>13</v>
      </c>
      <c r="GC530" s="116">
        <f t="shared" si="321"/>
        <v>0.1111</v>
      </c>
      <c r="GD530" s="116">
        <f t="shared" si="322"/>
        <v>1</v>
      </c>
      <c r="GE530" s="116">
        <f t="shared" si="323"/>
        <v>27</v>
      </c>
    </row>
    <row r="531" spans="164:187" ht="16.5" x14ac:dyDescent="0.2">
      <c r="FH531" s="116">
        <v>526</v>
      </c>
      <c r="FI531" s="116">
        <f t="shared" si="308"/>
        <v>41</v>
      </c>
      <c r="FJ531" s="116">
        <f t="shared" si="324"/>
        <v>7</v>
      </c>
      <c r="FK531" s="116" t="str">
        <f t="shared" si="309"/>
        <v>夏侯渊专属武器-魂珠-5 5级</v>
      </c>
      <c r="FL531" s="116">
        <f t="shared" si="310"/>
        <v>5</v>
      </c>
      <c r="FM531" s="116">
        <f t="shared" si="311"/>
        <v>5</v>
      </c>
      <c r="FN531" s="116" t="str">
        <f t="shared" si="325"/>
        <v>金币</v>
      </c>
      <c r="FO531" s="116">
        <f t="shared" si="326"/>
        <v>9000</v>
      </c>
      <c r="FP531" s="116" t="str">
        <f t="shared" si="327"/>
        <v>专属强化石2</v>
      </c>
      <c r="FQ531" s="116">
        <f t="shared" si="328"/>
        <v>6</v>
      </c>
      <c r="FR531" s="116" t="str">
        <f t="shared" si="329"/>
        <v>专属强化石3</v>
      </c>
      <c r="FS531" s="116">
        <f t="shared" si="330"/>
        <v>3</v>
      </c>
      <c r="FT531" s="116">
        <f t="shared" si="312"/>
        <v>0.03</v>
      </c>
      <c r="FU531" s="116">
        <f t="shared" si="313"/>
        <v>1</v>
      </c>
      <c r="FV531" s="116">
        <f t="shared" si="314"/>
        <v>43</v>
      </c>
      <c r="FW531" s="116">
        <f t="shared" si="315"/>
        <v>0</v>
      </c>
      <c r="FX531" s="116">
        <f t="shared" si="316"/>
        <v>1</v>
      </c>
      <c r="FY531" s="116">
        <f t="shared" si="317"/>
        <v>10</v>
      </c>
      <c r="FZ531" s="116">
        <f t="shared" si="318"/>
        <v>1.7399999999999999E-2</v>
      </c>
      <c r="GA531" s="116">
        <f t="shared" si="319"/>
        <v>1</v>
      </c>
      <c r="GB531" s="116">
        <f t="shared" si="320"/>
        <v>20</v>
      </c>
      <c r="GC531" s="116">
        <f t="shared" si="321"/>
        <v>6.9400000000000003E-2</v>
      </c>
      <c r="GD531" s="116">
        <f t="shared" si="322"/>
        <v>1</v>
      </c>
      <c r="GE531" s="116">
        <f t="shared" si="323"/>
        <v>43</v>
      </c>
    </row>
    <row r="532" spans="164:187" ht="16.5" x14ac:dyDescent="0.2">
      <c r="FH532" s="116">
        <v>527</v>
      </c>
      <c r="FI532" s="116">
        <f t="shared" si="308"/>
        <v>42</v>
      </c>
      <c r="FJ532" s="116">
        <f t="shared" si="324"/>
        <v>7</v>
      </c>
      <c r="FK532" s="116" t="str">
        <f t="shared" si="309"/>
        <v>夏侯渊专属武器-魂珠-5 6级</v>
      </c>
      <c r="FL532" s="116">
        <f t="shared" si="310"/>
        <v>5</v>
      </c>
      <c r="FM532" s="116">
        <f t="shared" si="311"/>
        <v>6</v>
      </c>
      <c r="FN532" s="116" t="str">
        <f t="shared" si="325"/>
        <v>金币</v>
      </c>
      <c r="FO532" s="116">
        <f t="shared" si="326"/>
        <v>10000</v>
      </c>
      <c r="FP532" s="116" t="str">
        <f t="shared" si="327"/>
        <v>专属强化石2</v>
      </c>
      <c r="FQ532" s="116">
        <f t="shared" si="328"/>
        <v>9</v>
      </c>
      <c r="FR532" s="116" t="str">
        <f t="shared" si="329"/>
        <v>专属强化石3</v>
      </c>
      <c r="FS532" s="116">
        <f t="shared" si="330"/>
        <v>5</v>
      </c>
      <c r="FT532" s="116">
        <f t="shared" si="312"/>
        <v>0.04</v>
      </c>
      <c r="FU532" s="116">
        <f t="shared" si="313"/>
        <v>1</v>
      </c>
      <c r="FV532" s="116">
        <f t="shared" si="314"/>
        <v>42</v>
      </c>
      <c r="FW532" s="116">
        <f t="shared" si="315"/>
        <v>0</v>
      </c>
      <c r="FX532" s="116">
        <f t="shared" si="316"/>
        <v>1</v>
      </c>
      <c r="FY532" s="116">
        <f t="shared" si="317"/>
        <v>10</v>
      </c>
      <c r="FZ532" s="116">
        <f t="shared" si="318"/>
        <v>1.78E-2</v>
      </c>
      <c r="GA532" s="116">
        <f t="shared" si="319"/>
        <v>1</v>
      </c>
      <c r="GB532" s="116">
        <f t="shared" si="320"/>
        <v>20</v>
      </c>
      <c r="GC532" s="116">
        <f t="shared" si="321"/>
        <v>7.1199999999999999E-2</v>
      </c>
      <c r="GD532" s="116">
        <f t="shared" si="322"/>
        <v>1</v>
      </c>
      <c r="GE532" s="116">
        <f t="shared" si="323"/>
        <v>42</v>
      </c>
    </row>
    <row r="533" spans="164:187" ht="16.5" x14ac:dyDescent="0.2">
      <c r="FH533" s="116">
        <v>528</v>
      </c>
      <c r="FI533" s="116">
        <f t="shared" si="308"/>
        <v>43</v>
      </c>
      <c r="FJ533" s="116">
        <f t="shared" si="324"/>
        <v>7</v>
      </c>
      <c r="FK533" s="116" t="str">
        <f t="shared" si="309"/>
        <v>夏侯渊专属武器-魂珠-5 7级</v>
      </c>
      <c r="FL533" s="116">
        <f t="shared" si="310"/>
        <v>5</v>
      </c>
      <c r="FM533" s="116">
        <f t="shared" si="311"/>
        <v>7</v>
      </c>
      <c r="FN533" s="116" t="str">
        <f t="shared" si="325"/>
        <v>金币</v>
      </c>
      <c r="FO533" s="116">
        <f t="shared" si="326"/>
        <v>11000</v>
      </c>
      <c r="FP533" s="116" t="str">
        <f t="shared" si="327"/>
        <v>专属强化石2</v>
      </c>
      <c r="FQ533" s="116">
        <f t="shared" si="328"/>
        <v>9</v>
      </c>
      <c r="FR533" s="116" t="str">
        <f t="shared" si="329"/>
        <v>专属强化石3</v>
      </c>
      <c r="FS533" s="116">
        <f t="shared" si="330"/>
        <v>5</v>
      </c>
      <c r="FT533" s="116">
        <f t="shared" si="312"/>
        <v>0.02</v>
      </c>
      <c r="FU533" s="116">
        <f t="shared" si="313"/>
        <v>1</v>
      </c>
      <c r="FV533" s="116">
        <f t="shared" si="314"/>
        <v>68</v>
      </c>
      <c r="FW533" s="116">
        <f t="shared" si="315"/>
        <v>0</v>
      </c>
      <c r="FX533" s="116">
        <f t="shared" si="316"/>
        <v>1</v>
      </c>
      <c r="FY533" s="116">
        <f t="shared" si="317"/>
        <v>16</v>
      </c>
      <c r="FZ533" s="116">
        <f t="shared" si="318"/>
        <v>1.0999999999999999E-2</v>
      </c>
      <c r="GA533" s="116">
        <f t="shared" si="319"/>
        <v>1</v>
      </c>
      <c r="GB533" s="116">
        <f t="shared" si="320"/>
        <v>32</v>
      </c>
      <c r="GC533" s="116">
        <f t="shared" si="321"/>
        <v>4.41E-2</v>
      </c>
      <c r="GD533" s="116">
        <f t="shared" si="322"/>
        <v>1</v>
      </c>
      <c r="GE533" s="116">
        <f t="shared" si="323"/>
        <v>68</v>
      </c>
    </row>
    <row r="534" spans="164:187" ht="16.5" x14ac:dyDescent="0.2">
      <c r="FH534" s="116">
        <v>529</v>
      </c>
      <c r="FI534" s="116">
        <f t="shared" ref="FI534:FI597" si="331">IF(FM534&gt;0,(FL534-1)*9+FM534,0)</f>
        <v>44</v>
      </c>
      <c r="FJ534" s="116">
        <f t="shared" si="324"/>
        <v>7</v>
      </c>
      <c r="FK534" s="116" t="str">
        <f t="shared" ref="FK534:FK597" si="332">INDEX($FC$6:$FC$26,FJ534)&amp;"专属武器-魂珠-"&amp;FL534&amp;" "&amp;FM534&amp;"级"</f>
        <v>夏侯渊专属武器-魂珠-5 8级</v>
      </c>
      <c r="FL534" s="116">
        <f t="shared" ref="FL534:FL597" si="333">INT((FH534-(FJ534-1)*80-1)/10)+1</f>
        <v>5</v>
      </c>
      <c r="FM534" s="116">
        <f t="shared" ref="FM534:FM597" si="334">FH534-(FJ534-1)*80-(FL534-1)*10-1</f>
        <v>8</v>
      </c>
      <c r="FN534" s="116" t="str">
        <f t="shared" si="325"/>
        <v>金币</v>
      </c>
      <c r="FO534" s="116">
        <f t="shared" si="326"/>
        <v>12000</v>
      </c>
      <c r="FP534" s="116" t="str">
        <f t="shared" si="327"/>
        <v>专属强化石2</v>
      </c>
      <c r="FQ534" s="116">
        <f t="shared" si="328"/>
        <v>13</v>
      </c>
      <c r="FR534" s="116" t="str">
        <f t="shared" si="329"/>
        <v>专属强化石3</v>
      </c>
      <c r="FS534" s="116">
        <f t="shared" si="330"/>
        <v>7</v>
      </c>
      <c r="FT534" s="116">
        <f t="shared" ref="FT534:FT597" si="335">IF($FM534&gt;0,INDEX(EJ$6:EJ$77,$FI534),"")</f>
        <v>0.02</v>
      </c>
      <c r="FU534" s="116">
        <f t="shared" ref="FU534:FU597" si="336">IF($FM534&gt;0,INDEX(EK$6:EK$77,$FI534),"")</f>
        <v>1</v>
      </c>
      <c r="FV534" s="116">
        <f t="shared" ref="FV534:FV597" si="337">IF($FM534&gt;0,INDEX(EL$6:EL$77,$FI534),"")</f>
        <v>79</v>
      </c>
      <c r="FW534" s="116">
        <f t="shared" ref="FW534:FW597" si="338">IF($FM534&gt;0,INDEX(EP$6:EP$77,$FI534),"")</f>
        <v>0</v>
      </c>
      <c r="FX534" s="116">
        <f t="shared" ref="FX534:FX597" si="339">IF($FM534&gt;0,INDEX(EQ$6:EQ$77,$FI534),"")</f>
        <v>1</v>
      </c>
      <c r="FY534" s="116">
        <f t="shared" ref="FY534:FY597" si="340">IF($FM534&gt;0,INDEX(ER$6:ER$77,$FI534),"")</f>
        <v>18</v>
      </c>
      <c r="FZ534" s="116">
        <f t="shared" ref="FZ534:FZ597" si="341">IF($FM534&gt;0,INDEX(ES$6:ES$77,$FI534),"")</f>
        <v>9.4999999999999998E-3</v>
      </c>
      <c r="GA534" s="116">
        <f t="shared" ref="GA534:GA597" si="342">IF($FM534&gt;0,INDEX(ET$6:ET$77,$FI534),"")</f>
        <v>1</v>
      </c>
      <c r="GB534" s="116">
        <f t="shared" ref="GB534:GB597" si="343">IF($FM534&gt;0,INDEX(EU$6:EU$77,$FI534),"")</f>
        <v>37</v>
      </c>
      <c r="GC534" s="116">
        <f t="shared" ref="GC534:GC597" si="344">IF($FM534&gt;0,INDEX(EV$6:EV$77,$FI534),"")</f>
        <v>3.8100000000000002E-2</v>
      </c>
      <c r="GD534" s="116">
        <f t="shared" ref="GD534:GD597" si="345">IF($FM534&gt;0,INDEX(EW$6:EW$77,$FI534),"")</f>
        <v>1</v>
      </c>
      <c r="GE534" s="116">
        <f t="shared" ref="GE534:GE597" si="346">IF($FM534&gt;0,INDEX(EX$6:EX$77,$FI534),"")</f>
        <v>79</v>
      </c>
    </row>
    <row r="535" spans="164:187" ht="16.5" x14ac:dyDescent="0.2">
      <c r="FH535" s="116">
        <v>530</v>
      </c>
      <c r="FI535" s="116">
        <f t="shared" si="331"/>
        <v>45</v>
      </c>
      <c r="FJ535" s="116">
        <f t="shared" si="324"/>
        <v>7</v>
      </c>
      <c r="FK535" s="116" t="str">
        <f t="shared" si="332"/>
        <v>夏侯渊专属武器-魂珠-5 9级</v>
      </c>
      <c r="FL535" s="116">
        <f t="shared" si="333"/>
        <v>5</v>
      </c>
      <c r="FM535" s="116">
        <f t="shared" si="334"/>
        <v>9</v>
      </c>
      <c r="FN535" s="116" t="str">
        <f t="shared" si="325"/>
        <v>金币</v>
      </c>
      <c r="FO535" s="116">
        <f t="shared" si="326"/>
        <v>13000</v>
      </c>
      <c r="FP535" s="116" t="str">
        <f t="shared" si="327"/>
        <v>专属强化石2</v>
      </c>
      <c r="FQ535" s="116">
        <f t="shared" si="328"/>
        <v>17</v>
      </c>
      <c r="FR535" s="116" t="str">
        <f t="shared" si="329"/>
        <v>专属强化石3</v>
      </c>
      <c r="FS535" s="116">
        <f t="shared" si="330"/>
        <v>9</v>
      </c>
      <c r="FT535" s="116">
        <f t="shared" si="335"/>
        <v>0.02</v>
      </c>
      <c r="FU535" s="116">
        <f t="shared" si="336"/>
        <v>1</v>
      </c>
      <c r="FV535" s="116">
        <f t="shared" si="337"/>
        <v>99</v>
      </c>
      <c r="FW535" s="116">
        <f t="shared" si="338"/>
        <v>0</v>
      </c>
      <c r="FX535" s="116">
        <f t="shared" si="339"/>
        <v>1</v>
      </c>
      <c r="FY535" s="116">
        <f t="shared" si="340"/>
        <v>23</v>
      </c>
      <c r="FZ535" s="116">
        <f t="shared" si="341"/>
        <v>7.6E-3</v>
      </c>
      <c r="GA535" s="116">
        <f t="shared" si="342"/>
        <v>1</v>
      </c>
      <c r="GB535" s="116">
        <f t="shared" si="343"/>
        <v>46</v>
      </c>
      <c r="GC535" s="116">
        <f t="shared" si="344"/>
        <v>3.0300000000000001E-2</v>
      </c>
      <c r="GD535" s="116">
        <f t="shared" si="345"/>
        <v>1</v>
      </c>
      <c r="GE535" s="116">
        <f t="shared" si="346"/>
        <v>99</v>
      </c>
    </row>
    <row r="536" spans="164:187" ht="16.5" x14ac:dyDescent="0.2">
      <c r="FH536" s="116">
        <v>531</v>
      </c>
      <c r="FI536" s="116">
        <f t="shared" si="331"/>
        <v>0</v>
      </c>
      <c r="FJ536" s="116">
        <f t="shared" si="324"/>
        <v>7</v>
      </c>
      <c r="FK536" s="116" t="str">
        <f t="shared" si="332"/>
        <v>夏侯渊专属武器-魂珠-6 0级</v>
      </c>
      <c r="FL536" s="116">
        <f t="shared" si="333"/>
        <v>6</v>
      </c>
      <c r="FM536" s="116">
        <f t="shared" si="334"/>
        <v>0</v>
      </c>
      <c r="FN536" s="116" t="str">
        <f t="shared" si="325"/>
        <v/>
      </c>
      <c r="FO536" s="116" t="str">
        <f t="shared" si="326"/>
        <v/>
      </c>
      <c r="FP536" s="116" t="str">
        <f t="shared" si="327"/>
        <v/>
      </c>
      <c r="FQ536" s="116" t="str">
        <f t="shared" si="328"/>
        <v/>
      </c>
      <c r="FR536" s="116" t="str">
        <f t="shared" si="329"/>
        <v/>
      </c>
      <c r="FS536" s="116" t="str">
        <f t="shared" si="330"/>
        <v/>
      </c>
      <c r="FT536" s="116" t="str">
        <f t="shared" si="335"/>
        <v/>
      </c>
      <c r="FU536" s="116" t="str">
        <f t="shared" si="336"/>
        <v/>
      </c>
      <c r="FV536" s="116" t="str">
        <f t="shared" si="337"/>
        <v/>
      </c>
      <c r="FW536" s="116" t="str">
        <f t="shared" si="338"/>
        <v/>
      </c>
      <c r="FX536" s="116" t="str">
        <f t="shared" si="339"/>
        <v/>
      </c>
      <c r="FY536" s="116" t="str">
        <f t="shared" si="340"/>
        <v/>
      </c>
      <c r="FZ536" s="116" t="str">
        <f t="shared" si="341"/>
        <v/>
      </c>
      <c r="GA536" s="116" t="str">
        <f t="shared" si="342"/>
        <v/>
      </c>
      <c r="GB536" s="116" t="str">
        <f t="shared" si="343"/>
        <v/>
      </c>
      <c r="GC536" s="116" t="str">
        <f t="shared" si="344"/>
        <v/>
      </c>
      <c r="GD536" s="116" t="str">
        <f t="shared" si="345"/>
        <v/>
      </c>
      <c r="GE536" s="116" t="str">
        <f t="shared" si="346"/>
        <v/>
      </c>
    </row>
    <row r="537" spans="164:187" ht="16.5" x14ac:dyDescent="0.2">
      <c r="FH537" s="116">
        <v>532</v>
      </c>
      <c r="FI537" s="116">
        <f t="shared" si="331"/>
        <v>46</v>
      </c>
      <c r="FJ537" s="116">
        <f t="shared" si="324"/>
        <v>7</v>
      </c>
      <c r="FK537" s="116" t="str">
        <f t="shared" si="332"/>
        <v>夏侯渊专属武器-魂珠-6 1级</v>
      </c>
      <c r="FL537" s="116">
        <f t="shared" si="333"/>
        <v>6</v>
      </c>
      <c r="FM537" s="116">
        <f t="shared" si="334"/>
        <v>1</v>
      </c>
      <c r="FN537" s="116" t="str">
        <f t="shared" si="325"/>
        <v>金币</v>
      </c>
      <c r="FO537" s="116">
        <f t="shared" si="326"/>
        <v>6000</v>
      </c>
      <c r="FP537" s="116" t="str">
        <f t="shared" si="327"/>
        <v>专属强化石3</v>
      </c>
      <c r="FQ537" s="116">
        <f t="shared" si="328"/>
        <v>5</v>
      </c>
      <c r="FR537" s="116" t="str">
        <f t="shared" si="329"/>
        <v>专属强化石4</v>
      </c>
      <c r="FS537" s="116">
        <f t="shared" si="330"/>
        <v>1</v>
      </c>
      <c r="FT537" s="116">
        <f t="shared" si="335"/>
        <v>0.14000000000000001</v>
      </c>
      <c r="FU537" s="116">
        <f t="shared" si="336"/>
        <v>1</v>
      </c>
      <c r="FV537" s="116">
        <f t="shared" si="337"/>
        <v>10</v>
      </c>
      <c r="FW537" s="116">
        <f t="shared" si="338"/>
        <v>0</v>
      </c>
      <c r="FX537" s="116">
        <f t="shared" si="339"/>
        <v>1</v>
      </c>
      <c r="FY537" s="116">
        <f t="shared" si="340"/>
        <v>2</v>
      </c>
      <c r="FZ537" s="116">
        <f t="shared" si="341"/>
        <v>7.2099999999999997E-2</v>
      </c>
      <c r="GA537" s="116">
        <f t="shared" si="342"/>
        <v>1</v>
      </c>
      <c r="GB537" s="116">
        <f t="shared" si="343"/>
        <v>5</v>
      </c>
      <c r="GC537" s="116">
        <f t="shared" si="344"/>
        <v>0.28860000000000002</v>
      </c>
      <c r="GD537" s="116">
        <f t="shared" si="345"/>
        <v>1</v>
      </c>
      <c r="GE537" s="116">
        <f t="shared" si="346"/>
        <v>10</v>
      </c>
    </row>
    <row r="538" spans="164:187" ht="16.5" x14ac:dyDescent="0.2">
      <c r="FH538" s="116">
        <v>533</v>
      </c>
      <c r="FI538" s="116">
        <f t="shared" si="331"/>
        <v>47</v>
      </c>
      <c r="FJ538" s="116">
        <f t="shared" si="324"/>
        <v>7</v>
      </c>
      <c r="FK538" s="116" t="str">
        <f t="shared" si="332"/>
        <v>夏侯渊专属武器-魂珠-6 2级</v>
      </c>
      <c r="FL538" s="116">
        <f t="shared" si="333"/>
        <v>6</v>
      </c>
      <c r="FM538" s="116">
        <f t="shared" si="334"/>
        <v>2</v>
      </c>
      <c r="FN538" s="116" t="str">
        <f t="shared" si="325"/>
        <v>金币</v>
      </c>
      <c r="FO538" s="116">
        <f t="shared" si="326"/>
        <v>7000</v>
      </c>
      <c r="FP538" s="116" t="str">
        <f t="shared" si="327"/>
        <v>专属强化石3</v>
      </c>
      <c r="FQ538" s="116">
        <f t="shared" si="328"/>
        <v>9</v>
      </c>
      <c r="FR538" s="116" t="str">
        <f t="shared" si="329"/>
        <v>专属强化石4</v>
      </c>
      <c r="FS538" s="116">
        <f t="shared" si="330"/>
        <v>2</v>
      </c>
      <c r="FT538" s="116">
        <f t="shared" si="335"/>
        <v>0.14000000000000001</v>
      </c>
      <c r="FU538" s="116">
        <f t="shared" si="336"/>
        <v>1</v>
      </c>
      <c r="FV538" s="116">
        <f t="shared" si="337"/>
        <v>10</v>
      </c>
      <c r="FW538" s="116">
        <f t="shared" si="338"/>
        <v>0</v>
      </c>
      <c r="FX538" s="116">
        <f t="shared" si="339"/>
        <v>1</v>
      </c>
      <c r="FY538" s="116">
        <f t="shared" si="340"/>
        <v>2</v>
      </c>
      <c r="FZ538" s="116">
        <f t="shared" si="341"/>
        <v>7.2099999999999997E-2</v>
      </c>
      <c r="GA538" s="116">
        <f t="shared" si="342"/>
        <v>1</v>
      </c>
      <c r="GB538" s="116">
        <f t="shared" si="343"/>
        <v>5</v>
      </c>
      <c r="GC538" s="116">
        <f t="shared" si="344"/>
        <v>0.28860000000000002</v>
      </c>
      <c r="GD538" s="116">
        <f t="shared" si="345"/>
        <v>1</v>
      </c>
      <c r="GE538" s="116">
        <f t="shared" si="346"/>
        <v>10</v>
      </c>
    </row>
    <row r="539" spans="164:187" ht="16.5" x14ac:dyDescent="0.2">
      <c r="FH539" s="116">
        <v>534</v>
      </c>
      <c r="FI539" s="116">
        <f t="shared" si="331"/>
        <v>48</v>
      </c>
      <c r="FJ539" s="116">
        <f t="shared" si="324"/>
        <v>7</v>
      </c>
      <c r="FK539" s="116" t="str">
        <f t="shared" si="332"/>
        <v>夏侯渊专属武器-魂珠-6 3级</v>
      </c>
      <c r="FL539" s="116">
        <f t="shared" si="333"/>
        <v>6</v>
      </c>
      <c r="FM539" s="116">
        <f t="shared" si="334"/>
        <v>3</v>
      </c>
      <c r="FN539" s="116" t="str">
        <f t="shared" si="325"/>
        <v>金币</v>
      </c>
      <c r="FO539" s="116">
        <f t="shared" si="326"/>
        <v>8000</v>
      </c>
      <c r="FP539" s="116" t="str">
        <f t="shared" si="327"/>
        <v>专属强化石3</v>
      </c>
      <c r="FQ539" s="116">
        <f t="shared" si="328"/>
        <v>9</v>
      </c>
      <c r="FR539" s="116" t="str">
        <f t="shared" si="329"/>
        <v>专属强化石4</v>
      </c>
      <c r="FS539" s="116">
        <f t="shared" si="330"/>
        <v>2</v>
      </c>
      <c r="FT539" s="116">
        <f t="shared" si="335"/>
        <v>0.1</v>
      </c>
      <c r="FU539" s="116">
        <f t="shared" si="336"/>
        <v>1</v>
      </c>
      <c r="FV539" s="116">
        <f t="shared" si="337"/>
        <v>16</v>
      </c>
      <c r="FW539" s="116">
        <f t="shared" si="338"/>
        <v>0</v>
      </c>
      <c r="FX539" s="116">
        <f t="shared" si="339"/>
        <v>1</v>
      </c>
      <c r="FY539" s="116">
        <f t="shared" si="340"/>
        <v>4</v>
      </c>
      <c r="FZ539" s="116">
        <f t="shared" si="341"/>
        <v>4.8099999999999997E-2</v>
      </c>
      <c r="GA539" s="116">
        <f t="shared" si="342"/>
        <v>1</v>
      </c>
      <c r="GB539" s="116">
        <f t="shared" si="343"/>
        <v>7</v>
      </c>
      <c r="GC539" s="116">
        <f t="shared" si="344"/>
        <v>0.19239999999999999</v>
      </c>
      <c r="GD539" s="116">
        <f t="shared" si="345"/>
        <v>1</v>
      </c>
      <c r="GE539" s="116">
        <f t="shared" si="346"/>
        <v>16</v>
      </c>
    </row>
    <row r="540" spans="164:187" ht="16.5" x14ac:dyDescent="0.2">
      <c r="FH540" s="116">
        <v>535</v>
      </c>
      <c r="FI540" s="116">
        <f t="shared" si="331"/>
        <v>49</v>
      </c>
      <c r="FJ540" s="116">
        <f t="shared" si="324"/>
        <v>7</v>
      </c>
      <c r="FK540" s="116" t="str">
        <f t="shared" si="332"/>
        <v>夏侯渊专属武器-魂珠-6 4级</v>
      </c>
      <c r="FL540" s="116">
        <f t="shared" si="333"/>
        <v>6</v>
      </c>
      <c r="FM540" s="116">
        <f t="shared" si="334"/>
        <v>4</v>
      </c>
      <c r="FN540" s="116" t="str">
        <f t="shared" si="325"/>
        <v>金币</v>
      </c>
      <c r="FO540" s="116">
        <f t="shared" si="326"/>
        <v>9000</v>
      </c>
      <c r="FP540" s="116" t="str">
        <f t="shared" si="327"/>
        <v>专属强化石3</v>
      </c>
      <c r="FQ540" s="116">
        <f t="shared" si="328"/>
        <v>14</v>
      </c>
      <c r="FR540" s="116" t="str">
        <f t="shared" si="329"/>
        <v>专属强化石4</v>
      </c>
      <c r="FS540" s="116">
        <f t="shared" si="330"/>
        <v>3</v>
      </c>
      <c r="FT540" s="116">
        <f t="shared" si="335"/>
        <v>0.09</v>
      </c>
      <c r="FU540" s="116">
        <f t="shared" si="336"/>
        <v>1</v>
      </c>
      <c r="FV540" s="116">
        <f t="shared" si="337"/>
        <v>17</v>
      </c>
      <c r="FW540" s="116">
        <f t="shared" si="338"/>
        <v>0</v>
      </c>
      <c r="FX540" s="116">
        <f t="shared" si="339"/>
        <v>1</v>
      </c>
      <c r="FY540" s="116">
        <f t="shared" si="340"/>
        <v>4</v>
      </c>
      <c r="FZ540" s="116">
        <f t="shared" si="341"/>
        <v>4.3299999999999998E-2</v>
      </c>
      <c r="GA540" s="116">
        <f t="shared" si="342"/>
        <v>1</v>
      </c>
      <c r="GB540" s="116">
        <f t="shared" si="343"/>
        <v>8</v>
      </c>
      <c r="GC540" s="116">
        <f t="shared" si="344"/>
        <v>0.1731</v>
      </c>
      <c r="GD540" s="116">
        <f t="shared" si="345"/>
        <v>1</v>
      </c>
      <c r="GE540" s="116">
        <f t="shared" si="346"/>
        <v>17</v>
      </c>
    </row>
    <row r="541" spans="164:187" ht="16.5" x14ac:dyDescent="0.2">
      <c r="FH541" s="116">
        <v>536</v>
      </c>
      <c r="FI541" s="116">
        <f t="shared" si="331"/>
        <v>50</v>
      </c>
      <c r="FJ541" s="116">
        <f t="shared" si="324"/>
        <v>7</v>
      </c>
      <c r="FK541" s="116" t="str">
        <f t="shared" si="332"/>
        <v>夏侯渊专属武器-魂珠-6 5级</v>
      </c>
      <c r="FL541" s="116">
        <f t="shared" si="333"/>
        <v>6</v>
      </c>
      <c r="FM541" s="116">
        <f t="shared" si="334"/>
        <v>5</v>
      </c>
      <c r="FN541" s="116" t="str">
        <f t="shared" si="325"/>
        <v>金币</v>
      </c>
      <c r="FO541" s="116">
        <f t="shared" si="326"/>
        <v>10000</v>
      </c>
      <c r="FP541" s="116" t="str">
        <f t="shared" si="327"/>
        <v>专属强化石3</v>
      </c>
      <c r="FQ541" s="116">
        <f t="shared" si="328"/>
        <v>14</v>
      </c>
      <c r="FR541" s="116" t="str">
        <f t="shared" si="329"/>
        <v>专属强化石4</v>
      </c>
      <c r="FS541" s="116">
        <f t="shared" si="330"/>
        <v>3</v>
      </c>
      <c r="FT541" s="116">
        <f t="shared" si="335"/>
        <v>0.05</v>
      </c>
      <c r="FU541" s="116">
        <f t="shared" si="336"/>
        <v>1</v>
      </c>
      <c r="FV541" s="116">
        <f t="shared" si="337"/>
        <v>28</v>
      </c>
      <c r="FW541" s="116">
        <f t="shared" si="338"/>
        <v>0</v>
      </c>
      <c r="FX541" s="116">
        <f t="shared" si="339"/>
        <v>1</v>
      </c>
      <c r="FY541" s="116">
        <f t="shared" si="340"/>
        <v>6</v>
      </c>
      <c r="FZ541" s="116">
        <f t="shared" si="341"/>
        <v>2.7099999999999999E-2</v>
      </c>
      <c r="GA541" s="116">
        <f t="shared" si="342"/>
        <v>1</v>
      </c>
      <c r="GB541" s="116">
        <f t="shared" si="343"/>
        <v>13</v>
      </c>
      <c r="GC541" s="116">
        <f t="shared" si="344"/>
        <v>0.1082</v>
      </c>
      <c r="GD541" s="116">
        <f t="shared" si="345"/>
        <v>1</v>
      </c>
      <c r="GE541" s="116">
        <f t="shared" si="346"/>
        <v>28</v>
      </c>
    </row>
    <row r="542" spans="164:187" ht="16.5" x14ac:dyDescent="0.2">
      <c r="FH542" s="116">
        <v>537</v>
      </c>
      <c r="FI542" s="116">
        <f t="shared" si="331"/>
        <v>51</v>
      </c>
      <c r="FJ542" s="116">
        <f t="shared" si="324"/>
        <v>7</v>
      </c>
      <c r="FK542" s="116" t="str">
        <f t="shared" si="332"/>
        <v>夏侯渊专属武器-魂珠-6 6级</v>
      </c>
      <c r="FL542" s="116">
        <f t="shared" si="333"/>
        <v>6</v>
      </c>
      <c r="FM542" s="116">
        <f t="shared" si="334"/>
        <v>6</v>
      </c>
      <c r="FN542" s="116" t="str">
        <f t="shared" si="325"/>
        <v>金币</v>
      </c>
      <c r="FO542" s="116">
        <f t="shared" si="326"/>
        <v>11000</v>
      </c>
      <c r="FP542" s="116" t="str">
        <f t="shared" si="327"/>
        <v>专属强化石3</v>
      </c>
      <c r="FQ542" s="116">
        <f t="shared" si="328"/>
        <v>19</v>
      </c>
      <c r="FR542" s="116" t="str">
        <f t="shared" si="329"/>
        <v>专属强化石4</v>
      </c>
      <c r="FS542" s="116">
        <f t="shared" si="330"/>
        <v>4</v>
      </c>
      <c r="FT542" s="116">
        <f t="shared" si="335"/>
        <v>0.04</v>
      </c>
      <c r="FU542" s="116">
        <f t="shared" si="336"/>
        <v>1</v>
      </c>
      <c r="FV542" s="116">
        <f t="shared" si="337"/>
        <v>34</v>
      </c>
      <c r="FW542" s="116">
        <f t="shared" si="338"/>
        <v>0</v>
      </c>
      <c r="FX542" s="116">
        <f t="shared" si="339"/>
        <v>1</v>
      </c>
      <c r="FY542" s="116">
        <f t="shared" si="340"/>
        <v>8</v>
      </c>
      <c r="FZ542" s="116">
        <f t="shared" si="341"/>
        <v>2.2200000000000001E-2</v>
      </c>
      <c r="GA542" s="116">
        <f t="shared" si="342"/>
        <v>1</v>
      </c>
      <c r="GB542" s="116">
        <f t="shared" si="343"/>
        <v>16</v>
      </c>
      <c r="GC542" s="116">
        <f t="shared" si="344"/>
        <v>8.8800000000000004E-2</v>
      </c>
      <c r="GD542" s="116">
        <f t="shared" si="345"/>
        <v>1</v>
      </c>
      <c r="GE542" s="116">
        <f t="shared" si="346"/>
        <v>34</v>
      </c>
    </row>
    <row r="543" spans="164:187" ht="16.5" x14ac:dyDescent="0.2">
      <c r="FH543" s="116">
        <v>538</v>
      </c>
      <c r="FI543" s="116">
        <f t="shared" si="331"/>
        <v>52</v>
      </c>
      <c r="FJ543" s="116">
        <f t="shared" si="324"/>
        <v>7</v>
      </c>
      <c r="FK543" s="116" t="str">
        <f t="shared" si="332"/>
        <v>夏侯渊专属武器-魂珠-6 7级</v>
      </c>
      <c r="FL543" s="116">
        <f t="shared" si="333"/>
        <v>6</v>
      </c>
      <c r="FM543" s="116">
        <f t="shared" si="334"/>
        <v>7</v>
      </c>
      <c r="FN543" s="116" t="str">
        <f t="shared" si="325"/>
        <v>金币</v>
      </c>
      <c r="FO543" s="116">
        <f t="shared" si="326"/>
        <v>12000</v>
      </c>
      <c r="FP543" s="116" t="str">
        <f t="shared" si="327"/>
        <v>专属强化石3</v>
      </c>
      <c r="FQ543" s="116">
        <f t="shared" si="328"/>
        <v>24</v>
      </c>
      <c r="FR543" s="116" t="str">
        <f t="shared" si="329"/>
        <v>专属强化石4</v>
      </c>
      <c r="FS543" s="116">
        <f t="shared" si="330"/>
        <v>5</v>
      </c>
      <c r="FT543" s="116">
        <f t="shared" si="335"/>
        <v>0.03</v>
      </c>
      <c r="FU543" s="116">
        <f t="shared" si="336"/>
        <v>1</v>
      </c>
      <c r="FV543" s="116">
        <f t="shared" si="337"/>
        <v>44</v>
      </c>
      <c r="FW543" s="116">
        <f t="shared" si="338"/>
        <v>0</v>
      </c>
      <c r="FX543" s="116">
        <f t="shared" si="339"/>
        <v>1</v>
      </c>
      <c r="FY543" s="116">
        <f t="shared" si="340"/>
        <v>10</v>
      </c>
      <c r="FZ543" s="116">
        <f t="shared" si="341"/>
        <v>1.72E-2</v>
      </c>
      <c r="GA543" s="116">
        <f t="shared" si="342"/>
        <v>1</v>
      </c>
      <c r="GB543" s="116">
        <f t="shared" si="343"/>
        <v>20</v>
      </c>
      <c r="GC543" s="116">
        <f t="shared" si="344"/>
        <v>6.8699999999999997E-2</v>
      </c>
      <c r="GD543" s="116">
        <f t="shared" si="345"/>
        <v>1</v>
      </c>
      <c r="GE543" s="116">
        <f t="shared" si="346"/>
        <v>44</v>
      </c>
    </row>
    <row r="544" spans="164:187" ht="16.5" x14ac:dyDescent="0.2">
      <c r="FH544" s="116">
        <v>539</v>
      </c>
      <c r="FI544" s="116">
        <f t="shared" si="331"/>
        <v>53</v>
      </c>
      <c r="FJ544" s="116">
        <f t="shared" si="324"/>
        <v>7</v>
      </c>
      <c r="FK544" s="116" t="str">
        <f t="shared" si="332"/>
        <v>夏侯渊专属武器-魂珠-6 8级</v>
      </c>
      <c r="FL544" s="116">
        <f t="shared" si="333"/>
        <v>6</v>
      </c>
      <c r="FM544" s="116">
        <f t="shared" si="334"/>
        <v>8</v>
      </c>
      <c r="FN544" s="116" t="str">
        <f t="shared" si="325"/>
        <v>金币</v>
      </c>
      <c r="FO544" s="116">
        <f t="shared" si="326"/>
        <v>13000</v>
      </c>
      <c r="FP544" s="116" t="str">
        <f t="shared" si="327"/>
        <v>专属强化石3</v>
      </c>
      <c r="FQ544" s="116">
        <f t="shared" si="328"/>
        <v>33</v>
      </c>
      <c r="FR544" s="116" t="str">
        <f t="shared" si="329"/>
        <v>专属强化石4</v>
      </c>
      <c r="FS544" s="116">
        <f t="shared" si="330"/>
        <v>7</v>
      </c>
      <c r="FT544" s="116">
        <f t="shared" si="335"/>
        <v>0.03</v>
      </c>
      <c r="FU544" s="116">
        <f t="shared" si="336"/>
        <v>1</v>
      </c>
      <c r="FV544" s="116">
        <f t="shared" si="337"/>
        <v>50</v>
      </c>
      <c r="FW544" s="116">
        <f t="shared" si="338"/>
        <v>0</v>
      </c>
      <c r="FX544" s="116">
        <f t="shared" si="339"/>
        <v>1</v>
      </c>
      <c r="FY544" s="116">
        <f t="shared" si="340"/>
        <v>12</v>
      </c>
      <c r="FZ544" s="116">
        <f t="shared" si="341"/>
        <v>1.49E-2</v>
      </c>
      <c r="GA544" s="116">
        <f t="shared" si="342"/>
        <v>1</v>
      </c>
      <c r="GB544" s="116">
        <f t="shared" si="343"/>
        <v>24</v>
      </c>
      <c r="GC544" s="116">
        <f t="shared" si="344"/>
        <v>5.9400000000000001E-2</v>
      </c>
      <c r="GD544" s="116">
        <f t="shared" si="345"/>
        <v>1</v>
      </c>
      <c r="GE544" s="116">
        <f t="shared" si="346"/>
        <v>50</v>
      </c>
    </row>
    <row r="545" spans="164:187" ht="16.5" x14ac:dyDescent="0.2">
      <c r="FH545" s="116">
        <v>540</v>
      </c>
      <c r="FI545" s="116">
        <f t="shared" si="331"/>
        <v>54</v>
      </c>
      <c r="FJ545" s="116">
        <f t="shared" si="324"/>
        <v>7</v>
      </c>
      <c r="FK545" s="116" t="str">
        <f t="shared" si="332"/>
        <v>夏侯渊专属武器-魂珠-6 9级</v>
      </c>
      <c r="FL545" s="116">
        <f t="shared" si="333"/>
        <v>6</v>
      </c>
      <c r="FM545" s="116">
        <f t="shared" si="334"/>
        <v>9</v>
      </c>
      <c r="FN545" s="116" t="str">
        <f t="shared" si="325"/>
        <v>金币</v>
      </c>
      <c r="FO545" s="116">
        <f t="shared" si="326"/>
        <v>14000</v>
      </c>
      <c r="FP545" s="116" t="str">
        <f t="shared" si="327"/>
        <v>专属强化石3</v>
      </c>
      <c r="FQ545" s="116">
        <f t="shared" si="328"/>
        <v>38</v>
      </c>
      <c r="FR545" s="116" t="str">
        <f t="shared" si="329"/>
        <v>专属强化石4</v>
      </c>
      <c r="FS545" s="116">
        <f t="shared" si="330"/>
        <v>8</v>
      </c>
      <c r="FT545" s="116">
        <f t="shared" si="335"/>
        <v>0.02</v>
      </c>
      <c r="FU545" s="116">
        <f t="shared" si="336"/>
        <v>1</v>
      </c>
      <c r="FV545" s="116">
        <f t="shared" si="337"/>
        <v>71</v>
      </c>
      <c r="FW545" s="116">
        <f t="shared" si="338"/>
        <v>0</v>
      </c>
      <c r="FX545" s="116">
        <f t="shared" si="339"/>
        <v>1</v>
      </c>
      <c r="FY545" s="116">
        <f t="shared" si="340"/>
        <v>17</v>
      </c>
      <c r="FZ545" s="116">
        <f t="shared" si="341"/>
        <v>1.0500000000000001E-2</v>
      </c>
      <c r="GA545" s="116">
        <f t="shared" si="342"/>
        <v>1</v>
      </c>
      <c r="GB545" s="116">
        <f t="shared" si="343"/>
        <v>33</v>
      </c>
      <c r="GC545" s="116">
        <f t="shared" si="344"/>
        <v>4.2000000000000003E-2</v>
      </c>
      <c r="GD545" s="116">
        <f t="shared" si="345"/>
        <v>1</v>
      </c>
      <c r="GE545" s="116">
        <f t="shared" si="346"/>
        <v>71</v>
      </c>
    </row>
    <row r="546" spans="164:187" ht="16.5" x14ac:dyDescent="0.2">
      <c r="FH546" s="116">
        <v>541</v>
      </c>
      <c r="FI546" s="116">
        <f t="shared" si="331"/>
        <v>0</v>
      </c>
      <c r="FJ546" s="116">
        <f t="shared" si="324"/>
        <v>7</v>
      </c>
      <c r="FK546" s="116" t="str">
        <f t="shared" si="332"/>
        <v>夏侯渊专属武器-魂珠-7 0级</v>
      </c>
      <c r="FL546" s="116">
        <f t="shared" si="333"/>
        <v>7</v>
      </c>
      <c r="FM546" s="116">
        <f t="shared" si="334"/>
        <v>0</v>
      </c>
      <c r="FN546" s="116" t="str">
        <f t="shared" si="325"/>
        <v/>
      </c>
      <c r="FO546" s="116" t="str">
        <f t="shared" si="326"/>
        <v/>
      </c>
      <c r="FP546" s="116" t="str">
        <f t="shared" si="327"/>
        <v/>
      </c>
      <c r="FQ546" s="116" t="str">
        <f t="shared" si="328"/>
        <v/>
      </c>
      <c r="FR546" s="116" t="str">
        <f t="shared" si="329"/>
        <v/>
      </c>
      <c r="FS546" s="116" t="str">
        <f t="shared" si="330"/>
        <v/>
      </c>
      <c r="FT546" s="116" t="str">
        <f t="shared" si="335"/>
        <v/>
      </c>
      <c r="FU546" s="116" t="str">
        <f t="shared" si="336"/>
        <v/>
      </c>
      <c r="FV546" s="116" t="str">
        <f t="shared" si="337"/>
        <v/>
      </c>
      <c r="FW546" s="116" t="str">
        <f t="shared" si="338"/>
        <v/>
      </c>
      <c r="FX546" s="116" t="str">
        <f t="shared" si="339"/>
        <v/>
      </c>
      <c r="FY546" s="116" t="str">
        <f t="shared" si="340"/>
        <v/>
      </c>
      <c r="FZ546" s="116" t="str">
        <f t="shared" si="341"/>
        <v/>
      </c>
      <c r="GA546" s="116" t="str">
        <f t="shared" si="342"/>
        <v/>
      </c>
      <c r="GB546" s="116" t="str">
        <f t="shared" si="343"/>
        <v/>
      </c>
      <c r="GC546" s="116" t="str">
        <f t="shared" si="344"/>
        <v/>
      </c>
      <c r="GD546" s="116" t="str">
        <f t="shared" si="345"/>
        <v/>
      </c>
      <c r="GE546" s="116" t="str">
        <f t="shared" si="346"/>
        <v/>
      </c>
    </row>
    <row r="547" spans="164:187" ht="16.5" x14ac:dyDescent="0.2">
      <c r="FH547" s="116">
        <v>542</v>
      </c>
      <c r="FI547" s="116">
        <f t="shared" si="331"/>
        <v>55</v>
      </c>
      <c r="FJ547" s="116">
        <f t="shared" si="324"/>
        <v>7</v>
      </c>
      <c r="FK547" s="116" t="str">
        <f t="shared" si="332"/>
        <v>夏侯渊专属武器-魂珠-7 1级</v>
      </c>
      <c r="FL547" s="116">
        <f t="shared" si="333"/>
        <v>7</v>
      </c>
      <c r="FM547" s="116">
        <f t="shared" si="334"/>
        <v>1</v>
      </c>
      <c r="FN547" s="116" t="str">
        <f t="shared" si="325"/>
        <v>金币</v>
      </c>
      <c r="FO547" s="116">
        <f t="shared" si="326"/>
        <v>7000</v>
      </c>
      <c r="FP547" s="116" t="str">
        <f t="shared" si="327"/>
        <v>专属强化石3</v>
      </c>
      <c r="FQ547" s="116">
        <f t="shared" si="328"/>
        <v>6</v>
      </c>
      <c r="FR547" s="116" t="str">
        <f t="shared" si="329"/>
        <v>专属强化石4</v>
      </c>
      <c r="FS547" s="116">
        <f t="shared" si="330"/>
        <v>2</v>
      </c>
      <c r="FT547" s="116">
        <f t="shared" si="335"/>
        <v>0.17</v>
      </c>
      <c r="FU547" s="116">
        <f t="shared" si="336"/>
        <v>1</v>
      </c>
      <c r="FV547" s="116">
        <f t="shared" si="337"/>
        <v>9</v>
      </c>
      <c r="FW547" s="116">
        <f t="shared" si="338"/>
        <v>0</v>
      </c>
      <c r="FX547" s="116">
        <f t="shared" si="339"/>
        <v>1</v>
      </c>
      <c r="FY547" s="116">
        <f t="shared" si="340"/>
        <v>2</v>
      </c>
      <c r="FZ547" s="116">
        <f t="shared" si="341"/>
        <v>8.6599999999999996E-2</v>
      </c>
      <c r="GA547" s="116">
        <f t="shared" si="342"/>
        <v>1</v>
      </c>
      <c r="GB547" s="116">
        <f t="shared" si="343"/>
        <v>4</v>
      </c>
      <c r="GC547" s="116">
        <f t="shared" si="344"/>
        <v>0.3463</v>
      </c>
      <c r="GD547" s="116">
        <f t="shared" si="345"/>
        <v>1</v>
      </c>
      <c r="GE547" s="116">
        <f t="shared" si="346"/>
        <v>9</v>
      </c>
    </row>
    <row r="548" spans="164:187" ht="16.5" x14ac:dyDescent="0.2">
      <c r="FH548" s="116">
        <v>543</v>
      </c>
      <c r="FI548" s="116">
        <f t="shared" si="331"/>
        <v>56</v>
      </c>
      <c r="FJ548" s="116">
        <f t="shared" si="324"/>
        <v>7</v>
      </c>
      <c r="FK548" s="116" t="str">
        <f t="shared" si="332"/>
        <v>夏侯渊专属武器-魂珠-7 2级</v>
      </c>
      <c r="FL548" s="116">
        <f t="shared" si="333"/>
        <v>7</v>
      </c>
      <c r="FM548" s="116">
        <f t="shared" si="334"/>
        <v>2</v>
      </c>
      <c r="FN548" s="116" t="str">
        <f t="shared" si="325"/>
        <v>金币</v>
      </c>
      <c r="FO548" s="116">
        <f t="shared" si="326"/>
        <v>8000</v>
      </c>
      <c r="FP548" s="116" t="str">
        <f t="shared" si="327"/>
        <v>专属强化石3</v>
      </c>
      <c r="FQ548" s="116">
        <f t="shared" si="328"/>
        <v>6</v>
      </c>
      <c r="FR548" s="116" t="str">
        <f t="shared" si="329"/>
        <v>专属强化石4</v>
      </c>
      <c r="FS548" s="116">
        <f t="shared" si="330"/>
        <v>2</v>
      </c>
      <c r="FT548" s="116">
        <f t="shared" si="335"/>
        <v>0.09</v>
      </c>
      <c r="FU548" s="116">
        <f t="shared" si="336"/>
        <v>1</v>
      </c>
      <c r="FV548" s="116">
        <f t="shared" si="337"/>
        <v>17</v>
      </c>
      <c r="FW548" s="116">
        <f t="shared" si="338"/>
        <v>0</v>
      </c>
      <c r="FX548" s="116">
        <f t="shared" si="339"/>
        <v>1</v>
      </c>
      <c r="FY548" s="116">
        <f t="shared" si="340"/>
        <v>4</v>
      </c>
      <c r="FZ548" s="116">
        <f t="shared" si="341"/>
        <v>4.3299999999999998E-2</v>
      </c>
      <c r="GA548" s="116">
        <f t="shared" si="342"/>
        <v>1</v>
      </c>
      <c r="GB548" s="116">
        <f t="shared" si="343"/>
        <v>8</v>
      </c>
      <c r="GC548" s="116">
        <f t="shared" si="344"/>
        <v>0.1731</v>
      </c>
      <c r="GD548" s="116">
        <f t="shared" si="345"/>
        <v>1</v>
      </c>
      <c r="GE548" s="116">
        <f t="shared" si="346"/>
        <v>17</v>
      </c>
    </row>
    <row r="549" spans="164:187" ht="16.5" x14ac:dyDescent="0.2">
      <c r="FH549" s="116">
        <v>544</v>
      </c>
      <c r="FI549" s="116">
        <f t="shared" si="331"/>
        <v>57</v>
      </c>
      <c r="FJ549" s="116">
        <f t="shared" si="324"/>
        <v>7</v>
      </c>
      <c r="FK549" s="116" t="str">
        <f t="shared" si="332"/>
        <v>夏侯渊专属武器-魂珠-7 3级</v>
      </c>
      <c r="FL549" s="116">
        <f t="shared" si="333"/>
        <v>7</v>
      </c>
      <c r="FM549" s="116">
        <f t="shared" si="334"/>
        <v>3</v>
      </c>
      <c r="FN549" s="116" t="str">
        <f t="shared" si="325"/>
        <v>金币</v>
      </c>
      <c r="FO549" s="116">
        <f t="shared" si="326"/>
        <v>9000</v>
      </c>
      <c r="FP549" s="116" t="str">
        <f t="shared" si="327"/>
        <v>专属强化石3</v>
      </c>
      <c r="FQ549" s="116">
        <f t="shared" si="328"/>
        <v>8</v>
      </c>
      <c r="FR549" s="116" t="str">
        <f t="shared" si="329"/>
        <v>专属强化石4</v>
      </c>
      <c r="FS549" s="116">
        <f t="shared" si="330"/>
        <v>3</v>
      </c>
      <c r="FT549" s="116">
        <f t="shared" si="335"/>
        <v>0.09</v>
      </c>
      <c r="FU549" s="116">
        <f t="shared" si="336"/>
        <v>1</v>
      </c>
      <c r="FV549" s="116">
        <f t="shared" si="337"/>
        <v>17</v>
      </c>
      <c r="FW549" s="116">
        <f t="shared" si="338"/>
        <v>0</v>
      </c>
      <c r="FX549" s="116">
        <f t="shared" si="339"/>
        <v>1</v>
      </c>
      <c r="FY549" s="116">
        <f t="shared" si="340"/>
        <v>4</v>
      </c>
      <c r="FZ549" s="116">
        <f t="shared" si="341"/>
        <v>4.3299999999999998E-2</v>
      </c>
      <c r="GA549" s="116">
        <f t="shared" si="342"/>
        <v>1</v>
      </c>
      <c r="GB549" s="116">
        <f t="shared" si="343"/>
        <v>8</v>
      </c>
      <c r="GC549" s="116">
        <f t="shared" si="344"/>
        <v>0.1731</v>
      </c>
      <c r="GD549" s="116">
        <f t="shared" si="345"/>
        <v>1</v>
      </c>
      <c r="GE549" s="116">
        <f t="shared" si="346"/>
        <v>17</v>
      </c>
    </row>
    <row r="550" spans="164:187" ht="16.5" x14ac:dyDescent="0.2">
      <c r="FH550" s="116">
        <v>545</v>
      </c>
      <c r="FI550" s="116">
        <f t="shared" si="331"/>
        <v>58</v>
      </c>
      <c r="FJ550" s="116">
        <f t="shared" si="324"/>
        <v>7</v>
      </c>
      <c r="FK550" s="116" t="str">
        <f t="shared" si="332"/>
        <v>夏侯渊专属武器-魂珠-7 4级</v>
      </c>
      <c r="FL550" s="116">
        <f t="shared" si="333"/>
        <v>7</v>
      </c>
      <c r="FM550" s="116">
        <f t="shared" si="334"/>
        <v>4</v>
      </c>
      <c r="FN550" s="116" t="str">
        <f t="shared" si="325"/>
        <v>金币</v>
      </c>
      <c r="FO550" s="116">
        <f t="shared" si="326"/>
        <v>10000</v>
      </c>
      <c r="FP550" s="116" t="str">
        <f t="shared" si="327"/>
        <v>专属强化石3</v>
      </c>
      <c r="FQ550" s="116">
        <f t="shared" si="328"/>
        <v>11</v>
      </c>
      <c r="FR550" s="116" t="str">
        <f t="shared" si="329"/>
        <v>专属强化石4</v>
      </c>
      <c r="FS550" s="116">
        <f t="shared" si="330"/>
        <v>4</v>
      </c>
      <c r="FT550" s="116">
        <f t="shared" si="335"/>
        <v>7.0000000000000007E-2</v>
      </c>
      <c r="FU550" s="116">
        <f t="shared" si="336"/>
        <v>1</v>
      </c>
      <c r="FV550" s="116">
        <f t="shared" si="337"/>
        <v>22</v>
      </c>
      <c r="FW550" s="116">
        <f t="shared" si="338"/>
        <v>0</v>
      </c>
      <c r="FX550" s="116">
        <f t="shared" si="339"/>
        <v>1</v>
      </c>
      <c r="FY550" s="116">
        <f t="shared" si="340"/>
        <v>5</v>
      </c>
      <c r="FZ550" s="116">
        <f t="shared" si="341"/>
        <v>3.4599999999999999E-2</v>
      </c>
      <c r="GA550" s="116">
        <f t="shared" si="342"/>
        <v>1</v>
      </c>
      <c r="GB550" s="116">
        <f t="shared" si="343"/>
        <v>10</v>
      </c>
      <c r="GC550" s="116">
        <f t="shared" si="344"/>
        <v>0.13850000000000001</v>
      </c>
      <c r="GD550" s="116">
        <f t="shared" si="345"/>
        <v>1</v>
      </c>
      <c r="GE550" s="116">
        <f t="shared" si="346"/>
        <v>22</v>
      </c>
    </row>
    <row r="551" spans="164:187" ht="16.5" x14ac:dyDescent="0.2">
      <c r="FH551" s="116">
        <v>546</v>
      </c>
      <c r="FI551" s="116">
        <f t="shared" si="331"/>
        <v>59</v>
      </c>
      <c r="FJ551" s="116">
        <f t="shared" si="324"/>
        <v>7</v>
      </c>
      <c r="FK551" s="116" t="str">
        <f t="shared" si="332"/>
        <v>夏侯渊专属武器-魂珠-7 5级</v>
      </c>
      <c r="FL551" s="116">
        <f t="shared" si="333"/>
        <v>7</v>
      </c>
      <c r="FM551" s="116">
        <f t="shared" si="334"/>
        <v>5</v>
      </c>
      <c r="FN551" s="116" t="str">
        <f t="shared" si="325"/>
        <v>金币</v>
      </c>
      <c r="FO551" s="116">
        <f t="shared" si="326"/>
        <v>11000</v>
      </c>
      <c r="FP551" s="116" t="str">
        <f t="shared" si="327"/>
        <v>专属强化石3</v>
      </c>
      <c r="FQ551" s="116">
        <f t="shared" si="328"/>
        <v>11</v>
      </c>
      <c r="FR551" s="116" t="str">
        <f t="shared" si="329"/>
        <v>专属强化石4</v>
      </c>
      <c r="FS551" s="116">
        <f t="shared" si="330"/>
        <v>4</v>
      </c>
      <c r="FT551" s="116">
        <f t="shared" si="335"/>
        <v>0.04</v>
      </c>
      <c r="FU551" s="116">
        <f t="shared" si="336"/>
        <v>1</v>
      </c>
      <c r="FV551" s="116">
        <f t="shared" si="337"/>
        <v>35</v>
      </c>
      <c r="FW551" s="116">
        <f t="shared" si="338"/>
        <v>0</v>
      </c>
      <c r="FX551" s="116">
        <f t="shared" si="339"/>
        <v>1</v>
      </c>
      <c r="FY551" s="116">
        <f t="shared" si="340"/>
        <v>8</v>
      </c>
      <c r="FZ551" s="116">
        <f t="shared" si="341"/>
        <v>2.1600000000000001E-2</v>
      </c>
      <c r="GA551" s="116">
        <f t="shared" si="342"/>
        <v>1</v>
      </c>
      <c r="GB551" s="116">
        <f t="shared" si="343"/>
        <v>16</v>
      </c>
      <c r="GC551" s="116">
        <f t="shared" si="344"/>
        <v>8.6599999999999996E-2</v>
      </c>
      <c r="GD551" s="116">
        <f t="shared" si="345"/>
        <v>1</v>
      </c>
      <c r="GE551" s="116">
        <f t="shared" si="346"/>
        <v>35</v>
      </c>
    </row>
    <row r="552" spans="164:187" ht="16.5" x14ac:dyDescent="0.2">
      <c r="FH552" s="116">
        <v>547</v>
      </c>
      <c r="FI552" s="116">
        <f t="shared" si="331"/>
        <v>60</v>
      </c>
      <c r="FJ552" s="116">
        <f t="shared" si="324"/>
        <v>7</v>
      </c>
      <c r="FK552" s="116" t="str">
        <f t="shared" si="332"/>
        <v>夏侯渊专属武器-魂珠-7 6级</v>
      </c>
      <c r="FL552" s="116">
        <f t="shared" si="333"/>
        <v>7</v>
      </c>
      <c r="FM552" s="116">
        <f t="shared" si="334"/>
        <v>6</v>
      </c>
      <c r="FN552" s="116" t="str">
        <f t="shared" si="325"/>
        <v>金币</v>
      </c>
      <c r="FO552" s="116">
        <f t="shared" si="326"/>
        <v>12000</v>
      </c>
      <c r="FP552" s="116" t="str">
        <f t="shared" si="327"/>
        <v>专属强化石3</v>
      </c>
      <c r="FQ552" s="116">
        <f t="shared" si="328"/>
        <v>14</v>
      </c>
      <c r="FR552" s="116" t="str">
        <f t="shared" si="329"/>
        <v>专属强化石4</v>
      </c>
      <c r="FS552" s="116">
        <f t="shared" si="330"/>
        <v>5</v>
      </c>
      <c r="FT552" s="116">
        <f t="shared" si="335"/>
        <v>0.03</v>
      </c>
      <c r="FU552" s="116">
        <f t="shared" si="336"/>
        <v>1</v>
      </c>
      <c r="FV552" s="116">
        <f t="shared" si="337"/>
        <v>45</v>
      </c>
      <c r="FW552" s="116">
        <f t="shared" si="338"/>
        <v>0</v>
      </c>
      <c r="FX552" s="116">
        <f t="shared" si="339"/>
        <v>1</v>
      </c>
      <c r="FY552" s="116">
        <f t="shared" si="340"/>
        <v>11</v>
      </c>
      <c r="FZ552" s="116">
        <f t="shared" si="341"/>
        <v>1.66E-2</v>
      </c>
      <c r="GA552" s="116">
        <f t="shared" si="342"/>
        <v>1</v>
      </c>
      <c r="GB552" s="116">
        <f t="shared" si="343"/>
        <v>21</v>
      </c>
      <c r="GC552" s="116">
        <f t="shared" si="344"/>
        <v>6.6600000000000006E-2</v>
      </c>
      <c r="GD552" s="116">
        <f t="shared" si="345"/>
        <v>1</v>
      </c>
      <c r="GE552" s="116">
        <f t="shared" si="346"/>
        <v>45</v>
      </c>
    </row>
    <row r="553" spans="164:187" ht="16.5" x14ac:dyDescent="0.2">
      <c r="FH553" s="116">
        <v>548</v>
      </c>
      <c r="FI553" s="116">
        <f t="shared" si="331"/>
        <v>61</v>
      </c>
      <c r="FJ553" s="116">
        <f t="shared" si="324"/>
        <v>7</v>
      </c>
      <c r="FK553" s="116" t="str">
        <f t="shared" si="332"/>
        <v>夏侯渊专属武器-魂珠-7 7级</v>
      </c>
      <c r="FL553" s="116">
        <f t="shared" si="333"/>
        <v>7</v>
      </c>
      <c r="FM553" s="116">
        <f t="shared" si="334"/>
        <v>7</v>
      </c>
      <c r="FN553" s="116" t="str">
        <f t="shared" si="325"/>
        <v>金币</v>
      </c>
      <c r="FO553" s="116">
        <f t="shared" si="326"/>
        <v>13000</v>
      </c>
      <c r="FP553" s="116" t="str">
        <f t="shared" si="327"/>
        <v>专属强化石3</v>
      </c>
      <c r="FQ553" s="116">
        <f t="shared" si="328"/>
        <v>20</v>
      </c>
      <c r="FR553" s="116" t="str">
        <f t="shared" si="329"/>
        <v>专属强化石4</v>
      </c>
      <c r="FS553" s="116">
        <f t="shared" si="330"/>
        <v>7</v>
      </c>
      <c r="FT553" s="116">
        <f t="shared" si="335"/>
        <v>0.03</v>
      </c>
      <c r="FU553" s="116">
        <f t="shared" si="336"/>
        <v>1</v>
      </c>
      <c r="FV553" s="116">
        <f t="shared" si="337"/>
        <v>52</v>
      </c>
      <c r="FW553" s="116">
        <f t="shared" si="338"/>
        <v>0</v>
      </c>
      <c r="FX553" s="116">
        <f t="shared" si="339"/>
        <v>1</v>
      </c>
      <c r="FY553" s="116">
        <f t="shared" si="340"/>
        <v>12</v>
      </c>
      <c r="FZ553" s="116">
        <f t="shared" si="341"/>
        <v>1.44E-2</v>
      </c>
      <c r="GA553" s="116">
        <f t="shared" si="342"/>
        <v>1</v>
      </c>
      <c r="GB553" s="116">
        <f t="shared" si="343"/>
        <v>24</v>
      </c>
      <c r="GC553" s="116">
        <f t="shared" si="344"/>
        <v>5.7700000000000001E-2</v>
      </c>
      <c r="GD553" s="116">
        <f t="shared" si="345"/>
        <v>1</v>
      </c>
      <c r="GE553" s="116">
        <f t="shared" si="346"/>
        <v>52</v>
      </c>
    </row>
    <row r="554" spans="164:187" ht="16.5" x14ac:dyDescent="0.2">
      <c r="FH554" s="116">
        <v>549</v>
      </c>
      <c r="FI554" s="116">
        <f t="shared" si="331"/>
        <v>62</v>
      </c>
      <c r="FJ554" s="116">
        <f t="shared" si="324"/>
        <v>7</v>
      </c>
      <c r="FK554" s="116" t="str">
        <f t="shared" si="332"/>
        <v>夏侯渊专属武器-魂珠-7 8级</v>
      </c>
      <c r="FL554" s="116">
        <f t="shared" si="333"/>
        <v>7</v>
      </c>
      <c r="FM554" s="116">
        <f t="shared" si="334"/>
        <v>8</v>
      </c>
      <c r="FN554" s="116" t="str">
        <f t="shared" si="325"/>
        <v>金币</v>
      </c>
      <c r="FO554" s="116">
        <f t="shared" si="326"/>
        <v>14000</v>
      </c>
      <c r="FP554" s="116" t="str">
        <f t="shared" si="327"/>
        <v>专属强化石3</v>
      </c>
      <c r="FQ554" s="116">
        <f t="shared" si="328"/>
        <v>23</v>
      </c>
      <c r="FR554" s="116" t="str">
        <f t="shared" si="329"/>
        <v>专属强化石4</v>
      </c>
      <c r="FS554" s="116">
        <f t="shared" si="330"/>
        <v>8</v>
      </c>
      <c r="FT554" s="116">
        <f t="shared" si="335"/>
        <v>0.02</v>
      </c>
      <c r="FU554" s="116">
        <f t="shared" si="336"/>
        <v>1</v>
      </c>
      <c r="FV554" s="116">
        <f t="shared" si="337"/>
        <v>74</v>
      </c>
      <c r="FW554" s="116">
        <f t="shared" si="338"/>
        <v>0</v>
      </c>
      <c r="FX554" s="116">
        <f t="shared" si="339"/>
        <v>1</v>
      </c>
      <c r="FY554" s="116">
        <f t="shared" si="340"/>
        <v>17</v>
      </c>
      <c r="FZ554" s="116">
        <f t="shared" si="341"/>
        <v>1.0200000000000001E-2</v>
      </c>
      <c r="GA554" s="116">
        <f t="shared" si="342"/>
        <v>1</v>
      </c>
      <c r="GB554" s="116">
        <f t="shared" si="343"/>
        <v>34</v>
      </c>
      <c r="GC554" s="116">
        <f t="shared" si="344"/>
        <v>4.07E-2</v>
      </c>
      <c r="GD554" s="116">
        <f t="shared" si="345"/>
        <v>1</v>
      </c>
      <c r="GE554" s="116">
        <f t="shared" si="346"/>
        <v>74</v>
      </c>
    </row>
    <row r="555" spans="164:187" ht="16.5" x14ac:dyDescent="0.2">
      <c r="FH555" s="116">
        <v>550</v>
      </c>
      <c r="FI555" s="116">
        <f t="shared" si="331"/>
        <v>63</v>
      </c>
      <c r="FJ555" s="116">
        <f t="shared" si="324"/>
        <v>7</v>
      </c>
      <c r="FK555" s="116" t="str">
        <f t="shared" si="332"/>
        <v>夏侯渊专属武器-魂珠-7 9级</v>
      </c>
      <c r="FL555" s="116">
        <f t="shared" si="333"/>
        <v>7</v>
      </c>
      <c r="FM555" s="116">
        <f t="shared" si="334"/>
        <v>9</v>
      </c>
      <c r="FN555" s="116" t="str">
        <f t="shared" si="325"/>
        <v>金币</v>
      </c>
      <c r="FO555" s="116">
        <f t="shared" si="326"/>
        <v>15000</v>
      </c>
      <c r="FP555" s="116" t="str">
        <f t="shared" si="327"/>
        <v>专属强化石3</v>
      </c>
      <c r="FQ555" s="116">
        <f t="shared" si="328"/>
        <v>28</v>
      </c>
      <c r="FR555" s="116" t="str">
        <f t="shared" si="329"/>
        <v>专属强化石4</v>
      </c>
      <c r="FS555" s="116">
        <f t="shared" si="330"/>
        <v>10</v>
      </c>
      <c r="FT555" s="116">
        <f t="shared" si="335"/>
        <v>0.02</v>
      </c>
      <c r="FU555" s="116">
        <f t="shared" si="336"/>
        <v>1</v>
      </c>
      <c r="FV555" s="116">
        <f t="shared" si="337"/>
        <v>95</v>
      </c>
      <c r="FW555" s="116">
        <f t="shared" si="338"/>
        <v>0</v>
      </c>
      <c r="FX555" s="116">
        <f t="shared" si="339"/>
        <v>1</v>
      </c>
      <c r="FY555" s="116">
        <f t="shared" si="340"/>
        <v>22</v>
      </c>
      <c r="FZ555" s="116">
        <f t="shared" si="341"/>
        <v>7.9000000000000008E-3</v>
      </c>
      <c r="GA555" s="116">
        <f t="shared" si="342"/>
        <v>1</v>
      </c>
      <c r="GB555" s="116">
        <f t="shared" si="343"/>
        <v>44</v>
      </c>
      <c r="GC555" s="116">
        <f t="shared" si="344"/>
        <v>3.15E-2</v>
      </c>
      <c r="GD555" s="116">
        <f t="shared" si="345"/>
        <v>1</v>
      </c>
      <c r="GE555" s="116">
        <f t="shared" si="346"/>
        <v>95</v>
      </c>
    </row>
    <row r="556" spans="164:187" ht="16.5" x14ac:dyDescent="0.2">
      <c r="FH556" s="116">
        <v>551</v>
      </c>
      <c r="FI556" s="116">
        <f t="shared" si="331"/>
        <v>0</v>
      </c>
      <c r="FJ556" s="116">
        <f t="shared" si="324"/>
        <v>7</v>
      </c>
      <c r="FK556" s="116" t="str">
        <f t="shared" si="332"/>
        <v>夏侯渊专属武器-魂珠-8 0级</v>
      </c>
      <c r="FL556" s="116">
        <f t="shared" si="333"/>
        <v>8</v>
      </c>
      <c r="FM556" s="116">
        <f t="shared" si="334"/>
        <v>0</v>
      </c>
      <c r="FN556" s="116" t="str">
        <f t="shared" si="325"/>
        <v/>
      </c>
      <c r="FO556" s="116" t="str">
        <f t="shared" si="326"/>
        <v/>
      </c>
      <c r="FP556" s="116" t="str">
        <f t="shared" si="327"/>
        <v/>
      </c>
      <c r="FQ556" s="116" t="str">
        <f t="shared" si="328"/>
        <v/>
      </c>
      <c r="FR556" s="116" t="str">
        <f t="shared" si="329"/>
        <v/>
      </c>
      <c r="FS556" s="116" t="str">
        <f t="shared" si="330"/>
        <v/>
      </c>
      <c r="FT556" s="116" t="str">
        <f t="shared" si="335"/>
        <v/>
      </c>
      <c r="FU556" s="116" t="str">
        <f t="shared" si="336"/>
        <v/>
      </c>
      <c r="FV556" s="116" t="str">
        <f t="shared" si="337"/>
        <v/>
      </c>
      <c r="FW556" s="116" t="str">
        <f t="shared" si="338"/>
        <v/>
      </c>
      <c r="FX556" s="116" t="str">
        <f t="shared" si="339"/>
        <v/>
      </c>
      <c r="FY556" s="116" t="str">
        <f t="shared" si="340"/>
        <v/>
      </c>
      <c r="FZ556" s="116" t="str">
        <f t="shared" si="341"/>
        <v/>
      </c>
      <c r="GA556" s="116" t="str">
        <f t="shared" si="342"/>
        <v/>
      </c>
      <c r="GB556" s="116" t="str">
        <f t="shared" si="343"/>
        <v/>
      </c>
      <c r="GC556" s="116" t="str">
        <f t="shared" si="344"/>
        <v/>
      </c>
      <c r="GD556" s="116" t="str">
        <f t="shared" si="345"/>
        <v/>
      </c>
      <c r="GE556" s="116" t="str">
        <f t="shared" si="346"/>
        <v/>
      </c>
    </row>
    <row r="557" spans="164:187" ht="16.5" x14ac:dyDescent="0.2">
      <c r="FH557" s="116">
        <v>552</v>
      </c>
      <c r="FI557" s="116">
        <f t="shared" si="331"/>
        <v>64</v>
      </c>
      <c r="FJ557" s="116">
        <f t="shared" si="324"/>
        <v>7</v>
      </c>
      <c r="FK557" s="116" t="str">
        <f t="shared" si="332"/>
        <v>夏侯渊专属武器-魂珠-8 1级</v>
      </c>
      <c r="FL557" s="116">
        <f t="shared" si="333"/>
        <v>8</v>
      </c>
      <c r="FM557" s="116">
        <f t="shared" si="334"/>
        <v>1</v>
      </c>
      <c r="FN557" s="116" t="str">
        <f t="shared" si="325"/>
        <v>金币</v>
      </c>
      <c r="FO557" s="116">
        <f t="shared" si="326"/>
        <v>8000</v>
      </c>
      <c r="FP557" s="116" t="str">
        <f t="shared" si="327"/>
        <v>专属强化石4</v>
      </c>
      <c r="FQ557" s="116">
        <f t="shared" si="328"/>
        <v>5</v>
      </c>
      <c r="FR557" s="116" t="str">
        <f t="shared" si="329"/>
        <v/>
      </c>
      <c r="FS557" s="116" t="str">
        <f t="shared" si="330"/>
        <v/>
      </c>
      <c r="FT557" s="116">
        <f t="shared" si="335"/>
        <v>0.1</v>
      </c>
      <c r="FU557" s="116">
        <f t="shared" si="336"/>
        <v>1</v>
      </c>
      <c r="FV557" s="116">
        <f t="shared" si="337"/>
        <v>15</v>
      </c>
      <c r="FW557" s="116">
        <f t="shared" si="338"/>
        <v>0</v>
      </c>
      <c r="FX557" s="116">
        <f t="shared" si="339"/>
        <v>1</v>
      </c>
      <c r="FY557" s="116">
        <f t="shared" si="340"/>
        <v>4</v>
      </c>
      <c r="FZ557" s="116">
        <f t="shared" si="341"/>
        <v>4.9200000000000001E-2</v>
      </c>
      <c r="GA557" s="116">
        <f t="shared" si="342"/>
        <v>1</v>
      </c>
      <c r="GB557" s="116">
        <f t="shared" si="343"/>
        <v>7</v>
      </c>
      <c r="GC557" s="116">
        <f t="shared" si="344"/>
        <v>0.1968</v>
      </c>
      <c r="GD557" s="116">
        <f t="shared" si="345"/>
        <v>1</v>
      </c>
      <c r="GE557" s="116">
        <f t="shared" si="346"/>
        <v>15</v>
      </c>
    </row>
    <row r="558" spans="164:187" ht="16.5" x14ac:dyDescent="0.2">
      <c r="FH558" s="116">
        <v>553</v>
      </c>
      <c r="FI558" s="116">
        <f t="shared" si="331"/>
        <v>65</v>
      </c>
      <c r="FJ558" s="116">
        <f t="shared" si="324"/>
        <v>7</v>
      </c>
      <c r="FK558" s="116" t="str">
        <f t="shared" si="332"/>
        <v>夏侯渊专属武器-魂珠-8 2级</v>
      </c>
      <c r="FL558" s="116">
        <f t="shared" si="333"/>
        <v>8</v>
      </c>
      <c r="FM558" s="116">
        <f t="shared" si="334"/>
        <v>2</v>
      </c>
      <c r="FN558" s="116" t="str">
        <f t="shared" si="325"/>
        <v>金币</v>
      </c>
      <c r="FO558" s="116">
        <f t="shared" si="326"/>
        <v>9000</v>
      </c>
      <c r="FP558" s="116" t="str">
        <f t="shared" si="327"/>
        <v>专属强化石4</v>
      </c>
      <c r="FQ558" s="116">
        <f t="shared" si="328"/>
        <v>8</v>
      </c>
      <c r="FR558" s="116" t="str">
        <f t="shared" si="329"/>
        <v/>
      </c>
      <c r="FS558" s="116" t="str">
        <f t="shared" si="330"/>
        <v/>
      </c>
      <c r="FT558" s="116">
        <f t="shared" si="335"/>
        <v>0.08</v>
      </c>
      <c r="FU558" s="116">
        <f t="shared" si="336"/>
        <v>1</v>
      </c>
      <c r="FV558" s="116">
        <f t="shared" si="337"/>
        <v>19</v>
      </c>
      <c r="FW558" s="116">
        <f t="shared" si="338"/>
        <v>0</v>
      </c>
      <c r="FX558" s="116">
        <f t="shared" si="339"/>
        <v>1</v>
      </c>
      <c r="FY558" s="116">
        <f t="shared" si="340"/>
        <v>4</v>
      </c>
      <c r="FZ558" s="116">
        <f t="shared" si="341"/>
        <v>3.9399999999999998E-2</v>
      </c>
      <c r="GA558" s="116">
        <f t="shared" si="342"/>
        <v>1</v>
      </c>
      <c r="GB558" s="116">
        <f t="shared" si="343"/>
        <v>9</v>
      </c>
      <c r="GC558" s="116">
        <f t="shared" si="344"/>
        <v>0.15740000000000001</v>
      </c>
      <c r="GD558" s="116">
        <f t="shared" si="345"/>
        <v>1</v>
      </c>
      <c r="GE558" s="116">
        <f t="shared" si="346"/>
        <v>19</v>
      </c>
    </row>
    <row r="559" spans="164:187" ht="16.5" x14ac:dyDescent="0.2">
      <c r="FH559" s="116">
        <v>554</v>
      </c>
      <c r="FI559" s="116">
        <f t="shared" si="331"/>
        <v>66</v>
      </c>
      <c r="FJ559" s="116">
        <f t="shared" si="324"/>
        <v>7</v>
      </c>
      <c r="FK559" s="116" t="str">
        <f t="shared" si="332"/>
        <v>夏侯渊专属武器-魂珠-8 3级</v>
      </c>
      <c r="FL559" s="116">
        <f t="shared" si="333"/>
        <v>8</v>
      </c>
      <c r="FM559" s="116">
        <f t="shared" si="334"/>
        <v>3</v>
      </c>
      <c r="FN559" s="116" t="str">
        <f t="shared" si="325"/>
        <v>金币</v>
      </c>
      <c r="FO559" s="116">
        <f t="shared" si="326"/>
        <v>10000</v>
      </c>
      <c r="FP559" s="116" t="str">
        <f t="shared" si="327"/>
        <v>专属强化石4</v>
      </c>
      <c r="FQ559" s="116">
        <f t="shared" si="328"/>
        <v>10</v>
      </c>
      <c r="FR559" s="116" t="str">
        <f t="shared" si="329"/>
        <v/>
      </c>
      <c r="FS559" s="116" t="str">
        <f t="shared" si="330"/>
        <v/>
      </c>
      <c r="FT559" s="116">
        <f t="shared" si="335"/>
        <v>7.0000000000000007E-2</v>
      </c>
      <c r="FU559" s="116">
        <f t="shared" si="336"/>
        <v>1</v>
      </c>
      <c r="FV559" s="116">
        <f t="shared" si="337"/>
        <v>23</v>
      </c>
      <c r="FW559" s="116">
        <f t="shared" si="338"/>
        <v>0</v>
      </c>
      <c r="FX559" s="116">
        <f t="shared" si="339"/>
        <v>1</v>
      </c>
      <c r="FY559" s="116">
        <f t="shared" si="340"/>
        <v>5</v>
      </c>
      <c r="FZ559" s="116">
        <f t="shared" si="341"/>
        <v>3.2800000000000003E-2</v>
      </c>
      <c r="GA559" s="116">
        <f t="shared" si="342"/>
        <v>1</v>
      </c>
      <c r="GB559" s="116">
        <f t="shared" si="343"/>
        <v>11</v>
      </c>
      <c r="GC559" s="116">
        <f t="shared" si="344"/>
        <v>0.13120000000000001</v>
      </c>
      <c r="GD559" s="116">
        <f t="shared" si="345"/>
        <v>1</v>
      </c>
      <c r="GE559" s="116">
        <f t="shared" si="346"/>
        <v>23</v>
      </c>
    </row>
    <row r="560" spans="164:187" ht="16.5" x14ac:dyDescent="0.2">
      <c r="FH560" s="116">
        <v>555</v>
      </c>
      <c r="FI560" s="116">
        <f t="shared" si="331"/>
        <v>67</v>
      </c>
      <c r="FJ560" s="116">
        <f t="shared" si="324"/>
        <v>7</v>
      </c>
      <c r="FK560" s="116" t="str">
        <f t="shared" si="332"/>
        <v>夏侯渊专属武器-魂珠-8 4级</v>
      </c>
      <c r="FL560" s="116">
        <f t="shared" si="333"/>
        <v>8</v>
      </c>
      <c r="FM560" s="116">
        <f t="shared" si="334"/>
        <v>4</v>
      </c>
      <c r="FN560" s="116" t="str">
        <f t="shared" si="325"/>
        <v>金币</v>
      </c>
      <c r="FO560" s="116">
        <f t="shared" si="326"/>
        <v>11000</v>
      </c>
      <c r="FP560" s="116" t="str">
        <f t="shared" si="327"/>
        <v>专属强化石4</v>
      </c>
      <c r="FQ560" s="116">
        <f t="shared" si="328"/>
        <v>12</v>
      </c>
      <c r="FR560" s="116" t="str">
        <f t="shared" si="329"/>
        <v/>
      </c>
      <c r="FS560" s="116" t="str">
        <f t="shared" si="330"/>
        <v/>
      </c>
      <c r="FT560" s="116">
        <f t="shared" si="335"/>
        <v>0.05</v>
      </c>
      <c r="FU560" s="116">
        <f t="shared" si="336"/>
        <v>1</v>
      </c>
      <c r="FV560" s="116">
        <f t="shared" si="337"/>
        <v>32</v>
      </c>
      <c r="FW560" s="116">
        <f t="shared" si="338"/>
        <v>0</v>
      </c>
      <c r="FX560" s="116">
        <f t="shared" si="339"/>
        <v>1</v>
      </c>
      <c r="FY560" s="116">
        <f t="shared" si="340"/>
        <v>7</v>
      </c>
      <c r="FZ560" s="116">
        <f t="shared" si="341"/>
        <v>2.3599999999999999E-2</v>
      </c>
      <c r="GA560" s="116">
        <f t="shared" si="342"/>
        <v>1</v>
      </c>
      <c r="GB560" s="116">
        <f t="shared" si="343"/>
        <v>15</v>
      </c>
      <c r="GC560" s="116">
        <f t="shared" si="344"/>
        <v>9.4399999999999998E-2</v>
      </c>
      <c r="GD560" s="116">
        <f t="shared" si="345"/>
        <v>1</v>
      </c>
      <c r="GE560" s="116">
        <f t="shared" si="346"/>
        <v>32</v>
      </c>
    </row>
    <row r="561" spans="164:187" ht="16.5" x14ac:dyDescent="0.2">
      <c r="FH561" s="116">
        <v>556</v>
      </c>
      <c r="FI561" s="116">
        <f t="shared" si="331"/>
        <v>68</v>
      </c>
      <c r="FJ561" s="116">
        <f t="shared" si="324"/>
        <v>7</v>
      </c>
      <c r="FK561" s="116" t="str">
        <f t="shared" si="332"/>
        <v>夏侯渊专属武器-魂珠-8 5级</v>
      </c>
      <c r="FL561" s="116">
        <f t="shared" si="333"/>
        <v>8</v>
      </c>
      <c r="FM561" s="116">
        <f t="shared" si="334"/>
        <v>5</v>
      </c>
      <c r="FN561" s="116" t="str">
        <f t="shared" si="325"/>
        <v>金币</v>
      </c>
      <c r="FO561" s="116">
        <f t="shared" si="326"/>
        <v>12000</v>
      </c>
      <c r="FP561" s="116" t="str">
        <f t="shared" si="327"/>
        <v>专属强化石4</v>
      </c>
      <c r="FQ561" s="116">
        <f t="shared" si="328"/>
        <v>15</v>
      </c>
      <c r="FR561" s="116" t="str">
        <f t="shared" si="329"/>
        <v/>
      </c>
      <c r="FS561" s="116" t="str">
        <f t="shared" si="330"/>
        <v/>
      </c>
      <c r="FT561" s="116">
        <f t="shared" si="335"/>
        <v>0.04</v>
      </c>
      <c r="FU561" s="116">
        <f t="shared" si="336"/>
        <v>1</v>
      </c>
      <c r="FV561" s="116">
        <f t="shared" si="337"/>
        <v>41</v>
      </c>
      <c r="FW561" s="116">
        <f t="shared" si="338"/>
        <v>0</v>
      </c>
      <c r="FX561" s="116">
        <f t="shared" si="339"/>
        <v>1</v>
      </c>
      <c r="FY561" s="116">
        <f t="shared" si="340"/>
        <v>9</v>
      </c>
      <c r="FZ561" s="116">
        <f t="shared" si="341"/>
        <v>1.84E-2</v>
      </c>
      <c r="GA561" s="116">
        <f t="shared" si="342"/>
        <v>1</v>
      </c>
      <c r="GB561" s="116">
        <f t="shared" si="343"/>
        <v>19</v>
      </c>
      <c r="GC561" s="116">
        <f t="shared" si="344"/>
        <v>7.3800000000000004E-2</v>
      </c>
      <c r="GD561" s="116">
        <f t="shared" si="345"/>
        <v>1</v>
      </c>
      <c r="GE561" s="116">
        <f t="shared" si="346"/>
        <v>41</v>
      </c>
    </row>
    <row r="562" spans="164:187" ht="16.5" x14ac:dyDescent="0.2">
      <c r="FH562" s="116">
        <v>557</v>
      </c>
      <c r="FI562" s="116">
        <f t="shared" si="331"/>
        <v>69</v>
      </c>
      <c r="FJ562" s="116">
        <f t="shared" si="324"/>
        <v>7</v>
      </c>
      <c r="FK562" s="116" t="str">
        <f t="shared" si="332"/>
        <v>夏侯渊专属武器-魂珠-8 6级</v>
      </c>
      <c r="FL562" s="116">
        <f t="shared" si="333"/>
        <v>8</v>
      </c>
      <c r="FM562" s="116">
        <f t="shared" si="334"/>
        <v>6</v>
      </c>
      <c r="FN562" s="116" t="str">
        <f t="shared" si="325"/>
        <v>金币</v>
      </c>
      <c r="FO562" s="116">
        <f t="shared" si="326"/>
        <v>13000</v>
      </c>
      <c r="FP562" s="116" t="str">
        <f t="shared" si="327"/>
        <v>专属强化石4</v>
      </c>
      <c r="FQ562" s="116">
        <f t="shared" si="328"/>
        <v>18</v>
      </c>
      <c r="FR562" s="116" t="str">
        <f t="shared" si="329"/>
        <v/>
      </c>
      <c r="FS562" s="116" t="str">
        <f t="shared" si="330"/>
        <v/>
      </c>
      <c r="FT562" s="116">
        <f t="shared" si="335"/>
        <v>0.03</v>
      </c>
      <c r="FU562" s="116">
        <f t="shared" si="336"/>
        <v>1</v>
      </c>
      <c r="FV562" s="116">
        <f t="shared" si="337"/>
        <v>55</v>
      </c>
      <c r="FW562" s="116">
        <f t="shared" si="338"/>
        <v>0</v>
      </c>
      <c r="FX562" s="116">
        <f t="shared" si="339"/>
        <v>1</v>
      </c>
      <c r="FY562" s="116">
        <f t="shared" si="340"/>
        <v>13</v>
      </c>
      <c r="FZ562" s="116">
        <f t="shared" si="341"/>
        <v>1.3599999999999999E-2</v>
      </c>
      <c r="GA562" s="116">
        <f t="shared" si="342"/>
        <v>1</v>
      </c>
      <c r="GB562" s="116">
        <f t="shared" si="343"/>
        <v>26</v>
      </c>
      <c r="GC562" s="116">
        <f t="shared" si="344"/>
        <v>5.45E-2</v>
      </c>
      <c r="GD562" s="116">
        <f t="shared" si="345"/>
        <v>1</v>
      </c>
      <c r="GE562" s="116">
        <f t="shared" si="346"/>
        <v>55</v>
      </c>
    </row>
    <row r="563" spans="164:187" ht="16.5" x14ac:dyDescent="0.2">
      <c r="FH563" s="116">
        <v>558</v>
      </c>
      <c r="FI563" s="116">
        <f t="shared" si="331"/>
        <v>70</v>
      </c>
      <c r="FJ563" s="116">
        <f t="shared" si="324"/>
        <v>7</v>
      </c>
      <c r="FK563" s="116" t="str">
        <f t="shared" si="332"/>
        <v>夏侯渊专属武器-魂珠-8 7级</v>
      </c>
      <c r="FL563" s="116">
        <f t="shared" si="333"/>
        <v>8</v>
      </c>
      <c r="FM563" s="116">
        <f t="shared" si="334"/>
        <v>7</v>
      </c>
      <c r="FN563" s="116" t="str">
        <f t="shared" si="325"/>
        <v>金币</v>
      </c>
      <c r="FO563" s="116">
        <f t="shared" si="326"/>
        <v>14000</v>
      </c>
      <c r="FP563" s="116" t="str">
        <f t="shared" si="327"/>
        <v>专属强化石4</v>
      </c>
      <c r="FQ563" s="116">
        <f t="shared" si="328"/>
        <v>25</v>
      </c>
      <c r="FR563" s="116" t="str">
        <f t="shared" si="329"/>
        <v/>
      </c>
      <c r="FS563" s="116" t="str">
        <f t="shared" si="330"/>
        <v/>
      </c>
      <c r="FT563" s="116">
        <f t="shared" si="335"/>
        <v>0.02</v>
      </c>
      <c r="FU563" s="116">
        <f t="shared" si="336"/>
        <v>1</v>
      </c>
      <c r="FV563" s="116">
        <f t="shared" si="337"/>
        <v>64</v>
      </c>
      <c r="FW563" s="116">
        <f t="shared" si="338"/>
        <v>0</v>
      </c>
      <c r="FX563" s="116">
        <f t="shared" si="339"/>
        <v>1</v>
      </c>
      <c r="FY563" s="116">
        <f t="shared" si="340"/>
        <v>15</v>
      </c>
      <c r="FZ563" s="116">
        <f t="shared" si="341"/>
        <v>1.17E-2</v>
      </c>
      <c r="GA563" s="116">
        <f t="shared" si="342"/>
        <v>1</v>
      </c>
      <c r="GB563" s="116">
        <f t="shared" si="343"/>
        <v>30</v>
      </c>
      <c r="GC563" s="116">
        <f t="shared" si="344"/>
        <v>4.6800000000000001E-2</v>
      </c>
      <c r="GD563" s="116">
        <f t="shared" si="345"/>
        <v>1</v>
      </c>
      <c r="GE563" s="116">
        <f t="shared" si="346"/>
        <v>64</v>
      </c>
    </row>
    <row r="564" spans="164:187" ht="16.5" x14ac:dyDescent="0.2">
      <c r="FH564" s="116">
        <v>559</v>
      </c>
      <c r="FI564" s="116">
        <f t="shared" si="331"/>
        <v>71</v>
      </c>
      <c r="FJ564" s="116">
        <f t="shared" si="324"/>
        <v>7</v>
      </c>
      <c r="FK564" s="116" t="str">
        <f t="shared" si="332"/>
        <v>夏侯渊专属武器-魂珠-8 8级</v>
      </c>
      <c r="FL564" s="116">
        <f t="shared" si="333"/>
        <v>8</v>
      </c>
      <c r="FM564" s="116">
        <f t="shared" si="334"/>
        <v>8</v>
      </c>
      <c r="FN564" s="116" t="str">
        <f t="shared" si="325"/>
        <v>金币</v>
      </c>
      <c r="FO564" s="116">
        <f t="shared" si="326"/>
        <v>15000</v>
      </c>
      <c r="FP564" s="116" t="str">
        <f t="shared" si="327"/>
        <v>专属强化石4</v>
      </c>
      <c r="FQ564" s="116">
        <f t="shared" si="328"/>
        <v>30</v>
      </c>
      <c r="FR564" s="116" t="str">
        <f t="shared" si="329"/>
        <v/>
      </c>
      <c r="FS564" s="116" t="str">
        <f t="shared" si="330"/>
        <v/>
      </c>
      <c r="FT564" s="116">
        <f t="shared" si="335"/>
        <v>0.02</v>
      </c>
      <c r="FU564" s="116">
        <f t="shared" si="336"/>
        <v>1</v>
      </c>
      <c r="FV564" s="116">
        <f t="shared" si="337"/>
        <v>86</v>
      </c>
      <c r="FW564" s="116">
        <f t="shared" si="338"/>
        <v>0</v>
      </c>
      <c r="FX564" s="116">
        <f t="shared" si="339"/>
        <v>1</v>
      </c>
      <c r="FY564" s="116">
        <f t="shared" si="340"/>
        <v>20</v>
      </c>
      <c r="FZ564" s="116">
        <f t="shared" si="341"/>
        <v>8.6999999999999994E-3</v>
      </c>
      <c r="GA564" s="116">
        <f t="shared" si="342"/>
        <v>1</v>
      </c>
      <c r="GB564" s="116">
        <f t="shared" si="343"/>
        <v>40</v>
      </c>
      <c r="GC564" s="116">
        <f t="shared" si="344"/>
        <v>3.4700000000000002E-2</v>
      </c>
      <c r="GD564" s="116">
        <f t="shared" si="345"/>
        <v>1</v>
      </c>
      <c r="GE564" s="116">
        <f t="shared" si="346"/>
        <v>86</v>
      </c>
    </row>
    <row r="565" spans="164:187" ht="16.5" x14ac:dyDescent="0.2">
      <c r="FH565" s="116">
        <v>560</v>
      </c>
      <c r="FI565" s="116">
        <f t="shared" si="331"/>
        <v>72</v>
      </c>
      <c r="FJ565" s="116">
        <f t="shared" si="324"/>
        <v>7</v>
      </c>
      <c r="FK565" s="116" t="str">
        <f t="shared" si="332"/>
        <v>夏侯渊专属武器-魂珠-8 9级</v>
      </c>
      <c r="FL565" s="116">
        <f t="shared" si="333"/>
        <v>8</v>
      </c>
      <c r="FM565" s="116">
        <f t="shared" si="334"/>
        <v>9</v>
      </c>
      <c r="FN565" s="116" t="str">
        <f t="shared" si="325"/>
        <v>金币</v>
      </c>
      <c r="FO565" s="116">
        <f t="shared" si="326"/>
        <v>16000</v>
      </c>
      <c r="FP565" s="116" t="str">
        <f t="shared" si="327"/>
        <v>专属强化石4</v>
      </c>
      <c r="FQ565" s="116">
        <f t="shared" si="328"/>
        <v>30</v>
      </c>
      <c r="FR565" s="116" t="str">
        <f t="shared" si="329"/>
        <v/>
      </c>
      <c r="FS565" s="116" t="str">
        <f t="shared" si="330"/>
        <v/>
      </c>
      <c r="FT565" s="116">
        <f t="shared" si="335"/>
        <v>0.01</v>
      </c>
      <c r="FU565" s="116">
        <f t="shared" si="336"/>
        <v>1</v>
      </c>
      <c r="FV565" s="116">
        <f t="shared" si="337"/>
        <v>140</v>
      </c>
      <c r="FW565" s="116">
        <f t="shared" si="338"/>
        <v>0</v>
      </c>
      <c r="FX565" s="116">
        <f t="shared" si="339"/>
        <v>1</v>
      </c>
      <c r="FY565" s="116">
        <f t="shared" si="340"/>
        <v>33</v>
      </c>
      <c r="FZ565" s="116">
        <f t="shared" si="341"/>
        <v>5.4000000000000003E-3</v>
      </c>
      <c r="GA565" s="116">
        <f t="shared" si="342"/>
        <v>1</v>
      </c>
      <c r="GB565" s="116">
        <f t="shared" si="343"/>
        <v>65</v>
      </c>
      <c r="GC565" s="116">
        <f t="shared" si="344"/>
        <v>2.1499999999999998E-2</v>
      </c>
      <c r="GD565" s="116">
        <f t="shared" si="345"/>
        <v>1</v>
      </c>
      <c r="GE565" s="116">
        <f t="shared" si="346"/>
        <v>140</v>
      </c>
    </row>
    <row r="566" spans="164:187" ht="16.5" x14ac:dyDescent="0.2">
      <c r="FH566" s="116">
        <v>561</v>
      </c>
      <c r="FI566" s="116">
        <f t="shared" si="331"/>
        <v>0</v>
      </c>
      <c r="FJ566" s="116">
        <f t="shared" si="324"/>
        <v>8</v>
      </c>
      <c r="FK566" s="116" t="str">
        <f t="shared" si="332"/>
        <v>徐晃专属武器-魂珠-1 0级</v>
      </c>
      <c r="FL566" s="116">
        <f t="shared" si="333"/>
        <v>1</v>
      </c>
      <c r="FM566" s="116">
        <f t="shared" si="334"/>
        <v>0</v>
      </c>
      <c r="FN566" s="116" t="str">
        <f t="shared" si="325"/>
        <v/>
      </c>
      <c r="FO566" s="116" t="str">
        <f t="shared" si="326"/>
        <v/>
      </c>
      <c r="FP566" s="116" t="str">
        <f t="shared" si="327"/>
        <v/>
      </c>
      <c r="FQ566" s="116" t="str">
        <f t="shared" si="328"/>
        <v/>
      </c>
      <c r="FR566" s="116" t="str">
        <f t="shared" si="329"/>
        <v/>
      </c>
      <c r="FS566" s="116" t="str">
        <f t="shared" si="330"/>
        <v/>
      </c>
      <c r="FT566" s="116" t="str">
        <f t="shared" si="335"/>
        <v/>
      </c>
      <c r="FU566" s="116" t="str">
        <f t="shared" si="336"/>
        <v/>
      </c>
      <c r="FV566" s="116" t="str">
        <f t="shared" si="337"/>
        <v/>
      </c>
      <c r="FW566" s="116" t="str">
        <f t="shared" si="338"/>
        <v/>
      </c>
      <c r="FX566" s="116" t="str">
        <f t="shared" si="339"/>
        <v/>
      </c>
      <c r="FY566" s="116" t="str">
        <f t="shared" si="340"/>
        <v/>
      </c>
      <c r="FZ566" s="116" t="str">
        <f t="shared" si="341"/>
        <v/>
      </c>
      <c r="GA566" s="116" t="str">
        <f t="shared" si="342"/>
        <v/>
      </c>
      <c r="GB566" s="116" t="str">
        <f t="shared" si="343"/>
        <v/>
      </c>
      <c r="GC566" s="116" t="str">
        <f t="shared" si="344"/>
        <v/>
      </c>
      <c r="GD566" s="116" t="str">
        <f t="shared" si="345"/>
        <v/>
      </c>
      <c r="GE566" s="116" t="str">
        <f t="shared" si="346"/>
        <v/>
      </c>
    </row>
    <row r="567" spans="164:187" ht="16.5" x14ac:dyDescent="0.2">
      <c r="FH567" s="116">
        <v>562</v>
      </c>
      <c r="FI567" s="116">
        <f t="shared" si="331"/>
        <v>1</v>
      </c>
      <c r="FJ567" s="116">
        <f t="shared" si="324"/>
        <v>8</v>
      </c>
      <c r="FK567" s="116" t="str">
        <f t="shared" si="332"/>
        <v>徐晃专属武器-魂珠-1 1级</v>
      </c>
      <c r="FL567" s="116">
        <f t="shared" si="333"/>
        <v>1</v>
      </c>
      <c r="FM567" s="116">
        <f t="shared" si="334"/>
        <v>1</v>
      </c>
      <c r="FN567" s="116" t="str">
        <f t="shared" si="325"/>
        <v>金币</v>
      </c>
      <c r="FO567" s="116">
        <f t="shared" si="326"/>
        <v>1000</v>
      </c>
      <c r="FP567" s="116" t="str">
        <f t="shared" si="327"/>
        <v>专属强化石1</v>
      </c>
      <c r="FQ567" s="116">
        <f t="shared" si="328"/>
        <v>1</v>
      </c>
      <c r="FR567" s="116" t="str">
        <f t="shared" si="329"/>
        <v/>
      </c>
      <c r="FS567" s="116" t="str">
        <f t="shared" si="330"/>
        <v/>
      </c>
      <c r="FT567" s="116">
        <f t="shared" si="335"/>
        <v>0.24</v>
      </c>
      <c r="FU567" s="116">
        <f t="shared" si="336"/>
        <v>1</v>
      </c>
      <c r="FV567" s="116">
        <f t="shared" si="337"/>
        <v>6</v>
      </c>
      <c r="FW567" s="116">
        <f t="shared" si="338"/>
        <v>0</v>
      </c>
      <c r="FX567" s="116">
        <f t="shared" si="339"/>
        <v>1</v>
      </c>
      <c r="FY567" s="116">
        <f t="shared" si="340"/>
        <v>1</v>
      </c>
      <c r="FZ567" s="116">
        <f t="shared" si="341"/>
        <v>0.11990000000000001</v>
      </c>
      <c r="GA567" s="116">
        <f t="shared" si="342"/>
        <v>1</v>
      </c>
      <c r="GB567" s="116">
        <f t="shared" si="343"/>
        <v>3</v>
      </c>
      <c r="GC567" s="116">
        <f t="shared" si="344"/>
        <v>0.47960000000000003</v>
      </c>
      <c r="GD567" s="116">
        <f t="shared" si="345"/>
        <v>1</v>
      </c>
      <c r="GE567" s="116">
        <f t="shared" si="346"/>
        <v>6</v>
      </c>
    </row>
    <row r="568" spans="164:187" ht="16.5" x14ac:dyDescent="0.2">
      <c r="FH568" s="116">
        <v>563</v>
      </c>
      <c r="FI568" s="116">
        <f t="shared" si="331"/>
        <v>2</v>
      </c>
      <c r="FJ568" s="116">
        <f t="shared" si="324"/>
        <v>8</v>
      </c>
      <c r="FK568" s="116" t="str">
        <f t="shared" si="332"/>
        <v>徐晃专属武器-魂珠-1 2级</v>
      </c>
      <c r="FL568" s="116">
        <f t="shared" si="333"/>
        <v>1</v>
      </c>
      <c r="FM568" s="116">
        <f t="shared" si="334"/>
        <v>2</v>
      </c>
      <c r="FN568" s="116" t="str">
        <f t="shared" si="325"/>
        <v>金币</v>
      </c>
      <c r="FO568" s="116">
        <f t="shared" si="326"/>
        <v>2000</v>
      </c>
      <c r="FP568" s="116" t="str">
        <f t="shared" si="327"/>
        <v>专属强化石1</v>
      </c>
      <c r="FQ568" s="116">
        <f t="shared" si="328"/>
        <v>2</v>
      </c>
      <c r="FR568" s="116" t="str">
        <f t="shared" si="329"/>
        <v/>
      </c>
      <c r="FS568" s="116" t="str">
        <f t="shared" si="330"/>
        <v/>
      </c>
      <c r="FT568" s="116">
        <f t="shared" si="335"/>
        <v>0.24</v>
      </c>
      <c r="FU568" s="116">
        <f t="shared" si="336"/>
        <v>1</v>
      </c>
      <c r="FV568" s="116">
        <f t="shared" si="337"/>
        <v>6</v>
      </c>
      <c r="FW568" s="116">
        <f t="shared" si="338"/>
        <v>0</v>
      </c>
      <c r="FX568" s="116">
        <f t="shared" si="339"/>
        <v>1</v>
      </c>
      <c r="FY568" s="116">
        <f t="shared" si="340"/>
        <v>1</v>
      </c>
      <c r="FZ568" s="116">
        <f t="shared" si="341"/>
        <v>0.11990000000000001</v>
      </c>
      <c r="GA568" s="116">
        <f t="shared" si="342"/>
        <v>1</v>
      </c>
      <c r="GB568" s="116">
        <f t="shared" si="343"/>
        <v>3</v>
      </c>
      <c r="GC568" s="116">
        <f t="shared" si="344"/>
        <v>0.47960000000000003</v>
      </c>
      <c r="GD568" s="116">
        <f t="shared" si="345"/>
        <v>1</v>
      </c>
      <c r="GE568" s="116">
        <f t="shared" si="346"/>
        <v>6</v>
      </c>
    </row>
    <row r="569" spans="164:187" ht="16.5" x14ac:dyDescent="0.2">
      <c r="FH569" s="116">
        <v>564</v>
      </c>
      <c r="FI569" s="116">
        <f t="shared" si="331"/>
        <v>3</v>
      </c>
      <c r="FJ569" s="116">
        <f t="shared" si="324"/>
        <v>8</v>
      </c>
      <c r="FK569" s="116" t="str">
        <f t="shared" si="332"/>
        <v>徐晃专属武器-魂珠-1 3级</v>
      </c>
      <c r="FL569" s="116">
        <f t="shared" si="333"/>
        <v>1</v>
      </c>
      <c r="FM569" s="116">
        <f t="shared" si="334"/>
        <v>3</v>
      </c>
      <c r="FN569" s="116" t="str">
        <f t="shared" si="325"/>
        <v>金币</v>
      </c>
      <c r="FO569" s="116">
        <f t="shared" si="326"/>
        <v>3000</v>
      </c>
      <c r="FP569" s="116" t="str">
        <f t="shared" si="327"/>
        <v>专属强化石1</v>
      </c>
      <c r="FQ569" s="116">
        <f t="shared" si="328"/>
        <v>3</v>
      </c>
      <c r="FR569" s="116" t="str">
        <f t="shared" si="329"/>
        <v/>
      </c>
      <c r="FS569" s="116" t="str">
        <f t="shared" si="330"/>
        <v/>
      </c>
      <c r="FT569" s="116">
        <f t="shared" si="335"/>
        <v>0.24</v>
      </c>
      <c r="FU569" s="116">
        <f t="shared" si="336"/>
        <v>1</v>
      </c>
      <c r="FV569" s="116">
        <f t="shared" si="337"/>
        <v>6</v>
      </c>
      <c r="FW569" s="116">
        <f t="shared" si="338"/>
        <v>0</v>
      </c>
      <c r="FX569" s="116">
        <f t="shared" si="339"/>
        <v>1</v>
      </c>
      <c r="FY569" s="116">
        <f t="shared" si="340"/>
        <v>1</v>
      </c>
      <c r="FZ569" s="116">
        <f t="shared" si="341"/>
        <v>0.11990000000000001</v>
      </c>
      <c r="GA569" s="116">
        <f t="shared" si="342"/>
        <v>1</v>
      </c>
      <c r="GB569" s="116">
        <f t="shared" si="343"/>
        <v>3</v>
      </c>
      <c r="GC569" s="116">
        <f t="shared" si="344"/>
        <v>0.47960000000000003</v>
      </c>
      <c r="GD569" s="116">
        <f t="shared" si="345"/>
        <v>1</v>
      </c>
      <c r="GE569" s="116">
        <f t="shared" si="346"/>
        <v>6</v>
      </c>
    </row>
    <row r="570" spans="164:187" ht="16.5" x14ac:dyDescent="0.2">
      <c r="FH570" s="116">
        <v>565</v>
      </c>
      <c r="FI570" s="116">
        <f t="shared" si="331"/>
        <v>4</v>
      </c>
      <c r="FJ570" s="116">
        <f t="shared" si="324"/>
        <v>8</v>
      </c>
      <c r="FK570" s="116" t="str">
        <f t="shared" si="332"/>
        <v>徐晃专属武器-魂珠-1 4级</v>
      </c>
      <c r="FL570" s="116">
        <f t="shared" si="333"/>
        <v>1</v>
      </c>
      <c r="FM570" s="116">
        <f t="shared" si="334"/>
        <v>4</v>
      </c>
      <c r="FN570" s="116" t="str">
        <f t="shared" si="325"/>
        <v>金币</v>
      </c>
      <c r="FO570" s="116">
        <f t="shared" si="326"/>
        <v>4000</v>
      </c>
      <c r="FP570" s="116" t="str">
        <f t="shared" si="327"/>
        <v>专属强化石1</v>
      </c>
      <c r="FQ570" s="116">
        <f t="shared" si="328"/>
        <v>4</v>
      </c>
      <c r="FR570" s="116" t="str">
        <f t="shared" si="329"/>
        <v/>
      </c>
      <c r="FS570" s="116" t="str">
        <f t="shared" si="330"/>
        <v/>
      </c>
      <c r="FT570" s="116">
        <f t="shared" si="335"/>
        <v>0.19</v>
      </c>
      <c r="FU570" s="116">
        <f t="shared" si="336"/>
        <v>1</v>
      </c>
      <c r="FV570" s="116">
        <f t="shared" si="337"/>
        <v>8</v>
      </c>
      <c r="FW570" s="116">
        <f t="shared" si="338"/>
        <v>0</v>
      </c>
      <c r="FX570" s="116">
        <f t="shared" si="339"/>
        <v>1</v>
      </c>
      <c r="FY570" s="116">
        <f t="shared" si="340"/>
        <v>2</v>
      </c>
      <c r="FZ570" s="116">
        <f t="shared" si="341"/>
        <v>9.5899999999999999E-2</v>
      </c>
      <c r="GA570" s="116">
        <f t="shared" si="342"/>
        <v>1</v>
      </c>
      <c r="GB570" s="116">
        <f t="shared" si="343"/>
        <v>4</v>
      </c>
      <c r="GC570" s="116">
        <f t="shared" si="344"/>
        <v>0.38369999999999999</v>
      </c>
      <c r="GD570" s="116">
        <f t="shared" si="345"/>
        <v>1</v>
      </c>
      <c r="GE570" s="116">
        <f t="shared" si="346"/>
        <v>8</v>
      </c>
    </row>
    <row r="571" spans="164:187" ht="16.5" x14ac:dyDescent="0.2">
      <c r="FH571" s="116">
        <v>566</v>
      </c>
      <c r="FI571" s="116">
        <f t="shared" si="331"/>
        <v>5</v>
      </c>
      <c r="FJ571" s="116">
        <f t="shared" si="324"/>
        <v>8</v>
      </c>
      <c r="FK571" s="116" t="str">
        <f t="shared" si="332"/>
        <v>徐晃专属武器-魂珠-1 5级</v>
      </c>
      <c r="FL571" s="116">
        <f t="shared" si="333"/>
        <v>1</v>
      </c>
      <c r="FM571" s="116">
        <f t="shared" si="334"/>
        <v>5</v>
      </c>
      <c r="FN571" s="116" t="str">
        <f t="shared" si="325"/>
        <v>金币</v>
      </c>
      <c r="FO571" s="116">
        <f t="shared" si="326"/>
        <v>5000</v>
      </c>
      <c r="FP571" s="116" t="str">
        <f t="shared" si="327"/>
        <v>专属强化石1</v>
      </c>
      <c r="FQ571" s="116">
        <f t="shared" si="328"/>
        <v>5</v>
      </c>
      <c r="FR571" s="116" t="str">
        <f t="shared" si="329"/>
        <v/>
      </c>
      <c r="FS571" s="116" t="str">
        <f t="shared" si="330"/>
        <v/>
      </c>
      <c r="FT571" s="116">
        <f t="shared" si="335"/>
        <v>0.15</v>
      </c>
      <c r="FU571" s="116">
        <f t="shared" si="336"/>
        <v>1</v>
      </c>
      <c r="FV571" s="116">
        <f t="shared" si="337"/>
        <v>10</v>
      </c>
      <c r="FW571" s="116">
        <f t="shared" si="338"/>
        <v>0</v>
      </c>
      <c r="FX571" s="116">
        <f t="shared" si="339"/>
        <v>1</v>
      </c>
      <c r="FY571" s="116">
        <f t="shared" si="340"/>
        <v>2</v>
      </c>
      <c r="FZ571" s="116">
        <f t="shared" si="341"/>
        <v>7.4899999999999994E-2</v>
      </c>
      <c r="GA571" s="116">
        <f t="shared" si="342"/>
        <v>1</v>
      </c>
      <c r="GB571" s="116">
        <f t="shared" si="343"/>
        <v>5</v>
      </c>
      <c r="GC571" s="116">
        <f t="shared" si="344"/>
        <v>0.29980000000000001</v>
      </c>
      <c r="GD571" s="116">
        <f t="shared" si="345"/>
        <v>1</v>
      </c>
      <c r="GE571" s="116">
        <f t="shared" si="346"/>
        <v>10</v>
      </c>
    </row>
    <row r="572" spans="164:187" ht="16.5" x14ac:dyDescent="0.2">
      <c r="FH572" s="116">
        <v>567</v>
      </c>
      <c r="FI572" s="116">
        <f t="shared" si="331"/>
        <v>6</v>
      </c>
      <c r="FJ572" s="116">
        <f t="shared" si="324"/>
        <v>8</v>
      </c>
      <c r="FK572" s="116" t="str">
        <f t="shared" si="332"/>
        <v>徐晃专属武器-魂珠-1 6级</v>
      </c>
      <c r="FL572" s="116">
        <f t="shared" si="333"/>
        <v>1</v>
      </c>
      <c r="FM572" s="116">
        <f t="shared" si="334"/>
        <v>6</v>
      </c>
      <c r="FN572" s="116" t="str">
        <f t="shared" si="325"/>
        <v>金币</v>
      </c>
      <c r="FO572" s="116">
        <f t="shared" si="326"/>
        <v>6000</v>
      </c>
      <c r="FP572" s="116" t="str">
        <f t="shared" si="327"/>
        <v>专属强化石1</v>
      </c>
      <c r="FQ572" s="116">
        <f t="shared" si="328"/>
        <v>6</v>
      </c>
      <c r="FR572" s="116" t="str">
        <f t="shared" si="329"/>
        <v/>
      </c>
      <c r="FS572" s="116" t="str">
        <f t="shared" si="330"/>
        <v/>
      </c>
      <c r="FT572" s="116">
        <f t="shared" si="335"/>
        <v>0.11</v>
      </c>
      <c r="FU572" s="116">
        <f t="shared" si="336"/>
        <v>1</v>
      </c>
      <c r="FV572" s="116">
        <f t="shared" si="337"/>
        <v>14</v>
      </c>
      <c r="FW572" s="116">
        <f t="shared" si="338"/>
        <v>0</v>
      </c>
      <c r="FX572" s="116">
        <f t="shared" si="339"/>
        <v>1</v>
      </c>
      <c r="FY572" s="116">
        <f t="shared" si="340"/>
        <v>3</v>
      </c>
      <c r="FZ572" s="116">
        <f t="shared" si="341"/>
        <v>5.5300000000000002E-2</v>
      </c>
      <c r="GA572" s="116">
        <f t="shared" si="342"/>
        <v>1</v>
      </c>
      <c r="GB572" s="116">
        <f t="shared" si="343"/>
        <v>6</v>
      </c>
      <c r="GC572" s="116">
        <f t="shared" si="344"/>
        <v>0.22140000000000001</v>
      </c>
      <c r="GD572" s="116">
        <f t="shared" si="345"/>
        <v>1</v>
      </c>
      <c r="GE572" s="116">
        <f t="shared" si="346"/>
        <v>14</v>
      </c>
    </row>
    <row r="573" spans="164:187" ht="16.5" x14ac:dyDescent="0.2">
      <c r="FH573" s="116">
        <v>568</v>
      </c>
      <c r="FI573" s="116">
        <f t="shared" si="331"/>
        <v>7</v>
      </c>
      <c r="FJ573" s="116">
        <f t="shared" si="324"/>
        <v>8</v>
      </c>
      <c r="FK573" s="116" t="str">
        <f t="shared" si="332"/>
        <v>徐晃专属武器-魂珠-1 7级</v>
      </c>
      <c r="FL573" s="116">
        <f t="shared" si="333"/>
        <v>1</v>
      </c>
      <c r="FM573" s="116">
        <f t="shared" si="334"/>
        <v>7</v>
      </c>
      <c r="FN573" s="116" t="str">
        <f t="shared" si="325"/>
        <v>金币</v>
      </c>
      <c r="FO573" s="116">
        <f t="shared" si="326"/>
        <v>7000</v>
      </c>
      <c r="FP573" s="116" t="str">
        <f t="shared" si="327"/>
        <v>专属强化石1</v>
      </c>
      <c r="FQ573" s="116">
        <f t="shared" si="328"/>
        <v>7</v>
      </c>
      <c r="FR573" s="116" t="str">
        <f t="shared" si="329"/>
        <v/>
      </c>
      <c r="FS573" s="116" t="str">
        <f t="shared" si="330"/>
        <v/>
      </c>
      <c r="FT573" s="116">
        <f t="shared" si="335"/>
        <v>0.08</v>
      </c>
      <c r="FU573" s="116">
        <f t="shared" si="336"/>
        <v>1</v>
      </c>
      <c r="FV573" s="116">
        <f t="shared" si="337"/>
        <v>19</v>
      </c>
      <c r="FW573" s="116">
        <f t="shared" si="338"/>
        <v>0</v>
      </c>
      <c r="FX573" s="116">
        <f t="shared" si="339"/>
        <v>1</v>
      </c>
      <c r="FY573" s="116">
        <f t="shared" si="340"/>
        <v>4</v>
      </c>
      <c r="FZ573" s="116">
        <f t="shared" si="341"/>
        <v>0.04</v>
      </c>
      <c r="GA573" s="116">
        <f t="shared" si="342"/>
        <v>1</v>
      </c>
      <c r="GB573" s="116">
        <f t="shared" si="343"/>
        <v>9</v>
      </c>
      <c r="GC573" s="116">
        <f t="shared" si="344"/>
        <v>0.15989999999999999</v>
      </c>
      <c r="GD573" s="116">
        <f t="shared" si="345"/>
        <v>1</v>
      </c>
      <c r="GE573" s="116">
        <f t="shared" si="346"/>
        <v>19</v>
      </c>
    </row>
    <row r="574" spans="164:187" ht="16.5" x14ac:dyDescent="0.2">
      <c r="FH574" s="116">
        <v>569</v>
      </c>
      <c r="FI574" s="116">
        <f t="shared" si="331"/>
        <v>8</v>
      </c>
      <c r="FJ574" s="116">
        <f t="shared" si="324"/>
        <v>8</v>
      </c>
      <c r="FK574" s="116" t="str">
        <f t="shared" si="332"/>
        <v>徐晃专属武器-魂珠-1 8级</v>
      </c>
      <c r="FL574" s="116">
        <f t="shared" si="333"/>
        <v>1</v>
      </c>
      <c r="FM574" s="116">
        <f t="shared" si="334"/>
        <v>8</v>
      </c>
      <c r="FN574" s="116" t="str">
        <f t="shared" si="325"/>
        <v>金币</v>
      </c>
      <c r="FO574" s="116">
        <f t="shared" si="326"/>
        <v>8000</v>
      </c>
      <c r="FP574" s="116" t="str">
        <f t="shared" si="327"/>
        <v>专属强化石1</v>
      </c>
      <c r="FQ574" s="116">
        <f t="shared" si="328"/>
        <v>8</v>
      </c>
      <c r="FR574" s="116" t="str">
        <f t="shared" si="329"/>
        <v/>
      </c>
      <c r="FS574" s="116" t="str">
        <f t="shared" si="330"/>
        <v/>
      </c>
      <c r="FT574" s="116">
        <f t="shared" si="335"/>
        <v>0.06</v>
      </c>
      <c r="FU574" s="116">
        <f t="shared" si="336"/>
        <v>1</v>
      </c>
      <c r="FV574" s="116">
        <f t="shared" si="337"/>
        <v>27</v>
      </c>
      <c r="FW574" s="116">
        <f t="shared" si="338"/>
        <v>0</v>
      </c>
      <c r="FX574" s="116">
        <f t="shared" si="339"/>
        <v>1</v>
      </c>
      <c r="FY574" s="116">
        <f t="shared" si="340"/>
        <v>6</v>
      </c>
      <c r="FZ574" s="116">
        <f t="shared" si="341"/>
        <v>2.8199999999999999E-2</v>
      </c>
      <c r="GA574" s="116">
        <f t="shared" si="342"/>
        <v>1</v>
      </c>
      <c r="GB574" s="116">
        <f t="shared" si="343"/>
        <v>12</v>
      </c>
      <c r="GC574" s="116">
        <f t="shared" si="344"/>
        <v>0.1128</v>
      </c>
      <c r="GD574" s="116">
        <f t="shared" si="345"/>
        <v>1</v>
      </c>
      <c r="GE574" s="116">
        <f t="shared" si="346"/>
        <v>27</v>
      </c>
    </row>
    <row r="575" spans="164:187" ht="16.5" x14ac:dyDescent="0.2">
      <c r="FH575" s="116">
        <v>570</v>
      </c>
      <c r="FI575" s="116">
        <f t="shared" si="331"/>
        <v>9</v>
      </c>
      <c r="FJ575" s="116">
        <f t="shared" si="324"/>
        <v>8</v>
      </c>
      <c r="FK575" s="116" t="str">
        <f t="shared" si="332"/>
        <v>徐晃专属武器-魂珠-1 9级</v>
      </c>
      <c r="FL575" s="116">
        <f t="shared" si="333"/>
        <v>1</v>
      </c>
      <c r="FM575" s="116">
        <f t="shared" si="334"/>
        <v>9</v>
      </c>
      <c r="FN575" s="116" t="str">
        <f t="shared" si="325"/>
        <v>金币</v>
      </c>
      <c r="FO575" s="116">
        <f t="shared" si="326"/>
        <v>9000</v>
      </c>
      <c r="FP575" s="116" t="str">
        <f t="shared" si="327"/>
        <v>专属强化石1</v>
      </c>
      <c r="FQ575" s="116">
        <f t="shared" si="328"/>
        <v>10</v>
      </c>
      <c r="FR575" s="116" t="str">
        <f t="shared" si="329"/>
        <v/>
      </c>
      <c r="FS575" s="116" t="str">
        <f t="shared" si="330"/>
        <v/>
      </c>
      <c r="FT575" s="116">
        <f t="shared" si="335"/>
        <v>0.04</v>
      </c>
      <c r="FU575" s="116">
        <f t="shared" si="336"/>
        <v>1</v>
      </c>
      <c r="FV575" s="116">
        <f t="shared" si="337"/>
        <v>34</v>
      </c>
      <c r="FW575" s="116">
        <f t="shared" si="338"/>
        <v>0</v>
      </c>
      <c r="FX575" s="116">
        <f t="shared" si="339"/>
        <v>1</v>
      </c>
      <c r="FY575" s="116">
        <f t="shared" si="340"/>
        <v>8</v>
      </c>
      <c r="FZ575" s="116">
        <f t="shared" si="341"/>
        <v>2.18E-2</v>
      </c>
      <c r="GA575" s="116">
        <f t="shared" si="342"/>
        <v>1</v>
      </c>
      <c r="GB575" s="116">
        <f t="shared" si="343"/>
        <v>16</v>
      </c>
      <c r="GC575" s="116">
        <f t="shared" si="344"/>
        <v>8.72E-2</v>
      </c>
      <c r="GD575" s="116">
        <f t="shared" si="345"/>
        <v>1</v>
      </c>
      <c r="GE575" s="116">
        <f t="shared" si="346"/>
        <v>34</v>
      </c>
    </row>
    <row r="576" spans="164:187" ht="16.5" x14ac:dyDescent="0.2">
      <c r="FH576" s="116">
        <v>571</v>
      </c>
      <c r="FI576" s="116">
        <f t="shared" si="331"/>
        <v>0</v>
      </c>
      <c r="FJ576" s="116">
        <f t="shared" si="324"/>
        <v>8</v>
      </c>
      <c r="FK576" s="116" t="str">
        <f t="shared" si="332"/>
        <v>徐晃专属武器-魂珠-2 0级</v>
      </c>
      <c r="FL576" s="116">
        <f t="shared" si="333"/>
        <v>2</v>
      </c>
      <c r="FM576" s="116">
        <f t="shared" si="334"/>
        <v>0</v>
      </c>
      <c r="FN576" s="116" t="str">
        <f t="shared" si="325"/>
        <v/>
      </c>
      <c r="FO576" s="116" t="str">
        <f t="shared" si="326"/>
        <v/>
      </c>
      <c r="FP576" s="116" t="str">
        <f t="shared" si="327"/>
        <v/>
      </c>
      <c r="FQ576" s="116" t="str">
        <f t="shared" si="328"/>
        <v/>
      </c>
      <c r="FR576" s="116" t="str">
        <f t="shared" si="329"/>
        <v/>
      </c>
      <c r="FS576" s="116" t="str">
        <f t="shared" si="330"/>
        <v/>
      </c>
      <c r="FT576" s="116" t="str">
        <f t="shared" si="335"/>
        <v/>
      </c>
      <c r="FU576" s="116" t="str">
        <f t="shared" si="336"/>
        <v/>
      </c>
      <c r="FV576" s="116" t="str">
        <f t="shared" si="337"/>
        <v/>
      </c>
      <c r="FW576" s="116" t="str">
        <f t="shared" si="338"/>
        <v/>
      </c>
      <c r="FX576" s="116" t="str">
        <f t="shared" si="339"/>
        <v/>
      </c>
      <c r="FY576" s="116" t="str">
        <f t="shared" si="340"/>
        <v/>
      </c>
      <c r="FZ576" s="116" t="str">
        <f t="shared" si="341"/>
        <v/>
      </c>
      <c r="GA576" s="116" t="str">
        <f t="shared" si="342"/>
        <v/>
      </c>
      <c r="GB576" s="116" t="str">
        <f t="shared" si="343"/>
        <v/>
      </c>
      <c r="GC576" s="116" t="str">
        <f t="shared" si="344"/>
        <v/>
      </c>
      <c r="GD576" s="116" t="str">
        <f t="shared" si="345"/>
        <v/>
      </c>
      <c r="GE576" s="116" t="str">
        <f t="shared" si="346"/>
        <v/>
      </c>
    </row>
    <row r="577" spans="164:187" ht="16.5" x14ac:dyDescent="0.2">
      <c r="FH577" s="116">
        <v>572</v>
      </c>
      <c r="FI577" s="116">
        <f t="shared" si="331"/>
        <v>10</v>
      </c>
      <c r="FJ577" s="116">
        <f t="shared" si="324"/>
        <v>8</v>
      </c>
      <c r="FK577" s="116" t="str">
        <f t="shared" si="332"/>
        <v>徐晃专属武器-魂珠-2 1级</v>
      </c>
      <c r="FL577" s="116">
        <f t="shared" si="333"/>
        <v>2</v>
      </c>
      <c r="FM577" s="116">
        <f t="shared" si="334"/>
        <v>1</v>
      </c>
      <c r="FN577" s="116" t="str">
        <f t="shared" si="325"/>
        <v>金币</v>
      </c>
      <c r="FO577" s="116">
        <f t="shared" si="326"/>
        <v>2000</v>
      </c>
      <c r="FP577" s="116" t="str">
        <f t="shared" si="327"/>
        <v>专属强化石1</v>
      </c>
      <c r="FQ577" s="116">
        <f t="shared" si="328"/>
        <v>3</v>
      </c>
      <c r="FR577" s="116" t="str">
        <f t="shared" si="329"/>
        <v>专属强化石2</v>
      </c>
      <c r="FS577" s="116">
        <f t="shared" si="330"/>
        <v>1</v>
      </c>
      <c r="FT577" s="116">
        <f t="shared" si="335"/>
        <v>0.28999999999999998</v>
      </c>
      <c r="FU577" s="116">
        <f t="shared" si="336"/>
        <v>1</v>
      </c>
      <c r="FV577" s="116">
        <f t="shared" si="337"/>
        <v>5</v>
      </c>
      <c r="FW577" s="116">
        <f t="shared" si="338"/>
        <v>0</v>
      </c>
      <c r="FX577" s="116">
        <f t="shared" si="339"/>
        <v>1</v>
      </c>
      <c r="FY577" s="116">
        <f t="shared" si="340"/>
        <v>1</v>
      </c>
      <c r="FZ577" s="116">
        <f t="shared" si="341"/>
        <v>0.14480000000000001</v>
      </c>
      <c r="GA577" s="116">
        <f t="shared" si="342"/>
        <v>1</v>
      </c>
      <c r="GB577" s="116">
        <f t="shared" si="343"/>
        <v>2</v>
      </c>
      <c r="GC577" s="116">
        <f t="shared" si="344"/>
        <v>0.57920000000000005</v>
      </c>
      <c r="GD577" s="116">
        <f t="shared" si="345"/>
        <v>1</v>
      </c>
      <c r="GE577" s="116">
        <f t="shared" si="346"/>
        <v>5</v>
      </c>
    </row>
    <row r="578" spans="164:187" ht="16.5" x14ac:dyDescent="0.2">
      <c r="FH578" s="116">
        <v>573</v>
      </c>
      <c r="FI578" s="116">
        <f t="shared" si="331"/>
        <v>11</v>
      </c>
      <c r="FJ578" s="116">
        <f t="shared" si="324"/>
        <v>8</v>
      </c>
      <c r="FK578" s="116" t="str">
        <f t="shared" si="332"/>
        <v>徐晃专属武器-魂珠-2 2级</v>
      </c>
      <c r="FL578" s="116">
        <f t="shared" si="333"/>
        <v>2</v>
      </c>
      <c r="FM578" s="116">
        <f t="shared" si="334"/>
        <v>2</v>
      </c>
      <c r="FN578" s="116" t="str">
        <f t="shared" si="325"/>
        <v>金币</v>
      </c>
      <c r="FO578" s="116">
        <f t="shared" si="326"/>
        <v>3000</v>
      </c>
      <c r="FP578" s="116" t="str">
        <f t="shared" si="327"/>
        <v>专属强化石1</v>
      </c>
      <c r="FQ578" s="116">
        <f t="shared" si="328"/>
        <v>3</v>
      </c>
      <c r="FR578" s="116" t="str">
        <f t="shared" si="329"/>
        <v>专属强化石2</v>
      </c>
      <c r="FS578" s="116">
        <f t="shared" si="330"/>
        <v>1</v>
      </c>
      <c r="FT578" s="116">
        <f t="shared" si="335"/>
        <v>0.14000000000000001</v>
      </c>
      <c r="FU578" s="116">
        <f t="shared" si="336"/>
        <v>1</v>
      </c>
      <c r="FV578" s="116">
        <f t="shared" si="337"/>
        <v>10</v>
      </c>
      <c r="FW578" s="116">
        <f t="shared" si="338"/>
        <v>0</v>
      </c>
      <c r="FX578" s="116">
        <f t="shared" si="339"/>
        <v>1</v>
      </c>
      <c r="FY578" s="116">
        <f t="shared" si="340"/>
        <v>2</v>
      </c>
      <c r="FZ578" s="116">
        <f t="shared" si="341"/>
        <v>7.2400000000000006E-2</v>
      </c>
      <c r="GA578" s="116">
        <f t="shared" si="342"/>
        <v>1</v>
      </c>
      <c r="GB578" s="116">
        <f t="shared" si="343"/>
        <v>5</v>
      </c>
      <c r="GC578" s="116">
        <f t="shared" si="344"/>
        <v>0.28960000000000002</v>
      </c>
      <c r="GD578" s="116">
        <f t="shared" si="345"/>
        <v>1</v>
      </c>
      <c r="GE578" s="116">
        <f t="shared" si="346"/>
        <v>10</v>
      </c>
    </row>
    <row r="579" spans="164:187" ht="16.5" x14ac:dyDescent="0.2">
      <c r="FH579" s="116">
        <v>574</v>
      </c>
      <c r="FI579" s="116">
        <f t="shared" si="331"/>
        <v>12</v>
      </c>
      <c r="FJ579" s="116">
        <f t="shared" si="324"/>
        <v>8</v>
      </c>
      <c r="FK579" s="116" t="str">
        <f t="shared" si="332"/>
        <v>徐晃专属武器-魂珠-2 3级</v>
      </c>
      <c r="FL579" s="116">
        <f t="shared" si="333"/>
        <v>2</v>
      </c>
      <c r="FM579" s="116">
        <f t="shared" si="334"/>
        <v>3</v>
      </c>
      <c r="FN579" s="116" t="str">
        <f t="shared" si="325"/>
        <v>金币</v>
      </c>
      <c r="FO579" s="116">
        <f t="shared" si="326"/>
        <v>4000</v>
      </c>
      <c r="FP579" s="116" t="str">
        <f t="shared" si="327"/>
        <v>专属强化石1</v>
      </c>
      <c r="FQ579" s="116">
        <f t="shared" si="328"/>
        <v>6</v>
      </c>
      <c r="FR579" s="116" t="str">
        <f t="shared" si="329"/>
        <v>专属强化石2</v>
      </c>
      <c r="FS579" s="116">
        <f t="shared" si="330"/>
        <v>2</v>
      </c>
      <c r="FT579" s="116">
        <f t="shared" si="335"/>
        <v>0.19</v>
      </c>
      <c r="FU579" s="116">
        <f t="shared" si="336"/>
        <v>1</v>
      </c>
      <c r="FV579" s="116">
        <f t="shared" si="337"/>
        <v>8</v>
      </c>
      <c r="FW579" s="116">
        <f t="shared" si="338"/>
        <v>0</v>
      </c>
      <c r="FX579" s="116">
        <f t="shared" si="339"/>
        <v>1</v>
      </c>
      <c r="FY579" s="116">
        <f t="shared" si="340"/>
        <v>2</v>
      </c>
      <c r="FZ579" s="116">
        <f t="shared" si="341"/>
        <v>9.6500000000000002E-2</v>
      </c>
      <c r="GA579" s="116">
        <f t="shared" si="342"/>
        <v>1</v>
      </c>
      <c r="GB579" s="116">
        <f t="shared" si="343"/>
        <v>4</v>
      </c>
      <c r="GC579" s="116">
        <f t="shared" si="344"/>
        <v>0.3861</v>
      </c>
      <c r="GD579" s="116">
        <f t="shared" si="345"/>
        <v>1</v>
      </c>
      <c r="GE579" s="116">
        <f t="shared" si="346"/>
        <v>8</v>
      </c>
    </row>
    <row r="580" spans="164:187" ht="16.5" x14ac:dyDescent="0.2">
      <c r="FH580" s="116">
        <v>575</v>
      </c>
      <c r="FI580" s="116">
        <f t="shared" si="331"/>
        <v>13</v>
      </c>
      <c r="FJ580" s="116">
        <f t="shared" si="324"/>
        <v>8</v>
      </c>
      <c r="FK580" s="116" t="str">
        <f t="shared" si="332"/>
        <v>徐晃专属武器-魂珠-2 4级</v>
      </c>
      <c r="FL580" s="116">
        <f t="shared" si="333"/>
        <v>2</v>
      </c>
      <c r="FM580" s="116">
        <f t="shared" si="334"/>
        <v>4</v>
      </c>
      <c r="FN580" s="116" t="str">
        <f t="shared" si="325"/>
        <v>金币</v>
      </c>
      <c r="FO580" s="116">
        <f t="shared" si="326"/>
        <v>5000</v>
      </c>
      <c r="FP580" s="116" t="str">
        <f t="shared" si="327"/>
        <v>专属强化石1</v>
      </c>
      <c r="FQ580" s="116">
        <f t="shared" si="328"/>
        <v>6</v>
      </c>
      <c r="FR580" s="116" t="str">
        <f t="shared" si="329"/>
        <v>专属强化石2</v>
      </c>
      <c r="FS580" s="116">
        <f t="shared" si="330"/>
        <v>2</v>
      </c>
      <c r="FT580" s="116">
        <f t="shared" si="335"/>
        <v>0.12</v>
      </c>
      <c r="FU580" s="116">
        <f t="shared" si="336"/>
        <v>1</v>
      </c>
      <c r="FV580" s="116">
        <f t="shared" si="337"/>
        <v>13</v>
      </c>
      <c r="FW580" s="116">
        <f t="shared" si="338"/>
        <v>0</v>
      </c>
      <c r="FX580" s="116">
        <f t="shared" si="339"/>
        <v>1</v>
      </c>
      <c r="FY580" s="116">
        <f t="shared" si="340"/>
        <v>3</v>
      </c>
      <c r="FZ580" s="116">
        <f t="shared" si="341"/>
        <v>5.79E-2</v>
      </c>
      <c r="GA580" s="116">
        <f t="shared" si="342"/>
        <v>1</v>
      </c>
      <c r="GB580" s="116">
        <f t="shared" si="343"/>
        <v>6</v>
      </c>
      <c r="GC580" s="116">
        <f t="shared" si="344"/>
        <v>0.23169999999999999</v>
      </c>
      <c r="GD580" s="116">
        <f t="shared" si="345"/>
        <v>1</v>
      </c>
      <c r="GE580" s="116">
        <f t="shared" si="346"/>
        <v>13</v>
      </c>
    </row>
    <row r="581" spans="164:187" ht="16.5" x14ac:dyDescent="0.2">
      <c r="FH581" s="116">
        <v>576</v>
      </c>
      <c r="FI581" s="116">
        <f t="shared" si="331"/>
        <v>14</v>
      </c>
      <c r="FJ581" s="116">
        <f t="shared" si="324"/>
        <v>8</v>
      </c>
      <c r="FK581" s="116" t="str">
        <f t="shared" si="332"/>
        <v>徐晃专属武器-魂珠-2 5级</v>
      </c>
      <c r="FL581" s="116">
        <f t="shared" si="333"/>
        <v>2</v>
      </c>
      <c r="FM581" s="116">
        <f t="shared" si="334"/>
        <v>5</v>
      </c>
      <c r="FN581" s="116" t="str">
        <f t="shared" si="325"/>
        <v>金币</v>
      </c>
      <c r="FO581" s="116">
        <f t="shared" si="326"/>
        <v>6000</v>
      </c>
      <c r="FP581" s="116" t="str">
        <f t="shared" si="327"/>
        <v>专属强化石1</v>
      </c>
      <c r="FQ581" s="116">
        <f t="shared" si="328"/>
        <v>9</v>
      </c>
      <c r="FR581" s="116" t="str">
        <f t="shared" si="329"/>
        <v>专属强化石2</v>
      </c>
      <c r="FS581" s="116">
        <f t="shared" si="330"/>
        <v>3</v>
      </c>
      <c r="FT581" s="116">
        <f t="shared" si="335"/>
        <v>0.11</v>
      </c>
      <c r="FU581" s="116">
        <f t="shared" si="336"/>
        <v>1</v>
      </c>
      <c r="FV581" s="116">
        <f t="shared" si="337"/>
        <v>14</v>
      </c>
      <c r="FW581" s="116">
        <f t="shared" si="338"/>
        <v>0</v>
      </c>
      <c r="FX581" s="116">
        <f t="shared" si="339"/>
        <v>1</v>
      </c>
      <c r="FY581" s="116">
        <f t="shared" si="340"/>
        <v>3</v>
      </c>
      <c r="FZ581" s="116">
        <f t="shared" si="341"/>
        <v>5.4300000000000001E-2</v>
      </c>
      <c r="GA581" s="116">
        <f t="shared" si="342"/>
        <v>1</v>
      </c>
      <c r="GB581" s="116">
        <f t="shared" si="343"/>
        <v>6</v>
      </c>
      <c r="GC581" s="116">
        <f t="shared" si="344"/>
        <v>0.2172</v>
      </c>
      <c r="GD581" s="116">
        <f t="shared" si="345"/>
        <v>1</v>
      </c>
      <c r="GE581" s="116">
        <f t="shared" si="346"/>
        <v>14</v>
      </c>
    </row>
    <row r="582" spans="164:187" ht="16.5" x14ac:dyDescent="0.2">
      <c r="FH582" s="116">
        <v>577</v>
      </c>
      <c r="FI582" s="116">
        <f t="shared" si="331"/>
        <v>15</v>
      </c>
      <c r="FJ582" s="116">
        <f t="shared" si="324"/>
        <v>8</v>
      </c>
      <c r="FK582" s="116" t="str">
        <f t="shared" si="332"/>
        <v>徐晃专属武器-魂珠-2 6级</v>
      </c>
      <c r="FL582" s="116">
        <f t="shared" si="333"/>
        <v>2</v>
      </c>
      <c r="FM582" s="116">
        <f t="shared" si="334"/>
        <v>6</v>
      </c>
      <c r="FN582" s="116" t="str">
        <f t="shared" si="325"/>
        <v>金币</v>
      </c>
      <c r="FO582" s="116">
        <f t="shared" si="326"/>
        <v>7000</v>
      </c>
      <c r="FP582" s="116" t="str">
        <f t="shared" si="327"/>
        <v>专属强化石1</v>
      </c>
      <c r="FQ582" s="116">
        <f t="shared" si="328"/>
        <v>12</v>
      </c>
      <c r="FR582" s="116" t="str">
        <f t="shared" si="329"/>
        <v>专属强化石2</v>
      </c>
      <c r="FS582" s="116">
        <f t="shared" si="330"/>
        <v>4</v>
      </c>
      <c r="FT582" s="116">
        <f t="shared" si="335"/>
        <v>0.09</v>
      </c>
      <c r="FU582" s="116">
        <f t="shared" si="336"/>
        <v>1</v>
      </c>
      <c r="FV582" s="116">
        <f t="shared" si="337"/>
        <v>17</v>
      </c>
      <c r="FW582" s="116">
        <f t="shared" si="338"/>
        <v>0</v>
      </c>
      <c r="FX582" s="116">
        <f t="shared" si="339"/>
        <v>1</v>
      </c>
      <c r="FY582" s="116">
        <f t="shared" si="340"/>
        <v>4</v>
      </c>
      <c r="FZ582" s="116">
        <f t="shared" si="341"/>
        <v>4.4600000000000001E-2</v>
      </c>
      <c r="GA582" s="116">
        <f t="shared" si="342"/>
        <v>1</v>
      </c>
      <c r="GB582" s="116">
        <f t="shared" si="343"/>
        <v>8</v>
      </c>
      <c r="GC582" s="116">
        <f t="shared" si="344"/>
        <v>0.1782</v>
      </c>
      <c r="GD582" s="116">
        <f t="shared" si="345"/>
        <v>1</v>
      </c>
      <c r="GE582" s="116">
        <f t="shared" si="346"/>
        <v>17</v>
      </c>
    </row>
    <row r="583" spans="164:187" ht="16.5" x14ac:dyDescent="0.2">
      <c r="FH583" s="116">
        <v>578</v>
      </c>
      <c r="FI583" s="116">
        <f t="shared" si="331"/>
        <v>16</v>
      </c>
      <c r="FJ583" s="116">
        <f t="shared" ref="FJ583:FJ646" si="347">INT((FH583-1)/80+1)</f>
        <v>8</v>
      </c>
      <c r="FK583" s="116" t="str">
        <f t="shared" si="332"/>
        <v>徐晃专属武器-魂珠-2 7级</v>
      </c>
      <c r="FL583" s="116">
        <f t="shared" si="333"/>
        <v>2</v>
      </c>
      <c r="FM583" s="116">
        <f t="shared" si="334"/>
        <v>7</v>
      </c>
      <c r="FN583" s="116" t="str">
        <f t="shared" ref="FN583:FN646" si="348">IF($FM583&gt;0,IF(INDEX($EC$6:$EC$77,$FI583)&gt;=FN$3,INDEX(ED$6:ED$77,$FI583),""),"")</f>
        <v>金币</v>
      </c>
      <c r="FO583" s="116">
        <f t="shared" ref="FO583:FO646" si="349">IF($FM583&gt;0,IF(INDEX($EC$6:$EC$77,$FI583)&gt;=FO$3,INDEX(EE$6:EE$77,$FI583),""),"")</f>
        <v>8000</v>
      </c>
      <c r="FP583" s="116" t="str">
        <f t="shared" ref="FP583:FP646" si="350">IF($FM583&gt;0,IF(INDEX($EC$6:$EC$77,$FI583)&gt;=FP$3,INDEX(EF$6:EF$77,$FI583),""),"")</f>
        <v>专属强化石1</v>
      </c>
      <c r="FQ583" s="116">
        <f t="shared" ref="FQ583:FQ646" si="351">IF($FM583&gt;0,IF(INDEX($EC$6:$EC$77,$FI583)&gt;=FQ$3,INDEX(EG$6:EG$77,$FI583),""),"")</f>
        <v>15</v>
      </c>
      <c r="FR583" s="116" t="str">
        <f t="shared" ref="FR583:FR646" si="352">IF($FM583&gt;0,IF(INDEX($EC$6:$EC$77,$FI583)&gt;=FR$3,INDEX(EH$6:EH$77,$FI583),""),"")</f>
        <v>专属强化石2</v>
      </c>
      <c r="FS583" s="116">
        <f t="shared" ref="FS583:FS646" si="353">IF($FM583&gt;0,IF(INDEX($EC$6:$EC$77,$FI583)&gt;=FS$3,INDEX(EI$6:EI$77,$FI583),""),"")</f>
        <v>5</v>
      </c>
      <c r="FT583" s="116">
        <f t="shared" si="335"/>
        <v>7.0000000000000007E-2</v>
      </c>
      <c r="FU583" s="116">
        <f t="shared" si="336"/>
        <v>1</v>
      </c>
      <c r="FV583" s="116">
        <f t="shared" si="337"/>
        <v>22</v>
      </c>
      <c r="FW583" s="116">
        <f t="shared" si="338"/>
        <v>0</v>
      </c>
      <c r="FX583" s="116">
        <f t="shared" si="339"/>
        <v>1</v>
      </c>
      <c r="FY583" s="116">
        <f t="shared" si="340"/>
        <v>5</v>
      </c>
      <c r="FZ583" s="116">
        <f t="shared" si="341"/>
        <v>3.4500000000000003E-2</v>
      </c>
      <c r="GA583" s="116">
        <f t="shared" si="342"/>
        <v>1</v>
      </c>
      <c r="GB583" s="116">
        <f t="shared" si="343"/>
        <v>10</v>
      </c>
      <c r="GC583" s="116">
        <f t="shared" si="344"/>
        <v>0.13789999999999999</v>
      </c>
      <c r="GD583" s="116">
        <f t="shared" si="345"/>
        <v>1</v>
      </c>
      <c r="GE583" s="116">
        <f t="shared" si="346"/>
        <v>22</v>
      </c>
    </row>
    <row r="584" spans="164:187" ht="16.5" x14ac:dyDescent="0.2">
      <c r="FH584" s="116">
        <v>579</v>
      </c>
      <c r="FI584" s="116">
        <f t="shared" si="331"/>
        <v>17</v>
      </c>
      <c r="FJ584" s="116">
        <f t="shared" si="347"/>
        <v>8</v>
      </c>
      <c r="FK584" s="116" t="str">
        <f t="shared" si="332"/>
        <v>徐晃专属武器-魂珠-2 8级</v>
      </c>
      <c r="FL584" s="116">
        <f t="shared" si="333"/>
        <v>2</v>
      </c>
      <c r="FM584" s="116">
        <f t="shared" si="334"/>
        <v>8</v>
      </c>
      <c r="FN584" s="116" t="str">
        <f t="shared" si="348"/>
        <v>金币</v>
      </c>
      <c r="FO584" s="116">
        <f t="shared" si="349"/>
        <v>9000</v>
      </c>
      <c r="FP584" s="116" t="str">
        <f t="shared" si="350"/>
        <v>专属强化石1</v>
      </c>
      <c r="FQ584" s="116">
        <f t="shared" si="351"/>
        <v>18</v>
      </c>
      <c r="FR584" s="116" t="str">
        <f t="shared" si="352"/>
        <v>专属强化石2</v>
      </c>
      <c r="FS584" s="116">
        <f t="shared" si="353"/>
        <v>6</v>
      </c>
      <c r="FT584" s="116">
        <f t="shared" si="335"/>
        <v>0.05</v>
      </c>
      <c r="FU584" s="116">
        <f t="shared" si="336"/>
        <v>1</v>
      </c>
      <c r="FV584" s="116">
        <f t="shared" si="337"/>
        <v>29</v>
      </c>
      <c r="FW584" s="116">
        <f t="shared" si="338"/>
        <v>0</v>
      </c>
      <c r="FX584" s="116">
        <f t="shared" si="339"/>
        <v>1</v>
      </c>
      <c r="FY584" s="116">
        <f t="shared" si="340"/>
        <v>7</v>
      </c>
      <c r="FZ584" s="116">
        <f t="shared" si="341"/>
        <v>2.5600000000000001E-2</v>
      </c>
      <c r="GA584" s="116">
        <f t="shared" si="342"/>
        <v>1</v>
      </c>
      <c r="GB584" s="116">
        <f t="shared" si="343"/>
        <v>14</v>
      </c>
      <c r="GC584" s="116">
        <f t="shared" si="344"/>
        <v>0.1022</v>
      </c>
      <c r="GD584" s="116">
        <f t="shared" si="345"/>
        <v>1</v>
      </c>
      <c r="GE584" s="116">
        <f t="shared" si="346"/>
        <v>29</v>
      </c>
    </row>
    <row r="585" spans="164:187" ht="16.5" x14ac:dyDescent="0.2">
      <c r="FH585" s="116">
        <v>580</v>
      </c>
      <c r="FI585" s="116">
        <f t="shared" si="331"/>
        <v>18</v>
      </c>
      <c r="FJ585" s="116">
        <f t="shared" si="347"/>
        <v>8</v>
      </c>
      <c r="FK585" s="116" t="str">
        <f t="shared" si="332"/>
        <v>徐晃专属武器-魂珠-2 9级</v>
      </c>
      <c r="FL585" s="116">
        <f t="shared" si="333"/>
        <v>2</v>
      </c>
      <c r="FM585" s="116">
        <f t="shared" si="334"/>
        <v>9</v>
      </c>
      <c r="FN585" s="116" t="str">
        <f t="shared" si="348"/>
        <v>金币</v>
      </c>
      <c r="FO585" s="116">
        <f t="shared" si="349"/>
        <v>10000</v>
      </c>
      <c r="FP585" s="116" t="str">
        <f t="shared" si="350"/>
        <v>专属强化石1</v>
      </c>
      <c r="FQ585" s="116">
        <f t="shared" si="351"/>
        <v>24</v>
      </c>
      <c r="FR585" s="116" t="str">
        <f t="shared" si="352"/>
        <v>专属强化石2</v>
      </c>
      <c r="FS585" s="116">
        <f t="shared" si="353"/>
        <v>8</v>
      </c>
      <c r="FT585" s="116">
        <f t="shared" si="335"/>
        <v>0.04</v>
      </c>
      <c r="FU585" s="116">
        <f t="shared" si="336"/>
        <v>1</v>
      </c>
      <c r="FV585" s="116">
        <f t="shared" si="337"/>
        <v>36</v>
      </c>
      <c r="FW585" s="116">
        <f t="shared" si="338"/>
        <v>0</v>
      </c>
      <c r="FX585" s="116">
        <f t="shared" si="339"/>
        <v>1</v>
      </c>
      <c r="FY585" s="116">
        <f t="shared" si="340"/>
        <v>8</v>
      </c>
      <c r="FZ585" s="116">
        <f t="shared" si="341"/>
        <v>2.1100000000000001E-2</v>
      </c>
      <c r="GA585" s="116">
        <f t="shared" si="342"/>
        <v>1</v>
      </c>
      <c r="GB585" s="116">
        <f t="shared" si="343"/>
        <v>17</v>
      </c>
      <c r="GC585" s="116">
        <f t="shared" si="344"/>
        <v>8.4199999999999997E-2</v>
      </c>
      <c r="GD585" s="116">
        <f t="shared" si="345"/>
        <v>1</v>
      </c>
      <c r="GE585" s="116">
        <f t="shared" si="346"/>
        <v>36</v>
      </c>
    </row>
    <row r="586" spans="164:187" ht="16.5" x14ac:dyDescent="0.2">
      <c r="FH586" s="116">
        <v>581</v>
      </c>
      <c r="FI586" s="116">
        <f t="shared" si="331"/>
        <v>0</v>
      </c>
      <c r="FJ586" s="116">
        <f t="shared" si="347"/>
        <v>8</v>
      </c>
      <c r="FK586" s="116" t="str">
        <f t="shared" si="332"/>
        <v>徐晃专属武器-魂珠-3 0级</v>
      </c>
      <c r="FL586" s="116">
        <f t="shared" si="333"/>
        <v>3</v>
      </c>
      <c r="FM586" s="116">
        <f t="shared" si="334"/>
        <v>0</v>
      </c>
      <c r="FN586" s="116" t="str">
        <f t="shared" si="348"/>
        <v/>
      </c>
      <c r="FO586" s="116" t="str">
        <f t="shared" si="349"/>
        <v/>
      </c>
      <c r="FP586" s="116" t="str">
        <f t="shared" si="350"/>
        <v/>
      </c>
      <c r="FQ586" s="116" t="str">
        <f t="shared" si="351"/>
        <v/>
      </c>
      <c r="FR586" s="116" t="str">
        <f t="shared" si="352"/>
        <v/>
      </c>
      <c r="FS586" s="116" t="str">
        <f t="shared" si="353"/>
        <v/>
      </c>
      <c r="FT586" s="116" t="str">
        <f t="shared" si="335"/>
        <v/>
      </c>
      <c r="FU586" s="116" t="str">
        <f t="shared" si="336"/>
        <v/>
      </c>
      <c r="FV586" s="116" t="str">
        <f t="shared" si="337"/>
        <v/>
      </c>
      <c r="FW586" s="116" t="str">
        <f t="shared" si="338"/>
        <v/>
      </c>
      <c r="FX586" s="116" t="str">
        <f t="shared" si="339"/>
        <v/>
      </c>
      <c r="FY586" s="116" t="str">
        <f t="shared" si="340"/>
        <v/>
      </c>
      <c r="FZ586" s="116" t="str">
        <f t="shared" si="341"/>
        <v/>
      </c>
      <c r="GA586" s="116" t="str">
        <f t="shared" si="342"/>
        <v/>
      </c>
      <c r="GB586" s="116" t="str">
        <f t="shared" si="343"/>
        <v/>
      </c>
      <c r="GC586" s="116" t="str">
        <f t="shared" si="344"/>
        <v/>
      </c>
      <c r="GD586" s="116" t="str">
        <f t="shared" si="345"/>
        <v/>
      </c>
      <c r="GE586" s="116" t="str">
        <f t="shared" si="346"/>
        <v/>
      </c>
    </row>
    <row r="587" spans="164:187" ht="16.5" x14ac:dyDescent="0.2">
      <c r="FH587" s="116">
        <v>582</v>
      </c>
      <c r="FI587" s="116">
        <f t="shared" si="331"/>
        <v>19</v>
      </c>
      <c r="FJ587" s="116">
        <f t="shared" si="347"/>
        <v>8</v>
      </c>
      <c r="FK587" s="116" t="str">
        <f t="shared" si="332"/>
        <v>徐晃专属武器-魂珠-3 1级</v>
      </c>
      <c r="FL587" s="116">
        <f t="shared" si="333"/>
        <v>3</v>
      </c>
      <c r="FM587" s="116">
        <f t="shared" si="334"/>
        <v>1</v>
      </c>
      <c r="FN587" s="116" t="str">
        <f t="shared" si="348"/>
        <v>金币</v>
      </c>
      <c r="FO587" s="116">
        <f t="shared" si="349"/>
        <v>3000</v>
      </c>
      <c r="FP587" s="116" t="str">
        <f t="shared" si="350"/>
        <v>专属强化石1</v>
      </c>
      <c r="FQ587" s="116">
        <f t="shared" si="351"/>
        <v>4</v>
      </c>
      <c r="FR587" s="116" t="str">
        <f t="shared" si="352"/>
        <v>专属强化石2</v>
      </c>
      <c r="FS587" s="116">
        <f t="shared" si="353"/>
        <v>2</v>
      </c>
      <c r="FT587" s="116">
        <f t="shared" si="335"/>
        <v>0.23</v>
      </c>
      <c r="FU587" s="116">
        <f t="shared" si="336"/>
        <v>1</v>
      </c>
      <c r="FV587" s="116">
        <f t="shared" si="337"/>
        <v>6</v>
      </c>
      <c r="FW587" s="116">
        <f t="shared" si="338"/>
        <v>0</v>
      </c>
      <c r="FX587" s="116">
        <f t="shared" si="339"/>
        <v>1</v>
      </c>
      <c r="FY587" s="116">
        <f t="shared" si="340"/>
        <v>2</v>
      </c>
      <c r="FZ587" s="116">
        <f t="shared" si="341"/>
        <v>0.1158</v>
      </c>
      <c r="GA587" s="116">
        <f t="shared" si="342"/>
        <v>1</v>
      </c>
      <c r="GB587" s="116">
        <f t="shared" si="343"/>
        <v>3</v>
      </c>
      <c r="GC587" s="116">
        <f t="shared" si="344"/>
        <v>0.46329999999999999</v>
      </c>
      <c r="GD587" s="116">
        <f t="shared" si="345"/>
        <v>1</v>
      </c>
      <c r="GE587" s="116">
        <f t="shared" si="346"/>
        <v>6</v>
      </c>
    </row>
    <row r="588" spans="164:187" ht="16.5" x14ac:dyDescent="0.2">
      <c r="FH588" s="116">
        <v>583</v>
      </c>
      <c r="FI588" s="116">
        <f t="shared" si="331"/>
        <v>20</v>
      </c>
      <c r="FJ588" s="116">
        <f t="shared" si="347"/>
        <v>8</v>
      </c>
      <c r="FK588" s="116" t="str">
        <f t="shared" si="332"/>
        <v>徐晃专属武器-魂珠-3 2级</v>
      </c>
      <c r="FL588" s="116">
        <f t="shared" si="333"/>
        <v>3</v>
      </c>
      <c r="FM588" s="116">
        <f t="shared" si="334"/>
        <v>2</v>
      </c>
      <c r="FN588" s="116" t="str">
        <f t="shared" si="348"/>
        <v>金币</v>
      </c>
      <c r="FO588" s="116">
        <f t="shared" si="349"/>
        <v>4000</v>
      </c>
      <c r="FP588" s="116" t="str">
        <f t="shared" si="350"/>
        <v>专属强化石1</v>
      </c>
      <c r="FQ588" s="116">
        <f t="shared" si="351"/>
        <v>4</v>
      </c>
      <c r="FR588" s="116" t="str">
        <f t="shared" si="352"/>
        <v>专属强化石2</v>
      </c>
      <c r="FS588" s="116">
        <f t="shared" si="353"/>
        <v>2</v>
      </c>
      <c r="FT588" s="116">
        <f t="shared" si="335"/>
        <v>0.12</v>
      </c>
      <c r="FU588" s="116">
        <f t="shared" si="336"/>
        <v>1</v>
      </c>
      <c r="FV588" s="116">
        <f t="shared" si="337"/>
        <v>13</v>
      </c>
      <c r="FW588" s="116">
        <f t="shared" si="338"/>
        <v>0</v>
      </c>
      <c r="FX588" s="116">
        <f t="shared" si="339"/>
        <v>1</v>
      </c>
      <c r="FY588" s="116">
        <f t="shared" si="340"/>
        <v>3</v>
      </c>
      <c r="FZ588" s="116">
        <f t="shared" si="341"/>
        <v>5.79E-2</v>
      </c>
      <c r="GA588" s="116">
        <f t="shared" si="342"/>
        <v>1</v>
      </c>
      <c r="GB588" s="116">
        <f t="shared" si="343"/>
        <v>6</v>
      </c>
      <c r="GC588" s="116">
        <f t="shared" si="344"/>
        <v>0.23169999999999999</v>
      </c>
      <c r="GD588" s="116">
        <f t="shared" si="345"/>
        <v>1</v>
      </c>
      <c r="GE588" s="116">
        <f t="shared" si="346"/>
        <v>13</v>
      </c>
    </row>
    <row r="589" spans="164:187" ht="16.5" x14ac:dyDescent="0.2">
      <c r="FH589" s="116">
        <v>584</v>
      </c>
      <c r="FI589" s="116">
        <f t="shared" si="331"/>
        <v>21</v>
      </c>
      <c r="FJ589" s="116">
        <f t="shared" si="347"/>
        <v>8</v>
      </c>
      <c r="FK589" s="116" t="str">
        <f t="shared" si="332"/>
        <v>徐晃专属武器-魂珠-3 3级</v>
      </c>
      <c r="FL589" s="116">
        <f t="shared" si="333"/>
        <v>3</v>
      </c>
      <c r="FM589" s="116">
        <f t="shared" si="334"/>
        <v>3</v>
      </c>
      <c r="FN589" s="116" t="str">
        <f t="shared" si="348"/>
        <v>金币</v>
      </c>
      <c r="FO589" s="116">
        <f t="shared" si="349"/>
        <v>5000</v>
      </c>
      <c r="FP589" s="116" t="str">
        <f t="shared" si="350"/>
        <v>专属强化石1</v>
      </c>
      <c r="FQ589" s="116">
        <f t="shared" si="351"/>
        <v>6</v>
      </c>
      <c r="FR589" s="116" t="str">
        <f t="shared" si="352"/>
        <v>专属强化石2</v>
      </c>
      <c r="FS589" s="116">
        <f t="shared" si="353"/>
        <v>3</v>
      </c>
      <c r="FT589" s="116">
        <f t="shared" si="335"/>
        <v>0.12</v>
      </c>
      <c r="FU589" s="116">
        <f t="shared" si="336"/>
        <v>1</v>
      </c>
      <c r="FV589" s="116">
        <f t="shared" si="337"/>
        <v>13</v>
      </c>
      <c r="FW589" s="116">
        <f t="shared" si="338"/>
        <v>0</v>
      </c>
      <c r="FX589" s="116">
        <f t="shared" si="339"/>
        <v>1</v>
      </c>
      <c r="FY589" s="116">
        <f t="shared" si="340"/>
        <v>3</v>
      </c>
      <c r="FZ589" s="116">
        <f t="shared" si="341"/>
        <v>5.79E-2</v>
      </c>
      <c r="GA589" s="116">
        <f t="shared" si="342"/>
        <v>1</v>
      </c>
      <c r="GB589" s="116">
        <f t="shared" si="343"/>
        <v>6</v>
      </c>
      <c r="GC589" s="116">
        <f t="shared" si="344"/>
        <v>0.23169999999999999</v>
      </c>
      <c r="GD589" s="116">
        <f t="shared" si="345"/>
        <v>1</v>
      </c>
      <c r="GE589" s="116">
        <f t="shared" si="346"/>
        <v>13</v>
      </c>
    </row>
    <row r="590" spans="164:187" ht="16.5" x14ac:dyDescent="0.2">
      <c r="FH590" s="116">
        <v>585</v>
      </c>
      <c r="FI590" s="116">
        <f t="shared" si="331"/>
        <v>22</v>
      </c>
      <c r="FJ590" s="116">
        <f t="shared" si="347"/>
        <v>8</v>
      </c>
      <c r="FK590" s="116" t="str">
        <f t="shared" si="332"/>
        <v>徐晃专属武器-魂珠-3 4级</v>
      </c>
      <c r="FL590" s="116">
        <f t="shared" si="333"/>
        <v>3</v>
      </c>
      <c r="FM590" s="116">
        <f t="shared" si="334"/>
        <v>4</v>
      </c>
      <c r="FN590" s="116" t="str">
        <f t="shared" si="348"/>
        <v>金币</v>
      </c>
      <c r="FO590" s="116">
        <f t="shared" si="349"/>
        <v>6000</v>
      </c>
      <c r="FP590" s="116" t="str">
        <f t="shared" si="350"/>
        <v>专属强化石1</v>
      </c>
      <c r="FQ590" s="116">
        <f t="shared" si="351"/>
        <v>6</v>
      </c>
      <c r="FR590" s="116" t="str">
        <f t="shared" si="352"/>
        <v>专属强化石2</v>
      </c>
      <c r="FS590" s="116">
        <f t="shared" si="353"/>
        <v>3</v>
      </c>
      <c r="FT590" s="116">
        <f t="shared" si="335"/>
        <v>7.0000000000000007E-2</v>
      </c>
      <c r="FU590" s="116">
        <f t="shared" si="336"/>
        <v>1</v>
      </c>
      <c r="FV590" s="116">
        <f t="shared" si="337"/>
        <v>22</v>
      </c>
      <c r="FW590" s="116">
        <f t="shared" si="338"/>
        <v>0</v>
      </c>
      <c r="FX590" s="116">
        <f t="shared" si="339"/>
        <v>1</v>
      </c>
      <c r="FY590" s="116">
        <f t="shared" si="340"/>
        <v>5</v>
      </c>
      <c r="FZ590" s="116">
        <f t="shared" si="341"/>
        <v>3.4700000000000002E-2</v>
      </c>
      <c r="GA590" s="116">
        <f t="shared" si="342"/>
        <v>1</v>
      </c>
      <c r="GB590" s="116">
        <f t="shared" si="343"/>
        <v>10</v>
      </c>
      <c r="GC590" s="116">
        <f t="shared" si="344"/>
        <v>0.13900000000000001</v>
      </c>
      <c r="GD590" s="116">
        <f t="shared" si="345"/>
        <v>1</v>
      </c>
      <c r="GE590" s="116">
        <f t="shared" si="346"/>
        <v>22</v>
      </c>
    </row>
    <row r="591" spans="164:187" ht="16.5" x14ac:dyDescent="0.2">
      <c r="FH591" s="116">
        <v>586</v>
      </c>
      <c r="FI591" s="116">
        <f t="shared" si="331"/>
        <v>23</v>
      </c>
      <c r="FJ591" s="116">
        <f t="shared" si="347"/>
        <v>8</v>
      </c>
      <c r="FK591" s="116" t="str">
        <f t="shared" si="332"/>
        <v>徐晃专属武器-魂珠-3 5级</v>
      </c>
      <c r="FL591" s="116">
        <f t="shared" si="333"/>
        <v>3</v>
      </c>
      <c r="FM591" s="116">
        <f t="shared" si="334"/>
        <v>5</v>
      </c>
      <c r="FN591" s="116" t="str">
        <f t="shared" si="348"/>
        <v>金币</v>
      </c>
      <c r="FO591" s="116">
        <f t="shared" si="349"/>
        <v>7000</v>
      </c>
      <c r="FP591" s="116" t="str">
        <f t="shared" si="350"/>
        <v>专属强化石1</v>
      </c>
      <c r="FQ591" s="116">
        <f t="shared" si="351"/>
        <v>8</v>
      </c>
      <c r="FR591" s="116" t="str">
        <f t="shared" si="352"/>
        <v>专属强化石2</v>
      </c>
      <c r="FS591" s="116">
        <f t="shared" si="353"/>
        <v>4</v>
      </c>
      <c r="FT591" s="116">
        <f t="shared" si="335"/>
        <v>0.06</v>
      </c>
      <c r="FU591" s="116">
        <f t="shared" si="336"/>
        <v>1</v>
      </c>
      <c r="FV591" s="116">
        <f t="shared" si="337"/>
        <v>26</v>
      </c>
      <c r="FW591" s="116">
        <f t="shared" si="338"/>
        <v>0</v>
      </c>
      <c r="FX591" s="116">
        <f t="shared" si="339"/>
        <v>1</v>
      </c>
      <c r="FY591" s="116">
        <f t="shared" si="340"/>
        <v>6</v>
      </c>
      <c r="FZ591" s="116">
        <f t="shared" si="341"/>
        <v>2.9000000000000001E-2</v>
      </c>
      <c r="GA591" s="116">
        <f t="shared" si="342"/>
        <v>1</v>
      </c>
      <c r="GB591" s="116">
        <f t="shared" si="343"/>
        <v>12</v>
      </c>
      <c r="GC591" s="116">
        <f t="shared" si="344"/>
        <v>0.1158</v>
      </c>
      <c r="GD591" s="116">
        <f t="shared" si="345"/>
        <v>1</v>
      </c>
      <c r="GE591" s="116">
        <f t="shared" si="346"/>
        <v>26</v>
      </c>
    </row>
    <row r="592" spans="164:187" ht="16.5" x14ac:dyDescent="0.2">
      <c r="FH592" s="116">
        <v>587</v>
      </c>
      <c r="FI592" s="116">
        <f t="shared" si="331"/>
        <v>24</v>
      </c>
      <c r="FJ592" s="116">
        <f t="shared" si="347"/>
        <v>8</v>
      </c>
      <c r="FK592" s="116" t="str">
        <f t="shared" si="332"/>
        <v>徐晃专属武器-魂珠-3 6级</v>
      </c>
      <c r="FL592" s="116">
        <f t="shared" si="333"/>
        <v>3</v>
      </c>
      <c r="FM592" s="116">
        <f t="shared" si="334"/>
        <v>6</v>
      </c>
      <c r="FN592" s="116" t="str">
        <f t="shared" si="348"/>
        <v>金币</v>
      </c>
      <c r="FO592" s="116">
        <f t="shared" si="349"/>
        <v>8000</v>
      </c>
      <c r="FP592" s="116" t="str">
        <f t="shared" si="350"/>
        <v>专属强化石1</v>
      </c>
      <c r="FQ592" s="116">
        <f t="shared" si="351"/>
        <v>10</v>
      </c>
      <c r="FR592" s="116" t="str">
        <f t="shared" si="352"/>
        <v>专属强化石2</v>
      </c>
      <c r="FS592" s="116">
        <f t="shared" si="353"/>
        <v>5</v>
      </c>
      <c r="FT592" s="116">
        <f t="shared" si="335"/>
        <v>0.04</v>
      </c>
      <c r="FU592" s="116">
        <f t="shared" si="336"/>
        <v>1</v>
      </c>
      <c r="FV592" s="116">
        <f t="shared" si="337"/>
        <v>34</v>
      </c>
      <c r="FW592" s="116">
        <f t="shared" si="338"/>
        <v>0</v>
      </c>
      <c r="FX592" s="116">
        <f t="shared" si="339"/>
        <v>1</v>
      </c>
      <c r="FY592" s="116">
        <f t="shared" si="340"/>
        <v>8</v>
      </c>
      <c r="FZ592" s="116">
        <f t="shared" si="341"/>
        <v>2.23E-2</v>
      </c>
      <c r="GA592" s="116">
        <f t="shared" si="342"/>
        <v>1</v>
      </c>
      <c r="GB592" s="116">
        <f t="shared" si="343"/>
        <v>16</v>
      </c>
      <c r="GC592" s="116">
        <f t="shared" si="344"/>
        <v>8.9099999999999999E-2</v>
      </c>
      <c r="GD592" s="116">
        <f t="shared" si="345"/>
        <v>1</v>
      </c>
      <c r="GE592" s="116">
        <f t="shared" si="346"/>
        <v>34</v>
      </c>
    </row>
    <row r="593" spans="164:187" ht="16.5" x14ac:dyDescent="0.2">
      <c r="FH593" s="116">
        <v>588</v>
      </c>
      <c r="FI593" s="116">
        <f t="shared" si="331"/>
        <v>25</v>
      </c>
      <c r="FJ593" s="116">
        <f t="shared" si="347"/>
        <v>8</v>
      </c>
      <c r="FK593" s="116" t="str">
        <f t="shared" si="332"/>
        <v>徐晃专属武器-魂珠-3 7级</v>
      </c>
      <c r="FL593" s="116">
        <f t="shared" si="333"/>
        <v>3</v>
      </c>
      <c r="FM593" s="116">
        <f t="shared" si="334"/>
        <v>7</v>
      </c>
      <c r="FN593" s="116" t="str">
        <f t="shared" si="348"/>
        <v>金币</v>
      </c>
      <c r="FO593" s="116">
        <f t="shared" si="349"/>
        <v>9000</v>
      </c>
      <c r="FP593" s="116" t="str">
        <f t="shared" si="350"/>
        <v>专属强化石1</v>
      </c>
      <c r="FQ593" s="116">
        <f t="shared" si="351"/>
        <v>12</v>
      </c>
      <c r="FR593" s="116" t="str">
        <f t="shared" si="352"/>
        <v>专属强化石2</v>
      </c>
      <c r="FS593" s="116">
        <f t="shared" si="353"/>
        <v>6</v>
      </c>
      <c r="FT593" s="116">
        <f t="shared" si="335"/>
        <v>0.03</v>
      </c>
      <c r="FU593" s="116">
        <f t="shared" si="336"/>
        <v>1</v>
      </c>
      <c r="FV593" s="116">
        <f t="shared" si="337"/>
        <v>45</v>
      </c>
      <c r="FW593" s="116">
        <f t="shared" si="338"/>
        <v>0</v>
      </c>
      <c r="FX593" s="116">
        <f t="shared" si="339"/>
        <v>1</v>
      </c>
      <c r="FY593" s="116">
        <f t="shared" si="340"/>
        <v>11</v>
      </c>
      <c r="FZ593" s="116">
        <f t="shared" si="341"/>
        <v>1.6500000000000001E-2</v>
      </c>
      <c r="GA593" s="116">
        <f t="shared" si="342"/>
        <v>1</v>
      </c>
      <c r="GB593" s="116">
        <f t="shared" si="343"/>
        <v>21</v>
      </c>
      <c r="GC593" s="116">
        <f t="shared" si="344"/>
        <v>6.6199999999999995E-2</v>
      </c>
      <c r="GD593" s="116">
        <f t="shared" si="345"/>
        <v>1</v>
      </c>
      <c r="GE593" s="116">
        <f t="shared" si="346"/>
        <v>45</v>
      </c>
    </row>
    <row r="594" spans="164:187" ht="16.5" x14ac:dyDescent="0.2">
      <c r="FH594" s="116">
        <v>589</v>
      </c>
      <c r="FI594" s="116">
        <f t="shared" si="331"/>
        <v>26</v>
      </c>
      <c r="FJ594" s="116">
        <f t="shared" si="347"/>
        <v>8</v>
      </c>
      <c r="FK594" s="116" t="str">
        <f t="shared" si="332"/>
        <v>徐晃专属武器-魂珠-3 8级</v>
      </c>
      <c r="FL594" s="116">
        <f t="shared" si="333"/>
        <v>3</v>
      </c>
      <c r="FM594" s="116">
        <f t="shared" si="334"/>
        <v>8</v>
      </c>
      <c r="FN594" s="116" t="str">
        <f t="shared" si="348"/>
        <v>金币</v>
      </c>
      <c r="FO594" s="116">
        <f t="shared" si="349"/>
        <v>10000</v>
      </c>
      <c r="FP594" s="116" t="str">
        <f t="shared" si="350"/>
        <v>专属强化石1</v>
      </c>
      <c r="FQ594" s="116">
        <f t="shared" si="351"/>
        <v>16</v>
      </c>
      <c r="FR594" s="116" t="str">
        <f t="shared" si="352"/>
        <v>专属强化石2</v>
      </c>
      <c r="FS594" s="116">
        <f t="shared" si="353"/>
        <v>8</v>
      </c>
      <c r="FT594" s="116">
        <f t="shared" si="335"/>
        <v>0.03</v>
      </c>
      <c r="FU594" s="116">
        <f t="shared" si="336"/>
        <v>1</v>
      </c>
      <c r="FV594" s="116">
        <f t="shared" si="337"/>
        <v>55</v>
      </c>
      <c r="FW594" s="116">
        <f t="shared" si="338"/>
        <v>0</v>
      </c>
      <c r="FX594" s="116">
        <f t="shared" si="339"/>
        <v>1</v>
      </c>
      <c r="FY594" s="116">
        <f t="shared" si="340"/>
        <v>13</v>
      </c>
      <c r="FZ594" s="116">
        <f t="shared" si="341"/>
        <v>1.3599999999999999E-2</v>
      </c>
      <c r="GA594" s="116">
        <f t="shared" si="342"/>
        <v>1</v>
      </c>
      <c r="GB594" s="116">
        <f t="shared" si="343"/>
        <v>26</v>
      </c>
      <c r="GC594" s="116">
        <f t="shared" si="344"/>
        <v>5.45E-2</v>
      </c>
      <c r="GD594" s="116">
        <f t="shared" si="345"/>
        <v>1</v>
      </c>
      <c r="GE594" s="116">
        <f t="shared" si="346"/>
        <v>55</v>
      </c>
    </row>
    <row r="595" spans="164:187" ht="16.5" x14ac:dyDescent="0.2">
      <c r="FH595" s="116">
        <v>590</v>
      </c>
      <c r="FI595" s="116">
        <f t="shared" si="331"/>
        <v>27</v>
      </c>
      <c r="FJ595" s="116">
        <f t="shared" si="347"/>
        <v>8</v>
      </c>
      <c r="FK595" s="116" t="str">
        <f t="shared" si="332"/>
        <v>徐晃专属武器-魂珠-3 9级</v>
      </c>
      <c r="FL595" s="116">
        <f t="shared" si="333"/>
        <v>3</v>
      </c>
      <c r="FM595" s="116">
        <f t="shared" si="334"/>
        <v>9</v>
      </c>
      <c r="FN595" s="116" t="str">
        <f t="shared" si="348"/>
        <v>金币</v>
      </c>
      <c r="FO595" s="116">
        <f t="shared" si="349"/>
        <v>11000</v>
      </c>
      <c r="FP595" s="116" t="str">
        <f t="shared" si="350"/>
        <v>专属强化石1</v>
      </c>
      <c r="FQ595" s="116">
        <f t="shared" si="351"/>
        <v>20</v>
      </c>
      <c r="FR595" s="116" t="str">
        <f t="shared" si="352"/>
        <v>专属强化石2</v>
      </c>
      <c r="FS595" s="116">
        <f t="shared" si="353"/>
        <v>10</v>
      </c>
      <c r="FT595" s="116">
        <f t="shared" si="335"/>
        <v>0.02</v>
      </c>
      <c r="FU595" s="116">
        <f t="shared" si="336"/>
        <v>1</v>
      </c>
      <c r="FV595" s="116">
        <f t="shared" si="337"/>
        <v>71</v>
      </c>
      <c r="FW595" s="116">
        <f t="shared" si="338"/>
        <v>0</v>
      </c>
      <c r="FX595" s="116">
        <f t="shared" si="339"/>
        <v>1</v>
      </c>
      <c r="FY595" s="116">
        <f t="shared" si="340"/>
        <v>17</v>
      </c>
      <c r="FZ595" s="116">
        <f t="shared" si="341"/>
        <v>1.0500000000000001E-2</v>
      </c>
      <c r="GA595" s="116">
        <f t="shared" si="342"/>
        <v>1</v>
      </c>
      <c r="GB595" s="116">
        <f t="shared" si="343"/>
        <v>33</v>
      </c>
      <c r="GC595" s="116">
        <f t="shared" si="344"/>
        <v>4.2099999999999999E-2</v>
      </c>
      <c r="GD595" s="116">
        <f t="shared" si="345"/>
        <v>1</v>
      </c>
      <c r="GE595" s="116">
        <f t="shared" si="346"/>
        <v>71</v>
      </c>
    </row>
    <row r="596" spans="164:187" ht="16.5" x14ac:dyDescent="0.2">
      <c r="FH596" s="116">
        <v>591</v>
      </c>
      <c r="FI596" s="116">
        <f t="shared" si="331"/>
        <v>0</v>
      </c>
      <c r="FJ596" s="116">
        <f t="shared" si="347"/>
        <v>8</v>
      </c>
      <c r="FK596" s="116" t="str">
        <f t="shared" si="332"/>
        <v>徐晃专属武器-魂珠-4 0级</v>
      </c>
      <c r="FL596" s="116">
        <f t="shared" si="333"/>
        <v>4</v>
      </c>
      <c r="FM596" s="116">
        <f t="shared" si="334"/>
        <v>0</v>
      </c>
      <c r="FN596" s="116" t="str">
        <f t="shared" si="348"/>
        <v/>
      </c>
      <c r="FO596" s="116" t="str">
        <f t="shared" si="349"/>
        <v/>
      </c>
      <c r="FP596" s="116" t="str">
        <f t="shared" si="350"/>
        <v/>
      </c>
      <c r="FQ596" s="116" t="str">
        <f t="shared" si="351"/>
        <v/>
      </c>
      <c r="FR596" s="116" t="str">
        <f t="shared" si="352"/>
        <v/>
      </c>
      <c r="FS596" s="116" t="str">
        <f t="shared" si="353"/>
        <v/>
      </c>
      <c r="FT596" s="116" t="str">
        <f t="shared" si="335"/>
        <v/>
      </c>
      <c r="FU596" s="116" t="str">
        <f t="shared" si="336"/>
        <v/>
      </c>
      <c r="FV596" s="116" t="str">
        <f t="shared" si="337"/>
        <v/>
      </c>
      <c r="FW596" s="116" t="str">
        <f t="shared" si="338"/>
        <v/>
      </c>
      <c r="FX596" s="116" t="str">
        <f t="shared" si="339"/>
        <v/>
      </c>
      <c r="FY596" s="116" t="str">
        <f t="shared" si="340"/>
        <v/>
      </c>
      <c r="FZ596" s="116" t="str">
        <f t="shared" si="341"/>
        <v/>
      </c>
      <c r="GA596" s="116" t="str">
        <f t="shared" si="342"/>
        <v/>
      </c>
      <c r="GB596" s="116" t="str">
        <f t="shared" si="343"/>
        <v/>
      </c>
      <c r="GC596" s="116" t="str">
        <f t="shared" si="344"/>
        <v/>
      </c>
      <c r="GD596" s="116" t="str">
        <f t="shared" si="345"/>
        <v/>
      </c>
      <c r="GE596" s="116" t="str">
        <f t="shared" si="346"/>
        <v/>
      </c>
    </row>
    <row r="597" spans="164:187" ht="16.5" x14ac:dyDescent="0.2">
      <c r="FH597" s="116">
        <v>592</v>
      </c>
      <c r="FI597" s="116">
        <f t="shared" si="331"/>
        <v>28</v>
      </c>
      <c r="FJ597" s="116">
        <f t="shared" si="347"/>
        <v>8</v>
      </c>
      <c r="FK597" s="116" t="str">
        <f t="shared" si="332"/>
        <v>徐晃专属武器-魂珠-4 1级</v>
      </c>
      <c r="FL597" s="116">
        <f t="shared" si="333"/>
        <v>4</v>
      </c>
      <c r="FM597" s="116">
        <f t="shared" si="334"/>
        <v>1</v>
      </c>
      <c r="FN597" s="116" t="str">
        <f t="shared" si="348"/>
        <v>金币</v>
      </c>
      <c r="FO597" s="116">
        <f t="shared" si="349"/>
        <v>4000</v>
      </c>
      <c r="FP597" s="116" t="str">
        <f t="shared" si="350"/>
        <v>专属强化石2</v>
      </c>
      <c r="FQ597" s="116">
        <f t="shared" si="351"/>
        <v>3</v>
      </c>
      <c r="FR597" s="116" t="str">
        <f t="shared" si="352"/>
        <v>专属强化石3</v>
      </c>
      <c r="FS597" s="116">
        <f t="shared" si="353"/>
        <v>1</v>
      </c>
      <c r="FT597" s="116">
        <f t="shared" si="335"/>
        <v>0.19</v>
      </c>
      <c r="FU597" s="116">
        <f t="shared" si="336"/>
        <v>1</v>
      </c>
      <c r="FV597" s="116">
        <f t="shared" si="337"/>
        <v>8</v>
      </c>
      <c r="FW597" s="116">
        <f t="shared" si="338"/>
        <v>0</v>
      </c>
      <c r="FX597" s="116">
        <f t="shared" si="339"/>
        <v>1</v>
      </c>
      <c r="FY597" s="116">
        <f t="shared" si="340"/>
        <v>2</v>
      </c>
      <c r="FZ597" s="116">
        <f t="shared" si="341"/>
        <v>9.2600000000000002E-2</v>
      </c>
      <c r="GA597" s="116">
        <f t="shared" si="342"/>
        <v>1</v>
      </c>
      <c r="GB597" s="116">
        <f t="shared" si="343"/>
        <v>4</v>
      </c>
      <c r="GC597" s="116">
        <f t="shared" si="344"/>
        <v>0.37019999999999997</v>
      </c>
      <c r="GD597" s="116">
        <f t="shared" si="345"/>
        <v>1</v>
      </c>
      <c r="GE597" s="116">
        <f t="shared" si="346"/>
        <v>8</v>
      </c>
    </row>
    <row r="598" spans="164:187" ht="16.5" x14ac:dyDescent="0.2">
      <c r="FH598" s="116">
        <v>593</v>
      </c>
      <c r="FI598" s="116">
        <f t="shared" ref="FI598:FI661" si="354">IF(FM598&gt;0,(FL598-1)*9+FM598,0)</f>
        <v>29</v>
      </c>
      <c r="FJ598" s="116">
        <f t="shared" si="347"/>
        <v>8</v>
      </c>
      <c r="FK598" s="116" t="str">
        <f t="shared" ref="FK598:FK661" si="355">INDEX($FC$6:$FC$26,FJ598)&amp;"专属武器-魂珠-"&amp;FL598&amp;" "&amp;FM598&amp;"级"</f>
        <v>徐晃专属武器-魂珠-4 2级</v>
      </c>
      <c r="FL598" s="116">
        <f t="shared" ref="FL598:FL661" si="356">INT((FH598-(FJ598-1)*80-1)/10)+1</f>
        <v>4</v>
      </c>
      <c r="FM598" s="116">
        <f t="shared" ref="FM598:FM661" si="357">FH598-(FJ598-1)*80-(FL598-1)*10-1</f>
        <v>2</v>
      </c>
      <c r="FN598" s="116" t="str">
        <f t="shared" si="348"/>
        <v>金币</v>
      </c>
      <c r="FO598" s="116">
        <f t="shared" si="349"/>
        <v>5000</v>
      </c>
      <c r="FP598" s="116" t="str">
        <f t="shared" si="350"/>
        <v>专属强化石2</v>
      </c>
      <c r="FQ598" s="116">
        <f t="shared" si="351"/>
        <v>3</v>
      </c>
      <c r="FR598" s="116" t="str">
        <f t="shared" si="352"/>
        <v>专属强化石3</v>
      </c>
      <c r="FS598" s="116">
        <f t="shared" si="353"/>
        <v>1</v>
      </c>
      <c r="FT598" s="116">
        <f t="shared" ref="FT598:FT661" si="358">IF($FM598&gt;0,INDEX(EJ$6:EJ$77,$FI598),"")</f>
        <v>0.09</v>
      </c>
      <c r="FU598" s="116">
        <f t="shared" ref="FU598:FU661" si="359">IF($FM598&gt;0,INDEX(EK$6:EK$77,$FI598),"")</f>
        <v>1</v>
      </c>
      <c r="FV598" s="116">
        <f t="shared" ref="FV598:FV661" si="360">IF($FM598&gt;0,INDEX(EL$6:EL$77,$FI598),"")</f>
        <v>16</v>
      </c>
      <c r="FW598" s="116">
        <f t="shared" ref="FW598:FW661" si="361">IF($FM598&gt;0,INDEX(EP$6:EP$77,$FI598),"")</f>
        <v>0</v>
      </c>
      <c r="FX598" s="116">
        <f t="shared" ref="FX598:FX661" si="362">IF($FM598&gt;0,INDEX(EQ$6:EQ$77,$FI598),"")</f>
        <v>1</v>
      </c>
      <c r="FY598" s="116">
        <f t="shared" ref="FY598:FY661" si="363">IF($FM598&gt;0,INDEX(ER$6:ER$77,$FI598),"")</f>
        <v>4</v>
      </c>
      <c r="FZ598" s="116">
        <f t="shared" ref="FZ598:FZ661" si="364">IF($FM598&gt;0,INDEX(ES$6:ES$77,$FI598),"")</f>
        <v>4.6300000000000001E-2</v>
      </c>
      <c r="GA598" s="116">
        <f t="shared" ref="GA598:GA661" si="365">IF($FM598&gt;0,INDEX(ET$6:ET$77,$FI598),"")</f>
        <v>1</v>
      </c>
      <c r="GB598" s="116">
        <f t="shared" ref="GB598:GB661" si="366">IF($FM598&gt;0,INDEX(EU$6:EU$77,$FI598),"")</f>
        <v>8</v>
      </c>
      <c r="GC598" s="116">
        <f t="shared" ref="GC598:GC661" si="367">IF($FM598&gt;0,INDEX(EV$6:EV$77,$FI598),"")</f>
        <v>0.18509999999999999</v>
      </c>
      <c r="GD598" s="116">
        <f t="shared" ref="GD598:GD661" si="368">IF($FM598&gt;0,INDEX(EW$6:EW$77,$FI598),"")</f>
        <v>1</v>
      </c>
      <c r="GE598" s="116">
        <f t="shared" ref="GE598:GE661" si="369">IF($FM598&gt;0,INDEX(EX$6:EX$77,$FI598),"")</f>
        <v>16</v>
      </c>
    </row>
    <row r="599" spans="164:187" ht="16.5" x14ac:dyDescent="0.2">
      <c r="FH599" s="116">
        <v>594</v>
      </c>
      <c r="FI599" s="116">
        <f t="shared" si="354"/>
        <v>30</v>
      </c>
      <c r="FJ599" s="116">
        <f t="shared" si="347"/>
        <v>8</v>
      </c>
      <c r="FK599" s="116" t="str">
        <f t="shared" si="355"/>
        <v>徐晃专属武器-魂珠-4 3级</v>
      </c>
      <c r="FL599" s="116">
        <f t="shared" si="356"/>
        <v>4</v>
      </c>
      <c r="FM599" s="116">
        <f t="shared" si="357"/>
        <v>3</v>
      </c>
      <c r="FN599" s="116" t="str">
        <f t="shared" si="348"/>
        <v>金币</v>
      </c>
      <c r="FO599" s="116">
        <f t="shared" si="349"/>
        <v>6000</v>
      </c>
      <c r="FP599" s="116" t="str">
        <f t="shared" si="350"/>
        <v>专属强化石2</v>
      </c>
      <c r="FQ599" s="116">
        <f t="shared" si="351"/>
        <v>3</v>
      </c>
      <c r="FR599" s="116" t="str">
        <f t="shared" si="352"/>
        <v>专属强化石3</v>
      </c>
      <c r="FS599" s="116">
        <f t="shared" si="353"/>
        <v>1</v>
      </c>
      <c r="FT599" s="116">
        <f t="shared" si="358"/>
        <v>0.06</v>
      </c>
      <c r="FU599" s="116">
        <f t="shared" si="359"/>
        <v>1</v>
      </c>
      <c r="FV599" s="116">
        <f t="shared" si="360"/>
        <v>24</v>
      </c>
      <c r="FW599" s="116">
        <f t="shared" si="361"/>
        <v>0</v>
      </c>
      <c r="FX599" s="116">
        <f t="shared" si="362"/>
        <v>1</v>
      </c>
      <c r="FY599" s="116">
        <f t="shared" si="363"/>
        <v>6</v>
      </c>
      <c r="FZ599" s="116">
        <f t="shared" si="364"/>
        <v>3.09E-2</v>
      </c>
      <c r="GA599" s="116">
        <f t="shared" si="365"/>
        <v>1</v>
      </c>
      <c r="GB599" s="116">
        <f t="shared" si="366"/>
        <v>11</v>
      </c>
      <c r="GC599" s="116">
        <f t="shared" si="367"/>
        <v>0.1234</v>
      </c>
      <c r="GD599" s="116">
        <f t="shared" si="368"/>
        <v>1</v>
      </c>
      <c r="GE599" s="116">
        <f t="shared" si="369"/>
        <v>24</v>
      </c>
    </row>
    <row r="600" spans="164:187" ht="16.5" x14ac:dyDescent="0.2">
      <c r="FH600" s="116">
        <v>595</v>
      </c>
      <c r="FI600" s="116">
        <f t="shared" si="354"/>
        <v>31</v>
      </c>
      <c r="FJ600" s="116">
        <f t="shared" si="347"/>
        <v>8</v>
      </c>
      <c r="FK600" s="116" t="str">
        <f t="shared" si="355"/>
        <v>徐晃专属武器-魂珠-4 4级</v>
      </c>
      <c r="FL600" s="116">
        <f t="shared" si="356"/>
        <v>4</v>
      </c>
      <c r="FM600" s="116">
        <f t="shared" si="357"/>
        <v>4</v>
      </c>
      <c r="FN600" s="116" t="str">
        <f t="shared" si="348"/>
        <v>金币</v>
      </c>
      <c r="FO600" s="116">
        <f t="shared" si="349"/>
        <v>7000</v>
      </c>
      <c r="FP600" s="116" t="str">
        <f t="shared" si="350"/>
        <v>专属强化石2</v>
      </c>
      <c r="FQ600" s="116">
        <f t="shared" si="351"/>
        <v>6</v>
      </c>
      <c r="FR600" s="116" t="str">
        <f t="shared" si="352"/>
        <v>专属强化石3</v>
      </c>
      <c r="FS600" s="116">
        <f t="shared" si="353"/>
        <v>2</v>
      </c>
      <c r="FT600" s="116">
        <f t="shared" si="358"/>
        <v>7.0000000000000007E-2</v>
      </c>
      <c r="FU600" s="116">
        <f t="shared" si="359"/>
        <v>1</v>
      </c>
      <c r="FV600" s="116">
        <f t="shared" si="360"/>
        <v>20</v>
      </c>
      <c r="FW600" s="116">
        <f t="shared" si="361"/>
        <v>0</v>
      </c>
      <c r="FX600" s="116">
        <f t="shared" si="362"/>
        <v>1</v>
      </c>
      <c r="FY600" s="116">
        <f t="shared" si="363"/>
        <v>5</v>
      </c>
      <c r="FZ600" s="116">
        <f t="shared" si="364"/>
        <v>3.6999999999999998E-2</v>
      </c>
      <c r="GA600" s="116">
        <f t="shared" si="365"/>
        <v>1</v>
      </c>
      <c r="GB600" s="116">
        <f t="shared" si="366"/>
        <v>9</v>
      </c>
      <c r="GC600" s="116">
        <f t="shared" si="367"/>
        <v>0.14810000000000001</v>
      </c>
      <c r="GD600" s="116">
        <f t="shared" si="368"/>
        <v>1</v>
      </c>
      <c r="GE600" s="116">
        <f t="shared" si="369"/>
        <v>20</v>
      </c>
    </row>
    <row r="601" spans="164:187" ht="16.5" x14ac:dyDescent="0.2">
      <c r="FH601" s="116">
        <v>596</v>
      </c>
      <c r="FI601" s="116">
        <f t="shared" si="354"/>
        <v>32</v>
      </c>
      <c r="FJ601" s="116">
        <f t="shared" si="347"/>
        <v>8</v>
      </c>
      <c r="FK601" s="116" t="str">
        <f t="shared" si="355"/>
        <v>徐晃专属武器-魂珠-4 5级</v>
      </c>
      <c r="FL601" s="116">
        <f t="shared" si="356"/>
        <v>4</v>
      </c>
      <c r="FM601" s="116">
        <f t="shared" si="357"/>
        <v>5</v>
      </c>
      <c r="FN601" s="116" t="str">
        <f t="shared" si="348"/>
        <v>金币</v>
      </c>
      <c r="FO601" s="116">
        <f t="shared" si="349"/>
        <v>8000</v>
      </c>
      <c r="FP601" s="116" t="str">
        <f t="shared" si="350"/>
        <v>专属强化石2</v>
      </c>
      <c r="FQ601" s="116">
        <f t="shared" si="351"/>
        <v>6</v>
      </c>
      <c r="FR601" s="116" t="str">
        <f t="shared" si="352"/>
        <v>专属强化石3</v>
      </c>
      <c r="FS601" s="116">
        <f t="shared" si="353"/>
        <v>2</v>
      </c>
      <c r="FT601" s="116">
        <f t="shared" si="358"/>
        <v>0.05</v>
      </c>
      <c r="FU601" s="116">
        <f t="shared" si="359"/>
        <v>1</v>
      </c>
      <c r="FV601" s="116">
        <f t="shared" si="360"/>
        <v>32</v>
      </c>
      <c r="FW601" s="116">
        <f t="shared" si="361"/>
        <v>0</v>
      </c>
      <c r="FX601" s="116">
        <f t="shared" si="362"/>
        <v>1</v>
      </c>
      <c r="FY601" s="116">
        <f t="shared" si="363"/>
        <v>8</v>
      </c>
      <c r="FZ601" s="116">
        <f t="shared" si="364"/>
        <v>2.3099999999999999E-2</v>
      </c>
      <c r="GA601" s="116">
        <f t="shared" si="365"/>
        <v>1</v>
      </c>
      <c r="GB601" s="116">
        <f t="shared" si="366"/>
        <v>15</v>
      </c>
      <c r="GC601" s="116">
        <f t="shared" si="367"/>
        <v>9.2600000000000002E-2</v>
      </c>
      <c r="GD601" s="116">
        <f t="shared" si="368"/>
        <v>1</v>
      </c>
      <c r="GE601" s="116">
        <f t="shared" si="369"/>
        <v>32</v>
      </c>
    </row>
    <row r="602" spans="164:187" ht="16.5" x14ac:dyDescent="0.2">
      <c r="FH602" s="116">
        <v>597</v>
      </c>
      <c r="FI602" s="116">
        <f t="shared" si="354"/>
        <v>33</v>
      </c>
      <c r="FJ602" s="116">
        <f t="shared" si="347"/>
        <v>8</v>
      </c>
      <c r="FK602" s="116" t="str">
        <f t="shared" si="355"/>
        <v>徐晃专属武器-魂珠-4 6级</v>
      </c>
      <c r="FL602" s="116">
        <f t="shared" si="356"/>
        <v>4</v>
      </c>
      <c r="FM602" s="116">
        <f t="shared" si="357"/>
        <v>6</v>
      </c>
      <c r="FN602" s="116" t="str">
        <f t="shared" si="348"/>
        <v>金币</v>
      </c>
      <c r="FO602" s="116">
        <f t="shared" si="349"/>
        <v>9000</v>
      </c>
      <c r="FP602" s="116" t="str">
        <f t="shared" si="350"/>
        <v>专属强化石2</v>
      </c>
      <c r="FQ602" s="116">
        <f t="shared" si="351"/>
        <v>6</v>
      </c>
      <c r="FR602" s="116" t="str">
        <f t="shared" si="352"/>
        <v>专属强化石3</v>
      </c>
      <c r="FS602" s="116">
        <f t="shared" si="353"/>
        <v>2</v>
      </c>
      <c r="FT602" s="116">
        <f t="shared" si="358"/>
        <v>0.03</v>
      </c>
      <c r="FU602" s="116">
        <f t="shared" si="359"/>
        <v>1</v>
      </c>
      <c r="FV602" s="116">
        <f t="shared" si="360"/>
        <v>53</v>
      </c>
      <c r="FW602" s="116">
        <f t="shared" si="361"/>
        <v>0</v>
      </c>
      <c r="FX602" s="116">
        <f t="shared" si="362"/>
        <v>1</v>
      </c>
      <c r="FY602" s="116">
        <f t="shared" si="363"/>
        <v>12</v>
      </c>
      <c r="FZ602" s="116">
        <f t="shared" si="364"/>
        <v>1.4200000000000001E-2</v>
      </c>
      <c r="GA602" s="116">
        <f t="shared" si="365"/>
        <v>1</v>
      </c>
      <c r="GB602" s="116">
        <f t="shared" si="366"/>
        <v>25</v>
      </c>
      <c r="GC602" s="116">
        <f t="shared" si="367"/>
        <v>5.7000000000000002E-2</v>
      </c>
      <c r="GD602" s="116">
        <f t="shared" si="368"/>
        <v>1</v>
      </c>
      <c r="GE602" s="116">
        <f t="shared" si="369"/>
        <v>53</v>
      </c>
    </row>
    <row r="603" spans="164:187" ht="16.5" x14ac:dyDescent="0.2">
      <c r="FH603" s="116">
        <v>598</v>
      </c>
      <c r="FI603" s="116">
        <f t="shared" si="354"/>
        <v>34</v>
      </c>
      <c r="FJ603" s="116">
        <f t="shared" si="347"/>
        <v>8</v>
      </c>
      <c r="FK603" s="116" t="str">
        <f t="shared" si="355"/>
        <v>徐晃专属武器-魂珠-4 7级</v>
      </c>
      <c r="FL603" s="116">
        <f t="shared" si="356"/>
        <v>4</v>
      </c>
      <c r="FM603" s="116">
        <f t="shared" si="357"/>
        <v>7</v>
      </c>
      <c r="FN603" s="116" t="str">
        <f t="shared" si="348"/>
        <v>金币</v>
      </c>
      <c r="FO603" s="116">
        <f t="shared" si="349"/>
        <v>10000</v>
      </c>
      <c r="FP603" s="116" t="str">
        <f t="shared" si="350"/>
        <v>专属强化石2</v>
      </c>
      <c r="FQ603" s="116">
        <f t="shared" si="351"/>
        <v>10</v>
      </c>
      <c r="FR603" s="116" t="str">
        <f t="shared" si="352"/>
        <v>专属强化石3</v>
      </c>
      <c r="FS603" s="116">
        <f t="shared" si="353"/>
        <v>3</v>
      </c>
      <c r="FT603" s="116">
        <f t="shared" si="358"/>
        <v>0.03</v>
      </c>
      <c r="FU603" s="116">
        <f t="shared" si="359"/>
        <v>1</v>
      </c>
      <c r="FV603" s="116">
        <f t="shared" si="360"/>
        <v>57</v>
      </c>
      <c r="FW603" s="116">
        <f t="shared" si="361"/>
        <v>0</v>
      </c>
      <c r="FX603" s="116">
        <f t="shared" si="362"/>
        <v>1</v>
      </c>
      <c r="FY603" s="116">
        <f t="shared" si="363"/>
        <v>13</v>
      </c>
      <c r="FZ603" s="116">
        <f t="shared" si="364"/>
        <v>1.32E-2</v>
      </c>
      <c r="GA603" s="116">
        <f t="shared" si="365"/>
        <v>1</v>
      </c>
      <c r="GB603" s="116">
        <f t="shared" si="366"/>
        <v>26</v>
      </c>
      <c r="GC603" s="116">
        <f t="shared" si="367"/>
        <v>5.2900000000000003E-2</v>
      </c>
      <c r="GD603" s="116">
        <f t="shared" si="368"/>
        <v>1</v>
      </c>
      <c r="GE603" s="116">
        <f t="shared" si="369"/>
        <v>57</v>
      </c>
    </row>
    <row r="604" spans="164:187" ht="16.5" x14ac:dyDescent="0.2">
      <c r="FH604" s="116">
        <v>599</v>
      </c>
      <c r="FI604" s="116">
        <f t="shared" si="354"/>
        <v>35</v>
      </c>
      <c r="FJ604" s="116">
        <f t="shared" si="347"/>
        <v>8</v>
      </c>
      <c r="FK604" s="116" t="str">
        <f t="shared" si="355"/>
        <v>徐晃专属武器-魂珠-4 8级</v>
      </c>
      <c r="FL604" s="116">
        <f t="shared" si="356"/>
        <v>4</v>
      </c>
      <c r="FM604" s="116">
        <f t="shared" si="357"/>
        <v>8</v>
      </c>
      <c r="FN604" s="116" t="str">
        <f t="shared" si="348"/>
        <v>金币</v>
      </c>
      <c r="FO604" s="116">
        <f t="shared" si="349"/>
        <v>11000</v>
      </c>
      <c r="FP604" s="116" t="str">
        <f t="shared" si="350"/>
        <v>专属强化石2</v>
      </c>
      <c r="FQ604" s="116">
        <f t="shared" si="351"/>
        <v>13</v>
      </c>
      <c r="FR604" s="116" t="str">
        <f t="shared" si="352"/>
        <v>专属强化石3</v>
      </c>
      <c r="FS604" s="116">
        <f t="shared" si="353"/>
        <v>4</v>
      </c>
      <c r="FT604" s="116">
        <f t="shared" si="358"/>
        <v>0.02</v>
      </c>
      <c r="FU604" s="116">
        <f t="shared" si="359"/>
        <v>1</v>
      </c>
      <c r="FV604" s="116">
        <f t="shared" si="360"/>
        <v>69</v>
      </c>
      <c r="FW604" s="116">
        <f t="shared" si="361"/>
        <v>0</v>
      </c>
      <c r="FX604" s="116">
        <f t="shared" si="362"/>
        <v>1</v>
      </c>
      <c r="FY604" s="116">
        <f t="shared" si="363"/>
        <v>16</v>
      </c>
      <c r="FZ604" s="116">
        <f t="shared" si="364"/>
        <v>1.09E-2</v>
      </c>
      <c r="GA604" s="116">
        <f t="shared" si="365"/>
        <v>1</v>
      </c>
      <c r="GB604" s="116">
        <f t="shared" si="366"/>
        <v>32</v>
      </c>
      <c r="GC604" s="116">
        <f t="shared" si="367"/>
        <v>4.36E-2</v>
      </c>
      <c r="GD604" s="116">
        <f t="shared" si="368"/>
        <v>1</v>
      </c>
      <c r="GE604" s="116">
        <f t="shared" si="369"/>
        <v>69</v>
      </c>
    </row>
    <row r="605" spans="164:187" ht="16.5" x14ac:dyDescent="0.2">
      <c r="FH605" s="116">
        <v>600</v>
      </c>
      <c r="FI605" s="116">
        <f t="shared" si="354"/>
        <v>36</v>
      </c>
      <c r="FJ605" s="116">
        <f t="shared" si="347"/>
        <v>8</v>
      </c>
      <c r="FK605" s="116" t="str">
        <f t="shared" si="355"/>
        <v>徐晃专属武器-魂珠-4 9级</v>
      </c>
      <c r="FL605" s="116">
        <f t="shared" si="356"/>
        <v>4</v>
      </c>
      <c r="FM605" s="116">
        <f t="shared" si="357"/>
        <v>9</v>
      </c>
      <c r="FN605" s="116" t="str">
        <f t="shared" si="348"/>
        <v>金币</v>
      </c>
      <c r="FO605" s="116">
        <f t="shared" si="349"/>
        <v>12000</v>
      </c>
      <c r="FP605" s="116" t="str">
        <f t="shared" si="350"/>
        <v>专属强化石2</v>
      </c>
      <c r="FQ605" s="116">
        <f t="shared" si="351"/>
        <v>19</v>
      </c>
      <c r="FR605" s="116" t="str">
        <f t="shared" si="352"/>
        <v>专属强化石3</v>
      </c>
      <c r="FS605" s="116">
        <f t="shared" si="353"/>
        <v>6</v>
      </c>
      <c r="FT605" s="116">
        <f t="shared" si="358"/>
        <v>0.02</v>
      </c>
      <c r="FU605" s="116">
        <f t="shared" si="359"/>
        <v>1</v>
      </c>
      <c r="FV605" s="116">
        <f t="shared" si="360"/>
        <v>74</v>
      </c>
      <c r="FW605" s="116">
        <f t="shared" si="361"/>
        <v>0</v>
      </c>
      <c r="FX605" s="116">
        <f t="shared" si="362"/>
        <v>1</v>
      </c>
      <c r="FY605" s="116">
        <f t="shared" si="363"/>
        <v>17</v>
      </c>
      <c r="FZ605" s="116">
        <f t="shared" si="364"/>
        <v>1.01E-2</v>
      </c>
      <c r="GA605" s="116">
        <f t="shared" si="365"/>
        <v>1</v>
      </c>
      <c r="GB605" s="116">
        <f t="shared" si="366"/>
        <v>35</v>
      </c>
      <c r="GC605" s="116">
        <f t="shared" si="367"/>
        <v>4.0399999999999998E-2</v>
      </c>
      <c r="GD605" s="116">
        <f t="shared" si="368"/>
        <v>1</v>
      </c>
      <c r="GE605" s="116">
        <f t="shared" si="369"/>
        <v>74</v>
      </c>
    </row>
    <row r="606" spans="164:187" ht="16.5" x14ac:dyDescent="0.2">
      <c r="FH606" s="116">
        <v>601</v>
      </c>
      <c r="FI606" s="116">
        <f t="shared" si="354"/>
        <v>0</v>
      </c>
      <c r="FJ606" s="116">
        <f t="shared" si="347"/>
        <v>8</v>
      </c>
      <c r="FK606" s="116" t="str">
        <f t="shared" si="355"/>
        <v>徐晃专属武器-魂珠-5 0级</v>
      </c>
      <c r="FL606" s="116">
        <f t="shared" si="356"/>
        <v>5</v>
      </c>
      <c r="FM606" s="116">
        <f t="shared" si="357"/>
        <v>0</v>
      </c>
      <c r="FN606" s="116" t="str">
        <f t="shared" si="348"/>
        <v/>
      </c>
      <c r="FO606" s="116" t="str">
        <f t="shared" si="349"/>
        <v/>
      </c>
      <c r="FP606" s="116" t="str">
        <f t="shared" si="350"/>
        <v/>
      </c>
      <c r="FQ606" s="116" t="str">
        <f t="shared" si="351"/>
        <v/>
      </c>
      <c r="FR606" s="116" t="str">
        <f t="shared" si="352"/>
        <v/>
      </c>
      <c r="FS606" s="116" t="str">
        <f t="shared" si="353"/>
        <v/>
      </c>
      <c r="FT606" s="116" t="str">
        <f t="shared" si="358"/>
        <v/>
      </c>
      <c r="FU606" s="116" t="str">
        <f t="shared" si="359"/>
        <v/>
      </c>
      <c r="FV606" s="116" t="str">
        <f t="shared" si="360"/>
        <v/>
      </c>
      <c r="FW606" s="116" t="str">
        <f t="shared" si="361"/>
        <v/>
      </c>
      <c r="FX606" s="116" t="str">
        <f t="shared" si="362"/>
        <v/>
      </c>
      <c r="FY606" s="116" t="str">
        <f t="shared" si="363"/>
        <v/>
      </c>
      <c r="FZ606" s="116" t="str">
        <f t="shared" si="364"/>
        <v/>
      </c>
      <c r="GA606" s="116" t="str">
        <f t="shared" si="365"/>
        <v/>
      </c>
      <c r="GB606" s="116" t="str">
        <f t="shared" si="366"/>
        <v/>
      </c>
      <c r="GC606" s="116" t="str">
        <f t="shared" si="367"/>
        <v/>
      </c>
      <c r="GD606" s="116" t="str">
        <f t="shared" si="368"/>
        <v/>
      </c>
      <c r="GE606" s="116" t="str">
        <f t="shared" si="369"/>
        <v/>
      </c>
    </row>
    <row r="607" spans="164:187" ht="16.5" x14ac:dyDescent="0.2">
      <c r="FH607" s="116">
        <v>602</v>
      </c>
      <c r="FI607" s="116">
        <f t="shared" si="354"/>
        <v>37</v>
      </c>
      <c r="FJ607" s="116">
        <f t="shared" si="347"/>
        <v>8</v>
      </c>
      <c r="FK607" s="116" t="str">
        <f t="shared" si="355"/>
        <v>徐晃专属武器-魂珠-5 1级</v>
      </c>
      <c r="FL607" s="116">
        <f t="shared" si="356"/>
        <v>5</v>
      </c>
      <c r="FM607" s="116">
        <f t="shared" si="357"/>
        <v>1</v>
      </c>
      <c r="FN607" s="116" t="str">
        <f t="shared" si="348"/>
        <v>金币</v>
      </c>
      <c r="FO607" s="116">
        <f t="shared" si="349"/>
        <v>5000</v>
      </c>
      <c r="FP607" s="116" t="str">
        <f t="shared" si="350"/>
        <v>专属强化石2</v>
      </c>
      <c r="FQ607" s="116">
        <f t="shared" si="351"/>
        <v>4</v>
      </c>
      <c r="FR607" s="116" t="str">
        <f t="shared" si="352"/>
        <v>专属强化石3</v>
      </c>
      <c r="FS607" s="116">
        <f t="shared" si="353"/>
        <v>2</v>
      </c>
      <c r="FT607" s="116">
        <f t="shared" si="358"/>
        <v>0.19</v>
      </c>
      <c r="FU607" s="116">
        <f t="shared" si="359"/>
        <v>1</v>
      </c>
      <c r="FV607" s="116">
        <f t="shared" si="360"/>
        <v>8</v>
      </c>
      <c r="FW607" s="116">
        <f t="shared" si="361"/>
        <v>0</v>
      </c>
      <c r="FX607" s="116">
        <f t="shared" si="362"/>
        <v>1</v>
      </c>
      <c r="FY607" s="116">
        <f t="shared" si="363"/>
        <v>2</v>
      </c>
      <c r="FZ607" s="116">
        <f t="shared" si="364"/>
        <v>9.2600000000000002E-2</v>
      </c>
      <c r="GA607" s="116">
        <f t="shared" si="365"/>
        <v>1</v>
      </c>
      <c r="GB607" s="116">
        <f t="shared" si="366"/>
        <v>4</v>
      </c>
      <c r="GC607" s="116">
        <f t="shared" si="367"/>
        <v>0.37019999999999997</v>
      </c>
      <c r="GD607" s="116">
        <f t="shared" si="368"/>
        <v>1</v>
      </c>
      <c r="GE607" s="116">
        <f t="shared" si="369"/>
        <v>8</v>
      </c>
    </row>
    <row r="608" spans="164:187" ht="16.5" x14ac:dyDescent="0.2">
      <c r="FH608" s="116">
        <v>603</v>
      </c>
      <c r="FI608" s="116">
        <f t="shared" si="354"/>
        <v>38</v>
      </c>
      <c r="FJ608" s="116">
        <f t="shared" si="347"/>
        <v>8</v>
      </c>
      <c r="FK608" s="116" t="str">
        <f t="shared" si="355"/>
        <v>徐晃专属武器-魂珠-5 2级</v>
      </c>
      <c r="FL608" s="116">
        <f t="shared" si="356"/>
        <v>5</v>
      </c>
      <c r="FM608" s="116">
        <f t="shared" si="357"/>
        <v>2</v>
      </c>
      <c r="FN608" s="116" t="str">
        <f t="shared" si="348"/>
        <v>金币</v>
      </c>
      <c r="FO608" s="116">
        <f t="shared" si="349"/>
        <v>6000</v>
      </c>
      <c r="FP608" s="116" t="str">
        <f t="shared" si="350"/>
        <v>专属强化石2</v>
      </c>
      <c r="FQ608" s="116">
        <f t="shared" si="351"/>
        <v>4</v>
      </c>
      <c r="FR608" s="116" t="str">
        <f t="shared" si="352"/>
        <v>专属强化石3</v>
      </c>
      <c r="FS608" s="116">
        <f t="shared" si="353"/>
        <v>2</v>
      </c>
      <c r="FT608" s="116">
        <f t="shared" si="358"/>
        <v>0.09</v>
      </c>
      <c r="FU608" s="116">
        <f t="shared" si="359"/>
        <v>1</v>
      </c>
      <c r="FV608" s="116">
        <f t="shared" si="360"/>
        <v>16</v>
      </c>
      <c r="FW608" s="116">
        <f t="shared" si="361"/>
        <v>0</v>
      </c>
      <c r="FX608" s="116">
        <f t="shared" si="362"/>
        <v>1</v>
      </c>
      <c r="FY608" s="116">
        <f t="shared" si="363"/>
        <v>4</v>
      </c>
      <c r="FZ608" s="116">
        <f t="shared" si="364"/>
        <v>4.6300000000000001E-2</v>
      </c>
      <c r="GA608" s="116">
        <f t="shared" si="365"/>
        <v>1</v>
      </c>
      <c r="GB608" s="116">
        <f t="shared" si="366"/>
        <v>8</v>
      </c>
      <c r="GC608" s="116">
        <f t="shared" si="367"/>
        <v>0.18509999999999999</v>
      </c>
      <c r="GD608" s="116">
        <f t="shared" si="368"/>
        <v>1</v>
      </c>
      <c r="GE608" s="116">
        <f t="shared" si="369"/>
        <v>16</v>
      </c>
    </row>
    <row r="609" spans="164:187" ht="16.5" x14ac:dyDescent="0.2">
      <c r="FH609" s="116">
        <v>604</v>
      </c>
      <c r="FI609" s="116">
        <f t="shared" si="354"/>
        <v>39</v>
      </c>
      <c r="FJ609" s="116">
        <f t="shared" si="347"/>
        <v>8</v>
      </c>
      <c r="FK609" s="116" t="str">
        <f t="shared" si="355"/>
        <v>徐晃专属武器-魂珠-5 3级</v>
      </c>
      <c r="FL609" s="116">
        <f t="shared" si="356"/>
        <v>5</v>
      </c>
      <c r="FM609" s="116">
        <f t="shared" si="357"/>
        <v>3</v>
      </c>
      <c r="FN609" s="116" t="str">
        <f t="shared" si="348"/>
        <v>金币</v>
      </c>
      <c r="FO609" s="116">
        <f t="shared" si="349"/>
        <v>7000</v>
      </c>
      <c r="FP609" s="116" t="str">
        <f t="shared" si="350"/>
        <v>专属强化石2</v>
      </c>
      <c r="FQ609" s="116">
        <f t="shared" si="351"/>
        <v>4</v>
      </c>
      <c r="FR609" s="116" t="str">
        <f t="shared" si="352"/>
        <v>专属强化石3</v>
      </c>
      <c r="FS609" s="116">
        <f t="shared" si="353"/>
        <v>2</v>
      </c>
      <c r="FT609" s="116">
        <f t="shared" si="358"/>
        <v>0.06</v>
      </c>
      <c r="FU609" s="116">
        <f t="shared" si="359"/>
        <v>1</v>
      </c>
      <c r="FV609" s="116">
        <f t="shared" si="360"/>
        <v>24</v>
      </c>
      <c r="FW609" s="116">
        <f t="shared" si="361"/>
        <v>0</v>
      </c>
      <c r="FX609" s="116">
        <f t="shared" si="362"/>
        <v>1</v>
      </c>
      <c r="FY609" s="116">
        <f t="shared" si="363"/>
        <v>6</v>
      </c>
      <c r="FZ609" s="116">
        <f t="shared" si="364"/>
        <v>3.09E-2</v>
      </c>
      <c r="GA609" s="116">
        <f t="shared" si="365"/>
        <v>1</v>
      </c>
      <c r="GB609" s="116">
        <f t="shared" si="366"/>
        <v>11</v>
      </c>
      <c r="GC609" s="116">
        <f t="shared" si="367"/>
        <v>0.1234</v>
      </c>
      <c r="GD609" s="116">
        <f t="shared" si="368"/>
        <v>1</v>
      </c>
      <c r="GE609" s="116">
        <f t="shared" si="369"/>
        <v>24</v>
      </c>
    </row>
    <row r="610" spans="164:187" ht="16.5" x14ac:dyDescent="0.2">
      <c r="FH610" s="116">
        <v>605</v>
      </c>
      <c r="FI610" s="116">
        <f t="shared" si="354"/>
        <v>40</v>
      </c>
      <c r="FJ610" s="116">
        <f t="shared" si="347"/>
        <v>8</v>
      </c>
      <c r="FK610" s="116" t="str">
        <f t="shared" si="355"/>
        <v>徐晃专属武器-魂珠-5 4级</v>
      </c>
      <c r="FL610" s="116">
        <f t="shared" si="356"/>
        <v>5</v>
      </c>
      <c r="FM610" s="116">
        <f t="shared" si="357"/>
        <v>4</v>
      </c>
      <c r="FN610" s="116" t="str">
        <f t="shared" si="348"/>
        <v>金币</v>
      </c>
      <c r="FO610" s="116">
        <f t="shared" si="349"/>
        <v>8000</v>
      </c>
      <c r="FP610" s="116" t="str">
        <f t="shared" si="350"/>
        <v>专属强化石2</v>
      </c>
      <c r="FQ610" s="116">
        <f t="shared" si="351"/>
        <v>6</v>
      </c>
      <c r="FR610" s="116" t="str">
        <f t="shared" si="352"/>
        <v>专属强化石3</v>
      </c>
      <c r="FS610" s="116">
        <f t="shared" si="353"/>
        <v>3</v>
      </c>
      <c r="FT610" s="116">
        <f t="shared" si="358"/>
        <v>0.06</v>
      </c>
      <c r="FU610" s="116">
        <f t="shared" si="359"/>
        <v>1</v>
      </c>
      <c r="FV610" s="116">
        <f t="shared" si="360"/>
        <v>27</v>
      </c>
      <c r="FW610" s="116">
        <f t="shared" si="361"/>
        <v>0</v>
      </c>
      <c r="FX610" s="116">
        <f t="shared" si="362"/>
        <v>1</v>
      </c>
      <c r="FY610" s="116">
        <f t="shared" si="363"/>
        <v>6</v>
      </c>
      <c r="FZ610" s="116">
        <f t="shared" si="364"/>
        <v>2.7799999999999998E-2</v>
      </c>
      <c r="GA610" s="116">
        <f t="shared" si="365"/>
        <v>1</v>
      </c>
      <c r="GB610" s="116">
        <f t="shared" si="366"/>
        <v>13</v>
      </c>
      <c r="GC610" s="116">
        <f t="shared" si="367"/>
        <v>0.1111</v>
      </c>
      <c r="GD610" s="116">
        <f t="shared" si="368"/>
        <v>1</v>
      </c>
      <c r="GE610" s="116">
        <f t="shared" si="369"/>
        <v>27</v>
      </c>
    </row>
    <row r="611" spans="164:187" ht="16.5" x14ac:dyDescent="0.2">
      <c r="FH611" s="116">
        <v>606</v>
      </c>
      <c r="FI611" s="116">
        <f t="shared" si="354"/>
        <v>41</v>
      </c>
      <c r="FJ611" s="116">
        <f t="shared" si="347"/>
        <v>8</v>
      </c>
      <c r="FK611" s="116" t="str">
        <f t="shared" si="355"/>
        <v>徐晃专属武器-魂珠-5 5级</v>
      </c>
      <c r="FL611" s="116">
        <f t="shared" si="356"/>
        <v>5</v>
      </c>
      <c r="FM611" s="116">
        <f t="shared" si="357"/>
        <v>5</v>
      </c>
      <c r="FN611" s="116" t="str">
        <f t="shared" si="348"/>
        <v>金币</v>
      </c>
      <c r="FO611" s="116">
        <f t="shared" si="349"/>
        <v>9000</v>
      </c>
      <c r="FP611" s="116" t="str">
        <f t="shared" si="350"/>
        <v>专属强化石2</v>
      </c>
      <c r="FQ611" s="116">
        <f t="shared" si="351"/>
        <v>6</v>
      </c>
      <c r="FR611" s="116" t="str">
        <f t="shared" si="352"/>
        <v>专属强化石3</v>
      </c>
      <c r="FS611" s="116">
        <f t="shared" si="353"/>
        <v>3</v>
      </c>
      <c r="FT611" s="116">
        <f t="shared" si="358"/>
        <v>0.03</v>
      </c>
      <c r="FU611" s="116">
        <f t="shared" si="359"/>
        <v>1</v>
      </c>
      <c r="FV611" s="116">
        <f t="shared" si="360"/>
        <v>43</v>
      </c>
      <c r="FW611" s="116">
        <f t="shared" si="361"/>
        <v>0</v>
      </c>
      <c r="FX611" s="116">
        <f t="shared" si="362"/>
        <v>1</v>
      </c>
      <c r="FY611" s="116">
        <f t="shared" si="363"/>
        <v>10</v>
      </c>
      <c r="FZ611" s="116">
        <f t="shared" si="364"/>
        <v>1.7399999999999999E-2</v>
      </c>
      <c r="GA611" s="116">
        <f t="shared" si="365"/>
        <v>1</v>
      </c>
      <c r="GB611" s="116">
        <f t="shared" si="366"/>
        <v>20</v>
      </c>
      <c r="GC611" s="116">
        <f t="shared" si="367"/>
        <v>6.9400000000000003E-2</v>
      </c>
      <c r="GD611" s="116">
        <f t="shared" si="368"/>
        <v>1</v>
      </c>
      <c r="GE611" s="116">
        <f t="shared" si="369"/>
        <v>43</v>
      </c>
    </row>
    <row r="612" spans="164:187" ht="16.5" x14ac:dyDescent="0.2">
      <c r="FH612" s="116">
        <v>607</v>
      </c>
      <c r="FI612" s="116">
        <f t="shared" si="354"/>
        <v>42</v>
      </c>
      <c r="FJ612" s="116">
        <f t="shared" si="347"/>
        <v>8</v>
      </c>
      <c r="FK612" s="116" t="str">
        <f t="shared" si="355"/>
        <v>徐晃专属武器-魂珠-5 6级</v>
      </c>
      <c r="FL612" s="116">
        <f t="shared" si="356"/>
        <v>5</v>
      </c>
      <c r="FM612" s="116">
        <f t="shared" si="357"/>
        <v>6</v>
      </c>
      <c r="FN612" s="116" t="str">
        <f t="shared" si="348"/>
        <v>金币</v>
      </c>
      <c r="FO612" s="116">
        <f t="shared" si="349"/>
        <v>10000</v>
      </c>
      <c r="FP612" s="116" t="str">
        <f t="shared" si="350"/>
        <v>专属强化石2</v>
      </c>
      <c r="FQ612" s="116">
        <f t="shared" si="351"/>
        <v>9</v>
      </c>
      <c r="FR612" s="116" t="str">
        <f t="shared" si="352"/>
        <v>专属强化石3</v>
      </c>
      <c r="FS612" s="116">
        <f t="shared" si="353"/>
        <v>5</v>
      </c>
      <c r="FT612" s="116">
        <f t="shared" si="358"/>
        <v>0.04</v>
      </c>
      <c r="FU612" s="116">
        <f t="shared" si="359"/>
        <v>1</v>
      </c>
      <c r="FV612" s="116">
        <f t="shared" si="360"/>
        <v>42</v>
      </c>
      <c r="FW612" s="116">
        <f t="shared" si="361"/>
        <v>0</v>
      </c>
      <c r="FX612" s="116">
        <f t="shared" si="362"/>
        <v>1</v>
      </c>
      <c r="FY612" s="116">
        <f t="shared" si="363"/>
        <v>10</v>
      </c>
      <c r="FZ612" s="116">
        <f t="shared" si="364"/>
        <v>1.78E-2</v>
      </c>
      <c r="GA612" s="116">
        <f t="shared" si="365"/>
        <v>1</v>
      </c>
      <c r="GB612" s="116">
        <f t="shared" si="366"/>
        <v>20</v>
      </c>
      <c r="GC612" s="116">
        <f t="shared" si="367"/>
        <v>7.1199999999999999E-2</v>
      </c>
      <c r="GD612" s="116">
        <f t="shared" si="368"/>
        <v>1</v>
      </c>
      <c r="GE612" s="116">
        <f t="shared" si="369"/>
        <v>42</v>
      </c>
    </row>
    <row r="613" spans="164:187" ht="16.5" x14ac:dyDescent="0.2">
      <c r="FH613" s="116">
        <v>608</v>
      </c>
      <c r="FI613" s="116">
        <f t="shared" si="354"/>
        <v>43</v>
      </c>
      <c r="FJ613" s="116">
        <f t="shared" si="347"/>
        <v>8</v>
      </c>
      <c r="FK613" s="116" t="str">
        <f t="shared" si="355"/>
        <v>徐晃专属武器-魂珠-5 7级</v>
      </c>
      <c r="FL613" s="116">
        <f t="shared" si="356"/>
        <v>5</v>
      </c>
      <c r="FM613" s="116">
        <f t="shared" si="357"/>
        <v>7</v>
      </c>
      <c r="FN613" s="116" t="str">
        <f t="shared" si="348"/>
        <v>金币</v>
      </c>
      <c r="FO613" s="116">
        <f t="shared" si="349"/>
        <v>11000</v>
      </c>
      <c r="FP613" s="116" t="str">
        <f t="shared" si="350"/>
        <v>专属强化石2</v>
      </c>
      <c r="FQ613" s="116">
        <f t="shared" si="351"/>
        <v>9</v>
      </c>
      <c r="FR613" s="116" t="str">
        <f t="shared" si="352"/>
        <v>专属强化石3</v>
      </c>
      <c r="FS613" s="116">
        <f t="shared" si="353"/>
        <v>5</v>
      </c>
      <c r="FT613" s="116">
        <f t="shared" si="358"/>
        <v>0.02</v>
      </c>
      <c r="FU613" s="116">
        <f t="shared" si="359"/>
        <v>1</v>
      </c>
      <c r="FV613" s="116">
        <f t="shared" si="360"/>
        <v>68</v>
      </c>
      <c r="FW613" s="116">
        <f t="shared" si="361"/>
        <v>0</v>
      </c>
      <c r="FX613" s="116">
        <f t="shared" si="362"/>
        <v>1</v>
      </c>
      <c r="FY613" s="116">
        <f t="shared" si="363"/>
        <v>16</v>
      </c>
      <c r="FZ613" s="116">
        <f t="shared" si="364"/>
        <v>1.0999999999999999E-2</v>
      </c>
      <c r="GA613" s="116">
        <f t="shared" si="365"/>
        <v>1</v>
      </c>
      <c r="GB613" s="116">
        <f t="shared" si="366"/>
        <v>32</v>
      </c>
      <c r="GC613" s="116">
        <f t="shared" si="367"/>
        <v>4.41E-2</v>
      </c>
      <c r="GD613" s="116">
        <f t="shared" si="368"/>
        <v>1</v>
      </c>
      <c r="GE613" s="116">
        <f t="shared" si="369"/>
        <v>68</v>
      </c>
    </row>
    <row r="614" spans="164:187" ht="16.5" x14ac:dyDescent="0.2">
      <c r="FH614" s="116">
        <v>609</v>
      </c>
      <c r="FI614" s="116">
        <f t="shared" si="354"/>
        <v>44</v>
      </c>
      <c r="FJ614" s="116">
        <f t="shared" si="347"/>
        <v>8</v>
      </c>
      <c r="FK614" s="116" t="str">
        <f t="shared" si="355"/>
        <v>徐晃专属武器-魂珠-5 8级</v>
      </c>
      <c r="FL614" s="116">
        <f t="shared" si="356"/>
        <v>5</v>
      </c>
      <c r="FM614" s="116">
        <f t="shared" si="357"/>
        <v>8</v>
      </c>
      <c r="FN614" s="116" t="str">
        <f t="shared" si="348"/>
        <v>金币</v>
      </c>
      <c r="FO614" s="116">
        <f t="shared" si="349"/>
        <v>12000</v>
      </c>
      <c r="FP614" s="116" t="str">
        <f t="shared" si="350"/>
        <v>专属强化石2</v>
      </c>
      <c r="FQ614" s="116">
        <f t="shared" si="351"/>
        <v>13</v>
      </c>
      <c r="FR614" s="116" t="str">
        <f t="shared" si="352"/>
        <v>专属强化石3</v>
      </c>
      <c r="FS614" s="116">
        <f t="shared" si="353"/>
        <v>7</v>
      </c>
      <c r="FT614" s="116">
        <f t="shared" si="358"/>
        <v>0.02</v>
      </c>
      <c r="FU614" s="116">
        <f t="shared" si="359"/>
        <v>1</v>
      </c>
      <c r="FV614" s="116">
        <f t="shared" si="360"/>
        <v>79</v>
      </c>
      <c r="FW614" s="116">
        <f t="shared" si="361"/>
        <v>0</v>
      </c>
      <c r="FX614" s="116">
        <f t="shared" si="362"/>
        <v>1</v>
      </c>
      <c r="FY614" s="116">
        <f t="shared" si="363"/>
        <v>18</v>
      </c>
      <c r="FZ614" s="116">
        <f t="shared" si="364"/>
        <v>9.4999999999999998E-3</v>
      </c>
      <c r="GA614" s="116">
        <f t="shared" si="365"/>
        <v>1</v>
      </c>
      <c r="GB614" s="116">
        <f t="shared" si="366"/>
        <v>37</v>
      </c>
      <c r="GC614" s="116">
        <f t="shared" si="367"/>
        <v>3.8100000000000002E-2</v>
      </c>
      <c r="GD614" s="116">
        <f t="shared" si="368"/>
        <v>1</v>
      </c>
      <c r="GE614" s="116">
        <f t="shared" si="369"/>
        <v>79</v>
      </c>
    </row>
    <row r="615" spans="164:187" ht="16.5" x14ac:dyDescent="0.2">
      <c r="FH615" s="116">
        <v>610</v>
      </c>
      <c r="FI615" s="116">
        <f t="shared" si="354"/>
        <v>45</v>
      </c>
      <c r="FJ615" s="116">
        <f t="shared" si="347"/>
        <v>8</v>
      </c>
      <c r="FK615" s="116" t="str">
        <f t="shared" si="355"/>
        <v>徐晃专属武器-魂珠-5 9级</v>
      </c>
      <c r="FL615" s="116">
        <f t="shared" si="356"/>
        <v>5</v>
      </c>
      <c r="FM615" s="116">
        <f t="shared" si="357"/>
        <v>9</v>
      </c>
      <c r="FN615" s="116" t="str">
        <f t="shared" si="348"/>
        <v>金币</v>
      </c>
      <c r="FO615" s="116">
        <f t="shared" si="349"/>
        <v>13000</v>
      </c>
      <c r="FP615" s="116" t="str">
        <f t="shared" si="350"/>
        <v>专属强化石2</v>
      </c>
      <c r="FQ615" s="116">
        <f t="shared" si="351"/>
        <v>17</v>
      </c>
      <c r="FR615" s="116" t="str">
        <f t="shared" si="352"/>
        <v>专属强化石3</v>
      </c>
      <c r="FS615" s="116">
        <f t="shared" si="353"/>
        <v>9</v>
      </c>
      <c r="FT615" s="116">
        <f t="shared" si="358"/>
        <v>0.02</v>
      </c>
      <c r="FU615" s="116">
        <f t="shared" si="359"/>
        <v>1</v>
      </c>
      <c r="FV615" s="116">
        <f t="shared" si="360"/>
        <v>99</v>
      </c>
      <c r="FW615" s="116">
        <f t="shared" si="361"/>
        <v>0</v>
      </c>
      <c r="FX615" s="116">
        <f t="shared" si="362"/>
        <v>1</v>
      </c>
      <c r="FY615" s="116">
        <f t="shared" si="363"/>
        <v>23</v>
      </c>
      <c r="FZ615" s="116">
        <f t="shared" si="364"/>
        <v>7.6E-3</v>
      </c>
      <c r="GA615" s="116">
        <f t="shared" si="365"/>
        <v>1</v>
      </c>
      <c r="GB615" s="116">
        <f t="shared" si="366"/>
        <v>46</v>
      </c>
      <c r="GC615" s="116">
        <f t="shared" si="367"/>
        <v>3.0300000000000001E-2</v>
      </c>
      <c r="GD615" s="116">
        <f t="shared" si="368"/>
        <v>1</v>
      </c>
      <c r="GE615" s="116">
        <f t="shared" si="369"/>
        <v>99</v>
      </c>
    </row>
    <row r="616" spans="164:187" ht="16.5" x14ac:dyDescent="0.2">
      <c r="FH616" s="116">
        <v>611</v>
      </c>
      <c r="FI616" s="116">
        <f t="shared" si="354"/>
        <v>0</v>
      </c>
      <c r="FJ616" s="116">
        <f t="shared" si="347"/>
        <v>8</v>
      </c>
      <c r="FK616" s="116" t="str">
        <f t="shared" si="355"/>
        <v>徐晃专属武器-魂珠-6 0级</v>
      </c>
      <c r="FL616" s="116">
        <f t="shared" si="356"/>
        <v>6</v>
      </c>
      <c r="FM616" s="116">
        <f t="shared" si="357"/>
        <v>0</v>
      </c>
      <c r="FN616" s="116" t="str">
        <f t="shared" si="348"/>
        <v/>
      </c>
      <c r="FO616" s="116" t="str">
        <f t="shared" si="349"/>
        <v/>
      </c>
      <c r="FP616" s="116" t="str">
        <f t="shared" si="350"/>
        <v/>
      </c>
      <c r="FQ616" s="116" t="str">
        <f t="shared" si="351"/>
        <v/>
      </c>
      <c r="FR616" s="116" t="str">
        <f t="shared" si="352"/>
        <v/>
      </c>
      <c r="FS616" s="116" t="str">
        <f t="shared" si="353"/>
        <v/>
      </c>
      <c r="FT616" s="116" t="str">
        <f t="shared" si="358"/>
        <v/>
      </c>
      <c r="FU616" s="116" t="str">
        <f t="shared" si="359"/>
        <v/>
      </c>
      <c r="FV616" s="116" t="str">
        <f t="shared" si="360"/>
        <v/>
      </c>
      <c r="FW616" s="116" t="str">
        <f t="shared" si="361"/>
        <v/>
      </c>
      <c r="FX616" s="116" t="str">
        <f t="shared" si="362"/>
        <v/>
      </c>
      <c r="FY616" s="116" t="str">
        <f t="shared" si="363"/>
        <v/>
      </c>
      <c r="FZ616" s="116" t="str">
        <f t="shared" si="364"/>
        <v/>
      </c>
      <c r="GA616" s="116" t="str">
        <f t="shared" si="365"/>
        <v/>
      </c>
      <c r="GB616" s="116" t="str">
        <f t="shared" si="366"/>
        <v/>
      </c>
      <c r="GC616" s="116" t="str">
        <f t="shared" si="367"/>
        <v/>
      </c>
      <c r="GD616" s="116" t="str">
        <f t="shared" si="368"/>
        <v/>
      </c>
      <c r="GE616" s="116" t="str">
        <f t="shared" si="369"/>
        <v/>
      </c>
    </row>
    <row r="617" spans="164:187" ht="16.5" x14ac:dyDescent="0.2">
      <c r="FH617" s="116">
        <v>612</v>
      </c>
      <c r="FI617" s="116">
        <f t="shared" si="354"/>
        <v>46</v>
      </c>
      <c r="FJ617" s="116">
        <f t="shared" si="347"/>
        <v>8</v>
      </c>
      <c r="FK617" s="116" t="str">
        <f t="shared" si="355"/>
        <v>徐晃专属武器-魂珠-6 1级</v>
      </c>
      <c r="FL617" s="116">
        <f t="shared" si="356"/>
        <v>6</v>
      </c>
      <c r="FM617" s="116">
        <f t="shared" si="357"/>
        <v>1</v>
      </c>
      <c r="FN617" s="116" t="str">
        <f t="shared" si="348"/>
        <v>金币</v>
      </c>
      <c r="FO617" s="116">
        <f t="shared" si="349"/>
        <v>6000</v>
      </c>
      <c r="FP617" s="116" t="str">
        <f t="shared" si="350"/>
        <v>专属强化石3</v>
      </c>
      <c r="FQ617" s="116">
        <f t="shared" si="351"/>
        <v>5</v>
      </c>
      <c r="FR617" s="116" t="str">
        <f t="shared" si="352"/>
        <v>专属强化石4</v>
      </c>
      <c r="FS617" s="116">
        <f t="shared" si="353"/>
        <v>1</v>
      </c>
      <c r="FT617" s="116">
        <f t="shared" si="358"/>
        <v>0.14000000000000001</v>
      </c>
      <c r="FU617" s="116">
        <f t="shared" si="359"/>
        <v>1</v>
      </c>
      <c r="FV617" s="116">
        <f t="shared" si="360"/>
        <v>10</v>
      </c>
      <c r="FW617" s="116">
        <f t="shared" si="361"/>
        <v>0</v>
      </c>
      <c r="FX617" s="116">
        <f t="shared" si="362"/>
        <v>1</v>
      </c>
      <c r="FY617" s="116">
        <f t="shared" si="363"/>
        <v>2</v>
      </c>
      <c r="FZ617" s="116">
        <f t="shared" si="364"/>
        <v>7.2099999999999997E-2</v>
      </c>
      <c r="GA617" s="116">
        <f t="shared" si="365"/>
        <v>1</v>
      </c>
      <c r="GB617" s="116">
        <f t="shared" si="366"/>
        <v>5</v>
      </c>
      <c r="GC617" s="116">
        <f t="shared" si="367"/>
        <v>0.28860000000000002</v>
      </c>
      <c r="GD617" s="116">
        <f t="shared" si="368"/>
        <v>1</v>
      </c>
      <c r="GE617" s="116">
        <f t="shared" si="369"/>
        <v>10</v>
      </c>
    </row>
    <row r="618" spans="164:187" ht="16.5" x14ac:dyDescent="0.2">
      <c r="FH618" s="116">
        <v>613</v>
      </c>
      <c r="FI618" s="116">
        <f t="shared" si="354"/>
        <v>47</v>
      </c>
      <c r="FJ618" s="116">
        <f t="shared" si="347"/>
        <v>8</v>
      </c>
      <c r="FK618" s="116" t="str">
        <f t="shared" si="355"/>
        <v>徐晃专属武器-魂珠-6 2级</v>
      </c>
      <c r="FL618" s="116">
        <f t="shared" si="356"/>
        <v>6</v>
      </c>
      <c r="FM618" s="116">
        <f t="shared" si="357"/>
        <v>2</v>
      </c>
      <c r="FN618" s="116" t="str">
        <f t="shared" si="348"/>
        <v>金币</v>
      </c>
      <c r="FO618" s="116">
        <f t="shared" si="349"/>
        <v>7000</v>
      </c>
      <c r="FP618" s="116" t="str">
        <f t="shared" si="350"/>
        <v>专属强化石3</v>
      </c>
      <c r="FQ618" s="116">
        <f t="shared" si="351"/>
        <v>9</v>
      </c>
      <c r="FR618" s="116" t="str">
        <f t="shared" si="352"/>
        <v>专属强化石4</v>
      </c>
      <c r="FS618" s="116">
        <f t="shared" si="353"/>
        <v>2</v>
      </c>
      <c r="FT618" s="116">
        <f t="shared" si="358"/>
        <v>0.14000000000000001</v>
      </c>
      <c r="FU618" s="116">
        <f t="shared" si="359"/>
        <v>1</v>
      </c>
      <c r="FV618" s="116">
        <f t="shared" si="360"/>
        <v>10</v>
      </c>
      <c r="FW618" s="116">
        <f t="shared" si="361"/>
        <v>0</v>
      </c>
      <c r="FX618" s="116">
        <f t="shared" si="362"/>
        <v>1</v>
      </c>
      <c r="FY618" s="116">
        <f t="shared" si="363"/>
        <v>2</v>
      </c>
      <c r="FZ618" s="116">
        <f t="shared" si="364"/>
        <v>7.2099999999999997E-2</v>
      </c>
      <c r="GA618" s="116">
        <f t="shared" si="365"/>
        <v>1</v>
      </c>
      <c r="GB618" s="116">
        <f t="shared" si="366"/>
        <v>5</v>
      </c>
      <c r="GC618" s="116">
        <f t="shared" si="367"/>
        <v>0.28860000000000002</v>
      </c>
      <c r="GD618" s="116">
        <f t="shared" si="368"/>
        <v>1</v>
      </c>
      <c r="GE618" s="116">
        <f t="shared" si="369"/>
        <v>10</v>
      </c>
    </row>
    <row r="619" spans="164:187" ht="16.5" x14ac:dyDescent="0.2">
      <c r="FH619" s="116">
        <v>614</v>
      </c>
      <c r="FI619" s="116">
        <f t="shared" si="354"/>
        <v>48</v>
      </c>
      <c r="FJ619" s="116">
        <f t="shared" si="347"/>
        <v>8</v>
      </c>
      <c r="FK619" s="116" t="str">
        <f t="shared" si="355"/>
        <v>徐晃专属武器-魂珠-6 3级</v>
      </c>
      <c r="FL619" s="116">
        <f t="shared" si="356"/>
        <v>6</v>
      </c>
      <c r="FM619" s="116">
        <f t="shared" si="357"/>
        <v>3</v>
      </c>
      <c r="FN619" s="116" t="str">
        <f t="shared" si="348"/>
        <v>金币</v>
      </c>
      <c r="FO619" s="116">
        <f t="shared" si="349"/>
        <v>8000</v>
      </c>
      <c r="FP619" s="116" t="str">
        <f t="shared" si="350"/>
        <v>专属强化石3</v>
      </c>
      <c r="FQ619" s="116">
        <f t="shared" si="351"/>
        <v>9</v>
      </c>
      <c r="FR619" s="116" t="str">
        <f t="shared" si="352"/>
        <v>专属强化石4</v>
      </c>
      <c r="FS619" s="116">
        <f t="shared" si="353"/>
        <v>2</v>
      </c>
      <c r="FT619" s="116">
        <f t="shared" si="358"/>
        <v>0.1</v>
      </c>
      <c r="FU619" s="116">
        <f t="shared" si="359"/>
        <v>1</v>
      </c>
      <c r="FV619" s="116">
        <f t="shared" si="360"/>
        <v>16</v>
      </c>
      <c r="FW619" s="116">
        <f t="shared" si="361"/>
        <v>0</v>
      </c>
      <c r="FX619" s="116">
        <f t="shared" si="362"/>
        <v>1</v>
      </c>
      <c r="FY619" s="116">
        <f t="shared" si="363"/>
        <v>4</v>
      </c>
      <c r="FZ619" s="116">
        <f t="shared" si="364"/>
        <v>4.8099999999999997E-2</v>
      </c>
      <c r="GA619" s="116">
        <f t="shared" si="365"/>
        <v>1</v>
      </c>
      <c r="GB619" s="116">
        <f t="shared" si="366"/>
        <v>7</v>
      </c>
      <c r="GC619" s="116">
        <f t="shared" si="367"/>
        <v>0.19239999999999999</v>
      </c>
      <c r="GD619" s="116">
        <f t="shared" si="368"/>
        <v>1</v>
      </c>
      <c r="GE619" s="116">
        <f t="shared" si="369"/>
        <v>16</v>
      </c>
    </row>
    <row r="620" spans="164:187" ht="16.5" x14ac:dyDescent="0.2">
      <c r="FH620" s="116">
        <v>615</v>
      </c>
      <c r="FI620" s="116">
        <f t="shared" si="354"/>
        <v>49</v>
      </c>
      <c r="FJ620" s="116">
        <f t="shared" si="347"/>
        <v>8</v>
      </c>
      <c r="FK620" s="116" t="str">
        <f t="shared" si="355"/>
        <v>徐晃专属武器-魂珠-6 4级</v>
      </c>
      <c r="FL620" s="116">
        <f t="shared" si="356"/>
        <v>6</v>
      </c>
      <c r="FM620" s="116">
        <f t="shared" si="357"/>
        <v>4</v>
      </c>
      <c r="FN620" s="116" t="str">
        <f t="shared" si="348"/>
        <v>金币</v>
      </c>
      <c r="FO620" s="116">
        <f t="shared" si="349"/>
        <v>9000</v>
      </c>
      <c r="FP620" s="116" t="str">
        <f t="shared" si="350"/>
        <v>专属强化石3</v>
      </c>
      <c r="FQ620" s="116">
        <f t="shared" si="351"/>
        <v>14</v>
      </c>
      <c r="FR620" s="116" t="str">
        <f t="shared" si="352"/>
        <v>专属强化石4</v>
      </c>
      <c r="FS620" s="116">
        <f t="shared" si="353"/>
        <v>3</v>
      </c>
      <c r="FT620" s="116">
        <f t="shared" si="358"/>
        <v>0.09</v>
      </c>
      <c r="FU620" s="116">
        <f t="shared" si="359"/>
        <v>1</v>
      </c>
      <c r="FV620" s="116">
        <f t="shared" si="360"/>
        <v>17</v>
      </c>
      <c r="FW620" s="116">
        <f t="shared" si="361"/>
        <v>0</v>
      </c>
      <c r="FX620" s="116">
        <f t="shared" si="362"/>
        <v>1</v>
      </c>
      <c r="FY620" s="116">
        <f t="shared" si="363"/>
        <v>4</v>
      </c>
      <c r="FZ620" s="116">
        <f t="shared" si="364"/>
        <v>4.3299999999999998E-2</v>
      </c>
      <c r="GA620" s="116">
        <f t="shared" si="365"/>
        <v>1</v>
      </c>
      <c r="GB620" s="116">
        <f t="shared" si="366"/>
        <v>8</v>
      </c>
      <c r="GC620" s="116">
        <f t="shared" si="367"/>
        <v>0.1731</v>
      </c>
      <c r="GD620" s="116">
        <f t="shared" si="368"/>
        <v>1</v>
      </c>
      <c r="GE620" s="116">
        <f t="shared" si="369"/>
        <v>17</v>
      </c>
    </row>
    <row r="621" spans="164:187" ht="16.5" x14ac:dyDescent="0.2">
      <c r="FH621" s="116">
        <v>616</v>
      </c>
      <c r="FI621" s="116">
        <f t="shared" si="354"/>
        <v>50</v>
      </c>
      <c r="FJ621" s="116">
        <f t="shared" si="347"/>
        <v>8</v>
      </c>
      <c r="FK621" s="116" t="str">
        <f t="shared" si="355"/>
        <v>徐晃专属武器-魂珠-6 5级</v>
      </c>
      <c r="FL621" s="116">
        <f t="shared" si="356"/>
        <v>6</v>
      </c>
      <c r="FM621" s="116">
        <f t="shared" si="357"/>
        <v>5</v>
      </c>
      <c r="FN621" s="116" t="str">
        <f t="shared" si="348"/>
        <v>金币</v>
      </c>
      <c r="FO621" s="116">
        <f t="shared" si="349"/>
        <v>10000</v>
      </c>
      <c r="FP621" s="116" t="str">
        <f t="shared" si="350"/>
        <v>专属强化石3</v>
      </c>
      <c r="FQ621" s="116">
        <f t="shared" si="351"/>
        <v>14</v>
      </c>
      <c r="FR621" s="116" t="str">
        <f t="shared" si="352"/>
        <v>专属强化石4</v>
      </c>
      <c r="FS621" s="116">
        <f t="shared" si="353"/>
        <v>3</v>
      </c>
      <c r="FT621" s="116">
        <f t="shared" si="358"/>
        <v>0.05</v>
      </c>
      <c r="FU621" s="116">
        <f t="shared" si="359"/>
        <v>1</v>
      </c>
      <c r="FV621" s="116">
        <f t="shared" si="360"/>
        <v>28</v>
      </c>
      <c r="FW621" s="116">
        <f t="shared" si="361"/>
        <v>0</v>
      </c>
      <c r="FX621" s="116">
        <f t="shared" si="362"/>
        <v>1</v>
      </c>
      <c r="FY621" s="116">
        <f t="shared" si="363"/>
        <v>6</v>
      </c>
      <c r="FZ621" s="116">
        <f t="shared" si="364"/>
        <v>2.7099999999999999E-2</v>
      </c>
      <c r="GA621" s="116">
        <f t="shared" si="365"/>
        <v>1</v>
      </c>
      <c r="GB621" s="116">
        <f t="shared" si="366"/>
        <v>13</v>
      </c>
      <c r="GC621" s="116">
        <f t="shared" si="367"/>
        <v>0.1082</v>
      </c>
      <c r="GD621" s="116">
        <f t="shared" si="368"/>
        <v>1</v>
      </c>
      <c r="GE621" s="116">
        <f t="shared" si="369"/>
        <v>28</v>
      </c>
    </row>
    <row r="622" spans="164:187" ht="16.5" x14ac:dyDescent="0.2">
      <c r="FH622" s="116">
        <v>617</v>
      </c>
      <c r="FI622" s="116">
        <f t="shared" si="354"/>
        <v>51</v>
      </c>
      <c r="FJ622" s="116">
        <f t="shared" si="347"/>
        <v>8</v>
      </c>
      <c r="FK622" s="116" t="str">
        <f t="shared" si="355"/>
        <v>徐晃专属武器-魂珠-6 6级</v>
      </c>
      <c r="FL622" s="116">
        <f t="shared" si="356"/>
        <v>6</v>
      </c>
      <c r="FM622" s="116">
        <f t="shared" si="357"/>
        <v>6</v>
      </c>
      <c r="FN622" s="116" t="str">
        <f t="shared" si="348"/>
        <v>金币</v>
      </c>
      <c r="FO622" s="116">
        <f t="shared" si="349"/>
        <v>11000</v>
      </c>
      <c r="FP622" s="116" t="str">
        <f t="shared" si="350"/>
        <v>专属强化石3</v>
      </c>
      <c r="FQ622" s="116">
        <f t="shared" si="351"/>
        <v>19</v>
      </c>
      <c r="FR622" s="116" t="str">
        <f t="shared" si="352"/>
        <v>专属强化石4</v>
      </c>
      <c r="FS622" s="116">
        <f t="shared" si="353"/>
        <v>4</v>
      </c>
      <c r="FT622" s="116">
        <f t="shared" si="358"/>
        <v>0.04</v>
      </c>
      <c r="FU622" s="116">
        <f t="shared" si="359"/>
        <v>1</v>
      </c>
      <c r="FV622" s="116">
        <f t="shared" si="360"/>
        <v>34</v>
      </c>
      <c r="FW622" s="116">
        <f t="shared" si="361"/>
        <v>0</v>
      </c>
      <c r="FX622" s="116">
        <f t="shared" si="362"/>
        <v>1</v>
      </c>
      <c r="FY622" s="116">
        <f t="shared" si="363"/>
        <v>8</v>
      </c>
      <c r="FZ622" s="116">
        <f t="shared" si="364"/>
        <v>2.2200000000000001E-2</v>
      </c>
      <c r="GA622" s="116">
        <f t="shared" si="365"/>
        <v>1</v>
      </c>
      <c r="GB622" s="116">
        <f t="shared" si="366"/>
        <v>16</v>
      </c>
      <c r="GC622" s="116">
        <f t="shared" si="367"/>
        <v>8.8800000000000004E-2</v>
      </c>
      <c r="GD622" s="116">
        <f t="shared" si="368"/>
        <v>1</v>
      </c>
      <c r="GE622" s="116">
        <f t="shared" si="369"/>
        <v>34</v>
      </c>
    </row>
    <row r="623" spans="164:187" ht="16.5" x14ac:dyDescent="0.2">
      <c r="FH623" s="116">
        <v>618</v>
      </c>
      <c r="FI623" s="116">
        <f t="shared" si="354"/>
        <v>52</v>
      </c>
      <c r="FJ623" s="116">
        <f t="shared" si="347"/>
        <v>8</v>
      </c>
      <c r="FK623" s="116" t="str">
        <f t="shared" si="355"/>
        <v>徐晃专属武器-魂珠-6 7级</v>
      </c>
      <c r="FL623" s="116">
        <f t="shared" si="356"/>
        <v>6</v>
      </c>
      <c r="FM623" s="116">
        <f t="shared" si="357"/>
        <v>7</v>
      </c>
      <c r="FN623" s="116" t="str">
        <f t="shared" si="348"/>
        <v>金币</v>
      </c>
      <c r="FO623" s="116">
        <f t="shared" si="349"/>
        <v>12000</v>
      </c>
      <c r="FP623" s="116" t="str">
        <f t="shared" si="350"/>
        <v>专属强化石3</v>
      </c>
      <c r="FQ623" s="116">
        <f t="shared" si="351"/>
        <v>24</v>
      </c>
      <c r="FR623" s="116" t="str">
        <f t="shared" si="352"/>
        <v>专属强化石4</v>
      </c>
      <c r="FS623" s="116">
        <f t="shared" si="353"/>
        <v>5</v>
      </c>
      <c r="FT623" s="116">
        <f t="shared" si="358"/>
        <v>0.03</v>
      </c>
      <c r="FU623" s="116">
        <f t="shared" si="359"/>
        <v>1</v>
      </c>
      <c r="FV623" s="116">
        <f t="shared" si="360"/>
        <v>44</v>
      </c>
      <c r="FW623" s="116">
        <f t="shared" si="361"/>
        <v>0</v>
      </c>
      <c r="FX623" s="116">
        <f t="shared" si="362"/>
        <v>1</v>
      </c>
      <c r="FY623" s="116">
        <f t="shared" si="363"/>
        <v>10</v>
      </c>
      <c r="FZ623" s="116">
        <f t="shared" si="364"/>
        <v>1.72E-2</v>
      </c>
      <c r="GA623" s="116">
        <f t="shared" si="365"/>
        <v>1</v>
      </c>
      <c r="GB623" s="116">
        <f t="shared" si="366"/>
        <v>20</v>
      </c>
      <c r="GC623" s="116">
        <f t="shared" si="367"/>
        <v>6.8699999999999997E-2</v>
      </c>
      <c r="GD623" s="116">
        <f t="shared" si="368"/>
        <v>1</v>
      </c>
      <c r="GE623" s="116">
        <f t="shared" si="369"/>
        <v>44</v>
      </c>
    </row>
    <row r="624" spans="164:187" ht="16.5" x14ac:dyDescent="0.2">
      <c r="FH624" s="116">
        <v>619</v>
      </c>
      <c r="FI624" s="116">
        <f t="shared" si="354"/>
        <v>53</v>
      </c>
      <c r="FJ624" s="116">
        <f t="shared" si="347"/>
        <v>8</v>
      </c>
      <c r="FK624" s="116" t="str">
        <f t="shared" si="355"/>
        <v>徐晃专属武器-魂珠-6 8级</v>
      </c>
      <c r="FL624" s="116">
        <f t="shared" si="356"/>
        <v>6</v>
      </c>
      <c r="FM624" s="116">
        <f t="shared" si="357"/>
        <v>8</v>
      </c>
      <c r="FN624" s="116" t="str">
        <f t="shared" si="348"/>
        <v>金币</v>
      </c>
      <c r="FO624" s="116">
        <f t="shared" si="349"/>
        <v>13000</v>
      </c>
      <c r="FP624" s="116" t="str">
        <f t="shared" si="350"/>
        <v>专属强化石3</v>
      </c>
      <c r="FQ624" s="116">
        <f t="shared" si="351"/>
        <v>33</v>
      </c>
      <c r="FR624" s="116" t="str">
        <f t="shared" si="352"/>
        <v>专属强化石4</v>
      </c>
      <c r="FS624" s="116">
        <f t="shared" si="353"/>
        <v>7</v>
      </c>
      <c r="FT624" s="116">
        <f t="shared" si="358"/>
        <v>0.03</v>
      </c>
      <c r="FU624" s="116">
        <f t="shared" si="359"/>
        <v>1</v>
      </c>
      <c r="FV624" s="116">
        <f t="shared" si="360"/>
        <v>50</v>
      </c>
      <c r="FW624" s="116">
        <f t="shared" si="361"/>
        <v>0</v>
      </c>
      <c r="FX624" s="116">
        <f t="shared" si="362"/>
        <v>1</v>
      </c>
      <c r="FY624" s="116">
        <f t="shared" si="363"/>
        <v>12</v>
      </c>
      <c r="FZ624" s="116">
        <f t="shared" si="364"/>
        <v>1.49E-2</v>
      </c>
      <c r="GA624" s="116">
        <f t="shared" si="365"/>
        <v>1</v>
      </c>
      <c r="GB624" s="116">
        <f t="shared" si="366"/>
        <v>24</v>
      </c>
      <c r="GC624" s="116">
        <f t="shared" si="367"/>
        <v>5.9400000000000001E-2</v>
      </c>
      <c r="GD624" s="116">
        <f t="shared" si="368"/>
        <v>1</v>
      </c>
      <c r="GE624" s="116">
        <f t="shared" si="369"/>
        <v>50</v>
      </c>
    </row>
    <row r="625" spans="164:187" ht="16.5" x14ac:dyDescent="0.2">
      <c r="FH625" s="116">
        <v>620</v>
      </c>
      <c r="FI625" s="116">
        <f t="shared" si="354"/>
        <v>54</v>
      </c>
      <c r="FJ625" s="116">
        <f t="shared" si="347"/>
        <v>8</v>
      </c>
      <c r="FK625" s="116" t="str">
        <f t="shared" si="355"/>
        <v>徐晃专属武器-魂珠-6 9级</v>
      </c>
      <c r="FL625" s="116">
        <f t="shared" si="356"/>
        <v>6</v>
      </c>
      <c r="FM625" s="116">
        <f t="shared" si="357"/>
        <v>9</v>
      </c>
      <c r="FN625" s="116" t="str">
        <f t="shared" si="348"/>
        <v>金币</v>
      </c>
      <c r="FO625" s="116">
        <f t="shared" si="349"/>
        <v>14000</v>
      </c>
      <c r="FP625" s="116" t="str">
        <f t="shared" si="350"/>
        <v>专属强化石3</v>
      </c>
      <c r="FQ625" s="116">
        <f t="shared" si="351"/>
        <v>38</v>
      </c>
      <c r="FR625" s="116" t="str">
        <f t="shared" si="352"/>
        <v>专属强化石4</v>
      </c>
      <c r="FS625" s="116">
        <f t="shared" si="353"/>
        <v>8</v>
      </c>
      <c r="FT625" s="116">
        <f t="shared" si="358"/>
        <v>0.02</v>
      </c>
      <c r="FU625" s="116">
        <f t="shared" si="359"/>
        <v>1</v>
      </c>
      <c r="FV625" s="116">
        <f t="shared" si="360"/>
        <v>71</v>
      </c>
      <c r="FW625" s="116">
        <f t="shared" si="361"/>
        <v>0</v>
      </c>
      <c r="FX625" s="116">
        <f t="shared" si="362"/>
        <v>1</v>
      </c>
      <c r="FY625" s="116">
        <f t="shared" si="363"/>
        <v>17</v>
      </c>
      <c r="FZ625" s="116">
        <f t="shared" si="364"/>
        <v>1.0500000000000001E-2</v>
      </c>
      <c r="GA625" s="116">
        <f t="shared" si="365"/>
        <v>1</v>
      </c>
      <c r="GB625" s="116">
        <f t="shared" si="366"/>
        <v>33</v>
      </c>
      <c r="GC625" s="116">
        <f t="shared" si="367"/>
        <v>4.2000000000000003E-2</v>
      </c>
      <c r="GD625" s="116">
        <f t="shared" si="368"/>
        <v>1</v>
      </c>
      <c r="GE625" s="116">
        <f t="shared" si="369"/>
        <v>71</v>
      </c>
    </row>
    <row r="626" spans="164:187" ht="16.5" x14ac:dyDescent="0.2">
      <c r="FH626" s="116">
        <v>621</v>
      </c>
      <c r="FI626" s="116">
        <f t="shared" si="354"/>
        <v>0</v>
      </c>
      <c r="FJ626" s="116">
        <f t="shared" si="347"/>
        <v>8</v>
      </c>
      <c r="FK626" s="116" t="str">
        <f t="shared" si="355"/>
        <v>徐晃专属武器-魂珠-7 0级</v>
      </c>
      <c r="FL626" s="116">
        <f t="shared" si="356"/>
        <v>7</v>
      </c>
      <c r="FM626" s="116">
        <f t="shared" si="357"/>
        <v>0</v>
      </c>
      <c r="FN626" s="116" t="str">
        <f t="shared" si="348"/>
        <v/>
      </c>
      <c r="FO626" s="116" t="str">
        <f t="shared" si="349"/>
        <v/>
      </c>
      <c r="FP626" s="116" t="str">
        <f t="shared" si="350"/>
        <v/>
      </c>
      <c r="FQ626" s="116" t="str">
        <f t="shared" si="351"/>
        <v/>
      </c>
      <c r="FR626" s="116" t="str">
        <f t="shared" si="352"/>
        <v/>
      </c>
      <c r="FS626" s="116" t="str">
        <f t="shared" si="353"/>
        <v/>
      </c>
      <c r="FT626" s="116" t="str">
        <f t="shared" si="358"/>
        <v/>
      </c>
      <c r="FU626" s="116" t="str">
        <f t="shared" si="359"/>
        <v/>
      </c>
      <c r="FV626" s="116" t="str">
        <f t="shared" si="360"/>
        <v/>
      </c>
      <c r="FW626" s="116" t="str">
        <f t="shared" si="361"/>
        <v/>
      </c>
      <c r="FX626" s="116" t="str">
        <f t="shared" si="362"/>
        <v/>
      </c>
      <c r="FY626" s="116" t="str">
        <f t="shared" si="363"/>
        <v/>
      </c>
      <c r="FZ626" s="116" t="str">
        <f t="shared" si="364"/>
        <v/>
      </c>
      <c r="GA626" s="116" t="str">
        <f t="shared" si="365"/>
        <v/>
      </c>
      <c r="GB626" s="116" t="str">
        <f t="shared" si="366"/>
        <v/>
      </c>
      <c r="GC626" s="116" t="str">
        <f t="shared" si="367"/>
        <v/>
      </c>
      <c r="GD626" s="116" t="str">
        <f t="shared" si="368"/>
        <v/>
      </c>
      <c r="GE626" s="116" t="str">
        <f t="shared" si="369"/>
        <v/>
      </c>
    </row>
    <row r="627" spans="164:187" ht="16.5" x14ac:dyDescent="0.2">
      <c r="FH627" s="116">
        <v>622</v>
      </c>
      <c r="FI627" s="116">
        <f t="shared" si="354"/>
        <v>55</v>
      </c>
      <c r="FJ627" s="116">
        <f t="shared" si="347"/>
        <v>8</v>
      </c>
      <c r="FK627" s="116" t="str">
        <f t="shared" si="355"/>
        <v>徐晃专属武器-魂珠-7 1级</v>
      </c>
      <c r="FL627" s="116">
        <f t="shared" si="356"/>
        <v>7</v>
      </c>
      <c r="FM627" s="116">
        <f t="shared" si="357"/>
        <v>1</v>
      </c>
      <c r="FN627" s="116" t="str">
        <f t="shared" si="348"/>
        <v>金币</v>
      </c>
      <c r="FO627" s="116">
        <f t="shared" si="349"/>
        <v>7000</v>
      </c>
      <c r="FP627" s="116" t="str">
        <f t="shared" si="350"/>
        <v>专属强化石3</v>
      </c>
      <c r="FQ627" s="116">
        <f t="shared" si="351"/>
        <v>6</v>
      </c>
      <c r="FR627" s="116" t="str">
        <f t="shared" si="352"/>
        <v>专属强化石4</v>
      </c>
      <c r="FS627" s="116">
        <f t="shared" si="353"/>
        <v>2</v>
      </c>
      <c r="FT627" s="116">
        <f t="shared" si="358"/>
        <v>0.17</v>
      </c>
      <c r="FU627" s="116">
        <f t="shared" si="359"/>
        <v>1</v>
      </c>
      <c r="FV627" s="116">
        <f t="shared" si="360"/>
        <v>9</v>
      </c>
      <c r="FW627" s="116">
        <f t="shared" si="361"/>
        <v>0</v>
      </c>
      <c r="FX627" s="116">
        <f t="shared" si="362"/>
        <v>1</v>
      </c>
      <c r="FY627" s="116">
        <f t="shared" si="363"/>
        <v>2</v>
      </c>
      <c r="FZ627" s="116">
        <f t="shared" si="364"/>
        <v>8.6599999999999996E-2</v>
      </c>
      <c r="GA627" s="116">
        <f t="shared" si="365"/>
        <v>1</v>
      </c>
      <c r="GB627" s="116">
        <f t="shared" si="366"/>
        <v>4</v>
      </c>
      <c r="GC627" s="116">
        <f t="shared" si="367"/>
        <v>0.3463</v>
      </c>
      <c r="GD627" s="116">
        <f t="shared" si="368"/>
        <v>1</v>
      </c>
      <c r="GE627" s="116">
        <f t="shared" si="369"/>
        <v>9</v>
      </c>
    </row>
    <row r="628" spans="164:187" ht="16.5" x14ac:dyDescent="0.2">
      <c r="FH628" s="116">
        <v>623</v>
      </c>
      <c r="FI628" s="116">
        <f t="shared" si="354"/>
        <v>56</v>
      </c>
      <c r="FJ628" s="116">
        <f t="shared" si="347"/>
        <v>8</v>
      </c>
      <c r="FK628" s="116" t="str">
        <f t="shared" si="355"/>
        <v>徐晃专属武器-魂珠-7 2级</v>
      </c>
      <c r="FL628" s="116">
        <f t="shared" si="356"/>
        <v>7</v>
      </c>
      <c r="FM628" s="116">
        <f t="shared" si="357"/>
        <v>2</v>
      </c>
      <c r="FN628" s="116" t="str">
        <f t="shared" si="348"/>
        <v>金币</v>
      </c>
      <c r="FO628" s="116">
        <f t="shared" si="349"/>
        <v>8000</v>
      </c>
      <c r="FP628" s="116" t="str">
        <f t="shared" si="350"/>
        <v>专属强化石3</v>
      </c>
      <c r="FQ628" s="116">
        <f t="shared" si="351"/>
        <v>6</v>
      </c>
      <c r="FR628" s="116" t="str">
        <f t="shared" si="352"/>
        <v>专属强化石4</v>
      </c>
      <c r="FS628" s="116">
        <f t="shared" si="353"/>
        <v>2</v>
      </c>
      <c r="FT628" s="116">
        <f t="shared" si="358"/>
        <v>0.09</v>
      </c>
      <c r="FU628" s="116">
        <f t="shared" si="359"/>
        <v>1</v>
      </c>
      <c r="FV628" s="116">
        <f t="shared" si="360"/>
        <v>17</v>
      </c>
      <c r="FW628" s="116">
        <f t="shared" si="361"/>
        <v>0</v>
      </c>
      <c r="FX628" s="116">
        <f t="shared" si="362"/>
        <v>1</v>
      </c>
      <c r="FY628" s="116">
        <f t="shared" si="363"/>
        <v>4</v>
      </c>
      <c r="FZ628" s="116">
        <f t="shared" si="364"/>
        <v>4.3299999999999998E-2</v>
      </c>
      <c r="GA628" s="116">
        <f t="shared" si="365"/>
        <v>1</v>
      </c>
      <c r="GB628" s="116">
        <f t="shared" si="366"/>
        <v>8</v>
      </c>
      <c r="GC628" s="116">
        <f t="shared" si="367"/>
        <v>0.1731</v>
      </c>
      <c r="GD628" s="116">
        <f t="shared" si="368"/>
        <v>1</v>
      </c>
      <c r="GE628" s="116">
        <f t="shared" si="369"/>
        <v>17</v>
      </c>
    </row>
    <row r="629" spans="164:187" ht="16.5" x14ac:dyDescent="0.2">
      <c r="FH629" s="116">
        <v>624</v>
      </c>
      <c r="FI629" s="116">
        <f t="shared" si="354"/>
        <v>57</v>
      </c>
      <c r="FJ629" s="116">
        <f t="shared" si="347"/>
        <v>8</v>
      </c>
      <c r="FK629" s="116" t="str">
        <f t="shared" si="355"/>
        <v>徐晃专属武器-魂珠-7 3级</v>
      </c>
      <c r="FL629" s="116">
        <f t="shared" si="356"/>
        <v>7</v>
      </c>
      <c r="FM629" s="116">
        <f t="shared" si="357"/>
        <v>3</v>
      </c>
      <c r="FN629" s="116" t="str">
        <f t="shared" si="348"/>
        <v>金币</v>
      </c>
      <c r="FO629" s="116">
        <f t="shared" si="349"/>
        <v>9000</v>
      </c>
      <c r="FP629" s="116" t="str">
        <f t="shared" si="350"/>
        <v>专属强化石3</v>
      </c>
      <c r="FQ629" s="116">
        <f t="shared" si="351"/>
        <v>8</v>
      </c>
      <c r="FR629" s="116" t="str">
        <f t="shared" si="352"/>
        <v>专属强化石4</v>
      </c>
      <c r="FS629" s="116">
        <f t="shared" si="353"/>
        <v>3</v>
      </c>
      <c r="FT629" s="116">
        <f t="shared" si="358"/>
        <v>0.09</v>
      </c>
      <c r="FU629" s="116">
        <f t="shared" si="359"/>
        <v>1</v>
      </c>
      <c r="FV629" s="116">
        <f t="shared" si="360"/>
        <v>17</v>
      </c>
      <c r="FW629" s="116">
        <f t="shared" si="361"/>
        <v>0</v>
      </c>
      <c r="FX629" s="116">
        <f t="shared" si="362"/>
        <v>1</v>
      </c>
      <c r="FY629" s="116">
        <f t="shared" si="363"/>
        <v>4</v>
      </c>
      <c r="FZ629" s="116">
        <f t="shared" si="364"/>
        <v>4.3299999999999998E-2</v>
      </c>
      <c r="GA629" s="116">
        <f t="shared" si="365"/>
        <v>1</v>
      </c>
      <c r="GB629" s="116">
        <f t="shared" si="366"/>
        <v>8</v>
      </c>
      <c r="GC629" s="116">
        <f t="shared" si="367"/>
        <v>0.1731</v>
      </c>
      <c r="GD629" s="116">
        <f t="shared" si="368"/>
        <v>1</v>
      </c>
      <c r="GE629" s="116">
        <f t="shared" si="369"/>
        <v>17</v>
      </c>
    </row>
    <row r="630" spans="164:187" ht="16.5" x14ac:dyDescent="0.2">
      <c r="FH630" s="116">
        <v>625</v>
      </c>
      <c r="FI630" s="116">
        <f t="shared" si="354"/>
        <v>58</v>
      </c>
      <c r="FJ630" s="116">
        <f t="shared" si="347"/>
        <v>8</v>
      </c>
      <c r="FK630" s="116" t="str">
        <f t="shared" si="355"/>
        <v>徐晃专属武器-魂珠-7 4级</v>
      </c>
      <c r="FL630" s="116">
        <f t="shared" si="356"/>
        <v>7</v>
      </c>
      <c r="FM630" s="116">
        <f t="shared" si="357"/>
        <v>4</v>
      </c>
      <c r="FN630" s="116" t="str">
        <f t="shared" si="348"/>
        <v>金币</v>
      </c>
      <c r="FO630" s="116">
        <f t="shared" si="349"/>
        <v>10000</v>
      </c>
      <c r="FP630" s="116" t="str">
        <f t="shared" si="350"/>
        <v>专属强化石3</v>
      </c>
      <c r="FQ630" s="116">
        <f t="shared" si="351"/>
        <v>11</v>
      </c>
      <c r="FR630" s="116" t="str">
        <f t="shared" si="352"/>
        <v>专属强化石4</v>
      </c>
      <c r="FS630" s="116">
        <f t="shared" si="353"/>
        <v>4</v>
      </c>
      <c r="FT630" s="116">
        <f t="shared" si="358"/>
        <v>7.0000000000000007E-2</v>
      </c>
      <c r="FU630" s="116">
        <f t="shared" si="359"/>
        <v>1</v>
      </c>
      <c r="FV630" s="116">
        <f t="shared" si="360"/>
        <v>22</v>
      </c>
      <c r="FW630" s="116">
        <f t="shared" si="361"/>
        <v>0</v>
      </c>
      <c r="FX630" s="116">
        <f t="shared" si="362"/>
        <v>1</v>
      </c>
      <c r="FY630" s="116">
        <f t="shared" si="363"/>
        <v>5</v>
      </c>
      <c r="FZ630" s="116">
        <f t="shared" si="364"/>
        <v>3.4599999999999999E-2</v>
      </c>
      <c r="GA630" s="116">
        <f t="shared" si="365"/>
        <v>1</v>
      </c>
      <c r="GB630" s="116">
        <f t="shared" si="366"/>
        <v>10</v>
      </c>
      <c r="GC630" s="116">
        <f t="shared" si="367"/>
        <v>0.13850000000000001</v>
      </c>
      <c r="GD630" s="116">
        <f t="shared" si="368"/>
        <v>1</v>
      </c>
      <c r="GE630" s="116">
        <f t="shared" si="369"/>
        <v>22</v>
      </c>
    </row>
    <row r="631" spans="164:187" ht="16.5" x14ac:dyDescent="0.2">
      <c r="FH631" s="116">
        <v>626</v>
      </c>
      <c r="FI631" s="116">
        <f t="shared" si="354"/>
        <v>59</v>
      </c>
      <c r="FJ631" s="116">
        <f t="shared" si="347"/>
        <v>8</v>
      </c>
      <c r="FK631" s="116" t="str">
        <f t="shared" si="355"/>
        <v>徐晃专属武器-魂珠-7 5级</v>
      </c>
      <c r="FL631" s="116">
        <f t="shared" si="356"/>
        <v>7</v>
      </c>
      <c r="FM631" s="116">
        <f t="shared" si="357"/>
        <v>5</v>
      </c>
      <c r="FN631" s="116" t="str">
        <f t="shared" si="348"/>
        <v>金币</v>
      </c>
      <c r="FO631" s="116">
        <f t="shared" si="349"/>
        <v>11000</v>
      </c>
      <c r="FP631" s="116" t="str">
        <f t="shared" si="350"/>
        <v>专属强化石3</v>
      </c>
      <c r="FQ631" s="116">
        <f t="shared" si="351"/>
        <v>11</v>
      </c>
      <c r="FR631" s="116" t="str">
        <f t="shared" si="352"/>
        <v>专属强化石4</v>
      </c>
      <c r="FS631" s="116">
        <f t="shared" si="353"/>
        <v>4</v>
      </c>
      <c r="FT631" s="116">
        <f t="shared" si="358"/>
        <v>0.04</v>
      </c>
      <c r="FU631" s="116">
        <f t="shared" si="359"/>
        <v>1</v>
      </c>
      <c r="FV631" s="116">
        <f t="shared" si="360"/>
        <v>35</v>
      </c>
      <c r="FW631" s="116">
        <f t="shared" si="361"/>
        <v>0</v>
      </c>
      <c r="FX631" s="116">
        <f t="shared" si="362"/>
        <v>1</v>
      </c>
      <c r="FY631" s="116">
        <f t="shared" si="363"/>
        <v>8</v>
      </c>
      <c r="FZ631" s="116">
        <f t="shared" si="364"/>
        <v>2.1600000000000001E-2</v>
      </c>
      <c r="GA631" s="116">
        <f t="shared" si="365"/>
        <v>1</v>
      </c>
      <c r="GB631" s="116">
        <f t="shared" si="366"/>
        <v>16</v>
      </c>
      <c r="GC631" s="116">
        <f t="shared" si="367"/>
        <v>8.6599999999999996E-2</v>
      </c>
      <c r="GD631" s="116">
        <f t="shared" si="368"/>
        <v>1</v>
      </c>
      <c r="GE631" s="116">
        <f t="shared" si="369"/>
        <v>35</v>
      </c>
    </row>
    <row r="632" spans="164:187" ht="16.5" x14ac:dyDescent="0.2">
      <c r="FH632" s="116">
        <v>627</v>
      </c>
      <c r="FI632" s="116">
        <f t="shared" si="354"/>
        <v>60</v>
      </c>
      <c r="FJ632" s="116">
        <f t="shared" si="347"/>
        <v>8</v>
      </c>
      <c r="FK632" s="116" t="str">
        <f t="shared" si="355"/>
        <v>徐晃专属武器-魂珠-7 6级</v>
      </c>
      <c r="FL632" s="116">
        <f t="shared" si="356"/>
        <v>7</v>
      </c>
      <c r="FM632" s="116">
        <f t="shared" si="357"/>
        <v>6</v>
      </c>
      <c r="FN632" s="116" t="str">
        <f t="shared" si="348"/>
        <v>金币</v>
      </c>
      <c r="FO632" s="116">
        <f t="shared" si="349"/>
        <v>12000</v>
      </c>
      <c r="FP632" s="116" t="str">
        <f t="shared" si="350"/>
        <v>专属强化石3</v>
      </c>
      <c r="FQ632" s="116">
        <f t="shared" si="351"/>
        <v>14</v>
      </c>
      <c r="FR632" s="116" t="str">
        <f t="shared" si="352"/>
        <v>专属强化石4</v>
      </c>
      <c r="FS632" s="116">
        <f t="shared" si="353"/>
        <v>5</v>
      </c>
      <c r="FT632" s="116">
        <f t="shared" si="358"/>
        <v>0.03</v>
      </c>
      <c r="FU632" s="116">
        <f t="shared" si="359"/>
        <v>1</v>
      </c>
      <c r="FV632" s="116">
        <f t="shared" si="360"/>
        <v>45</v>
      </c>
      <c r="FW632" s="116">
        <f t="shared" si="361"/>
        <v>0</v>
      </c>
      <c r="FX632" s="116">
        <f t="shared" si="362"/>
        <v>1</v>
      </c>
      <c r="FY632" s="116">
        <f t="shared" si="363"/>
        <v>11</v>
      </c>
      <c r="FZ632" s="116">
        <f t="shared" si="364"/>
        <v>1.66E-2</v>
      </c>
      <c r="GA632" s="116">
        <f t="shared" si="365"/>
        <v>1</v>
      </c>
      <c r="GB632" s="116">
        <f t="shared" si="366"/>
        <v>21</v>
      </c>
      <c r="GC632" s="116">
        <f t="shared" si="367"/>
        <v>6.6600000000000006E-2</v>
      </c>
      <c r="GD632" s="116">
        <f t="shared" si="368"/>
        <v>1</v>
      </c>
      <c r="GE632" s="116">
        <f t="shared" si="369"/>
        <v>45</v>
      </c>
    </row>
    <row r="633" spans="164:187" ht="16.5" x14ac:dyDescent="0.2">
      <c r="FH633" s="116">
        <v>628</v>
      </c>
      <c r="FI633" s="116">
        <f t="shared" si="354"/>
        <v>61</v>
      </c>
      <c r="FJ633" s="116">
        <f t="shared" si="347"/>
        <v>8</v>
      </c>
      <c r="FK633" s="116" t="str">
        <f t="shared" si="355"/>
        <v>徐晃专属武器-魂珠-7 7级</v>
      </c>
      <c r="FL633" s="116">
        <f t="shared" si="356"/>
        <v>7</v>
      </c>
      <c r="FM633" s="116">
        <f t="shared" si="357"/>
        <v>7</v>
      </c>
      <c r="FN633" s="116" t="str">
        <f t="shared" si="348"/>
        <v>金币</v>
      </c>
      <c r="FO633" s="116">
        <f t="shared" si="349"/>
        <v>13000</v>
      </c>
      <c r="FP633" s="116" t="str">
        <f t="shared" si="350"/>
        <v>专属强化石3</v>
      </c>
      <c r="FQ633" s="116">
        <f t="shared" si="351"/>
        <v>20</v>
      </c>
      <c r="FR633" s="116" t="str">
        <f t="shared" si="352"/>
        <v>专属强化石4</v>
      </c>
      <c r="FS633" s="116">
        <f t="shared" si="353"/>
        <v>7</v>
      </c>
      <c r="FT633" s="116">
        <f t="shared" si="358"/>
        <v>0.03</v>
      </c>
      <c r="FU633" s="116">
        <f t="shared" si="359"/>
        <v>1</v>
      </c>
      <c r="FV633" s="116">
        <f t="shared" si="360"/>
        <v>52</v>
      </c>
      <c r="FW633" s="116">
        <f t="shared" si="361"/>
        <v>0</v>
      </c>
      <c r="FX633" s="116">
        <f t="shared" si="362"/>
        <v>1</v>
      </c>
      <c r="FY633" s="116">
        <f t="shared" si="363"/>
        <v>12</v>
      </c>
      <c r="FZ633" s="116">
        <f t="shared" si="364"/>
        <v>1.44E-2</v>
      </c>
      <c r="GA633" s="116">
        <f t="shared" si="365"/>
        <v>1</v>
      </c>
      <c r="GB633" s="116">
        <f t="shared" si="366"/>
        <v>24</v>
      </c>
      <c r="GC633" s="116">
        <f t="shared" si="367"/>
        <v>5.7700000000000001E-2</v>
      </c>
      <c r="GD633" s="116">
        <f t="shared" si="368"/>
        <v>1</v>
      </c>
      <c r="GE633" s="116">
        <f t="shared" si="369"/>
        <v>52</v>
      </c>
    </row>
    <row r="634" spans="164:187" ht="16.5" x14ac:dyDescent="0.2">
      <c r="FH634" s="116">
        <v>629</v>
      </c>
      <c r="FI634" s="116">
        <f t="shared" si="354"/>
        <v>62</v>
      </c>
      <c r="FJ634" s="116">
        <f t="shared" si="347"/>
        <v>8</v>
      </c>
      <c r="FK634" s="116" t="str">
        <f t="shared" si="355"/>
        <v>徐晃专属武器-魂珠-7 8级</v>
      </c>
      <c r="FL634" s="116">
        <f t="shared" si="356"/>
        <v>7</v>
      </c>
      <c r="FM634" s="116">
        <f t="shared" si="357"/>
        <v>8</v>
      </c>
      <c r="FN634" s="116" t="str">
        <f t="shared" si="348"/>
        <v>金币</v>
      </c>
      <c r="FO634" s="116">
        <f t="shared" si="349"/>
        <v>14000</v>
      </c>
      <c r="FP634" s="116" t="str">
        <f t="shared" si="350"/>
        <v>专属强化石3</v>
      </c>
      <c r="FQ634" s="116">
        <f t="shared" si="351"/>
        <v>23</v>
      </c>
      <c r="FR634" s="116" t="str">
        <f t="shared" si="352"/>
        <v>专属强化石4</v>
      </c>
      <c r="FS634" s="116">
        <f t="shared" si="353"/>
        <v>8</v>
      </c>
      <c r="FT634" s="116">
        <f t="shared" si="358"/>
        <v>0.02</v>
      </c>
      <c r="FU634" s="116">
        <f t="shared" si="359"/>
        <v>1</v>
      </c>
      <c r="FV634" s="116">
        <f t="shared" si="360"/>
        <v>74</v>
      </c>
      <c r="FW634" s="116">
        <f t="shared" si="361"/>
        <v>0</v>
      </c>
      <c r="FX634" s="116">
        <f t="shared" si="362"/>
        <v>1</v>
      </c>
      <c r="FY634" s="116">
        <f t="shared" si="363"/>
        <v>17</v>
      </c>
      <c r="FZ634" s="116">
        <f t="shared" si="364"/>
        <v>1.0200000000000001E-2</v>
      </c>
      <c r="GA634" s="116">
        <f t="shared" si="365"/>
        <v>1</v>
      </c>
      <c r="GB634" s="116">
        <f t="shared" si="366"/>
        <v>34</v>
      </c>
      <c r="GC634" s="116">
        <f t="shared" si="367"/>
        <v>4.07E-2</v>
      </c>
      <c r="GD634" s="116">
        <f t="shared" si="368"/>
        <v>1</v>
      </c>
      <c r="GE634" s="116">
        <f t="shared" si="369"/>
        <v>74</v>
      </c>
    </row>
    <row r="635" spans="164:187" ht="16.5" x14ac:dyDescent="0.2">
      <c r="FH635" s="116">
        <v>630</v>
      </c>
      <c r="FI635" s="116">
        <f t="shared" si="354"/>
        <v>63</v>
      </c>
      <c r="FJ635" s="116">
        <f t="shared" si="347"/>
        <v>8</v>
      </c>
      <c r="FK635" s="116" t="str">
        <f t="shared" si="355"/>
        <v>徐晃专属武器-魂珠-7 9级</v>
      </c>
      <c r="FL635" s="116">
        <f t="shared" si="356"/>
        <v>7</v>
      </c>
      <c r="FM635" s="116">
        <f t="shared" si="357"/>
        <v>9</v>
      </c>
      <c r="FN635" s="116" t="str">
        <f t="shared" si="348"/>
        <v>金币</v>
      </c>
      <c r="FO635" s="116">
        <f t="shared" si="349"/>
        <v>15000</v>
      </c>
      <c r="FP635" s="116" t="str">
        <f t="shared" si="350"/>
        <v>专属强化石3</v>
      </c>
      <c r="FQ635" s="116">
        <f t="shared" si="351"/>
        <v>28</v>
      </c>
      <c r="FR635" s="116" t="str">
        <f t="shared" si="352"/>
        <v>专属强化石4</v>
      </c>
      <c r="FS635" s="116">
        <f t="shared" si="353"/>
        <v>10</v>
      </c>
      <c r="FT635" s="116">
        <f t="shared" si="358"/>
        <v>0.02</v>
      </c>
      <c r="FU635" s="116">
        <f t="shared" si="359"/>
        <v>1</v>
      </c>
      <c r="FV635" s="116">
        <f t="shared" si="360"/>
        <v>95</v>
      </c>
      <c r="FW635" s="116">
        <f t="shared" si="361"/>
        <v>0</v>
      </c>
      <c r="FX635" s="116">
        <f t="shared" si="362"/>
        <v>1</v>
      </c>
      <c r="FY635" s="116">
        <f t="shared" si="363"/>
        <v>22</v>
      </c>
      <c r="FZ635" s="116">
        <f t="shared" si="364"/>
        <v>7.9000000000000008E-3</v>
      </c>
      <c r="GA635" s="116">
        <f t="shared" si="365"/>
        <v>1</v>
      </c>
      <c r="GB635" s="116">
        <f t="shared" si="366"/>
        <v>44</v>
      </c>
      <c r="GC635" s="116">
        <f t="shared" si="367"/>
        <v>3.15E-2</v>
      </c>
      <c r="GD635" s="116">
        <f t="shared" si="368"/>
        <v>1</v>
      </c>
      <c r="GE635" s="116">
        <f t="shared" si="369"/>
        <v>95</v>
      </c>
    </row>
    <row r="636" spans="164:187" ht="16.5" x14ac:dyDescent="0.2">
      <c r="FH636" s="116">
        <v>631</v>
      </c>
      <c r="FI636" s="116">
        <f t="shared" si="354"/>
        <v>0</v>
      </c>
      <c r="FJ636" s="116">
        <f t="shared" si="347"/>
        <v>8</v>
      </c>
      <c r="FK636" s="116" t="str">
        <f t="shared" si="355"/>
        <v>徐晃专属武器-魂珠-8 0级</v>
      </c>
      <c r="FL636" s="116">
        <f t="shared" si="356"/>
        <v>8</v>
      </c>
      <c r="FM636" s="116">
        <f t="shared" si="357"/>
        <v>0</v>
      </c>
      <c r="FN636" s="116" t="str">
        <f t="shared" si="348"/>
        <v/>
      </c>
      <c r="FO636" s="116" t="str">
        <f t="shared" si="349"/>
        <v/>
      </c>
      <c r="FP636" s="116" t="str">
        <f t="shared" si="350"/>
        <v/>
      </c>
      <c r="FQ636" s="116" t="str">
        <f t="shared" si="351"/>
        <v/>
      </c>
      <c r="FR636" s="116" t="str">
        <f t="shared" si="352"/>
        <v/>
      </c>
      <c r="FS636" s="116" t="str">
        <f t="shared" si="353"/>
        <v/>
      </c>
      <c r="FT636" s="116" t="str">
        <f t="shared" si="358"/>
        <v/>
      </c>
      <c r="FU636" s="116" t="str">
        <f t="shared" si="359"/>
        <v/>
      </c>
      <c r="FV636" s="116" t="str">
        <f t="shared" si="360"/>
        <v/>
      </c>
      <c r="FW636" s="116" t="str">
        <f t="shared" si="361"/>
        <v/>
      </c>
      <c r="FX636" s="116" t="str">
        <f t="shared" si="362"/>
        <v/>
      </c>
      <c r="FY636" s="116" t="str">
        <f t="shared" si="363"/>
        <v/>
      </c>
      <c r="FZ636" s="116" t="str">
        <f t="shared" si="364"/>
        <v/>
      </c>
      <c r="GA636" s="116" t="str">
        <f t="shared" si="365"/>
        <v/>
      </c>
      <c r="GB636" s="116" t="str">
        <f t="shared" si="366"/>
        <v/>
      </c>
      <c r="GC636" s="116" t="str">
        <f t="shared" si="367"/>
        <v/>
      </c>
      <c r="GD636" s="116" t="str">
        <f t="shared" si="368"/>
        <v/>
      </c>
      <c r="GE636" s="116" t="str">
        <f t="shared" si="369"/>
        <v/>
      </c>
    </row>
    <row r="637" spans="164:187" ht="16.5" x14ac:dyDescent="0.2">
      <c r="FH637" s="116">
        <v>632</v>
      </c>
      <c r="FI637" s="116">
        <f t="shared" si="354"/>
        <v>64</v>
      </c>
      <c r="FJ637" s="116">
        <f t="shared" si="347"/>
        <v>8</v>
      </c>
      <c r="FK637" s="116" t="str">
        <f t="shared" si="355"/>
        <v>徐晃专属武器-魂珠-8 1级</v>
      </c>
      <c r="FL637" s="116">
        <f t="shared" si="356"/>
        <v>8</v>
      </c>
      <c r="FM637" s="116">
        <f t="shared" si="357"/>
        <v>1</v>
      </c>
      <c r="FN637" s="116" t="str">
        <f t="shared" si="348"/>
        <v>金币</v>
      </c>
      <c r="FO637" s="116">
        <f t="shared" si="349"/>
        <v>8000</v>
      </c>
      <c r="FP637" s="116" t="str">
        <f t="shared" si="350"/>
        <v>专属强化石4</v>
      </c>
      <c r="FQ637" s="116">
        <f t="shared" si="351"/>
        <v>5</v>
      </c>
      <c r="FR637" s="116" t="str">
        <f t="shared" si="352"/>
        <v/>
      </c>
      <c r="FS637" s="116" t="str">
        <f t="shared" si="353"/>
        <v/>
      </c>
      <c r="FT637" s="116">
        <f t="shared" si="358"/>
        <v>0.1</v>
      </c>
      <c r="FU637" s="116">
        <f t="shared" si="359"/>
        <v>1</v>
      </c>
      <c r="FV637" s="116">
        <f t="shared" si="360"/>
        <v>15</v>
      </c>
      <c r="FW637" s="116">
        <f t="shared" si="361"/>
        <v>0</v>
      </c>
      <c r="FX637" s="116">
        <f t="shared" si="362"/>
        <v>1</v>
      </c>
      <c r="FY637" s="116">
        <f t="shared" si="363"/>
        <v>4</v>
      </c>
      <c r="FZ637" s="116">
        <f t="shared" si="364"/>
        <v>4.9200000000000001E-2</v>
      </c>
      <c r="GA637" s="116">
        <f t="shared" si="365"/>
        <v>1</v>
      </c>
      <c r="GB637" s="116">
        <f t="shared" si="366"/>
        <v>7</v>
      </c>
      <c r="GC637" s="116">
        <f t="shared" si="367"/>
        <v>0.1968</v>
      </c>
      <c r="GD637" s="116">
        <f t="shared" si="368"/>
        <v>1</v>
      </c>
      <c r="GE637" s="116">
        <f t="shared" si="369"/>
        <v>15</v>
      </c>
    </row>
    <row r="638" spans="164:187" ht="16.5" x14ac:dyDescent="0.2">
      <c r="FH638" s="116">
        <v>633</v>
      </c>
      <c r="FI638" s="116">
        <f t="shared" si="354"/>
        <v>65</v>
      </c>
      <c r="FJ638" s="116">
        <f t="shared" si="347"/>
        <v>8</v>
      </c>
      <c r="FK638" s="116" t="str">
        <f t="shared" si="355"/>
        <v>徐晃专属武器-魂珠-8 2级</v>
      </c>
      <c r="FL638" s="116">
        <f t="shared" si="356"/>
        <v>8</v>
      </c>
      <c r="FM638" s="116">
        <f t="shared" si="357"/>
        <v>2</v>
      </c>
      <c r="FN638" s="116" t="str">
        <f t="shared" si="348"/>
        <v>金币</v>
      </c>
      <c r="FO638" s="116">
        <f t="shared" si="349"/>
        <v>9000</v>
      </c>
      <c r="FP638" s="116" t="str">
        <f t="shared" si="350"/>
        <v>专属强化石4</v>
      </c>
      <c r="FQ638" s="116">
        <f t="shared" si="351"/>
        <v>8</v>
      </c>
      <c r="FR638" s="116" t="str">
        <f t="shared" si="352"/>
        <v/>
      </c>
      <c r="FS638" s="116" t="str">
        <f t="shared" si="353"/>
        <v/>
      </c>
      <c r="FT638" s="116">
        <f t="shared" si="358"/>
        <v>0.08</v>
      </c>
      <c r="FU638" s="116">
        <f t="shared" si="359"/>
        <v>1</v>
      </c>
      <c r="FV638" s="116">
        <f t="shared" si="360"/>
        <v>19</v>
      </c>
      <c r="FW638" s="116">
        <f t="shared" si="361"/>
        <v>0</v>
      </c>
      <c r="FX638" s="116">
        <f t="shared" si="362"/>
        <v>1</v>
      </c>
      <c r="FY638" s="116">
        <f t="shared" si="363"/>
        <v>4</v>
      </c>
      <c r="FZ638" s="116">
        <f t="shared" si="364"/>
        <v>3.9399999999999998E-2</v>
      </c>
      <c r="GA638" s="116">
        <f t="shared" si="365"/>
        <v>1</v>
      </c>
      <c r="GB638" s="116">
        <f t="shared" si="366"/>
        <v>9</v>
      </c>
      <c r="GC638" s="116">
        <f t="shared" si="367"/>
        <v>0.15740000000000001</v>
      </c>
      <c r="GD638" s="116">
        <f t="shared" si="368"/>
        <v>1</v>
      </c>
      <c r="GE638" s="116">
        <f t="shared" si="369"/>
        <v>19</v>
      </c>
    </row>
    <row r="639" spans="164:187" ht="16.5" x14ac:dyDescent="0.2">
      <c r="FH639" s="116">
        <v>634</v>
      </c>
      <c r="FI639" s="116">
        <f t="shared" si="354"/>
        <v>66</v>
      </c>
      <c r="FJ639" s="116">
        <f t="shared" si="347"/>
        <v>8</v>
      </c>
      <c r="FK639" s="116" t="str">
        <f t="shared" si="355"/>
        <v>徐晃专属武器-魂珠-8 3级</v>
      </c>
      <c r="FL639" s="116">
        <f t="shared" si="356"/>
        <v>8</v>
      </c>
      <c r="FM639" s="116">
        <f t="shared" si="357"/>
        <v>3</v>
      </c>
      <c r="FN639" s="116" t="str">
        <f t="shared" si="348"/>
        <v>金币</v>
      </c>
      <c r="FO639" s="116">
        <f t="shared" si="349"/>
        <v>10000</v>
      </c>
      <c r="FP639" s="116" t="str">
        <f t="shared" si="350"/>
        <v>专属强化石4</v>
      </c>
      <c r="FQ639" s="116">
        <f t="shared" si="351"/>
        <v>10</v>
      </c>
      <c r="FR639" s="116" t="str">
        <f t="shared" si="352"/>
        <v/>
      </c>
      <c r="FS639" s="116" t="str">
        <f t="shared" si="353"/>
        <v/>
      </c>
      <c r="FT639" s="116">
        <f t="shared" si="358"/>
        <v>7.0000000000000007E-2</v>
      </c>
      <c r="FU639" s="116">
        <f t="shared" si="359"/>
        <v>1</v>
      </c>
      <c r="FV639" s="116">
        <f t="shared" si="360"/>
        <v>23</v>
      </c>
      <c r="FW639" s="116">
        <f t="shared" si="361"/>
        <v>0</v>
      </c>
      <c r="FX639" s="116">
        <f t="shared" si="362"/>
        <v>1</v>
      </c>
      <c r="FY639" s="116">
        <f t="shared" si="363"/>
        <v>5</v>
      </c>
      <c r="FZ639" s="116">
        <f t="shared" si="364"/>
        <v>3.2800000000000003E-2</v>
      </c>
      <c r="GA639" s="116">
        <f t="shared" si="365"/>
        <v>1</v>
      </c>
      <c r="GB639" s="116">
        <f t="shared" si="366"/>
        <v>11</v>
      </c>
      <c r="GC639" s="116">
        <f t="shared" si="367"/>
        <v>0.13120000000000001</v>
      </c>
      <c r="GD639" s="116">
        <f t="shared" si="368"/>
        <v>1</v>
      </c>
      <c r="GE639" s="116">
        <f t="shared" si="369"/>
        <v>23</v>
      </c>
    </row>
    <row r="640" spans="164:187" ht="16.5" x14ac:dyDescent="0.2">
      <c r="FH640" s="116">
        <v>635</v>
      </c>
      <c r="FI640" s="116">
        <f t="shared" si="354"/>
        <v>67</v>
      </c>
      <c r="FJ640" s="116">
        <f t="shared" si="347"/>
        <v>8</v>
      </c>
      <c r="FK640" s="116" t="str">
        <f t="shared" si="355"/>
        <v>徐晃专属武器-魂珠-8 4级</v>
      </c>
      <c r="FL640" s="116">
        <f t="shared" si="356"/>
        <v>8</v>
      </c>
      <c r="FM640" s="116">
        <f t="shared" si="357"/>
        <v>4</v>
      </c>
      <c r="FN640" s="116" t="str">
        <f t="shared" si="348"/>
        <v>金币</v>
      </c>
      <c r="FO640" s="116">
        <f t="shared" si="349"/>
        <v>11000</v>
      </c>
      <c r="FP640" s="116" t="str">
        <f t="shared" si="350"/>
        <v>专属强化石4</v>
      </c>
      <c r="FQ640" s="116">
        <f t="shared" si="351"/>
        <v>12</v>
      </c>
      <c r="FR640" s="116" t="str">
        <f t="shared" si="352"/>
        <v/>
      </c>
      <c r="FS640" s="116" t="str">
        <f t="shared" si="353"/>
        <v/>
      </c>
      <c r="FT640" s="116">
        <f t="shared" si="358"/>
        <v>0.05</v>
      </c>
      <c r="FU640" s="116">
        <f t="shared" si="359"/>
        <v>1</v>
      </c>
      <c r="FV640" s="116">
        <f t="shared" si="360"/>
        <v>32</v>
      </c>
      <c r="FW640" s="116">
        <f t="shared" si="361"/>
        <v>0</v>
      </c>
      <c r="FX640" s="116">
        <f t="shared" si="362"/>
        <v>1</v>
      </c>
      <c r="FY640" s="116">
        <f t="shared" si="363"/>
        <v>7</v>
      </c>
      <c r="FZ640" s="116">
        <f t="shared" si="364"/>
        <v>2.3599999999999999E-2</v>
      </c>
      <c r="GA640" s="116">
        <f t="shared" si="365"/>
        <v>1</v>
      </c>
      <c r="GB640" s="116">
        <f t="shared" si="366"/>
        <v>15</v>
      </c>
      <c r="GC640" s="116">
        <f t="shared" si="367"/>
        <v>9.4399999999999998E-2</v>
      </c>
      <c r="GD640" s="116">
        <f t="shared" si="368"/>
        <v>1</v>
      </c>
      <c r="GE640" s="116">
        <f t="shared" si="369"/>
        <v>32</v>
      </c>
    </row>
    <row r="641" spans="164:187" ht="16.5" x14ac:dyDescent="0.2">
      <c r="FH641" s="116">
        <v>636</v>
      </c>
      <c r="FI641" s="116">
        <f t="shared" si="354"/>
        <v>68</v>
      </c>
      <c r="FJ641" s="116">
        <f t="shared" si="347"/>
        <v>8</v>
      </c>
      <c r="FK641" s="116" t="str">
        <f t="shared" si="355"/>
        <v>徐晃专属武器-魂珠-8 5级</v>
      </c>
      <c r="FL641" s="116">
        <f t="shared" si="356"/>
        <v>8</v>
      </c>
      <c r="FM641" s="116">
        <f t="shared" si="357"/>
        <v>5</v>
      </c>
      <c r="FN641" s="116" t="str">
        <f t="shared" si="348"/>
        <v>金币</v>
      </c>
      <c r="FO641" s="116">
        <f t="shared" si="349"/>
        <v>12000</v>
      </c>
      <c r="FP641" s="116" t="str">
        <f t="shared" si="350"/>
        <v>专属强化石4</v>
      </c>
      <c r="FQ641" s="116">
        <f t="shared" si="351"/>
        <v>15</v>
      </c>
      <c r="FR641" s="116" t="str">
        <f t="shared" si="352"/>
        <v/>
      </c>
      <c r="FS641" s="116" t="str">
        <f t="shared" si="353"/>
        <v/>
      </c>
      <c r="FT641" s="116">
        <f t="shared" si="358"/>
        <v>0.04</v>
      </c>
      <c r="FU641" s="116">
        <f t="shared" si="359"/>
        <v>1</v>
      </c>
      <c r="FV641" s="116">
        <f t="shared" si="360"/>
        <v>41</v>
      </c>
      <c r="FW641" s="116">
        <f t="shared" si="361"/>
        <v>0</v>
      </c>
      <c r="FX641" s="116">
        <f t="shared" si="362"/>
        <v>1</v>
      </c>
      <c r="FY641" s="116">
        <f t="shared" si="363"/>
        <v>9</v>
      </c>
      <c r="FZ641" s="116">
        <f t="shared" si="364"/>
        <v>1.84E-2</v>
      </c>
      <c r="GA641" s="116">
        <f t="shared" si="365"/>
        <v>1</v>
      </c>
      <c r="GB641" s="116">
        <f t="shared" si="366"/>
        <v>19</v>
      </c>
      <c r="GC641" s="116">
        <f t="shared" si="367"/>
        <v>7.3800000000000004E-2</v>
      </c>
      <c r="GD641" s="116">
        <f t="shared" si="368"/>
        <v>1</v>
      </c>
      <c r="GE641" s="116">
        <f t="shared" si="369"/>
        <v>41</v>
      </c>
    </row>
    <row r="642" spans="164:187" ht="16.5" x14ac:dyDescent="0.2">
      <c r="FH642" s="116">
        <v>637</v>
      </c>
      <c r="FI642" s="116">
        <f t="shared" si="354"/>
        <v>69</v>
      </c>
      <c r="FJ642" s="116">
        <f t="shared" si="347"/>
        <v>8</v>
      </c>
      <c r="FK642" s="116" t="str">
        <f t="shared" si="355"/>
        <v>徐晃专属武器-魂珠-8 6级</v>
      </c>
      <c r="FL642" s="116">
        <f t="shared" si="356"/>
        <v>8</v>
      </c>
      <c r="FM642" s="116">
        <f t="shared" si="357"/>
        <v>6</v>
      </c>
      <c r="FN642" s="116" t="str">
        <f t="shared" si="348"/>
        <v>金币</v>
      </c>
      <c r="FO642" s="116">
        <f t="shared" si="349"/>
        <v>13000</v>
      </c>
      <c r="FP642" s="116" t="str">
        <f t="shared" si="350"/>
        <v>专属强化石4</v>
      </c>
      <c r="FQ642" s="116">
        <f t="shared" si="351"/>
        <v>18</v>
      </c>
      <c r="FR642" s="116" t="str">
        <f t="shared" si="352"/>
        <v/>
      </c>
      <c r="FS642" s="116" t="str">
        <f t="shared" si="353"/>
        <v/>
      </c>
      <c r="FT642" s="116">
        <f t="shared" si="358"/>
        <v>0.03</v>
      </c>
      <c r="FU642" s="116">
        <f t="shared" si="359"/>
        <v>1</v>
      </c>
      <c r="FV642" s="116">
        <f t="shared" si="360"/>
        <v>55</v>
      </c>
      <c r="FW642" s="116">
        <f t="shared" si="361"/>
        <v>0</v>
      </c>
      <c r="FX642" s="116">
        <f t="shared" si="362"/>
        <v>1</v>
      </c>
      <c r="FY642" s="116">
        <f t="shared" si="363"/>
        <v>13</v>
      </c>
      <c r="FZ642" s="116">
        <f t="shared" si="364"/>
        <v>1.3599999999999999E-2</v>
      </c>
      <c r="GA642" s="116">
        <f t="shared" si="365"/>
        <v>1</v>
      </c>
      <c r="GB642" s="116">
        <f t="shared" si="366"/>
        <v>26</v>
      </c>
      <c r="GC642" s="116">
        <f t="shared" si="367"/>
        <v>5.45E-2</v>
      </c>
      <c r="GD642" s="116">
        <f t="shared" si="368"/>
        <v>1</v>
      </c>
      <c r="GE642" s="116">
        <f t="shared" si="369"/>
        <v>55</v>
      </c>
    </row>
    <row r="643" spans="164:187" ht="16.5" x14ac:dyDescent="0.2">
      <c r="FH643" s="116">
        <v>638</v>
      </c>
      <c r="FI643" s="116">
        <f t="shared" si="354"/>
        <v>70</v>
      </c>
      <c r="FJ643" s="116">
        <f t="shared" si="347"/>
        <v>8</v>
      </c>
      <c r="FK643" s="116" t="str">
        <f t="shared" si="355"/>
        <v>徐晃专属武器-魂珠-8 7级</v>
      </c>
      <c r="FL643" s="116">
        <f t="shared" si="356"/>
        <v>8</v>
      </c>
      <c r="FM643" s="116">
        <f t="shared" si="357"/>
        <v>7</v>
      </c>
      <c r="FN643" s="116" t="str">
        <f t="shared" si="348"/>
        <v>金币</v>
      </c>
      <c r="FO643" s="116">
        <f t="shared" si="349"/>
        <v>14000</v>
      </c>
      <c r="FP643" s="116" t="str">
        <f t="shared" si="350"/>
        <v>专属强化石4</v>
      </c>
      <c r="FQ643" s="116">
        <f t="shared" si="351"/>
        <v>25</v>
      </c>
      <c r="FR643" s="116" t="str">
        <f t="shared" si="352"/>
        <v/>
      </c>
      <c r="FS643" s="116" t="str">
        <f t="shared" si="353"/>
        <v/>
      </c>
      <c r="FT643" s="116">
        <f t="shared" si="358"/>
        <v>0.02</v>
      </c>
      <c r="FU643" s="116">
        <f t="shared" si="359"/>
        <v>1</v>
      </c>
      <c r="FV643" s="116">
        <f t="shared" si="360"/>
        <v>64</v>
      </c>
      <c r="FW643" s="116">
        <f t="shared" si="361"/>
        <v>0</v>
      </c>
      <c r="FX643" s="116">
        <f t="shared" si="362"/>
        <v>1</v>
      </c>
      <c r="FY643" s="116">
        <f t="shared" si="363"/>
        <v>15</v>
      </c>
      <c r="FZ643" s="116">
        <f t="shared" si="364"/>
        <v>1.17E-2</v>
      </c>
      <c r="GA643" s="116">
        <f t="shared" si="365"/>
        <v>1</v>
      </c>
      <c r="GB643" s="116">
        <f t="shared" si="366"/>
        <v>30</v>
      </c>
      <c r="GC643" s="116">
        <f t="shared" si="367"/>
        <v>4.6800000000000001E-2</v>
      </c>
      <c r="GD643" s="116">
        <f t="shared" si="368"/>
        <v>1</v>
      </c>
      <c r="GE643" s="116">
        <f t="shared" si="369"/>
        <v>64</v>
      </c>
    </row>
    <row r="644" spans="164:187" ht="16.5" x14ac:dyDescent="0.2">
      <c r="FH644" s="116">
        <v>639</v>
      </c>
      <c r="FI644" s="116">
        <f t="shared" si="354"/>
        <v>71</v>
      </c>
      <c r="FJ644" s="116">
        <f t="shared" si="347"/>
        <v>8</v>
      </c>
      <c r="FK644" s="116" t="str">
        <f t="shared" si="355"/>
        <v>徐晃专属武器-魂珠-8 8级</v>
      </c>
      <c r="FL644" s="116">
        <f t="shared" si="356"/>
        <v>8</v>
      </c>
      <c r="FM644" s="116">
        <f t="shared" si="357"/>
        <v>8</v>
      </c>
      <c r="FN644" s="116" t="str">
        <f t="shared" si="348"/>
        <v>金币</v>
      </c>
      <c r="FO644" s="116">
        <f t="shared" si="349"/>
        <v>15000</v>
      </c>
      <c r="FP644" s="116" t="str">
        <f t="shared" si="350"/>
        <v>专属强化石4</v>
      </c>
      <c r="FQ644" s="116">
        <f t="shared" si="351"/>
        <v>30</v>
      </c>
      <c r="FR644" s="116" t="str">
        <f t="shared" si="352"/>
        <v/>
      </c>
      <c r="FS644" s="116" t="str">
        <f t="shared" si="353"/>
        <v/>
      </c>
      <c r="FT644" s="116">
        <f t="shared" si="358"/>
        <v>0.02</v>
      </c>
      <c r="FU644" s="116">
        <f t="shared" si="359"/>
        <v>1</v>
      </c>
      <c r="FV644" s="116">
        <f t="shared" si="360"/>
        <v>86</v>
      </c>
      <c r="FW644" s="116">
        <f t="shared" si="361"/>
        <v>0</v>
      </c>
      <c r="FX644" s="116">
        <f t="shared" si="362"/>
        <v>1</v>
      </c>
      <c r="FY644" s="116">
        <f t="shared" si="363"/>
        <v>20</v>
      </c>
      <c r="FZ644" s="116">
        <f t="shared" si="364"/>
        <v>8.6999999999999994E-3</v>
      </c>
      <c r="GA644" s="116">
        <f t="shared" si="365"/>
        <v>1</v>
      </c>
      <c r="GB644" s="116">
        <f t="shared" si="366"/>
        <v>40</v>
      </c>
      <c r="GC644" s="116">
        <f t="shared" si="367"/>
        <v>3.4700000000000002E-2</v>
      </c>
      <c r="GD644" s="116">
        <f t="shared" si="368"/>
        <v>1</v>
      </c>
      <c r="GE644" s="116">
        <f t="shared" si="369"/>
        <v>86</v>
      </c>
    </row>
    <row r="645" spans="164:187" ht="16.5" x14ac:dyDescent="0.2">
      <c r="FH645" s="116">
        <v>640</v>
      </c>
      <c r="FI645" s="116">
        <f t="shared" si="354"/>
        <v>72</v>
      </c>
      <c r="FJ645" s="116">
        <f t="shared" si="347"/>
        <v>8</v>
      </c>
      <c r="FK645" s="116" t="str">
        <f t="shared" si="355"/>
        <v>徐晃专属武器-魂珠-8 9级</v>
      </c>
      <c r="FL645" s="116">
        <f t="shared" si="356"/>
        <v>8</v>
      </c>
      <c r="FM645" s="116">
        <f t="shared" si="357"/>
        <v>9</v>
      </c>
      <c r="FN645" s="116" t="str">
        <f t="shared" si="348"/>
        <v>金币</v>
      </c>
      <c r="FO645" s="116">
        <f t="shared" si="349"/>
        <v>16000</v>
      </c>
      <c r="FP645" s="116" t="str">
        <f t="shared" si="350"/>
        <v>专属强化石4</v>
      </c>
      <c r="FQ645" s="116">
        <f t="shared" si="351"/>
        <v>30</v>
      </c>
      <c r="FR645" s="116" t="str">
        <f t="shared" si="352"/>
        <v/>
      </c>
      <c r="FS645" s="116" t="str">
        <f t="shared" si="353"/>
        <v/>
      </c>
      <c r="FT645" s="116">
        <f t="shared" si="358"/>
        <v>0.01</v>
      </c>
      <c r="FU645" s="116">
        <f t="shared" si="359"/>
        <v>1</v>
      </c>
      <c r="FV645" s="116">
        <f t="shared" si="360"/>
        <v>140</v>
      </c>
      <c r="FW645" s="116">
        <f t="shared" si="361"/>
        <v>0</v>
      </c>
      <c r="FX645" s="116">
        <f t="shared" si="362"/>
        <v>1</v>
      </c>
      <c r="FY645" s="116">
        <f t="shared" si="363"/>
        <v>33</v>
      </c>
      <c r="FZ645" s="116">
        <f t="shared" si="364"/>
        <v>5.4000000000000003E-3</v>
      </c>
      <c r="GA645" s="116">
        <f t="shared" si="365"/>
        <v>1</v>
      </c>
      <c r="GB645" s="116">
        <f t="shared" si="366"/>
        <v>65</v>
      </c>
      <c r="GC645" s="116">
        <f t="shared" si="367"/>
        <v>2.1499999999999998E-2</v>
      </c>
      <c r="GD645" s="116">
        <f t="shared" si="368"/>
        <v>1</v>
      </c>
      <c r="GE645" s="116">
        <f t="shared" si="369"/>
        <v>140</v>
      </c>
    </row>
    <row r="646" spans="164:187" ht="16.5" x14ac:dyDescent="0.2">
      <c r="FH646" s="116">
        <v>641</v>
      </c>
      <c r="FI646" s="116">
        <f t="shared" si="354"/>
        <v>0</v>
      </c>
      <c r="FJ646" s="116">
        <f t="shared" si="347"/>
        <v>9</v>
      </c>
      <c r="FK646" s="116" t="str">
        <f t="shared" si="355"/>
        <v>张郃专属武器-魂珠-1 0级</v>
      </c>
      <c r="FL646" s="116">
        <f t="shared" si="356"/>
        <v>1</v>
      </c>
      <c r="FM646" s="116">
        <f t="shared" si="357"/>
        <v>0</v>
      </c>
      <c r="FN646" s="116" t="str">
        <f t="shared" si="348"/>
        <v/>
      </c>
      <c r="FO646" s="116" t="str">
        <f t="shared" si="349"/>
        <v/>
      </c>
      <c r="FP646" s="116" t="str">
        <f t="shared" si="350"/>
        <v/>
      </c>
      <c r="FQ646" s="116" t="str">
        <f t="shared" si="351"/>
        <v/>
      </c>
      <c r="FR646" s="116" t="str">
        <f t="shared" si="352"/>
        <v/>
      </c>
      <c r="FS646" s="116" t="str">
        <f t="shared" si="353"/>
        <v/>
      </c>
      <c r="FT646" s="116" t="str">
        <f t="shared" si="358"/>
        <v/>
      </c>
      <c r="FU646" s="116" t="str">
        <f t="shared" si="359"/>
        <v/>
      </c>
      <c r="FV646" s="116" t="str">
        <f t="shared" si="360"/>
        <v/>
      </c>
      <c r="FW646" s="116" t="str">
        <f t="shared" si="361"/>
        <v/>
      </c>
      <c r="FX646" s="116" t="str">
        <f t="shared" si="362"/>
        <v/>
      </c>
      <c r="FY646" s="116" t="str">
        <f t="shared" si="363"/>
        <v/>
      </c>
      <c r="FZ646" s="116" t="str">
        <f t="shared" si="364"/>
        <v/>
      </c>
      <c r="GA646" s="116" t="str">
        <f t="shared" si="365"/>
        <v/>
      </c>
      <c r="GB646" s="116" t="str">
        <f t="shared" si="366"/>
        <v/>
      </c>
      <c r="GC646" s="116" t="str">
        <f t="shared" si="367"/>
        <v/>
      </c>
      <c r="GD646" s="116" t="str">
        <f t="shared" si="368"/>
        <v/>
      </c>
      <c r="GE646" s="116" t="str">
        <f t="shared" si="369"/>
        <v/>
      </c>
    </row>
    <row r="647" spans="164:187" ht="16.5" x14ac:dyDescent="0.2">
      <c r="FH647" s="116">
        <v>642</v>
      </c>
      <c r="FI647" s="116">
        <f t="shared" si="354"/>
        <v>1</v>
      </c>
      <c r="FJ647" s="116">
        <f t="shared" ref="FJ647:FJ710" si="370">INT((FH647-1)/80+1)</f>
        <v>9</v>
      </c>
      <c r="FK647" s="116" t="str">
        <f t="shared" si="355"/>
        <v>张郃专属武器-魂珠-1 1级</v>
      </c>
      <c r="FL647" s="116">
        <f t="shared" si="356"/>
        <v>1</v>
      </c>
      <c r="FM647" s="116">
        <f t="shared" si="357"/>
        <v>1</v>
      </c>
      <c r="FN647" s="116" t="str">
        <f t="shared" ref="FN647:FN710" si="371">IF($FM647&gt;0,IF(INDEX($EC$6:$EC$77,$FI647)&gt;=FN$3,INDEX(ED$6:ED$77,$FI647),""),"")</f>
        <v>金币</v>
      </c>
      <c r="FO647" s="116">
        <f t="shared" ref="FO647:FO710" si="372">IF($FM647&gt;0,IF(INDEX($EC$6:$EC$77,$FI647)&gt;=FO$3,INDEX(EE$6:EE$77,$FI647),""),"")</f>
        <v>1000</v>
      </c>
      <c r="FP647" s="116" t="str">
        <f t="shared" ref="FP647:FP710" si="373">IF($FM647&gt;0,IF(INDEX($EC$6:$EC$77,$FI647)&gt;=FP$3,INDEX(EF$6:EF$77,$FI647),""),"")</f>
        <v>专属强化石1</v>
      </c>
      <c r="FQ647" s="116">
        <f t="shared" ref="FQ647:FQ710" si="374">IF($FM647&gt;0,IF(INDEX($EC$6:$EC$77,$FI647)&gt;=FQ$3,INDEX(EG$6:EG$77,$FI647),""),"")</f>
        <v>1</v>
      </c>
      <c r="FR647" s="116" t="str">
        <f t="shared" ref="FR647:FR710" si="375">IF($FM647&gt;0,IF(INDEX($EC$6:$EC$77,$FI647)&gt;=FR$3,INDEX(EH$6:EH$77,$FI647),""),"")</f>
        <v/>
      </c>
      <c r="FS647" s="116" t="str">
        <f t="shared" ref="FS647:FS710" si="376">IF($FM647&gt;0,IF(INDEX($EC$6:$EC$77,$FI647)&gt;=FS$3,INDEX(EI$6:EI$77,$FI647),""),"")</f>
        <v/>
      </c>
      <c r="FT647" s="116">
        <f t="shared" si="358"/>
        <v>0.24</v>
      </c>
      <c r="FU647" s="116">
        <f t="shared" si="359"/>
        <v>1</v>
      </c>
      <c r="FV647" s="116">
        <f t="shared" si="360"/>
        <v>6</v>
      </c>
      <c r="FW647" s="116">
        <f t="shared" si="361"/>
        <v>0</v>
      </c>
      <c r="FX647" s="116">
        <f t="shared" si="362"/>
        <v>1</v>
      </c>
      <c r="FY647" s="116">
        <f t="shared" si="363"/>
        <v>1</v>
      </c>
      <c r="FZ647" s="116">
        <f t="shared" si="364"/>
        <v>0.11990000000000001</v>
      </c>
      <c r="GA647" s="116">
        <f t="shared" si="365"/>
        <v>1</v>
      </c>
      <c r="GB647" s="116">
        <f t="shared" si="366"/>
        <v>3</v>
      </c>
      <c r="GC647" s="116">
        <f t="shared" si="367"/>
        <v>0.47960000000000003</v>
      </c>
      <c r="GD647" s="116">
        <f t="shared" si="368"/>
        <v>1</v>
      </c>
      <c r="GE647" s="116">
        <f t="shared" si="369"/>
        <v>6</v>
      </c>
    </row>
    <row r="648" spans="164:187" ht="16.5" x14ac:dyDescent="0.2">
      <c r="FH648" s="116">
        <v>643</v>
      </c>
      <c r="FI648" s="116">
        <f t="shared" si="354"/>
        <v>2</v>
      </c>
      <c r="FJ648" s="116">
        <f t="shared" si="370"/>
        <v>9</v>
      </c>
      <c r="FK648" s="116" t="str">
        <f t="shared" si="355"/>
        <v>张郃专属武器-魂珠-1 2级</v>
      </c>
      <c r="FL648" s="116">
        <f t="shared" si="356"/>
        <v>1</v>
      </c>
      <c r="FM648" s="116">
        <f t="shared" si="357"/>
        <v>2</v>
      </c>
      <c r="FN648" s="116" t="str">
        <f t="shared" si="371"/>
        <v>金币</v>
      </c>
      <c r="FO648" s="116">
        <f t="shared" si="372"/>
        <v>2000</v>
      </c>
      <c r="FP648" s="116" t="str">
        <f t="shared" si="373"/>
        <v>专属强化石1</v>
      </c>
      <c r="FQ648" s="116">
        <f t="shared" si="374"/>
        <v>2</v>
      </c>
      <c r="FR648" s="116" t="str">
        <f t="shared" si="375"/>
        <v/>
      </c>
      <c r="FS648" s="116" t="str">
        <f t="shared" si="376"/>
        <v/>
      </c>
      <c r="FT648" s="116">
        <f t="shared" si="358"/>
        <v>0.24</v>
      </c>
      <c r="FU648" s="116">
        <f t="shared" si="359"/>
        <v>1</v>
      </c>
      <c r="FV648" s="116">
        <f t="shared" si="360"/>
        <v>6</v>
      </c>
      <c r="FW648" s="116">
        <f t="shared" si="361"/>
        <v>0</v>
      </c>
      <c r="FX648" s="116">
        <f t="shared" si="362"/>
        <v>1</v>
      </c>
      <c r="FY648" s="116">
        <f t="shared" si="363"/>
        <v>1</v>
      </c>
      <c r="FZ648" s="116">
        <f t="shared" si="364"/>
        <v>0.11990000000000001</v>
      </c>
      <c r="GA648" s="116">
        <f t="shared" si="365"/>
        <v>1</v>
      </c>
      <c r="GB648" s="116">
        <f t="shared" si="366"/>
        <v>3</v>
      </c>
      <c r="GC648" s="116">
        <f t="shared" si="367"/>
        <v>0.47960000000000003</v>
      </c>
      <c r="GD648" s="116">
        <f t="shared" si="368"/>
        <v>1</v>
      </c>
      <c r="GE648" s="116">
        <f t="shared" si="369"/>
        <v>6</v>
      </c>
    </row>
    <row r="649" spans="164:187" ht="16.5" x14ac:dyDescent="0.2">
      <c r="FH649" s="116">
        <v>644</v>
      </c>
      <c r="FI649" s="116">
        <f t="shared" si="354"/>
        <v>3</v>
      </c>
      <c r="FJ649" s="116">
        <f t="shared" si="370"/>
        <v>9</v>
      </c>
      <c r="FK649" s="116" t="str">
        <f t="shared" si="355"/>
        <v>张郃专属武器-魂珠-1 3级</v>
      </c>
      <c r="FL649" s="116">
        <f t="shared" si="356"/>
        <v>1</v>
      </c>
      <c r="FM649" s="116">
        <f t="shared" si="357"/>
        <v>3</v>
      </c>
      <c r="FN649" s="116" t="str">
        <f t="shared" si="371"/>
        <v>金币</v>
      </c>
      <c r="FO649" s="116">
        <f t="shared" si="372"/>
        <v>3000</v>
      </c>
      <c r="FP649" s="116" t="str">
        <f t="shared" si="373"/>
        <v>专属强化石1</v>
      </c>
      <c r="FQ649" s="116">
        <f t="shared" si="374"/>
        <v>3</v>
      </c>
      <c r="FR649" s="116" t="str">
        <f t="shared" si="375"/>
        <v/>
      </c>
      <c r="FS649" s="116" t="str">
        <f t="shared" si="376"/>
        <v/>
      </c>
      <c r="FT649" s="116">
        <f t="shared" si="358"/>
        <v>0.24</v>
      </c>
      <c r="FU649" s="116">
        <f t="shared" si="359"/>
        <v>1</v>
      </c>
      <c r="FV649" s="116">
        <f t="shared" si="360"/>
        <v>6</v>
      </c>
      <c r="FW649" s="116">
        <f t="shared" si="361"/>
        <v>0</v>
      </c>
      <c r="FX649" s="116">
        <f t="shared" si="362"/>
        <v>1</v>
      </c>
      <c r="FY649" s="116">
        <f t="shared" si="363"/>
        <v>1</v>
      </c>
      <c r="FZ649" s="116">
        <f t="shared" si="364"/>
        <v>0.11990000000000001</v>
      </c>
      <c r="GA649" s="116">
        <f t="shared" si="365"/>
        <v>1</v>
      </c>
      <c r="GB649" s="116">
        <f t="shared" si="366"/>
        <v>3</v>
      </c>
      <c r="GC649" s="116">
        <f t="shared" si="367"/>
        <v>0.47960000000000003</v>
      </c>
      <c r="GD649" s="116">
        <f t="shared" si="368"/>
        <v>1</v>
      </c>
      <c r="GE649" s="116">
        <f t="shared" si="369"/>
        <v>6</v>
      </c>
    </row>
    <row r="650" spans="164:187" ht="16.5" x14ac:dyDescent="0.2">
      <c r="FH650" s="116">
        <v>645</v>
      </c>
      <c r="FI650" s="116">
        <f t="shared" si="354"/>
        <v>4</v>
      </c>
      <c r="FJ650" s="116">
        <f t="shared" si="370"/>
        <v>9</v>
      </c>
      <c r="FK650" s="116" t="str">
        <f t="shared" si="355"/>
        <v>张郃专属武器-魂珠-1 4级</v>
      </c>
      <c r="FL650" s="116">
        <f t="shared" si="356"/>
        <v>1</v>
      </c>
      <c r="FM650" s="116">
        <f t="shared" si="357"/>
        <v>4</v>
      </c>
      <c r="FN650" s="116" t="str">
        <f t="shared" si="371"/>
        <v>金币</v>
      </c>
      <c r="FO650" s="116">
        <f t="shared" si="372"/>
        <v>4000</v>
      </c>
      <c r="FP650" s="116" t="str">
        <f t="shared" si="373"/>
        <v>专属强化石1</v>
      </c>
      <c r="FQ650" s="116">
        <f t="shared" si="374"/>
        <v>4</v>
      </c>
      <c r="FR650" s="116" t="str">
        <f t="shared" si="375"/>
        <v/>
      </c>
      <c r="FS650" s="116" t="str">
        <f t="shared" si="376"/>
        <v/>
      </c>
      <c r="FT650" s="116">
        <f t="shared" si="358"/>
        <v>0.19</v>
      </c>
      <c r="FU650" s="116">
        <f t="shared" si="359"/>
        <v>1</v>
      </c>
      <c r="FV650" s="116">
        <f t="shared" si="360"/>
        <v>8</v>
      </c>
      <c r="FW650" s="116">
        <f t="shared" si="361"/>
        <v>0</v>
      </c>
      <c r="FX650" s="116">
        <f t="shared" si="362"/>
        <v>1</v>
      </c>
      <c r="FY650" s="116">
        <f t="shared" si="363"/>
        <v>2</v>
      </c>
      <c r="FZ650" s="116">
        <f t="shared" si="364"/>
        <v>9.5899999999999999E-2</v>
      </c>
      <c r="GA650" s="116">
        <f t="shared" si="365"/>
        <v>1</v>
      </c>
      <c r="GB650" s="116">
        <f t="shared" si="366"/>
        <v>4</v>
      </c>
      <c r="GC650" s="116">
        <f t="shared" si="367"/>
        <v>0.38369999999999999</v>
      </c>
      <c r="GD650" s="116">
        <f t="shared" si="368"/>
        <v>1</v>
      </c>
      <c r="GE650" s="116">
        <f t="shared" si="369"/>
        <v>8</v>
      </c>
    </row>
    <row r="651" spans="164:187" ht="16.5" x14ac:dyDescent="0.2">
      <c r="FH651" s="116">
        <v>646</v>
      </c>
      <c r="FI651" s="116">
        <f t="shared" si="354"/>
        <v>5</v>
      </c>
      <c r="FJ651" s="116">
        <f t="shared" si="370"/>
        <v>9</v>
      </c>
      <c r="FK651" s="116" t="str">
        <f t="shared" si="355"/>
        <v>张郃专属武器-魂珠-1 5级</v>
      </c>
      <c r="FL651" s="116">
        <f t="shared" si="356"/>
        <v>1</v>
      </c>
      <c r="FM651" s="116">
        <f t="shared" si="357"/>
        <v>5</v>
      </c>
      <c r="FN651" s="116" t="str">
        <f t="shared" si="371"/>
        <v>金币</v>
      </c>
      <c r="FO651" s="116">
        <f t="shared" si="372"/>
        <v>5000</v>
      </c>
      <c r="FP651" s="116" t="str">
        <f t="shared" si="373"/>
        <v>专属强化石1</v>
      </c>
      <c r="FQ651" s="116">
        <f t="shared" si="374"/>
        <v>5</v>
      </c>
      <c r="FR651" s="116" t="str">
        <f t="shared" si="375"/>
        <v/>
      </c>
      <c r="FS651" s="116" t="str">
        <f t="shared" si="376"/>
        <v/>
      </c>
      <c r="FT651" s="116">
        <f t="shared" si="358"/>
        <v>0.15</v>
      </c>
      <c r="FU651" s="116">
        <f t="shared" si="359"/>
        <v>1</v>
      </c>
      <c r="FV651" s="116">
        <f t="shared" si="360"/>
        <v>10</v>
      </c>
      <c r="FW651" s="116">
        <f t="shared" si="361"/>
        <v>0</v>
      </c>
      <c r="FX651" s="116">
        <f t="shared" si="362"/>
        <v>1</v>
      </c>
      <c r="FY651" s="116">
        <f t="shared" si="363"/>
        <v>2</v>
      </c>
      <c r="FZ651" s="116">
        <f t="shared" si="364"/>
        <v>7.4899999999999994E-2</v>
      </c>
      <c r="GA651" s="116">
        <f t="shared" si="365"/>
        <v>1</v>
      </c>
      <c r="GB651" s="116">
        <f t="shared" si="366"/>
        <v>5</v>
      </c>
      <c r="GC651" s="116">
        <f t="shared" si="367"/>
        <v>0.29980000000000001</v>
      </c>
      <c r="GD651" s="116">
        <f t="shared" si="368"/>
        <v>1</v>
      </c>
      <c r="GE651" s="116">
        <f t="shared" si="369"/>
        <v>10</v>
      </c>
    </row>
    <row r="652" spans="164:187" ht="16.5" x14ac:dyDescent="0.2">
      <c r="FH652" s="116">
        <v>647</v>
      </c>
      <c r="FI652" s="116">
        <f t="shared" si="354"/>
        <v>6</v>
      </c>
      <c r="FJ652" s="116">
        <f t="shared" si="370"/>
        <v>9</v>
      </c>
      <c r="FK652" s="116" t="str">
        <f t="shared" si="355"/>
        <v>张郃专属武器-魂珠-1 6级</v>
      </c>
      <c r="FL652" s="116">
        <f t="shared" si="356"/>
        <v>1</v>
      </c>
      <c r="FM652" s="116">
        <f t="shared" si="357"/>
        <v>6</v>
      </c>
      <c r="FN652" s="116" t="str">
        <f t="shared" si="371"/>
        <v>金币</v>
      </c>
      <c r="FO652" s="116">
        <f t="shared" si="372"/>
        <v>6000</v>
      </c>
      <c r="FP652" s="116" t="str">
        <f t="shared" si="373"/>
        <v>专属强化石1</v>
      </c>
      <c r="FQ652" s="116">
        <f t="shared" si="374"/>
        <v>6</v>
      </c>
      <c r="FR652" s="116" t="str">
        <f t="shared" si="375"/>
        <v/>
      </c>
      <c r="FS652" s="116" t="str">
        <f t="shared" si="376"/>
        <v/>
      </c>
      <c r="FT652" s="116">
        <f t="shared" si="358"/>
        <v>0.11</v>
      </c>
      <c r="FU652" s="116">
        <f t="shared" si="359"/>
        <v>1</v>
      </c>
      <c r="FV652" s="116">
        <f t="shared" si="360"/>
        <v>14</v>
      </c>
      <c r="FW652" s="116">
        <f t="shared" si="361"/>
        <v>0</v>
      </c>
      <c r="FX652" s="116">
        <f t="shared" si="362"/>
        <v>1</v>
      </c>
      <c r="FY652" s="116">
        <f t="shared" si="363"/>
        <v>3</v>
      </c>
      <c r="FZ652" s="116">
        <f t="shared" si="364"/>
        <v>5.5300000000000002E-2</v>
      </c>
      <c r="GA652" s="116">
        <f t="shared" si="365"/>
        <v>1</v>
      </c>
      <c r="GB652" s="116">
        <f t="shared" si="366"/>
        <v>6</v>
      </c>
      <c r="GC652" s="116">
        <f t="shared" si="367"/>
        <v>0.22140000000000001</v>
      </c>
      <c r="GD652" s="116">
        <f t="shared" si="368"/>
        <v>1</v>
      </c>
      <c r="GE652" s="116">
        <f t="shared" si="369"/>
        <v>14</v>
      </c>
    </row>
    <row r="653" spans="164:187" ht="16.5" x14ac:dyDescent="0.2">
      <c r="FH653" s="116">
        <v>648</v>
      </c>
      <c r="FI653" s="116">
        <f t="shared" si="354"/>
        <v>7</v>
      </c>
      <c r="FJ653" s="116">
        <f t="shared" si="370"/>
        <v>9</v>
      </c>
      <c r="FK653" s="116" t="str">
        <f t="shared" si="355"/>
        <v>张郃专属武器-魂珠-1 7级</v>
      </c>
      <c r="FL653" s="116">
        <f t="shared" si="356"/>
        <v>1</v>
      </c>
      <c r="FM653" s="116">
        <f t="shared" si="357"/>
        <v>7</v>
      </c>
      <c r="FN653" s="116" t="str">
        <f t="shared" si="371"/>
        <v>金币</v>
      </c>
      <c r="FO653" s="116">
        <f t="shared" si="372"/>
        <v>7000</v>
      </c>
      <c r="FP653" s="116" t="str">
        <f t="shared" si="373"/>
        <v>专属强化石1</v>
      </c>
      <c r="FQ653" s="116">
        <f t="shared" si="374"/>
        <v>7</v>
      </c>
      <c r="FR653" s="116" t="str">
        <f t="shared" si="375"/>
        <v/>
      </c>
      <c r="FS653" s="116" t="str">
        <f t="shared" si="376"/>
        <v/>
      </c>
      <c r="FT653" s="116">
        <f t="shared" si="358"/>
        <v>0.08</v>
      </c>
      <c r="FU653" s="116">
        <f t="shared" si="359"/>
        <v>1</v>
      </c>
      <c r="FV653" s="116">
        <f t="shared" si="360"/>
        <v>19</v>
      </c>
      <c r="FW653" s="116">
        <f t="shared" si="361"/>
        <v>0</v>
      </c>
      <c r="FX653" s="116">
        <f t="shared" si="362"/>
        <v>1</v>
      </c>
      <c r="FY653" s="116">
        <f t="shared" si="363"/>
        <v>4</v>
      </c>
      <c r="FZ653" s="116">
        <f t="shared" si="364"/>
        <v>0.04</v>
      </c>
      <c r="GA653" s="116">
        <f t="shared" si="365"/>
        <v>1</v>
      </c>
      <c r="GB653" s="116">
        <f t="shared" si="366"/>
        <v>9</v>
      </c>
      <c r="GC653" s="116">
        <f t="shared" si="367"/>
        <v>0.15989999999999999</v>
      </c>
      <c r="GD653" s="116">
        <f t="shared" si="368"/>
        <v>1</v>
      </c>
      <c r="GE653" s="116">
        <f t="shared" si="369"/>
        <v>19</v>
      </c>
    </row>
    <row r="654" spans="164:187" ht="16.5" x14ac:dyDescent="0.2">
      <c r="FH654" s="116">
        <v>649</v>
      </c>
      <c r="FI654" s="116">
        <f t="shared" si="354"/>
        <v>8</v>
      </c>
      <c r="FJ654" s="116">
        <f t="shared" si="370"/>
        <v>9</v>
      </c>
      <c r="FK654" s="116" t="str">
        <f t="shared" si="355"/>
        <v>张郃专属武器-魂珠-1 8级</v>
      </c>
      <c r="FL654" s="116">
        <f t="shared" si="356"/>
        <v>1</v>
      </c>
      <c r="FM654" s="116">
        <f t="shared" si="357"/>
        <v>8</v>
      </c>
      <c r="FN654" s="116" t="str">
        <f t="shared" si="371"/>
        <v>金币</v>
      </c>
      <c r="FO654" s="116">
        <f t="shared" si="372"/>
        <v>8000</v>
      </c>
      <c r="FP654" s="116" t="str">
        <f t="shared" si="373"/>
        <v>专属强化石1</v>
      </c>
      <c r="FQ654" s="116">
        <f t="shared" si="374"/>
        <v>8</v>
      </c>
      <c r="FR654" s="116" t="str">
        <f t="shared" si="375"/>
        <v/>
      </c>
      <c r="FS654" s="116" t="str">
        <f t="shared" si="376"/>
        <v/>
      </c>
      <c r="FT654" s="116">
        <f t="shared" si="358"/>
        <v>0.06</v>
      </c>
      <c r="FU654" s="116">
        <f t="shared" si="359"/>
        <v>1</v>
      </c>
      <c r="FV654" s="116">
        <f t="shared" si="360"/>
        <v>27</v>
      </c>
      <c r="FW654" s="116">
        <f t="shared" si="361"/>
        <v>0</v>
      </c>
      <c r="FX654" s="116">
        <f t="shared" si="362"/>
        <v>1</v>
      </c>
      <c r="FY654" s="116">
        <f t="shared" si="363"/>
        <v>6</v>
      </c>
      <c r="FZ654" s="116">
        <f t="shared" si="364"/>
        <v>2.8199999999999999E-2</v>
      </c>
      <c r="GA654" s="116">
        <f t="shared" si="365"/>
        <v>1</v>
      </c>
      <c r="GB654" s="116">
        <f t="shared" si="366"/>
        <v>12</v>
      </c>
      <c r="GC654" s="116">
        <f t="shared" si="367"/>
        <v>0.1128</v>
      </c>
      <c r="GD654" s="116">
        <f t="shared" si="368"/>
        <v>1</v>
      </c>
      <c r="GE654" s="116">
        <f t="shared" si="369"/>
        <v>27</v>
      </c>
    </row>
    <row r="655" spans="164:187" ht="16.5" x14ac:dyDescent="0.2">
      <c r="FH655" s="116">
        <v>650</v>
      </c>
      <c r="FI655" s="116">
        <f t="shared" si="354"/>
        <v>9</v>
      </c>
      <c r="FJ655" s="116">
        <f t="shared" si="370"/>
        <v>9</v>
      </c>
      <c r="FK655" s="116" t="str">
        <f t="shared" si="355"/>
        <v>张郃专属武器-魂珠-1 9级</v>
      </c>
      <c r="FL655" s="116">
        <f t="shared" si="356"/>
        <v>1</v>
      </c>
      <c r="FM655" s="116">
        <f t="shared" si="357"/>
        <v>9</v>
      </c>
      <c r="FN655" s="116" t="str">
        <f t="shared" si="371"/>
        <v>金币</v>
      </c>
      <c r="FO655" s="116">
        <f t="shared" si="372"/>
        <v>9000</v>
      </c>
      <c r="FP655" s="116" t="str">
        <f t="shared" si="373"/>
        <v>专属强化石1</v>
      </c>
      <c r="FQ655" s="116">
        <f t="shared" si="374"/>
        <v>10</v>
      </c>
      <c r="FR655" s="116" t="str">
        <f t="shared" si="375"/>
        <v/>
      </c>
      <c r="FS655" s="116" t="str">
        <f t="shared" si="376"/>
        <v/>
      </c>
      <c r="FT655" s="116">
        <f t="shared" si="358"/>
        <v>0.04</v>
      </c>
      <c r="FU655" s="116">
        <f t="shared" si="359"/>
        <v>1</v>
      </c>
      <c r="FV655" s="116">
        <f t="shared" si="360"/>
        <v>34</v>
      </c>
      <c r="FW655" s="116">
        <f t="shared" si="361"/>
        <v>0</v>
      </c>
      <c r="FX655" s="116">
        <f t="shared" si="362"/>
        <v>1</v>
      </c>
      <c r="FY655" s="116">
        <f t="shared" si="363"/>
        <v>8</v>
      </c>
      <c r="FZ655" s="116">
        <f t="shared" si="364"/>
        <v>2.18E-2</v>
      </c>
      <c r="GA655" s="116">
        <f t="shared" si="365"/>
        <v>1</v>
      </c>
      <c r="GB655" s="116">
        <f t="shared" si="366"/>
        <v>16</v>
      </c>
      <c r="GC655" s="116">
        <f t="shared" si="367"/>
        <v>8.72E-2</v>
      </c>
      <c r="GD655" s="116">
        <f t="shared" si="368"/>
        <v>1</v>
      </c>
      <c r="GE655" s="116">
        <f t="shared" si="369"/>
        <v>34</v>
      </c>
    </row>
    <row r="656" spans="164:187" ht="16.5" x14ac:dyDescent="0.2">
      <c r="FH656" s="116">
        <v>651</v>
      </c>
      <c r="FI656" s="116">
        <f t="shared" si="354"/>
        <v>0</v>
      </c>
      <c r="FJ656" s="116">
        <f t="shared" si="370"/>
        <v>9</v>
      </c>
      <c r="FK656" s="116" t="str">
        <f t="shared" si="355"/>
        <v>张郃专属武器-魂珠-2 0级</v>
      </c>
      <c r="FL656" s="116">
        <f t="shared" si="356"/>
        <v>2</v>
      </c>
      <c r="FM656" s="116">
        <f t="shared" si="357"/>
        <v>0</v>
      </c>
      <c r="FN656" s="116" t="str">
        <f t="shared" si="371"/>
        <v/>
      </c>
      <c r="FO656" s="116" t="str">
        <f t="shared" si="372"/>
        <v/>
      </c>
      <c r="FP656" s="116" t="str">
        <f t="shared" si="373"/>
        <v/>
      </c>
      <c r="FQ656" s="116" t="str">
        <f t="shared" si="374"/>
        <v/>
      </c>
      <c r="FR656" s="116" t="str">
        <f t="shared" si="375"/>
        <v/>
      </c>
      <c r="FS656" s="116" t="str">
        <f t="shared" si="376"/>
        <v/>
      </c>
      <c r="FT656" s="116" t="str">
        <f t="shared" si="358"/>
        <v/>
      </c>
      <c r="FU656" s="116" t="str">
        <f t="shared" si="359"/>
        <v/>
      </c>
      <c r="FV656" s="116" t="str">
        <f t="shared" si="360"/>
        <v/>
      </c>
      <c r="FW656" s="116" t="str">
        <f t="shared" si="361"/>
        <v/>
      </c>
      <c r="FX656" s="116" t="str">
        <f t="shared" si="362"/>
        <v/>
      </c>
      <c r="FY656" s="116" t="str">
        <f t="shared" si="363"/>
        <v/>
      </c>
      <c r="FZ656" s="116" t="str">
        <f t="shared" si="364"/>
        <v/>
      </c>
      <c r="GA656" s="116" t="str">
        <f t="shared" si="365"/>
        <v/>
      </c>
      <c r="GB656" s="116" t="str">
        <f t="shared" si="366"/>
        <v/>
      </c>
      <c r="GC656" s="116" t="str">
        <f t="shared" si="367"/>
        <v/>
      </c>
      <c r="GD656" s="116" t="str">
        <f t="shared" si="368"/>
        <v/>
      </c>
      <c r="GE656" s="116" t="str">
        <f t="shared" si="369"/>
        <v/>
      </c>
    </row>
    <row r="657" spans="164:187" ht="16.5" x14ac:dyDescent="0.2">
      <c r="FH657" s="116">
        <v>652</v>
      </c>
      <c r="FI657" s="116">
        <f t="shared" si="354"/>
        <v>10</v>
      </c>
      <c r="FJ657" s="116">
        <f t="shared" si="370"/>
        <v>9</v>
      </c>
      <c r="FK657" s="116" t="str">
        <f t="shared" si="355"/>
        <v>张郃专属武器-魂珠-2 1级</v>
      </c>
      <c r="FL657" s="116">
        <f t="shared" si="356"/>
        <v>2</v>
      </c>
      <c r="FM657" s="116">
        <f t="shared" si="357"/>
        <v>1</v>
      </c>
      <c r="FN657" s="116" t="str">
        <f t="shared" si="371"/>
        <v>金币</v>
      </c>
      <c r="FO657" s="116">
        <f t="shared" si="372"/>
        <v>2000</v>
      </c>
      <c r="FP657" s="116" t="str">
        <f t="shared" si="373"/>
        <v>专属强化石1</v>
      </c>
      <c r="FQ657" s="116">
        <f t="shared" si="374"/>
        <v>3</v>
      </c>
      <c r="FR657" s="116" t="str">
        <f t="shared" si="375"/>
        <v>专属强化石2</v>
      </c>
      <c r="FS657" s="116">
        <f t="shared" si="376"/>
        <v>1</v>
      </c>
      <c r="FT657" s="116">
        <f t="shared" si="358"/>
        <v>0.28999999999999998</v>
      </c>
      <c r="FU657" s="116">
        <f t="shared" si="359"/>
        <v>1</v>
      </c>
      <c r="FV657" s="116">
        <f t="shared" si="360"/>
        <v>5</v>
      </c>
      <c r="FW657" s="116">
        <f t="shared" si="361"/>
        <v>0</v>
      </c>
      <c r="FX657" s="116">
        <f t="shared" si="362"/>
        <v>1</v>
      </c>
      <c r="FY657" s="116">
        <f t="shared" si="363"/>
        <v>1</v>
      </c>
      <c r="FZ657" s="116">
        <f t="shared" si="364"/>
        <v>0.14480000000000001</v>
      </c>
      <c r="GA657" s="116">
        <f t="shared" si="365"/>
        <v>1</v>
      </c>
      <c r="GB657" s="116">
        <f t="shared" si="366"/>
        <v>2</v>
      </c>
      <c r="GC657" s="116">
        <f t="shared" si="367"/>
        <v>0.57920000000000005</v>
      </c>
      <c r="GD657" s="116">
        <f t="shared" si="368"/>
        <v>1</v>
      </c>
      <c r="GE657" s="116">
        <f t="shared" si="369"/>
        <v>5</v>
      </c>
    </row>
    <row r="658" spans="164:187" ht="16.5" x14ac:dyDescent="0.2">
      <c r="FH658" s="116">
        <v>653</v>
      </c>
      <c r="FI658" s="116">
        <f t="shared" si="354"/>
        <v>11</v>
      </c>
      <c r="FJ658" s="116">
        <f t="shared" si="370"/>
        <v>9</v>
      </c>
      <c r="FK658" s="116" t="str">
        <f t="shared" si="355"/>
        <v>张郃专属武器-魂珠-2 2级</v>
      </c>
      <c r="FL658" s="116">
        <f t="shared" si="356"/>
        <v>2</v>
      </c>
      <c r="FM658" s="116">
        <f t="shared" si="357"/>
        <v>2</v>
      </c>
      <c r="FN658" s="116" t="str">
        <f t="shared" si="371"/>
        <v>金币</v>
      </c>
      <c r="FO658" s="116">
        <f t="shared" si="372"/>
        <v>3000</v>
      </c>
      <c r="FP658" s="116" t="str">
        <f t="shared" si="373"/>
        <v>专属强化石1</v>
      </c>
      <c r="FQ658" s="116">
        <f t="shared" si="374"/>
        <v>3</v>
      </c>
      <c r="FR658" s="116" t="str">
        <f t="shared" si="375"/>
        <v>专属强化石2</v>
      </c>
      <c r="FS658" s="116">
        <f t="shared" si="376"/>
        <v>1</v>
      </c>
      <c r="FT658" s="116">
        <f t="shared" si="358"/>
        <v>0.14000000000000001</v>
      </c>
      <c r="FU658" s="116">
        <f t="shared" si="359"/>
        <v>1</v>
      </c>
      <c r="FV658" s="116">
        <f t="shared" si="360"/>
        <v>10</v>
      </c>
      <c r="FW658" s="116">
        <f t="shared" si="361"/>
        <v>0</v>
      </c>
      <c r="FX658" s="116">
        <f t="shared" si="362"/>
        <v>1</v>
      </c>
      <c r="FY658" s="116">
        <f t="shared" si="363"/>
        <v>2</v>
      </c>
      <c r="FZ658" s="116">
        <f t="shared" si="364"/>
        <v>7.2400000000000006E-2</v>
      </c>
      <c r="GA658" s="116">
        <f t="shared" si="365"/>
        <v>1</v>
      </c>
      <c r="GB658" s="116">
        <f t="shared" si="366"/>
        <v>5</v>
      </c>
      <c r="GC658" s="116">
        <f t="shared" si="367"/>
        <v>0.28960000000000002</v>
      </c>
      <c r="GD658" s="116">
        <f t="shared" si="368"/>
        <v>1</v>
      </c>
      <c r="GE658" s="116">
        <f t="shared" si="369"/>
        <v>10</v>
      </c>
    </row>
    <row r="659" spans="164:187" ht="16.5" x14ac:dyDescent="0.2">
      <c r="FH659" s="116">
        <v>654</v>
      </c>
      <c r="FI659" s="116">
        <f t="shared" si="354"/>
        <v>12</v>
      </c>
      <c r="FJ659" s="116">
        <f t="shared" si="370"/>
        <v>9</v>
      </c>
      <c r="FK659" s="116" t="str">
        <f t="shared" si="355"/>
        <v>张郃专属武器-魂珠-2 3级</v>
      </c>
      <c r="FL659" s="116">
        <f t="shared" si="356"/>
        <v>2</v>
      </c>
      <c r="FM659" s="116">
        <f t="shared" si="357"/>
        <v>3</v>
      </c>
      <c r="FN659" s="116" t="str">
        <f t="shared" si="371"/>
        <v>金币</v>
      </c>
      <c r="FO659" s="116">
        <f t="shared" si="372"/>
        <v>4000</v>
      </c>
      <c r="FP659" s="116" t="str">
        <f t="shared" si="373"/>
        <v>专属强化石1</v>
      </c>
      <c r="FQ659" s="116">
        <f t="shared" si="374"/>
        <v>6</v>
      </c>
      <c r="FR659" s="116" t="str">
        <f t="shared" si="375"/>
        <v>专属强化石2</v>
      </c>
      <c r="FS659" s="116">
        <f t="shared" si="376"/>
        <v>2</v>
      </c>
      <c r="FT659" s="116">
        <f t="shared" si="358"/>
        <v>0.19</v>
      </c>
      <c r="FU659" s="116">
        <f t="shared" si="359"/>
        <v>1</v>
      </c>
      <c r="FV659" s="116">
        <f t="shared" si="360"/>
        <v>8</v>
      </c>
      <c r="FW659" s="116">
        <f t="shared" si="361"/>
        <v>0</v>
      </c>
      <c r="FX659" s="116">
        <f t="shared" si="362"/>
        <v>1</v>
      </c>
      <c r="FY659" s="116">
        <f t="shared" si="363"/>
        <v>2</v>
      </c>
      <c r="FZ659" s="116">
        <f t="shared" si="364"/>
        <v>9.6500000000000002E-2</v>
      </c>
      <c r="GA659" s="116">
        <f t="shared" si="365"/>
        <v>1</v>
      </c>
      <c r="GB659" s="116">
        <f t="shared" si="366"/>
        <v>4</v>
      </c>
      <c r="GC659" s="116">
        <f t="shared" si="367"/>
        <v>0.3861</v>
      </c>
      <c r="GD659" s="116">
        <f t="shared" si="368"/>
        <v>1</v>
      </c>
      <c r="GE659" s="116">
        <f t="shared" si="369"/>
        <v>8</v>
      </c>
    </row>
    <row r="660" spans="164:187" ht="16.5" x14ac:dyDescent="0.2">
      <c r="FH660" s="116">
        <v>655</v>
      </c>
      <c r="FI660" s="116">
        <f t="shared" si="354"/>
        <v>13</v>
      </c>
      <c r="FJ660" s="116">
        <f t="shared" si="370"/>
        <v>9</v>
      </c>
      <c r="FK660" s="116" t="str">
        <f t="shared" si="355"/>
        <v>张郃专属武器-魂珠-2 4级</v>
      </c>
      <c r="FL660" s="116">
        <f t="shared" si="356"/>
        <v>2</v>
      </c>
      <c r="FM660" s="116">
        <f t="shared" si="357"/>
        <v>4</v>
      </c>
      <c r="FN660" s="116" t="str">
        <f t="shared" si="371"/>
        <v>金币</v>
      </c>
      <c r="FO660" s="116">
        <f t="shared" si="372"/>
        <v>5000</v>
      </c>
      <c r="FP660" s="116" t="str">
        <f t="shared" si="373"/>
        <v>专属强化石1</v>
      </c>
      <c r="FQ660" s="116">
        <f t="shared" si="374"/>
        <v>6</v>
      </c>
      <c r="FR660" s="116" t="str">
        <f t="shared" si="375"/>
        <v>专属强化石2</v>
      </c>
      <c r="FS660" s="116">
        <f t="shared" si="376"/>
        <v>2</v>
      </c>
      <c r="FT660" s="116">
        <f t="shared" si="358"/>
        <v>0.12</v>
      </c>
      <c r="FU660" s="116">
        <f t="shared" si="359"/>
        <v>1</v>
      </c>
      <c r="FV660" s="116">
        <f t="shared" si="360"/>
        <v>13</v>
      </c>
      <c r="FW660" s="116">
        <f t="shared" si="361"/>
        <v>0</v>
      </c>
      <c r="FX660" s="116">
        <f t="shared" si="362"/>
        <v>1</v>
      </c>
      <c r="FY660" s="116">
        <f t="shared" si="363"/>
        <v>3</v>
      </c>
      <c r="FZ660" s="116">
        <f t="shared" si="364"/>
        <v>5.79E-2</v>
      </c>
      <c r="GA660" s="116">
        <f t="shared" si="365"/>
        <v>1</v>
      </c>
      <c r="GB660" s="116">
        <f t="shared" si="366"/>
        <v>6</v>
      </c>
      <c r="GC660" s="116">
        <f t="shared" si="367"/>
        <v>0.23169999999999999</v>
      </c>
      <c r="GD660" s="116">
        <f t="shared" si="368"/>
        <v>1</v>
      </c>
      <c r="GE660" s="116">
        <f t="shared" si="369"/>
        <v>13</v>
      </c>
    </row>
    <row r="661" spans="164:187" ht="16.5" x14ac:dyDescent="0.2">
      <c r="FH661" s="116">
        <v>656</v>
      </c>
      <c r="FI661" s="116">
        <f t="shared" si="354"/>
        <v>14</v>
      </c>
      <c r="FJ661" s="116">
        <f t="shared" si="370"/>
        <v>9</v>
      </c>
      <c r="FK661" s="116" t="str">
        <f t="shared" si="355"/>
        <v>张郃专属武器-魂珠-2 5级</v>
      </c>
      <c r="FL661" s="116">
        <f t="shared" si="356"/>
        <v>2</v>
      </c>
      <c r="FM661" s="116">
        <f t="shared" si="357"/>
        <v>5</v>
      </c>
      <c r="FN661" s="116" t="str">
        <f t="shared" si="371"/>
        <v>金币</v>
      </c>
      <c r="FO661" s="116">
        <f t="shared" si="372"/>
        <v>6000</v>
      </c>
      <c r="FP661" s="116" t="str">
        <f t="shared" si="373"/>
        <v>专属强化石1</v>
      </c>
      <c r="FQ661" s="116">
        <f t="shared" si="374"/>
        <v>9</v>
      </c>
      <c r="FR661" s="116" t="str">
        <f t="shared" si="375"/>
        <v>专属强化石2</v>
      </c>
      <c r="FS661" s="116">
        <f t="shared" si="376"/>
        <v>3</v>
      </c>
      <c r="FT661" s="116">
        <f t="shared" si="358"/>
        <v>0.11</v>
      </c>
      <c r="FU661" s="116">
        <f t="shared" si="359"/>
        <v>1</v>
      </c>
      <c r="FV661" s="116">
        <f t="shared" si="360"/>
        <v>14</v>
      </c>
      <c r="FW661" s="116">
        <f t="shared" si="361"/>
        <v>0</v>
      </c>
      <c r="FX661" s="116">
        <f t="shared" si="362"/>
        <v>1</v>
      </c>
      <c r="FY661" s="116">
        <f t="shared" si="363"/>
        <v>3</v>
      </c>
      <c r="FZ661" s="116">
        <f t="shared" si="364"/>
        <v>5.4300000000000001E-2</v>
      </c>
      <c r="GA661" s="116">
        <f t="shared" si="365"/>
        <v>1</v>
      </c>
      <c r="GB661" s="116">
        <f t="shared" si="366"/>
        <v>6</v>
      </c>
      <c r="GC661" s="116">
        <f t="shared" si="367"/>
        <v>0.2172</v>
      </c>
      <c r="GD661" s="116">
        <f t="shared" si="368"/>
        <v>1</v>
      </c>
      <c r="GE661" s="116">
        <f t="shared" si="369"/>
        <v>14</v>
      </c>
    </row>
    <row r="662" spans="164:187" ht="16.5" x14ac:dyDescent="0.2">
      <c r="FH662" s="116">
        <v>657</v>
      </c>
      <c r="FI662" s="116">
        <f t="shared" ref="FI662:FI725" si="377">IF(FM662&gt;0,(FL662-1)*9+FM662,0)</f>
        <v>15</v>
      </c>
      <c r="FJ662" s="116">
        <f t="shared" si="370"/>
        <v>9</v>
      </c>
      <c r="FK662" s="116" t="str">
        <f t="shared" ref="FK662:FK725" si="378">INDEX($FC$6:$FC$26,FJ662)&amp;"专属武器-魂珠-"&amp;FL662&amp;" "&amp;FM662&amp;"级"</f>
        <v>张郃专属武器-魂珠-2 6级</v>
      </c>
      <c r="FL662" s="116">
        <f t="shared" ref="FL662:FL725" si="379">INT((FH662-(FJ662-1)*80-1)/10)+1</f>
        <v>2</v>
      </c>
      <c r="FM662" s="116">
        <f t="shared" ref="FM662:FM725" si="380">FH662-(FJ662-1)*80-(FL662-1)*10-1</f>
        <v>6</v>
      </c>
      <c r="FN662" s="116" t="str">
        <f t="shared" si="371"/>
        <v>金币</v>
      </c>
      <c r="FO662" s="116">
        <f t="shared" si="372"/>
        <v>7000</v>
      </c>
      <c r="FP662" s="116" t="str">
        <f t="shared" si="373"/>
        <v>专属强化石1</v>
      </c>
      <c r="FQ662" s="116">
        <f t="shared" si="374"/>
        <v>12</v>
      </c>
      <c r="FR662" s="116" t="str">
        <f t="shared" si="375"/>
        <v>专属强化石2</v>
      </c>
      <c r="FS662" s="116">
        <f t="shared" si="376"/>
        <v>4</v>
      </c>
      <c r="FT662" s="116">
        <f t="shared" ref="FT662:FT725" si="381">IF($FM662&gt;0,INDEX(EJ$6:EJ$77,$FI662),"")</f>
        <v>0.09</v>
      </c>
      <c r="FU662" s="116">
        <f t="shared" ref="FU662:FU725" si="382">IF($FM662&gt;0,INDEX(EK$6:EK$77,$FI662),"")</f>
        <v>1</v>
      </c>
      <c r="FV662" s="116">
        <f t="shared" ref="FV662:FV725" si="383">IF($FM662&gt;0,INDEX(EL$6:EL$77,$FI662),"")</f>
        <v>17</v>
      </c>
      <c r="FW662" s="116">
        <f t="shared" ref="FW662:FW725" si="384">IF($FM662&gt;0,INDEX(EP$6:EP$77,$FI662),"")</f>
        <v>0</v>
      </c>
      <c r="FX662" s="116">
        <f t="shared" ref="FX662:FX725" si="385">IF($FM662&gt;0,INDEX(EQ$6:EQ$77,$FI662),"")</f>
        <v>1</v>
      </c>
      <c r="FY662" s="116">
        <f t="shared" ref="FY662:FY725" si="386">IF($FM662&gt;0,INDEX(ER$6:ER$77,$FI662),"")</f>
        <v>4</v>
      </c>
      <c r="FZ662" s="116">
        <f t="shared" ref="FZ662:FZ725" si="387">IF($FM662&gt;0,INDEX(ES$6:ES$77,$FI662),"")</f>
        <v>4.4600000000000001E-2</v>
      </c>
      <c r="GA662" s="116">
        <f t="shared" ref="GA662:GA725" si="388">IF($FM662&gt;0,INDEX(ET$6:ET$77,$FI662),"")</f>
        <v>1</v>
      </c>
      <c r="GB662" s="116">
        <f t="shared" ref="GB662:GB725" si="389">IF($FM662&gt;0,INDEX(EU$6:EU$77,$FI662),"")</f>
        <v>8</v>
      </c>
      <c r="GC662" s="116">
        <f t="shared" ref="GC662:GC725" si="390">IF($FM662&gt;0,INDEX(EV$6:EV$77,$FI662),"")</f>
        <v>0.1782</v>
      </c>
      <c r="GD662" s="116">
        <f t="shared" ref="GD662:GD725" si="391">IF($FM662&gt;0,INDEX(EW$6:EW$77,$FI662),"")</f>
        <v>1</v>
      </c>
      <c r="GE662" s="116">
        <f t="shared" ref="GE662:GE725" si="392">IF($FM662&gt;0,INDEX(EX$6:EX$77,$FI662),"")</f>
        <v>17</v>
      </c>
    </row>
    <row r="663" spans="164:187" ht="16.5" x14ac:dyDescent="0.2">
      <c r="FH663" s="116">
        <v>658</v>
      </c>
      <c r="FI663" s="116">
        <f t="shared" si="377"/>
        <v>16</v>
      </c>
      <c r="FJ663" s="116">
        <f t="shared" si="370"/>
        <v>9</v>
      </c>
      <c r="FK663" s="116" t="str">
        <f t="shared" si="378"/>
        <v>张郃专属武器-魂珠-2 7级</v>
      </c>
      <c r="FL663" s="116">
        <f t="shared" si="379"/>
        <v>2</v>
      </c>
      <c r="FM663" s="116">
        <f t="shared" si="380"/>
        <v>7</v>
      </c>
      <c r="FN663" s="116" t="str">
        <f t="shared" si="371"/>
        <v>金币</v>
      </c>
      <c r="FO663" s="116">
        <f t="shared" si="372"/>
        <v>8000</v>
      </c>
      <c r="FP663" s="116" t="str">
        <f t="shared" si="373"/>
        <v>专属强化石1</v>
      </c>
      <c r="FQ663" s="116">
        <f t="shared" si="374"/>
        <v>15</v>
      </c>
      <c r="FR663" s="116" t="str">
        <f t="shared" si="375"/>
        <v>专属强化石2</v>
      </c>
      <c r="FS663" s="116">
        <f t="shared" si="376"/>
        <v>5</v>
      </c>
      <c r="FT663" s="116">
        <f t="shared" si="381"/>
        <v>7.0000000000000007E-2</v>
      </c>
      <c r="FU663" s="116">
        <f t="shared" si="382"/>
        <v>1</v>
      </c>
      <c r="FV663" s="116">
        <f t="shared" si="383"/>
        <v>22</v>
      </c>
      <c r="FW663" s="116">
        <f t="shared" si="384"/>
        <v>0</v>
      </c>
      <c r="FX663" s="116">
        <f t="shared" si="385"/>
        <v>1</v>
      </c>
      <c r="FY663" s="116">
        <f t="shared" si="386"/>
        <v>5</v>
      </c>
      <c r="FZ663" s="116">
        <f t="shared" si="387"/>
        <v>3.4500000000000003E-2</v>
      </c>
      <c r="GA663" s="116">
        <f t="shared" si="388"/>
        <v>1</v>
      </c>
      <c r="GB663" s="116">
        <f t="shared" si="389"/>
        <v>10</v>
      </c>
      <c r="GC663" s="116">
        <f t="shared" si="390"/>
        <v>0.13789999999999999</v>
      </c>
      <c r="GD663" s="116">
        <f t="shared" si="391"/>
        <v>1</v>
      </c>
      <c r="GE663" s="116">
        <f t="shared" si="392"/>
        <v>22</v>
      </c>
    </row>
    <row r="664" spans="164:187" ht="16.5" x14ac:dyDescent="0.2">
      <c r="FH664" s="116">
        <v>659</v>
      </c>
      <c r="FI664" s="116">
        <f t="shared" si="377"/>
        <v>17</v>
      </c>
      <c r="FJ664" s="116">
        <f t="shared" si="370"/>
        <v>9</v>
      </c>
      <c r="FK664" s="116" t="str">
        <f t="shared" si="378"/>
        <v>张郃专属武器-魂珠-2 8级</v>
      </c>
      <c r="FL664" s="116">
        <f t="shared" si="379"/>
        <v>2</v>
      </c>
      <c r="FM664" s="116">
        <f t="shared" si="380"/>
        <v>8</v>
      </c>
      <c r="FN664" s="116" t="str">
        <f t="shared" si="371"/>
        <v>金币</v>
      </c>
      <c r="FO664" s="116">
        <f t="shared" si="372"/>
        <v>9000</v>
      </c>
      <c r="FP664" s="116" t="str">
        <f t="shared" si="373"/>
        <v>专属强化石1</v>
      </c>
      <c r="FQ664" s="116">
        <f t="shared" si="374"/>
        <v>18</v>
      </c>
      <c r="FR664" s="116" t="str">
        <f t="shared" si="375"/>
        <v>专属强化石2</v>
      </c>
      <c r="FS664" s="116">
        <f t="shared" si="376"/>
        <v>6</v>
      </c>
      <c r="FT664" s="116">
        <f t="shared" si="381"/>
        <v>0.05</v>
      </c>
      <c r="FU664" s="116">
        <f t="shared" si="382"/>
        <v>1</v>
      </c>
      <c r="FV664" s="116">
        <f t="shared" si="383"/>
        <v>29</v>
      </c>
      <c r="FW664" s="116">
        <f t="shared" si="384"/>
        <v>0</v>
      </c>
      <c r="FX664" s="116">
        <f t="shared" si="385"/>
        <v>1</v>
      </c>
      <c r="FY664" s="116">
        <f t="shared" si="386"/>
        <v>7</v>
      </c>
      <c r="FZ664" s="116">
        <f t="shared" si="387"/>
        <v>2.5600000000000001E-2</v>
      </c>
      <c r="GA664" s="116">
        <f t="shared" si="388"/>
        <v>1</v>
      </c>
      <c r="GB664" s="116">
        <f t="shared" si="389"/>
        <v>14</v>
      </c>
      <c r="GC664" s="116">
        <f t="shared" si="390"/>
        <v>0.1022</v>
      </c>
      <c r="GD664" s="116">
        <f t="shared" si="391"/>
        <v>1</v>
      </c>
      <c r="GE664" s="116">
        <f t="shared" si="392"/>
        <v>29</v>
      </c>
    </row>
    <row r="665" spans="164:187" ht="16.5" x14ac:dyDescent="0.2">
      <c r="FH665" s="116">
        <v>660</v>
      </c>
      <c r="FI665" s="116">
        <f t="shared" si="377"/>
        <v>18</v>
      </c>
      <c r="FJ665" s="116">
        <f t="shared" si="370"/>
        <v>9</v>
      </c>
      <c r="FK665" s="116" t="str">
        <f t="shared" si="378"/>
        <v>张郃专属武器-魂珠-2 9级</v>
      </c>
      <c r="FL665" s="116">
        <f t="shared" si="379"/>
        <v>2</v>
      </c>
      <c r="FM665" s="116">
        <f t="shared" si="380"/>
        <v>9</v>
      </c>
      <c r="FN665" s="116" t="str">
        <f t="shared" si="371"/>
        <v>金币</v>
      </c>
      <c r="FO665" s="116">
        <f t="shared" si="372"/>
        <v>10000</v>
      </c>
      <c r="FP665" s="116" t="str">
        <f t="shared" si="373"/>
        <v>专属强化石1</v>
      </c>
      <c r="FQ665" s="116">
        <f t="shared" si="374"/>
        <v>24</v>
      </c>
      <c r="FR665" s="116" t="str">
        <f t="shared" si="375"/>
        <v>专属强化石2</v>
      </c>
      <c r="FS665" s="116">
        <f t="shared" si="376"/>
        <v>8</v>
      </c>
      <c r="FT665" s="116">
        <f t="shared" si="381"/>
        <v>0.04</v>
      </c>
      <c r="FU665" s="116">
        <f t="shared" si="382"/>
        <v>1</v>
      </c>
      <c r="FV665" s="116">
        <f t="shared" si="383"/>
        <v>36</v>
      </c>
      <c r="FW665" s="116">
        <f t="shared" si="384"/>
        <v>0</v>
      </c>
      <c r="FX665" s="116">
        <f t="shared" si="385"/>
        <v>1</v>
      </c>
      <c r="FY665" s="116">
        <f t="shared" si="386"/>
        <v>8</v>
      </c>
      <c r="FZ665" s="116">
        <f t="shared" si="387"/>
        <v>2.1100000000000001E-2</v>
      </c>
      <c r="GA665" s="116">
        <f t="shared" si="388"/>
        <v>1</v>
      </c>
      <c r="GB665" s="116">
        <f t="shared" si="389"/>
        <v>17</v>
      </c>
      <c r="GC665" s="116">
        <f t="shared" si="390"/>
        <v>8.4199999999999997E-2</v>
      </c>
      <c r="GD665" s="116">
        <f t="shared" si="391"/>
        <v>1</v>
      </c>
      <c r="GE665" s="116">
        <f t="shared" si="392"/>
        <v>36</v>
      </c>
    </row>
    <row r="666" spans="164:187" ht="16.5" x14ac:dyDescent="0.2">
      <c r="FH666" s="116">
        <v>661</v>
      </c>
      <c r="FI666" s="116">
        <f t="shared" si="377"/>
        <v>0</v>
      </c>
      <c r="FJ666" s="116">
        <f t="shared" si="370"/>
        <v>9</v>
      </c>
      <c r="FK666" s="116" t="str">
        <f t="shared" si="378"/>
        <v>张郃专属武器-魂珠-3 0级</v>
      </c>
      <c r="FL666" s="116">
        <f t="shared" si="379"/>
        <v>3</v>
      </c>
      <c r="FM666" s="116">
        <f t="shared" si="380"/>
        <v>0</v>
      </c>
      <c r="FN666" s="116" t="str">
        <f t="shared" si="371"/>
        <v/>
      </c>
      <c r="FO666" s="116" t="str">
        <f t="shared" si="372"/>
        <v/>
      </c>
      <c r="FP666" s="116" t="str">
        <f t="shared" si="373"/>
        <v/>
      </c>
      <c r="FQ666" s="116" t="str">
        <f t="shared" si="374"/>
        <v/>
      </c>
      <c r="FR666" s="116" t="str">
        <f t="shared" si="375"/>
        <v/>
      </c>
      <c r="FS666" s="116" t="str">
        <f t="shared" si="376"/>
        <v/>
      </c>
      <c r="FT666" s="116" t="str">
        <f t="shared" si="381"/>
        <v/>
      </c>
      <c r="FU666" s="116" t="str">
        <f t="shared" si="382"/>
        <v/>
      </c>
      <c r="FV666" s="116" t="str">
        <f t="shared" si="383"/>
        <v/>
      </c>
      <c r="FW666" s="116" t="str">
        <f t="shared" si="384"/>
        <v/>
      </c>
      <c r="FX666" s="116" t="str">
        <f t="shared" si="385"/>
        <v/>
      </c>
      <c r="FY666" s="116" t="str">
        <f t="shared" si="386"/>
        <v/>
      </c>
      <c r="FZ666" s="116" t="str">
        <f t="shared" si="387"/>
        <v/>
      </c>
      <c r="GA666" s="116" t="str">
        <f t="shared" si="388"/>
        <v/>
      </c>
      <c r="GB666" s="116" t="str">
        <f t="shared" si="389"/>
        <v/>
      </c>
      <c r="GC666" s="116" t="str">
        <f t="shared" si="390"/>
        <v/>
      </c>
      <c r="GD666" s="116" t="str">
        <f t="shared" si="391"/>
        <v/>
      </c>
      <c r="GE666" s="116" t="str">
        <f t="shared" si="392"/>
        <v/>
      </c>
    </row>
    <row r="667" spans="164:187" ht="16.5" x14ac:dyDescent="0.2">
      <c r="FH667" s="116">
        <v>662</v>
      </c>
      <c r="FI667" s="116">
        <f t="shared" si="377"/>
        <v>19</v>
      </c>
      <c r="FJ667" s="116">
        <f t="shared" si="370"/>
        <v>9</v>
      </c>
      <c r="FK667" s="116" t="str">
        <f t="shared" si="378"/>
        <v>张郃专属武器-魂珠-3 1级</v>
      </c>
      <c r="FL667" s="116">
        <f t="shared" si="379"/>
        <v>3</v>
      </c>
      <c r="FM667" s="116">
        <f t="shared" si="380"/>
        <v>1</v>
      </c>
      <c r="FN667" s="116" t="str">
        <f t="shared" si="371"/>
        <v>金币</v>
      </c>
      <c r="FO667" s="116">
        <f t="shared" si="372"/>
        <v>3000</v>
      </c>
      <c r="FP667" s="116" t="str">
        <f t="shared" si="373"/>
        <v>专属强化石1</v>
      </c>
      <c r="FQ667" s="116">
        <f t="shared" si="374"/>
        <v>4</v>
      </c>
      <c r="FR667" s="116" t="str">
        <f t="shared" si="375"/>
        <v>专属强化石2</v>
      </c>
      <c r="FS667" s="116">
        <f t="shared" si="376"/>
        <v>2</v>
      </c>
      <c r="FT667" s="116">
        <f t="shared" si="381"/>
        <v>0.23</v>
      </c>
      <c r="FU667" s="116">
        <f t="shared" si="382"/>
        <v>1</v>
      </c>
      <c r="FV667" s="116">
        <f t="shared" si="383"/>
        <v>6</v>
      </c>
      <c r="FW667" s="116">
        <f t="shared" si="384"/>
        <v>0</v>
      </c>
      <c r="FX667" s="116">
        <f t="shared" si="385"/>
        <v>1</v>
      </c>
      <c r="FY667" s="116">
        <f t="shared" si="386"/>
        <v>2</v>
      </c>
      <c r="FZ667" s="116">
        <f t="shared" si="387"/>
        <v>0.1158</v>
      </c>
      <c r="GA667" s="116">
        <f t="shared" si="388"/>
        <v>1</v>
      </c>
      <c r="GB667" s="116">
        <f t="shared" si="389"/>
        <v>3</v>
      </c>
      <c r="GC667" s="116">
        <f t="shared" si="390"/>
        <v>0.46329999999999999</v>
      </c>
      <c r="GD667" s="116">
        <f t="shared" si="391"/>
        <v>1</v>
      </c>
      <c r="GE667" s="116">
        <f t="shared" si="392"/>
        <v>6</v>
      </c>
    </row>
    <row r="668" spans="164:187" ht="16.5" x14ac:dyDescent="0.2">
      <c r="FH668" s="116">
        <v>663</v>
      </c>
      <c r="FI668" s="116">
        <f t="shared" si="377"/>
        <v>20</v>
      </c>
      <c r="FJ668" s="116">
        <f t="shared" si="370"/>
        <v>9</v>
      </c>
      <c r="FK668" s="116" t="str">
        <f t="shared" si="378"/>
        <v>张郃专属武器-魂珠-3 2级</v>
      </c>
      <c r="FL668" s="116">
        <f t="shared" si="379"/>
        <v>3</v>
      </c>
      <c r="FM668" s="116">
        <f t="shared" si="380"/>
        <v>2</v>
      </c>
      <c r="FN668" s="116" t="str">
        <f t="shared" si="371"/>
        <v>金币</v>
      </c>
      <c r="FO668" s="116">
        <f t="shared" si="372"/>
        <v>4000</v>
      </c>
      <c r="FP668" s="116" t="str">
        <f t="shared" si="373"/>
        <v>专属强化石1</v>
      </c>
      <c r="FQ668" s="116">
        <f t="shared" si="374"/>
        <v>4</v>
      </c>
      <c r="FR668" s="116" t="str">
        <f t="shared" si="375"/>
        <v>专属强化石2</v>
      </c>
      <c r="FS668" s="116">
        <f t="shared" si="376"/>
        <v>2</v>
      </c>
      <c r="FT668" s="116">
        <f t="shared" si="381"/>
        <v>0.12</v>
      </c>
      <c r="FU668" s="116">
        <f t="shared" si="382"/>
        <v>1</v>
      </c>
      <c r="FV668" s="116">
        <f t="shared" si="383"/>
        <v>13</v>
      </c>
      <c r="FW668" s="116">
        <f t="shared" si="384"/>
        <v>0</v>
      </c>
      <c r="FX668" s="116">
        <f t="shared" si="385"/>
        <v>1</v>
      </c>
      <c r="FY668" s="116">
        <f t="shared" si="386"/>
        <v>3</v>
      </c>
      <c r="FZ668" s="116">
        <f t="shared" si="387"/>
        <v>5.79E-2</v>
      </c>
      <c r="GA668" s="116">
        <f t="shared" si="388"/>
        <v>1</v>
      </c>
      <c r="GB668" s="116">
        <f t="shared" si="389"/>
        <v>6</v>
      </c>
      <c r="GC668" s="116">
        <f t="shared" si="390"/>
        <v>0.23169999999999999</v>
      </c>
      <c r="GD668" s="116">
        <f t="shared" si="391"/>
        <v>1</v>
      </c>
      <c r="GE668" s="116">
        <f t="shared" si="392"/>
        <v>13</v>
      </c>
    </row>
    <row r="669" spans="164:187" ht="16.5" x14ac:dyDescent="0.2">
      <c r="FH669" s="116">
        <v>664</v>
      </c>
      <c r="FI669" s="116">
        <f t="shared" si="377"/>
        <v>21</v>
      </c>
      <c r="FJ669" s="116">
        <f t="shared" si="370"/>
        <v>9</v>
      </c>
      <c r="FK669" s="116" t="str">
        <f t="shared" si="378"/>
        <v>张郃专属武器-魂珠-3 3级</v>
      </c>
      <c r="FL669" s="116">
        <f t="shared" si="379"/>
        <v>3</v>
      </c>
      <c r="FM669" s="116">
        <f t="shared" si="380"/>
        <v>3</v>
      </c>
      <c r="FN669" s="116" t="str">
        <f t="shared" si="371"/>
        <v>金币</v>
      </c>
      <c r="FO669" s="116">
        <f t="shared" si="372"/>
        <v>5000</v>
      </c>
      <c r="FP669" s="116" t="str">
        <f t="shared" si="373"/>
        <v>专属强化石1</v>
      </c>
      <c r="FQ669" s="116">
        <f t="shared" si="374"/>
        <v>6</v>
      </c>
      <c r="FR669" s="116" t="str">
        <f t="shared" si="375"/>
        <v>专属强化石2</v>
      </c>
      <c r="FS669" s="116">
        <f t="shared" si="376"/>
        <v>3</v>
      </c>
      <c r="FT669" s="116">
        <f t="shared" si="381"/>
        <v>0.12</v>
      </c>
      <c r="FU669" s="116">
        <f t="shared" si="382"/>
        <v>1</v>
      </c>
      <c r="FV669" s="116">
        <f t="shared" si="383"/>
        <v>13</v>
      </c>
      <c r="FW669" s="116">
        <f t="shared" si="384"/>
        <v>0</v>
      </c>
      <c r="FX669" s="116">
        <f t="shared" si="385"/>
        <v>1</v>
      </c>
      <c r="FY669" s="116">
        <f t="shared" si="386"/>
        <v>3</v>
      </c>
      <c r="FZ669" s="116">
        <f t="shared" si="387"/>
        <v>5.79E-2</v>
      </c>
      <c r="GA669" s="116">
        <f t="shared" si="388"/>
        <v>1</v>
      </c>
      <c r="GB669" s="116">
        <f t="shared" si="389"/>
        <v>6</v>
      </c>
      <c r="GC669" s="116">
        <f t="shared" si="390"/>
        <v>0.23169999999999999</v>
      </c>
      <c r="GD669" s="116">
        <f t="shared" si="391"/>
        <v>1</v>
      </c>
      <c r="GE669" s="116">
        <f t="shared" si="392"/>
        <v>13</v>
      </c>
    </row>
    <row r="670" spans="164:187" ht="16.5" x14ac:dyDescent="0.2">
      <c r="FH670" s="116">
        <v>665</v>
      </c>
      <c r="FI670" s="116">
        <f t="shared" si="377"/>
        <v>22</v>
      </c>
      <c r="FJ670" s="116">
        <f t="shared" si="370"/>
        <v>9</v>
      </c>
      <c r="FK670" s="116" t="str">
        <f t="shared" si="378"/>
        <v>张郃专属武器-魂珠-3 4级</v>
      </c>
      <c r="FL670" s="116">
        <f t="shared" si="379"/>
        <v>3</v>
      </c>
      <c r="FM670" s="116">
        <f t="shared" si="380"/>
        <v>4</v>
      </c>
      <c r="FN670" s="116" t="str">
        <f t="shared" si="371"/>
        <v>金币</v>
      </c>
      <c r="FO670" s="116">
        <f t="shared" si="372"/>
        <v>6000</v>
      </c>
      <c r="FP670" s="116" t="str">
        <f t="shared" si="373"/>
        <v>专属强化石1</v>
      </c>
      <c r="FQ670" s="116">
        <f t="shared" si="374"/>
        <v>6</v>
      </c>
      <c r="FR670" s="116" t="str">
        <f t="shared" si="375"/>
        <v>专属强化石2</v>
      </c>
      <c r="FS670" s="116">
        <f t="shared" si="376"/>
        <v>3</v>
      </c>
      <c r="FT670" s="116">
        <f t="shared" si="381"/>
        <v>7.0000000000000007E-2</v>
      </c>
      <c r="FU670" s="116">
        <f t="shared" si="382"/>
        <v>1</v>
      </c>
      <c r="FV670" s="116">
        <f t="shared" si="383"/>
        <v>22</v>
      </c>
      <c r="FW670" s="116">
        <f t="shared" si="384"/>
        <v>0</v>
      </c>
      <c r="FX670" s="116">
        <f t="shared" si="385"/>
        <v>1</v>
      </c>
      <c r="FY670" s="116">
        <f t="shared" si="386"/>
        <v>5</v>
      </c>
      <c r="FZ670" s="116">
        <f t="shared" si="387"/>
        <v>3.4700000000000002E-2</v>
      </c>
      <c r="GA670" s="116">
        <f t="shared" si="388"/>
        <v>1</v>
      </c>
      <c r="GB670" s="116">
        <f t="shared" si="389"/>
        <v>10</v>
      </c>
      <c r="GC670" s="116">
        <f t="shared" si="390"/>
        <v>0.13900000000000001</v>
      </c>
      <c r="GD670" s="116">
        <f t="shared" si="391"/>
        <v>1</v>
      </c>
      <c r="GE670" s="116">
        <f t="shared" si="392"/>
        <v>22</v>
      </c>
    </row>
    <row r="671" spans="164:187" ht="16.5" x14ac:dyDescent="0.2">
      <c r="FH671" s="116">
        <v>666</v>
      </c>
      <c r="FI671" s="116">
        <f t="shared" si="377"/>
        <v>23</v>
      </c>
      <c r="FJ671" s="116">
        <f t="shared" si="370"/>
        <v>9</v>
      </c>
      <c r="FK671" s="116" t="str">
        <f t="shared" si="378"/>
        <v>张郃专属武器-魂珠-3 5级</v>
      </c>
      <c r="FL671" s="116">
        <f t="shared" si="379"/>
        <v>3</v>
      </c>
      <c r="FM671" s="116">
        <f t="shared" si="380"/>
        <v>5</v>
      </c>
      <c r="FN671" s="116" t="str">
        <f t="shared" si="371"/>
        <v>金币</v>
      </c>
      <c r="FO671" s="116">
        <f t="shared" si="372"/>
        <v>7000</v>
      </c>
      <c r="FP671" s="116" t="str">
        <f t="shared" si="373"/>
        <v>专属强化石1</v>
      </c>
      <c r="FQ671" s="116">
        <f t="shared" si="374"/>
        <v>8</v>
      </c>
      <c r="FR671" s="116" t="str">
        <f t="shared" si="375"/>
        <v>专属强化石2</v>
      </c>
      <c r="FS671" s="116">
        <f t="shared" si="376"/>
        <v>4</v>
      </c>
      <c r="FT671" s="116">
        <f t="shared" si="381"/>
        <v>0.06</v>
      </c>
      <c r="FU671" s="116">
        <f t="shared" si="382"/>
        <v>1</v>
      </c>
      <c r="FV671" s="116">
        <f t="shared" si="383"/>
        <v>26</v>
      </c>
      <c r="FW671" s="116">
        <f t="shared" si="384"/>
        <v>0</v>
      </c>
      <c r="FX671" s="116">
        <f t="shared" si="385"/>
        <v>1</v>
      </c>
      <c r="FY671" s="116">
        <f t="shared" si="386"/>
        <v>6</v>
      </c>
      <c r="FZ671" s="116">
        <f t="shared" si="387"/>
        <v>2.9000000000000001E-2</v>
      </c>
      <c r="GA671" s="116">
        <f t="shared" si="388"/>
        <v>1</v>
      </c>
      <c r="GB671" s="116">
        <f t="shared" si="389"/>
        <v>12</v>
      </c>
      <c r="GC671" s="116">
        <f t="shared" si="390"/>
        <v>0.1158</v>
      </c>
      <c r="GD671" s="116">
        <f t="shared" si="391"/>
        <v>1</v>
      </c>
      <c r="GE671" s="116">
        <f t="shared" si="392"/>
        <v>26</v>
      </c>
    </row>
    <row r="672" spans="164:187" ht="16.5" x14ac:dyDescent="0.2">
      <c r="FH672" s="116">
        <v>667</v>
      </c>
      <c r="FI672" s="116">
        <f t="shared" si="377"/>
        <v>24</v>
      </c>
      <c r="FJ672" s="116">
        <f t="shared" si="370"/>
        <v>9</v>
      </c>
      <c r="FK672" s="116" t="str">
        <f t="shared" si="378"/>
        <v>张郃专属武器-魂珠-3 6级</v>
      </c>
      <c r="FL672" s="116">
        <f t="shared" si="379"/>
        <v>3</v>
      </c>
      <c r="FM672" s="116">
        <f t="shared" si="380"/>
        <v>6</v>
      </c>
      <c r="FN672" s="116" t="str">
        <f t="shared" si="371"/>
        <v>金币</v>
      </c>
      <c r="FO672" s="116">
        <f t="shared" si="372"/>
        <v>8000</v>
      </c>
      <c r="FP672" s="116" t="str">
        <f t="shared" si="373"/>
        <v>专属强化石1</v>
      </c>
      <c r="FQ672" s="116">
        <f t="shared" si="374"/>
        <v>10</v>
      </c>
      <c r="FR672" s="116" t="str">
        <f t="shared" si="375"/>
        <v>专属强化石2</v>
      </c>
      <c r="FS672" s="116">
        <f t="shared" si="376"/>
        <v>5</v>
      </c>
      <c r="FT672" s="116">
        <f t="shared" si="381"/>
        <v>0.04</v>
      </c>
      <c r="FU672" s="116">
        <f t="shared" si="382"/>
        <v>1</v>
      </c>
      <c r="FV672" s="116">
        <f t="shared" si="383"/>
        <v>34</v>
      </c>
      <c r="FW672" s="116">
        <f t="shared" si="384"/>
        <v>0</v>
      </c>
      <c r="FX672" s="116">
        <f t="shared" si="385"/>
        <v>1</v>
      </c>
      <c r="FY672" s="116">
        <f t="shared" si="386"/>
        <v>8</v>
      </c>
      <c r="FZ672" s="116">
        <f t="shared" si="387"/>
        <v>2.23E-2</v>
      </c>
      <c r="GA672" s="116">
        <f t="shared" si="388"/>
        <v>1</v>
      </c>
      <c r="GB672" s="116">
        <f t="shared" si="389"/>
        <v>16</v>
      </c>
      <c r="GC672" s="116">
        <f t="shared" si="390"/>
        <v>8.9099999999999999E-2</v>
      </c>
      <c r="GD672" s="116">
        <f t="shared" si="391"/>
        <v>1</v>
      </c>
      <c r="GE672" s="116">
        <f t="shared" si="392"/>
        <v>34</v>
      </c>
    </row>
    <row r="673" spans="164:187" ht="16.5" x14ac:dyDescent="0.2">
      <c r="FH673" s="116">
        <v>668</v>
      </c>
      <c r="FI673" s="116">
        <f t="shared" si="377"/>
        <v>25</v>
      </c>
      <c r="FJ673" s="116">
        <f t="shared" si="370"/>
        <v>9</v>
      </c>
      <c r="FK673" s="116" t="str">
        <f t="shared" si="378"/>
        <v>张郃专属武器-魂珠-3 7级</v>
      </c>
      <c r="FL673" s="116">
        <f t="shared" si="379"/>
        <v>3</v>
      </c>
      <c r="FM673" s="116">
        <f t="shared" si="380"/>
        <v>7</v>
      </c>
      <c r="FN673" s="116" t="str">
        <f t="shared" si="371"/>
        <v>金币</v>
      </c>
      <c r="FO673" s="116">
        <f t="shared" si="372"/>
        <v>9000</v>
      </c>
      <c r="FP673" s="116" t="str">
        <f t="shared" si="373"/>
        <v>专属强化石1</v>
      </c>
      <c r="FQ673" s="116">
        <f t="shared" si="374"/>
        <v>12</v>
      </c>
      <c r="FR673" s="116" t="str">
        <f t="shared" si="375"/>
        <v>专属强化石2</v>
      </c>
      <c r="FS673" s="116">
        <f t="shared" si="376"/>
        <v>6</v>
      </c>
      <c r="FT673" s="116">
        <f t="shared" si="381"/>
        <v>0.03</v>
      </c>
      <c r="FU673" s="116">
        <f t="shared" si="382"/>
        <v>1</v>
      </c>
      <c r="FV673" s="116">
        <f t="shared" si="383"/>
        <v>45</v>
      </c>
      <c r="FW673" s="116">
        <f t="shared" si="384"/>
        <v>0</v>
      </c>
      <c r="FX673" s="116">
        <f t="shared" si="385"/>
        <v>1</v>
      </c>
      <c r="FY673" s="116">
        <f t="shared" si="386"/>
        <v>11</v>
      </c>
      <c r="FZ673" s="116">
        <f t="shared" si="387"/>
        <v>1.6500000000000001E-2</v>
      </c>
      <c r="GA673" s="116">
        <f t="shared" si="388"/>
        <v>1</v>
      </c>
      <c r="GB673" s="116">
        <f t="shared" si="389"/>
        <v>21</v>
      </c>
      <c r="GC673" s="116">
        <f t="shared" si="390"/>
        <v>6.6199999999999995E-2</v>
      </c>
      <c r="GD673" s="116">
        <f t="shared" si="391"/>
        <v>1</v>
      </c>
      <c r="GE673" s="116">
        <f t="shared" si="392"/>
        <v>45</v>
      </c>
    </row>
    <row r="674" spans="164:187" ht="16.5" x14ac:dyDescent="0.2">
      <c r="FH674" s="116">
        <v>669</v>
      </c>
      <c r="FI674" s="116">
        <f t="shared" si="377"/>
        <v>26</v>
      </c>
      <c r="FJ674" s="116">
        <f t="shared" si="370"/>
        <v>9</v>
      </c>
      <c r="FK674" s="116" t="str">
        <f t="shared" si="378"/>
        <v>张郃专属武器-魂珠-3 8级</v>
      </c>
      <c r="FL674" s="116">
        <f t="shared" si="379"/>
        <v>3</v>
      </c>
      <c r="FM674" s="116">
        <f t="shared" si="380"/>
        <v>8</v>
      </c>
      <c r="FN674" s="116" t="str">
        <f t="shared" si="371"/>
        <v>金币</v>
      </c>
      <c r="FO674" s="116">
        <f t="shared" si="372"/>
        <v>10000</v>
      </c>
      <c r="FP674" s="116" t="str">
        <f t="shared" si="373"/>
        <v>专属强化石1</v>
      </c>
      <c r="FQ674" s="116">
        <f t="shared" si="374"/>
        <v>16</v>
      </c>
      <c r="FR674" s="116" t="str">
        <f t="shared" si="375"/>
        <v>专属强化石2</v>
      </c>
      <c r="FS674" s="116">
        <f t="shared" si="376"/>
        <v>8</v>
      </c>
      <c r="FT674" s="116">
        <f t="shared" si="381"/>
        <v>0.03</v>
      </c>
      <c r="FU674" s="116">
        <f t="shared" si="382"/>
        <v>1</v>
      </c>
      <c r="FV674" s="116">
        <f t="shared" si="383"/>
        <v>55</v>
      </c>
      <c r="FW674" s="116">
        <f t="shared" si="384"/>
        <v>0</v>
      </c>
      <c r="FX674" s="116">
        <f t="shared" si="385"/>
        <v>1</v>
      </c>
      <c r="FY674" s="116">
        <f t="shared" si="386"/>
        <v>13</v>
      </c>
      <c r="FZ674" s="116">
        <f t="shared" si="387"/>
        <v>1.3599999999999999E-2</v>
      </c>
      <c r="GA674" s="116">
        <f t="shared" si="388"/>
        <v>1</v>
      </c>
      <c r="GB674" s="116">
        <f t="shared" si="389"/>
        <v>26</v>
      </c>
      <c r="GC674" s="116">
        <f t="shared" si="390"/>
        <v>5.45E-2</v>
      </c>
      <c r="GD674" s="116">
        <f t="shared" si="391"/>
        <v>1</v>
      </c>
      <c r="GE674" s="116">
        <f t="shared" si="392"/>
        <v>55</v>
      </c>
    </row>
    <row r="675" spans="164:187" ht="16.5" x14ac:dyDescent="0.2">
      <c r="FH675" s="116">
        <v>670</v>
      </c>
      <c r="FI675" s="116">
        <f t="shared" si="377"/>
        <v>27</v>
      </c>
      <c r="FJ675" s="116">
        <f t="shared" si="370"/>
        <v>9</v>
      </c>
      <c r="FK675" s="116" t="str">
        <f t="shared" si="378"/>
        <v>张郃专属武器-魂珠-3 9级</v>
      </c>
      <c r="FL675" s="116">
        <f t="shared" si="379"/>
        <v>3</v>
      </c>
      <c r="FM675" s="116">
        <f t="shared" si="380"/>
        <v>9</v>
      </c>
      <c r="FN675" s="116" t="str">
        <f t="shared" si="371"/>
        <v>金币</v>
      </c>
      <c r="FO675" s="116">
        <f t="shared" si="372"/>
        <v>11000</v>
      </c>
      <c r="FP675" s="116" t="str">
        <f t="shared" si="373"/>
        <v>专属强化石1</v>
      </c>
      <c r="FQ675" s="116">
        <f t="shared" si="374"/>
        <v>20</v>
      </c>
      <c r="FR675" s="116" t="str">
        <f t="shared" si="375"/>
        <v>专属强化石2</v>
      </c>
      <c r="FS675" s="116">
        <f t="shared" si="376"/>
        <v>10</v>
      </c>
      <c r="FT675" s="116">
        <f t="shared" si="381"/>
        <v>0.02</v>
      </c>
      <c r="FU675" s="116">
        <f t="shared" si="382"/>
        <v>1</v>
      </c>
      <c r="FV675" s="116">
        <f t="shared" si="383"/>
        <v>71</v>
      </c>
      <c r="FW675" s="116">
        <f t="shared" si="384"/>
        <v>0</v>
      </c>
      <c r="FX675" s="116">
        <f t="shared" si="385"/>
        <v>1</v>
      </c>
      <c r="FY675" s="116">
        <f t="shared" si="386"/>
        <v>17</v>
      </c>
      <c r="FZ675" s="116">
        <f t="shared" si="387"/>
        <v>1.0500000000000001E-2</v>
      </c>
      <c r="GA675" s="116">
        <f t="shared" si="388"/>
        <v>1</v>
      </c>
      <c r="GB675" s="116">
        <f t="shared" si="389"/>
        <v>33</v>
      </c>
      <c r="GC675" s="116">
        <f t="shared" si="390"/>
        <v>4.2099999999999999E-2</v>
      </c>
      <c r="GD675" s="116">
        <f t="shared" si="391"/>
        <v>1</v>
      </c>
      <c r="GE675" s="116">
        <f t="shared" si="392"/>
        <v>71</v>
      </c>
    </row>
    <row r="676" spans="164:187" ht="16.5" x14ac:dyDescent="0.2">
      <c r="FH676" s="116">
        <v>671</v>
      </c>
      <c r="FI676" s="116">
        <f t="shared" si="377"/>
        <v>0</v>
      </c>
      <c r="FJ676" s="116">
        <f t="shared" si="370"/>
        <v>9</v>
      </c>
      <c r="FK676" s="116" t="str">
        <f t="shared" si="378"/>
        <v>张郃专属武器-魂珠-4 0级</v>
      </c>
      <c r="FL676" s="116">
        <f t="shared" si="379"/>
        <v>4</v>
      </c>
      <c r="FM676" s="116">
        <f t="shared" si="380"/>
        <v>0</v>
      </c>
      <c r="FN676" s="116" t="str">
        <f t="shared" si="371"/>
        <v/>
      </c>
      <c r="FO676" s="116" t="str">
        <f t="shared" si="372"/>
        <v/>
      </c>
      <c r="FP676" s="116" t="str">
        <f t="shared" si="373"/>
        <v/>
      </c>
      <c r="FQ676" s="116" t="str">
        <f t="shared" si="374"/>
        <v/>
      </c>
      <c r="FR676" s="116" t="str">
        <f t="shared" si="375"/>
        <v/>
      </c>
      <c r="FS676" s="116" t="str">
        <f t="shared" si="376"/>
        <v/>
      </c>
      <c r="FT676" s="116" t="str">
        <f t="shared" si="381"/>
        <v/>
      </c>
      <c r="FU676" s="116" t="str">
        <f t="shared" si="382"/>
        <v/>
      </c>
      <c r="FV676" s="116" t="str">
        <f t="shared" si="383"/>
        <v/>
      </c>
      <c r="FW676" s="116" t="str">
        <f t="shared" si="384"/>
        <v/>
      </c>
      <c r="FX676" s="116" t="str">
        <f t="shared" si="385"/>
        <v/>
      </c>
      <c r="FY676" s="116" t="str">
        <f t="shared" si="386"/>
        <v/>
      </c>
      <c r="FZ676" s="116" t="str">
        <f t="shared" si="387"/>
        <v/>
      </c>
      <c r="GA676" s="116" t="str">
        <f t="shared" si="388"/>
        <v/>
      </c>
      <c r="GB676" s="116" t="str">
        <f t="shared" si="389"/>
        <v/>
      </c>
      <c r="GC676" s="116" t="str">
        <f t="shared" si="390"/>
        <v/>
      </c>
      <c r="GD676" s="116" t="str">
        <f t="shared" si="391"/>
        <v/>
      </c>
      <c r="GE676" s="116" t="str">
        <f t="shared" si="392"/>
        <v/>
      </c>
    </row>
    <row r="677" spans="164:187" ht="16.5" x14ac:dyDescent="0.2">
      <c r="FH677" s="116">
        <v>672</v>
      </c>
      <c r="FI677" s="116">
        <f t="shared" si="377"/>
        <v>28</v>
      </c>
      <c r="FJ677" s="116">
        <f t="shared" si="370"/>
        <v>9</v>
      </c>
      <c r="FK677" s="116" t="str">
        <f t="shared" si="378"/>
        <v>张郃专属武器-魂珠-4 1级</v>
      </c>
      <c r="FL677" s="116">
        <f t="shared" si="379"/>
        <v>4</v>
      </c>
      <c r="FM677" s="116">
        <f t="shared" si="380"/>
        <v>1</v>
      </c>
      <c r="FN677" s="116" t="str">
        <f t="shared" si="371"/>
        <v>金币</v>
      </c>
      <c r="FO677" s="116">
        <f t="shared" si="372"/>
        <v>4000</v>
      </c>
      <c r="FP677" s="116" t="str">
        <f t="shared" si="373"/>
        <v>专属强化石2</v>
      </c>
      <c r="FQ677" s="116">
        <f t="shared" si="374"/>
        <v>3</v>
      </c>
      <c r="FR677" s="116" t="str">
        <f t="shared" si="375"/>
        <v>专属强化石3</v>
      </c>
      <c r="FS677" s="116">
        <f t="shared" si="376"/>
        <v>1</v>
      </c>
      <c r="FT677" s="116">
        <f t="shared" si="381"/>
        <v>0.19</v>
      </c>
      <c r="FU677" s="116">
        <f t="shared" si="382"/>
        <v>1</v>
      </c>
      <c r="FV677" s="116">
        <f t="shared" si="383"/>
        <v>8</v>
      </c>
      <c r="FW677" s="116">
        <f t="shared" si="384"/>
        <v>0</v>
      </c>
      <c r="FX677" s="116">
        <f t="shared" si="385"/>
        <v>1</v>
      </c>
      <c r="FY677" s="116">
        <f t="shared" si="386"/>
        <v>2</v>
      </c>
      <c r="FZ677" s="116">
        <f t="shared" si="387"/>
        <v>9.2600000000000002E-2</v>
      </c>
      <c r="GA677" s="116">
        <f t="shared" si="388"/>
        <v>1</v>
      </c>
      <c r="GB677" s="116">
        <f t="shared" si="389"/>
        <v>4</v>
      </c>
      <c r="GC677" s="116">
        <f t="shared" si="390"/>
        <v>0.37019999999999997</v>
      </c>
      <c r="GD677" s="116">
        <f t="shared" si="391"/>
        <v>1</v>
      </c>
      <c r="GE677" s="116">
        <f t="shared" si="392"/>
        <v>8</v>
      </c>
    </row>
    <row r="678" spans="164:187" ht="16.5" x14ac:dyDescent="0.2">
      <c r="FH678" s="116">
        <v>673</v>
      </c>
      <c r="FI678" s="116">
        <f t="shared" si="377"/>
        <v>29</v>
      </c>
      <c r="FJ678" s="116">
        <f t="shared" si="370"/>
        <v>9</v>
      </c>
      <c r="FK678" s="116" t="str">
        <f t="shared" si="378"/>
        <v>张郃专属武器-魂珠-4 2级</v>
      </c>
      <c r="FL678" s="116">
        <f t="shared" si="379"/>
        <v>4</v>
      </c>
      <c r="FM678" s="116">
        <f t="shared" si="380"/>
        <v>2</v>
      </c>
      <c r="FN678" s="116" t="str">
        <f t="shared" si="371"/>
        <v>金币</v>
      </c>
      <c r="FO678" s="116">
        <f t="shared" si="372"/>
        <v>5000</v>
      </c>
      <c r="FP678" s="116" t="str">
        <f t="shared" si="373"/>
        <v>专属强化石2</v>
      </c>
      <c r="FQ678" s="116">
        <f t="shared" si="374"/>
        <v>3</v>
      </c>
      <c r="FR678" s="116" t="str">
        <f t="shared" si="375"/>
        <v>专属强化石3</v>
      </c>
      <c r="FS678" s="116">
        <f t="shared" si="376"/>
        <v>1</v>
      </c>
      <c r="FT678" s="116">
        <f t="shared" si="381"/>
        <v>0.09</v>
      </c>
      <c r="FU678" s="116">
        <f t="shared" si="382"/>
        <v>1</v>
      </c>
      <c r="FV678" s="116">
        <f t="shared" si="383"/>
        <v>16</v>
      </c>
      <c r="FW678" s="116">
        <f t="shared" si="384"/>
        <v>0</v>
      </c>
      <c r="FX678" s="116">
        <f t="shared" si="385"/>
        <v>1</v>
      </c>
      <c r="FY678" s="116">
        <f t="shared" si="386"/>
        <v>4</v>
      </c>
      <c r="FZ678" s="116">
        <f t="shared" si="387"/>
        <v>4.6300000000000001E-2</v>
      </c>
      <c r="GA678" s="116">
        <f t="shared" si="388"/>
        <v>1</v>
      </c>
      <c r="GB678" s="116">
        <f t="shared" si="389"/>
        <v>8</v>
      </c>
      <c r="GC678" s="116">
        <f t="shared" si="390"/>
        <v>0.18509999999999999</v>
      </c>
      <c r="GD678" s="116">
        <f t="shared" si="391"/>
        <v>1</v>
      </c>
      <c r="GE678" s="116">
        <f t="shared" si="392"/>
        <v>16</v>
      </c>
    </row>
    <row r="679" spans="164:187" ht="16.5" x14ac:dyDescent="0.2">
      <c r="FH679" s="116">
        <v>674</v>
      </c>
      <c r="FI679" s="116">
        <f t="shared" si="377"/>
        <v>30</v>
      </c>
      <c r="FJ679" s="116">
        <f t="shared" si="370"/>
        <v>9</v>
      </c>
      <c r="FK679" s="116" t="str">
        <f t="shared" si="378"/>
        <v>张郃专属武器-魂珠-4 3级</v>
      </c>
      <c r="FL679" s="116">
        <f t="shared" si="379"/>
        <v>4</v>
      </c>
      <c r="FM679" s="116">
        <f t="shared" si="380"/>
        <v>3</v>
      </c>
      <c r="FN679" s="116" t="str">
        <f t="shared" si="371"/>
        <v>金币</v>
      </c>
      <c r="FO679" s="116">
        <f t="shared" si="372"/>
        <v>6000</v>
      </c>
      <c r="FP679" s="116" t="str">
        <f t="shared" si="373"/>
        <v>专属强化石2</v>
      </c>
      <c r="FQ679" s="116">
        <f t="shared" si="374"/>
        <v>3</v>
      </c>
      <c r="FR679" s="116" t="str">
        <f t="shared" si="375"/>
        <v>专属强化石3</v>
      </c>
      <c r="FS679" s="116">
        <f t="shared" si="376"/>
        <v>1</v>
      </c>
      <c r="FT679" s="116">
        <f t="shared" si="381"/>
        <v>0.06</v>
      </c>
      <c r="FU679" s="116">
        <f t="shared" si="382"/>
        <v>1</v>
      </c>
      <c r="FV679" s="116">
        <f t="shared" si="383"/>
        <v>24</v>
      </c>
      <c r="FW679" s="116">
        <f t="shared" si="384"/>
        <v>0</v>
      </c>
      <c r="FX679" s="116">
        <f t="shared" si="385"/>
        <v>1</v>
      </c>
      <c r="FY679" s="116">
        <f t="shared" si="386"/>
        <v>6</v>
      </c>
      <c r="FZ679" s="116">
        <f t="shared" si="387"/>
        <v>3.09E-2</v>
      </c>
      <c r="GA679" s="116">
        <f t="shared" si="388"/>
        <v>1</v>
      </c>
      <c r="GB679" s="116">
        <f t="shared" si="389"/>
        <v>11</v>
      </c>
      <c r="GC679" s="116">
        <f t="shared" si="390"/>
        <v>0.1234</v>
      </c>
      <c r="GD679" s="116">
        <f t="shared" si="391"/>
        <v>1</v>
      </c>
      <c r="GE679" s="116">
        <f t="shared" si="392"/>
        <v>24</v>
      </c>
    </row>
    <row r="680" spans="164:187" ht="16.5" x14ac:dyDescent="0.2">
      <c r="FH680" s="116">
        <v>675</v>
      </c>
      <c r="FI680" s="116">
        <f t="shared" si="377"/>
        <v>31</v>
      </c>
      <c r="FJ680" s="116">
        <f t="shared" si="370"/>
        <v>9</v>
      </c>
      <c r="FK680" s="116" t="str">
        <f t="shared" si="378"/>
        <v>张郃专属武器-魂珠-4 4级</v>
      </c>
      <c r="FL680" s="116">
        <f t="shared" si="379"/>
        <v>4</v>
      </c>
      <c r="FM680" s="116">
        <f t="shared" si="380"/>
        <v>4</v>
      </c>
      <c r="FN680" s="116" t="str">
        <f t="shared" si="371"/>
        <v>金币</v>
      </c>
      <c r="FO680" s="116">
        <f t="shared" si="372"/>
        <v>7000</v>
      </c>
      <c r="FP680" s="116" t="str">
        <f t="shared" si="373"/>
        <v>专属强化石2</v>
      </c>
      <c r="FQ680" s="116">
        <f t="shared" si="374"/>
        <v>6</v>
      </c>
      <c r="FR680" s="116" t="str">
        <f t="shared" si="375"/>
        <v>专属强化石3</v>
      </c>
      <c r="FS680" s="116">
        <f t="shared" si="376"/>
        <v>2</v>
      </c>
      <c r="FT680" s="116">
        <f t="shared" si="381"/>
        <v>7.0000000000000007E-2</v>
      </c>
      <c r="FU680" s="116">
        <f t="shared" si="382"/>
        <v>1</v>
      </c>
      <c r="FV680" s="116">
        <f t="shared" si="383"/>
        <v>20</v>
      </c>
      <c r="FW680" s="116">
        <f t="shared" si="384"/>
        <v>0</v>
      </c>
      <c r="FX680" s="116">
        <f t="shared" si="385"/>
        <v>1</v>
      </c>
      <c r="FY680" s="116">
        <f t="shared" si="386"/>
        <v>5</v>
      </c>
      <c r="FZ680" s="116">
        <f t="shared" si="387"/>
        <v>3.6999999999999998E-2</v>
      </c>
      <c r="GA680" s="116">
        <f t="shared" si="388"/>
        <v>1</v>
      </c>
      <c r="GB680" s="116">
        <f t="shared" si="389"/>
        <v>9</v>
      </c>
      <c r="GC680" s="116">
        <f t="shared" si="390"/>
        <v>0.14810000000000001</v>
      </c>
      <c r="GD680" s="116">
        <f t="shared" si="391"/>
        <v>1</v>
      </c>
      <c r="GE680" s="116">
        <f t="shared" si="392"/>
        <v>20</v>
      </c>
    </row>
    <row r="681" spans="164:187" ht="16.5" x14ac:dyDescent="0.2">
      <c r="FH681" s="116">
        <v>676</v>
      </c>
      <c r="FI681" s="116">
        <f t="shared" si="377"/>
        <v>32</v>
      </c>
      <c r="FJ681" s="116">
        <f t="shared" si="370"/>
        <v>9</v>
      </c>
      <c r="FK681" s="116" t="str">
        <f t="shared" si="378"/>
        <v>张郃专属武器-魂珠-4 5级</v>
      </c>
      <c r="FL681" s="116">
        <f t="shared" si="379"/>
        <v>4</v>
      </c>
      <c r="FM681" s="116">
        <f t="shared" si="380"/>
        <v>5</v>
      </c>
      <c r="FN681" s="116" t="str">
        <f t="shared" si="371"/>
        <v>金币</v>
      </c>
      <c r="FO681" s="116">
        <f t="shared" si="372"/>
        <v>8000</v>
      </c>
      <c r="FP681" s="116" t="str">
        <f t="shared" si="373"/>
        <v>专属强化石2</v>
      </c>
      <c r="FQ681" s="116">
        <f t="shared" si="374"/>
        <v>6</v>
      </c>
      <c r="FR681" s="116" t="str">
        <f t="shared" si="375"/>
        <v>专属强化石3</v>
      </c>
      <c r="FS681" s="116">
        <f t="shared" si="376"/>
        <v>2</v>
      </c>
      <c r="FT681" s="116">
        <f t="shared" si="381"/>
        <v>0.05</v>
      </c>
      <c r="FU681" s="116">
        <f t="shared" si="382"/>
        <v>1</v>
      </c>
      <c r="FV681" s="116">
        <f t="shared" si="383"/>
        <v>32</v>
      </c>
      <c r="FW681" s="116">
        <f t="shared" si="384"/>
        <v>0</v>
      </c>
      <c r="FX681" s="116">
        <f t="shared" si="385"/>
        <v>1</v>
      </c>
      <c r="FY681" s="116">
        <f t="shared" si="386"/>
        <v>8</v>
      </c>
      <c r="FZ681" s="116">
        <f t="shared" si="387"/>
        <v>2.3099999999999999E-2</v>
      </c>
      <c r="GA681" s="116">
        <f t="shared" si="388"/>
        <v>1</v>
      </c>
      <c r="GB681" s="116">
        <f t="shared" si="389"/>
        <v>15</v>
      </c>
      <c r="GC681" s="116">
        <f t="shared" si="390"/>
        <v>9.2600000000000002E-2</v>
      </c>
      <c r="GD681" s="116">
        <f t="shared" si="391"/>
        <v>1</v>
      </c>
      <c r="GE681" s="116">
        <f t="shared" si="392"/>
        <v>32</v>
      </c>
    </row>
    <row r="682" spans="164:187" ht="16.5" x14ac:dyDescent="0.2">
      <c r="FH682" s="116">
        <v>677</v>
      </c>
      <c r="FI682" s="116">
        <f t="shared" si="377"/>
        <v>33</v>
      </c>
      <c r="FJ682" s="116">
        <f t="shared" si="370"/>
        <v>9</v>
      </c>
      <c r="FK682" s="116" t="str">
        <f t="shared" si="378"/>
        <v>张郃专属武器-魂珠-4 6级</v>
      </c>
      <c r="FL682" s="116">
        <f t="shared" si="379"/>
        <v>4</v>
      </c>
      <c r="FM682" s="116">
        <f t="shared" si="380"/>
        <v>6</v>
      </c>
      <c r="FN682" s="116" t="str">
        <f t="shared" si="371"/>
        <v>金币</v>
      </c>
      <c r="FO682" s="116">
        <f t="shared" si="372"/>
        <v>9000</v>
      </c>
      <c r="FP682" s="116" t="str">
        <f t="shared" si="373"/>
        <v>专属强化石2</v>
      </c>
      <c r="FQ682" s="116">
        <f t="shared" si="374"/>
        <v>6</v>
      </c>
      <c r="FR682" s="116" t="str">
        <f t="shared" si="375"/>
        <v>专属强化石3</v>
      </c>
      <c r="FS682" s="116">
        <f t="shared" si="376"/>
        <v>2</v>
      </c>
      <c r="FT682" s="116">
        <f t="shared" si="381"/>
        <v>0.03</v>
      </c>
      <c r="FU682" s="116">
        <f t="shared" si="382"/>
        <v>1</v>
      </c>
      <c r="FV682" s="116">
        <f t="shared" si="383"/>
        <v>53</v>
      </c>
      <c r="FW682" s="116">
        <f t="shared" si="384"/>
        <v>0</v>
      </c>
      <c r="FX682" s="116">
        <f t="shared" si="385"/>
        <v>1</v>
      </c>
      <c r="FY682" s="116">
        <f t="shared" si="386"/>
        <v>12</v>
      </c>
      <c r="FZ682" s="116">
        <f t="shared" si="387"/>
        <v>1.4200000000000001E-2</v>
      </c>
      <c r="GA682" s="116">
        <f t="shared" si="388"/>
        <v>1</v>
      </c>
      <c r="GB682" s="116">
        <f t="shared" si="389"/>
        <v>25</v>
      </c>
      <c r="GC682" s="116">
        <f t="shared" si="390"/>
        <v>5.7000000000000002E-2</v>
      </c>
      <c r="GD682" s="116">
        <f t="shared" si="391"/>
        <v>1</v>
      </c>
      <c r="GE682" s="116">
        <f t="shared" si="392"/>
        <v>53</v>
      </c>
    </row>
    <row r="683" spans="164:187" ht="16.5" x14ac:dyDescent="0.2">
      <c r="FH683" s="116">
        <v>678</v>
      </c>
      <c r="FI683" s="116">
        <f t="shared" si="377"/>
        <v>34</v>
      </c>
      <c r="FJ683" s="116">
        <f t="shared" si="370"/>
        <v>9</v>
      </c>
      <c r="FK683" s="116" t="str">
        <f t="shared" si="378"/>
        <v>张郃专属武器-魂珠-4 7级</v>
      </c>
      <c r="FL683" s="116">
        <f t="shared" si="379"/>
        <v>4</v>
      </c>
      <c r="FM683" s="116">
        <f t="shared" si="380"/>
        <v>7</v>
      </c>
      <c r="FN683" s="116" t="str">
        <f t="shared" si="371"/>
        <v>金币</v>
      </c>
      <c r="FO683" s="116">
        <f t="shared" si="372"/>
        <v>10000</v>
      </c>
      <c r="FP683" s="116" t="str">
        <f t="shared" si="373"/>
        <v>专属强化石2</v>
      </c>
      <c r="FQ683" s="116">
        <f t="shared" si="374"/>
        <v>10</v>
      </c>
      <c r="FR683" s="116" t="str">
        <f t="shared" si="375"/>
        <v>专属强化石3</v>
      </c>
      <c r="FS683" s="116">
        <f t="shared" si="376"/>
        <v>3</v>
      </c>
      <c r="FT683" s="116">
        <f t="shared" si="381"/>
        <v>0.03</v>
      </c>
      <c r="FU683" s="116">
        <f t="shared" si="382"/>
        <v>1</v>
      </c>
      <c r="FV683" s="116">
        <f t="shared" si="383"/>
        <v>57</v>
      </c>
      <c r="FW683" s="116">
        <f t="shared" si="384"/>
        <v>0</v>
      </c>
      <c r="FX683" s="116">
        <f t="shared" si="385"/>
        <v>1</v>
      </c>
      <c r="FY683" s="116">
        <f t="shared" si="386"/>
        <v>13</v>
      </c>
      <c r="FZ683" s="116">
        <f t="shared" si="387"/>
        <v>1.32E-2</v>
      </c>
      <c r="GA683" s="116">
        <f t="shared" si="388"/>
        <v>1</v>
      </c>
      <c r="GB683" s="116">
        <f t="shared" si="389"/>
        <v>26</v>
      </c>
      <c r="GC683" s="116">
        <f t="shared" si="390"/>
        <v>5.2900000000000003E-2</v>
      </c>
      <c r="GD683" s="116">
        <f t="shared" si="391"/>
        <v>1</v>
      </c>
      <c r="GE683" s="116">
        <f t="shared" si="392"/>
        <v>57</v>
      </c>
    </row>
    <row r="684" spans="164:187" ht="16.5" x14ac:dyDescent="0.2">
      <c r="FH684" s="116">
        <v>679</v>
      </c>
      <c r="FI684" s="116">
        <f t="shared" si="377"/>
        <v>35</v>
      </c>
      <c r="FJ684" s="116">
        <f t="shared" si="370"/>
        <v>9</v>
      </c>
      <c r="FK684" s="116" t="str">
        <f t="shared" si="378"/>
        <v>张郃专属武器-魂珠-4 8级</v>
      </c>
      <c r="FL684" s="116">
        <f t="shared" si="379"/>
        <v>4</v>
      </c>
      <c r="FM684" s="116">
        <f t="shared" si="380"/>
        <v>8</v>
      </c>
      <c r="FN684" s="116" t="str">
        <f t="shared" si="371"/>
        <v>金币</v>
      </c>
      <c r="FO684" s="116">
        <f t="shared" si="372"/>
        <v>11000</v>
      </c>
      <c r="FP684" s="116" t="str">
        <f t="shared" si="373"/>
        <v>专属强化石2</v>
      </c>
      <c r="FQ684" s="116">
        <f t="shared" si="374"/>
        <v>13</v>
      </c>
      <c r="FR684" s="116" t="str">
        <f t="shared" si="375"/>
        <v>专属强化石3</v>
      </c>
      <c r="FS684" s="116">
        <f t="shared" si="376"/>
        <v>4</v>
      </c>
      <c r="FT684" s="116">
        <f t="shared" si="381"/>
        <v>0.02</v>
      </c>
      <c r="FU684" s="116">
        <f t="shared" si="382"/>
        <v>1</v>
      </c>
      <c r="FV684" s="116">
        <f t="shared" si="383"/>
        <v>69</v>
      </c>
      <c r="FW684" s="116">
        <f t="shared" si="384"/>
        <v>0</v>
      </c>
      <c r="FX684" s="116">
        <f t="shared" si="385"/>
        <v>1</v>
      </c>
      <c r="FY684" s="116">
        <f t="shared" si="386"/>
        <v>16</v>
      </c>
      <c r="FZ684" s="116">
        <f t="shared" si="387"/>
        <v>1.09E-2</v>
      </c>
      <c r="GA684" s="116">
        <f t="shared" si="388"/>
        <v>1</v>
      </c>
      <c r="GB684" s="116">
        <f t="shared" si="389"/>
        <v>32</v>
      </c>
      <c r="GC684" s="116">
        <f t="shared" si="390"/>
        <v>4.36E-2</v>
      </c>
      <c r="GD684" s="116">
        <f t="shared" si="391"/>
        <v>1</v>
      </c>
      <c r="GE684" s="116">
        <f t="shared" si="392"/>
        <v>69</v>
      </c>
    </row>
    <row r="685" spans="164:187" ht="16.5" x14ac:dyDescent="0.2">
      <c r="FH685" s="116">
        <v>680</v>
      </c>
      <c r="FI685" s="116">
        <f t="shared" si="377"/>
        <v>36</v>
      </c>
      <c r="FJ685" s="116">
        <f t="shared" si="370"/>
        <v>9</v>
      </c>
      <c r="FK685" s="116" t="str">
        <f t="shared" si="378"/>
        <v>张郃专属武器-魂珠-4 9级</v>
      </c>
      <c r="FL685" s="116">
        <f t="shared" si="379"/>
        <v>4</v>
      </c>
      <c r="FM685" s="116">
        <f t="shared" si="380"/>
        <v>9</v>
      </c>
      <c r="FN685" s="116" t="str">
        <f t="shared" si="371"/>
        <v>金币</v>
      </c>
      <c r="FO685" s="116">
        <f t="shared" si="372"/>
        <v>12000</v>
      </c>
      <c r="FP685" s="116" t="str">
        <f t="shared" si="373"/>
        <v>专属强化石2</v>
      </c>
      <c r="FQ685" s="116">
        <f t="shared" si="374"/>
        <v>19</v>
      </c>
      <c r="FR685" s="116" t="str">
        <f t="shared" si="375"/>
        <v>专属强化石3</v>
      </c>
      <c r="FS685" s="116">
        <f t="shared" si="376"/>
        <v>6</v>
      </c>
      <c r="FT685" s="116">
        <f t="shared" si="381"/>
        <v>0.02</v>
      </c>
      <c r="FU685" s="116">
        <f t="shared" si="382"/>
        <v>1</v>
      </c>
      <c r="FV685" s="116">
        <f t="shared" si="383"/>
        <v>74</v>
      </c>
      <c r="FW685" s="116">
        <f t="shared" si="384"/>
        <v>0</v>
      </c>
      <c r="FX685" s="116">
        <f t="shared" si="385"/>
        <v>1</v>
      </c>
      <c r="FY685" s="116">
        <f t="shared" si="386"/>
        <v>17</v>
      </c>
      <c r="FZ685" s="116">
        <f t="shared" si="387"/>
        <v>1.01E-2</v>
      </c>
      <c r="GA685" s="116">
        <f t="shared" si="388"/>
        <v>1</v>
      </c>
      <c r="GB685" s="116">
        <f t="shared" si="389"/>
        <v>35</v>
      </c>
      <c r="GC685" s="116">
        <f t="shared" si="390"/>
        <v>4.0399999999999998E-2</v>
      </c>
      <c r="GD685" s="116">
        <f t="shared" si="391"/>
        <v>1</v>
      </c>
      <c r="GE685" s="116">
        <f t="shared" si="392"/>
        <v>74</v>
      </c>
    </row>
    <row r="686" spans="164:187" ht="16.5" x14ac:dyDescent="0.2">
      <c r="FH686" s="116">
        <v>681</v>
      </c>
      <c r="FI686" s="116">
        <f t="shared" si="377"/>
        <v>0</v>
      </c>
      <c r="FJ686" s="116">
        <f t="shared" si="370"/>
        <v>9</v>
      </c>
      <c r="FK686" s="116" t="str">
        <f t="shared" si="378"/>
        <v>张郃专属武器-魂珠-5 0级</v>
      </c>
      <c r="FL686" s="116">
        <f t="shared" si="379"/>
        <v>5</v>
      </c>
      <c r="FM686" s="116">
        <f t="shared" si="380"/>
        <v>0</v>
      </c>
      <c r="FN686" s="116" t="str">
        <f t="shared" si="371"/>
        <v/>
      </c>
      <c r="FO686" s="116" t="str">
        <f t="shared" si="372"/>
        <v/>
      </c>
      <c r="FP686" s="116" t="str">
        <f t="shared" si="373"/>
        <v/>
      </c>
      <c r="FQ686" s="116" t="str">
        <f t="shared" si="374"/>
        <v/>
      </c>
      <c r="FR686" s="116" t="str">
        <f t="shared" si="375"/>
        <v/>
      </c>
      <c r="FS686" s="116" t="str">
        <f t="shared" si="376"/>
        <v/>
      </c>
      <c r="FT686" s="116" t="str">
        <f t="shared" si="381"/>
        <v/>
      </c>
      <c r="FU686" s="116" t="str">
        <f t="shared" si="382"/>
        <v/>
      </c>
      <c r="FV686" s="116" t="str">
        <f t="shared" si="383"/>
        <v/>
      </c>
      <c r="FW686" s="116" t="str">
        <f t="shared" si="384"/>
        <v/>
      </c>
      <c r="FX686" s="116" t="str">
        <f t="shared" si="385"/>
        <v/>
      </c>
      <c r="FY686" s="116" t="str">
        <f t="shared" si="386"/>
        <v/>
      </c>
      <c r="FZ686" s="116" t="str">
        <f t="shared" si="387"/>
        <v/>
      </c>
      <c r="GA686" s="116" t="str">
        <f t="shared" si="388"/>
        <v/>
      </c>
      <c r="GB686" s="116" t="str">
        <f t="shared" si="389"/>
        <v/>
      </c>
      <c r="GC686" s="116" t="str">
        <f t="shared" si="390"/>
        <v/>
      </c>
      <c r="GD686" s="116" t="str">
        <f t="shared" si="391"/>
        <v/>
      </c>
      <c r="GE686" s="116" t="str">
        <f t="shared" si="392"/>
        <v/>
      </c>
    </row>
    <row r="687" spans="164:187" ht="16.5" x14ac:dyDescent="0.2">
      <c r="FH687" s="116">
        <v>682</v>
      </c>
      <c r="FI687" s="116">
        <f t="shared" si="377"/>
        <v>37</v>
      </c>
      <c r="FJ687" s="116">
        <f t="shared" si="370"/>
        <v>9</v>
      </c>
      <c r="FK687" s="116" t="str">
        <f t="shared" si="378"/>
        <v>张郃专属武器-魂珠-5 1级</v>
      </c>
      <c r="FL687" s="116">
        <f t="shared" si="379"/>
        <v>5</v>
      </c>
      <c r="FM687" s="116">
        <f t="shared" si="380"/>
        <v>1</v>
      </c>
      <c r="FN687" s="116" t="str">
        <f t="shared" si="371"/>
        <v>金币</v>
      </c>
      <c r="FO687" s="116">
        <f t="shared" si="372"/>
        <v>5000</v>
      </c>
      <c r="FP687" s="116" t="str">
        <f t="shared" si="373"/>
        <v>专属强化石2</v>
      </c>
      <c r="FQ687" s="116">
        <f t="shared" si="374"/>
        <v>4</v>
      </c>
      <c r="FR687" s="116" t="str">
        <f t="shared" si="375"/>
        <v>专属强化石3</v>
      </c>
      <c r="FS687" s="116">
        <f t="shared" si="376"/>
        <v>2</v>
      </c>
      <c r="FT687" s="116">
        <f t="shared" si="381"/>
        <v>0.19</v>
      </c>
      <c r="FU687" s="116">
        <f t="shared" si="382"/>
        <v>1</v>
      </c>
      <c r="FV687" s="116">
        <f t="shared" si="383"/>
        <v>8</v>
      </c>
      <c r="FW687" s="116">
        <f t="shared" si="384"/>
        <v>0</v>
      </c>
      <c r="FX687" s="116">
        <f t="shared" si="385"/>
        <v>1</v>
      </c>
      <c r="FY687" s="116">
        <f t="shared" si="386"/>
        <v>2</v>
      </c>
      <c r="FZ687" s="116">
        <f t="shared" si="387"/>
        <v>9.2600000000000002E-2</v>
      </c>
      <c r="GA687" s="116">
        <f t="shared" si="388"/>
        <v>1</v>
      </c>
      <c r="GB687" s="116">
        <f t="shared" si="389"/>
        <v>4</v>
      </c>
      <c r="GC687" s="116">
        <f t="shared" si="390"/>
        <v>0.37019999999999997</v>
      </c>
      <c r="GD687" s="116">
        <f t="shared" si="391"/>
        <v>1</v>
      </c>
      <c r="GE687" s="116">
        <f t="shared" si="392"/>
        <v>8</v>
      </c>
    </row>
    <row r="688" spans="164:187" ht="16.5" x14ac:dyDescent="0.2">
      <c r="FH688" s="116">
        <v>683</v>
      </c>
      <c r="FI688" s="116">
        <f t="shared" si="377"/>
        <v>38</v>
      </c>
      <c r="FJ688" s="116">
        <f t="shared" si="370"/>
        <v>9</v>
      </c>
      <c r="FK688" s="116" t="str">
        <f t="shared" si="378"/>
        <v>张郃专属武器-魂珠-5 2级</v>
      </c>
      <c r="FL688" s="116">
        <f t="shared" si="379"/>
        <v>5</v>
      </c>
      <c r="FM688" s="116">
        <f t="shared" si="380"/>
        <v>2</v>
      </c>
      <c r="FN688" s="116" t="str">
        <f t="shared" si="371"/>
        <v>金币</v>
      </c>
      <c r="FO688" s="116">
        <f t="shared" si="372"/>
        <v>6000</v>
      </c>
      <c r="FP688" s="116" t="str">
        <f t="shared" si="373"/>
        <v>专属强化石2</v>
      </c>
      <c r="FQ688" s="116">
        <f t="shared" si="374"/>
        <v>4</v>
      </c>
      <c r="FR688" s="116" t="str">
        <f t="shared" si="375"/>
        <v>专属强化石3</v>
      </c>
      <c r="FS688" s="116">
        <f t="shared" si="376"/>
        <v>2</v>
      </c>
      <c r="FT688" s="116">
        <f t="shared" si="381"/>
        <v>0.09</v>
      </c>
      <c r="FU688" s="116">
        <f t="shared" si="382"/>
        <v>1</v>
      </c>
      <c r="FV688" s="116">
        <f t="shared" si="383"/>
        <v>16</v>
      </c>
      <c r="FW688" s="116">
        <f t="shared" si="384"/>
        <v>0</v>
      </c>
      <c r="FX688" s="116">
        <f t="shared" si="385"/>
        <v>1</v>
      </c>
      <c r="FY688" s="116">
        <f t="shared" si="386"/>
        <v>4</v>
      </c>
      <c r="FZ688" s="116">
        <f t="shared" si="387"/>
        <v>4.6300000000000001E-2</v>
      </c>
      <c r="GA688" s="116">
        <f t="shared" si="388"/>
        <v>1</v>
      </c>
      <c r="GB688" s="116">
        <f t="shared" si="389"/>
        <v>8</v>
      </c>
      <c r="GC688" s="116">
        <f t="shared" si="390"/>
        <v>0.18509999999999999</v>
      </c>
      <c r="GD688" s="116">
        <f t="shared" si="391"/>
        <v>1</v>
      </c>
      <c r="GE688" s="116">
        <f t="shared" si="392"/>
        <v>16</v>
      </c>
    </row>
    <row r="689" spans="164:187" ht="16.5" x14ac:dyDescent="0.2">
      <c r="FH689" s="116">
        <v>684</v>
      </c>
      <c r="FI689" s="116">
        <f t="shared" si="377"/>
        <v>39</v>
      </c>
      <c r="FJ689" s="116">
        <f t="shared" si="370"/>
        <v>9</v>
      </c>
      <c r="FK689" s="116" t="str">
        <f t="shared" si="378"/>
        <v>张郃专属武器-魂珠-5 3级</v>
      </c>
      <c r="FL689" s="116">
        <f t="shared" si="379"/>
        <v>5</v>
      </c>
      <c r="FM689" s="116">
        <f t="shared" si="380"/>
        <v>3</v>
      </c>
      <c r="FN689" s="116" t="str">
        <f t="shared" si="371"/>
        <v>金币</v>
      </c>
      <c r="FO689" s="116">
        <f t="shared" si="372"/>
        <v>7000</v>
      </c>
      <c r="FP689" s="116" t="str">
        <f t="shared" si="373"/>
        <v>专属强化石2</v>
      </c>
      <c r="FQ689" s="116">
        <f t="shared" si="374"/>
        <v>4</v>
      </c>
      <c r="FR689" s="116" t="str">
        <f t="shared" si="375"/>
        <v>专属强化石3</v>
      </c>
      <c r="FS689" s="116">
        <f t="shared" si="376"/>
        <v>2</v>
      </c>
      <c r="FT689" s="116">
        <f t="shared" si="381"/>
        <v>0.06</v>
      </c>
      <c r="FU689" s="116">
        <f t="shared" si="382"/>
        <v>1</v>
      </c>
      <c r="FV689" s="116">
        <f t="shared" si="383"/>
        <v>24</v>
      </c>
      <c r="FW689" s="116">
        <f t="shared" si="384"/>
        <v>0</v>
      </c>
      <c r="FX689" s="116">
        <f t="shared" si="385"/>
        <v>1</v>
      </c>
      <c r="FY689" s="116">
        <f t="shared" si="386"/>
        <v>6</v>
      </c>
      <c r="FZ689" s="116">
        <f t="shared" si="387"/>
        <v>3.09E-2</v>
      </c>
      <c r="GA689" s="116">
        <f t="shared" si="388"/>
        <v>1</v>
      </c>
      <c r="GB689" s="116">
        <f t="shared" si="389"/>
        <v>11</v>
      </c>
      <c r="GC689" s="116">
        <f t="shared" si="390"/>
        <v>0.1234</v>
      </c>
      <c r="GD689" s="116">
        <f t="shared" si="391"/>
        <v>1</v>
      </c>
      <c r="GE689" s="116">
        <f t="shared" si="392"/>
        <v>24</v>
      </c>
    </row>
    <row r="690" spans="164:187" ht="16.5" x14ac:dyDescent="0.2">
      <c r="FH690" s="116">
        <v>685</v>
      </c>
      <c r="FI690" s="116">
        <f t="shared" si="377"/>
        <v>40</v>
      </c>
      <c r="FJ690" s="116">
        <f t="shared" si="370"/>
        <v>9</v>
      </c>
      <c r="FK690" s="116" t="str">
        <f t="shared" si="378"/>
        <v>张郃专属武器-魂珠-5 4级</v>
      </c>
      <c r="FL690" s="116">
        <f t="shared" si="379"/>
        <v>5</v>
      </c>
      <c r="FM690" s="116">
        <f t="shared" si="380"/>
        <v>4</v>
      </c>
      <c r="FN690" s="116" t="str">
        <f t="shared" si="371"/>
        <v>金币</v>
      </c>
      <c r="FO690" s="116">
        <f t="shared" si="372"/>
        <v>8000</v>
      </c>
      <c r="FP690" s="116" t="str">
        <f t="shared" si="373"/>
        <v>专属强化石2</v>
      </c>
      <c r="FQ690" s="116">
        <f t="shared" si="374"/>
        <v>6</v>
      </c>
      <c r="FR690" s="116" t="str">
        <f t="shared" si="375"/>
        <v>专属强化石3</v>
      </c>
      <c r="FS690" s="116">
        <f t="shared" si="376"/>
        <v>3</v>
      </c>
      <c r="FT690" s="116">
        <f t="shared" si="381"/>
        <v>0.06</v>
      </c>
      <c r="FU690" s="116">
        <f t="shared" si="382"/>
        <v>1</v>
      </c>
      <c r="FV690" s="116">
        <f t="shared" si="383"/>
        <v>27</v>
      </c>
      <c r="FW690" s="116">
        <f t="shared" si="384"/>
        <v>0</v>
      </c>
      <c r="FX690" s="116">
        <f t="shared" si="385"/>
        <v>1</v>
      </c>
      <c r="FY690" s="116">
        <f t="shared" si="386"/>
        <v>6</v>
      </c>
      <c r="FZ690" s="116">
        <f t="shared" si="387"/>
        <v>2.7799999999999998E-2</v>
      </c>
      <c r="GA690" s="116">
        <f t="shared" si="388"/>
        <v>1</v>
      </c>
      <c r="GB690" s="116">
        <f t="shared" si="389"/>
        <v>13</v>
      </c>
      <c r="GC690" s="116">
        <f t="shared" si="390"/>
        <v>0.1111</v>
      </c>
      <c r="GD690" s="116">
        <f t="shared" si="391"/>
        <v>1</v>
      </c>
      <c r="GE690" s="116">
        <f t="shared" si="392"/>
        <v>27</v>
      </c>
    </row>
    <row r="691" spans="164:187" ht="16.5" x14ac:dyDescent="0.2">
      <c r="FH691" s="116">
        <v>686</v>
      </c>
      <c r="FI691" s="116">
        <f t="shared" si="377"/>
        <v>41</v>
      </c>
      <c r="FJ691" s="116">
        <f t="shared" si="370"/>
        <v>9</v>
      </c>
      <c r="FK691" s="116" t="str">
        <f t="shared" si="378"/>
        <v>张郃专属武器-魂珠-5 5级</v>
      </c>
      <c r="FL691" s="116">
        <f t="shared" si="379"/>
        <v>5</v>
      </c>
      <c r="FM691" s="116">
        <f t="shared" si="380"/>
        <v>5</v>
      </c>
      <c r="FN691" s="116" t="str">
        <f t="shared" si="371"/>
        <v>金币</v>
      </c>
      <c r="FO691" s="116">
        <f t="shared" si="372"/>
        <v>9000</v>
      </c>
      <c r="FP691" s="116" t="str">
        <f t="shared" si="373"/>
        <v>专属强化石2</v>
      </c>
      <c r="FQ691" s="116">
        <f t="shared" si="374"/>
        <v>6</v>
      </c>
      <c r="FR691" s="116" t="str">
        <f t="shared" si="375"/>
        <v>专属强化石3</v>
      </c>
      <c r="FS691" s="116">
        <f t="shared" si="376"/>
        <v>3</v>
      </c>
      <c r="FT691" s="116">
        <f t="shared" si="381"/>
        <v>0.03</v>
      </c>
      <c r="FU691" s="116">
        <f t="shared" si="382"/>
        <v>1</v>
      </c>
      <c r="FV691" s="116">
        <f t="shared" si="383"/>
        <v>43</v>
      </c>
      <c r="FW691" s="116">
        <f t="shared" si="384"/>
        <v>0</v>
      </c>
      <c r="FX691" s="116">
        <f t="shared" si="385"/>
        <v>1</v>
      </c>
      <c r="FY691" s="116">
        <f t="shared" si="386"/>
        <v>10</v>
      </c>
      <c r="FZ691" s="116">
        <f t="shared" si="387"/>
        <v>1.7399999999999999E-2</v>
      </c>
      <c r="GA691" s="116">
        <f t="shared" si="388"/>
        <v>1</v>
      </c>
      <c r="GB691" s="116">
        <f t="shared" si="389"/>
        <v>20</v>
      </c>
      <c r="GC691" s="116">
        <f t="shared" si="390"/>
        <v>6.9400000000000003E-2</v>
      </c>
      <c r="GD691" s="116">
        <f t="shared" si="391"/>
        <v>1</v>
      </c>
      <c r="GE691" s="116">
        <f t="shared" si="392"/>
        <v>43</v>
      </c>
    </row>
    <row r="692" spans="164:187" ht="16.5" x14ac:dyDescent="0.2">
      <c r="FH692" s="116">
        <v>687</v>
      </c>
      <c r="FI692" s="116">
        <f t="shared" si="377"/>
        <v>42</v>
      </c>
      <c r="FJ692" s="116">
        <f t="shared" si="370"/>
        <v>9</v>
      </c>
      <c r="FK692" s="116" t="str">
        <f t="shared" si="378"/>
        <v>张郃专属武器-魂珠-5 6级</v>
      </c>
      <c r="FL692" s="116">
        <f t="shared" si="379"/>
        <v>5</v>
      </c>
      <c r="FM692" s="116">
        <f t="shared" si="380"/>
        <v>6</v>
      </c>
      <c r="FN692" s="116" t="str">
        <f t="shared" si="371"/>
        <v>金币</v>
      </c>
      <c r="FO692" s="116">
        <f t="shared" si="372"/>
        <v>10000</v>
      </c>
      <c r="FP692" s="116" t="str">
        <f t="shared" si="373"/>
        <v>专属强化石2</v>
      </c>
      <c r="FQ692" s="116">
        <f t="shared" si="374"/>
        <v>9</v>
      </c>
      <c r="FR692" s="116" t="str">
        <f t="shared" si="375"/>
        <v>专属强化石3</v>
      </c>
      <c r="FS692" s="116">
        <f t="shared" si="376"/>
        <v>5</v>
      </c>
      <c r="FT692" s="116">
        <f t="shared" si="381"/>
        <v>0.04</v>
      </c>
      <c r="FU692" s="116">
        <f t="shared" si="382"/>
        <v>1</v>
      </c>
      <c r="FV692" s="116">
        <f t="shared" si="383"/>
        <v>42</v>
      </c>
      <c r="FW692" s="116">
        <f t="shared" si="384"/>
        <v>0</v>
      </c>
      <c r="FX692" s="116">
        <f t="shared" si="385"/>
        <v>1</v>
      </c>
      <c r="FY692" s="116">
        <f t="shared" si="386"/>
        <v>10</v>
      </c>
      <c r="FZ692" s="116">
        <f t="shared" si="387"/>
        <v>1.78E-2</v>
      </c>
      <c r="GA692" s="116">
        <f t="shared" si="388"/>
        <v>1</v>
      </c>
      <c r="GB692" s="116">
        <f t="shared" si="389"/>
        <v>20</v>
      </c>
      <c r="GC692" s="116">
        <f t="shared" si="390"/>
        <v>7.1199999999999999E-2</v>
      </c>
      <c r="GD692" s="116">
        <f t="shared" si="391"/>
        <v>1</v>
      </c>
      <c r="GE692" s="116">
        <f t="shared" si="392"/>
        <v>42</v>
      </c>
    </row>
    <row r="693" spans="164:187" ht="16.5" x14ac:dyDescent="0.2">
      <c r="FH693" s="116">
        <v>688</v>
      </c>
      <c r="FI693" s="116">
        <f t="shared" si="377"/>
        <v>43</v>
      </c>
      <c r="FJ693" s="116">
        <f t="shared" si="370"/>
        <v>9</v>
      </c>
      <c r="FK693" s="116" t="str">
        <f t="shared" si="378"/>
        <v>张郃专属武器-魂珠-5 7级</v>
      </c>
      <c r="FL693" s="116">
        <f t="shared" si="379"/>
        <v>5</v>
      </c>
      <c r="FM693" s="116">
        <f t="shared" si="380"/>
        <v>7</v>
      </c>
      <c r="FN693" s="116" t="str">
        <f t="shared" si="371"/>
        <v>金币</v>
      </c>
      <c r="FO693" s="116">
        <f t="shared" si="372"/>
        <v>11000</v>
      </c>
      <c r="FP693" s="116" t="str">
        <f t="shared" si="373"/>
        <v>专属强化石2</v>
      </c>
      <c r="FQ693" s="116">
        <f t="shared" si="374"/>
        <v>9</v>
      </c>
      <c r="FR693" s="116" t="str">
        <f t="shared" si="375"/>
        <v>专属强化石3</v>
      </c>
      <c r="FS693" s="116">
        <f t="shared" si="376"/>
        <v>5</v>
      </c>
      <c r="FT693" s="116">
        <f t="shared" si="381"/>
        <v>0.02</v>
      </c>
      <c r="FU693" s="116">
        <f t="shared" si="382"/>
        <v>1</v>
      </c>
      <c r="FV693" s="116">
        <f t="shared" si="383"/>
        <v>68</v>
      </c>
      <c r="FW693" s="116">
        <f t="shared" si="384"/>
        <v>0</v>
      </c>
      <c r="FX693" s="116">
        <f t="shared" si="385"/>
        <v>1</v>
      </c>
      <c r="FY693" s="116">
        <f t="shared" si="386"/>
        <v>16</v>
      </c>
      <c r="FZ693" s="116">
        <f t="shared" si="387"/>
        <v>1.0999999999999999E-2</v>
      </c>
      <c r="GA693" s="116">
        <f t="shared" si="388"/>
        <v>1</v>
      </c>
      <c r="GB693" s="116">
        <f t="shared" si="389"/>
        <v>32</v>
      </c>
      <c r="GC693" s="116">
        <f t="shared" si="390"/>
        <v>4.41E-2</v>
      </c>
      <c r="GD693" s="116">
        <f t="shared" si="391"/>
        <v>1</v>
      </c>
      <c r="GE693" s="116">
        <f t="shared" si="392"/>
        <v>68</v>
      </c>
    </row>
    <row r="694" spans="164:187" ht="16.5" x14ac:dyDescent="0.2">
      <c r="FH694" s="116">
        <v>689</v>
      </c>
      <c r="FI694" s="116">
        <f t="shared" si="377"/>
        <v>44</v>
      </c>
      <c r="FJ694" s="116">
        <f t="shared" si="370"/>
        <v>9</v>
      </c>
      <c r="FK694" s="116" t="str">
        <f t="shared" si="378"/>
        <v>张郃专属武器-魂珠-5 8级</v>
      </c>
      <c r="FL694" s="116">
        <f t="shared" si="379"/>
        <v>5</v>
      </c>
      <c r="FM694" s="116">
        <f t="shared" si="380"/>
        <v>8</v>
      </c>
      <c r="FN694" s="116" t="str">
        <f t="shared" si="371"/>
        <v>金币</v>
      </c>
      <c r="FO694" s="116">
        <f t="shared" si="372"/>
        <v>12000</v>
      </c>
      <c r="FP694" s="116" t="str">
        <f t="shared" si="373"/>
        <v>专属强化石2</v>
      </c>
      <c r="FQ694" s="116">
        <f t="shared" si="374"/>
        <v>13</v>
      </c>
      <c r="FR694" s="116" t="str">
        <f t="shared" si="375"/>
        <v>专属强化石3</v>
      </c>
      <c r="FS694" s="116">
        <f t="shared" si="376"/>
        <v>7</v>
      </c>
      <c r="FT694" s="116">
        <f t="shared" si="381"/>
        <v>0.02</v>
      </c>
      <c r="FU694" s="116">
        <f t="shared" si="382"/>
        <v>1</v>
      </c>
      <c r="FV694" s="116">
        <f t="shared" si="383"/>
        <v>79</v>
      </c>
      <c r="FW694" s="116">
        <f t="shared" si="384"/>
        <v>0</v>
      </c>
      <c r="FX694" s="116">
        <f t="shared" si="385"/>
        <v>1</v>
      </c>
      <c r="FY694" s="116">
        <f t="shared" si="386"/>
        <v>18</v>
      </c>
      <c r="FZ694" s="116">
        <f t="shared" si="387"/>
        <v>9.4999999999999998E-3</v>
      </c>
      <c r="GA694" s="116">
        <f t="shared" si="388"/>
        <v>1</v>
      </c>
      <c r="GB694" s="116">
        <f t="shared" si="389"/>
        <v>37</v>
      </c>
      <c r="GC694" s="116">
        <f t="shared" si="390"/>
        <v>3.8100000000000002E-2</v>
      </c>
      <c r="GD694" s="116">
        <f t="shared" si="391"/>
        <v>1</v>
      </c>
      <c r="GE694" s="116">
        <f t="shared" si="392"/>
        <v>79</v>
      </c>
    </row>
    <row r="695" spans="164:187" ht="16.5" x14ac:dyDescent="0.2">
      <c r="FH695" s="116">
        <v>690</v>
      </c>
      <c r="FI695" s="116">
        <f t="shared" si="377"/>
        <v>45</v>
      </c>
      <c r="FJ695" s="116">
        <f t="shared" si="370"/>
        <v>9</v>
      </c>
      <c r="FK695" s="116" t="str">
        <f t="shared" si="378"/>
        <v>张郃专属武器-魂珠-5 9级</v>
      </c>
      <c r="FL695" s="116">
        <f t="shared" si="379"/>
        <v>5</v>
      </c>
      <c r="FM695" s="116">
        <f t="shared" si="380"/>
        <v>9</v>
      </c>
      <c r="FN695" s="116" t="str">
        <f t="shared" si="371"/>
        <v>金币</v>
      </c>
      <c r="FO695" s="116">
        <f t="shared" si="372"/>
        <v>13000</v>
      </c>
      <c r="FP695" s="116" t="str">
        <f t="shared" si="373"/>
        <v>专属强化石2</v>
      </c>
      <c r="FQ695" s="116">
        <f t="shared" si="374"/>
        <v>17</v>
      </c>
      <c r="FR695" s="116" t="str">
        <f t="shared" si="375"/>
        <v>专属强化石3</v>
      </c>
      <c r="FS695" s="116">
        <f t="shared" si="376"/>
        <v>9</v>
      </c>
      <c r="FT695" s="116">
        <f t="shared" si="381"/>
        <v>0.02</v>
      </c>
      <c r="FU695" s="116">
        <f t="shared" si="382"/>
        <v>1</v>
      </c>
      <c r="FV695" s="116">
        <f t="shared" si="383"/>
        <v>99</v>
      </c>
      <c r="FW695" s="116">
        <f t="shared" si="384"/>
        <v>0</v>
      </c>
      <c r="FX695" s="116">
        <f t="shared" si="385"/>
        <v>1</v>
      </c>
      <c r="FY695" s="116">
        <f t="shared" si="386"/>
        <v>23</v>
      </c>
      <c r="FZ695" s="116">
        <f t="shared" si="387"/>
        <v>7.6E-3</v>
      </c>
      <c r="GA695" s="116">
        <f t="shared" si="388"/>
        <v>1</v>
      </c>
      <c r="GB695" s="116">
        <f t="shared" si="389"/>
        <v>46</v>
      </c>
      <c r="GC695" s="116">
        <f t="shared" si="390"/>
        <v>3.0300000000000001E-2</v>
      </c>
      <c r="GD695" s="116">
        <f t="shared" si="391"/>
        <v>1</v>
      </c>
      <c r="GE695" s="116">
        <f t="shared" si="392"/>
        <v>99</v>
      </c>
    </row>
    <row r="696" spans="164:187" ht="16.5" x14ac:dyDescent="0.2">
      <c r="FH696" s="116">
        <v>691</v>
      </c>
      <c r="FI696" s="116">
        <f t="shared" si="377"/>
        <v>0</v>
      </c>
      <c r="FJ696" s="116">
        <f t="shared" si="370"/>
        <v>9</v>
      </c>
      <c r="FK696" s="116" t="str">
        <f t="shared" si="378"/>
        <v>张郃专属武器-魂珠-6 0级</v>
      </c>
      <c r="FL696" s="116">
        <f t="shared" si="379"/>
        <v>6</v>
      </c>
      <c r="FM696" s="116">
        <f t="shared" si="380"/>
        <v>0</v>
      </c>
      <c r="FN696" s="116" t="str">
        <f t="shared" si="371"/>
        <v/>
      </c>
      <c r="FO696" s="116" t="str">
        <f t="shared" si="372"/>
        <v/>
      </c>
      <c r="FP696" s="116" t="str">
        <f t="shared" si="373"/>
        <v/>
      </c>
      <c r="FQ696" s="116" t="str">
        <f t="shared" si="374"/>
        <v/>
      </c>
      <c r="FR696" s="116" t="str">
        <f t="shared" si="375"/>
        <v/>
      </c>
      <c r="FS696" s="116" t="str">
        <f t="shared" si="376"/>
        <v/>
      </c>
      <c r="FT696" s="116" t="str">
        <f t="shared" si="381"/>
        <v/>
      </c>
      <c r="FU696" s="116" t="str">
        <f t="shared" si="382"/>
        <v/>
      </c>
      <c r="FV696" s="116" t="str">
        <f t="shared" si="383"/>
        <v/>
      </c>
      <c r="FW696" s="116" t="str">
        <f t="shared" si="384"/>
        <v/>
      </c>
      <c r="FX696" s="116" t="str">
        <f t="shared" si="385"/>
        <v/>
      </c>
      <c r="FY696" s="116" t="str">
        <f t="shared" si="386"/>
        <v/>
      </c>
      <c r="FZ696" s="116" t="str">
        <f t="shared" si="387"/>
        <v/>
      </c>
      <c r="GA696" s="116" t="str">
        <f t="shared" si="388"/>
        <v/>
      </c>
      <c r="GB696" s="116" t="str">
        <f t="shared" si="389"/>
        <v/>
      </c>
      <c r="GC696" s="116" t="str">
        <f t="shared" si="390"/>
        <v/>
      </c>
      <c r="GD696" s="116" t="str">
        <f t="shared" si="391"/>
        <v/>
      </c>
      <c r="GE696" s="116" t="str">
        <f t="shared" si="392"/>
        <v/>
      </c>
    </row>
    <row r="697" spans="164:187" ht="16.5" x14ac:dyDescent="0.2">
      <c r="FH697" s="116">
        <v>692</v>
      </c>
      <c r="FI697" s="116">
        <f t="shared" si="377"/>
        <v>46</v>
      </c>
      <c r="FJ697" s="116">
        <f t="shared" si="370"/>
        <v>9</v>
      </c>
      <c r="FK697" s="116" t="str">
        <f t="shared" si="378"/>
        <v>张郃专属武器-魂珠-6 1级</v>
      </c>
      <c r="FL697" s="116">
        <f t="shared" si="379"/>
        <v>6</v>
      </c>
      <c r="FM697" s="116">
        <f t="shared" si="380"/>
        <v>1</v>
      </c>
      <c r="FN697" s="116" t="str">
        <f t="shared" si="371"/>
        <v>金币</v>
      </c>
      <c r="FO697" s="116">
        <f t="shared" si="372"/>
        <v>6000</v>
      </c>
      <c r="FP697" s="116" t="str">
        <f t="shared" si="373"/>
        <v>专属强化石3</v>
      </c>
      <c r="FQ697" s="116">
        <f t="shared" si="374"/>
        <v>5</v>
      </c>
      <c r="FR697" s="116" t="str">
        <f t="shared" si="375"/>
        <v>专属强化石4</v>
      </c>
      <c r="FS697" s="116">
        <f t="shared" si="376"/>
        <v>1</v>
      </c>
      <c r="FT697" s="116">
        <f t="shared" si="381"/>
        <v>0.14000000000000001</v>
      </c>
      <c r="FU697" s="116">
        <f t="shared" si="382"/>
        <v>1</v>
      </c>
      <c r="FV697" s="116">
        <f t="shared" si="383"/>
        <v>10</v>
      </c>
      <c r="FW697" s="116">
        <f t="shared" si="384"/>
        <v>0</v>
      </c>
      <c r="FX697" s="116">
        <f t="shared" si="385"/>
        <v>1</v>
      </c>
      <c r="FY697" s="116">
        <f t="shared" si="386"/>
        <v>2</v>
      </c>
      <c r="FZ697" s="116">
        <f t="shared" si="387"/>
        <v>7.2099999999999997E-2</v>
      </c>
      <c r="GA697" s="116">
        <f t="shared" si="388"/>
        <v>1</v>
      </c>
      <c r="GB697" s="116">
        <f t="shared" si="389"/>
        <v>5</v>
      </c>
      <c r="GC697" s="116">
        <f t="shared" si="390"/>
        <v>0.28860000000000002</v>
      </c>
      <c r="GD697" s="116">
        <f t="shared" si="391"/>
        <v>1</v>
      </c>
      <c r="GE697" s="116">
        <f t="shared" si="392"/>
        <v>10</v>
      </c>
    </row>
    <row r="698" spans="164:187" ht="16.5" x14ac:dyDescent="0.2">
      <c r="FH698" s="116">
        <v>693</v>
      </c>
      <c r="FI698" s="116">
        <f t="shared" si="377"/>
        <v>47</v>
      </c>
      <c r="FJ698" s="116">
        <f t="shared" si="370"/>
        <v>9</v>
      </c>
      <c r="FK698" s="116" t="str">
        <f t="shared" si="378"/>
        <v>张郃专属武器-魂珠-6 2级</v>
      </c>
      <c r="FL698" s="116">
        <f t="shared" si="379"/>
        <v>6</v>
      </c>
      <c r="FM698" s="116">
        <f t="shared" si="380"/>
        <v>2</v>
      </c>
      <c r="FN698" s="116" t="str">
        <f t="shared" si="371"/>
        <v>金币</v>
      </c>
      <c r="FO698" s="116">
        <f t="shared" si="372"/>
        <v>7000</v>
      </c>
      <c r="FP698" s="116" t="str">
        <f t="shared" si="373"/>
        <v>专属强化石3</v>
      </c>
      <c r="FQ698" s="116">
        <f t="shared" si="374"/>
        <v>9</v>
      </c>
      <c r="FR698" s="116" t="str">
        <f t="shared" si="375"/>
        <v>专属强化石4</v>
      </c>
      <c r="FS698" s="116">
        <f t="shared" si="376"/>
        <v>2</v>
      </c>
      <c r="FT698" s="116">
        <f t="shared" si="381"/>
        <v>0.14000000000000001</v>
      </c>
      <c r="FU698" s="116">
        <f t="shared" si="382"/>
        <v>1</v>
      </c>
      <c r="FV698" s="116">
        <f t="shared" si="383"/>
        <v>10</v>
      </c>
      <c r="FW698" s="116">
        <f t="shared" si="384"/>
        <v>0</v>
      </c>
      <c r="FX698" s="116">
        <f t="shared" si="385"/>
        <v>1</v>
      </c>
      <c r="FY698" s="116">
        <f t="shared" si="386"/>
        <v>2</v>
      </c>
      <c r="FZ698" s="116">
        <f t="shared" si="387"/>
        <v>7.2099999999999997E-2</v>
      </c>
      <c r="GA698" s="116">
        <f t="shared" si="388"/>
        <v>1</v>
      </c>
      <c r="GB698" s="116">
        <f t="shared" si="389"/>
        <v>5</v>
      </c>
      <c r="GC698" s="116">
        <f t="shared" si="390"/>
        <v>0.28860000000000002</v>
      </c>
      <c r="GD698" s="116">
        <f t="shared" si="391"/>
        <v>1</v>
      </c>
      <c r="GE698" s="116">
        <f t="shared" si="392"/>
        <v>10</v>
      </c>
    </row>
    <row r="699" spans="164:187" ht="16.5" x14ac:dyDescent="0.2">
      <c r="FH699" s="116">
        <v>694</v>
      </c>
      <c r="FI699" s="116">
        <f t="shared" si="377"/>
        <v>48</v>
      </c>
      <c r="FJ699" s="116">
        <f t="shared" si="370"/>
        <v>9</v>
      </c>
      <c r="FK699" s="116" t="str">
        <f t="shared" si="378"/>
        <v>张郃专属武器-魂珠-6 3级</v>
      </c>
      <c r="FL699" s="116">
        <f t="shared" si="379"/>
        <v>6</v>
      </c>
      <c r="FM699" s="116">
        <f t="shared" si="380"/>
        <v>3</v>
      </c>
      <c r="FN699" s="116" t="str">
        <f t="shared" si="371"/>
        <v>金币</v>
      </c>
      <c r="FO699" s="116">
        <f t="shared" si="372"/>
        <v>8000</v>
      </c>
      <c r="FP699" s="116" t="str">
        <f t="shared" si="373"/>
        <v>专属强化石3</v>
      </c>
      <c r="FQ699" s="116">
        <f t="shared" si="374"/>
        <v>9</v>
      </c>
      <c r="FR699" s="116" t="str">
        <f t="shared" si="375"/>
        <v>专属强化石4</v>
      </c>
      <c r="FS699" s="116">
        <f t="shared" si="376"/>
        <v>2</v>
      </c>
      <c r="FT699" s="116">
        <f t="shared" si="381"/>
        <v>0.1</v>
      </c>
      <c r="FU699" s="116">
        <f t="shared" si="382"/>
        <v>1</v>
      </c>
      <c r="FV699" s="116">
        <f t="shared" si="383"/>
        <v>16</v>
      </c>
      <c r="FW699" s="116">
        <f t="shared" si="384"/>
        <v>0</v>
      </c>
      <c r="FX699" s="116">
        <f t="shared" si="385"/>
        <v>1</v>
      </c>
      <c r="FY699" s="116">
        <f t="shared" si="386"/>
        <v>4</v>
      </c>
      <c r="FZ699" s="116">
        <f t="shared" si="387"/>
        <v>4.8099999999999997E-2</v>
      </c>
      <c r="GA699" s="116">
        <f t="shared" si="388"/>
        <v>1</v>
      </c>
      <c r="GB699" s="116">
        <f t="shared" si="389"/>
        <v>7</v>
      </c>
      <c r="GC699" s="116">
        <f t="shared" si="390"/>
        <v>0.19239999999999999</v>
      </c>
      <c r="GD699" s="116">
        <f t="shared" si="391"/>
        <v>1</v>
      </c>
      <c r="GE699" s="116">
        <f t="shared" si="392"/>
        <v>16</v>
      </c>
    </row>
    <row r="700" spans="164:187" ht="16.5" x14ac:dyDescent="0.2">
      <c r="FH700" s="116">
        <v>695</v>
      </c>
      <c r="FI700" s="116">
        <f t="shared" si="377"/>
        <v>49</v>
      </c>
      <c r="FJ700" s="116">
        <f t="shared" si="370"/>
        <v>9</v>
      </c>
      <c r="FK700" s="116" t="str">
        <f t="shared" si="378"/>
        <v>张郃专属武器-魂珠-6 4级</v>
      </c>
      <c r="FL700" s="116">
        <f t="shared" si="379"/>
        <v>6</v>
      </c>
      <c r="FM700" s="116">
        <f t="shared" si="380"/>
        <v>4</v>
      </c>
      <c r="FN700" s="116" t="str">
        <f t="shared" si="371"/>
        <v>金币</v>
      </c>
      <c r="FO700" s="116">
        <f t="shared" si="372"/>
        <v>9000</v>
      </c>
      <c r="FP700" s="116" t="str">
        <f t="shared" si="373"/>
        <v>专属强化石3</v>
      </c>
      <c r="FQ700" s="116">
        <f t="shared" si="374"/>
        <v>14</v>
      </c>
      <c r="FR700" s="116" t="str">
        <f t="shared" si="375"/>
        <v>专属强化石4</v>
      </c>
      <c r="FS700" s="116">
        <f t="shared" si="376"/>
        <v>3</v>
      </c>
      <c r="FT700" s="116">
        <f t="shared" si="381"/>
        <v>0.09</v>
      </c>
      <c r="FU700" s="116">
        <f t="shared" si="382"/>
        <v>1</v>
      </c>
      <c r="FV700" s="116">
        <f t="shared" si="383"/>
        <v>17</v>
      </c>
      <c r="FW700" s="116">
        <f t="shared" si="384"/>
        <v>0</v>
      </c>
      <c r="FX700" s="116">
        <f t="shared" si="385"/>
        <v>1</v>
      </c>
      <c r="FY700" s="116">
        <f t="shared" si="386"/>
        <v>4</v>
      </c>
      <c r="FZ700" s="116">
        <f t="shared" si="387"/>
        <v>4.3299999999999998E-2</v>
      </c>
      <c r="GA700" s="116">
        <f t="shared" si="388"/>
        <v>1</v>
      </c>
      <c r="GB700" s="116">
        <f t="shared" si="389"/>
        <v>8</v>
      </c>
      <c r="GC700" s="116">
        <f t="shared" si="390"/>
        <v>0.1731</v>
      </c>
      <c r="GD700" s="116">
        <f t="shared" si="391"/>
        <v>1</v>
      </c>
      <c r="GE700" s="116">
        <f t="shared" si="392"/>
        <v>17</v>
      </c>
    </row>
    <row r="701" spans="164:187" ht="16.5" x14ac:dyDescent="0.2">
      <c r="FH701" s="116">
        <v>696</v>
      </c>
      <c r="FI701" s="116">
        <f t="shared" si="377"/>
        <v>50</v>
      </c>
      <c r="FJ701" s="116">
        <f t="shared" si="370"/>
        <v>9</v>
      </c>
      <c r="FK701" s="116" t="str">
        <f t="shared" si="378"/>
        <v>张郃专属武器-魂珠-6 5级</v>
      </c>
      <c r="FL701" s="116">
        <f t="shared" si="379"/>
        <v>6</v>
      </c>
      <c r="FM701" s="116">
        <f t="shared" si="380"/>
        <v>5</v>
      </c>
      <c r="FN701" s="116" t="str">
        <f t="shared" si="371"/>
        <v>金币</v>
      </c>
      <c r="FO701" s="116">
        <f t="shared" si="372"/>
        <v>10000</v>
      </c>
      <c r="FP701" s="116" t="str">
        <f t="shared" si="373"/>
        <v>专属强化石3</v>
      </c>
      <c r="FQ701" s="116">
        <f t="shared" si="374"/>
        <v>14</v>
      </c>
      <c r="FR701" s="116" t="str">
        <f t="shared" si="375"/>
        <v>专属强化石4</v>
      </c>
      <c r="FS701" s="116">
        <f t="shared" si="376"/>
        <v>3</v>
      </c>
      <c r="FT701" s="116">
        <f t="shared" si="381"/>
        <v>0.05</v>
      </c>
      <c r="FU701" s="116">
        <f t="shared" si="382"/>
        <v>1</v>
      </c>
      <c r="FV701" s="116">
        <f t="shared" si="383"/>
        <v>28</v>
      </c>
      <c r="FW701" s="116">
        <f t="shared" si="384"/>
        <v>0</v>
      </c>
      <c r="FX701" s="116">
        <f t="shared" si="385"/>
        <v>1</v>
      </c>
      <c r="FY701" s="116">
        <f t="shared" si="386"/>
        <v>6</v>
      </c>
      <c r="FZ701" s="116">
        <f t="shared" si="387"/>
        <v>2.7099999999999999E-2</v>
      </c>
      <c r="GA701" s="116">
        <f t="shared" si="388"/>
        <v>1</v>
      </c>
      <c r="GB701" s="116">
        <f t="shared" si="389"/>
        <v>13</v>
      </c>
      <c r="GC701" s="116">
        <f t="shared" si="390"/>
        <v>0.1082</v>
      </c>
      <c r="GD701" s="116">
        <f t="shared" si="391"/>
        <v>1</v>
      </c>
      <c r="GE701" s="116">
        <f t="shared" si="392"/>
        <v>28</v>
      </c>
    </row>
    <row r="702" spans="164:187" ht="16.5" x14ac:dyDescent="0.2">
      <c r="FH702" s="116">
        <v>697</v>
      </c>
      <c r="FI702" s="116">
        <f t="shared" si="377"/>
        <v>51</v>
      </c>
      <c r="FJ702" s="116">
        <f t="shared" si="370"/>
        <v>9</v>
      </c>
      <c r="FK702" s="116" t="str">
        <f t="shared" si="378"/>
        <v>张郃专属武器-魂珠-6 6级</v>
      </c>
      <c r="FL702" s="116">
        <f t="shared" si="379"/>
        <v>6</v>
      </c>
      <c r="FM702" s="116">
        <f t="shared" si="380"/>
        <v>6</v>
      </c>
      <c r="FN702" s="116" t="str">
        <f t="shared" si="371"/>
        <v>金币</v>
      </c>
      <c r="FO702" s="116">
        <f t="shared" si="372"/>
        <v>11000</v>
      </c>
      <c r="FP702" s="116" t="str">
        <f t="shared" si="373"/>
        <v>专属强化石3</v>
      </c>
      <c r="FQ702" s="116">
        <f t="shared" si="374"/>
        <v>19</v>
      </c>
      <c r="FR702" s="116" t="str">
        <f t="shared" si="375"/>
        <v>专属强化石4</v>
      </c>
      <c r="FS702" s="116">
        <f t="shared" si="376"/>
        <v>4</v>
      </c>
      <c r="FT702" s="116">
        <f t="shared" si="381"/>
        <v>0.04</v>
      </c>
      <c r="FU702" s="116">
        <f t="shared" si="382"/>
        <v>1</v>
      </c>
      <c r="FV702" s="116">
        <f t="shared" si="383"/>
        <v>34</v>
      </c>
      <c r="FW702" s="116">
        <f t="shared" si="384"/>
        <v>0</v>
      </c>
      <c r="FX702" s="116">
        <f t="shared" si="385"/>
        <v>1</v>
      </c>
      <c r="FY702" s="116">
        <f t="shared" si="386"/>
        <v>8</v>
      </c>
      <c r="FZ702" s="116">
        <f t="shared" si="387"/>
        <v>2.2200000000000001E-2</v>
      </c>
      <c r="GA702" s="116">
        <f t="shared" si="388"/>
        <v>1</v>
      </c>
      <c r="GB702" s="116">
        <f t="shared" si="389"/>
        <v>16</v>
      </c>
      <c r="GC702" s="116">
        <f t="shared" si="390"/>
        <v>8.8800000000000004E-2</v>
      </c>
      <c r="GD702" s="116">
        <f t="shared" si="391"/>
        <v>1</v>
      </c>
      <c r="GE702" s="116">
        <f t="shared" si="392"/>
        <v>34</v>
      </c>
    </row>
    <row r="703" spans="164:187" ht="16.5" x14ac:dyDescent="0.2">
      <c r="FH703" s="116">
        <v>698</v>
      </c>
      <c r="FI703" s="116">
        <f t="shared" si="377"/>
        <v>52</v>
      </c>
      <c r="FJ703" s="116">
        <f t="shared" si="370"/>
        <v>9</v>
      </c>
      <c r="FK703" s="116" t="str">
        <f t="shared" si="378"/>
        <v>张郃专属武器-魂珠-6 7级</v>
      </c>
      <c r="FL703" s="116">
        <f t="shared" si="379"/>
        <v>6</v>
      </c>
      <c r="FM703" s="116">
        <f t="shared" si="380"/>
        <v>7</v>
      </c>
      <c r="FN703" s="116" t="str">
        <f t="shared" si="371"/>
        <v>金币</v>
      </c>
      <c r="FO703" s="116">
        <f t="shared" si="372"/>
        <v>12000</v>
      </c>
      <c r="FP703" s="116" t="str">
        <f t="shared" si="373"/>
        <v>专属强化石3</v>
      </c>
      <c r="FQ703" s="116">
        <f t="shared" si="374"/>
        <v>24</v>
      </c>
      <c r="FR703" s="116" t="str">
        <f t="shared" si="375"/>
        <v>专属强化石4</v>
      </c>
      <c r="FS703" s="116">
        <f t="shared" si="376"/>
        <v>5</v>
      </c>
      <c r="FT703" s="116">
        <f t="shared" si="381"/>
        <v>0.03</v>
      </c>
      <c r="FU703" s="116">
        <f t="shared" si="382"/>
        <v>1</v>
      </c>
      <c r="FV703" s="116">
        <f t="shared" si="383"/>
        <v>44</v>
      </c>
      <c r="FW703" s="116">
        <f t="shared" si="384"/>
        <v>0</v>
      </c>
      <c r="FX703" s="116">
        <f t="shared" si="385"/>
        <v>1</v>
      </c>
      <c r="FY703" s="116">
        <f t="shared" si="386"/>
        <v>10</v>
      </c>
      <c r="FZ703" s="116">
        <f t="shared" si="387"/>
        <v>1.72E-2</v>
      </c>
      <c r="GA703" s="116">
        <f t="shared" si="388"/>
        <v>1</v>
      </c>
      <c r="GB703" s="116">
        <f t="shared" si="389"/>
        <v>20</v>
      </c>
      <c r="GC703" s="116">
        <f t="shared" si="390"/>
        <v>6.8699999999999997E-2</v>
      </c>
      <c r="GD703" s="116">
        <f t="shared" si="391"/>
        <v>1</v>
      </c>
      <c r="GE703" s="116">
        <f t="shared" si="392"/>
        <v>44</v>
      </c>
    </row>
    <row r="704" spans="164:187" ht="16.5" x14ac:dyDescent="0.2">
      <c r="FH704" s="116">
        <v>699</v>
      </c>
      <c r="FI704" s="116">
        <f t="shared" si="377"/>
        <v>53</v>
      </c>
      <c r="FJ704" s="116">
        <f t="shared" si="370"/>
        <v>9</v>
      </c>
      <c r="FK704" s="116" t="str">
        <f t="shared" si="378"/>
        <v>张郃专属武器-魂珠-6 8级</v>
      </c>
      <c r="FL704" s="116">
        <f t="shared" si="379"/>
        <v>6</v>
      </c>
      <c r="FM704" s="116">
        <f t="shared" si="380"/>
        <v>8</v>
      </c>
      <c r="FN704" s="116" t="str">
        <f t="shared" si="371"/>
        <v>金币</v>
      </c>
      <c r="FO704" s="116">
        <f t="shared" si="372"/>
        <v>13000</v>
      </c>
      <c r="FP704" s="116" t="str">
        <f t="shared" si="373"/>
        <v>专属强化石3</v>
      </c>
      <c r="FQ704" s="116">
        <f t="shared" si="374"/>
        <v>33</v>
      </c>
      <c r="FR704" s="116" t="str">
        <f t="shared" si="375"/>
        <v>专属强化石4</v>
      </c>
      <c r="FS704" s="116">
        <f t="shared" si="376"/>
        <v>7</v>
      </c>
      <c r="FT704" s="116">
        <f t="shared" si="381"/>
        <v>0.03</v>
      </c>
      <c r="FU704" s="116">
        <f t="shared" si="382"/>
        <v>1</v>
      </c>
      <c r="FV704" s="116">
        <f t="shared" si="383"/>
        <v>50</v>
      </c>
      <c r="FW704" s="116">
        <f t="shared" si="384"/>
        <v>0</v>
      </c>
      <c r="FX704" s="116">
        <f t="shared" si="385"/>
        <v>1</v>
      </c>
      <c r="FY704" s="116">
        <f t="shared" si="386"/>
        <v>12</v>
      </c>
      <c r="FZ704" s="116">
        <f t="shared" si="387"/>
        <v>1.49E-2</v>
      </c>
      <c r="GA704" s="116">
        <f t="shared" si="388"/>
        <v>1</v>
      </c>
      <c r="GB704" s="116">
        <f t="shared" si="389"/>
        <v>24</v>
      </c>
      <c r="GC704" s="116">
        <f t="shared" si="390"/>
        <v>5.9400000000000001E-2</v>
      </c>
      <c r="GD704" s="116">
        <f t="shared" si="391"/>
        <v>1</v>
      </c>
      <c r="GE704" s="116">
        <f t="shared" si="392"/>
        <v>50</v>
      </c>
    </row>
    <row r="705" spans="164:187" ht="16.5" x14ac:dyDescent="0.2">
      <c r="FH705" s="116">
        <v>700</v>
      </c>
      <c r="FI705" s="116">
        <f t="shared" si="377"/>
        <v>54</v>
      </c>
      <c r="FJ705" s="116">
        <f t="shared" si="370"/>
        <v>9</v>
      </c>
      <c r="FK705" s="116" t="str">
        <f t="shared" si="378"/>
        <v>张郃专属武器-魂珠-6 9级</v>
      </c>
      <c r="FL705" s="116">
        <f t="shared" si="379"/>
        <v>6</v>
      </c>
      <c r="FM705" s="116">
        <f t="shared" si="380"/>
        <v>9</v>
      </c>
      <c r="FN705" s="116" t="str">
        <f t="shared" si="371"/>
        <v>金币</v>
      </c>
      <c r="FO705" s="116">
        <f t="shared" si="372"/>
        <v>14000</v>
      </c>
      <c r="FP705" s="116" t="str">
        <f t="shared" si="373"/>
        <v>专属强化石3</v>
      </c>
      <c r="FQ705" s="116">
        <f t="shared" si="374"/>
        <v>38</v>
      </c>
      <c r="FR705" s="116" t="str">
        <f t="shared" si="375"/>
        <v>专属强化石4</v>
      </c>
      <c r="FS705" s="116">
        <f t="shared" si="376"/>
        <v>8</v>
      </c>
      <c r="FT705" s="116">
        <f t="shared" si="381"/>
        <v>0.02</v>
      </c>
      <c r="FU705" s="116">
        <f t="shared" si="382"/>
        <v>1</v>
      </c>
      <c r="FV705" s="116">
        <f t="shared" si="383"/>
        <v>71</v>
      </c>
      <c r="FW705" s="116">
        <f t="shared" si="384"/>
        <v>0</v>
      </c>
      <c r="FX705" s="116">
        <f t="shared" si="385"/>
        <v>1</v>
      </c>
      <c r="FY705" s="116">
        <f t="shared" si="386"/>
        <v>17</v>
      </c>
      <c r="FZ705" s="116">
        <f t="shared" si="387"/>
        <v>1.0500000000000001E-2</v>
      </c>
      <c r="GA705" s="116">
        <f t="shared" si="388"/>
        <v>1</v>
      </c>
      <c r="GB705" s="116">
        <f t="shared" si="389"/>
        <v>33</v>
      </c>
      <c r="GC705" s="116">
        <f t="shared" si="390"/>
        <v>4.2000000000000003E-2</v>
      </c>
      <c r="GD705" s="116">
        <f t="shared" si="391"/>
        <v>1</v>
      </c>
      <c r="GE705" s="116">
        <f t="shared" si="392"/>
        <v>71</v>
      </c>
    </row>
    <row r="706" spans="164:187" ht="16.5" x14ac:dyDescent="0.2">
      <c r="FH706" s="116">
        <v>701</v>
      </c>
      <c r="FI706" s="116">
        <f t="shared" si="377"/>
        <v>0</v>
      </c>
      <c r="FJ706" s="116">
        <f t="shared" si="370"/>
        <v>9</v>
      </c>
      <c r="FK706" s="116" t="str">
        <f t="shared" si="378"/>
        <v>张郃专属武器-魂珠-7 0级</v>
      </c>
      <c r="FL706" s="116">
        <f t="shared" si="379"/>
        <v>7</v>
      </c>
      <c r="FM706" s="116">
        <f t="shared" si="380"/>
        <v>0</v>
      </c>
      <c r="FN706" s="116" t="str">
        <f t="shared" si="371"/>
        <v/>
      </c>
      <c r="FO706" s="116" t="str">
        <f t="shared" si="372"/>
        <v/>
      </c>
      <c r="FP706" s="116" t="str">
        <f t="shared" si="373"/>
        <v/>
      </c>
      <c r="FQ706" s="116" t="str">
        <f t="shared" si="374"/>
        <v/>
      </c>
      <c r="FR706" s="116" t="str">
        <f t="shared" si="375"/>
        <v/>
      </c>
      <c r="FS706" s="116" t="str">
        <f t="shared" si="376"/>
        <v/>
      </c>
      <c r="FT706" s="116" t="str">
        <f t="shared" si="381"/>
        <v/>
      </c>
      <c r="FU706" s="116" t="str">
        <f t="shared" si="382"/>
        <v/>
      </c>
      <c r="FV706" s="116" t="str">
        <f t="shared" si="383"/>
        <v/>
      </c>
      <c r="FW706" s="116" t="str">
        <f t="shared" si="384"/>
        <v/>
      </c>
      <c r="FX706" s="116" t="str">
        <f t="shared" si="385"/>
        <v/>
      </c>
      <c r="FY706" s="116" t="str">
        <f t="shared" si="386"/>
        <v/>
      </c>
      <c r="FZ706" s="116" t="str">
        <f t="shared" si="387"/>
        <v/>
      </c>
      <c r="GA706" s="116" t="str">
        <f t="shared" si="388"/>
        <v/>
      </c>
      <c r="GB706" s="116" t="str">
        <f t="shared" si="389"/>
        <v/>
      </c>
      <c r="GC706" s="116" t="str">
        <f t="shared" si="390"/>
        <v/>
      </c>
      <c r="GD706" s="116" t="str">
        <f t="shared" si="391"/>
        <v/>
      </c>
      <c r="GE706" s="116" t="str">
        <f t="shared" si="392"/>
        <v/>
      </c>
    </row>
    <row r="707" spans="164:187" ht="16.5" x14ac:dyDescent="0.2">
      <c r="FH707" s="116">
        <v>702</v>
      </c>
      <c r="FI707" s="116">
        <f t="shared" si="377"/>
        <v>55</v>
      </c>
      <c r="FJ707" s="116">
        <f t="shared" si="370"/>
        <v>9</v>
      </c>
      <c r="FK707" s="116" t="str">
        <f t="shared" si="378"/>
        <v>张郃专属武器-魂珠-7 1级</v>
      </c>
      <c r="FL707" s="116">
        <f t="shared" si="379"/>
        <v>7</v>
      </c>
      <c r="FM707" s="116">
        <f t="shared" si="380"/>
        <v>1</v>
      </c>
      <c r="FN707" s="116" t="str">
        <f t="shared" si="371"/>
        <v>金币</v>
      </c>
      <c r="FO707" s="116">
        <f t="shared" si="372"/>
        <v>7000</v>
      </c>
      <c r="FP707" s="116" t="str">
        <f t="shared" si="373"/>
        <v>专属强化石3</v>
      </c>
      <c r="FQ707" s="116">
        <f t="shared" si="374"/>
        <v>6</v>
      </c>
      <c r="FR707" s="116" t="str">
        <f t="shared" si="375"/>
        <v>专属强化石4</v>
      </c>
      <c r="FS707" s="116">
        <f t="shared" si="376"/>
        <v>2</v>
      </c>
      <c r="FT707" s="116">
        <f t="shared" si="381"/>
        <v>0.17</v>
      </c>
      <c r="FU707" s="116">
        <f t="shared" si="382"/>
        <v>1</v>
      </c>
      <c r="FV707" s="116">
        <f t="shared" si="383"/>
        <v>9</v>
      </c>
      <c r="FW707" s="116">
        <f t="shared" si="384"/>
        <v>0</v>
      </c>
      <c r="FX707" s="116">
        <f t="shared" si="385"/>
        <v>1</v>
      </c>
      <c r="FY707" s="116">
        <f t="shared" si="386"/>
        <v>2</v>
      </c>
      <c r="FZ707" s="116">
        <f t="shared" si="387"/>
        <v>8.6599999999999996E-2</v>
      </c>
      <c r="GA707" s="116">
        <f t="shared" si="388"/>
        <v>1</v>
      </c>
      <c r="GB707" s="116">
        <f t="shared" si="389"/>
        <v>4</v>
      </c>
      <c r="GC707" s="116">
        <f t="shared" si="390"/>
        <v>0.3463</v>
      </c>
      <c r="GD707" s="116">
        <f t="shared" si="391"/>
        <v>1</v>
      </c>
      <c r="GE707" s="116">
        <f t="shared" si="392"/>
        <v>9</v>
      </c>
    </row>
    <row r="708" spans="164:187" ht="16.5" x14ac:dyDescent="0.2">
      <c r="FH708" s="116">
        <v>703</v>
      </c>
      <c r="FI708" s="116">
        <f t="shared" si="377"/>
        <v>56</v>
      </c>
      <c r="FJ708" s="116">
        <f t="shared" si="370"/>
        <v>9</v>
      </c>
      <c r="FK708" s="116" t="str">
        <f t="shared" si="378"/>
        <v>张郃专属武器-魂珠-7 2级</v>
      </c>
      <c r="FL708" s="116">
        <f t="shared" si="379"/>
        <v>7</v>
      </c>
      <c r="FM708" s="116">
        <f t="shared" si="380"/>
        <v>2</v>
      </c>
      <c r="FN708" s="116" t="str">
        <f t="shared" si="371"/>
        <v>金币</v>
      </c>
      <c r="FO708" s="116">
        <f t="shared" si="372"/>
        <v>8000</v>
      </c>
      <c r="FP708" s="116" t="str">
        <f t="shared" si="373"/>
        <v>专属强化石3</v>
      </c>
      <c r="FQ708" s="116">
        <f t="shared" si="374"/>
        <v>6</v>
      </c>
      <c r="FR708" s="116" t="str">
        <f t="shared" si="375"/>
        <v>专属强化石4</v>
      </c>
      <c r="FS708" s="116">
        <f t="shared" si="376"/>
        <v>2</v>
      </c>
      <c r="FT708" s="116">
        <f t="shared" si="381"/>
        <v>0.09</v>
      </c>
      <c r="FU708" s="116">
        <f t="shared" si="382"/>
        <v>1</v>
      </c>
      <c r="FV708" s="116">
        <f t="shared" si="383"/>
        <v>17</v>
      </c>
      <c r="FW708" s="116">
        <f t="shared" si="384"/>
        <v>0</v>
      </c>
      <c r="FX708" s="116">
        <f t="shared" si="385"/>
        <v>1</v>
      </c>
      <c r="FY708" s="116">
        <f t="shared" si="386"/>
        <v>4</v>
      </c>
      <c r="FZ708" s="116">
        <f t="shared" si="387"/>
        <v>4.3299999999999998E-2</v>
      </c>
      <c r="GA708" s="116">
        <f t="shared" si="388"/>
        <v>1</v>
      </c>
      <c r="GB708" s="116">
        <f t="shared" si="389"/>
        <v>8</v>
      </c>
      <c r="GC708" s="116">
        <f t="shared" si="390"/>
        <v>0.1731</v>
      </c>
      <c r="GD708" s="116">
        <f t="shared" si="391"/>
        <v>1</v>
      </c>
      <c r="GE708" s="116">
        <f t="shared" si="392"/>
        <v>17</v>
      </c>
    </row>
    <row r="709" spans="164:187" ht="16.5" x14ac:dyDescent="0.2">
      <c r="FH709" s="116">
        <v>704</v>
      </c>
      <c r="FI709" s="116">
        <f t="shared" si="377"/>
        <v>57</v>
      </c>
      <c r="FJ709" s="116">
        <f t="shared" si="370"/>
        <v>9</v>
      </c>
      <c r="FK709" s="116" t="str">
        <f t="shared" si="378"/>
        <v>张郃专属武器-魂珠-7 3级</v>
      </c>
      <c r="FL709" s="116">
        <f t="shared" si="379"/>
        <v>7</v>
      </c>
      <c r="FM709" s="116">
        <f t="shared" si="380"/>
        <v>3</v>
      </c>
      <c r="FN709" s="116" t="str">
        <f t="shared" si="371"/>
        <v>金币</v>
      </c>
      <c r="FO709" s="116">
        <f t="shared" si="372"/>
        <v>9000</v>
      </c>
      <c r="FP709" s="116" t="str">
        <f t="shared" si="373"/>
        <v>专属强化石3</v>
      </c>
      <c r="FQ709" s="116">
        <f t="shared" si="374"/>
        <v>8</v>
      </c>
      <c r="FR709" s="116" t="str">
        <f t="shared" si="375"/>
        <v>专属强化石4</v>
      </c>
      <c r="FS709" s="116">
        <f t="shared" si="376"/>
        <v>3</v>
      </c>
      <c r="FT709" s="116">
        <f t="shared" si="381"/>
        <v>0.09</v>
      </c>
      <c r="FU709" s="116">
        <f t="shared" si="382"/>
        <v>1</v>
      </c>
      <c r="FV709" s="116">
        <f t="shared" si="383"/>
        <v>17</v>
      </c>
      <c r="FW709" s="116">
        <f t="shared" si="384"/>
        <v>0</v>
      </c>
      <c r="FX709" s="116">
        <f t="shared" si="385"/>
        <v>1</v>
      </c>
      <c r="FY709" s="116">
        <f t="shared" si="386"/>
        <v>4</v>
      </c>
      <c r="FZ709" s="116">
        <f t="shared" si="387"/>
        <v>4.3299999999999998E-2</v>
      </c>
      <c r="GA709" s="116">
        <f t="shared" si="388"/>
        <v>1</v>
      </c>
      <c r="GB709" s="116">
        <f t="shared" si="389"/>
        <v>8</v>
      </c>
      <c r="GC709" s="116">
        <f t="shared" si="390"/>
        <v>0.1731</v>
      </c>
      <c r="GD709" s="116">
        <f t="shared" si="391"/>
        <v>1</v>
      </c>
      <c r="GE709" s="116">
        <f t="shared" si="392"/>
        <v>17</v>
      </c>
    </row>
    <row r="710" spans="164:187" ht="16.5" x14ac:dyDescent="0.2">
      <c r="FH710" s="116">
        <v>705</v>
      </c>
      <c r="FI710" s="116">
        <f t="shared" si="377"/>
        <v>58</v>
      </c>
      <c r="FJ710" s="116">
        <f t="shared" si="370"/>
        <v>9</v>
      </c>
      <c r="FK710" s="116" t="str">
        <f t="shared" si="378"/>
        <v>张郃专属武器-魂珠-7 4级</v>
      </c>
      <c r="FL710" s="116">
        <f t="shared" si="379"/>
        <v>7</v>
      </c>
      <c r="FM710" s="116">
        <f t="shared" si="380"/>
        <v>4</v>
      </c>
      <c r="FN710" s="116" t="str">
        <f t="shared" si="371"/>
        <v>金币</v>
      </c>
      <c r="FO710" s="116">
        <f t="shared" si="372"/>
        <v>10000</v>
      </c>
      <c r="FP710" s="116" t="str">
        <f t="shared" si="373"/>
        <v>专属强化石3</v>
      </c>
      <c r="FQ710" s="116">
        <f t="shared" si="374"/>
        <v>11</v>
      </c>
      <c r="FR710" s="116" t="str">
        <f t="shared" si="375"/>
        <v>专属强化石4</v>
      </c>
      <c r="FS710" s="116">
        <f t="shared" si="376"/>
        <v>4</v>
      </c>
      <c r="FT710" s="116">
        <f t="shared" si="381"/>
        <v>7.0000000000000007E-2</v>
      </c>
      <c r="FU710" s="116">
        <f t="shared" si="382"/>
        <v>1</v>
      </c>
      <c r="FV710" s="116">
        <f t="shared" si="383"/>
        <v>22</v>
      </c>
      <c r="FW710" s="116">
        <f t="shared" si="384"/>
        <v>0</v>
      </c>
      <c r="FX710" s="116">
        <f t="shared" si="385"/>
        <v>1</v>
      </c>
      <c r="FY710" s="116">
        <f t="shared" si="386"/>
        <v>5</v>
      </c>
      <c r="FZ710" s="116">
        <f t="shared" si="387"/>
        <v>3.4599999999999999E-2</v>
      </c>
      <c r="GA710" s="116">
        <f t="shared" si="388"/>
        <v>1</v>
      </c>
      <c r="GB710" s="116">
        <f t="shared" si="389"/>
        <v>10</v>
      </c>
      <c r="GC710" s="116">
        <f t="shared" si="390"/>
        <v>0.13850000000000001</v>
      </c>
      <c r="GD710" s="116">
        <f t="shared" si="391"/>
        <v>1</v>
      </c>
      <c r="GE710" s="116">
        <f t="shared" si="392"/>
        <v>22</v>
      </c>
    </row>
    <row r="711" spans="164:187" ht="16.5" x14ac:dyDescent="0.2">
      <c r="FH711" s="116">
        <v>706</v>
      </c>
      <c r="FI711" s="116">
        <f t="shared" si="377"/>
        <v>59</v>
      </c>
      <c r="FJ711" s="116">
        <f t="shared" ref="FJ711:FJ774" si="393">INT((FH711-1)/80+1)</f>
        <v>9</v>
      </c>
      <c r="FK711" s="116" t="str">
        <f t="shared" si="378"/>
        <v>张郃专属武器-魂珠-7 5级</v>
      </c>
      <c r="FL711" s="116">
        <f t="shared" si="379"/>
        <v>7</v>
      </c>
      <c r="FM711" s="116">
        <f t="shared" si="380"/>
        <v>5</v>
      </c>
      <c r="FN711" s="116" t="str">
        <f t="shared" ref="FN711:FN774" si="394">IF($FM711&gt;0,IF(INDEX($EC$6:$EC$77,$FI711)&gt;=FN$3,INDEX(ED$6:ED$77,$FI711),""),"")</f>
        <v>金币</v>
      </c>
      <c r="FO711" s="116">
        <f t="shared" ref="FO711:FO774" si="395">IF($FM711&gt;0,IF(INDEX($EC$6:$EC$77,$FI711)&gt;=FO$3,INDEX(EE$6:EE$77,$FI711),""),"")</f>
        <v>11000</v>
      </c>
      <c r="FP711" s="116" t="str">
        <f t="shared" ref="FP711:FP774" si="396">IF($FM711&gt;0,IF(INDEX($EC$6:$EC$77,$FI711)&gt;=FP$3,INDEX(EF$6:EF$77,$FI711),""),"")</f>
        <v>专属强化石3</v>
      </c>
      <c r="FQ711" s="116">
        <f t="shared" ref="FQ711:FQ774" si="397">IF($FM711&gt;0,IF(INDEX($EC$6:$EC$77,$FI711)&gt;=FQ$3,INDEX(EG$6:EG$77,$FI711),""),"")</f>
        <v>11</v>
      </c>
      <c r="FR711" s="116" t="str">
        <f t="shared" ref="FR711:FR774" si="398">IF($FM711&gt;0,IF(INDEX($EC$6:$EC$77,$FI711)&gt;=FR$3,INDEX(EH$6:EH$77,$FI711),""),"")</f>
        <v>专属强化石4</v>
      </c>
      <c r="FS711" s="116">
        <f t="shared" ref="FS711:FS774" si="399">IF($FM711&gt;0,IF(INDEX($EC$6:$EC$77,$FI711)&gt;=FS$3,INDEX(EI$6:EI$77,$FI711),""),"")</f>
        <v>4</v>
      </c>
      <c r="FT711" s="116">
        <f t="shared" si="381"/>
        <v>0.04</v>
      </c>
      <c r="FU711" s="116">
        <f t="shared" si="382"/>
        <v>1</v>
      </c>
      <c r="FV711" s="116">
        <f t="shared" si="383"/>
        <v>35</v>
      </c>
      <c r="FW711" s="116">
        <f t="shared" si="384"/>
        <v>0</v>
      </c>
      <c r="FX711" s="116">
        <f t="shared" si="385"/>
        <v>1</v>
      </c>
      <c r="FY711" s="116">
        <f t="shared" si="386"/>
        <v>8</v>
      </c>
      <c r="FZ711" s="116">
        <f t="shared" si="387"/>
        <v>2.1600000000000001E-2</v>
      </c>
      <c r="GA711" s="116">
        <f t="shared" si="388"/>
        <v>1</v>
      </c>
      <c r="GB711" s="116">
        <f t="shared" si="389"/>
        <v>16</v>
      </c>
      <c r="GC711" s="116">
        <f t="shared" si="390"/>
        <v>8.6599999999999996E-2</v>
      </c>
      <c r="GD711" s="116">
        <f t="shared" si="391"/>
        <v>1</v>
      </c>
      <c r="GE711" s="116">
        <f t="shared" si="392"/>
        <v>35</v>
      </c>
    </row>
    <row r="712" spans="164:187" ht="16.5" x14ac:dyDescent="0.2">
      <c r="FH712" s="116">
        <v>707</v>
      </c>
      <c r="FI712" s="116">
        <f t="shared" si="377"/>
        <v>60</v>
      </c>
      <c r="FJ712" s="116">
        <f t="shared" si="393"/>
        <v>9</v>
      </c>
      <c r="FK712" s="116" t="str">
        <f t="shared" si="378"/>
        <v>张郃专属武器-魂珠-7 6级</v>
      </c>
      <c r="FL712" s="116">
        <f t="shared" si="379"/>
        <v>7</v>
      </c>
      <c r="FM712" s="116">
        <f t="shared" si="380"/>
        <v>6</v>
      </c>
      <c r="FN712" s="116" t="str">
        <f t="shared" si="394"/>
        <v>金币</v>
      </c>
      <c r="FO712" s="116">
        <f t="shared" si="395"/>
        <v>12000</v>
      </c>
      <c r="FP712" s="116" t="str">
        <f t="shared" si="396"/>
        <v>专属强化石3</v>
      </c>
      <c r="FQ712" s="116">
        <f t="shared" si="397"/>
        <v>14</v>
      </c>
      <c r="FR712" s="116" t="str">
        <f t="shared" si="398"/>
        <v>专属强化石4</v>
      </c>
      <c r="FS712" s="116">
        <f t="shared" si="399"/>
        <v>5</v>
      </c>
      <c r="FT712" s="116">
        <f t="shared" si="381"/>
        <v>0.03</v>
      </c>
      <c r="FU712" s="116">
        <f t="shared" si="382"/>
        <v>1</v>
      </c>
      <c r="FV712" s="116">
        <f t="shared" si="383"/>
        <v>45</v>
      </c>
      <c r="FW712" s="116">
        <f t="shared" si="384"/>
        <v>0</v>
      </c>
      <c r="FX712" s="116">
        <f t="shared" si="385"/>
        <v>1</v>
      </c>
      <c r="FY712" s="116">
        <f t="shared" si="386"/>
        <v>11</v>
      </c>
      <c r="FZ712" s="116">
        <f t="shared" si="387"/>
        <v>1.66E-2</v>
      </c>
      <c r="GA712" s="116">
        <f t="shared" si="388"/>
        <v>1</v>
      </c>
      <c r="GB712" s="116">
        <f t="shared" si="389"/>
        <v>21</v>
      </c>
      <c r="GC712" s="116">
        <f t="shared" si="390"/>
        <v>6.6600000000000006E-2</v>
      </c>
      <c r="GD712" s="116">
        <f t="shared" si="391"/>
        <v>1</v>
      </c>
      <c r="GE712" s="116">
        <f t="shared" si="392"/>
        <v>45</v>
      </c>
    </row>
    <row r="713" spans="164:187" ht="16.5" x14ac:dyDescent="0.2">
      <c r="FH713" s="116">
        <v>708</v>
      </c>
      <c r="FI713" s="116">
        <f t="shared" si="377"/>
        <v>61</v>
      </c>
      <c r="FJ713" s="116">
        <f t="shared" si="393"/>
        <v>9</v>
      </c>
      <c r="FK713" s="116" t="str">
        <f t="shared" si="378"/>
        <v>张郃专属武器-魂珠-7 7级</v>
      </c>
      <c r="FL713" s="116">
        <f t="shared" si="379"/>
        <v>7</v>
      </c>
      <c r="FM713" s="116">
        <f t="shared" si="380"/>
        <v>7</v>
      </c>
      <c r="FN713" s="116" t="str">
        <f t="shared" si="394"/>
        <v>金币</v>
      </c>
      <c r="FO713" s="116">
        <f t="shared" si="395"/>
        <v>13000</v>
      </c>
      <c r="FP713" s="116" t="str">
        <f t="shared" si="396"/>
        <v>专属强化石3</v>
      </c>
      <c r="FQ713" s="116">
        <f t="shared" si="397"/>
        <v>20</v>
      </c>
      <c r="FR713" s="116" t="str">
        <f t="shared" si="398"/>
        <v>专属强化石4</v>
      </c>
      <c r="FS713" s="116">
        <f t="shared" si="399"/>
        <v>7</v>
      </c>
      <c r="FT713" s="116">
        <f t="shared" si="381"/>
        <v>0.03</v>
      </c>
      <c r="FU713" s="116">
        <f t="shared" si="382"/>
        <v>1</v>
      </c>
      <c r="FV713" s="116">
        <f t="shared" si="383"/>
        <v>52</v>
      </c>
      <c r="FW713" s="116">
        <f t="shared" si="384"/>
        <v>0</v>
      </c>
      <c r="FX713" s="116">
        <f t="shared" si="385"/>
        <v>1</v>
      </c>
      <c r="FY713" s="116">
        <f t="shared" si="386"/>
        <v>12</v>
      </c>
      <c r="FZ713" s="116">
        <f t="shared" si="387"/>
        <v>1.44E-2</v>
      </c>
      <c r="GA713" s="116">
        <f t="shared" si="388"/>
        <v>1</v>
      </c>
      <c r="GB713" s="116">
        <f t="shared" si="389"/>
        <v>24</v>
      </c>
      <c r="GC713" s="116">
        <f t="shared" si="390"/>
        <v>5.7700000000000001E-2</v>
      </c>
      <c r="GD713" s="116">
        <f t="shared" si="391"/>
        <v>1</v>
      </c>
      <c r="GE713" s="116">
        <f t="shared" si="392"/>
        <v>52</v>
      </c>
    </row>
    <row r="714" spans="164:187" ht="16.5" x14ac:dyDescent="0.2">
      <c r="FH714" s="116">
        <v>709</v>
      </c>
      <c r="FI714" s="116">
        <f t="shared" si="377"/>
        <v>62</v>
      </c>
      <c r="FJ714" s="116">
        <f t="shared" si="393"/>
        <v>9</v>
      </c>
      <c r="FK714" s="116" t="str">
        <f t="shared" si="378"/>
        <v>张郃专属武器-魂珠-7 8级</v>
      </c>
      <c r="FL714" s="116">
        <f t="shared" si="379"/>
        <v>7</v>
      </c>
      <c r="FM714" s="116">
        <f t="shared" si="380"/>
        <v>8</v>
      </c>
      <c r="FN714" s="116" t="str">
        <f t="shared" si="394"/>
        <v>金币</v>
      </c>
      <c r="FO714" s="116">
        <f t="shared" si="395"/>
        <v>14000</v>
      </c>
      <c r="FP714" s="116" t="str">
        <f t="shared" si="396"/>
        <v>专属强化石3</v>
      </c>
      <c r="FQ714" s="116">
        <f t="shared" si="397"/>
        <v>23</v>
      </c>
      <c r="FR714" s="116" t="str">
        <f t="shared" si="398"/>
        <v>专属强化石4</v>
      </c>
      <c r="FS714" s="116">
        <f t="shared" si="399"/>
        <v>8</v>
      </c>
      <c r="FT714" s="116">
        <f t="shared" si="381"/>
        <v>0.02</v>
      </c>
      <c r="FU714" s="116">
        <f t="shared" si="382"/>
        <v>1</v>
      </c>
      <c r="FV714" s="116">
        <f t="shared" si="383"/>
        <v>74</v>
      </c>
      <c r="FW714" s="116">
        <f t="shared" si="384"/>
        <v>0</v>
      </c>
      <c r="FX714" s="116">
        <f t="shared" si="385"/>
        <v>1</v>
      </c>
      <c r="FY714" s="116">
        <f t="shared" si="386"/>
        <v>17</v>
      </c>
      <c r="FZ714" s="116">
        <f t="shared" si="387"/>
        <v>1.0200000000000001E-2</v>
      </c>
      <c r="GA714" s="116">
        <f t="shared" si="388"/>
        <v>1</v>
      </c>
      <c r="GB714" s="116">
        <f t="shared" si="389"/>
        <v>34</v>
      </c>
      <c r="GC714" s="116">
        <f t="shared" si="390"/>
        <v>4.07E-2</v>
      </c>
      <c r="GD714" s="116">
        <f t="shared" si="391"/>
        <v>1</v>
      </c>
      <c r="GE714" s="116">
        <f t="shared" si="392"/>
        <v>74</v>
      </c>
    </row>
    <row r="715" spans="164:187" ht="16.5" x14ac:dyDescent="0.2">
      <c r="FH715" s="116">
        <v>710</v>
      </c>
      <c r="FI715" s="116">
        <f t="shared" si="377"/>
        <v>63</v>
      </c>
      <c r="FJ715" s="116">
        <f t="shared" si="393"/>
        <v>9</v>
      </c>
      <c r="FK715" s="116" t="str">
        <f t="shared" si="378"/>
        <v>张郃专属武器-魂珠-7 9级</v>
      </c>
      <c r="FL715" s="116">
        <f t="shared" si="379"/>
        <v>7</v>
      </c>
      <c r="FM715" s="116">
        <f t="shared" si="380"/>
        <v>9</v>
      </c>
      <c r="FN715" s="116" t="str">
        <f t="shared" si="394"/>
        <v>金币</v>
      </c>
      <c r="FO715" s="116">
        <f t="shared" si="395"/>
        <v>15000</v>
      </c>
      <c r="FP715" s="116" t="str">
        <f t="shared" si="396"/>
        <v>专属强化石3</v>
      </c>
      <c r="FQ715" s="116">
        <f t="shared" si="397"/>
        <v>28</v>
      </c>
      <c r="FR715" s="116" t="str">
        <f t="shared" si="398"/>
        <v>专属强化石4</v>
      </c>
      <c r="FS715" s="116">
        <f t="shared" si="399"/>
        <v>10</v>
      </c>
      <c r="FT715" s="116">
        <f t="shared" si="381"/>
        <v>0.02</v>
      </c>
      <c r="FU715" s="116">
        <f t="shared" si="382"/>
        <v>1</v>
      </c>
      <c r="FV715" s="116">
        <f t="shared" si="383"/>
        <v>95</v>
      </c>
      <c r="FW715" s="116">
        <f t="shared" si="384"/>
        <v>0</v>
      </c>
      <c r="FX715" s="116">
        <f t="shared" si="385"/>
        <v>1</v>
      </c>
      <c r="FY715" s="116">
        <f t="shared" si="386"/>
        <v>22</v>
      </c>
      <c r="FZ715" s="116">
        <f t="shared" si="387"/>
        <v>7.9000000000000008E-3</v>
      </c>
      <c r="GA715" s="116">
        <f t="shared" si="388"/>
        <v>1</v>
      </c>
      <c r="GB715" s="116">
        <f t="shared" si="389"/>
        <v>44</v>
      </c>
      <c r="GC715" s="116">
        <f t="shared" si="390"/>
        <v>3.15E-2</v>
      </c>
      <c r="GD715" s="116">
        <f t="shared" si="391"/>
        <v>1</v>
      </c>
      <c r="GE715" s="116">
        <f t="shared" si="392"/>
        <v>95</v>
      </c>
    </row>
    <row r="716" spans="164:187" ht="16.5" x14ac:dyDescent="0.2">
      <c r="FH716" s="116">
        <v>711</v>
      </c>
      <c r="FI716" s="116">
        <f t="shared" si="377"/>
        <v>0</v>
      </c>
      <c r="FJ716" s="116">
        <f t="shared" si="393"/>
        <v>9</v>
      </c>
      <c r="FK716" s="116" t="str">
        <f t="shared" si="378"/>
        <v>张郃专属武器-魂珠-8 0级</v>
      </c>
      <c r="FL716" s="116">
        <f t="shared" si="379"/>
        <v>8</v>
      </c>
      <c r="FM716" s="116">
        <f t="shared" si="380"/>
        <v>0</v>
      </c>
      <c r="FN716" s="116" t="str">
        <f t="shared" si="394"/>
        <v/>
      </c>
      <c r="FO716" s="116" t="str">
        <f t="shared" si="395"/>
        <v/>
      </c>
      <c r="FP716" s="116" t="str">
        <f t="shared" si="396"/>
        <v/>
      </c>
      <c r="FQ716" s="116" t="str">
        <f t="shared" si="397"/>
        <v/>
      </c>
      <c r="FR716" s="116" t="str">
        <f t="shared" si="398"/>
        <v/>
      </c>
      <c r="FS716" s="116" t="str">
        <f t="shared" si="399"/>
        <v/>
      </c>
      <c r="FT716" s="116" t="str">
        <f t="shared" si="381"/>
        <v/>
      </c>
      <c r="FU716" s="116" t="str">
        <f t="shared" si="382"/>
        <v/>
      </c>
      <c r="FV716" s="116" t="str">
        <f t="shared" si="383"/>
        <v/>
      </c>
      <c r="FW716" s="116" t="str">
        <f t="shared" si="384"/>
        <v/>
      </c>
      <c r="FX716" s="116" t="str">
        <f t="shared" si="385"/>
        <v/>
      </c>
      <c r="FY716" s="116" t="str">
        <f t="shared" si="386"/>
        <v/>
      </c>
      <c r="FZ716" s="116" t="str">
        <f t="shared" si="387"/>
        <v/>
      </c>
      <c r="GA716" s="116" t="str">
        <f t="shared" si="388"/>
        <v/>
      </c>
      <c r="GB716" s="116" t="str">
        <f t="shared" si="389"/>
        <v/>
      </c>
      <c r="GC716" s="116" t="str">
        <f t="shared" si="390"/>
        <v/>
      </c>
      <c r="GD716" s="116" t="str">
        <f t="shared" si="391"/>
        <v/>
      </c>
      <c r="GE716" s="116" t="str">
        <f t="shared" si="392"/>
        <v/>
      </c>
    </row>
    <row r="717" spans="164:187" ht="16.5" x14ac:dyDescent="0.2">
      <c r="FH717" s="116">
        <v>712</v>
      </c>
      <c r="FI717" s="116">
        <f t="shared" si="377"/>
        <v>64</v>
      </c>
      <c r="FJ717" s="116">
        <f t="shared" si="393"/>
        <v>9</v>
      </c>
      <c r="FK717" s="116" t="str">
        <f t="shared" si="378"/>
        <v>张郃专属武器-魂珠-8 1级</v>
      </c>
      <c r="FL717" s="116">
        <f t="shared" si="379"/>
        <v>8</v>
      </c>
      <c r="FM717" s="116">
        <f t="shared" si="380"/>
        <v>1</v>
      </c>
      <c r="FN717" s="116" t="str">
        <f t="shared" si="394"/>
        <v>金币</v>
      </c>
      <c r="FO717" s="116">
        <f t="shared" si="395"/>
        <v>8000</v>
      </c>
      <c r="FP717" s="116" t="str">
        <f t="shared" si="396"/>
        <v>专属强化石4</v>
      </c>
      <c r="FQ717" s="116">
        <f t="shared" si="397"/>
        <v>5</v>
      </c>
      <c r="FR717" s="116" t="str">
        <f t="shared" si="398"/>
        <v/>
      </c>
      <c r="FS717" s="116" t="str">
        <f t="shared" si="399"/>
        <v/>
      </c>
      <c r="FT717" s="116">
        <f t="shared" si="381"/>
        <v>0.1</v>
      </c>
      <c r="FU717" s="116">
        <f t="shared" si="382"/>
        <v>1</v>
      </c>
      <c r="FV717" s="116">
        <f t="shared" si="383"/>
        <v>15</v>
      </c>
      <c r="FW717" s="116">
        <f t="shared" si="384"/>
        <v>0</v>
      </c>
      <c r="FX717" s="116">
        <f t="shared" si="385"/>
        <v>1</v>
      </c>
      <c r="FY717" s="116">
        <f t="shared" si="386"/>
        <v>4</v>
      </c>
      <c r="FZ717" s="116">
        <f t="shared" si="387"/>
        <v>4.9200000000000001E-2</v>
      </c>
      <c r="GA717" s="116">
        <f t="shared" si="388"/>
        <v>1</v>
      </c>
      <c r="GB717" s="116">
        <f t="shared" si="389"/>
        <v>7</v>
      </c>
      <c r="GC717" s="116">
        <f t="shared" si="390"/>
        <v>0.1968</v>
      </c>
      <c r="GD717" s="116">
        <f t="shared" si="391"/>
        <v>1</v>
      </c>
      <c r="GE717" s="116">
        <f t="shared" si="392"/>
        <v>15</v>
      </c>
    </row>
    <row r="718" spans="164:187" ht="16.5" x14ac:dyDescent="0.2">
      <c r="FH718" s="116">
        <v>713</v>
      </c>
      <c r="FI718" s="116">
        <f t="shared" si="377"/>
        <v>65</v>
      </c>
      <c r="FJ718" s="116">
        <f t="shared" si="393"/>
        <v>9</v>
      </c>
      <c r="FK718" s="116" t="str">
        <f t="shared" si="378"/>
        <v>张郃专属武器-魂珠-8 2级</v>
      </c>
      <c r="FL718" s="116">
        <f t="shared" si="379"/>
        <v>8</v>
      </c>
      <c r="FM718" s="116">
        <f t="shared" si="380"/>
        <v>2</v>
      </c>
      <c r="FN718" s="116" t="str">
        <f t="shared" si="394"/>
        <v>金币</v>
      </c>
      <c r="FO718" s="116">
        <f t="shared" si="395"/>
        <v>9000</v>
      </c>
      <c r="FP718" s="116" t="str">
        <f t="shared" si="396"/>
        <v>专属强化石4</v>
      </c>
      <c r="FQ718" s="116">
        <f t="shared" si="397"/>
        <v>8</v>
      </c>
      <c r="FR718" s="116" t="str">
        <f t="shared" si="398"/>
        <v/>
      </c>
      <c r="FS718" s="116" t="str">
        <f t="shared" si="399"/>
        <v/>
      </c>
      <c r="FT718" s="116">
        <f t="shared" si="381"/>
        <v>0.08</v>
      </c>
      <c r="FU718" s="116">
        <f t="shared" si="382"/>
        <v>1</v>
      </c>
      <c r="FV718" s="116">
        <f t="shared" si="383"/>
        <v>19</v>
      </c>
      <c r="FW718" s="116">
        <f t="shared" si="384"/>
        <v>0</v>
      </c>
      <c r="FX718" s="116">
        <f t="shared" si="385"/>
        <v>1</v>
      </c>
      <c r="FY718" s="116">
        <f t="shared" si="386"/>
        <v>4</v>
      </c>
      <c r="FZ718" s="116">
        <f t="shared" si="387"/>
        <v>3.9399999999999998E-2</v>
      </c>
      <c r="GA718" s="116">
        <f t="shared" si="388"/>
        <v>1</v>
      </c>
      <c r="GB718" s="116">
        <f t="shared" si="389"/>
        <v>9</v>
      </c>
      <c r="GC718" s="116">
        <f t="shared" si="390"/>
        <v>0.15740000000000001</v>
      </c>
      <c r="GD718" s="116">
        <f t="shared" si="391"/>
        <v>1</v>
      </c>
      <c r="GE718" s="116">
        <f t="shared" si="392"/>
        <v>19</v>
      </c>
    </row>
    <row r="719" spans="164:187" ht="16.5" x14ac:dyDescent="0.2">
      <c r="FH719" s="116">
        <v>714</v>
      </c>
      <c r="FI719" s="116">
        <f t="shared" si="377"/>
        <v>66</v>
      </c>
      <c r="FJ719" s="116">
        <f t="shared" si="393"/>
        <v>9</v>
      </c>
      <c r="FK719" s="116" t="str">
        <f t="shared" si="378"/>
        <v>张郃专属武器-魂珠-8 3级</v>
      </c>
      <c r="FL719" s="116">
        <f t="shared" si="379"/>
        <v>8</v>
      </c>
      <c r="FM719" s="116">
        <f t="shared" si="380"/>
        <v>3</v>
      </c>
      <c r="FN719" s="116" t="str">
        <f t="shared" si="394"/>
        <v>金币</v>
      </c>
      <c r="FO719" s="116">
        <f t="shared" si="395"/>
        <v>10000</v>
      </c>
      <c r="FP719" s="116" t="str">
        <f t="shared" si="396"/>
        <v>专属强化石4</v>
      </c>
      <c r="FQ719" s="116">
        <f t="shared" si="397"/>
        <v>10</v>
      </c>
      <c r="FR719" s="116" t="str">
        <f t="shared" si="398"/>
        <v/>
      </c>
      <c r="FS719" s="116" t="str">
        <f t="shared" si="399"/>
        <v/>
      </c>
      <c r="FT719" s="116">
        <f t="shared" si="381"/>
        <v>7.0000000000000007E-2</v>
      </c>
      <c r="FU719" s="116">
        <f t="shared" si="382"/>
        <v>1</v>
      </c>
      <c r="FV719" s="116">
        <f t="shared" si="383"/>
        <v>23</v>
      </c>
      <c r="FW719" s="116">
        <f t="shared" si="384"/>
        <v>0</v>
      </c>
      <c r="FX719" s="116">
        <f t="shared" si="385"/>
        <v>1</v>
      </c>
      <c r="FY719" s="116">
        <f t="shared" si="386"/>
        <v>5</v>
      </c>
      <c r="FZ719" s="116">
        <f t="shared" si="387"/>
        <v>3.2800000000000003E-2</v>
      </c>
      <c r="GA719" s="116">
        <f t="shared" si="388"/>
        <v>1</v>
      </c>
      <c r="GB719" s="116">
        <f t="shared" si="389"/>
        <v>11</v>
      </c>
      <c r="GC719" s="116">
        <f t="shared" si="390"/>
        <v>0.13120000000000001</v>
      </c>
      <c r="GD719" s="116">
        <f t="shared" si="391"/>
        <v>1</v>
      </c>
      <c r="GE719" s="116">
        <f t="shared" si="392"/>
        <v>23</v>
      </c>
    </row>
    <row r="720" spans="164:187" ht="16.5" x14ac:dyDescent="0.2">
      <c r="FH720" s="116">
        <v>715</v>
      </c>
      <c r="FI720" s="116">
        <f t="shared" si="377"/>
        <v>67</v>
      </c>
      <c r="FJ720" s="116">
        <f t="shared" si="393"/>
        <v>9</v>
      </c>
      <c r="FK720" s="116" t="str">
        <f t="shared" si="378"/>
        <v>张郃专属武器-魂珠-8 4级</v>
      </c>
      <c r="FL720" s="116">
        <f t="shared" si="379"/>
        <v>8</v>
      </c>
      <c r="FM720" s="116">
        <f t="shared" si="380"/>
        <v>4</v>
      </c>
      <c r="FN720" s="116" t="str">
        <f t="shared" si="394"/>
        <v>金币</v>
      </c>
      <c r="FO720" s="116">
        <f t="shared" si="395"/>
        <v>11000</v>
      </c>
      <c r="FP720" s="116" t="str">
        <f t="shared" si="396"/>
        <v>专属强化石4</v>
      </c>
      <c r="FQ720" s="116">
        <f t="shared" si="397"/>
        <v>12</v>
      </c>
      <c r="FR720" s="116" t="str">
        <f t="shared" si="398"/>
        <v/>
      </c>
      <c r="FS720" s="116" t="str">
        <f t="shared" si="399"/>
        <v/>
      </c>
      <c r="FT720" s="116">
        <f t="shared" si="381"/>
        <v>0.05</v>
      </c>
      <c r="FU720" s="116">
        <f t="shared" si="382"/>
        <v>1</v>
      </c>
      <c r="FV720" s="116">
        <f t="shared" si="383"/>
        <v>32</v>
      </c>
      <c r="FW720" s="116">
        <f t="shared" si="384"/>
        <v>0</v>
      </c>
      <c r="FX720" s="116">
        <f t="shared" si="385"/>
        <v>1</v>
      </c>
      <c r="FY720" s="116">
        <f t="shared" si="386"/>
        <v>7</v>
      </c>
      <c r="FZ720" s="116">
        <f t="shared" si="387"/>
        <v>2.3599999999999999E-2</v>
      </c>
      <c r="GA720" s="116">
        <f t="shared" si="388"/>
        <v>1</v>
      </c>
      <c r="GB720" s="116">
        <f t="shared" si="389"/>
        <v>15</v>
      </c>
      <c r="GC720" s="116">
        <f t="shared" si="390"/>
        <v>9.4399999999999998E-2</v>
      </c>
      <c r="GD720" s="116">
        <f t="shared" si="391"/>
        <v>1</v>
      </c>
      <c r="GE720" s="116">
        <f t="shared" si="392"/>
        <v>32</v>
      </c>
    </row>
    <row r="721" spans="164:187" ht="16.5" x14ac:dyDescent="0.2">
      <c r="FH721" s="116">
        <v>716</v>
      </c>
      <c r="FI721" s="116">
        <f t="shared" si="377"/>
        <v>68</v>
      </c>
      <c r="FJ721" s="116">
        <f t="shared" si="393"/>
        <v>9</v>
      </c>
      <c r="FK721" s="116" t="str">
        <f t="shared" si="378"/>
        <v>张郃专属武器-魂珠-8 5级</v>
      </c>
      <c r="FL721" s="116">
        <f t="shared" si="379"/>
        <v>8</v>
      </c>
      <c r="FM721" s="116">
        <f t="shared" si="380"/>
        <v>5</v>
      </c>
      <c r="FN721" s="116" t="str">
        <f t="shared" si="394"/>
        <v>金币</v>
      </c>
      <c r="FO721" s="116">
        <f t="shared" si="395"/>
        <v>12000</v>
      </c>
      <c r="FP721" s="116" t="str">
        <f t="shared" si="396"/>
        <v>专属强化石4</v>
      </c>
      <c r="FQ721" s="116">
        <f t="shared" si="397"/>
        <v>15</v>
      </c>
      <c r="FR721" s="116" t="str">
        <f t="shared" si="398"/>
        <v/>
      </c>
      <c r="FS721" s="116" t="str">
        <f t="shared" si="399"/>
        <v/>
      </c>
      <c r="FT721" s="116">
        <f t="shared" si="381"/>
        <v>0.04</v>
      </c>
      <c r="FU721" s="116">
        <f t="shared" si="382"/>
        <v>1</v>
      </c>
      <c r="FV721" s="116">
        <f t="shared" si="383"/>
        <v>41</v>
      </c>
      <c r="FW721" s="116">
        <f t="shared" si="384"/>
        <v>0</v>
      </c>
      <c r="FX721" s="116">
        <f t="shared" si="385"/>
        <v>1</v>
      </c>
      <c r="FY721" s="116">
        <f t="shared" si="386"/>
        <v>9</v>
      </c>
      <c r="FZ721" s="116">
        <f t="shared" si="387"/>
        <v>1.84E-2</v>
      </c>
      <c r="GA721" s="116">
        <f t="shared" si="388"/>
        <v>1</v>
      </c>
      <c r="GB721" s="116">
        <f t="shared" si="389"/>
        <v>19</v>
      </c>
      <c r="GC721" s="116">
        <f t="shared" si="390"/>
        <v>7.3800000000000004E-2</v>
      </c>
      <c r="GD721" s="116">
        <f t="shared" si="391"/>
        <v>1</v>
      </c>
      <c r="GE721" s="116">
        <f t="shared" si="392"/>
        <v>41</v>
      </c>
    </row>
    <row r="722" spans="164:187" ht="16.5" x14ac:dyDescent="0.2">
      <c r="FH722" s="116">
        <v>717</v>
      </c>
      <c r="FI722" s="116">
        <f t="shared" si="377"/>
        <v>69</v>
      </c>
      <c r="FJ722" s="116">
        <f t="shared" si="393"/>
        <v>9</v>
      </c>
      <c r="FK722" s="116" t="str">
        <f t="shared" si="378"/>
        <v>张郃专属武器-魂珠-8 6级</v>
      </c>
      <c r="FL722" s="116">
        <f t="shared" si="379"/>
        <v>8</v>
      </c>
      <c r="FM722" s="116">
        <f t="shared" si="380"/>
        <v>6</v>
      </c>
      <c r="FN722" s="116" t="str">
        <f t="shared" si="394"/>
        <v>金币</v>
      </c>
      <c r="FO722" s="116">
        <f t="shared" si="395"/>
        <v>13000</v>
      </c>
      <c r="FP722" s="116" t="str">
        <f t="shared" si="396"/>
        <v>专属强化石4</v>
      </c>
      <c r="FQ722" s="116">
        <f t="shared" si="397"/>
        <v>18</v>
      </c>
      <c r="FR722" s="116" t="str">
        <f t="shared" si="398"/>
        <v/>
      </c>
      <c r="FS722" s="116" t="str">
        <f t="shared" si="399"/>
        <v/>
      </c>
      <c r="FT722" s="116">
        <f t="shared" si="381"/>
        <v>0.03</v>
      </c>
      <c r="FU722" s="116">
        <f t="shared" si="382"/>
        <v>1</v>
      </c>
      <c r="FV722" s="116">
        <f t="shared" si="383"/>
        <v>55</v>
      </c>
      <c r="FW722" s="116">
        <f t="shared" si="384"/>
        <v>0</v>
      </c>
      <c r="FX722" s="116">
        <f t="shared" si="385"/>
        <v>1</v>
      </c>
      <c r="FY722" s="116">
        <f t="shared" si="386"/>
        <v>13</v>
      </c>
      <c r="FZ722" s="116">
        <f t="shared" si="387"/>
        <v>1.3599999999999999E-2</v>
      </c>
      <c r="GA722" s="116">
        <f t="shared" si="388"/>
        <v>1</v>
      </c>
      <c r="GB722" s="116">
        <f t="shared" si="389"/>
        <v>26</v>
      </c>
      <c r="GC722" s="116">
        <f t="shared" si="390"/>
        <v>5.45E-2</v>
      </c>
      <c r="GD722" s="116">
        <f t="shared" si="391"/>
        <v>1</v>
      </c>
      <c r="GE722" s="116">
        <f t="shared" si="392"/>
        <v>55</v>
      </c>
    </row>
    <row r="723" spans="164:187" ht="16.5" x14ac:dyDescent="0.2">
      <c r="FH723" s="116">
        <v>718</v>
      </c>
      <c r="FI723" s="116">
        <f t="shared" si="377"/>
        <v>70</v>
      </c>
      <c r="FJ723" s="116">
        <f t="shared" si="393"/>
        <v>9</v>
      </c>
      <c r="FK723" s="116" t="str">
        <f t="shared" si="378"/>
        <v>张郃专属武器-魂珠-8 7级</v>
      </c>
      <c r="FL723" s="116">
        <f t="shared" si="379"/>
        <v>8</v>
      </c>
      <c r="FM723" s="116">
        <f t="shared" si="380"/>
        <v>7</v>
      </c>
      <c r="FN723" s="116" t="str">
        <f t="shared" si="394"/>
        <v>金币</v>
      </c>
      <c r="FO723" s="116">
        <f t="shared" si="395"/>
        <v>14000</v>
      </c>
      <c r="FP723" s="116" t="str">
        <f t="shared" si="396"/>
        <v>专属强化石4</v>
      </c>
      <c r="FQ723" s="116">
        <f t="shared" si="397"/>
        <v>25</v>
      </c>
      <c r="FR723" s="116" t="str">
        <f t="shared" si="398"/>
        <v/>
      </c>
      <c r="FS723" s="116" t="str">
        <f t="shared" si="399"/>
        <v/>
      </c>
      <c r="FT723" s="116">
        <f t="shared" si="381"/>
        <v>0.02</v>
      </c>
      <c r="FU723" s="116">
        <f t="shared" si="382"/>
        <v>1</v>
      </c>
      <c r="FV723" s="116">
        <f t="shared" si="383"/>
        <v>64</v>
      </c>
      <c r="FW723" s="116">
        <f t="shared" si="384"/>
        <v>0</v>
      </c>
      <c r="FX723" s="116">
        <f t="shared" si="385"/>
        <v>1</v>
      </c>
      <c r="FY723" s="116">
        <f t="shared" si="386"/>
        <v>15</v>
      </c>
      <c r="FZ723" s="116">
        <f t="shared" si="387"/>
        <v>1.17E-2</v>
      </c>
      <c r="GA723" s="116">
        <f t="shared" si="388"/>
        <v>1</v>
      </c>
      <c r="GB723" s="116">
        <f t="shared" si="389"/>
        <v>30</v>
      </c>
      <c r="GC723" s="116">
        <f t="shared" si="390"/>
        <v>4.6800000000000001E-2</v>
      </c>
      <c r="GD723" s="116">
        <f t="shared" si="391"/>
        <v>1</v>
      </c>
      <c r="GE723" s="116">
        <f t="shared" si="392"/>
        <v>64</v>
      </c>
    </row>
    <row r="724" spans="164:187" ht="16.5" x14ac:dyDescent="0.2">
      <c r="FH724" s="116">
        <v>719</v>
      </c>
      <c r="FI724" s="116">
        <f t="shared" si="377"/>
        <v>71</v>
      </c>
      <c r="FJ724" s="116">
        <f t="shared" si="393"/>
        <v>9</v>
      </c>
      <c r="FK724" s="116" t="str">
        <f t="shared" si="378"/>
        <v>张郃专属武器-魂珠-8 8级</v>
      </c>
      <c r="FL724" s="116">
        <f t="shared" si="379"/>
        <v>8</v>
      </c>
      <c r="FM724" s="116">
        <f t="shared" si="380"/>
        <v>8</v>
      </c>
      <c r="FN724" s="116" t="str">
        <f t="shared" si="394"/>
        <v>金币</v>
      </c>
      <c r="FO724" s="116">
        <f t="shared" si="395"/>
        <v>15000</v>
      </c>
      <c r="FP724" s="116" t="str">
        <f t="shared" si="396"/>
        <v>专属强化石4</v>
      </c>
      <c r="FQ724" s="116">
        <f t="shared" si="397"/>
        <v>30</v>
      </c>
      <c r="FR724" s="116" t="str">
        <f t="shared" si="398"/>
        <v/>
      </c>
      <c r="FS724" s="116" t="str">
        <f t="shared" si="399"/>
        <v/>
      </c>
      <c r="FT724" s="116">
        <f t="shared" si="381"/>
        <v>0.02</v>
      </c>
      <c r="FU724" s="116">
        <f t="shared" si="382"/>
        <v>1</v>
      </c>
      <c r="FV724" s="116">
        <f t="shared" si="383"/>
        <v>86</v>
      </c>
      <c r="FW724" s="116">
        <f t="shared" si="384"/>
        <v>0</v>
      </c>
      <c r="FX724" s="116">
        <f t="shared" si="385"/>
        <v>1</v>
      </c>
      <c r="FY724" s="116">
        <f t="shared" si="386"/>
        <v>20</v>
      </c>
      <c r="FZ724" s="116">
        <f t="shared" si="387"/>
        <v>8.6999999999999994E-3</v>
      </c>
      <c r="GA724" s="116">
        <f t="shared" si="388"/>
        <v>1</v>
      </c>
      <c r="GB724" s="116">
        <f t="shared" si="389"/>
        <v>40</v>
      </c>
      <c r="GC724" s="116">
        <f t="shared" si="390"/>
        <v>3.4700000000000002E-2</v>
      </c>
      <c r="GD724" s="116">
        <f t="shared" si="391"/>
        <v>1</v>
      </c>
      <c r="GE724" s="116">
        <f t="shared" si="392"/>
        <v>86</v>
      </c>
    </row>
    <row r="725" spans="164:187" ht="16.5" x14ac:dyDescent="0.2">
      <c r="FH725" s="116">
        <v>720</v>
      </c>
      <c r="FI725" s="116">
        <f t="shared" si="377"/>
        <v>72</v>
      </c>
      <c r="FJ725" s="116">
        <f t="shared" si="393"/>
        <v>9</v>
      </c>
      <c r="FK725" s="116" t="str">
        <f t="shared" si="378"/>
        <v>张郃专属武器-魂珠-8 9级</v>
      </c>
      <c r="FL725" s="116">
        <f t="shared" si="379"/>
        <v>8</v>
      </c>
      <c r="FM725" s="116">
        <f t="shared" si="380"/>
        <v>9</v>
      </c>
      <c r="FN725" s="116" t="str">
        <f t="shared" si="394"/>
        <v>金币</v>
      </c>
      <c r="FO725" s="116">
        <f t="shared" si="395"/>
        <v>16000</v>
      </c>
      <c r="FP725" s="116" t="str">
        <f t="shared" si="396"/>
        <v>专属强化石4</v>
      </c>
      <c r="FQ725" s="116">
        <f t="shared" si="397"/>
        <v>30</v>
      </c>
      <c r="FR725" s="116" t="str">
        <f t="shared" si="398"/>
        <v/>
      </c>
      <c r="FS725" s="116" t="str">
        <f t="shared" si="399"/>
        <v/>
      </c>
      <c r="FT725" s="116">
        <f t="shared" si="381"/>
        <v>0.01</v>
      </c>
      <c r="FU725" s="116">
        <f t="shared" si="382"/>
        <v>1</v>
      </c>
      <c r="FV725" s="116">
        <f t="shared" si="383"/>
        <v>140</v>
      </c>
      <c r="FW725" s="116">
        <f t="shared" si="384"/>
        <v>0</v>
      </c>
      <c r="FX725" s="116">
        <f t="shared" si="385"/>
        <v>1</v>
      </c>
      <c r="FY725" s="116">
        <f t="shared" si="386"/>
        <v>33</v>
      </c>
      <c r="FZ725" s="116">
        <f t="shared" si="387"/>
        <v>5.4000000000000003E-3</v>
      </c>
      <c r="GA725" s="116">
        <f t="shared" si="388"/>
        <v>1</v>
      </c>
      <c r="GB725" s="116">
        <f t="shared" si="389"/>
        <v>65</v>
      </c>
      <c r="GC725" s="116">
        <f t="shared" si="390"/>
        <v>2.1499999999999998E-2</v>
      </c>
      <c r="GD725" s="116">
        <f t="shared" si="391"/>
        <v>1</v>
      </c>
      <c r="GE725" s="116">
        <f t="shared" si="392"/>
        <v>140</v>
      </c>
    </row>
    <row r="726" spans="164:187" ht="16.5" x14ac:dyDescent="0.2">
      <c r="FH726" s="116">
        <v>721</v>
      </c>
      <c r="FI726" s="116">
        <f t="shared" ref="FI726:FI789" si="400">IF(FM726&gt;0,(FL726-1)*9+FM726,0)</f>
        <v>0</v>
      </c>
      <c r="FJ726" s="116">
        <f t="shared" si="393"/>
        <v>10</v>
      </c>
      <c r="FK726" s="116" t="str">
        <f t="shared" ref="FK726:FK789" si="401">INDEX($FC$6:$FC$26,FJ726)&amp;"专属武器-魂珠-"&amp;FL726&amp;" "&amp;FM726&amp;"级"</f>
        <v>张飞专属武器-魂珠-1 0级</v>
      </c>
      <c r="FL726" s="116">
        <f t="shared" ref="FL726:FL789" si="402">INT((FH726-(FJ726-1)*80-1)/10)+1</f>
        <v>1</v>
      </c>
      <c r="FM726" s="116">
        <f t="shared" ref="FM726:FM789" si="403">FH726-(FJ726-1)*80-(FL726-1)*10-1</f>
        <v>0</v>
      </c>
      <c r="FN726" s="116" t="str">
        <f t="shared" si="394"/>
        <v/>
      </c>
      <c r="FO726" s="116" t="str">
        <f t="shared" si="395"/>
        <v/>
      </c>
      <c r="FP726" s="116" t="str">
        <f t="shared" si="396"/>
        <v/>
      </c>
      <c r="FQ726" s="116" t="str">
        <f t="shared" si="397"/>
        <v/>
      </c>
      <c r="FR726" s="116" t="str">
        <f t="shared" si="398"/>
        <v/>
      </c>
      <c r="FS726" s="116" t="str">
        <f t="shared" si="399"/>
        <v/>
      </c>
      <c r="FT726" s="116" t="str">
        <f t="shared" ref="FT726:FT789" si="404">IF($FM726&gt;0,INDEX(EJ$6:EJ$77,$FI726),"")</f>
        <v/>
      </c>
      <c r="FU726" s="116" t="str">
        <f t="shared" ref="FU726:FU789" si="405">IF($FM726&gt;0,INDEX(EK$6:EK$77,$FI726),"")</f>
        <v/>
      </c>
      <c r="FV726" s="116" t="str">
        <f t="shared" ref="FV726:FV789" si="406">IF($FM726&gt;0,INDEX(EL$6:EL$77,$FI726),"")</f>
        <v/>
      </c>
      <c r="FW726" s="116" t="str">
        <f t="shared" ref="FW726:FW789" si="407">IF($FM726&gt;0,INDEX(EP$6:EP$77,$FI726),"")</f>
        <v/>
      </c>
      <c r="FX726" s="116" t="str">
        <f t="shared" ref="FX726:FX789" si="408">IF($FM726&gt;0,INDEX(EQ$6:EQ$77,$FI726),"")</f>
        <v/>
      </c>
      <c r="FY726" s="116" t="str">
        <f t="shared" ref="FY726:FY789" si="409">IF($FM726&gt;0,INDEX(ER$6:ER$77,$FI726),"")</f>
        <v/>
      </c>
      <c r="FZ726" s="116" t="str">
        <f t="shared" ref="FZ726:FZ789" si="410">IF($FM726&gt;0,INDEX(ES$6:ES$77,$FI726),"")</f>
        <v/>
      </c>
      <c r="GA726" s="116" t="str">
        <f t="shared" ref="GA726:GA789" si="411">IF($FM726&gt;0,INDEX(ET$6:ET$77,$FI726),"")</f>
        <v/>
      </c>
      <c r="GB726" s="116" t="str">
        <f t="shared" ref="GB726:GB789" si="412">IF($FM726&gt;0,INDEX(EU$6:EU$77,$FI726),"")</f>
        <v/>
      </c>
      <c r="GC726" s="116" t="str">
        <f t="shared" ref="GC726:GC789" si="413">IF($FM726&gt;0,INDEX(EV$6:EV$77,$FI726),"")</f>
        <v/>
      </c>
      <c r="GD726" s="116" t="str">
        <f t="shared" ref="GD726:GD789" si="414">IF($FM726&gt;0,INDEX(EW$6:EW$77,$FI726),"")</f>
        <v/>
      </c>
      <c r="GE726" s="116" t="str">
        <f t="shared" ref="GE726:GE789" si="415">IF($FM726&gt;0,INDEX(EX$6:EX$77,$FI726),"")</f>
        <v/>
      </c>
    </row>
    <row r="727" spans="164:187" ht="16.5" x14ac:dyDescent="0.2">
      <c r="FH727" s="116">
        <v>722</v>
      </c>
      <c r="FI727" s="116">
        <f t="shared" si="400"/>
        <v>1</v>
      </c>
      <c r="FJ727" s="116">
        <f t="shared" si="393"/>
        <v>10</v>
      </c>
      <c r="FK727" s="116" t="str">
        <f t="shared" si="401"/>
        <v>张飞专属武器-魂珠-1 1级</v>
      </c>
      <c r="FL727" s="116">
        <f t="shared" si="402"/>
        <v>1</v>
      </c>
      <c r="FM727" s="116">
        <f t="shared" si="403"/>
        <v>1</v>
      </c>
      <c r="FN727" s="116" t="str">
        <f t="shared" si="394"/>
        <v>金币</v>
      </c>
      <c r="FO727" s="116">
        <f t="shared" si="395"/>
        <v>1000</v>
      </c>
      <c r="FP727" s="116" t="str">
        <f t="shared" si="396"/>
        <v>专属强化石1</v>
      </c>
      <c r="FQ727" s="116">
        <f t="shared" si="397"/>
        <v>1</v>
      </c>
      <c r="FR727" s="116" t="str">
        <f t="shared" si="398"/>
        <v/>
      </c>
      <c r="FS727" s="116" t="str">
        <f t="shared" si="399"/>
        <v/>
      </c>
      <c r="FT727" s="116">
        <f t="shared" si="404"/>
        <v>0.24</v>
      </c>
      <c r="FU727" s="116">
        <f t="shared" si="405"/>
        <v>1</v>
      </c>
      <c r="FV727" s="116">
        <f t="shared" si="406"/>
        <v>6</v>
      </c>
      <c r="FW727" s="116">
        <f t="shared" si="407"/>
        <v>0</v>
      </c>
      <c r="FX727" s="116">
        <f t="shared" si="408"/>
        <v>1</v>
      </c>
      <c r="FY727" s="116">
        <f t="shared" si="409"/>
        <v>1</v>
      </c>
      <c r="FZ727" s="116">
        <f t="shared" si="410"/>
        <v>0.11990000000000001</v>
      </c>
      <c r="GA727" s="116">
        <f t="shared" si="411"/>
        <v>1</v>
      </c>
      <c r="GB727" s="116">
        <f t="shared" si="412"/>
        <v>3</v>
      </c>
      <c r="GC727" s="116">
        <f t="shared" si="413"/>
        <v>0.47960000000000003</v>
      </c>
      <c r="GD727" s="116">
        <f t="shared" si="414"/>
        <v>1</v>
      </c>
      <c r="GE727" s="116">
        <f t="shared" si="415"/>
        <v>6</v>
      </c>
    </row>
    <row r="728" spans="164:187" ht="16.5" x14ac:dyDescent="0.2">
      <c r="FH728" s="116">
        <v>723</v>
      </c>
      <c r="FI728" s="116">
        <f t="shared" si="400"/>
        <v>2</v>
      </c>
      <c r="FJ728" s="116">
        <f t="shared" si="393"/>
        <v>10</v>
      </c>
      <c r="FK728" s="116" t="str">
        <f t="shared" si="401"/>
        <v>张飞专属武器-魂珠-1 2级</v>
      </c>
      <c r="FL728" s="116">
        <f t="shared" si="402"/>
        <v>1</v>
      </c>
      <c r="FM728" s="116">
        <f t="shared" si="403"/>
        <v>2</v>
      </c>
      <c r="FN728" s="116" t="str">
        <f t="shared" si="394"/>
        <v>金币</v>
      </c>
      <c r="FO728" s="116">
        <f t="shared" si="395"/>
        <v>2000</v>
      </c>
      <c r="FP728" s="116" t="str">
        <f t="shared" si="396"/>
        <v>专属强化石1</v>
      </c>
      <c r="FQ728" s="116">
        <f t="shared" si="397"/>
        <v>2</v>
      </c>
      <c r="FR728" s="116" t="str">
        <f t="shared" si="398"/>
        <v/>
      </c>
      <c r="FS728" s="116" t="str">
        <f t="shared" si="399"/>
        <v/>
      </c>
      <c r="FT728" s="116">
        <f t="shared" si="404"/>
        <v>0.24</v>
      </c>
      <c r="FU728" s="116">
        <f t="shared" si="405"/>
        <v>1</v>
      </c>
      <c r="FV728" s="116">
        <f t="shared" si="406"/>
        <v>6</v>
      </c>
      <c r="FW728" s="116">
        <f t="shared" si="407"/>
        <v>0</v>
      </c>
      <c r="FX728" s="116">
        <f t="shared" si="408"/>
        <v>1</v>
      </c>
      <c r="FY728" s="116">
        <f t="shared" si="409"/>
        <v>1</v>
      </c>
      <c r="FZ728" s="116">
        <f t="shared" si="410"/>
        <v>0.11990000000000001</v>
      </c>
      <c r="GA728" s="116">
        <f t="shared" si="411"/>
        <v>1</v>
      </c>
      <c r="GB728" s="116">
        <f t="shared" si="412"/>
        <v>3</v>
      </c>
      <c r="GC728" s="116">
        <f t="shared" si="413"/>
        <v>0.47960000000000003</v>
      </c>
      <c r="GD728" s="116">
        <f t="shared" si="414"/>
        <v>1</v>
      </c>
      <c r="GE728" s="116">
        <f t="shared" si="415"/>
        <v>6</v>
      </c>
    </row>
    <row r="729" spans="164:187" ht="16.5" x14ac:dyDescent="0.2">
      <c r="FH729" s="116">
        <v>724</v>
      </c>
      <c r="FI729" s="116">
        <f t="shared" si="400"/>
        <v>3</v>
      </c>
      <c r="FJ729" s="116">
        <f t="shared" si="393"/>
        <v>10</v>
      </c>
      <c r="FK729" s="116" t="str">
        <f t="shared" si="401"/>
        <v>张飞专属武器-魂珠-1 3级</v>
      </c>
      <c r="FL729" s="116">
        <f t="shared" si="402"/>
        <v>1</v>
      </c>
      <c r="FM729" s="116">
        <f t="shared" si="403"/>
        <v>3</v>
      </c>
      <c r="FN729" s="116" t="str">
        <f t="shared" si="394"/>
        <v>金币</v>
      </c>
      <c r="FO729" s="116">
        <f t="shared" si="395"/>
        <v>3000</v>
      </c>
      <c r="FP729" s="116" t="str">
        <f t="shared" si="396"/>
        <v>专属强化石1</v>
      </c>
      <c r="FQ729" s="116">
        <f t="shared" si="397"/>
        <v>3</v>
      </c>
      <c r="FR729" s="116" t="str">
        <f t="shared" si="398"/>
        <v/>
      </c>
      <c r="FS729" s="116" t="str">
        <f t="shared" si="399"/>
        <v/>
      </c>
      <c r="FT729" s="116">
        <f t="shared" si="404"/>
        <v>0.24</v>
      </c>
      <c r="FU729" s="116">
        <f t="shared" si="405"/>
        <v>1</v>
      </c>
      <c r="FV729" s="116">
        <f t="shared" si="406"/>
        <v>6</v>
      </c>
      <c r="FW729" s="116">
        <f t="shared" si="407"/>
        <v>0</v>
      </c>
      <c r="FX729" s="116">
        <f t="shared" si="408"/>
        <v>1</v>
      </c>
      <c r="FY729" s="116">
        <f t="shared" si="409"/>
        <v>1</v>
      </c>
      <c r="FZ729" s="116">
        <f t="shared" si="410"/>
        <v>0.11990000000000001</v>
      </c>
      <c r="GA729" s="116">
        <f t="shared" si="411"/>
        <v>1</v>
      </c>
      <c r="GB729" s="116">
        <f t="shared" si="412"/>
        <v>3</v>
      </c>
      <c r="GC729" s="116">
        <f t="shared" si="413"/>
        <v>0.47960000000000003</v>
      </c>
      <c r="GD729" s="116">
        <f t="shared" si="414"/>
        <v>1</v>
      </c>
      <c r="GE729" s="116">
        <f t="shared" si="415"/>
        <v>6</v>
      </c>
    </row>
    <row r="730" spans="164:187" ht="16.5" x14ac:dyDescent="0.2">
      <c r="FH730" s="116">
        <v>725</v>
      </c>
      <c r="FI730" s="116">
        <f t="shared" si="400"/>
        <v>4</v>
      </c>
      <c r="FJ730" s="116">
        <f t="shared" si="393"/>
        <v>10</v>
      </c>
      <c r="FK730" s="116" t="str">
        <f t="shared" si="401"/>
        <v>张飞专属武器-魂珠-1 4级</v>
      </c>
      <c r="FL730" s="116">
        <f t="shared" si="402"/>
        <v>1</v>
      </c>
      <c r="FM730" s="116">
        <f t="shared" si="403"/>
        <v>4</v>
      </c>
      <c r="FN730" s="116" t="str">
        <f t="shared" si="394"/>
        <v>金币</v>
      </c>
      <c r="FO730" s="116">
        <f t="shared" si="395"/>
        <v>4000</v>
      </c>
      <c r="FP730" s="116" t="str">
        <f t="shared" si="396"/>
        <v>专属强化石1</v>
      </c>
      <c r="FQ730" s="116">
        <f t="shared" si="397"/>
        <v>4</v>
      </c>
      <c r="FR730" s="116" t="str">
        <f t="shared" si="398"/>
        <v/>
      </c>
      <c r="FS730" s="116" t="str">
        <f t="shared" si="399"/>
        <v/>
      </c>
      <c r="FT730" s="116">
        <f t="shared" si="404"/>
        <v>0.19</v>
      </c>
      <c r="FU730" s="116">
        <f t="shared" si="405"/>
        <v>1</v>
      </c>
      <c r="FV730" s="116">
        <f t="shared" si="406"/>
        <v>8</v>
      </c>
      <c r="FW730" s="116">
        <f t="shared" si="407"/>
        <v>0</v>
      </c>
      <c r="FX730" s="116">
        <f t="shared" si="408"/>
        <v>1</v>
      </c>
      <c r="FY730" s="116">
        <f t="shared" si="409"/>
        <v>2</v>
      </c>
      <c r="FZ730" s="116">
        <f t="shared" si="410"/>
        <v>9.5899999999999999E-2</v>
      </c>
      <c r="GA730" s="116">
        <f t="shared" si="411"/>
        <v>1</v>
      </c>
      <c r="GB730" s="116">
        <f t="shared" si="412"/>
        <v>4</v>
      </c>
      <c r="GC730" s="116">
        <f t="shared" si="413"/>
        <v>0.38369999999999999</v>
      </c>
      <c r="GD730" s="116">
        <f t="shared" si="414"/>
        <v>1</v>
      </c>
      <c r="GE730" s="116">
        <f t="shared" si="415"/>
        <v>8</v>
      </c>
    </row>
    <row r="731" spans="164:187" ht="16.5" x14ac:dyDescent="0.2">
      <c r="FH731" s="116">
        <v>726</v>
      </c>
      <c r="FI731" s="116">
        <f t="shared" si="400"/>
        <v>5</v>
      </c>
      <c r="FJ731" s="116">
        <f t="shared" si="393"/>
        <v>10</v>
      </c>
      <c r="FK731" s="116" t="str">
        <f t="shared" si="401"/>
        <v>张飞专属武器-魂珠-1 5级</v>
      </c>
      <c r="FL731" s="116">
        <f t="shared" si="402"/>
        <v>1</v>
      </c>
      <c r="FM731" s="116">
        <f t="shared" si="403"/>
        <v>5</v>
      </c>
      <c r="FN731" s="116" t="str">
        <f t="shared" si="394"/>
        <v>金币</v>
      </c>
      <c r="FO731" s="116">
        <f t="shared" si="395"/>
        <v>5000</v>
      </c>
      <c r="FP731" s="116" t="str">
        <f t="shared" si="396"/>
        <v>专属强化石1</v>
      </c>
      <c r="FQ731" s="116">
        <f t="shared" si="397"/>
        <v>5</v>
      </c>
      <c r="FR731" s="116" t="str">
        <f t="shared" si="398"/>
        <v/>
      </c>
      <c r="FS731" s="116" t="str">
        <f t="shared" si="399"/>
        <v/>
      </c>
      <c r="FT731" s="116">
        <f t="shared" si="404"/>
        <v>0.15</v>
      </c>
      <c r="FU731" s="116">
        <f t="shared" si="405"/>
        <v>1</v>
      </c>
      <c r="FV731" s="116">
        <f t="shared" si="406"/>
        <v>10</v>
      </c>
      <c r="FW731" s="116">
        <f t="shared" si="407"/>
        <v>0</v>
      </c>
      <c r="FX731" s="116">
        <f t="shared" si="408"/>
        <v>1</v>
      </c>
      <c r="FY731" s="116">
        <f t="shared" si="409"/>
        <v>2</v>
      </c>
      <c r="FZ731" s="116">
        <f t="shared" si="410"/>
        <v>7.4899999999999994E-2</v>
      </c>
      <c r="GA731" s="116">
        <f t="shared" si="411"/>
        <v>1</v>
      </c>
      <c r="GB731" s="116">
        <f t="shared" si="412"/>
        <v>5</v>
      </c>
      <c r="GC731" s="116">
        <f t="shared" si="413"/>
        <v>0.29980000000000001</v>
      </c>
      <c r="GD731" s="116">
        <f t="shared" si="414"/>
        <v>1</v>
      </c>
      <c r="GE731" s="116">
        <f t="shared" si="415"/>
        <v>10</v>
      </c>
    </row>
    <row r="732" spans="164:187" ht="16.5" x14ac:dyDescent="0.2">
      <c r="FH732" s="116">
        <v>727</v>
      </c>
      <c r="FI732" s="116">
        <f t="shared" si="400"/>
        <v>6</v>
      </c>
      <c r="FJ732" s="116">
        <f t="shared" si="393"/>
        <v>10</v>
      </c>
      <c r="FK732" s="116" t="str">
        <f t="shared" si="401"/>
        <v>张飞专属武器-魂珠-1 6级</v>
      </c>
      <c r="FL732" s="116">
        <f t="shared" si="402"/>
        <v>1</v>
      </c>
      <c r="FM732" s="116">
        <f t="shared" si="403"/>
        <v>6</v>
      </c>
      <c r="FN732" s="116" t="str">
        <f t="shared" si="394"/>
        <v>金币</v>
      </c>
      <c r="FO732" s="116">
        <f t="shared" si="395"/>
        <v>6000</v>
      </c>
      <c r="FP732" s="116" t="str">
        <f t="shared" si="396"/>
        <v>专属强化石1</v>
      </c>
      <c r="FQ732" s="116">
        <f t="shared" si="397"/>
        <v>6</v>
      </c>
      <c r="FR732" s="116" t="str">
        <f t="shared" si="398"/>
        <v/>
      </c>
      <c r="FS732" s="116" t="str">
        <f t="shared" si="399"/>
        <v/>
      </c>
      <c r="FT732" s="116">
        <f t="shared" si="404"/>
        <v>0.11</v>
      </c>
      <c r="FU732" s="116">
        <f t="shared" si="405"/>
        <v>1</v>
      </c>
      <c r="FV732" s="116">
        <f t="shared" si="406"/>
        <v>14</v>
      </c>
      <c r="FW732" s="116">
        <f t="shared" si="407"/>
        <v>0</v>
      </c>
      <c r="FX732" s="116">
        <f t="shared" si="408"/>
        <v>1</v>
      </c>
      <c r="FY732" s="116">
        <f t="shared" si="409"/>
        <v>3</v>
      </c>
      <c r="FZ732" s="116">
        <f t="shared" si="410"/>
        <v>5.5300000000000002E-2</v>
      </c>
      <c r="GA732" s="116">
        <f t="shared" si="411"/>
        <v>1</v>
      </c>
      <c r="GB732" s="116">
        <f t="shared" si="412"/>
        <v>6</v>
      </c>
      <c r="GC732" s="116">
        <f t="shared" si="413"/>
        <v>0.22140000000000001</v>
      </c>
      <c r="GD732" s="116">
        <f t="shared" si="414"/>
        <v>1</v>
      </c>
      <c r="GE732" s="116">
        <f t="shared" si="415"/>
        <v>14</v>
      </c>
    </row>
    <row r="733" spans="164:187" ht="16.5" x14ac:dyDescent="0.2">
      <c r="FH733" s="116">
        <v>728</v>
      </c>
      <c r="FI733" s="116">
        <f t="shared" si="400"/>
        <v>7</v>
      </c>
      <c r="FJ733" s="116">
        <f t="shared" si="393"/>
        <v>10</v>
      </c>
      <c r="FK733" s="116" t="str">
        <f t="shared" si="401"/>
        <v>张飞专属武器-魂珠-1 7级</v>
      </c>
      <c r="FL733" s="116">
        <f t="shared" si="402"/>
        <v>1</v>
      </c>
      <c r="FM733" s="116">
        <f t="shared" si="403"/>
        <v>7</v>
      </c>
      <c r="FN733" s="116" t="str">
        <f t="shared" si="394"/>
        <v>金币</v>
      </c>
      <c r="FO733" s="116">
        <f t="shared" si="395"/>
        <v>7000</v>
      </c>
      <c r="FP733" s="116" t="str">
        <f t="shared" si="396"/>
        <v>专属强化石1</v>
      </c>
      <c r="FQ733" s="116">
        <f t="shared" si="397"/>
        <v>7</v>
      </c>
      <c r="FR733" s="116" t="str">
        <f t="shared" si="398"/>
        <v/>
      </c>
      <c r="FS733" s="116" t="str">
        <f t="shared" si="399"/>
        <v/>
      </c>
      <c r="FT733" s="116">
        <f t="shared" si="404"/>
        <v>0.08</v>
      </c>
      <c r="FU733" s="116">
        <f t="shared" si="405"/>
        <v>1</v>
      </c>
      <c r="FV733" s="116">
        <f t="shared" si="406"/>
        <v>19</v>
      </c>
      <c r="FW733" s="116">
        <f t="shared" si="407"/>
        <v>0</v>
      </c>
      <c r="FX733" s="116">
        <f t="shared" si="408"/>
        <v>1</v>
      </c>
      <c r="FY733" s="116">
        <f t="shared" si="409"/>
        <v>4</v>
      </c>
      <c r="FZ733" s="116">
        <f t="shared" si="410"/>
        <v>0.04</v>
      </c>
      <c r="GA733" s="116">
        <f t="shared" si="411"/>
        <v>1</v>
      </c>
      <c r="GB733" s="116">
        <f t="shared" si="412"/>
        <v>9</v>
      </c>
      <c r="GC733" s="116">
        <f t="shared" si="413"/>
        <v>0.15989999999999999</v>
      </c>
      <c r="GD733" s="116">
        <f t="shared" si="414"/>
        <v>1</v>
      </c>
      <c r="GE733" s="116">
        <f t="shared" si="415"/>
        <v>19</v>
      </c>
    </row>
    <row r="734" spans="164:187" ht="16.5" x14ac:dyDescent="0.2">
      <c r="FH734" s="116">
        <v>729</v>
      </c>
      <c r="FI734" s="116">
        <f t="shared" si="400"/>
        <v>8</v>
      </c>
      <c r="FJ734" s="116">
        <f t="shared" si="393"/>
        <v>10</v>
      </c>
      <c r="FK734" s="116" t="str">
        <f t="shared" si="401"/>
        <v>张飞专属武器-魂珠-1 8级</v>
      </c>
      <c r="FL734" s="116">
        <f t="shared" si="402"/>
        <v>1</v>
      </c>
      <c r="FM734" s="116">
        <f t="shared" si="403"/>
        <v>8</v>
      </c>
      <c r="FN734" s="116" t="str">
        <f t="shared" si="394"/>
        <v>金币</v>
      </c>
      <c r="FO734" s="116">
        <f t="shared" si="395"/>
        <v>8000</v>
      </c>
      <c r="FP734" s="116" t="str">
        <f t="shared" si="396"/>
        <v>专属强化石1</v>
      </c>
      <c r="FQ734" s="116">
        <f t="shared" si="397"/>
        <v>8</v>
      </c>
      <c r="FR734" s="116" t="str">
        <f t="shared" si="398"/>
        <v/>
      </c>
      <c r="FS734" s="116" t="str">
        <f t="shared" si="399"/>
        <v/>
      </c>
      <c r="FT734" s="116">
        <f t="shared" si="404"/>
        <v>0.06</v>
      </c>
      <c r="FU734" s="116">
        <f t="shared" si="405"/>
        <v>1</v>
      </c>
      <c r="FV734" s="116">
        <f t="shared" si="406"/>
        <v>27</v>
      </c>
      <c r="FW734" s="116">
        <f t="shared" si="407"/>
        <v>0</v>
      </c>
      <c r="FX734" s="116">
        <f t="shared" si="408"/>
        <v>1</v>
      </c>
      <c r="FY734" s="116">
        <f t="shared" si="409"/>
        <v>6</v>
      </c>
      <c r="FZ734" s="116">
        <f t="shared" si="410"/>
        <v>2.8199999999999999E-2</v>
      </c>
      <c r="GA734" s="116">
        <f t="shared" si="411"/>
        <v>1</v>
      </c>
      <c r="GB734" s="116">
        <f t="shared" si="412"/>
        <v>12</v>
      </c>
      <c r="GC734" s="116">
        <f t="shared" si="413"/>
        <v>0.1128</v>
      </c>
      <c r="GD734" s="116">
        <f t="shared" si="414"/>
        <v>1</v>
      </c>
      <c r="GE734" s="116">
        <f t="shared" si="415"/>
        <v>27</v>
      </c>
    </row>
    <row r="735" spans="164:187" ht="16.5" x14ac:dyDescent="0.2">
      <c r="FH735" s="116">
        <v>730</v>
      </c>
      <c r="FI735" s="116">
        <f t="shared" si="400"/>
        <v>9</v>
      </c>
      <c r="FJ735" s="116">
        <f t="shared" si="393"/>
        <v>10</v>
      </c>
      <c r="FK735" s="116" t="str">
        <f t="shared" si="401"/>
        <v>张飞专属武器-魂珠-1 9级</v>
      </c>
      <c r="FL735" s="116">
        <f t="shared" si="402"/>
        <v>1</v>
      </c>
      <c r="FM735" s="116">
        <f t="shared" si="403"/>
        <v>9</v>
      </c>
      <c r="FN735" s="116" t="str">
        <f t="shared" si="394"/>
        <v>金币</v>
      </c>
      <c r="FO735" s="116">
        <f t="shared" si="395"/>
        <v>9000</v>
      </c>
      <c r="FP735" s="116" t="str">
        <f t="shared" si="396"/>
        <v>专属强化石1</v>
      </c>
      <c r="FQ735" s="116">
        <f t="shared" si="397"/>
        <v>10</v>
      </c>
      <c r="FR735" s="116" t="str">
        <f t="shared" si="398"/>
        <v/>
      </c>
      <c r="FS735" s="116" t="str">
        <f t="shared" si="399"/>
        <v/>
      </c>
      <c r="FT735" s="116">
        <f t="shared" si="404"/>
        <v>0.04</v>
      </c>
      <c r="FU735" s="116">
        <f t="shared" si="405"/>
        <v>1</v>
      </c>
      <c r="FV735" s="116">
        <f t="shared" si="406"/>
        <v>34</v>
      </c>
      <c r="FW735" s="116">
        <f t="shared" si="407"/>
        <v>0</v>
      </c>
      <c r="FX735" s="116">
        <f t="shared" si="408"/>
        <v>1</v>
      </c>
      <c r="FY735" s="116">
        <f t="shared" si="409"/>
        <v>8</v>
      </c>
      <c r="FZ735" s="116">
        <f t="shared" si="410"/>
        <v>2.18E-2</v>
      </c>
      <c r="GA735" s="116">
        <f t="shared" si="411"/>
        <v>1</v>
      </c>
      <c r="GB735" s="116">
        <f t="shared" si="412"/>
        <v>16</v>
      </c>
      <c r="GC735" s="116">
        <f t="shared" si="413"/>
        <v>8.72E-2</v>
      </c>
      <c r="GD735" s="116">
        <f t="shared" si="414"/>
        <v>1</v>
      </c>
      <c r="GE735" s="116">
        <f t="shared" si="415"/>
        <v>34</v>
      </c>
    </row>
    <row r="736" spans="164:187" ht="16.5" x14ac:dyDescent="0.2">
      <c r="FH736" s="116">
        <v>731</v>
      </c>
      <c r="FI736" s="116">
        <f t="shared" si="400"/>
        <v>0</v>
      </c>
      <c r="FJ736" s="116">
        <f t="shared" si="393"/>
        <v>10</v>
      </c>
      <c r="FK736" s="116" t="str">
        <f t="shared" si="401"/>
        <v>张飞专属武器-魂珠-2 0级</v>
      </c>
      <c r="FL736" s="116">
        <f t="shared" si="402"/>
        <v>2</v>
      </c>
      <c r="FM736" s="116">
        <f t="shared" si="403"/>
        <v>0</v>
      </c>
      <c r="FN736" s="116" t="str">
        <f t="shared" si="394"/>
        <v/>
      </c>
      <c r="FO736" s="116" t="str">
        <f t="shared" si="395"/>
        <v/>
      </c>
      <c r="FP736" s="116" t="str">
        <f t="shared" si="396"/>
        <v/>
      </c>
      <c r="FQ736" s="116" t="str">
        <f t="shared" si="397"/>
        <v/>
      </c>
      <c r="FR736" s="116" t="str">
        <f t="shared" si="398"/>
        <v/>
      </c>
      <c r="FS736" s="116" t="str">
        <f t="shared" si="399"/>
        <v/>
      </c>
      <c r="FT736" s="116" t="str">
        <f t="shared" si="404"/>
        <v/>
      </c>
      <c r="FU736" s="116" t="str">
        <f t="shared" si="405"/>
        <v/>
      </c>
      <c r="FV736" s="116" t="str">
        <f t="shared" si="406"/>
        <v/>
      </c>
      <c r="FW736" s="116" t="str">
        <f t="shared" si="407"/>
        <v/>
      </c>
      <c r="FX736" s="116" t="str">
        <f t="shared" si="408"/>
        <v/>
      </c>
      <c r="FY736" s="116" t="str">
        <f t="shared" si="409"/>
        <v/>
      </c>
      <c r="FZ736" s="116" t="str">
        <f t="shared" si="410"/>
        <v/>
      </c>
      <c r="GA736" s="116" t="str">
        <f t="shared" si="411"/>
        <v/>
      </c>
      <c r="GB736" s="116" t="str">
        <f t="shared" si="412"/>
        <v/>
      </c>
      <c r="GC736" s="116" t="str">
        <f t="shared" si="413"/>
        <v/>
      </c>
      <c r="GD736" s="116" t="str">
        <f t="shared" si="414"/>
        <v/>
      </c>
      <c r="GE736" s="116" t="str">
        <f t="shared" si="415"/>
        <v/>
      </c>
    </row>
    <row r="737" spans="164:187" ht="16.5" x14ac:dyDescent="0.2">
      <c r="FH737" s="116">
        <v>732</v>
      </c>
      <c r="FI737" s="116">
        <f t="shared" si="400"/>
        <v>10</v>
      </c>
      <c r="FJ737" s="116">
        <f t="shared" si="393"/>
        <v>10</v>
      </c>
      <c r="FK737" s="116" t="str">
        <f t="shared" si="401"/>
        <v>张飞专属武器-魂珠-2 1级</v>
      </c>
      <c r="FL737" s="116">
        <f t="shared" si="402"/>
        <v>2</v>
      </c>
      <c r="FM737" s="116">
        <f t="shared" si="403"/>
        <v>1</v>
      </c>
      <c r="FN737" s="116" t="str">
        <f t="shared" si="394"/>
        <v>金币</v>
      </c>
      <c r="FO737" s="116">
        <f t="shared" si="395"/>
        <v>2000</v>
      </c>
      <c r="FP737" s="116" t="str">
        <f t="shared" si="396"/>
        <v>专属强化石1</v>
      </c>
      <c r="FQ737" s="116">
        <f t="shared" si="397"/>
        <v>3</v>
      </c>
      <c r="FR737" s="116" t="str">
        <f t="shared" si="398"/>
        <v>专属强化石2</v>
      </c>
      <c r="FS737" s="116">
        <f t="shared" si="399"/>
        <v>1</v>
      </c>
      <c r="FT737" s="116">
        <f t="shared" si="404"/>
        <v>0.28999999999999998</v>
      </c>
      <c r="FU737" s="116">
        <f t="shared" si="405"/>
        <v>1</v>
      </c>
      <c r="FV737" s="116">
        <f t="shared" si="406"/>
        <v>5</v>
      </c>
      <c r="FW737" s="116">
        <f t="shared" si="407"/>
        <v>0</v>
      </c>
      <c r="FX737" s="116">
        <f t="shared" si="408"/>
        <v>1</v>
      </c>
      <c r="FY737" s="116">
        <f t="shared" si="409"/>
        <v>1</v>
      </c>
      <c r="FZ737" s="116">
        <f t="shared" si="410"/>
        <v>0.14480000000000001</v>
      </c>
      <c r="GA737" s="116">
        <f t="shared" si="411"/>
        <v>1</v>
      </c>
      <c r="GB737" s="116">
        <f t="shared" si="412"/>
        <v>2</v>
      </c>
      <c r="GC737" s="116">
        <f t="shared" si="413"/>
        <v>0.57920000000000005</v>
      </c>
      <c r="GD737" s="116">
        <f t="shared" si="414"/>
        <v>1</v>
      </c>
      <c r="GE737" s="116">
        <f t="shared" si="415"/>
        <v>5</v>
      </c>
    </row>
    <row r="738" spans="164:187" ht="16.5" x14ac:dyDescent="0.2">
      <c r="FH738" s="116">
        <v>733</v>
      </c>
      <c r="FI738" s="116">
        <f t="shared" si="400"/>
        <v>11</v>
      </c>
      <c r="FJ738" s="116">
        <f t="shared" si="393"/>
        <v>10</v>
      </c>
      <c r="FK738" s="116" t="str">
        <f t="shared" si="401"/>
        <v>张飞专属武器-魂珠-2 2级</v>
      </c>
      <c r="FL738" s="116">
        <f t="shared" si="402"/>
        <v>2</v>
      </c>
      <c r="FM738" s="116">
        <f t="shared" si="403"/>
        <v>2</v>
      </c>
      <c r="FN738" s="116" t="str">
        <f t="shared" si="394"/>
        <v>金币</v>
      </c>
      <c r="FO738" s="116">
        <f t="shared" si="395"/>
        <v>3000</v>
      </c>
      <c r="FP738" s="116" t="str">
        <f t="shared" si="396"/>
        <v>专属强化石1</v>
      </c>
      <c r="FQ738" s="116">
        <f t="shared" si="397"/>
        <v>3</v>
      </c>
      <c r="FR738" s="116" t="str">
        <f t="shared" si="398"/>
        <v>专属强化石2</v>
      </c>
      <c r="FS738" s="116">
        <f t="shared" si="399"/>
        <v>1</v>
      </c>
      <c r="FT738" s="116">
        <f t="shared" si="404"/>
        <v>0.14000000000000001</v>
      </c>
      <c r="FU738" s="116">
        <f t="shared" si="405"/>
        <v>1</v>
      </c>
      <c r="FV738" s="116">
        <f t="shared" si="406"/>
        <v>10</v>
      </c>
      <c r="FW738" s="116">
        <f t="shared" si="407"/>
        <v>0</v>
      </c>
      <c r="FX738" s="116">
        <f t="shared" si="408"/>
        <v>1</v>
      </c>
      <c r="FY738" s="116">
        <f t="shared" si="409"/>
        <v>2</v>
      </c>
      <c r="FZ738" s="116">
        <f t="shared" si="410"/>
        <v>7.2400000000000006E-2</v>
      </c>
      <c r="GA738" s="116">
        <f t="shared" si="411"/>
        <v>1</v>
      </c>
      <c r="GB738" s="116">
        <f t="shared" si="412"/>
        <v>5</v>
      </c>
      <c r="GC738" s="116">
        <f t="shared" si="413"/>
        <v>0.28960000000000002</v>
      </c>
      <c r="GD738" s="116">
        <f t="shared" si="414"/>
        <v>1</v>
      </c>
      <c r="GE738" s="116">
        <f t="shared" si="415"/>
        <v>10</v>
      </c>
    </row>
    <row r="739" spans="164:187" ht="16.5" x14ac:dyDescent="0.2">
      <c r="FH739" s="116">
        <v>734</v>
      </c>
      <c r="FI739" s="116">
        <f t="shared" si="400"/>
        <v>12</v>
      </c>
      <c r="FJ739" s="116">
        <f t="shared" si="393"/>
        <v>10</v>
      </c>
      <c r="FK739" s="116" t="str">
        <f t="shared" si="401"/>
        <v>张飞专属武器-魂珠-2 3级</v>
      </c>
      <c r="FL739" s="116">
        <f t="shared" si="402"/>
        <v>2</v>
      </c>
      <c r="FM739" s="116">
        <f t="shared" si="403"/>
        <v>3</v>
      </c>
      <c r="FN739" s="116" t="str">
        <f t="shared" si="394"/>
        <v>金币</v>
      </c>
      <c r="FO739" s="116">
        <f t="shared" si="395"/>
        <v>4000</v>
      </c>
      <c r="FP739" s="116" t="str">
        <f t="shared" si="396"/>
        <v>专属强化石1</v>
      </c>
      <c r="FQ739" s="116">
        <f t="shared" si="397"/>
        <v>6</v>
      </c>
      <c r="FR739" s="116" t="str">
        <f t="shared" si="398"/>
        <v>专属强化石2</v>
      </c>
      <c r="FS739" s="116">
        <f t="shared" si="399"/>
        <v>2</v>
      </c>
      <c r="FT739" s="116">
        <f t="shared" si="404"/>
        <v>0.19</v>
      </c>
      <c r="FU739" s="116">
        <f t="shared" si="405"/>
        <v>1</v>
      </c>
      <c r="FV739" s="116">
        <f t="shared" si="406"/>
        <v>8</v>
      </c>
      <c r="FW739" s="116">
        <f t="shared" si="407"/>
        <v>0</v>
      </c>
      <c r="FX739" s="116">
        <f t="shared" si="408"/>
        <v>1</v>
      </c>
      <c r="FY739" s="116">
        <f t="shared" si="409"/>
        <v>2</v>
      </c>
      <c r="FZ739" s="116">
        <f t="shared" si="410"/>
        <v>9.6500000000000002E-2</v>
      </c>
      <c r="GA739" s="116">
        <f t="shared" si="411"/>
        <v>1</v>
      </c>
      <c r="GB739" s="116">
        <f t="shared" si="412"/>
        <v>4</v>
      </c>
      <c r="GC739" s="116">
        <f t="shared" si="413"/>
        <v>0.3861</v>
      </c>
      <c r="GD739" s="116">
        <f t="shared" si="414"/>
        <v>1</v>
      </c>
      <c r="GE739" s="116">
        <f t="shared" si="415"/>
        <v>8</v>
      </c>
    </row>
    <row r="740" spans="164:187" ht="16.5" x14ac:dyDescent="0.2">
      <c r="FH740" s="116">
        <v>735</v>
      </c>
      <c r="FI740" s="116">
        <f t="shared" si="400"/>
        <v>13</v>
      </c>
      <c r="FJ740" s="116">
        <f t="shared" si="393"/>
        <v>10</v>
      </c>
      <c r="FK740" s="116" t="str">
        <f t="shared" si="401"/>
        <v>张飞专属武器-魂珠-2 4级</v>
      </c>
      <c r="FL740" s="116">
        <f t="shared" si="402"/>
        <v>2</v>
      </c>
      <c r="FM740" s="116">
        <f t="shared" si="403"/>
        <v>4</v>
      </c>
      <c r="FN740" s="116" t="str">
        <f t="shared" si="394"/>
        <v>金币</v>
      </c>
      <c r="FO740" s="116">
        <f t="shared" si="395"/>
        <v>5000</v>
      </c>
      <c r="FP740" s="116" t="str">
        <f t="shared" si="396"/>
        <v>专属强化石1</v>
      </c>
      <c r="FQ740" s="116">
        <f t="shared" si="397"/>
        <v>6</v>
      </c>
      <c r="FR740" s="116" t="str">
        <f t="shared" si="398"/>
        <v>专属强化石2</v>
      </c>
      <c r="FS740" s="116">
        <f t="shared" si="399"/>
        <v>2</v>
      </c>
      <c r="FT740" s="116">
        <f t="shared" si="404"/>
        <v>0.12</v>
      </c>
      <c r="FU740" s="116">
        <f t="shared" si="405"/>
        <v>1</v>
      </c>
      <c r="FV740" s="116">
        <f t="shared" si="406"/>
        <v>13</v>
      </c>
      <c r="FW740" s="116">
        <f t="shared" si="407"/>
        <v>0</v>
      </c>
      <c r="FX740" s="116">
        <f t="shared" si="408"/>
        <v>1</v>
      </c>
      <c r="FY740" s="116">
        <f t="shared" si="409"/>
        <v>3</v>
      </c>
      <c r="FZ740" s="116">
        <f t="shared" si="410"/>
        <v>5.79E-2</v>
      </c>
      <c r="GA740" s="116">
        <f t="shared" si="411"/>
        <v>1</v>
      </c>
      <c r="GB740" s="116">
        <f t="shared" si="412"/>
        <v>6</v>
      </c>
      <c r="GC740" s="116">
        <f t="shared" si="413"/>
        <v>0.23169999999999999</v>
      </c>
      <c r="GD740" s="116">
        <f t="shared" si="414"/>
        <v>1</v>
      </c>
      <c r="GE740" s="116">
        <f t="shared" si="415"/>
        <v>13</v>
      </c>
    </row>
    <row r="741" spans="164:187" ht="16.5" x14ac:dyDescent="0.2">
      <c r="FH741" s="116">
        <v>736</v>
      </c>
      <c r="FI741" s="116">
        <f t="shared" si="400"/>
        <v>14</v>
      </c>
      <c r="FJ741" s="116">
        <f t="shared" si="393"/>
        <v>10</v>
      </c>
      <c r="FK741" s="116" t="str">
        <f t="shared" si="401"/>
        <v>张飞专属武器-魂珠-2 5级</v>
      </c>
      <c r="FL741" s="116">
        <f t="shared" si="402"/>
        <v>2</v>
      </c>
      <c r="FM741" s="116">
        <f t="shared" si="403"/>
        <v>5</v>
      </c>
      <c r="FN741" s="116" t="str">
        <f t="shared" si="394"/>
        <v>金币</v>
      </c>
      <c r="FO741" s="116">
        <f t="shared" si="395"/>
        <v>6000</v>
      </c>
      <c r="FP741" s="116" t="str">
        <f t="shared" si="396"/>
        <v>专属强化石1</v>
      </c>
      <c r="FQ741" s="116">
        <f t="shared" si="397"/>
        <v>9</v>
      </c>
      <c r="FR741" s="116" t="str">
        <f t="shared" si="398"/>
        <v>专属强化石2</v>
      </c>
      <c r="FS741" s="116">
        <f t="shared" si="399"/>
        <v>3</v>
      </c>
      <c r="FT741" s="116">
        <f t="shared" si="404"/>
        <v>0.11</v>
      </c>
      <c r="FU741" s="116">
        <f t="shared" si="405"/>
        <v>1</v>
      </c>
      <c r="FV741" s="116">
        <f t="shared" si="406"/>
        <v>14</v>
      </c>
      <c r="FW741" s="116">
        <f t="shared" si="407"/>
        <v>0</v>
      </c>
      <c r="FX741" s="116">
        <f t="shared" si="408"/>
        <v>1</v>
      </c>
      <c r="FY741" s="116">
        <f t="shared" si="409"/>
        <v>3</v>
      </c>
      <c r="FZ741" s="116">
        <f t="shared" si="410"/>
        <v>5.4300000000000001E-2</v>
      </c>
      <c r="GA741" s="116">
        <f t="shared" si="411"/>
        <v>1</v>
      </c>
      <c r="GB741" s="116">
        <f t="shared" si="412"/>
        <v>6</v>
      </c>
      <c r="GC741" s="116">
        <f t="shared" si="413"/>
        <v>0.2172</v>
      </c>
      <c r="GD741" s="116">
        <f t="shared" si="414"/>
        <v>1</v>
      </c>
      <c r="GE741" s="116">
        <f t="shared" si="415"/>
        <v>14</v>
      </c>
    </row>
    <row r="742" spans="164:187" ht="16.5" x14ac:dyDescent="0.2">
      <c r="FH742" s="116">
        <v>737</v>
      </c>
      <c r="FI742" s="116">
        <f t="shared" si="400"/>
        <v>15</v>
      </c>
      <c r="FJ742" s="116">
        <f t="shared" si="393"/>
        <v>10</v>
      </c>
      <c r="FK742" s="116" t="str">
        <f t="shared" si="401"/>
        <v>张飞专属武器-魂珠-2 6级</v>
      </c>
      <c r="FL742" s="116">
        <f t="shared" si="402"/>
        <v>2</v>
      </c>
      <c r="FM742" s="116">
        <f t="shared" si="403"/>
        <v>6</v>
      </c>
      <c r="FN742" s="116" t="str">
        <f t="shared" si="394"/>
        <v>金币</v>
      </c>
      <c r="FO742" s="116">
        <f t="shared" si="395"/>
        <v>7000</v>
      </c>
      <c r="FP742" s="116" t="str">
        <f t="shared" si="396"/>
        <v>专属强化石1</v>
      </c>
      <c r="FQ742" s="116">
        <f t="shared" si="397"/>
        <v>12</v>
      </c>
      <c r="FR742" s="116" t="str">
        <f t="shared" si="398"/>
        <v>专属强化石2</v>
      </c>
      <c r="FS742" s="116">
        <f t="shared" si="399"/>
        <v>4</v>
      </c>
      <c r="FT742" s="116">
        <f t="shared" si="404"/>
        <v>0.09</v>
      </c>
      <c r="FU742" s="116">
        <f t="shared" si="405"/>
        <v>1</v>
      </c>
      <c r="FV742" s="116">
        <f t="shared" si="406"/>
        <v>17</v>
      </c>
      <c r="FW742" s="116">
        <f t="shared" si="407"/>
        <v>0</v>
      </c>
      <c r="FX742" s="116">
        <f t="shared" si="408"/>
        <v>1</v>
      </c>
      <c r="FY742" s="116">
        <f t="shared" si="409"/>
        <v>4</v>
      </c>
      <c r="FZ742" s="116">
        <f t="shared" si="410"/>
        <v>4.4600000000000001E-2</v>
      </c>
      <c r="GA742" s="116">
        <f t="shared" si="411"/>
        <v>1</v>
      </c>
      <c r="GB742" s="116">
        <f t="shared" si="412"/>
        <v>8</v>
      </c>
      <c r="GC742" s="116">
        <f t="shared" si="413"/>
        <v>0.1782</v>
      </c>
      <c r="GD742" s="116">
        <f t="shared" si="414"/>
        <v>1</v>
      </c>
      <c r="GE742" s="116">
        <f t="shared" si="415"/>
        <v>17</v>
      </c>
    </row>
    <row r="743" spans="164:187" ht="16.5" x14ac:dyDescent="0.2">
      <c r="FH743" s="116">
        <v>738</v>
      </c>
      <c r="FI743" s="116">
        <f t="shared" si="400"/>
        <v>16</v>
      </c>
      <c r="FJ743" s="116">
        <f t="shared" si="393"/>
        <v>10</v>
      </c>
      <c r="FK743" s="116" t="str">
        <f t="shared" si="401"/>
        <v>张飞专属武器-魂珠-2 7级</v>
      </c>
      <c r="FL743" s="116">
        <f t="shared" si="402"/>
        <v>2</v>
      </c>
      <c r="FM743" s="116">
        <f t="shared" si="403"/>
        <v>7</v>
      </c>
      <c r="FN743" s="116" t="str">
        <f t="shared" si="394"/>
        <v>金币</v>
      </c>
      <c r="FO743" s="116">
        <f t="shared" si="395"/>
        <v>8000</v>
      </c>
      <c r="FP743" s="116" t="str">
        <f t="shared" si="396"/>
        <v>专属强化石1</v>
      </c>
      <c r="FQ743" s="116">
        <f t="shared" si="397"/>
        <v>15</v>
      </c>
      <c r="FR743" s="116" t="str">
        <f t="shared" si="398"/>
        <v>专属强化石2</v>
      </c>
      <c r="FS743" s="116">
        <f t="shared" si="399"/>
        <v>5</v>
      </c>
      <c r="FT743" s="116">
        <f t="shared" si="404"/>
        <v>7.0000000000000007E-2</v>
      </c>
      <c r="FU743" s="116">
        <f t="shared" si="405"/>
        <v>1</v>
      </c>
      <c r="FV743" s="116">
        <f t="shared" si="406"/>
        <v>22</v>
      </c>
      <c r="FW743" s="116">
        <f t="shared" si="407"/>
        <v>0</v>
      </c>
      <c r="FX743" s="116">
        <f t="shared" si="408"/>
        <v>1</v>
      </c>
      <c r="FY743" s="116">
        <f t="shared" si="409"/>
        <v>5</v>
      </c>
      <c r="FZ743" s="116">
        <f t="shared" si="410"/>
        <v>3.4500000000000003E-2</v>
      </c>
      <c r="GA743" s="116">
        <f t="shared" si="411"/>
        <v>1</v>
      </c>
      <c r="GB743" s="116">
        <f t="shared" si="412"/>
        <v>10</v>
      </c>
      <c r="GC743" s="116">
        <f t="shared" si="413"/>
        <v>0.13789999999999999</v>
      </c>
      <c r="GD743" s="116">
        <f t="shared" si="414"/>
        <v>1</v>
      </c>
      <c r="GE743" s="116">
        <f t="shared" si="415"/>
        <v>22</v>
      </c>
    </row>
    <row r="744" spans="164:187" ht="16.5" x14ac:dyDescent="0.2">
      <c r="FH744" s="116">
        <v>739</v>
      </c>
      <c r="FI744" s="116">
        <f t="shared" si="400"/>
        <v>17</v>
      </c>
      <c r="FJ744" s="116">
        <f t="shared" si="393"/>
        <v>10</v>
      </c>
      <c r="FK744" s="116" t="str">
        <f t="shared" si="401"/>
        <v>张飞专属武器-魂珠-2 8级</v>
      </c>
      <c r="FL744" s="116">
        <f t="shared" si="402"/>
        <v>2</v>
      </c>
      <c r="FM744" s="116">
        <f t="shared" si="403"/>
        <v>8</v>
      </c>
      <c r="FN744" s="116" t="str">
        <f t="shared" si="394"/>
        <v>金币</v>
      </c>
      <c r="FO744" s="116">
        <f t="shared" si="395"/>
        <v>9000</v>
      </c>
      <c r="FP744" s="116" t="str">
        <f t="shared" si="396"/>
        <v>专属强化石1</v>
      </c>
      <c r="FQ744" s="116">
        <f t="shared" si="397"/>
        <v>18</v>
      </c>
      <c r="FR744" s="116" t="str">
        <f t="shared" si="398"/>
        <v>专属强化石2</v>
      </c>
      <c r="FS744" s="116">
        <f t="shared" si="399"/>
        <v>6</v>
      </c>
      <c r="FT744" s="116">
        <f t="shared" si="404"/>
        <v>0.05</v>
      </c>
      <c r="FU744" s="116">
        <f t="shared" si="405"/>
        <v>1</v>
      </c>
      <c r="FV744" s="116">
        <f t="shared" si="406"/>
        <v>29</v>
      </c>
      <c r="FW744" s="116">
        <f t="shared" si="407"/>
        <v>0</v>
      </c>
      <c r="FX744" s="116">
        <f t="shared" si="408"/>
        <v>1</v>
      </c>
      <c r="FY744" s="116">
        <f t="shared" si="409"/>
        <v>7</v>
      </c>
      <c r="FZ744" s="116">
        <f t="shared" si="410"/>
        <v>2.5600000000000001E-2</v>
      </c>
      <c r="GA744" s="116">
        <f t="shared" si="411"/>
        <v>1</v>
      </c>
      <c r="GB744" s="116">
        <f t="shared" si="412"/>
        <v>14</v>
      </c>
      <c r="GC744" s="116">
        <f t="shared" si="413"/>
        <v>0.1022</v>
      </c>
      <c r="GD744" s="116">
        <f t="shared" si="414"/>
        <v>1</v>
      </c>
      <c r="GE744" s="116">
        <f t="shared" si="415"/>
        <v>29</v>
      </c>
    </row>
    <row r="745" spans="164:187" ht="16.5" x14ac:dyDescent="0.2">
      <c r="FH745" s="116">
        <v>740</v>
      </c>
      <c r="FI745" s="116">
        <f t="shared" si="400"/>
        <v>18</v>
      </c>
      <c r="FJ745" s="116">
        <f t="shared" si="393"/>
        <v>10</v>
      </c>
      <c r="FK745" s="116" t="str">
        <f t="shared" si="401"/>
        <v>张飞专属武器-魂珠-2 9级</v>
      </c>
      <c r="FL745" s="116">
        <f t="shared" si="402"/>
        <v>2</v>
      </c>
      <c r="FM745" s="116">
        <f t="shared" si="403"/>
        <v>9</v>
      </c>
      <c r="FN745" s="116" t="str">
        <f t="shared" si="394"/>
        <v>金币</v>
      </c>
      <c r="FO745" s="116">
        <f t="shared" si="395"/>
        <v>10000</v>
      </c>
      <c r="FP745" s="116" t="str">
        <f t="shared" si="396"/>
        <v>专属强化石1</v>
      </c>
      <c r="FQ745" s="116">
        <f t="shared" si="397"/>
        <v>24</v>
      </c>
      <c r="FR745" s="116" t="str">
        <f t="shared" si="398"/>
        <v>专属强化石2</v>
      </c>
      <c r="FS745" s="116">
        <f t="shared" si="399"/>
        <v>8</v>
      </c>
      <c r="FT745" s="116">
        <f t="shared" si="404"/>
        <v>0.04</v>
      </c>
      <c r="FU745" s="116">
        <f t="shared" si="405"/>
        <v>1</v>
      </c>
      <c r="FV745" s="116">
        <f t="shared" si="406"/>
        <v>36</v>
      </c>
      <c r="FW745" s="116">
        <f t="shared" si="407"/>
        <v>0</v>
      </c>
      <c r="FX745" s="116">
        <f t="shared" si="408"/>
        <v>1</v>
      </c>
      <c r="FY745" s="116">
        <f t="shared" si="409"/>
        <v>8</v>
      </c>
      <c r="FZ745" s="116">
        <f t="shared" si="410"/>
        <v>2.1100000000000001E-2</v>
      </c>
      <c r="GA745" s="116">
        <f t="shared" si="411"/>
        <v>1</v>
      </c>
      <c r="GB745" s="116">
        <f t="shared" si="412"/>
        <v>17</v>
      </c>
      <c r="GC745" s="116">
        <f t="shared" si="413"/>
        <v>8.4199999999999997E-2</v>
      </c>
      <c r="GD745" s="116">
        <f t="shared" si="414"/>
        <v>1</v>
      </c>
      <c r="GE745" s="116">
        <f t="shared" si="415"/>
        <v>36</v>
      </c>
    </row>
    <row r="746" spans="164:187" ht="16.5" x14ac:dyDescent="0.2">
      <c r="FH746" s="116">
        <v>741</v>
      </c>
      <c r="FI746" s="116">
        <f t="shared" si="400"/>
        <v>0</v>
      </c>
      <c r="FJ746" s="116">
        <f t="shared" si="393"/>
        <v>10</v>
      </c>
      <c r="FK746" s="116" t="str">
        <f t="shared" si="401"/>
        <v>张飞专属武器-魂珠-3 0级</v>
      </c>
      <c r="FL746" s="116">
        <f t="shared" si="402"/>
        <v>3</v>
      </c>
      <c r="FM746" s="116">
        <f t="shared" si="403"/>
        <v>0</v>
      </c>
      <c r="FN746" s="116" t="str">
        <f t="shared" si="394"/>
        <v/>
      </c>
      <c r="FO746" s="116" t="str">
        <f t="shared" si="395"/>
        <v/>
      </c>
      <c r="FP746" s="116" t="str">
        <f t="shared" si="396"/>
        <v/>
      </c>
      <c r="FQ746" s="116" t="str">
        <f t="shared" si="397"/>
        <v/>
      </c>
      <c r="FR746" s="116" t="str">
        <f t="shared" si="398"/>
        <v/>
      </c>
      <c r="FS746" s="116" t="str">
        <f t="shared" si="399"/>
        <v/>
      </c>
      <c r="FT746" s="116" t="str">
        <f t="shared" si="404"/>
        <v/>
      </c>
      <c r="FU746" s="116" t="str">
        <f t="shared" si="405"/>
        <v/>
      </c>
      <c r="FV746" s="116" t="str">
        <f t="shared" si="406"/>
        <v/>
      </c>
      <c r="FW746" s="116" t="str">
        <f t="shared" si="407"/>
        <v/>
      </c>
      <c r="FX746" s="116" t="str">
        <f t="shared" si="408"/>
        <v/>
      </c>
      <c r="FY746" s="116" t="str">
        <f t="shared" si="409"/>
        <v/>
      </c>
      <c r="FZ746" s="116" t="str">
        <f t="shared" si="410"/>
        <v/>
      </c>
      <c r="GA746" s="116" t="str">
        <f t="shared" si="411"/>
        <v/>
      </c>
      <c r="GB746" s="116" t="str">
        <f t="shared" si="412"/>
        <v/>
      </c>
      <c r="GC746" s="116" t="str">
        <f t="shared" si="413"/>
        <v/>
      </c>
      <c r="GD746" s="116" t="str">
        <f t="shared" si="414"/>
        <v/>
      </c>
      <c r="GE746" s="116" t="str">
        <f t="shared" si="415"/>
        <v/>
      </c>
    </row>
    <row r="747" spans="164:187" ht="16.5" x14ac:dyDescent="0.2">
      <c r="FH747" s="116">
        <v>742</v>
      </c>
      <c r="FI747" s="116">
        <f t="shared" si="400"/>
        <v>19</v>
      </c>
      <c r="FJ747" s="116">
        <f t="shared" si="393"/>
        <v>10</v>
      </c>
      <c r="FK747" s="116" t="str">
        <f t="shared" si="401"/>
        <v>张飞专属武器-魂珠-3 1级</v>
      </c>
      <c r="FL747" s="116">
        <f t="shared" si="402"/>
        <v>3</v>
      </c>
      <c r="FM747" s="116">
        <f t="shared" si="403"/>
        <v>1</v>
      </c>
      <c r="FN747" s="116" t="str">
        <f t="shared" si="394"/>
        <v>金币</v>
      </c>
      <c r="FO747" s="116">
        <f t="shared" si="395"/>
        <v>3000</v>
      </c>
      <c r="FP747" s="116" t="str">
        <f t="shared" si="396"/>
        <v>专属强化石1</v>
      </c>
      <c r="FQ747" s="116">
        <f t="shared" si="397"/>
        <v>4</v>
      </c>
      <c r="FR747" s="116" t="str">
        <f t="shared" si="398"/>
        <v>专属强化石2</v>
      </c>
      <c r="FS747" s="116">
        <f t="shared" si="399"/>
        <v>2</v>
      </c>
      <c r="FT747" s="116">
        <f t="shared" si="404"/>
        <v>0.23</v>
      </c>
      <c r="FU747" s="116">
        <f t="shared" si="405"/>
        <v>1</v>
      </c>
      <c r="FV747" s="116">
        <f t="shared" si="406"/>
        <v>6</v>
      </c>
      <c r="FW747" s="116">
        <f t="shared" si="407"/>
        <v>0</v>
      </c>
      <c r="FX747" s="116">
        <f t="shared" si="408"/>
        <v>1</v>
      </c>
      <c r="FY747" s="116">
        <f t="shared" si="409"/>
        <v>2</v>
      </c>
      <c r="FZ747" s="116">
        <f t="shared" si="410"/>
        <v>0.1158</v>
      </c>
      <c r="GA747" s="116">
        <f t="shared" si="411"/>
        <v>1</v>
      </c>
      <c r="GB747" s="116">
        <f t="shared" si="412"/>
        <v>3</v>
      </c>
      <c r="GC747" s="116">
        <f t="shared" si="413"/>
        <v>0.46329999999999999</v>
      </c>
      <c r="GD747" s="116">
        <f t="shared" si="414"/>
        <v>1</v>
      </c>
      <c r="GE747" s="116">
        <f t="shared" si="415"/>
        <v>6</v>
      </c>
    </row>
    <row r="748" spans="164:187" ht="16.5" x14ac:dyDescent="0.2">
      <c r="FH748" s="116">
        <v>743</v>
      </c>
      <c r="FI748" s="116">
        <f t="shared" si="400"/>
        <v>20</v>
      </c>
      <c r="FJ748" s="116">
        <f t="shared" si="393"/>
        <v>10</v>
      </c>
      <c r="FK748" s="116" t="str">
        <f t="shared" si="401"/>
        <v>张飞专属武器-魂珠-3 2级</v>
      </c>
      <c r="FL748" s="116">
        <f t="shared" si="402"/>
        <v>3</v>
      </c>
      <c r="FM748" s="116">
        <f t="shared" si="403"/>
        <v>2</v>
      </c>
      <c r="FN748" s="116" t="str">
        <f t="shared" si="394"/>
        <v>金币</v>
      </c>
      <c r="FO748" s="116">
        <f t="shared" si="395"/>
        <v>4000</v>
      </c>
      <c r="FP748" s="116" t="str">
        <f t="shared" si="396"/>
        <v>专属强化石1</v>
      </c>
      <c r="FQ748" s="116">
        <f t="shared" si="397"/>
        <v>4</v>
      </c>
      <c r="FR748" s="116" t="str">
        <f t="shared" si="398"/>
        <v>专属强化石2</v>
      </c>
      <c r="FS748" s="116">
        <f t="shared" si="399"/>
        <v>2</v>
      </c>
      <c r="FT748" s="116">
        <f t="shared" si="404"/>
        <v>0.12</v>
      </c>
      <c r="FU748" s="116">
        <f t="shared" si="405"/>
        <v>1</v>
      </c>
      <c r="FV748" s="116">
        <f t="shared" si="406"/>
        <v>13</v>
      </c>
      <c r="FW748" s="116">
        <f t="shared" si="407"/>
        <v>0</v>
      </c>
      <c r="FX748" s="116">
        <f t="shared" si="408"/>
        <v>1</v>
      </c>
      <c r="FY748" s="116">
        <f t="shared" si="409"/>
        <v>3</v>
      </c>
      <c r="FZ748" s="116">
        <f t="shared" si="410"/>
        <v>5.79E-2</v>
      </c>
      <c r="GA748" s="116">
        <f t="shared" si="411"/>
        <v>1</v>
      </c>
      <c r="GB748" s="116">
        <f t="shared" si="412"/>
        <v>6</v>
      </c>
      <c r="GC748" s="116">
        <f t="shared" si="413"/>
        <v>0.23169999999999999</v>
      </c>
      <c r="GD748" s="116">
        <f t="shared" si="414"/>
        <v>1</v>
      </c>
      <c r="GE748" s="116">
        <f t="shared" si="415"/>
        <v>13</v>
      </c>
    </row>
    <row r="749" spans="164:187" ht="16.5" x14ac:dyDescent="0.2">
      <c r="FH749" s="116">
        <v>744</v>
      </c>
      <c r="FI749" s="116">
        <f t="shared" si="400"/>
        <v>21</v>
      </c>
      <c r="FJ749" s="116">
        <f t="shared" si="393"/>
        <v>10</v>
      </c>
      <c r="FK749" s="116" t="str">
        <f t="shared" si="401"/>
        <v>张飞专属武器-魂珠-3 3级</v>
      </c>
      <c r="FL749" s="116">
        <f t="shared" si="402"/>
        <v>3</v>
      </c>
      <c r="FM749" s="116">
        <f t="shared" si="403"/>
        <v>3</v>
      </c>
      <c r="FN749" s="116" t="str">
        <f t="shared" si="394"/>
        <v>金币</v>
      </c>
      <c r="FO749" s="116">
        <f t="shared" si="395"/>
        <v>5000</v>
      </c>
      <c r="FP749" s="116" t="str">
        <f t="shared" si="396"/>
        <v>专属强化石1</v>
      </c>
      <c r="FQ749" s="116">
        <f t="shared" si="397"/>
        <v>6</v>
      </c>
      <c r="FR749" s="116" t="str">
        <f t="shared" si="398"/>
        <v>专属强化石2</v>
      </c>
      <c r="FS749" s="116">
        <f t="shared" si="399"/>
        <v>3</v>
      </c>
      <c r="FT749" s="116">
        <f t="shared" si="404"/>
        <v>0.12</v>
      </c>
      <c r="FU749" s="116">
        <f t="shared" si="405"/>
        <v>1</v>
      </c>
      <c r="FV749" s="116">
        <f t="shared" si="406"/>
        <v>13</v>
      </c>
      <c r="FW749" s="116">
        <f t="shared" si="407"/>
        <v>0</v>
      </c>
      <c r="FX749" s="116">
        <f t="shared" si="408"/>
        <v>1</v>
      </c>
      <c r="FY749" s="116">
        <f t="shared" si="409"/>
        <v>3</v>
      </c>
      <c r="FZ749" s="116">
        <f t="shared" si="410"/>
        <v>5.79E-2</v>
      </c>
      <c r="GA749" s="116">
        <f t="shared" si="411"/>
        <v>1</v>
      </c>
      <c r="GB749" s="116">
        <f t="shared" si="412"/>
        <v>6</v>
      </c>
      <c r="GC749" s="116">
        <f t="shared" si="413"/>
        <v>0.23169999999999999</v>
      </c>
      <c r="GD749" s="116">
        <f t="shared" si="414"/>
        <v>1</v>
      </c>
      <c r="GE749" s="116">
        <f t="shared" si="415"/>
        <v>13</v>
      </c>
    </row>
    <row r="750" spans="164:187" ht="16.5" x14ac:dyDescent="0.2">
      <c r="FH750" s="116">
        <v>745</v>
      </c>
      <c r="FI750" s="116">
        <f t="shared" si="400"/>
        <v>22</v>
      </c>
      <c r="FJ750" s="116">
        <f t="shared" si="393"/>
        <v>10</v>
      </c>
      <c r="FK750" s="116" t="str">
        <f t="shared" si="401"/>
        <v>张飞专属武器-魂珠-3 4级</v>
      </c>
      <c r="FL750" s="116">
        <f t="shared" si="402"/>
        <v>3</v>
      </c>
      <c r="FM750" s="116">
        <f t="shared" si="403"/>
        <v>4</v>
      </c>
      <c r="FN750" s="116" t="str">
        <f t="shared" si="394"/>
        <v>金币</v>
      </c>
      <c r="FO750" s="116">
        <f t="shared" si="395"/>
        <v>6000</v>
      </c>
      <c r="FP750" s="116" t="str">
        <f t="shared" si="396"/>
        <v>专属强化石1</v>
      </c>
      <c r="FQ750" s="116">
        <f t="shared" si="397"/>
        <v>6</v>
      </c>
      <c r="FR750" s="116" t="str">
        <f t="shared" si="398"/>
        <v>专属强化石2</v>
      </c>
      <c r="FS750" s="116">
        <f t="shared" si="399"/>
        <v>3</v>
      </c>
      <c r="FT750" s="116">
        <f t="shared" si="404"/>
        <v>7.0000000000000007E-2</v>
      </c>
      <c r="FU750" s="116">
        <f t="shared" si="405"/>
        <v>1</v>
      </c>
      <c r="FV750" s="116">
        <f t="shared" si="406"/>
        <v>22</v>
      </c>
      <c r="FW750" s="116">
        <f t="shared" si="407"/>
        <v>0</v>
      </c>
      <c r="FX750" s="116">
        <f t="shared" si="408"/>
        <v>1</v>
      </c>
      <c r="FY750" s="116">
        <f t="shared" si="409"/>
        <v>5</v>
      </c>
      <c r="FZ750" s="116">
        <f t="shared" si="410"/>
        <v>3.4700000000000002E-2</v>
      </c>
      <c r="GA750" s="116">
        <f t="shared" si="411"/>
        <v>1</v>
      </c>
      <c r="GB750" s="116">
        <f t="shared" si="412"/>
        <v>10</v>
      </c>
      <c r="GC750" s="116">
        <f t="shared" si="413"/>
        <v>0.13900000000000001</v>
      </c>
      <c r="GD750" s="116">
        <f t="shared" si="414"/>
        <v>1</v>
      </c>
      <c r="GE750" s="116">
        <f t="shared" si="415"/>
        <v>22</v>
      </c>
    </row>
    <row r="751" spans="164:187" ht="16.5" x14ac:dyDescent="0.2">
      <c r="FH751" s="116">
        <v>746</v>
      </c>
      <c r="FI751" s="116">
        <f t="shared" si="400"/>
        <v>23</v>
      </c>
      <c r="FJ751" s="116">
        <f t="shared" si="393"/>
        <v>10</v>
      </c>
      <c r="FK751" s="116" t="str">
        <f t="shared" si="401"/>
        <v>张飞专属武器-魂珠-3 5级</v>
      </c>
      <c r="FL751" s="116">
        <f t="shared" si="402"/>
        <v>3</v>
      </c>
      <c r="FM751" s="116">
        <f t="shared" si="403"/>
        <v>5</v>
      </c>
      <c r="FN751" s="116" t="str">
        <f t="shared" si="394"/>
        <v>金币</v>
      </c>
      <c r="FO751" s="116">
        <f t="shared" si="395"/>
        <v>7000</v>
      </c>
      <c r="FP751" s="116" t="str">
        <f t="shared" si="396"/>
        <v>专属强化石1</v>
      </c>
      <c r="FQ751" s="116">
        <f t="shared" si="397"/>
        <v>8</v>
      </c>
      <c r="FR751" s="116" t="str">
        <f t="shared" si="398"/>
        <v>专属强化石2</v>
      </c>
      <c r="FS751" s="116">
        <f t="shared" si="399"/>
        <v>4</v>
      </c>
      <c r="FT751" s="116">
        <f t="shared" si="404"/>
        <v>0.06</v>
      </c>
      <c r="FU751" s="116">
        <f t="shared" si="405"/>
        <v>1</v>
      </c>
      <c r="FV751" s="116">
        <f t="shared" si="406"/>
        <v>26</v>
      </c>
      <c r="FW751" s="116">
        <f t="shared" si="407"/>
        <v>0</v>
      </c>
      <c r="FX751" s="116">
        <f t="shared" si="408"/>
        <v>1</v>
      </c>
      <c r="FY751" s="116">
        <f t="shared" si="409"/>
        <v>6</v>
      </c>
      <c r="FZ751" s="116">
        <f t="shared" si="410"/>
        <v>2.9000000000000001E-2</v>
      </c>
      <c r="GA751" s="116">
        <f t="shared" si="411"/>
        <v>1</v>
      </c>
      <c r="GB751" s="116">
        <f t="shared" si="412"/>
        <v>12</v>
      </c>
      <c r="GC751" s="116">
        <f t="shared" si="413"/>
        <v>0.1158</v>
      </c>
      <c r="GD751" s="116">
        <f t="shared" si="414"/>
        <v>1</v>
      </c>
      <c r="GE751" s="116">
        <f t="shared" si="415"/>
        <v>26</v>
      </c>
    </row>
    <row r="752" spans="164:187" ht="16.5" x14ac:dyDescent="0.2">
      <c r="FH752" s="116">
        <v>747</v>
      </c>
      <c r="FI752" s="116">
        <f t="shared" si="400"/>
        <v>24</v>
      </c>
      <c r="FJ752" s="116">
        <f t="shared" si="393"/>
        <v>10</v>
      </c>
      <c r="FK752" s="116" t="str">
        <f t="shared" si="401"/>
        <v>张飞专属武器-魂珠-3 6级</v>
      </c>
      <c r="FL752" s="116">
        <f t="shared" si="402"/>
        <v>3</v>
      </c>
      <c r="FM752" s="116">
        <f t="shared" si="403"/>
        <v>6</v>
      </c>
      <c r="FN752" s="116" t="str">
        <f t="shared" si="394"/>
        <v>金币</v>
      </c>
      <c r="FO752" s="116">
        <f t="shared" si="395"/>
        <v>8000</v>
      </c>
      <c r="FP752" s="116" t="str">
        <f t="shared" si="396"/>
        <v>专属强化石1</v>
      </c>
      <c r="FQ752" s="116">
        <f t="shared" si="397"/>
        <v>10</v>
      </c>
      <c r="FR752" s="116" t="str">
        <f t="shared" si="398"/>
        <v>专属强化石2</v>
      </c>
      <c r="FS752" s="116">
        <f t="shared" si="399"/>
        <v>5</v>
      </c>
      <c r="FT752" s="116">
        <f t="shared" si="404"/>
        <v>0.04</v>
      </c>
      <c r="FU752" s="116">
        <f t="shared" si="405"/>
        <v>1</v>
      </c>
      <c r="FV752" s="116">
        <f t="shared" si="406"/>
        <v>34</v>
      </c>
      <c r="FW752" s="116">
        <f t="shared" si="407"/>
        <v>0</v>
      </c>
      <c r="FX752" s="116">
        <f t="shared" si="408"/>
        <v>1</v>
      </c>
      <c r="FY752" s="116">
        <f t="shared" si="409"/>
        <v>8</v>
      </c>
      <c r="FZ752" s="116">
        <f t="shared" si="410"/>
        <v>2.23E-2</v>
      </c>
      <c r="GA752" s="116">
        <f t="shared" si="411"/>
        <v>1</v>
      </c>
      <c r="GB752" s="116">
        <f t="shared" si="412"/>
        <v>16</v>
      </c>
      <c r="GC752" s="116">
        <f t="shared" si="413"/>
        <v>8.9099999999999999E-2</v>
      </c>
      <c r="GD752" s="116">
        <f t="shared" si="414"/>
        <v>1</v>
      </c>
      <c r="GE752" s="116">
        <f t="shared" si="415"/>
        <v>34</v>
      </c>
    </row>
    <row r="753" spans="164:187" ht="16.5" x14ac:dyDescent="0.2">
      <c r="FH753" s="116">
        <v>748</v>
      </c>
      <c r="FI753" s="116">
        <f t="shared" si="400"/>
        <v>25</v>
      </c>
      <c r="FJ753" s="116">
        <f t="shared" si="393"/>
        <v>10</v>
      </c>
      <c r="FK753" s="116" t="str">
        <f t="shared" si="401"/>
        <v>张飞专属武器-魂珠-3 7级</v>
      </c>
      <c r="FL753" s="116">
        <f t="shared" si="402"/>
        <v>3</v>
      </c>
      <c r="FM753" s="116">
        <f t="shared" si="403"/>
        <v>7</v>
      </c>
      <c r="FN753" s="116" t="str">
        <f t="shared" si="394"/>
        <v>金币</v>
      </c>
      <c r="FO753" s="116">
        <f t="shared" si="395"/>
        <v>9000</v>
      </c>
      <c r="FP753" s="116" t="str">
        <f t="shared" si="396"/>
        <v>专属强化石1</v>
      </c>
      <c r="FQ753" s="116">
        <f t="shared" si="397"/>
        <v>12</v>
      </c>
      <c r="FR753" s="116" t="str">
        <f t="shared" si="398"/>
        <v>专属强化石2</v>
      </c>
      <c r="FS753" s="116">
        <f t="shared" si="399"/>
        <v>6</v>
      </c>
      <c r="FT753" s="116">
        <f t="shared" si="404"/>
        <v>0.03</v>
      </c>
      <c r="FU753" s="116">
        <f t="shared" si="405"/>
        <v>1</v>
      </c>
      <c r="FV753" s="116">
        <f t="shared" si="406"/>
        <v>45</v>
      </c>
      <c r="FW753" s="116">
        <f t="shared" si="407"/>
        <v>0</v>
      </c>
      <c r="FX753" s="116">
        <f t="shared" si="408"/>
        <v>1</v>
      </c>
      <c r="FY753" s="116">
        <f t="shared" si="409"/>
        <v>11</v>
      </c>
      <c r="FZ753" s="116">
        <f t="shared" si="410"/>
        <v>1.6500000000000001E-2</v>
      </c>
      <c r="GA753" s="116">
        <f t="shared" si="411"/>
        <v>1</v>
      </c>
      <c r="GB753" s="116">
        <f t="shared" si="412"/>
        <v>21</v>
      </c>
      <c r="GC753" s="116">
        <f t="shared" si="413"/>
        <v>6.6199999999999995E-2</v>
      </c>
      <c r="GD753" s="116">
        <f t="shared" si="414"/>
        <v>1</v>
      </c>
      <c r="GE753" s="116">
        <f t="shared" si="415"/>
        <v>45</v>
      </c>
    </row>
    <row r="754" spans="164:187" ht="16.5" x14ac:dyDescent="0.2">
      <c r="FH754" s="116">
        <v>749</v>
      </c>
      <c r="FI754" s="116">
        <f t="shared" si="400"/>
        <v>26</v>
      </c>
      <c r="FJ754" s="116">
        <f t="shared" si="393"/>
        <v>10</v>
      </c>
      <c r="FK754" s="116" t="str">
        <f t="shared" si="401"/>
        <v>张飞专属武器-魂珠-3 8级</v>
      </c>
      <c r="FL754" s="116">
        <f t="shared" si="402"/>
        <v>3</v>
      </c>
      <c r="FM754" s="116">
        <f t="shared" si="403"/>
        <v>8</v>
      </c>
      <c r="FN754" s="116" t="str">
        <f t="shared" si="394"/>
        <v>金币</v>
      </c>
      <c r="FO754" s="116">
        <f t="shared" si="395"/>
        <v>10000</v>
      </c>
      <c r="FP754" s="116" t="str">
        <f t="shared" si="396"/>
        <v>专属强化石1</v>
      </c>
      <c r="FQ754" s="116">
        <f t="shared" si="397"/>
        <v>16</v>
      </c>
      <c r="FR754" s="116" t="str">
        <f t="shared" si="398"/>
        <v>专属强化石2</v>
      </c>
      <c r="FS754" s="116">
        <f t="shared" si="399"/>
        <v>8</v>
      </c>
      <c r="FT754" s="116">
        <f t="shared" si="404"/>
        <v>0.03</v>
      </c>
      <c r="FU754" s="116">
        <f t="shared" si="405"/>
        <v>1</v>
      </c>
      <c r="FV754" s="116">
        <f t="shared" si="406"/>
        <v>55</v>
      </c>
      <c r="FW754" s="116">
        <f t="shared" si="407"/>
        <v>0</v>
      </c>
      <c r="FX754" s="116">
        <f t="shared" si="408"/>
        <v>1</v>
      </c>
      <c r="FY754" s="116">
        <f t="shared" si="409"/>
        <v>13</v>
      </c>
      <c r="FZ754" s="116">
        <f t="shared" si="410"/>
        <v>1.3599999999999999E-2</v>
      </c>
      <c r="GA754" s="116">
        <f t="shared" si="411"/>
        <v>1</v>
      </c>
      <c r="GB754" s="116">
        <f t="shared" si="412"/>
        <v>26</v>
      </c>
      <c r="GC754" s="116">
        <f t="shared" si="413"/>
        <v>5.45E-2</v>
      </c>
      <c r="GD754" s="116">
        <f t="shared" si="414"/>
        <v>1</v>
      </c>
      <c r="GE754" s="116">
        <f t="shared" si="415"/>
        <v>55</v>
      </c>
    </row>
    <row r="755" spans="164:187" ht="16.5" x14ac:dyDescent="0.2">
      <c r="FH755" s="116">
        <v>750</v>
      </c>
      <c r="FI755" s="116">
        <f t="shared" si="400"/>
        <v>27</v>
      </c>
      <c r="FJ755" s="116">
        <f t="shared" si="393"/>
        <v>10</v>
      </c>
      <c r="FK755" s="116" t="str">
        <f t="shared" si="401"/>
        <v>张飞专属武器-魂珠-3 9级</v>
      </c>
      <c r="FL755" s="116">
        <f t="shared" si="402"/>
        <v>3</v>
      </c>
      <c r="FM755" s="116">
        <f t="shared" si="403"/>
        <v>9</v>
      </c>
      <c r="FN755" s="116" t="str">
        <f t="shared" si="394"/>
        <v>金币</v>
      </c>
      <c r="FO755" s="116">
        <f t="shared" si="395"/>
        <v>11000</v>
      </c>
      <c r="FP755" s="116" t="str">
        <f t="shared" si="396"/>
        <v>专属强化石1</v>
      </c>
      <c r="FQ755" s="116">
        <f t="shared" si="397"/>
        <v>20</v>
      </c>
      <c r="FR755" s="116" t="str">
        <f t="shared" si="398"/>
        <v>专属强化石2</v>
      </c>
      <c r="FS755" s="116">
        <f t="shared" si="399"/>
        <v>10</v>
      </c>
      <c r="FT755" s="116">
        <f t="shared" si="404"/>
        <v>0.02</v>
      </c>
      <c r="FU755" s="116">
        <f t="shared" si="405"/>
        <v>1</v>
      </c>
      <c r="FV755" s="116">
        <f t="shared" si="406"/>
        <v>71</v>
      </c>
      <c r="FW755" s="116">
        <f t="shared" si="407"/>
        <v>0</v>
      </c>
      <c r="FX755" s="116">
        <f t="shared" si="408"/>
        <v>1</v>
      </c>
      <c r="FY755" s="116">
        <f t="shared" si="409"/>
        <v>17</v>
      </c>
      <c r="FZ755" s="116">
        <f t="shared" si="410"/>
        <v>1.0500000000000001E-2</v>
      </c>
      <c r="GA755" s="116">
        <f t="shared" si="411"/>
        <v>1</v>
      </c>
      <c r="GB755" s="116">
        <f t="shared" si="412"/>
        <v>33</v>
      </c>
      <c r="GC755" s="116">
        <f t="shared" si="413"/>
        <v>4.2099999999999999E-2</v>
      </c>
      <c r="GD755" s="116">
        <f t="shared" si="414"/>
        <v>1</v>
      </c>
      <c r="GE755" s="116">
        <f t="shared" si="415"/>
        <v>71</v>
      </c>
    </row>
    <row r="756" spans="164:187" ht="16.5" x14ac:dyDescent="0.2">
      <c r="FH756" s="116">
        <v>751</v>
      </c>
      <c r="FI756" s="116">
        <f t="shared" si="400"/>
        <v>0</v>
      </c>
      <c r="FJ756" s="116">
        <f t="shared" si="393"/>
        <v>10</v>
      </c>
      <c r="FK756" s="116" t="str">
        <f t="shared" si="401"/>
        <v>张飞专属武器-魂珠-4 0级</v>
      </c>
      <c r="FL756" s="116">
        <f t="shared" si="402"/>
        <v>4</v>
      </c>
      <c r="FM756" s="116">
        <f t="shared" si="403"/>
        <v>0</v>
      </c>
      <c r="FN756" s="116" t="str">
        <f t="shared" si="394"/>
        <v/>
      </c>
      <c r="FO756" s="116" t="str">
        <f t="shared" si="395"/>
        <v/>
      </c>
      <c r="FP756" s="116" t="str">
        <f t="shared" si="396"/>
        <v/>
      </c>
      <c r="FQ756" s="116" t="str">
        <f t="shared" si="397"/>
        <v/>
      </c>
      <c r="FR756" s="116" t="str">
        <f t="shared" si="398"/>
        <v/>
      </c>
      <c r="FS756" s="116" t="str">
        <f t="shared" si="399"/>
        <v/>
      </c>
      <c r="FT756" s="116" t="str">
        <f t="shared" si="404"/>
        <v/>
      </c>
      <c r="FU756" s="116" t="str">
        <f t="shared" si="405"/>
        <v/>
      </c>
      <c r="FV756" s="116" t="str">
        <f t="shared" si="406"/>
        <v/>
      </c>
      <c r="FW756" s="116" t="str">
        <f t="shared" si="407"/>
        <v/>
      </c>
      <c r="FX756" s="116" t="str">
        <f t="shared" si="408"/>
        <v/>
      </c>
      <c r="FY756" s="116" t="str">
        <f t="shared" si="409"/>
        <v/>
      </c>
      <c r="FZ756" s="116" t="str">
        <f t="shared" si="410"/>
        <v/>
      </c>
      <c r="GA756" s="116" t="str">
        <f t="shared" si="411"/>
        <v/>
      </c>
      <c r="GB756" s="116" t="str">
        <f t="shared" si="412"/>
        <v/>
      </c>
      <c r="GC756" s="116" t="str">
        <f t="shared" si="413"/>
        <v/>
      </c>
      <c r="GD756" s="116" t="str">
        <f t="shared" si="414"/>
        <v/>
      </c>
      <c r="GE756" s="116" t="str">
        <f t="shared" si="415"/>
        <v/>
      </c>
    </row>
    <row r="757" spans="164:187" ht="16.5" x14ac:dyDescent="0.2">
      <c r="FH757" s="116">
        <v>752</v>
      </c>
      <c r="FI757" s="116">
        <f t="shared" si="400"/>
        <v>28</v>
      </c>
      <c r="FJ757" s="116">
        <f t="shared" si="393"/>
        <v>10</v>
      </c>
      <c r="FK757" s="116" t="str">
        <f t="shared" si="401"/>
        <v>张飞专属武器-魂珠-4 1级</v>
      </c>
      <c r="FL757" s="116">
        <f t="shared" si="402"/>
        <v>4</v>
      </c>
      <c r="FM757" s="116">
        <f t="shared" si="403"/>
        <v>1</v>
      </c>
      <c r="FN757" s="116" t="str">
        <f t="shared" si="394"/>
        <v>金币</v>
      </c>
      <c r="FO757" s="116">
        <f t="shared" si="395"/>
        <v>4000</v>
      </c>
      <c r="FP757" s="116" t="str">
        <f t="shared" si="396"/>
        <v>专属强化石2</v>
      </c>
      <c r="FQ757" s="116">
        <f t="shared" si="397"/>
        <v>3</v>
      </c>
      <c r="FR757" s="116" t="str">
        <f t="shared" si="398"/>
        <v>专属强化石3</v>
      </c>
      <c r="FS757" s="116">
        <f t="shared" si="399"/>
        <v>1</v>
      </c>
      <c r="FT757" s="116">
        <f t="shared" si="404"/>
        <v>0.19</v>
      </c>
      <c r="FU757" s="116">
        <f t="shared" si="405"/>
        <v>1</v>
      </c>
      <c r="FV757" s="116">
        <f t="shared" si="406"/>
        <v>8</v>
      </c>
      <c r="FW757" s="116">
        <f t="shared" si="407"/>
        <v>0</v>
      </c>
      <c r="FX757" s="116">
        <f t="shared" si="408"/>
        <v>1</v>
      </c>
      <c r="FY757" s="116">
        <f t="shared" si="409"/>
        <v>2</v>
      </c>
      <c r="FZ757" s="116">
        <f t="shared" si="410"/>
        <v>9.2600000000000002E-2</v>
      </c>
      <c r="GA757" s="116">
        <f t="shared" si="411"/>
        <v>1</v>
      </c>
      <c r="GB757" s="116">
        <f t="shared" si="412"/>
        <v>4</v>
      </c>
      <c r="GC757" s="116">
        <f t="shared" si="413"/>
        <v>0.37019999999999997</v>
      </c>
      <c r="GD757" s="116">
        <f t="shared" si="414"/>
        <v>1</v>
      </c>
      <c r="GE757" s="116">
        <f t="shared" si="415"/>
        <v>8</v>
      </c>
    </row>
    <row r="758" spans="164:187" ht="16.5" x14ac:dyDescent="0.2">
      <c r="FH758" s="116">
        <v>753</v>
      </c>
      <c r="FI758" s="116">
        <f t="shared" si="400"/>
        <v>29</v>
      </c>
      <c r="FJ758" s="116">
        <f t="shared" si="393"/>
        <v>10</v>
      </c>
      <c r="FK758" s="116" t="str">
        <f t="shared" si="401"/>
        <v>张飞专属武器-魂珠-4 2级</v>
      </c>
      <c r="FL758" s="116">
        <f t="shared" si="402"/>
        <v>4</v>
      </c>
      <c r="FM758" s="116">
        <f t="shared" si="403"/>
        <v>2</v>
      </c>
      <c r="FN758" s="116" t="str">
        <f t="shared" si="394"/>
        <v>金币</v>
      </c>
      <c r="FO758" s="116">
        <f t="shared" si="395"/>
        <v>5000</v>
      </c>
      <c r="FP758" s="116" t="str">
        <f t="shared" si="396"/>
        <v>专属强化石2</v>
      </c>
      <c r="FQ758" s="116">
        <f t="shared" si="397"/>
        <v>3</v>
      </c>
      <c r="FR758" s="116" t="str">
        <f t="shared" si="398"/>
        <v>专属强化石3</v>
      </c>
      <c r="FS758" s="116">
        <f t="shared" si="399"/>
        <v>1</v>
      </c>
      <c r="FT758" s="116">
        <f t="shared" si="404"/>
        <v>0.09</v>
      </c>
      <c r="FU758" s="116">
        <f t="shared" si="405"/>
        <v>1</v>
      </c>
      <c r="FV758" s="116">
        <f t="shared" si="406"/>
        <v>16</v>
      </c>
      <c r="FW758" s="116">
        <f t="shared" si="407"/>
        <v>0</v>
      </c>
      <c r="FX758" s="116">
        <f t="shared" si="408"/>
        <v>1</v>
      </c>
      <c r="FY758" s="116">
        <f t="shared" si="409"/>
        <v>4</v>
      </c>
      <c r="FZ758" s="116">
        <f t="shared" si="410"/>
        <v>4.6300000000000001E-2</v>
      </c>
      <c r="GA758" s="116">
        <f t="shared" si="411"/>
        <v>1</v>
      </c>
      <c r="GB758" s="116">
        <f t="shared" si="412"/>
        <v>8</v>
      </c>
      <c r="GC758" s="116">
        <f t="shared" si="413"/>
        <v>0.18509999999999999</v>
      </c>
      <c r="GD758" s="116">
        <f t="shared" si="414"/>
        <v>1</v>
      </c>
      <c r="GE758" s="116">
        <f t="shared" si="415"/>
        <v>16</v>
      </c>
    </row>
    <row r="759" spans="164:187" ht="16.5" x14ac:dyDescent="0.2">
      <c r="FH759" s="116">
        <v>754</v>
      </c>
      <c r="FI759" s="116">
        <f t="shared" si="400"/>
        <v>30</v>
      </c>
      <c r="FJ759" s="116">
        <f t="shared" si="393"/>
        <v>10</v>
      </c>
      <c r="FK759" s="116" t="str">
        <f t="shared" si="401"/>
        <v>张飞专属武器-魂珠-4 3级</v>
      </c>
      <c r="FL759" s="116">
        <f t="shared" si="402"/>
        <v>4</v>
      </c>
      <c r="FM759" s="116">
        <f t="shared" si="403"/>
        <v>3</v>
      </c>
      <c r="FN759" s="116" t="str">
        <f t="shared" si="394"/>
        <v>金币</v>
      </c>
      <c r="FO759" s="116">
        <f t="shared" si="395"/>
        <v>6000</v>
      </c>
      <c r="FP759" s="116" t="str">
        <f t="shared" si="396"/>
        <v>专属强化石2</v>
      </c>
      <c r="FQ759" s="116">
        <f t="shared" si="397"/>
        <v>3</v>
      </c>
      <c r="FR759" s="116" t="str">
        <f t="shared" si="398"/>
        <v>专属强化石3</v>
      </c>
      <c r="FS759" s="116">
        <f t="shared" si="399"/>
        <v>1</v>
      </c>
      <c r="FT759" s="116">
        <f t="shared" si="404"/>
        <v>0.06</v>
      </c>
      <c r="FU759" s="116">
        <f t="shared" si="405"/>
        <v>1</v>
      </c>
      <c r="FV759" s="116">
        <f t="shared" si="406"/>
        <v>24</v>
      </c>
      <c r="FW759" s="116">
        <f t="shared" si="407"/>
        <v>0</v>
      </c>
      <c r="FX759" s="116">
        <f t="shared" si="408"/>
        <v>1</v>
      </c>
      <c r="FY759" s="116">
        <f t="shared" si="409"/>
        <v>6</v>
      </c>
      <c r="FZ759" s="116">
        <f t="shared" si="410"/>
        <v>3.09E-2</v>
      </c>
      <c r="GA759" s="116">
        <f t="shared" si="411"/>
        <v>1</v>
      </c>
      <c r="GB759" s="116">
        <f t="shared" si="412"/>
        <v>11</v>
      </c>
      <c r="GC759" s="116">
        <f t="shared" si="413"/>
        <v>0.1234</v>
      </c>
      <c r="GD759" s="116">
        <f t="shared" si="414"/>
        <v>1</v>
      </c>
      <c r="GE759" s="116">
        <f t="shared" si="415"/>
        <v>24</v>
      </c>
    </row>
    <row r="760" spans="164:187" ht="16.5" x14ac:dyDescent="0.2">
      <c r="FH760" s="116">
        <v>755</v>
      </c>
      <c r="FI760" s="116">
        <f t="shared" si="400"/>
        <v>31</v>
      </c>
      <c r="FJ760" s="116">
        <f t="shared" si="393"/>
        <v>10</v>
      </c>
      <c r="FK760" s="116" t="str">
        <f t="shared" si="401"/>
        <v>张飞专属武器-魂珠-4 4级</v>
      </c>
      <c r="FL760" s="116">
        <f t="shared" si="402"/>
        <v>4</v>
      </c>
      <c r="FM760" s="116">
        <f t="shared" si="403"/>
        <v>4</v>
      </c>
      <c r="FN760" s="116" t="str">
        <f t="shared" si="394"/>
        <v>金币</v>
      </c>
      <c r="FO760" s="116">
        <f t="shared" si="395"/>
        <v>7000</v>
      </c>
      <c r="FP760" s="116" t="str">
        <f t="shared" si="396"/>
        <v>专属强化石2</v>
      </c>
      <c r="FQ760" s="116">
        <f t="shared" si="397"/>
        <v>6</v>
      </c>
      <c r="FR760" s="116" t="str">
        <f t="shared" si="398"/>
        <v>专属强化石3</v>
      </c>
      <c r="FS760" s="116">
        <f t="shared" si="399"/>
        <v>2</v>
      </c>
      <c r="FT760" s="116">
        <f t="shared" si="404"/>
        <v>7.0000000000000007E-2</v>
      </c>
      <c r="FU760" s="116">
        <f t="shared" si="405"/>
        <v>1</v>
      </c>
      <c r="FV760" s="116">
        <f t="shared" si="406"/>
        <v>20</v>
      </c>
      <c r="FW760" s="116">
        <f t="shared" si="407"/>
        <v>0</v>
      </c>
      <c r="FX760" s="116">
        <f t="shared" si="408"/>
        <v>1</v>
      </c>
      <c r="FY760" s="116">
        <f t="shared" si="409"/>
        <v>5</v>
      </c>
      <c r="FZ760" s="116">
        <f t="shared" si="410"/>
        <v>3.6999999999999998E-2</v>
      </c>
      <c r="GA760" s="116">
        <f t="shared" si="411"/>
        <v>1</v>
      </c>
      <c r="GB760" s="116">
        <f t="shared" si="412"/>
        <v>9</v>
      </c>
      <c r="GC760" s="116">
        <f t="shared" si="413"/>
        <v>0.14810000000000001</v>
      </c>
      <c r="GD760" s="116">
        <f t="shared" si="414"/>
        <v>1</v>
      </c>
      <c r="GE760" s="116">
        <f t="shared" si="415"/>
        <v>20</v>
      </c>
    </row>
    <row r="761" spans="164:187" ht="16.5" x14ac:dyDescent="0.2">
      <c r="FH761" s="116">
        <v>756</v>
      </c>
      <c r="FI761" s="116">
        <f t="shared" si="400"/>
        <v>32</v>
      </c>
      <c r="FJ761" s="116">
        <f t="shared" si="393"/>
        <v>10</v>
      </c>
      <c r="FK761" s="116" t="str">
        <f t="shared" si="401"/>
        <v>张飞专属武器-魂珠-4 5级</v>
      </c>
      <c r="FL761" s="116">
        <f t="shared" si="402"/>
        <v>4</v>
      </c>
      <c r="FM761" s="116">
        <f t="shared" si="403"/>
        <v>5</v>
      </c>
      <c r="FN761" s="116" t="str">
        <f t="shared" si="394"/>
        <v>金币</v>
      </c>
      <c r="FO761" s="116">
        <f t="shared" si="395"/>
        <v>8000</v>
      </c>
      <c r="FP761" s="116" t="str">
        <f t="shared" si="396"/>
        <v>专属强化石2</v>
      </c>
      <c r="FQ761" s="116">
        <f t="shared" si="397"/>
        <v>6</v>
      </c>
      <c r="FR761" s="116" t="str">
        <f t="shared" si="398"/>
        <v>专属强化石3</v>
      </c>
      <c r="FS761" s="116">
        <f t="shared" si="399"/>
        <v>2</v>
      </c>
      <c r="FT761" s="116">
        <f t="shared" si="404"/>
        <v>0.05</v>
      </c>
      <c r="FU761" s="116">
        <f t="shared" si="405"/>
        <v>1</v>
      </c>
      <c r="FV761" s="116">
        <f t="shared" si="406"/>
        <v>32</v>
      </c>
      <c r="FW761" s="116">
        <f t="shared" si="407"/>
        <v>0</v>
      </c>
      <c r="FX761" s="116">
        <f t="shared" si="408"/>
        <v>1</v>
      </c>
      <c r="FY761" s="116">
        <f t="shared" si="409"/>
        <v>8</v>
      </c>
      <c r="FZ761" s="116">
        <f t="shared" si="410"/>
        <v>2.3099999999999999E-2</v>
      </c>
      <c r="GA761" s="116">
        <f t="shared" si="411"/>
        <v>1</v>
      </c>
      <c r="GB761" s="116">
        <f t="shared" si="412"/>
        <v>15</v>
      </c>
      <c r="GC761" s="116">
        <f t="shared" si="413"/>
        <v>9.2600000000000002E-2</v>
      </c>
      <c r="GD761" s="116">
        <f t="shared" si="414"/>
        <v>1</v>
      </c>
      <c r="GE761" s="116">
        <f t="shared" si="415"/>
        <v>32</v>
      </c>
    </row>
    <row r="762" spans="164:187" ht="16.5" x14ac:dyDescent="0.2">
      <c r="FH762" s="116">
        <v>757</v>
      </c>
      <c r="FI762" s="116">
        <f t="shared" si="400"/>
        <v>33</v>
      </c>
      <c r="FJ762" s="116">
        <f t="shared" si="393"/>
        <v>10</v>
      </c>
      <c r="FK762" s="116" t="str">
        <f t="shared" si="401"/>
        <v>张飞专属武器-魂珠-4 6级</v>
      </c>
      <c r="FL762" s="116">
        <f t="shared" si="402"/>
        <v>4</v>
      </c>
      <c r="FM762" s="116">
        <f t="shared" si="403"/>
        <v>6</v>
      </c>
      <c r="FN762" s="116" t="str">
        <f t="shared" si="394"/>
        <v>金币</v>
      </c>
      <c r="FO762" s="116">
        <f t="shared" si="395"/>
        <v>9000</v>
      </c>
      <c r="FP762" s="116" t="str">
        <f t="shared" si="396"/>
        <v>专属强化石2</v>
      </c>
      <c r="FQ762" s="116">
        <f t="shared" si="397"/>
        <v>6</v>
      </c>
      <c r="FR762" s="116" t="str">
        <f t="shared" si="398"/>
        <v>专属强化石3</v>
      </c>
      <c r="FS762" s="116">
        <f t="shared" si="399"/>
        <v>2</v>
      </c>
      <c r="FT762" s="116">
        <f t="shared" si="404"/>
        <v>0.03</v>
      </c>
      <c r="FU762" s="116">
        <f t="shared" si="405"/>
        <v>1</v>
      </c>
      <c r="FV762" s="116">
        <f t="shared" si="406"/>
        <v>53</v>
      </c>
      <c r="FW762" s="116">
        <f t="shared" si="407"/>
        <v>0</v>
      </c>
      <c r="FX762" s="116">
        <f t="shared" si="408"/>
        <v>1</v>
      </c>
      <c r="FY762" s="116">
        <f t="shared" si="409"/>
        <v>12</v>
      </c>
      <c r="FZ762" s="116">
        <f t="shared" si="410"/>
        <v>1.4200000000000001E-2</v>
      </c>
      <c r="GA762" s="116">
        <f t="shared" si="411"/>
        <v>1</v>
      </c>
      <c r="GB762" s="116">
        <f t="shared" si="412"/>
        <v>25</v>
      </c>
      <c r="GC762" s="116">
        <f t="shared" si="413"/>
        <v>5.7000000000000002E-2</v>
      </c>
      <c r="GD762" s="116">
        <f t="shared" si="414"/>
        <v>1</v>
      </c>
      <c r="GE762" s="116">
        <f t="shared" si="415"/>
        <v>53</v>
      </c>
    </row>
    <row r="763" spans="164:187" ht="16.5" x14ac:dyDescent="0.2">
      <c r="FH763" s="116">
        <v>758</v>
      </c>
      <c r="FI763" s="116">
        <f t="shared" si="400"/>
        <v>34</v>
      </c>
      <c r="FJ763" s="116">
        <f t="shared" si="393"/>
        <v>10</v>
      </c>
      <c r="FK763" s="116" t="str">
        <f t="shared" si="401"/>
        <v>张飞专属武器-魂珠-4 7级</v>
      </c>
      <c r="FL763" s="116">
        <f t="shared" si="402"/>
        <v>4</v>
      </c>
      <c r="FM763" s="116">
        <f t="shared" si="403"/>
        <v>7</v>
      </c>
      <c r="FN763" s="116" t="str">
        <f t="shared" si="394"/>
        <v>金币</v>
      </c>
      <c r="FO763" s="116">
        <f t="shared" si="395"/>
        <v>10000</v>
      </c>
      <c r="FP763" s="116" t="str">
        <f t="shared" si="396"/>
        <v>专属强化石2</v>
      </c>
      <c r="FQ763" s="116">
        <f t="shared" si="397"/>
        <v>10</v>
      </c>
      <c r="FR763" s="116" t="str">
        <f t="shared" si="398"/>
        <v>专属强化石3</v>
      </c>
      <c r="FS763" s="116">
        <f t="shared" si="399"/>
        <v>3</v>
      </c>
      <c r="FT763" s="116">
        <f t="shared" si="404"/>
        <v>0.03</v>
      </c>
      <c r="FU763" s="116">
        <f t="shared" si="405"/>
        <v>1</v>
      </c>
      <c r="FV763" s="116">
        <f t="shared" si="406"/>
        <v>57</v>
      </c>
      <c r="FW763" s="116">
        <f t="shared" si="407"/>
        <v>0</v>
      </c>
      <c r="FX763" s="116">
        <f t="shared" si="408"/>
        <v>1</v>
      </c>
      <c r="FY763" s="116">
        <f t="shared" si="409"/>
        <v>13</v>
      </c>
      <c r="FZ763" s="116">
        <f t="shared" si="410"/>
        <v>1.32E-2</v>
      </c>
      <c r="GA763" s="116">
        <f t="shared" si="411"/>
        <v>1</v>
      </c>
      <c r="GB763" s="116">
        <f t="shared" si="412"/>
        <v>26</v>
      </c>
      <c r="GC763" s="116">
        <f t="shared" si="413"/>
        <v>5.2900000000000003E-2</v>
      </c>
      <c r="GD763" s="116">
        <f t="shared" si="414"/>
        <v>1</v>
      </c>
      <c r="GE763" s="116">
        <f t="shared" si="415"/>
        <v>57</v>
      </c>
    </row>
    <row r="764" spans="164:187" ht="16.5" x14ac:dyDescent="0.2">
      <c r="FH764" s="116">
        <v>759</v>
      </c>
      <c r="FI764" s="116">
        <f t="shared" si="400"/>
        <v>35</v>
      </c>
      <c r="FJ764" s="116">
        <f t="shared" si="393"/>
        <v>10</v>
      </c>
      <c r="FK764" s="116" t="str">
        <f t="shared" si="401"/>
        <v>张飞专属武器-魂珠-4 8级</v>
      </c>
      <c r="FL764" s="116">
        <f t="shared" si="402"/>
        <v>4</v>
      </c>
      <c r="FM764" s="116">
        <f t="shared" si="403"/>
        <v>8</v>
      </c>
      <c r="FN764" s="116" t="str">
        <f t="shared" si="394"/>
        <v>金币</v>
      </c>
      <c r="FO764" s="116">
        <f t="shared" si="395"/>
        <v>11000</v>
      </c>
      <c r="FP764" s="116" t="str">
        <f t="shared" si="396"/>
        <v>专属强化石2</v>
      </c>
      <c r="FQ764" s="116">
        <f t="shared" si="397"/>
        <v>13</v>
      </c>
      <c r="FR764" s="116" t="str">
        <f t="shared" si="398"/>
        <v>专属强化石3</v>
      </c>
      <c r="FS764" s="116">
        <f t="shared" si="399"/>
        <v>4</v>
      </c>
      <c r="FT764" s="116">
        <f t="shared" si="404"/>
        <v>0.02</v>
      </c>
      <c r="FU764" s="116">
        <f t="shared" si="405"/>
        <v>1</v>
      </c>
      <c r="FV764" s="116">
        <f t="shared" si="406"/>
        <v>69</v>
      </c>
      <c r="FW764" s="116">
        <f t="shared" si="407"/>
        <v>0</v>
      </c>
      <c r="FX764" s="116">
        <f t="shared" si="408"/>
        <v>1</v>
      </c>
      <c r="FY764" s="116">
        <f t="shared" si="409"/>
        <v>16</v>
      </c>
      <c r="FZ764" s="116">
        <f t="shared" si="410"/>
        <v>1.09E-2</v>
      </c>
      <c r="GA764" s="116">
        <f t="shared" si="411"/>
        <v>1</v>
      </c>
      <c r="GB764" s="116">
        <f t="shared" si="412"/>
        <v>32</v>
      </c>
      <c r="GC764" s="116">
        <f t="shared" si="413"/>
        <v>4.36E-2</v>
      </c>
      <c r="GD764" s="116">
        <f t="shared" si="414"/>
        <v>1</v>
      </c>
      <c r="GE764" s="116">
        <f t="shared" si="415"/>
        <v>69</v>
      </c>
    </row>
    <row r="765" spans="164:187" ht="16.5" x14ac:dyDescent="0.2">
      <c r="FH765" s="116">
        <v>760</v>
      </c>
      <c r="FI765" s="116">
        <f t="shared" si="400"/>
        <v>36</v>
      </c>
      <c r="FJ765" s="116">
        <f t="shared" si="393"/>
        <v>10</v>
      </c>
      <c r="FK765" s="116" t="str">
        <f t="shared" si="401"/>
        <v>张飞专属武器-魂珠-4 9级</v>
      </c>
      <c r="FL765" s="116">
        <f t="shared" si="402"/>
        <v>4</v>
      </c>
      <c r="FM765" s="116">
        <f t="shared" si="403"/>
        <v>9</v>
      </c>
      <c r="FN765" s="116" t="str">
        <f t="shared" si="394"/>
        <v>金币</v>
      </c>
      <c r="FO765" s="116">
        <f t="shared" si="395"/>
        <v>12000</v>
      </c>
      <c r="FP765" s="116" t="str">
        <f t="shared" si="396"/>
        <v>专属强化石2</v>
      </c>
      <c r="FQ765" s="116">
        <f t="shared" si="397"/>
        <v>19</v>
      </c>
      <c r="FR765" s="116" t="str">
        <f t="shared" si="398"/>
        <v>专属强化石3</v>
      </c>
      <c r="FS765" s="116">
        <f t="shared" si="399"/>
        <v>6</v>
      </c>
      <c r="FT765" s="116">
        <f t="shared" si="404"/>
        <v>0.02</v>
      </c>
      <c r="FU765" s="116">
        <f t="shared" si="405"/>
        <v>1</v>
      </c>
      <c r="FV765" s="116">
        <f t="shared" si="406"/>
        <v>74</v>
      </c>
      <c r="FW765" s="116">
        <f t="shared" si="407"/>
        <v>0</v>
      </c>
      <c r="FX765" s="116">
        <f t="shared" si="408"/>
        <v>1</v>
      </c>
      <c r="FY765" s="116">
        <f t="shared" si="409"/>
        <v>17</v>
      </c>
      <c r="FZ765" s="116">
        <f t="shared" si="410"/>
        <v>1.01E-2</v>
      </c>
      <c r="GA765" s="116">
        <f t="shared" si="411"/>
        <v>1</v>
      </c>
      <c r="GB765" s="116">
        <f t="shared" si="412"/>
        <v>35</v>
      </c>
      <c r="GC765" s="116">
        <f t="shared" si="413"/>
        <v>4.0399999999999998E-2</v>
      </c>
      <c r="GD765" s="116">
        <f t="shared" si="414"/>
        <v>1</v>
      </c>
      <c r="GE765" s="116">
        <f t="shared" si="415"/>
        <v>74</v>
      </c>
    </row>
    <row r="766" spans="164:187" ht="16.5" x14ac:dyDescent="0.2">
      <c r="FH766" s="116">
        <v>761</v>
      </c>
      <c r="FI766" s="116">
        <f t="shared" si="400"/>
        <v>0</v>
      </c>
      <c r="FJ766" s="116">
        <f t="shared" si="393"/>
        <v>10</v>
      </c>
      <c r="FK766" s="116" t="str">
        <f t="shared" si="401"/>
        <v>张飞专属武器-魂珠-5 0级</v>
      </c>
      <c r="FL766" s="116">
        <f t="shared" si="402"/>
        <v>5</v>
      </c>
      <c r="FM766" s="116">
        <f t="shared" si="403"/>
        <v>0</v>
      </c>
      <c r="FN766" s="116" t="str">
        <f t="shared" si="394"/>
        <v/>
      </c>
      <c r="FO766" s="116" t="str">
        <f t="shared" si="395"/>
        <v/>
      </c>
      <c r="FP766" s="116" t="str">
        <f t="shared" si="396"/>
        <v/>
      </c>
      <c r="FQ766" s="116" t="str">
        <f t="shared" si="397"/>
        <v/>
      </c>
      <c r="FR766" s="116" t="str">
        <f t="shared" si="398"/>
        <v/>
      </c>
      <c r="FS766" s="116" t="str">
        <f t="shared" si="399"/>
        <v/>
      </c>
      <c r="FT766" s="116" t="str">
        <f t="shared" si="404"/>
        <v/>
      </c>
      <c r="FU766" s="116" t="str">
        <f t="shared" si="405"/>
        <v/>
      </c>
      <c r="FV766" s="116" t="str">
        <f t="shared" si="406"/>
        <v/>
      </c>
      <c r="FW766" s="116" t="str">
        <f t="shared" si="407"/>
        <v/>
      </c>
      <c r="FX766" s="116" t="str">
        <f t="shared" si="408"/>
        <v/>
      </c>
      <c r="FY766" s="116" t="str">
        <f t="shared" si="409"/>
        <v/>
      </c>
      <c r="FZ766" s="116" t="str">
        <f t="shared" si="410"/>
        <v/>
      </c>
      <c r="GA766" s="116" t="str">
        <f t="shared" si="411"/>
        <v/>
      </c>
      <c r="GB766" s="116" t="str">
        <f t="shared" si="412"/>
        <v/>
      </c>
      <c r="GC766" s="116" t="str">
        <f t="shared" si="413"/>
        <v/>
      </c>
      <c r="GD766" s="116" t="str">
        <f t="shared" si="414"/>
        <v/>
      </c>
      <c r="GE766" s="116" t="str">
        <f t="shared" si="415"/>
        <v/>
      </c>
    </row>
    <row r="767" spans="164:187" ht="16.5" x14ac:dyDescent="0.2">
      <c r="FH767" s="116">
        <v>762</v>
      </c>
      <c r="FI767" s="116">
        <f t="shared" si="400"/>
        <v>37</v>
      </c>
      <c r="FJ767" s="116">
        <f t="shared" si="393"/>
        <v>10</v>
      </c>
      <c r="FK767" s="116" t="str">
        <f t="shared" si="401"/>
        <v>张飞专属武器-魂珠-5 1级</v>
      </c>
      <c r="FL767" s="116">
        <f t="shared" si="402"/>
        <v>5</v>
      </c>
      <c r="FM767" s="116">
        <f t="shared" si="403"/>
        <v>1</v>
      </c>
      <c r="FN767" s="116" t="str">
        <f t="shared" si="394"/>
        <v>金币</v>
      </c>
      <c r="FO767" s="116">
        <f t="shared" si="395"/>
        <v>5000</v>
      </c>
      <c r="FP767" s="116" t="str">
        <f t="shared" si="396"/>
        <v>专属强化石2</v>
      </c>
      <c r="FQ767" s="116">
        <f t="shared" si="397"/>
        <v>4</v>
      </c>
      <c r="FR767" s="116" t="str">
        <f t="shared" si="398"/>
        <v>专属强化石3</v>
      </c>
      <c r="FS767" s="116">
        <f t="shared" si="399"/>
        <v>2</v>
      </c>
      <c r="FT767" s="116">
        <f t="shared" si="404"/>
        <v>0.19</v>
      </c>
      <c r="FU767" s="116">
        <f t="shared" si="405"/>
        <v>1</v>
      </c>
      <c r="FV767" s="116">
        <f t="shared" si="406"/>
        <v>8</v>
      </c>
      <c r="FW767" s="116">
        <f t="shared" si="407"/>
        <v>0</v>
      </c>
      <c r="FX767" s="116">
        <f t="shared" si="408"/>
        <v>1</v>
      </c>
      <c r="FY767" s="116">
        <f t="shared" si="409"/>
        <v>2</v>
      </c>
      <c r="FZ767" s="116">
        <f t="shared" si="410"/>
        <v>9.2600000000000002E-2</v>
      </c>
      <c r="GA767" s="116">
        <f t="shared" si="411"/>
        <v>1</v>
      </c>
      <c r="GB767" s="116">
        <f t="shared" si="412"/>
        <v>4</v>
      </c>
      <c r="GC767" s="116">
        <f t="shared" si="413"/>
        <v>0.37019999999999997</v>
      </c>
      <c r="GD767" s="116">
        <f t="shared" si="414"/>
        <v>1</v>
      </c>
      <c r="GE767" s="116">
        <f t="shared" si="415"/>
        <v>8</v>
      </c>
    </row>
    <row r="768" spans="164:187" ht="16.5" x14ac:dyDescent="0.2">
      <c r="FH768" s="116">
        <v>763</v>
      </c>
      <c r="FI768" s="116">
        <f t="shared" si="400"/>
        <v>38</v>
      </c>
      <c r="FJ768" s="116">
        <f t="shared" si="393"/>
        <v>10</v>
      </c>
      <c r="FK768" s="116" t="str">
        <f t="shared" si="401"/>
        <v>张飞专属武器-魂珠-5 2级</v>
      </c>
      <c r="FL768" s="116">
        <f t="shared" si="402"/>
        <v>5</v>
      </c>
      <c r="FM768" s="116">
        <f t="shared" si="403"/>
        <v>2</v>
      </c>
      <c r="FN768" s="116" t="str">
        <f t="shared" si="394"/>
        <v>金币</v>
      </c>
      <c r="FO768" s="116">
        <f t="shared" si="395"/>
        <v>6000</v>
      </c>
      <c r="FP768" s="116" t="str">
        <f t="shared" si="396"/>
        <v>专属强化石2</v>
      </c>
      <c r="FQ768" s="116">
        <f t="shared" si="397"/>
        <v>4</v>
      </c>
      <c r="FR768" s="116" t="str">
        <f t="shared" si="398"/>
        <v>专属强化石3</v>
      </c>
      <c r="FS768" s="116">
        <f t="shared" si="399"/>
        <v>2</v>
      </c>
      <c r="FT768" s="116">
        <f t="shared" si="404"/>
        <v>0.09</v>
      </c>
      <c r="FU768" s="116">
        <f t="shared" si="405"/>
        <v>1</v>
      </c>
      <c r="FV768" s="116">
        <f t="shared" si="406"/>
        <v>16</v>
      </c>
      <c r="FW768" s="116">
        <f t="shared" si="407"/>
        <v>0</v>
      </c>
      <c r="FX768" s="116">
        <f t="shared" si="408"/>
        <v>1</v>
      </c>
      <c r="FY768" s="116">
        <f t="shared" si="409"/>
        <v>4</v>
      </c>
      <c r="FZ768" s="116">
        <f t="shared" si="410"/>
        <v>4.6300000000000001E-2</v>
      </c>
      <c r="GA768" s="116">
        <f t="shared" si="411"/>
        <v>1</v>
      </c>
      <c r="GB768" s="116">
        <f t="shared" si="412"/>
        <v>8</v>
      </c>
      <c r="GC768" s="116">
        <f t="shared" si="413"/>
        <v>0.18509999999999999</v>
      </c>
      <c r="GD768" s="116">
        <f t="shared" si="414"/>
        <v>1</v>
      </c>
      <c r="GE768" s="116">
        <f t="shared" si="415"/>
        <v>16</v>
      </c>
    </row>
    <row r="769" spans="164:187" ht="16.5" x14ac:dyDescent="0.2">
      <c r="FH769" s="116">
        <v>764</v>
      </c>
      <c r="FI769" s="116">
        <f t="shared" si="400"/>
        <v>39</v>
      </c>
      <c r="FJ769" s="116">
        <f t="shared" si="393"/>
        <v>10</v>
      </c>
      <c r="FK769" s="116" t="str">
        <f t="shared" si="401"/>
        <v>张飞专属武器-魂珠-5 3级</v>
      </c>
      <c r="FL769" s="116">
        <f t="shared" si="402"/>
        <v>5</v>
      </c>
      <c r="FM769" s="116">
        <f t="shared" si="403"/>
        <v>3</v>
      </c>
      <c r="FN769" s="116" t="str">
        <f t="shared" si="394"/>
        <v>金币</v>
      </c>
      <c r="FO769" s="116">
        <f t="shared" si="395"/>
        <v>7000</v>
      </c>
      <c r="FP769" s="116" t="str">
        <f t="shared" si="396"/>
        <v>专属强化石2</v>
      </c>
      <c r="FQ769" s="116">
        <f t="shared" si="397"/>
        <v>4</v>
      </c>
      <c r="FR769" s="116" t="str">
        <f t="shared" si="398"/>
        <v>专属强化石3</v>
      </c>
      <c r="FS769" s="116">
        <f t="shared" si="399"/>
        <v>2</v>
      </c>
      <c r="FT769" s="116">
        <f t="shared" si="404"/>
        <v>0.06</v>
      </c>
      <c r="FU769" s="116">
        <f t="shared" si="405"/>
        <v>1</v>
      </c>
      <c r="FV769" s="116">
        <f t="shared" si="406"/>
        <v>24</v>
      </c>
      <c r="FW769" s="116">
        <f t="shared" si="407"/>
        <v>0</v>
      </c>
      <c r="FX769" s="116">
        <f t="shared" si="408"/>
        <v>1</v>
      </c>
      <c r="FY769" s="116">
        <f t="shared" si="409"/>
        <v>6</v>
      </c>
      <c r="FZ769" s="116">
        <f t="shared" si="410"/>
        <v>3.09E-2</v>
      </c>
      <c r="GA769" s="116">
        <f t="shared" si="411"/>
        <v>1</v>
      </c>
      <c r="GB769" s="116">
        <f t="shared" si="412"/>
        <v>11</v>
      </c>
      <c r="GC769" s="116">
        <f t="shared" si="413"/>
        <v>0.1234</v>
      </c>
      <c r="GD769" s="116">
        <f t="shared" si="414"/>
        <v>1</v>
      </c>
      <c r="GE769" s="116">
        <f t="shared" si="415"/>
        <v>24</v>
      </c>
    </row>
    <row r="770" spans="164:187" ht="16.5" x14ac:dyDescent="0.2">
      <c r="FH770" s="116">
        <v>765</v>
      </c>
      <c r="FI770" s="116">
        <f t="shared" si="400"/>
        <v>40</v>
      </c>
      <c r="FJ770" s="116">
        <f t="shared" si="393"/>
        <v>10</v>
      </c>
      <c r="FK770" s="116" t="str">
        <f t="shared" si="401"/>
        <v>张飞专属武器-魂珠-5 4级</v>
      </c>
      <c r="FL770" s="116">
        <f t="shared" si="402"/>
        <v>5</v>
      </c>
      <c r="FM770" s="116">
        <f t="shared" si="403"/>
        <v>4</v>
      </c>
      <c r="FN770" s="116" t="str">
        <f t="shared" si="394"/>
        <v>金币</v>
      </c>
      <c r="FO770" s="116">
        <f t="shared" si="395"/>
        <v>8000</v>
      </c>
      <c r="FP770" s="116" t="str">
        <f t="shared" si="396"/>
        <v>专属强化石2</v>
      </c>
      <c r="FQ770" s="116">
        <f t="shared" si="397"/>
        <v>6</v>
      </c>
      <c r="FR770" s="116" t="str">
        <f t="shared" si="398"/>
        <v>专属强化石3</v>
      </c>
      <c r="FS770" s="116">
        <f t="shared" si="399"/>
        <v>3</v>
      </c>
      <c r="FT770" s="116">
        <f t="shared" si="404"/>
        <v>0.06</v>
      </c>
      <c r="FU770" s="116">
        <f t="shared" si="405"/>
        <v>1</v>
      </c>
      <c r="FV770" s="116">
        <f t="shared" si="406"/>
        <v>27</v>
      </c>
      <c r="FW770" s="116">
        <f t="shared" si="407"/>
        <v>0</v>
      </c>
      <c r="FX770" s="116">
        <f t="shared" si="408"/>
        <v>1</v>
      </c>
      <c r="FY770" s="116">
        <f t="shared" si="409"/>
        <v>6</v>
      </c>
      <c r="FZ770" s="116">
        <f t="shared" si="410"/>
        <v>2.7799999999999998E-2</v>
      </c>
      <c r="GA770" s="116">
        <f t="shared" si="411"/>
        <v>1</v>
      </c>
      <c r="GB770" s="116">
        <f t="shared" si="412"/>
        <v>13</v>
      </c>
      <c r="GC770" s="116">
        <f t="shared" si="413"/>
        <v>0.1111</v>
      </c>
      <c r="GD770" s="116">
        <f t="shared" si="414"/>
        <v>1</v>
      </c>
      <c r="GE770" s="116">
        <f t="shared" si="415"/>
        <v>27</v>
      </c>
    </row>
    <row r="771" spans="164:187" ht="16.5" x14ac:dyDescent="0.2">
      <c r="FH771" s="116">
        <v>766</v>
      </c>
      <c r="FI771" s="116">
        <f t="shared" si="400"/>
        <v>41</v>
      </c>
      <c r="FJ771" s="116">
        <f t="shared" si="393"/>
        <v>10</v>
      </c>
      <c r="FK771" s="116" t="str">
        <f t="shared" si="401"/>
        <v>张飞专属武器-魂珠-5 5级</v>
      </c>
      <c r="FL771" s="116">
        <f t="shared" si="402"/>
        <v>5</v>
      </c>
      <c r="FM771" s="116">
        <f t="shared" si="403"/>
        <v>5</v>
      </c>
      <c r="FN771" s="116" t="str">
        <f t="shared" si="394"/>
        <v>金币</v>
      </c>
      <c r="FO771" s="116">
        <f t="shared" si="395"/>
        <v>9000</v>
      </c>
      <c r="FP771" s="116" t="str">
        <f t="shared" si="396"/>
        <v>专属强化石2</v>
      </c>
      <c r="FQ771" s="116">
        <f t="shared" si="397"/>
        <v>6</v>
      </c>
      <c r="FR771" s="116" t="str">
        <f t="shared" si="398"/>
        <v>专属强化石3</v>
      </c>
      <c r="FS771" s="116">
        <f t="shared" si="399"/>
        <v>3</v>
      </c>
      <c r="FT771" s="116">
        <f t="shared" si="404"/>
        <v>0.03</v>
      </c>
      <c r="FU771" s="116">
        <f t="shared" si="405"/>
        <v>1</v>
      </c>
      <c r="FV771" s="116">
        <f t="shared" si="406"/>
        <v>43</v>
      </c>
      <c r="FW771" s="116">
        <f t="shared" si="407"/>
        <v>0</v>
      </c>
      <c r="FX771" s="116">
        <f t="shared" si="408"/>
        <v>1</v>
      </c>
      <c r="FY771" s="116">
        <f t="shared" si="409"/>
        <v>10</v>
      </c>
      <c r="FZ771" s="116">
        <f t="shared" si="410"/>
        <v>1.7399999999999999E-2</v>
      </c>
      <c r="GA771" s="116">
        <f t="shared" si="411"/>
        <v>1</v>
      </c>
      <c r="GB771" s="116">
        <f t="shared" si="412"/>
        <v>20</v>
      </c>
      <c r="GC771" s="116">
        <f t="shared" si="413"/>
        <v>6.9400000000000003E-2</v>
      </c>
      <c r="GD771" s="116">
        <f t="shared" si="414"/>
        <v>1</v>
      </c>
      <c r="GE771" s="116">
        <f t="shared" si="415"/>
        <v>43</v>
      </c>
    </row>
    <row r="772" spans="164:187" ht="16.5" x14ac:dyDescent="0.2">
      <c r="FH772" s="116">
        <v>767</v>
      </c>
      <c r="FI772" s="116">
        <f t="shared" si="400"/>
        <v>42</v>
      </c>
      <c r="FJ772" s="116">
        <f t="shared" si="393"/>
        <v>10</v>
      </c>
      <c r="FK772" s="116" t="str">
        <f t="shared" si="401"/>
        <v>张飞专属武器-魂珠-5 6级</v>
      </c>
      <c r="FL772" s="116">
        <f t="shared" si="402"/>
        <v>5</v>
      </c>
      <c r="FM772" s="116">
        <f t="shared" si="403"/>
        <v>6</v>
      </c>
      <c r="FN772" s="116" t="str">
        <f t="shared" si="394"/>
        <v>金币</v>
      </c>
      <c r="FO772" s="116">
        <f t="shared" si="395"/>
        <v>10000</v>
      </c>
      <c r="FP772" s="116" t="str">
        <f t="shared" si="396"/>
        <v>专属强化石2</v>
      </c>
      <c r="FQ772" s="116">
        <f t="shared" si="397"/>
        <v>9</v>
      </c>
      <c r="FR772" s="116" t="str">
        <f t="shared" si="398"/>
        <v>专属强化石3</v>
      </c>
      <c r="FS772" s="116">
        <f t="shared" si="399"/>
        <v>5</v>
      </c>
      <c r="FT772" s="116">
        <f t="shared" si="404"/>
        <v>0.04</v>
      </c>
      <c r="FU772" s="116">
        <f t="shared" si="405"/>
        <v>1</v>
      </c>
      <c r="FV772" s="116">
        <f t="shared" si="406"/>
        <v>42</v>
      </c>
      <c r="FW772" s="116">
        <f t="shared" si="407"/>
        <v>0</v>
      </c>
      <c r="FX772" s="116">
        <f t="shared" si="408"/>
        <v>1</v>
      </c>
      <c r="FY772" s="116">
        <f t="shared" si="409"/>
        <v>10</v>
      </c>
      <c r="FZ772" s="116">
        <f t="shared" si="410"/>
        <v>1.78E-2</v>
      </c>
      <c r="GA772" s="116">
        <f t="shared" si="411"/>
        <v>1</v>
      </c>
      <c r="GB772" s="116">
        <f t="shared" si="412"/>
        <v>20</v>
      </c>
      <c r="GC772" s="116">
        <f t="shared" si="413"/>
        <v>7.1199999999999999E-2</v>
      </c>
      <c r="GD772" s="116">
        <f t="shared" si="414"/>
        <v>1</v>
      </c>
      <c r="GE772" s="116">
        <f t="shared" si="415"/>
        <v>42</v>
      </c>
    </row>
    <row r="773" spans="164:187" ht="16.5" x14ac:dyDescent="0.2">
      <c r="FH773" s="116">
        <v>768</v>
      </c>
      <c r="FI773" s="116">
        <f t="shared" si="400"/>
        <v>43</v>
      </c>
      <c r="FJ773" s="116">
        <f t="shared" si="393"/>
        <v>10</v>
      </c>
      <c r="FK773" s="116" t="str">
        <f t="shared" si="401"/>
        <v>张飞专属武器-魂珠-5 7级</v>
      </c>
      <c r="FL773" s="116">
        <f t="shared" si="402"/>
        <v>5</v>
      </c>
      <c r="FM773" s="116">
        <f t="shared" si="403"/>
        <v>7</v>
      </c>
      <c r="FN773" s="116" t="str">
        <f t="shared" si="394"/>
        <v>金币</v>
      </c>
      <c r="FO773" s="116">
        <f t="shared" si="395"/>
        <v>11000</v>
      </c>
      <c r="FP773" s="116" t="str">
        <f t="shared" si="396"/>
        <v>专属强化石2</v>
      </c>
      <c r="FQ773" s="116">
        <f t="shared" si="397"/>
        <v>9</v>
      </c>
      <c r="FR773" s="116" t="str">
        <f t="shared" si="398"/>
        <v>专属强化石3</v>
      </c>
      <c r="FS773" s="116">
        <f t="shared" si="399"/>
        <v>5</v>
      </c>
      <c r="FT773" s="116">
        <f t="shared" si="404"/>
        <v>0.02</v>
      </c>
      <c r="FU773" s="116">
        <f t="shared" si="405"/>
        <v>1</v>
      </c>
      <c r="FV773" s="116">
        <f t="shared" si="406"/>
        <v>68</v>
      </c>
      <c r="FW773" s="116">
        <f t="shared" si="407"/>
        <v>0</v>
      </c>
      <c r="FX773" s="116">
        <f t="shared" si="408"/>
        <v>1</v>
      </c>
      <c r="FY773" s="116">
        <f t="shared" si="409"/>
        <v>16</v>
      </c>
      <c r="FZ773" s="116">
        <f t="shared" si="410"/>
        <v>1.0999999999999999E-2</v>
      </c>
      <c r="GA773" s="116">
        <f t="shared" si="411"/>
        <v>1</v>
      </c>
      <c r="GB773" s="116">
        <f t="shared" si="412"/>
        <v>32</v>
      </c>
      <c r="GC773" s="116">
        <f t="shared" si="413"/>
        <v>4.41E-2</v>
      </c>
      <c r="GD773" s="116">
        <f t="shared" si="414"/>
        <v>1</v>
      </c>
      <c r="GE773" s="116">
        <f t="shared" si="415"/>
        <v>68</v>
      </c>
    </row>
    <row r="774" spans="164:187" ht="16.5" x14ac:dyDescent="0.2">
      <c r="FH774" s="116">
        <v>769</v>
      </c>
      <c r="FI774" s="116">
        <f t="shared" si="400"/>
        <v>44</v>
      </c>
      <c r="FJ774" s="116">
        <f t="shared" si="393"/>
        <v>10</v>
      </c>
      <c r="FK774" s="116" t="str">
        <f t="shared" si="401"/>
        <v>张飞专属武器-魂珠-5 8级</v>
      </c>
      <c r="FL774" s="116">
        <f t="shared" si="402"/>
        <v>5</v>
      </c>
      <c r="FM774" s="116">
        <f t="shared" si="403"/>
        <v>8</v>
      </c>
      <c r="FN774" s="116" t="str">
        <f t="shared" si="394"/>
        <v>金币</v>
      </c>
      <c r="FO774" s="116">
        <f t="shared" si="395"/>
        <v>12000</v>
      </c>
      <c r="FP774" s="116" t="str">
        <f t="shared" si="396"/>
        <v>专属强化石2</v>
      </c>
      <c r="FQ774" s="116">
        <f t="shared" si="397"/>
        <v>13</v>
      </c>
      <c r="FR774" s="116" t="str">
        <f t="shared" si="398"/>
        <v>专属强化石3</v>
      </c>
      <c r="FS774" s="116">
        <f t="shared" si="399"/>
        <v>7</v>
      </c>
      <c r="FT774" s="116">
        <f t="shared" si="404"/>
        <v>0.02</v>
      </c>
      <c r="FU774" s="116">
        <f t="shared" si="405"/>
        <v>1</v>
      </c>
      <c r="FV774" s="116">
        <f t="shared" si="406"/>
        <v>79</v>
      </c>
      <c r="FW774" s="116">
        <f t="shared" si="407"/>
        <v>0</v>
      </c>
      <c r="FX774" s="116">
        <f t="shared" si="408"/>
        <v>1</v>
      </c>
      <c r="FY774" s="116">
        <f t="shared" si="409"/>
        <v>18</v>
      </c>
      <c r="FZ774" s="116">
        <f t="shared" si="410"/>
        <v>9.4999999999999998E-3</v>
      </c>
      <c r="GA774" s="116">
        <f t="shared" si="411"/>
        <v>1</v>
      </c>
      <c r="GB774" s="116">
        <f t="shared" si="412"/>
        <v>37</v>
      </c>
      <c r="GC774" s="116">
        <f t="shared" si="413"/>
        <v>3.8100000000000002E-2</v>
      </c>
      <c r="GD774" s="116">
        <f t="shared" si="414"/>
        <v>1</v>
      </c>
      <c r="GE774" s="116">
        <f t="shared" si="415"/>
        <v>79</v>
      </c>
    </row>
    <row r="775" spans="164:187" ht="16.5" x14ac:dyDescent="0.2">
      <c r="FH775" s="116">
        <v>770</v>
      </c>
      <c r="FI775" s="116">
        <f t="shared" si="400"/>
        <v>45</v>
      </c>
      <c r="FJ775" s="116">
        <f t="shared" ref="FJ775:FJ838" si="416">INT((FH775-1)/80+1)</f>
        <v>10</v>
      </c>
      <c r="FK775" s="116" t="str">
        <f t="shared" si="401"/>
        <v>张飞专属武器-魂珠-5 9级</v>
      </c>
      <c r="FL775" s="116">
        <f t="shared" si="402"/>
        <v>5</v>
      </c>
      <c r="FM775" s="116">
        <f t="shared" si="403"/>
        <v>9</v>
      </c>
      <c r="FN775" s="116" t="str">
        <f t="shared" ref="FN775:FN838" si="417">IF($FM775&gt;0,IF(INDEX($EC$6:$EC$77,$FI775)&gt;=FN$3,INDEX(ED$6:ED$77,$FI775),""),"")</f>
        <v>金币</v>
      </c>
      <c r="FO775" s="116">
        <f t="shared" ref="FO775:FO838" si="418">IF($FM775&gt;0,IF(INDEX($EC$6:$EC$77,$FI775)&gt;=FO$3,INDEX(EE$6:EE$77,$FI775),""),"")</f>
        <v>13000</v>
      </c>
      <c r="FP775" s="116" t="str">
        <f t="shared" ref="FP775:FP838" si="419">IF($FM775&gt;0,IF(INDEX($EC$6:$EC$77,$FI775)&gt;=FP$3,INDEX(EF$6:EF$77,$FI775),""),"")</f>
        <v>专属强化石2</v>
      </c>
      <c r="FQ775" s="116">
        <f t="shared" ref="FQ775:FQ838" si="420">IF($FM775&gt;0,IF(INDEX($EC$6:$EC$77,$FI775)&gt;=FQ$3,INDEX(EG$6:EG$77,$FI775),""),"")</f>
        <v>17</v>
      </c>
      <c r="FR775" s="116" t="str">
        <f t="shared" ref="FR775:FR838" si="421">IF($FM775&gt;0,IF(INDEX($EC$6:$EC$77,$FI775)&gt;=FR$3,INDEX(EH$6:EH$77,$FI775),""),"")</f>
        <v>专属强化石3</v>
      </c>
      <c r="FS775" s="116">
        <f t="shared" ref="FS775:FS838" si="422">IF($FM775&gt;0,IF(INDEX($EC$6:$EC$77,$FI775)&gt;=FS$3,INDEX(EI$6:EI$77,$FI775),""),"")</f>
        <v>9</v>
      </c>
      <c r="FT775" s="116">
        <f t="shared" si="404"/>
        <v>0.02</v>
      </c>
      <c r="FU775" s="116">
        <f t="shared" si="405"/>
        <v>1</v>
      </c>
      <c r="FV775" s="116">
        <f t="shared" si="406"/>
        <v>99</v>
      </c>
      <c r="FW775" s="116">
        <f t="shared" si="407"/>
        <v>0</v>
      </c>
      <c r="FX775" s="116">
        <f t="shared" si="408"/>
        <v>1</v>
      </c>
      <c r="FY775" s="116">
        <f t="shared" si="409"/>
        <v>23</v>
      </c>
      <c r="FZ775" s="116">
        <f t="shared" si="410"/>
        <v>7.6E-3</v>
      </c>
      <c r="GA775" s="116">
        <f t="shared" si="411"/>
        <v>1</v>
      </c>
      <c r="GB775" s="116">
        <f t="shared" si="412"/>
        <v>46</v>
      </c>
      <c r="GC775" s="116">
        <f t="shared" si="413"/>
        <v>3.0300000000000001E-2</v>
      </c>
      <c r="GD775" s="116">
        <f t="shared" si="414"/>
        <v>1</v>
      </c>
      <c r="GE775" s="116">
        <f t="shared" si="415"/>
        <v>99</v>
      </c>
    </row>
    <row r="776" spans="164:187" ht="16.5" x14ac:dyDescent="0.2">
      <c r="FH776" s="116">
        <v>771</v>
      </c>
      <c r="FI776" s="116">
        <f t="shared" si="400"/>
        <v>0</v>
      </c>
      <c r="FJ776" s="116">
        <f t="shared" si="416"/>
        <v>10</v>
      </c>
      <c r="FK776" s="116" t="str">
        <f t="shared" si="401"/>
        <v>张飞专属武器-魂珠-6 0级</v>
      </c>
      <c r="FL776" s="116">
        <f t="shared" si="402"/>
        <v>6</v>
      </c>
      <c r="FM776" s="116">
        <f t="shared" si="403"/>
        <v>0</v>
      </c>
      <c r="FN776" s="116" t="str">
        <f t="shared" si="417"/>
        <v/>
      </c>
      <c r="FO776" s="116" t="str">
        <f t="shared" si="418"/>
        <v/>
      </c>
      <c r="FP776" s="116" t="str">
        <f t="shared" si="419"/>
        <v/>
      </c>
      <c r="FQ776" s="116" t="str">
        <f t="shared" si="420"/>
        <v/>
      </c>
      <c r="FR776" s="116" t="str">
        <f t="shared" si="421"/>
        <v/>
      </c>
      <c r="FS776" s="116" t="str">
        <f t="shared" si="422"/>
        <v/>
      </c>
      <c r="FT776" s="116" t="str">
        <f t="shared" si="404"/>
        <v/>
      </c>
      <c r="FU776" s="116" t="str">
        <f t="shared" si="405"/>
        <v/>
      </c>
      <c r="FV776" s="116" t="str">
        <f t="shared" si="406"/>
        <v/>
      </c>
      <c r="FW776" s="116" t="str">
        <f t="shared" si="407"/>
        <v/>
      </c>
      <c r="FX776" s="116" t="str">
        <f t="shared" si="408"/>
        <v/>
      </c>
      <c r="FY776" s="116" t="str">
        <f t="shared" si="409"/>
        <v/>
      </c>
      <c r="FZ776" s="116" t="str">
        <f t="shared" si="410"/>
        <v/>
      </c>
      <c r="GA776" s="116" t="str">
        <f t="shared" si="411"/>
        <v/>
      </c>
      <c r="GB776" s="116" t="str">
        <f t="shared" si="412"/>
        <v/>
      </c>
      <c r="GC776" s="116" t="str">
        <f t="shared" si="413"/>
        <v/>
      </c>
      <c r="GD776" s="116" t="str">
        <f t="shared" si="414"/>
        <v/>
      </c>
      <c r="GE776" s="116" t="str">
        <f t="shared" si="415"/>
        <v/>
      </c>
    </row>
    <row r="777" spans="164:187" ht="16.5" x14ac:dyDescent="0.2">
      <c r="FH777" s="116">
        <v>772</v>
      </c>
      <c r="FI777" s="116">
        <f t="shared" si="400"/>
        <v>46</v>
      </c>
      <c r="FJ777" s="116">
        <f t="shared" si="416"/>
        <v>10</v>
      </c>
      <c r="FK777" s="116" t="str">
        <f t="shared" si="401"/>
        <v>张飞专属武器-魂珠-6 1级</v>
      </c>
      <c r="FL777" s="116">
        <f t="shared" si="402"/>
        <v>6</v>
      </c>
      <c r="FM777" s="116">
        <f t="shared" si="403"/>
        <v>1</v>
      </c>
      <c r="FN777" s="116" t="str">
        <f t="shared" si="417"/>
        <v>金币</v>
      </c>
      <c r="FO777" s="116">
        <f t="shared" si="418"/>
        <v>6000</v>
      </c>
      <c r="FP777" s="116" t="str">
        <f t="shared" si="419"/>
        <v>专属强化石3</v>
      </c>
      <c r="FQ777" s="116">
        <f t="shared" si="420"/>
        <v>5</v>
      </c>
      <c r="FR777" s="116" t="str">
        <f t="shared" si="421"/>
        <v>专属强化石4</v>
      </c>
      <c r="FS777" s="116">
        <f t="shared" si="422"/>
        <v>1</v>
      </c>
      <c r="FT777" s="116">
        <f t="shared" si="404"/>
        <v>0.14000000000000001</v>
      </c>
      <c r="FU777" s="116">
        <f t="shared" si="405"/>
        <v>1</v>
      </c>
      <c r="FV777" s="116">
        <f t="shared" si="406"/>
        <v>10</v>
      </c>
      <c r="FW777" s="116">
        <f t="shared" si="407"/>
        <v>0</v>
      </c>
      <c r="FX777" s="116">
        <f t="shared" si="408"/>
        <v>1</v>
      </c>
      <c r="FY777" s="116">
        <f t="shared" si="409"/>
        <v>2</v>
      </c>
      <c r="FZ777" s="116">
        <f t="shared" si="410"/>
        <v>7.2099999999999997E-2</v>
      </c>
      <c r="GA777" s="116">
        <f t="shared" si="411"/>
        <v>1</v>
      </c>
      <c r="GB777" s="116">
        <f t="shared" si="412"/>
        <v>5</v>
      </c>
      <c r="GC777" s="116">
        <f t="shared" si="413"/>
        <v>0.28860000000000002</v>
      </c>
      <c r="GD777" s="116">
        <f t="shared" si="414"/>
        <v>1</v>
      </c>
      <c r="GE777" s="116">
        <f t="shared" si="415"/>
        <v>10</v>
      </c>
    </row>
    <row r="778" spans="164:187" ht="16.5" x14ac:dyDescent="0.2">
      <c r="FH778" s="116">
        <v>773</v>
      </c>
      <c r="FI778" s="116">
        <f t="shared" si="400"/>
        <v>47</v>
      </c>
      <c r="FJ778" s="116">
        <f t="shared" si="416"/>
        <v>10</v>
      </c>
      <c r="FK778" s="116" t="str">
        <f t="shared" si="401"/>
        <v>张飞专属武器-魂珠-6 2级</v>
      </c>
      <c r="FL778" s="116">
        <f t="shared" si="402"/>
        <v>6</v>
      </c>
      <c r="FM778" s="116">
        <f t="shared" si="403"/>
        <v>2</v>
      </c>
      <c r="FN778" s="116" t="str">
        <f t="shared" si="417"/>
        <v>金币</v>
      </c>
      <c r="FO778" s="116">
        <f t="shared" si="418"/>
        <v>7000</v>
      </c>
      <c r="FP778" s="116" t="str">
        <f t="shared" si="419"/>
        <v>专属强化石3</v>
      </c>
      <c r="FQ778" s="116">
        <f t="shared" si="420"/>
        <v>9</v>
      </c>
      <c r="FR778" s="116" t="str">
        <f t="shared" si="421"/>
        <v>专属强化石4</v>
      </c>
      <c r="FS778" s="116">
        <f t="shared" si="422"/>
        <v>2</v>
      </c>
      <c r="FT778" s="116">
        <f t="shared" si="404"/>
        <v>0.14000000000000001</v>
      </c>
      <c r="FU778" s="116">
        <f t="shared" si="405"/>
        <v>1</v>
      </c>
      <c r="FV778" s="116">
        <f t="shared" si="406"/>
        <v>10</v>
      </c>
      <c r="FW778" s="116">
        <f t="shared" si="407"/>
        <v>0</v>
      </c>
      <c r="FX778" s="116">
        <f t="shared" si="408"/>
        <v>1</v>
      </c>
      <c r="FY778" s="116">
        <f t="shared" si="409"/>
        <v>2</v>
      </c>
      <c r="FZ778" s="116">
        <f t="shared" si="410"/>
        <v>7.2099999999999997E-2</v>
      </c>
      <c r="GA778" s="116">
        <f t="shared" si="411"/>
        <v>1</v>
      </c>
      <c r="GB778" s="116">
        <f t="shared" si="412"/>
        <v>5</v>
      </c>
      <c r="GC778" s="116">
        <f t="shared" si="413"/>
        <v>0.28860000000000002</v>
      </c>
      <c r="GD778" s="116">
        <f t="shared" si="414"/>
        <v>1</v>
      </c>
      <c r="GE778" s="116">
        <f t="shared" si="415"/>
        <v>10</v>
      </c>
    </row>
    <row r="779" spans="164:187" ht="16.5" x14ac:dyDescent="0.2">
      <c r="FH779" s="116">
        <v>774</v>
      </c>
      <c r="FI779" s="116">
        <f t="shared" si="400"/>
        <v>48</v>
      </c>
      <c r="FJ779" s="116">
        <f t="shared" si="416"/>
        <v>10</v>
      </c>
      <c r="FK779" s="116" t="str">
        <f t="shared" si="401"/>
        <v>张飞专属武器-魂珠-6 3级</v>
      </c>
      <c r="FL779" s="116">
        <f t="shared" si="402"/>
        <v>6</v>
      </c>
      <c r="FM779" s="116">
        <f t="shared" si="403"/>
        <v>3</v>
      </c>
      <c r="FN779" s="116" t="str">
        <f t="shared" si="417"/>
        <v>金币</v>
      </c>
      <c r="FO779" s="116">
        <f t="shared" si="418"/>
        <v>8000</v>
      </c>
      <c r="FP779" s="116" t="str">
        <f t="shared" si="419"/>
        <v>专属强化石3</v>
      </c>
      <c r="FQ779" s="116">
        <f t="shared" si="420"/>
        <v>9</v>
      </c>
      <c r="FR779" s="116" t="str">
        <f t="shared" si="421"/>
        <v>专属强化石4</v>
      </c>
      <c r="FS779" s="116">
        <f t="shared" si="422"/>
        <v>2</v>
      </c>
      <c r="FT779" s="116">
        <f t="shared" si="404"/>
        <v>0.1</v>
      </c>
      <c r="FU779" s="116">
        <f t="shared" si="405"/>
        <v>1</v>
      </c>
      <c r="FV779" s="116">
        <f t="shared" si="406"/>
        <v>16</v>
      </c>
      <c r="FW779" s="116">
        <f t="shared" si="407"/>
        <v>0</v>
      </c>
      <c r="FX779" s="116">
        <f t="shared" si="408"/>
        <v>1</v>
      </c>
      <c r="FY779" s="116">
        <f t="shared" si="409"/>
        <v>4</v>
      </c>
      <c r="FZ779" s="116">
        <f t="shared" si="410"/>
        <v>4.8099999999999997E-2</v>
      </c>
      <c r="GA779" s="116">
        <f t="shared" si="411"/>
        <v>1</v>
      </c>
      <c r="GB779" s="116">
        <f t="shared" si="412"/>
        <v>7</v>
      </c>
      <c r="GC779" s="116">
        <f t="shared" si="413"/>
        <v>0.19239999999999999</v>
      </c>
      <c r="GD779" s="116">
        <f t="shared" si="414"/>
        <v>1</v>
      </c>
      <c r="GE779" s="116">
        <f t="shared" si="415"/>
        <v>16</v>
      </c>
    </row>
    <row r="780" spans="164:187" ht="16.5" x14ac:dyDescent="0.2">
      <c r="FH780" s="116">
        <v>775</v>
      </c>
      <c r="FI780" s="116">
        <f t="shared" si="400"/>
        <v>49</v>
      </c>
      <c r="FJ780" s="116">
        <f t="shared" si="416"/>
        <v>10</v>
      </c>
      <c r="FK780" s="116" t="str">
        <f t="shared" si="401"/>
        <v>张飞专属武器-魂珠-6 4级</v>
      </c>
      <c r="FL780" s="116">
        <f t="shared" si="402"/>
        <v>6</v>
      </c>
      <c r="FM780" s="116">
        <f t="shared" si="403"/>
        <v>4</v>
      </c>
      <c r="FN780" s="116" t="str">
        <f t="shared" si="417"/>
        <v>金币</v>
      </c>
      <c r="FO780" s="116">
        <f t="shared" si="418"/>
        <v>9000</v>
      </c>
      <c r="FP780" s="116" t="str">
        <f t="shared" si="419"/>
        <v>专属强化石3</v>
      </c>
      <c r="FQ780" s="116">
        <f t="shared" si="420"/>
        <v>14</v>
      </c>
      <c r="FR780" s="116" t="str">
        <f t="shared" si="421"/>
        <v>专属强化石4</v>
      </c>
      <c r="FS780" s="116">
        <f t="shared" si="422"/>
        <v>3</v>
      </c>
      <c r="FT780" s="116">
        <f t="shared" si="404"/>
        <v>0.09</v>
      </c>
      <c r="FU780" s="116">
        <f t="shared" si="405"/>
        <v>1</v>
      </c>
      <c r="FV780" s="116">
        <f t="shared" si="406"/>
        <v>17</v>
      </c>
      <c r="FW780" s="116">
        <f t="shared" si="407"/>
        <v>0</v>
      </c>
      <c r="FX780" s="116">
        <f t="shared" si="408"/>
        <v>1</v>
      </c>
      <c r="FY780" s="116">
        <f t="shared" si="409"/>
        <v>4</v>
      </c>
      <c r="FZ780" s="116">
        <f t="shared" si="410"/>
        <v>4.3299999999999998E-2</v>
      </c>
      <c r="GA780" s="116">
        <f t="shared" si="411"/>
        <v>1</v>
      </c>
      <c r="GB780" s="116">
        <f t="shared" si="412"/>
        <v>8</v>
      </c>
      <c r="GC780" s="116">
        <f t="shared" si="413"/>
        <v>0.1731</v>
      </c>
      <c r="GD780" s="116">
        <f t="shared" si="414"/>
        <v>1</v>
      </c>
      <c r="GE780" s="116">
        <f t="shared" si="415"/>
        <v>17</v>
      </c>
    </row>
    <row r="781" spans="164:187" ht="16.5" x14ac:dyDescent="0.2">
      <c r="FH781" s="116">
        <v>776</v>
      </c>
      <c r="FI781" s="116">
        <f t="shared" si="400"/>
        <v>50</v>
      </c>
      <c r="FJ781" s="116">
        <f t="shared" si="416"/>
        <v>10</v>
      </c>
      <c r="FK781" s="116" t="str">
        <f t="shared" si="401"/>
        <v>张飞专属武器-魂珠-6 5级</v>
      </c>
      <c r="FL781" s="116">
        <f t="shared" si="402"/>
        <v>6</v>
      </c>
      <c r="FM781" s="116">
        <f t="shared" si="403"/>
        <v>5</v>
      </c>
      <c r="FN781" s="116" t="str">
        <f t="shared" si="417"/>
        <v>金币</v>
      </c>
      <c r="FO781" s="116">
        <f t="shared" si="418"/>
        <v>10000</v>
      </c>
      <c r="FP781" s="116" t="str">
        <f t="shared" si="419"/>
        <v>专属强化石3</v>
      </c>
      <c r="FQ781" s="116">
        <f t="shared" si="420"/>
        <v>14</v>
      </c>
      <c r="FR781" s="116" t="str">
        <f t="shared" si="421"/>
        <v>专属强化石4</v>
      </c>
      <c r="FS781" s="116">
        <f t="shared" si="422"/>
        <v>3</v>
      </c>
      <c r="FT781" s="116">
        <f t="shared" si="404"/>
        <v>0.05</v>
      </c>
      <c r="FU781" s="116">
        <f t="shared" si="405"/>
        <v>1</v>
      </c>
      <c r="FV781" s="116">
        <f t="shared" si="406"/>
        <v>28</v>
      </c>
      <c r="FW781" s="116">
        <f t="shared" si="407"/>
        <v>0</v>
      </c>
      <c r="FX781" s="116">
        <f t="shared" si="408"/>
        <v>1</v>
      </c>
      <c r="FY781" s="116">
        <f t="shared" si="409"/>
        <v>6</v>
      </c>
      <c r="FZ781" s="116">
        <f t="shared" si="410"/>
        <v>2.7099999999999999E-2</v>
      </c>
      <c r="GA781" s="116">
        <f t="shared" si="411"/>
        <v>1</v>
      </c>
      <c r="GB781" s="116">
        <f t="shared" si="412"/>
        <v>13</v>
      </c>
      <c r="GC781" s="116">
        <f t="shared" si="413"/>
        <v>0.1082</v>
      </c>
      <c r="GD781" s="116">
        <f t="shared" si="414"/>
        <v>1</v>
      </c>
      <c r="GE781" s="116">
        <f t="shared" si="415"/>
        <v>28</v>
      </c>
    </row>
    <row r="782" spans="164:187" ht="16.5" x14ac:dyDescent="0.2">
      <c r="FH782" s="116">
        <v>777</v>
      </c>
      <c r="FI782" s="116">
        <f t="shared" si="400"/>
        <v>51</v>
      </c>
      <c r="FJ782" s="116">
        <f t="shared" si="416"/>
        <v>10</v>
      </c>
      <c r="FK782" s="116" t="str">
        <f t="shared" si="401"/>
        <v>张飞专属武器-魂珠-6 6级</v>
      </c>
      <c r="FL782" s="116">
        <f t="shared" si="402"/>
        <v>6</v>
      </c>
      <c r="FM782" s="116">
        <f t="shared" si="403"/>
        <v>6</v>
      </c>
      <c r="FN782" s="116" t="str">
        <f t="shared" si="417"/>
        <v>金币</v>
      </c>
      <c r="FO782" s="116">
        <f t="shared" si="418"/>
        <v>11000</v>
      </c>
      <c r="FP782" s="116" t="str">
        <f t="shared" si="419"/>
        <v>专属强化石3</v>
      </c>
      <c r="FQ782" s="116">
        <f t="shared" si="420"/>
        <v>19</v>
      </c>
      <c r="FR782" s="116" t="str">
        <f t="shared" si="421"/>
        <v>专属强化石4</v>
      </c>
      <c r="FS782" s="116">
        <f t="shared" si="422"/>
        <v>4</v>
      </c>
      <c r="FT782" s="116">
        <f t="shared" si="404"/>
        <v>0.04</v>
      </c>
      <c r="FU782" s="116">
        <f t="shared" si="405"/>
        <v>1</v>
      </c>
      <c r="FV782" s="116">
        <f t="shared" si="406"/>
        <v>34</v>
      </c>
      <c r="FW782" s="116">
        <f t="shared" si="407"/>
        <v>0</v>
      </c>
      <c r="FX782" s="116">
        <f t="shared" si="408"/>
        <v>1</v>
      </c>
      <c r="FY782" s="116">
        <f t="shared" si="409"/>
        <v>8</v>
      </c>
      <c r="FZ782" s="116">
        <f t="shared" si="410"/>
        <v>2.2200000000000001E-2</v>
      </c>
      <c r="GA782" s="116">
        <f t="shared" si="411"/>
        <v>1</v>
      </c>
      <c r="GB782" s="116">
        <f t="shared" si="412"/>
        <v>16</v>
      </c>
      <c r="GC782" s="116">
        <f t="shared" si="413"/>
        <v>8.8800000000000004E-2</v>
      </c>
      <c r="GD782" s="116">
        <f t="shared" si="414"/>
        <v>1</v>
      </c>
      <c r="GE782" s="116">
        <f t="shared" si="415"/>
        <v>34</v>
      </c>
    </row>
    <row r="783" spans="164:187" ht="16.5" x14ac:dyDescent="0.2">
      <c r="FH783" s="116">
        <v>778</v>
      </c>
      <c r="FI783" s="116">
        <f t="shared" si="400"/>
        <v>52</v>
      </c>
      <c r="FJ783" s="116">
        <f t="shared" si="416"/>
        <v>10</v>
      </c>
      <c r="FK783" s="116" t="str">
        <f t="shared" si="401"/>
        <v>张飞专属武器-魂珠-6 7级</v>
      </c>
      <c r="FL783" s="116">
        <f t="shared" si="402"/>
        <v>6</v>
      </c>
      <c r="FM783" s="116">
        <f t="shared" si="403"/>
        <v>7</v>
      </c>
      <c r="FN783" s="116" t="str">
        <f t="shared" si="417"/>
        <v>金币</v>
      </c>
      <c r="FO783" s="116">
        <f t="shared" si="418"/>
        <v>12000</v>
      </c>
      <c r="FP783" s="116" t="str">
        <f t="shared" si="419"/>
        <v>专属强化石3</v>
      </c>
      <c r="FQ783" s="116">
        <f t="shared" si="420"/>
        <v>24</v>
      </c>
      <c r="FR783" s="116" t="str">
        <f t="shared" si="421"/>
        <v>专属强化石4</v>
      </c>
      <c r="FS783" s="116">
        <f t="shared" si="422"/>
        <v>5</v>
      </c>
      <c r="FT783" s="116">
        <f t="shared" si="404"/>
        <v>0.03</v>
      </c>
      <c r="FU783" s="116">
        <f t="shared" si="405"/>
        <v>1</v>
      </c>
      <c r="FV783" s="116">
        <f t="shared" si="406"/>
        <v>44</v>
      </c>
      <c r="FW783" s="116">
        <f t="shared" si="407"/>
        <v>0</v>
      </c>
      <c r="FX783" s="116">
        <f t="shared" si="408"/>
        <v>1</v>
      </c>
      <c r="FY783" s="116">
        <f t="shared" si="409"/>
        <v>10</v>
      </c>
      <c r="FZ783" s="116">
        <f t="shared" si="410"/>
        <v>1.72E-2</v>
      </c>
      <c r="GA783" s="116">
        <f t="shared" si="411"/>
        <v>1</v>
      </c>
      <c r="GB783" s="116">
        <f t="shared" si="412"/>
        <v>20</v>
      </c>
      <c r="GC783" s="116">
        <f t="shared" si="413"/>
        <v>6.8699999999999997E-2</v>
      </c>
      <c r="GD783" s="116">
        <f t="shared" si="414"/>
        <v>1</v>
      </c>
      <c r="GE783" s="116">
        <f t="shared" si="415"/>
        <v>44</v>
      </c>
    </row>
    <row r="784" spans="164:187" ht="16.5" x14ac:dyDescent="0.2">
      <c r="FH784" s="116">
        <v>779</v>
      </c>
      <c r="FI784" s="116">
        <f t="shared" si="400"/>
        <v>53</v>
      </c>
      <c r="FJ784" s="116">
        <f t="shared" si="416"/>
        <v>10</v>
      </c>
      <c r="FK784" s="116" t="str">
        <f t="shared" si="401"/>
        <v>张飞专属武器-魂珠-6 8级</v>
      </c>
      <c r="FL784" s="116">
        <f t="shared" si="402"/>
        <v>6</v>
      </c>
      <c r="FM784" s="116">
        <f t="shared" si="403"/>
        <v>8</v>
      </c>
      <c r="FN784" s="116" t="str">
        <f t="shared" si="417"/>
        <v>金币</v>
      </c>
      <c r="FO784" s="116">
        <f t="shared" si="418"/>
        <v>13000</v>
      </c>
      <c r="FP784" s="116" t="str">
        <f t="shared" si="419"/>
        <v>专属强化石3</v>
      </c>
      <c r="FQ784" s="116">
        <f t="shared" si="420"/>
        <v>33</v>
      </c>
      <c r="FR784" s="116" t="str">
        <f t="shared" si="421"/>
        <v>专属强化石4</v>
      </c>
      <c r="FS784" s="116">
        <f t="shared" si="422"/>
        <v>7</v>
      </c>
      <c r="FT784" s="116">
        <f t="shared" si="404"/>
        <v>0.03</v>
      </c>
      <c r="FU784" s="116">
        <f t="shared" si="405"/>
        <v>1</v>
      </c>
      <c r="FV784" s="116">
        <f t="shared" si="406"/>
        <v>50</v>
      </c>
      <c r="FW784" s="116">
        <f t="shared" si="407"/>
        <v>0</v>
      </c>
      <c r="FX784" s="116">
        <f t="shared" si="408"/>
        <v>1</v>
      </c>
      <c r="FY784" s="116">
        <f t="shared" si="409"/>
        <v>12</v>
      </c>
      <c r="FZ784" s="116">
        <f t="shared" si="410"/>
        <v>1.49E-2</v>
      </c>
      <c r="GA784" s="116">
        <f t="shared" si="411"/>
        <v>1</v>
      </c>
      <c r="GB784" s="116">
        <f t="shared" si="412"/>
        <v>24</v>
      </c>
      <c r="GC784" s="116">
        <f t="shared" si="413"/>
        <v>5.9400000000000001E-2</v>
      </c>
      <c r="GD784" s="116">
        <f t="shared" si="414"/>
        <v>1</v>
      </c>
      <c r="GE784" s="116">
        <f t="shared" si="415"/>
        <v>50</v>
      </c>
    </row>
    <row r="785" spans="164:187" ht="16.5" x14ac:dyDescent="0.2">
      <c r="FH785" s="116">
        <v>780</v>
      </c>
      <c r="FI785" s="116">
        <f t="shared" si="400"/>
        <v>54</v>
      </c>
      <c r="FJ785" s="116">
        <f t="shared" si="416"/>
        <v>10</v>
      </c>
      <c r="FK785" s="116" t="str">
        <f t="shared" si="401"/>
        <v>张飞专属武器-魂珠-6 9级</v>
      </c>
      <c r="FL785" s="116">
        <f t="shared" si="402"/>
        <v>6</v>
      </c>
      <c r="FM785" s="116">
        <f t="shared" si="403"/>
        <v>9</v>
      </c>
      <c r="FN785" s="116" t="str">
        <f t="shared" si="417"/>
        <v>金币</v>
      </c>
      <c r="FO785" s="116">
        <f t="shared" si="418"/>
        <v>14000</v>
      </c>
      <c r="FP785" s="116" t="str">
        <f t="shared" si="419"/>
        <v>专属强化石3</v>
      </c>
      <c r="FQ785" s="116">
        <f t="shared" si="420"/>
        <v>38</v>
      </c>
      <c r="FR785" s="116" t="str">
        <f t="shared" si="421"/>
        <v>专属强化石4</v>
      </c>
      <c r="FS785" s="116">
        <f t="shared" si="422"/>
        <v>8</v>
      </c>
      <c r="FT785" s="116">
        <f t="shared" si="404"/>
        <v>0.02</v>
      </c>
      <c r="FU785" s="116">
        <f t="shared" si="405"/>
        <v>1</v>
      </c>
      <c r="FV785" s="116">
        <f t="shared" si="406"/>
        <v>71</v>
      </c>
      <c r="FW785" s="116">
        <f t="shared" si="407"/>
        <v>0</v>
      </c>
      <c r="FX785" s="116">
        <f t="shared" si="408"/>
        <v>1</v>
      </c>
      <c r="FY785" s="116">
        <f t="shared" si="409"/>
        <v>17</v>
      </c>
      <c r="FZ785" s="116">
        <f t="shared" si="410"/>
        <v>1.0500000000000001E-2</v>
      </c>
      <c r="GA785" s="116">
        <f t="shared" si="411"/>
        <v>1</v>
      </c>
      <c r="GB785" s="116">
        <f t="shared" si="412"/>
        <v>33</v>
      </c>
      <c r="GC785" s="116">
        <f t="shared" si="413"/>
        <v>4.2000000000000003E-2</v>
      </c>
      <c r="GD785" s="116">
        <f t="shared" si="414"/>
        <v>1</v>
      </c>
      <c r="GE785" s="116">
        <f t="shared" si="415"/>
        <v>71</v>
      </c>
    </row>
    <row r="786" spans="164:187" ht="16.5" x14ac:dyDescent="0.2">
      <c r="FH786" s="116">
        <v>781</v>
      </c>
      <c r="FI786" s="116">
        <f t="shared" si="400"/>
        <v>0</v>
      </c>
      <c r="FJ786" s="116">
        <f t="shared" si="416"/>
        <v>10</v>
      </c>
      <c r="FK786" s="116" t="str">
        <f t="shared" si="401"/>
        <v>张飞专属武器-魂珠-7 0级</v>
      </c>
      <c r="FL786" s="116">
        <f t="shared" si="402"/>
        <v>7</v>
      </c>
      <c r="FM786" s="116">
        <f t="shared" si="403"/>
        <v>0</v>
      </c>
      <c r="FN786" s="116" t="str">
        <f t="shared" si="417"/>
        <v/>
      </c>
      <c r="FO786" s="116" t="str">
        <f t="shared" si="418"/>
        <v/>
      </c>
      <c r="FP786" s="116" t="str">
        <f t="shared" si="419"/>
        <v/>
      </c>
      <c r="FQ786" s="116" t="str">
        <f t="shared" si="420"/>
        <v/>
      </c>
      <c r="FR786" s="116" t="str">
        <f t="shared" si="421"/>
        <v/>
      </c>
      <c r="FS786" s="116" t="str">
        <f t="shared" si="422"/>
        <v/>
      </c>
      <c r="FT786" s="116" t="str">
        <f t="shared" si="404"/>
        <v/>
      </c>
      <c r="FU786" s="116" t="str">
        <f t="shared" si="405"/>
        <v/>
      </c>
      <c r="FV786" s="116" t="str">
        <f t="shared" si="406"/>
        <v/>
      </c>
      <c r="FW786" s="116" t="str">
        <f t="shared" si="407"/>
        <v/>
      </c>
      <c r="FX786" s="116" t="str">
        <f t="shared" si="408"/>
        <v/>
      </c>
      <c r="FY786" s="116" t="str">
        <f t="shared" si="409"/>
        <v/>
      </c>
      <c r="FZ786" s="116" t="str">
        <f t="shared" si="410"/>
        <v/>
      </c>
      <c r="GA786" s="116" t="str">
        <f t="shared" si="411"/>
        <v/>
      </c>
      <c r="GB786" s="116" t="str">
        <f t="shared" si="412"/>
        <v/>
      </c>
      <c r="GC786" s="116" t="str">
        <f t="shared" si="413"/>
        <v/>
      </c>
      <c r="GD786" s="116" t="str">
        <f t="shared" si="414"/>
        <v/>
      </c>
      <c r="GE786" s="116" t="str">
        <f t="shared" si="415"/>
        <v/>
      </c>
    </row>
    <row r="787" spans="164:187" ht="16.5" x14ac:dyDescent="0.2">
      <c r="FH787" s="116">
        <v>782</v>
      </c>
      <c r="FI787" s="116">
        <f t="shared" si="400"/>
        <v>55</v>
      </c>
      <c r="FJ787" s="116">
        <f t="shared" si="416"/>
        <v>10</v>
      </c>
      <c r="FK787" s="116" t="str">
        <f t="shared" si="401"/>
        <v>张飞专属武器-魂珠-7 1级</v>
      </c>
      <c r="FL787" s="116">
        <f t="shared" si="402"/>
        <v>7</v>
      </c>
      <c r="FM787" s="116">
        <f t="shared" si="403"/>
        <v>1</v>
      </c>
      <c r="FN787" s="116" t="str">
        <f t="shared" si="417"/>
        <v>金币</v>
      </c>
      <c r="FO787" s="116">
        <f t="shared" si="418"/>
        <v>7000</v>
      </c>
      <c r="FP787" s="116" t="str">
        <f t="shared" si="419"/>
        <v>专属强化石3</v>
      </c>
      <c r="FQ787" s="116">
        <f t="shared" si="420"/>
        <v>6</v>
      </c>
      <c r="FR787" s="116" t="str">
        <f t="shared" si="421"/>
        <v>专属强化石4</v>
      </c>
      <c r="FS787" s="116">
        <f t="shared" si="422"/>
        <v>2</v>
      </c>
      <c r="FT787" s="116">
        <f t="shared" si="404"/>
        <v>0.17</v>
      </c>
      <c r="FU787" s="116">
        <f t="shared" si="405"/>
        <v>1</v>
      </c>
      <c r="FV787" s="116">
        <f t="shared" si="406"/>
        <v>9</v>
      </c>
      <c r="FW787" s="116">
        <f t="shared" si="407"/>
        <v>0</v>
      </c>
      <c r="FX787" s="116">
        <f t="shared" si="408"/>
        <v>1</v>
      </c>
      <c r="FY787" s="116">
        <f t="shared" si="409"/>
        <v>2</v>
      </c>
      <c r="FZ787" s="116">
        <f t="shared" si="410"/>
        <v>8.6599999999999996E-2</v>
      </c>
      <c r="GA787" s="116">
        <f t="shared" si="411"/>
        <v>1</v>
      </c>
      <c r="GB787" s="116">
        <f t="shared" si="412"/>
        <v>4</v>
      </c>
      <c r="GC787" s="116">
        <f t="shared" si="413"/>
        <v>0.3463</v>
      </c>
      <c r="GD787" s="116">
        <f t="shared" si="414"/>
        <v>1</v>
      </c>
      <c r="GE787" s="116">
        <f t="shared" si="415"/>
        <v>9</v>
      </c>
    </row>
    <row r="788" spans="164:187" ht="16.5" x14ac:dyDescent="0.2">
      <c r="FH788" s="116">
        <v>783</v>
      </c>
      <c r="FI788" s="116">
        <f t="shared" si="400"/>
        <v>56</v>
      </c>
      <c r="FJ788" s="116">
        <f t="shared" si="416"/>
        <v>10</v>
      </c>
      <c r="FK788" s="116" t="str">
        <f t="shared" si="401"/>
        <v>张飞专属武器-魂珠-7 2级</v>
      </c>
      <c r="FL788" s="116">
        <f t="shared" si="402"/>
        <v>7</v>
      </c>
      <c r="FM788" s="116">
        <f t="shared" si="403"/>
        <v>2</v>
      </c>
      <c r="FN788" s="116" t="str">
        <f t="shared" si="417"/>
        <v>金币</v>
      </c>
      <c r="FO788" s="116">
        <f t="shared" si="418"/>
        <v>8000</v>
      </c>
      <c r="FP788" s="116" t="str">
        <f t="shared" si="419"/>
        <v>专属强化石3</v>
      </c>
      <c r="FQ788" s="116">
        <f t="shared" si="420"/>
        <v>6</v>
      </c>
      <c r="FR788" s="116" t="str">
        <f t="shared" si="421"/>
        <v>专属强化石4</v>
      </c>
      <c r="FS788" s="116">
        <f t="shared" si="422"/>
        <v>2</v>
      </c>
      <c r="FT788" s="116">
        <f t="shared" si="404"/>
        <v>0.09</v>
      </c>
      <c r="FU788" s="116">
        <f t="shared" si="405"/>
        <v>1</v>
      </c>
      <c r="FV788" s="116">
        <f t="shared" si="406"/>
        <v>17</v>
      </c>
      <c r="FW788" s="116">
        <f t="shared" si="407"/>
        <v>0</v>
      </c>
      <c r="FX788" s="116">
        <f t="shared" si="408"/>
        <v>1</v>
      </c>
      <c r="FY788" s="116">
        <f t="shared" si="409"/>
        <v>4</v>
      </c>
      <c r="FZ788" s="116">
        <f t="shared" si="410"/>
        <v>4.3299999999999998E-2</v>
      </c>
      <c r="GA788" s="116">
        <f t="shared" si="411"/>
        <v>1</v>
      </c>
      <c r="GB788" s="116">
        <f t="shared" si="412"/>
        <v>8</v>
      </c>
      <c r="GC788" s="116">
        <f t="shared" si="413"/>
        <v>0.1731</v>
      </c>
      <c r="GD788" s="116">
        <f t="shared" si="414"/>
        <v>1</v>
      </c>
      <c r="GE788" s="116">
        <f t="shared" si="415"/>
        <v>17</v>
      </c>
    </row>
    <row r="789" spans="164:187" ht="16.5" x14ac:dyDescent="0.2">
      <c r="FH789" s="116">
        <v>784</v>
      </c>
      <c r="FI789" s="116">
        <f t="shared" si="400"/>
        <v>57</v>
      </c>
      <c r="FJ789" s="116">
        <f t="shared" si="416"/>
        <v>10</v>
      </c>
      <c r="FK789" s="116" t="str">
        <f t="shared" si="401"/>
        <v>张飞专属武器-魂珠-7 3级</v>
      </c>
      <c r="FL789" s="116">
        <f t="shared" si="402"/>
        <v>7</v>
      </c>
      <c r="FM789" s="116">
        <f t="shared" si="403"/>
        <v>3</v>
      </c>
      <c r="FN789" s="116" t="str">
        <f t="shared" si="417"/>
        <v>金币</v>
      </c>
      <c r="FO789" s="116">
        <f t="shared" si="418"/>
        <v>9000</v>
      </c>
      <c r="FP789" s="116" t="str">
        <f t="shared" si="419"/>
        <v>专属强化石3</v>
      </c>
      <c r="FQ789" s="116">
        <f t="shared" si="420"/>
        <v>8</v>
      </c>
      <c r="FR789" s="116" t="str">
        <f t="shared" si="421"/>
        <v>专属强化石4</v>
      </c>
      <c r="FS789" s="116">
        <f t="shared" si="422"/>
        <v>3</v>
      </c>
      <c r="FT789" s="116">
        <f t="shared" si="404"/>
        <v>0.09</v>
      </c>
      <c r="FU789" s="116">
        <f t="shared" si="405"/>
        <v>1</v>
      </c>
      <c r="FV789" s="116">
        <f t="shared" si="406"/>
        <v>17</v>
      </c>
      <c r="FW789" s="116">
        <f t="shared" si="407"/>
        <v>0</v>
      </c>
      <c r="FX789" s="116">
        <f t="shared" si="408"/>
        <v>1</v>
      </c>
      <c r="FY789" s="116">
        <f t="shared" si="409"/>
        <v>4</v>
      </c>
      <c r="FZ789" s="116">
        <f t="shared" si="410"/>
        <v>4.3299999999999998E-2</v>
      </c>
      <c r="GA789" s="116">
        <f t="shared" si="411"/>
        <v>1</v>
      </c>
      <c r="GB789" s="116">
        <f t="shared" si="412"/>
        <v>8</v>
      </c>
      <c r="GC789" s="116">
        <f t="shared" si="413"/>
        <v>0.1731</v>
      </c>
      <c r="GD789" s="116">
        <f t="shared" si="414"/>
        <v>1</v>
      </c>
      <c r="GE789" s="116">
        <f t="shared" si="415"/>
        <v>17</v>
      </c>
    </row>
    <row r="790" spans="164:187" ht="16.5" x14ac:dyDescent="0.2">
      <c r="FH790" s="116">
        <v>785</v>
      </c>
      <c r="FI790" s="116">
        <f t="shared" ref="FI790:FI853" si="423">IF(FM790&gt;0,(FL790-1)*9+FM790,0)</f>
        <v>58</v>
      </c>
      <c r="FJ790" s="116">
        <f t="shared" si="416"/>
        <v>10</v>
      </c>
      <c r="FK790" s="116" t="str">
        <f t="shared" ref="FK790:FK853" si="424">INDEX($FC$6:$FC$26,FJ790)&amp;"专属武器-魂珠-"&amp;FL790&amp;" "&amp;FM790&amp;"级"</f>
        <v>张飞专属武器-魂珠-7 4级</v>
      </c>
      <c r="FL790" s="116">
        <f t="shared" ref="FL790:FL853" si="425">INT((FH790-(FJ790-1)*80-1)/10)+1</f>
        <v>7</v>
      </c>
      <c r="FM790" s="116">
        <f t="shared" ref="FM790:FM853" si="426">FH790-(FJ790-1)*80-(FL790-1)*10-1</f>
        <v>4</v>
      </c>
      <c r="FN790" s="116" t="str">
        <f t="shared" si="417"/>
        <v>金币</v>
      </c>
      <c r="FO790" s="116">
        <f t="shared" si="418"/>
        <v>10000</v>
      </c>
      <c r="FP790" s="116" t="str">
        <f t="shared" si="419"/>
        <v>专属强化石3</v>
      </c>
      <c r="FQ790" s="116">
        <f t="shared" si="420"/>
        <v>11</v>
      </c>
      <c r="FR790" s="116" t="str">
        <f t="shared" si="421"/>
        <v>专属强化石4</v>
      </c>
      <c r="FS790" s="116">
        <f t="shared" si="422"/>
        <v>4</v>
      </c>
      <c r="FT790" s="116">
        <f t="shared" ref="FT790:FT853" si="427">IF($FM790&gt;0,INDEX(EJ$6:EJ$77,$FI790),"")</f>
        <v>7.0000000000000007E-2</v>
      </c>
      <c r="FU790" s="116">
        <f t="shared" ref="FU790:FU853" si="428">IF($FM790&gt;0,INDEX(EK$6:EK$77,$FI790),"")</f>
        <v>1</v>
      </c>
      <c r="FV790" s="116">
        <f t="shared" ref="FV790:FV853" si="429">IF($FM790&gt;0,INDEX(EL$6:EL$77,$FI790),"")</f>
        <v>22</v>
      </c>
      <c r="FW790" s="116">
        <f t="shared" ref="FW790:FW853" si="430">IF($FM790&gt;0,INDEX(EP$6:EP$77,$FI790),"")</f>
        <v>0</v>
      </c>
      <c r="FX790" s="116">
        <f t="shared" ref="FX790:FX853" si="431">IF($FM790&gt;0,INDEX(EQ$6:EQ$77,$FI790),"")</f>
        <v>1</v>
      </c>
      <c r="FY790" s="116">
        <f t="shared" ref="FY790:FY853" si="432">IF($FM790&gt;0,INDEX(ER$6:ER$77,$FI790),"")</f>
        <v>5</v>
      </c>
      <c r="FZ790" s="116">
        <f t="shared" ref="FZ790:FZ853" si="433">IF($FM790&gt;0,INDEX(ES$6:ES$77,$FI790),"")</f>
        <v>3.4599999999999999E-2</v>
      </c>
      <c r="GA790" s="116">
        <f t="shared" ref="GA790:GA853" si="434">IF($FM790&gt;0,INDEX(ET$6:ET$77,$FI790),"")</f>
        <v>1</v>
      </c>
      <c r="GB790" s="116">
        <f t="shared" ref="GB790:GB853" si="435">IF($FM790&gt;0,INDEX(EU$6:EU$77,$FI790),"")</f>
        <v>10</v>
      </c>
      <c r="GC790" s="116">
        <f t="shared" ref="GC790:GC853" si="436">IF($FM790&gt;0,INDEX(EV$6:EV$77,$FI790),"")</f>
        <v>0.13850000000000001</v>
      </c>
      <c r="GD790" s="116">
        <f t="shared" ref="GD790:GD853" si="437">IF($FM790&gt;0,INDEX(EW$6:EW$77,$FI790),"")</f>
        <v>1</v>
      </c>
      <c r="GE790" s="116">
        <f t="shared" ref="GE790:GE853" si="438">IF($FM790&gt;0,INDEX(EX$6:EX$77,$FI790),"")</f>
        <v>22</v>
      </c>
    </row>
    <row r="791" spans="164:187" ht="16.5" x14ac:dyDescent="0.2">
      <c r="FH791" s="116">
        <v>786</v>
      </c>
      <c r="FI791" s="116">
        <f t="shared" si="423"/>
        <v>59</v>
      </c>
      <c r="FJ791" s="116">
        <f t="shared" si="416"/>
        <v>10</v>
      </c>
      <c r="FK791" s="116" t="str">
        <f t="shared" si="424"/>
        <v>张飞专属武器-魂珠-7 5级</v>
      </c>
      <c r="FL791" s="116">
        <f t="shared" si="425"/>
        <v>7</v>
      </c>
      <c r="FM791" s="116">
        <f t="shared" si="426"/>
        <v>5</v>
      </c>
      <c r="FN791" s="116" t="str">
        <f t="shared" si="417"/>
        <v>金币</v>
      </c>
      <c r="FO791" s="116">
        <f t="shared" si="418"/>
        <v>11000</v>
      </c>
      <c r="FP791" s="116" t="str">
        <f t="shared" si="419"/>
        <v>专属强化石3</v>
      </c>
      <c r="FQ791" s="116">
        <f t="shared" si="420"/>
        <v>11</v>
      </c>
      <c r="FR791" s="116" t="str">
        <f t="shared" si="421"/>
        <v>专属强化石4</v>
      </c>
      <c r="FS791" s="116">
        <f t="shared" si="422"/>
        <v>4</v>
      </c>
      <c r="FT791" s="116">
        <f t="shared" si="427"/>
        <v>0.04</v>
      </c>
      <c r="FU791" s="116">
        <f t="shared" si="428"/>
        <v>1</v>
      </c>
      <c r="FV791" s="116">
        <f t="shared" si="429"/>
        <v>35</v>
      </c>
      <c r="FW791" s="116">
        <f t="shared" si="430"/>
        <v>0</v>
      </c>
      <c r="FX791" s="116">
        <f t="shared" si="431"/>
        <v>1</v>
      </c>
      <c r="FY791" s="116">
        <f t="shared" si="432"/>
        <v>8</v>
      </c>
      <c r="FZ791" s="116">
        <f t="shared" si="433"/>
        <v>2.1600000000000001E-2</v>
      </c>
      <c r="GA791" s="116">
        <f t="shared" si="434"/>
        <v>1</v>
      </c>
      <c r="GB791" s="116">
        <f t="shared" si="435"/>
        <v>16</v>
      </c>
      <c r="GC791" s="116">
        <f t="shared" si="436"/>
        <v>8.6599999999999996E-2</v>
      </c>
      <c r="GD791" s="116">
        <f t="shared" si="437"/>
        <v>1</v>
      </c>
      <c r="GE791" s="116">
        <f t="shared" si="438"/>
        <v>35</v>
      </c>
    </row>
    <row r="792" spans="164:187" ht="16.5" x14ac:dyDescent="0.2">
      <c r="FH792" s="116">
        <v>787</v>
      </c>
      <c r="FI792" s="116">
        <f t="shared" si="423"/>
        <v>60</v>
      </c>
      <c r="FJ792" s="116">
        <f t="shared" si="416"/>
        <v>10</v>
      </c>
      <c r="FK792" s="116" t="str">
        <f t="shared" si="424"/>
        <v>张飞专属武器-魂珠-7 6级</v>
      </c>
      <c r="FL792" s="116">
        <f t="shared" si="425"/>
        <v>7</v>
      </c>
      <c r="FM792" s="116">
        <f t="shared" si="426"/>
        <v>6</v>
      </c>
      <c r="FN792" s="116" t="str">
        <f t="shared" si="417"/>
        <v>金币</v>
      </c>
      <c r="FO792" s="116">
        <f t="shared" si="418"/>
        <v>12000</v>
      </c>
      <c r="FP792" s="116" t="str">
        <f t="shared" si="419"/>
        <v>专属强化石3</v>
      </c>
      <c r="FQ792" s="116">
        <f t="shared" si="420"/>
        <v>14</v>
      </c>
      <c r="FR792" s="116" t="str">
        <f t="shared" si="421"/>
        <v>专属强化石4</v>
      </c>
      <c r="FS792" s="116">
        <f t="shared" si="422"/>
        <v>5</v>
      </c>
      <c r="FT792" s="116">
        <f t="shared" si="427"/>
        <v>0.03</v>
      </c>
      <c r="FU792" s="116">
        <f t="shared" si="428"/>
        <v>1</v>
      </c>
      <c r="FV792" s="116">
        <f t="shared" si="429"/>
        <v>45</v>
      </c>
      <c r="FW792" s="116">
        <f t="shared" si="430"/>
        <v>0</v>
      </c>
      <c r="FX792" s="116">
        <f t="shared" si="431"/>
        <v>1</v>
      </c>
      <c r="FY792" s="116">
        <f t="shared" si="432"/>
        <v>11</v>
      </c>
      <c r="FZ792" s="116">
        <f t="shared" si="433"/>
        <v>1.66E-2</v>
      </c>
      <c r="GA792" s="116">
        <f t="shared" si="434"/>
        <v>1</v>
      </c>
      <c r="GB792" s="116">
        <f t="shared" si="435"/>
        <v>21</v>
      </c>
      <c r="GC792" s="116">
        <f t="shared" si="436"/>
        <v>6.6600000000000006E-2</v>
      </c>
      <c r="GD792" s="116">
        <f t="shared" si="437"/>
        <v>1</v>
      </c>
      <c r="GE792" s="116">
        <f t="shared" si="438"/>
        <v>45</v>
      </c>
    </row>
    <row r="793" spans="164:187" ht="16.5" x14ac:dyDescent="0.2">
      <c r="FH793" s="116">
        <v>788</v>
      </c>
      <c r="FI793" s="116">
        <f t="shared" si="423"/>
        <v>61</v>
      </c>
      <c r="FJ793" s="116">
        <f t="shared" si="416"/>
        <v>10</v>
      </c>
      <c r="FK793" s="116" t="str">
        <f t="shared" si="424"/>
        <v>张飞专属武器-魂珠-7 7级</v>
      </c>
      <c r="FL793" s="116">
        <f t="shared" si="425"/>
        <v>7</v>
      </c>
      <c r="FM793" s="116">
        <f t="shared" si="426"/>
        <v>7</v>
      </c>
      <c r="FN793" s="116" t="str">
        <f t="shared" si="417"/>
        <v>金币</v>
      </c>
      <c r="FO793" s="116">
        <f t="shared" si="418"/>
        <v>13000</v>
      </c>
      <c r="FP793" s="116" t="str">
        <f t="shared" si="419"/>
        <v>专属强化石3</v>
      </c>
      <c r="FQ793" s="116">
        <f t="shared" si="420"/>
        <v>20</v>
      </c>
      <c r="FR793" s="116" t="str">
        <f t="shared" si="421"/>
        <v>专属强化石4</v>
      </c>
      <c r="FS793" s="116">
        <f t="shared" si="422"/>
        <v>7</v>
      </c>
      <c r="FT793" s="116">
        <f t="shared" si="427"/>
        <v>0.03</v>
      </c>
      <c r="FU793" s="116">
        <f t="shared" si="428"/>
        <v>1</v>
      </c>
      <c r="FV793" s="116">
        <f t="shared" si="429"/>
        <v>52</v>
      </c>
      <c r="FW793" s="116">
        <f t="shared" si="430"/>
        <v>0</v>
      </c>
      <c r="FX793" s="116">
        <f t="shared" si="431"/>
        <v>1</v>
      </c>
      <c r="FY793" s="116">
        <f t="shared" si="432"/>
        <v>12</v>
      </c>
      <c r="FZ793" s="116">
        <f t="shared" si="433"/>
        <v>1.44E-2</v>
      </c>
      <c r="GA793" s="116">
        <f t="shared" si="434"/>
        <v>1</v>
      </c>
      <c r="GB793" s="116">
        <f t="shared" si="435"/>
        <v>24</v>
      </c>
      <c r="GC793" s="116">
        <f t="shared" si="436"/>
        <v>5.7700000000000001E-2</v>
      </c>
      <c r="GD793" s="116">
        <f t="shared" si="437"/>
        <v>1</v>
      </c>
      <c r="GE793" s="116">
        <f t="shared" si="438"/>
        <v>52</v>
      </c>
    </row>
    <row r="794" spans="164:187" ht="16.5" x14ac:dyDescent="0.2">
      <c r="FH794" s="116">
        <v>789</v>
      </c>
      <c r="FI794" s="116">
        <f t="shared" si="423"/>
        <v>62</v>
      </c>
      <c r="FJ794" s="116">
        <f t="shared" si="416"/>
        <v>10</v>
      </c>
      <c r="FK794" s="116" t="str">
        <f t="shared" si="424"/>
        <v>张飞专属武器-魂珠-7 8级</v>
      </c>
      <c r="FL794" s="116">
        <f t="shared" si="425"/>
        <v>7</v>
      </c>
      <c r="FM794" s="116">
        <f t="shared" si="426"/>
        <v>8</v>
      </c>
      <c r="FN794" s="116" t="str">
        <f t="shared" si="417"/>
        <v>金币</v>
      </c>
      <c r="FO794" s="116">
        <f t="shared" si="418"/>
        <v>14000</v>
      </c>
      <c r="FP794" s="116" t="str">
        <f t="shared" si="419"/>
        <v>专属强化石3</v>
      </c>
      <c r="FQ794" s="116">
        <f t="shared" si="420"/>
        <v>23</v>
      </c>
      <c r="FR794" s="116" t="str">
        <f t="shared" si="421"/>
        <v>专属强化石4</v>
      </c>
      <c r="FS794" s="116">
        <f t="shared" si="422"/>
        <v>8</v>
      </c>
      <c r="FT794" s="116">
        <f t="shared" si="427"/>
        <v>0.02</v>
      </c>
      <c r="FU794" s="116">
        <f t="shared" si="428"/>
        <v>1</v>
      </c>
      <c r="FV794" s="116">
        <f t="shared" si="429"/>
        <v>74</v>
      </c>
      <c r="FW794" s="116">
        <f t="shared" si="430"/>
        <v>0</v>
      </c>
      <c r="FX794" s="116">
        <f t="shared" si="431"/>
        <v>1</v>
      </c>
      <c r="FY794" s="116">
        <f t="shared" si="432"/>
        <v>17</v>
      </c>
      <c r="FZ794" s="116">
        <f t="shared" si="433"/>
        <v>1.0200000000000001E-2</v>
      </c>
      <c r="GA794" s="116">
        <f t="shared" si="434"/>
        <v>1</v>
      </c>
      <c r="GB794" s="116">
        <f t="shared" si="435"/>
        <v>34</v>
      </c>
      <c r="GC794" s="116">
        <f t="shared" si="436"/>
        <v>4.07E-2</v>
      </c>
      <c r="GD794" s="116">
        <f t="shared" si="437"/>
        <v>1</v>
      </c>
      <c r="GE794" s="116">
        <f t="shared" si="438"/>
        <v>74</v>
      </c>
    </row>
    <row r="795" spans="164:187" ht="16.5" x14ac:dyDescent="0.2">
      <c r="FH795" s="116">
        <v>790</v>
      </c>
      <c r="FI795" s="116">
        <f t="shared" si="423"/>
        <v>63</v>
      </c>
      <c r="FJ795" s="116">
        <f t="shared" si="416"/>
        <v>10</v>
      </c>
      <c r="FK795" s="116" t="str">
        <f t="shared" si="424"/>
        <v>张飞专属武器-魂珠-7 9级</v>
      </c>
      <c r="FL795" s="116">
        <f t="shared" si="425"/>
        <v>7</v>
      </c>
      <c r="FM795" s="116">
        <f t="shared" si="426"/>
        <v>9</v>
      </c>
      <c r="FN795" s="116" t="str">
        <f t="shared" si="417"/>
        <v>金币</v>
      </c>
      <c r="FO795" s="116">
        <f t="shared" si="418"/>
        <v>15000</v>
      </c>
      <c r="FP795" s="116" t="str">
        <f t="shared" si="419"/>
        <v>专属强化石3</v>
      </c>
      <c r="FQ795" s="116">
        <f t="shared" si="420"/>
        <v>28</v>
      </c>
      <c r="FR795" s="116" t="str">
        <f t="shared" si="421"/>
        <v>专属强化石4</v>
      </c>
      <c r="FS795" s="116">
        <f t="shared" si="422"/>
        <v>10</v>
      </c>
      <c r="FT795" s="116">
        <f t="shared" si="427"/>
        <v>0.02</v>
      </c>
      <c r="FU795" s="116">
        <f t="shared" si="428"/>
        <v>1</v>
      </c>
      <c r="FV795" s="116">
        <f t="shared" si="429"/>
        <v>95</v>
      </c>
      <c r="FW795" s="116">
        <f t="shared" si="430"/>
        <v>0</v>
      </c>
      <c r="FX795" s="116">
        <f t="shared" si="431"/>
        <v>1</v>
      </c>
      <c r="FY795" s="116">
        <f t="shared" si="432"/>
        <v>22</v>
      </c>
      <c r="FZ795" s="116">
        <f t="shared" si="433"/>
        <v>7.9000000000000008E-3</v>
      </c>
      <c r="GA795" s="116">
        <f t="shared" si="434"/>
        <v>1</v>
      </c>
      <c r="GB795" s="116">
        <f t="shared" si="435"/>
        <v>44</v>
      </c>
      <c r="GC795" s="116">
        <f t="shared" si="436"/>
        <v>3.15E-2</v>
      </c>
      <c r="GD795" s="116">
        <f t="shared" si="437"/>
        <v>1</v>
      </c>
      <c r="GE795" s="116">
        <f t="shared" si="438"/>
        <v>95</v>
      </c>
    </row>
    <row r="796" spans="164:187" ht="16.5" x14ac:dyDescent="0.2">
      <c r="FH796" s="116">
        <v>791</v>
      </c>
      <c r="FI796" s="116">
        <f t="shared" si="423"/>
        <v>0</v>
      </c>
      <c r="FJ796" s="116">
        <f t="shared" si="416"/>
        <v>10</v>
      </c>
      <c r="FK796" s="116" t="str">
        <f t="shared" si="424"/>
        <v>张飞专属武器-魂珠-8 0级</v>
      </c>
      <c r="FL796" s="116">
        <f t="shared" si="425"/>
        <v>8</v>
      </c>
      <c r="FM796" s="116">
        <f t="shared" si="426"/>
        <v>0</v>
      </c>
      <c r="FN796" s="116" t="str">
        <f t="shared" si="417"/>
        <v/>
      </c>
      <c r="FO796" s="116" t="str">
        <f t="shared" si="418"/>
        <v/>
      </c>
      <c r="FP796" s="116" t="str">
        <f t="shared" si="419"/>
        <v/>
      </c>
      <c r="FQ796" s="116" t="str">
        <f t="shared" si="420"/>
        <v/>
      </c>
      <c r="FR796" s="116" t="str">
        <f t="shared" si="421"/>
        <v/>
      </c>
      <c r="FS796" s="116" t="str">
        <f t="shared" si="422"/>
        <v/>
      </c>
      <c r="FT796" s="116" t="str">
        <f t="shared" si="427"/>
        <v/>
      </c>
      <c r="FU796" s="116" t="str">
        <f t="shared" si="428"/>
        <v/>
      </c>
      <c r="FV796" s="116" t="str">
        <f t="shared" si="429"/>
        <v/>
      </c>
      <c r="FW796" s="116" t="str">
        <f t="shared" si="430"/>
        <v/>
      </c>
      <c r="FX796" s="116" t="str">
        <f t="shared" si="431"/>
        <v/>
      </c>
      <c r="FY796" s="116" t="str">
        <f t="shared" si="432"/>
        <v/>
      </c>
      <c r="FZ796" s="116" t="str">
        <f t="shared" si="433"/>
        <v/>
      </c>
      <c r="GA796" s="116" t="str">
        <f t="shared" si="434"/>
        <v/>
      </c>
      <c r="GB796" s="116" t="str">
        <f t="shared" si="435"/>
        <v/>
      </c>
      <c r="GC796" s="116" t="str">
        <f t="shared" si="436"/>
        <v/>
      </c>
      <c r="GD796" s="116" t="str">
        <f t="shared" si="437"/>
        <v/>
      </c>
      <c r="GE796" s="116" t="str">
        <f t="shared" si="438"/>
        <v/>
      </c>
    </row>
    <row r="797" spans="164:187" ht="16.5" x14ac:dyDescent="0.2">
      <c r="FH797" s="116">
        <v>792</v>
      </c>
      <c r="FI797" s="116">
        <f t="shared" si="423"/>
        <v>64</v>
      </c>
      <c r="FJ797" s="116">
        <f t="shared" si="416"/>
        <v>10</v>
      </c>
      <c r="FK797" s="116" t="str">
        <f t="shared" si="424"/>
        <v>张飞专属武器-魂珠-8 1级</v>
      </c>
      <c r="FL797" s="116">
        <f t="shared" si="425"/>
        <v>8</v>
      </c>
      <c r="FM797" s="116">
        <f t="shared" si="426"/>
        <v>1</v>
      </c>
      <c r="FN797" s="116" t="str">
        <f t="shared" si="417"/>
        <v>金币</v>
      </c>
      <c r="FO797" s="116">
        <f t="shared" si="418"/>
        <v>8000</v>
      </c>
      <c r="FP797" s="116" t="str">
        <f t="shared" si="419"/>
        <v>专属强化石4</v>
      </c>
      <c r="FQ797" s="116">
        <f t="shared" si="420"/>
        <v>5</v>
      </c>
      <c r="FR797" s="116" t="str">
        <f t="shared" si="421"/>
        <v/>
      </c>
      <c r="FS797" s="116" t="str">
        <f t="shared" si="422"/>
        <v/>
      </c>
      <c r="FT797" s="116">
        <f t="shared" si="427"/>
        <v>0.1</v>
      </c>
      <c r="FU797" s="116">
        <f t="shared" si="428"/>
        <v>1</v>
      </c>
      <c r="FV797" s="116">
        <f t="shared" si="429"/>
        <v>15</v>
      </c>
      <c r="FW797" s="116">
        <f t="shared" si="430"/>
        <v>0</v>
      </c>
      <c r="FX797" s="116">
        <f t="shared" si="431"/>
        <v>1</v>
      </c>
      <c r="FY797" s="116">
        <f t="shared" si="432"/>
        <v>4</v>
      </c>
      <c r="FZ797" s="116">
        <f t="shared" si="433"/>
        <v>4.9200000000000001E-2</v>
      </c>
      <c r="GA797" s="116">
        <f t="shared" si="434"/>
        <v>1</v>
      </c>
      <c r="GB797" s="116">
        <f t="shared" si="435"/>
        <v>7</v>
      </c>
      <c r="GC797" s="116">
        <f t="shared" si="436"/>
        <v>0.1968</v>
      </c>
      <c r="GD797" s="116">
        <f t="shared" si="437"/>
        <v>1</v>
      </c>
      <c r="GE797" s="116">
        <f t="shared" si="438"/>
        <v>15</v>
      </c>
    </row>
    <row r="798" spans="164:187" ht="16.5" x14ac:dyDescent="0.2">
      <c r="FH798" s="116">
        <v>793</v>
      </c>
      <c r="FI798" s="116">
        <f t="shared" si="423"/>
        <v>65</v>
      </c>
      <c r="FJ798" s="116">
        <f t="shared" si="416"/>
        <v>10</v>
      </c>
      <c r="FK798" s="116" t="str">
        <f t="shared" si="424"/>
        <v>张飞专属武器-魂珠-8 2级</v>
      </c>
      <c r="FL798" s="116">
        <f t="shared" si="425"/>
        <v>8</v>
      </c>
      <c r="FM798" s="116">
        <f t="shared" si="426"/>
        <v>2</v>
      </c>
      <c r="FN798" s="116" t="str">
        <f t="shared" si="417"/>
        <v>金币</v>
      </c>
      <c r="FO798" s="116">
        <f t="shared" si="418"/>
        <v>9000</v>
      </c>
      <c r="FP798" s="116" t="str">
        <f t="shared" si="419"/>
        <v>专属强化石4</v>
      </c>
      <c r="FQ798" s="116">
        <f t="shared" si="420"/>
        <v>8</v>
      </c>
      <c r="FR798" s="116" t="str">
        <f t="shared" si="421"/>
        <v/>
      </c>
      <c r="FS798" s="116" t="str">
        <f t="shared" si="422"/>
        <v/>
      </c>
      <c r="FT798" s="116">
        <f t="shared" si="427"/>
        <v>0.08</v>
      </c>
      <c r="FU798" s="116">
        <f t="shared" si="428"/>
        <v>1</v>
      </c>
      <c r="FV798" s="116">
        <f t="shared" si="429"/>
        <v>19</v>
      </c>
      <c r="FW798" s="116">
        <f t="shared" si="430"/>
        <v>0</v>
      </c>
      <c r="FX798" s="116">
        <f t="shared" si="431"/>
        <v>1</v>
      </c>
      <c r="FY798" s="116">
        <f t="shared" si="432"/>
        <v>4</v>
      </c>
      <c r="FZ798" s="116">
        <f t="shared" si="433"/>
        <v>3.9399999999999998E-2</v>
      </c>
      <c r="GA798" s="116">
        <f t="shared" si="434"/>
        <v>1</v>
      </c>
      <c r="GB798" s="116">
        <f t="shared" si="435"/>
        <v>9</v>
      </c>
      <c r="GC798" s="116">
        <f t="shared" si="436"/>
        <v>0.15740000000000001</v>
      </c>
      <c r="GD798" s="116">
        <f t="shared" si="437"/>
        <v>1</v>
      </c>
      <c r="GE798" s="116">
        <f t="shared" si="438"/>
        <v>19</v>
      </c>
    </row>
    <row r="799" spans="164:187" ht="16.5" x14ac:dyDescent="0.2">
      <c r="FH799" s="116">
        <v>794</v>
      </c>
      <c r="FI799" s="116">
        <f t="shared" si="423"/>
        <v>66</v>
      </c>
      <c r="FJ799" s="116">
        <f t="shared" si="416"/>
        <v>10</v>
      </c>
      <c r="FK799" s="116" t="str">
        <f t="shared" si="424"/>
        <v>张飞专属武器-魂珠-8 3级</v>
      </c>
      <c r="FL799" s="116">
        <f t="shared" si="425"/>
        <v>8</v>
      </c>
      <c r="FM799" s="116">
        <f t="shared" si="426"/>
        <v>3</v>
      </c>
      <c r="FN799" s="116" t="str">
        <f t="shared" si="417"/>
        <v>金币</v>
      </c>
      <c r="FO799" s="116">
        <f t="shared" si="418"/>
        <v>10000</v>
      </c>
      <c r="FP799" s="116" t="str">
        <f t="shared" si="419"/>
        <v>专属强化石4</v>
      </c>
      <c r="FQ799" s="116">
        <f t="shared" si="420"/>
        <v>10</v>
      </c>
      <c r="FR799" s="116" t="str">
        <f t="shared" si="421"/>
        <v/>
      </c>
      <c r="FS799" s="116" t="str">
        <f t="shared" si="422"/>
        <v/>
      </c>
      <c r="FT799" s="116">
        <f t="shared" si="427"/>
        <v>7.0000000000000007E-2</v>
      </c>
      <c r="FU799" s="116">
        <f t="shared" si="428"/>
        <v>1</v>
      </c>
      <c r="FV799" s="116">
        <f t="shared" si="429"/>
        <v>23</v>
      </c>
      <c r="FW799" s="116">
        <f t="shared" si="430"/>
        <v>0</v>
      </c>
      <c r="FX799" s="116">
        <f t="shared" si="431"/>
        <v>1</v>
      </c>
      <c r="FY799" s="116">
        <f t="shared" si="432"/>
        <v>5</v>
      </c>
      <c r="FZ799" s="116">
        <f t="shared" si="433"/>
        <v>3.2800000000000003E-2</v>
      </c>
      <c r="GA799" s="116">
        <f t="shared" si="434"/>
        <v>1</v>
      </c>
      <c r="GB799" s="116">
        <f t="shared" si="435"/>
        <v>11</v>
      </c>
      <c r="GC799" s="116">
        <f t="shared" si="436"/>
        <v>0.13120000000000001</v>
      </c>
      <c r="GD799" s="116">
        <f t="shared" si="437"/>
        <v>1</v>
      </c>
      <c r="GE799" s="116">
        <f t="shared" si="438"/>
        <v>23</v>
      </c>
    </row>
    <row r="800" spans="164:187" ht="16.5" x14ac:dyDescent="0.2">
      <c r="FH800" s="116">
        <v>795</v>
      </c>
      <c r="FI800" s="116">
        <f t="shared" si="423"/>
        <v>67</v>
      </c>
      <c r="FJ800" s="116">
        <f t="shared" si="416"/>
        <v>10</v>
      </c>
      <c r="FK800" s="116" t="str">
        <f t="shared" si="424"/>
        <v>张飞专属武器-魂珠-8 4级</v>
      </c>
      <c r="FL800" s="116">
        <f t="shared" si="425"/>
        <v>8</v>
      </c>
      <c r="FM800" s="116">
        <f t="shared" si="426"/>
        <v>4</v>
      </c>
      <c r="FN800" s="116" t="str">
        <f t="shared" si="417"/>
        <v>金币</v>
      </c>
      <c r="FO800" s="116">
        <f t="shared" si="418"/>
        <v>11000</v>
      </c>
      <c r="FP800" s="116" t="str">
        <f t="shared" si="419"/>
        <v>专属强化石4</v>
      </c>
      <c r="FQ800" s="116">
        <f t="shared" si="420"/>
        <v>12</v>
      </c>
      <c r="FR800" s="116" t="str">
        <f t="shared" si="421"/>
        <v/>
      </c>
      <c r="FS800" s="116" t="str">
        <f t="shared" si="422"/>
        <v/>
      </c>
      <c r="FT800" s="116">
        <f t="shared" si="427"/>
        <v>0.05</v>
      </c>
      <c r="FU800" s="116">
        <f t="shared" si="428"/>
        <v>1</v>
      </c>
      <c r="FV800" s="116">
        <f t="shared" si="429"/>
        <v>32</v>
      </c>
      <c r="FW800" s="116">
        <f t="shared" si="430"/>
        <v>0</v>
      </c>
      <c r="FX800" s="116">
        <f t="shared" si="431"/>
        <v>1</v>
      </c>
      <c r="FY800" s="116">
        <f t="shared" si="432"/>
        <v>7</v>
      </c>
      <c r="FZ800" s="116">
        <f t="shared" si="433"/>
        <v>2.3599999999999999E-2</v>
      </c>
      <c r="GA800" s="116">
        <f t="shared" si="434"/>
        <v>1</v>
      </c>
      <c r="GB800" s="116">
        <f t="shared" si="435"/>
        <v>15</v>
      </c>
      <c r="GC800" s="116">
        <f t="shared" si="436"/>
        <v>9.4399999999999998E-2</v>
      </c>
      <c r="GD800" s="116">
        <f t="shared" si="437"/>
        <v>1</v>
      </c>
      <c r="GE800" s="116">
        <f t="shared" si="438"/>
        <v>32</v>
      </c>
    </row>
    <row r="801" spans="164:187" ht="16.5" x14ac:dyDescent="0.2">
      <c r="FH801" s="116">
        <v>796</v>
      </c>
      <c r="FI801" s="116">
        <f t="shared" si="423"/>
        <v>68</v>
      </c>
      <c r="FJ801" s="116">
        <f t="shared" si="416"/>
        <v>10</v>
      </c>
      <c r="FK801" s="116" t="str">
        <f t="shared" si="424"/>
        <v>张飞专属武器-魂珠-8 5级</v>
      </c>
      <c r="FL801" s="116">
        <f t="shared" si="425"/>
        <v>8</v>
      </c>
      <c r="FM801" s="116">
        <f t="shared" si="426"/>
        <v>5</v>
      </c>
      <c r="FN801" s="116" t="str">
        <f t="shared" si="417"/>
        <v>金币</v>
      </c>
      <c r="FO801" s="116">
        <f t="shared" si="418"/>
        <v>12000</v>
      </c>
      <c r="FP801" s="116" t="str">
        <f t="shared" si="419"/>
        <v>专属强化石4</v>
      </c>
      <c r="FQ801" s="116">
        <f t="shared" si="420"/>
        <v>15</v>
      </c>
      <c r="FR801" s="116" t="str">
        <f t="shared" si="421"/>
        <v/>
      </c>
      <c r="FS801" s="116" t="str">
        <f t="shared" si="422"/>
        <v/>
      </c>
      <c r="FT801" s="116">
        <f t="shared" si="427"/>
        <v>0.04</v>
      </c>
      <c r="FU801" s="116">
        <f t="shared" si="428"/>
        <v>1</v>
      </c>
      <c r="FV801" s="116">
        <f t="shared" si="429"/>
        <v>41</v>
      </c>
      <c r="FW801" s="116">
        <f t="shared" si="430"/>
        <v>0</v>
      </c>
      <c r="FX801" s="116">
        <f t="shared" si="431"/>
        <v>1</v>
      </c>
      <c r="FY801" s="116">
        <f t="shared" si="432"/>
        <v>9</v>
      </c>
      <c r="FZ801" s="116">
        <f t="shared" si="433"/>
        <v>1.84E-2</v>
      </c>
      <c r="GA801" s="116">
        <f t="shared" si="434"/>
        <v>1</v>
      </c>
      <c r="GB801" s="116">
        <f t="shared" si="435"/>
        <v>19</v>
      </c>
      <c r="GC801" s="116">
        <f t="shared" si="436"/>
        <v>7.3800000000000004E-2</v>
      </c>
      <c r="GD801" s="116">
        <f t="shared" si="437"/>
        <v>1</v>
      </c>
      <c r="GE801" s="116">
        <f t="shared" si="438"/>
        <v>41</v>
      </c>
    </row>
    <row r="802" spans="164:187" ht="16.5" x14ac:dyDescent="0.2">
      <c r="FH802" s="116">
        <v>797</v>
      </c>
      <c r="FI802" s="116">
        <f t="shared" si="423"/>
        <v>69</v>
      </c>
      <c r="FJ802" s="116">
        <f t="shared" si="416"/>
        <v>10</v>
      </c>
      <c r="FK802" s="116" t="str">
        <f t="shared" si="424"/>
        <v>张飞专属武器-魂珠-8 6级</v>
      </c>
      <c r="FL802" s="116">
        <f t="shared" si="425"/>
        <v>8</v>
      </c>
      <c r="FM802" s="116">
        <f t="shared" si="426"/>
        <v>6</v>
      </c>
      <c r="FN802" s="116" t="str">
        <f t="shared" si="417"/>
        <v>金币</v>
      </c>
      <c r="FO802" s="116">
        <f t="shared" si="418"/>
        <v>13000</v>
      </c>
      <c r="FP802" s="116" t="str">
        <f t="shared" si="419"/>
        <v>专属强化石4</v>
      </c>
      <c r="FQ802" s="116">
        <f t="shared" si="420"/>
        <v>18</v>
      </c>
      <c r="FR802" s="116" t="str">
        <f t="shared" si="421"/>
        <v/>
      </c>
      <c r="FS802" s="116" t="str">
        <f t="shared" si="422"/>
        <v/>
      </c>
      <c r="FT802" s="116">
        <f t="shared" si="427"/>
        <v>0.03</v>
      </c>
      <c r="FU802" s="116">
        <f t="shared" si="428"/>
        <v>1</v>
      </c>
      <c r="FV802" s="116">
        <f t="shared" si="429"/>
        <v>55</v>
      </c>
      <c r="FW802" s="116">
        <f t="shared" si="430"/>
        <v>0</v>
      </c>
      <c r="FX802" s="116">
        <f t="shared" si="431"/>
        <v>1</v>
      </c>
      <c r="FY802" s="116">
        <f t="shared" si="432"/>
        <v>13</v>
      </c>
      <c r="FZ802" s="116">
        <f t="shared" si="433"/>
        <v>1.3599999999999999E-2</v>
      </c>
      <c r="GA802" s="116">
        <f t="shared" si="434"/>
        <v>1</v>
      </c>
      <c r="GB802" s="116">
        <f t="shared" si="435"/>
        <v>26</v>
      </c>
      <c r="GC802" s="116">
        <f t="shared" si="436"/>
        <v>5.45E-2</v>
      </c>
      <c r="GD802" s="116">
        <f t="shared" si="437"/>
        <v>1</v>
      </c>
      <c r="GE802" s="116">
        <f t="shared" si="438"/>
        <v>55</v>
      </c>
    </row>
    <row r="803" spans="164:187" ht="16.5" x14ac:dyDescent="0.2">
      <c r="FH803" s="116">
        <v>798</v>
      </c>
      <c r="FI803" s="116">
        <f t="shared" si="423"/>
        <v>70</v>
      </c>
      <c r="FJ803" s="116">
        <f t="shared" si="416"/>
        <v>10</v>
      </c>
      <c r="FK803" s="116" t="str">
        <f t="shared" si="424"/>
        <v>张飞专属武器-魂珠-8 7级</v>
      </c>
      <c r="FL803" s="116">
        <f t="shared" si="425"/>
        <v>8</v>
      </c>
      <c r="FM803" s="116">
        <f t="shared" si="426"/>
        <v>7</v>
      </c>
      <c r="FN803" s="116" t="str">
        <f t="shared" si="417"/>
        <v>金币</v>
      </c>
      <c r="FO803" s="116">
        <f t="shared" si="418"/>
        <v>14000</v>
      </c>
      <c r="FP803" s="116" t="str">
        <f t="shared" si="419"/>
        <v>专属强化石4</v>
      </c>
      <c r="FQ803" s="116">
        <f t="shared" si="420"/>
        <v>25</v>
      </c>
      <c r="FR803" s="116" t="str">
        <f t="shared" si="421"/>
        <v/>
      </c>
      <c r="FS803" s="116" t="str">
        <f t="shared" si="422"/>
        <v/>
      </c>
      <c r="FT803" s="116">
        <f t="shared" si="427"/>
        <v>0.02</v>
      </c>
      <c r="FU803" s="116">
        <f t="shared" si="428"/>
        <v>1</v>
      </c>
      <c r="FV803" s="116">
        <f t="shared" si="429"/>
        <v>64</v>
      </c>
      <c r="FW803" s="116">
        <f t="shared" si="430"/>
        <v>0</v>
      </c>
      <c r="FX803" s="116">
        <f t="shared" si="431"/>
        <v>1</v>
      </c>
      <c r="FY803" s="116">
        <f t="shared" si="432"/>
        <v>15</v>
      </c>
      <c r="FZ803" s="116">
        <f t="shared" si="433"/>
        <v>1.17E-2</v>
      </c>
      <c r="GA803" s="116">
        <f t="shared" si="434"/>
        <v>1</v>
      </c>
      <c r="GB803" s="116">
        <f t="shared" si="435"/>
        <v>30</v>
      </c>
      <c r="GC803" s="116">
        <f t="shared" si="436"/>
        <v>4.6800000000000001E-2</v>
      </c>
      <c r="GD803" s="116">
        <f t="shared" si="437"/>
        <v>1</v>
      </c>
      <c r="GE803" s="116">
        <f t="shared" si="438"/>
        <v>64</v>
      </c>
    </row>
    <row r="804" spans="164:187" ht="16.5" x14ac:dyDescent="0.2">
      <c r="FH804" s="116">
        <v>799</v>
      </c>
      <c r="FI804" s="116">
        <f t="shared" si="423"/>
        <v>71</v>
      </c>
      <c r="FJ804" s="116">
        <f t="shared" si="416"/>
        <v>10</v>
      </c>
      <c r="FK804" s="116" t="str">
        <f t="shared" si="424"/>
        <v>张飞专属武器-魂珠-8 8级</v>
      </c>
      <c r="FL804" s="116">
        <f t="shared" si="425"/>
        <v>8</v>
      </c>
      <c r="FM804" s="116">
        <f t="shared" si="426"/>
        <v>8</v>
      </c>
      <c r="FN804" s="116" t="str">
        <f t="shared" si="417"/>
        <v>金币</v>
      </c>
      <c r="FO804" s="116">
        <f t="shared" si="418"/>
        <v>15000</v>
      </c>
      <c r="FP804" s="116" t="str">
        <f t="shared" si="419"/>
        <v>专属强化石4</v>
      </c>
      <c r="FQ804" s="116">
        <f t="shared" si="420"/>
        <v>30</v>
      </c>
      <c r="FR804" s="116" t="str">
        <f t="shared" si="421"/>
        <v/>
      </c>
      <c r="FS804" s="116" t="str">
        <f t="shared" si="422"/>
        <v/>
      </c>
      <c r="FT804" s="116">
        <f t="shared" si="427"/>
        <v>0.02</v>
      </c>
      <c r="FU804" s="116">
        <f t="shared" si="428"/>
        <v>1</v>
      </c>
      <c r="FV804" s="116">
        <f t="shared" si="429"/>
        <v>86</v>
      </c>
      <c r="FW804" s="116">
        <f t="shared" si="430"/>
        <v>0</v>
      </c>
      <c r="FX804" s="116">
        <f t="shared" si="431"/>
        <v>1</v>
      </c>
      <c r="FY804" s="116">
        <f t="shared" si="432"/>
        <v>20</v>
      </c>
      <c r="FZ804" s="116">
        <f t="shared" si="433"/>
        <v>8.6999999999999994E-3</v>
      </c>
      <c r="GA804" s="116">
        <f t="shared" si="434"/>
        <v>1</v>
      </c>
      <c r="GB804" s="116">
        <f t="shared" si="435"/>
        <v>40</v>
      </c>
      <c r="GC804" s="116">
        <f t="shared" si="436"/>
        <v>3.4700000000000002E-2</v>
      </c>
      <c r="GD804" s="116">
        <f t="shared" si="437"/>
        <v>1</v>
      </c>
      <c r="GE804" s="116">
        <f t="shared" si="438"/>
        <v>86</v>
      </c>
    </row>
    <row r="805" spans="164:187" ht="16.5" x14ac:dyDescent="0.2">
      <c r="FH805" s="116">
        <v>800</v>
      </c>
      <c r="FI805" s="116">
        <f t="shared" si="423"/>
        <v>72</v>
      </c>
      <c r="FJ805" s="116">
        <f t="shared" si="416"/>
        <v>10</v>
      </c>
      <c r="FK805" s="116" t="str">
        <f t="shared" si="424"/>
        <v>张飞专属武器-魂珠-8 9级</v>
      </c>
      <c r="FL805" s="116">
        <f t="shared" si="425"/>
        <v>8</v>
      </c>
      <c r="FM805" s="116">
        <f t="shared" si="426"/>
        <v>9</v>
      </c>
      <c r="FN805" s="116" t="str">
        <f t="shared" si="417"/>
        <v>金币</v>
      </c>
      <c r="FO805" s="116">
        <f t="shared" si="418"/>
        <v>16000</v>
      </c>
      <c r="FP805" s="116" t="str">
        <f t="shared" si="419"/>
        <v>专属强化石4</v>
      </c>
      <c r="FQ805" s="116">
        <f t="shared" si="420"/>
        <v>30</v>
      </c>
      <c r="FR805" s="116" t="str">
        <f t="shared" si="421"/>
        <v/>
      </c>
      <c r="FS805" s="116" t="str">
        <f t="shared" si="422"/>
        <v/>
      </c>
      <c r="FT805" s="116">
        <f t="shared" si="427"/>
        <v>0.01</v>
      </c>
      <c r="FU805" s="116">
        <f t="shared" si="428"/>
        <v>1</v>
      </c>
      <c r="FV805" s="116">
        <f t="shared" si="429"/>
        <v>140</v>
      </c>
      <c r="FW805" s="116">
        <f t="shared" si="430"/>
        <v>0</v>
      </c>
      <c r="FX805" s="116">
        <f t="shared" si="431"/>
        <v>1</v>
      </c>
      <c r="FY805" s="116">
        <f t="shared" si="432"/>
        <v>33</v>
      </c>
      <c r="FZ805" s="116">
        <f t="shared" si="433"/>
        <v>5.4000000000000003E-3</v>
      </c>
      <c r="GA805" s="116">
        <f t="shared" si="434"/>
        <v>1</v>
      </c>
      <c r="GB805" s="116">
        <f t="shared" si="435"/>
        <v>65</v>
      </c>
      <c r="GC805" s="116">
        <f t="shared" si="436"/>
        <v>2.1499999999999998E-2</v>
      </c>
      <c r="GD805" s="116">
        <f t="shared" si="437"/>
        <v>1</v>
      </c>
      <c r="GE805" s="116">
        <f t="shared" si="438"/>
        <v>140</v>
      </c>
    </row>
    <row r="806" spans="164:187" ht="16.5" x14ac:dyDescent="0.2">
      <c r="FH806" s="116">
        <v>801</v>
      </c>
      <c r="FI806" s="116">
        <f t="shared" si="423"/>
        <v>0</v>
      </c>
      <c r="FJ806" s="116">
        <f t="shared" si="416"/>
        <v>11</v>
      </c>
      <c r="FK806" s="116" t="str">
        <f t="shared" si="424"/>
        <v>夏侯惇专属武器-魂珠-1 0级</v>
      </c>
      <c r="FL806" s="116">
        <f t="shared" si="425"/>
        <v>1</v>
      </c>
      <c r="FM806" s="116">
        <f t="shared" si="426"/>
        <v>0</v>
      </c>
      <c r="FN806" s="116" t="str">
        <f t="shared" si="417"/>
        <v/>
      </c>
      <c r="FO806" s="116" t="str">
        <f t="shared" si="418"/>
        <v/>
      </c>
      <c r="FP806" s="116" t="str">
        <f t="shared" si="419"/>
        <v/>
      </c>
      <c r="FQ806" s="116" t="str">
        <f t="shared" si="420"/>
        <v/>
      </c>
      <c r="FR806" s="116" t="str">
        <f t="shared" si="421"/>
        <v/>
      </c>
      <c r="FS806" s="116" t="str">
        <f t="shared" si="422"/>
        <v/>
      </c>
      <c r="FT806" s="116" t="str">
        <f t="shared" si="427"/>
        <v/>
      </c>
      <c r="FU806" s="116" t="str">
        <f t="shared" si="428"/>
        <v/>
      </c>
      <c r="FV806" s="116" t="str">
        <f t="shared" si="429"/>
        <v/>
      </c>
      <c r="FW806" s="116" t="str">
        <f t="shared" si="430"/>
        <v/>
      </c>
      <c r="FX806" s="116" t="str">
        <f t="shared" si="431"/>
        <v/>
      </c>
      <c r="FY806" s="116" t="str">
        <f t="shared" si="432"/>
        <v/>
      </c>
      <c r="FZ806" s="116" t="str">
        <f t="shared" si="433"/>
        <v/>
      </c>
      <c r="GA806" s="116" t="str">
        <f t="shared" si="434"/>
        <v/>
      </c>
      <c r="GB806" s="116" t="str">
        <f t="shared" si="435"/>
        <v/>
      </c>
      <c r="GC806" s="116" t="str">
        <f t="shared" si="436"/>
        <v/>
      </c>
      <c r="GD806" s="116" t="str">
        <f t="shared" si="437"/>
        <v/>
      </c>
      <c r="GE806" s="116" t="str">
        <f t="shared" si="438"/>
        <v/>
      </c>
    </row>
    <row r="807" spans="164:187" ht="16.5" x14ac:dyDescent="0.2">
      <c r="FH807" s="116">
        <v>802</v>
      </c>
      <c r="FI807" s="116">
        <f t="shared" si="423"/>
        <v>1</v>
      </c>
      <c r="FJ807" s="116">
        <f t="shared" si="416"/>
        <v>11</v>
      </c>
      <c r="FK807" s="116" t="str">
        <f t="shared" si="424"/>
        <v>夏侯惇专属武器-魂珠-1 1级</v>
      </c>
      <c r="FL807" s="116">
        <f t="shared" si="425"/>
        <v>1</v>
      </c>
      <c r="FM807" s="116">
        <f t="shared" si="426"/>
        <v>1</v>
      </c>
      <c r="FN807" s="116" t="str">
        <f t="shared" si="417"/>
        <v>金币</v>
      </c>
      <c r="FO807" s="116">
        <f t="shared" si="418"/>
        <v>1000</v>
      </c>
      <c r="FP807" s="116" t="str">
        <f t="shared" si="419"/>
        <v>专属强化石1</v>
      </c>
      <c r="FQ807" s="116">
        <f t="shared" si="420"/>
        <v>1</v>
      </c>
      <c r="FR807" s="116" t="str">
        <f t="shared" si="421"/>
        <v/>
      </c>
      <c r="FS807" s="116" t="str">
        <f t="shared" si="422"/>
        <v/>
      </c>
      <c r="FT807" s="116">
        <f t="shared" si="427"/>
        <v>0.24</v>
      </c>
      <c r="FU807" s="116">
        <f t="shared" si="428"/>
        <v>1</v>
      </c>
      <c r="FV807" s="116">
        <f t="shared" si="429"/>
        <v>6</v>
      </c>
      <c r="FW807" s="116">
        <f t="shared" si="430"/>
        <v>0</v>
      </c>
      <c r="FX807" s="116">
        <f t="shared" si="431"/>
        <v>1</v>
      </c>
      <c r="FY807" s="116">
        <f t="shared" si="432"/>
        <v>1</v>
      </c>
      <c r="FZ807" s="116">
        <f t="shared" si="433"/>
        <v>0.11990000000000001</v>
      </c>
      <c r="GA807" s="116">
        <f t="shared" si="434"/>
        <v>1</v>
      </c>
      <c r="GB807" s="116">
        <f t="shared" si="435"/>
        <v>3</v>
      </c>
      <c r="GC807" s="116">
        <f t="shared" si="436"/>
        <v>0.47960000000000003</v>
      </c>
      <c r="GD807" s="116">
        <f t="shared" si="437"/>
        <v>1</v>
      </c>
      <c r="GE807" s="116">
        <f t="shared" si="438"/>
        <v>6</v>
      </c>
    </row>
    <row r="808" spans="164:187" ht="16.5" x14ac:dyDescent="0.2">
      <c r="FH808" s="116">
        <v>803</v>
      </c>
      <c r="FI808" s="116">
        <f t="shared" si="423"/>
        <v>2</v>
      </c>
      <c r="FJ808" s="116">
        <f t="shared" si="416"/>
        <v>11</v>
      </c>
      <c r="FK808" s="116" t="str">
        <f t="shared" si="424"/>
        <v>夏侯惇专属武器-魂珠-1 2级</v>
      </c>
      <c r="FL808" s="116">
        <f t="shared" si="425"/>
        <v>1</v>
      </c>
      <c r="FM808" s="116">
        <f t="shared" si="426"/>
        <v>2</v>
      </c>
      <c r="FN808" s="116" t="str">
        <f t="shared" si="417"/>
        <v>金币</v>
      </c>
      <c r="FO808" s="116">
        <f t="shared" si="418"/>
        <v>2000</v>
      </c>
      <c r="FP808" s="116" t="str">
        <f t="shared" si="419"/>
        <v>专属强化石1</v>
      </c>
      <c r="FQ808" s="116">
        <f t="shared" si="420"/>
        <v>2</v>
      </c>
      <c r="FR808" s="116" t="str">
        <f t="shared" si="421"/>
        <v/>
      </c>
      <c r="FS808" s="116" t="str">
        <f t="shared" si="422"/>
        <v/>
      </c>
      <c r="FT808" s="116">
        <f t="shared" si="427"/>
        <v>0.24</v>
      </c>
      <c r="FU808" s="116">
        <f t="shared" si="428"/>
        <v>1</v>
      </c>
      <c r="FV808" s="116">
        <f t="shared" si="429"/>
        <v>6</v>
      </c>
      <c r="FW808" s="116">
        <f t="shared" si="430"/>
        <v>0</v>
      </c>
      <c r="FX808" s="116">
        <f t="shared" si="431"/>
        <v>1</v>
      </c>
      <c r="FY808" s="116">
        <f t="shared" si="432"/>
        <v>1</v>
      </c>
      <c r="FZ808" s="116">
        <f t="shared" si="433"/>
        <v>0.11990000000000001</v>
      </c>
      <c r="GA808" s="116">
        <f t="shared" si="434"/>
        <v>1</v>
      </c>
      <c r="GB808" s="116">
        <f t="shared" si="435"/>
        <v>3</v>
      </c>
      <c r="GC808" s="116">
        <f t="shared" si="436"/>
        <v>0.47960000000000003</v>
      </c>
      <c r="GD808" s="116">
        <f t="shared" si="437"/>
        <v>1</v>
      </c>
      <c r="GE808" s="116">
        <f t="shared" si="438"/>
        <v>6</v>
      </c>
    </row>
    <row r="809" spans="164:187" ht="16.5" x14ac:dyDescent="0.2">
      <c r="FH809" s="116">
        <v>804</v>
      </c>
      <c r="FI809" s="116">
        <f t="shared" si="423"/>
        <v>3</v>
      </c>
      <c r="FJ809" s="116">
        <f t="shared" si="416"/>
        <v>11</v>
      </c>
      <c r="FK809" s="116" t="str">
        <f t="shared" si="424"/>
        <v>夏侯惇专属武器-魂珠-1 3级</v>
      </c>
      <c r="FL809" s="116">
        <f t="shared" si="425"/>
        <v>1</v>
      </c>
      <c r="FM809" s="116">
        <f t="shared" si="426"/>
        <v>3</v>
      </c>
      <c r="FN809" s="116" t="str">
        <f t="shared" si="417"/>
        <v>金币</v>
      </c>
      <c r="FO809" s="116">
        <f t="shared" si="418"/>
        <v>3000</v>
      </c>
      <c r="FP809" s="116" t="str">
        <f t="shared" si="419"/>
        <v>专属强化石1</v>
      </c>
      <c r="FQ809" s="116">
        <f t="shared" si="420"/>
        <v>3</v>
      </c>
      <c r="FR809" s="116" t="str">
        <f t="shared" si="421"/>
        <v/>
      </c>
      <c r="FS809" s="116" t="str">
        <f t="shared" si="422"/>
        <v/>
      </c>
      <c r="FT809" s="116">
        <f t="shared" si="427"/>
        <v>0.24</v>
      </c>
      <c r="FU809" s="116">
        <f t="shared" si="428"/>
        <v>1</v>
      </c>
      <c r="FV809" s="116">
        <f t="shared" si="429"/>
        <v>6</v>
      </c>
      <c r="FW809" s="116">
        <f t="shared" si="430"/>
        <v>0</v>
      </c>
      <c r="FX809" s="116">
        <f t="shared" si="431"/>
        <v>1</v>
      </c>
      <c r="FY809" s="116">
        <f t="shared" si="432"/>
        <v>1</v>
      </c>
      <c r="FZ809" s="116">
        <f t="shared" si="433"/>
        <v>0.11990000000000001</v>
      </c>
      <c r="GA809" s="116">
        <f t="shared" si="434"/>
        <v>1</v>
      </c>
      <c r="GB809" s="116">
        <f t="shared" si="435"/>
        <v>3</v>
      </c>
      <c r="GC809" s="116">
        <f t="shared" si="436"/>
        <v>0.47960000000000003</v>
      </c>
      <c r="GD809" s="116">
        <f t="shared" si="437"/>
        <v>1</v>
      </c>
      <c r="GE809" s="116">
        <f t="shared" si="438"/>
        <v>6</v>
      </c>
    </row>
    <row r="810" spans="164:187" ht="16.5" x14ac:dyDescent="0.2">
      <c r="FH810" s="116">
        <v>805</v>
      </c>
      <c r="FI810" s="116">
        <f t="shared" si="423"/>
        <v>4</v>
      </c>
      <c r="FJ810" s="116">
        <f t="shared" si="416"/>
        <v>11</v>
      </c>
      <c r="FK810" s="116" t="str">
        <f t="shared" si="424"/>
        <v>夏侯惇专属武器-魂珠-1 4级</v>
      </c>
      <c r="FL810" s="116">
        <f t="shared" si="425"/>
        <v>1</v>
      </c>
      <c r="FM810" s="116">
        <f t="shared" si="426"/>
        <v>4</v>
      </c>
      <c r="FN810" s="116" t="str">
        <f t="shared" si="417"/>
        <v>金币</v>
      </c>
      <c r="FO810" s="116">
        <f t="shared" si="418"/>
        <v>4000</v>
      </c>
      <c r="FP810" s="116" t="str">
        <f t="shared" si="419"/>
        <v>专属强化石1</v>
      </c>
      <c r="FQ810" s="116">
        <f t="shared" si="420"/>
        <v>4</v>
      </c>
      <c r="FR810" s="116" t="str">
        <f t="shared" si="421"/>
        <v/>
      </c>
      <c r="FS810" s="116" t="str">
        <f t="shared" si="422"/>
        <v/>
      </c>
      <c r="FT810" s="116">
        <f t="shared" si="427"/>
        <v>0.19</v>
      </c>
      <c r="FU810" s="116">
        <f t="shared" si="428"/>
        <v>1</v>
      </c>
      <c r="FV810" s="116">
        <f t="shared" si="429"/>
        <v>8</v>
      </c>
      <c r="FW810" s="116">
        <f t="shared" si="430"/>
        <v>0</v>
      </c>
      <c r="FX810" s="116">
        <f t="shared" si="431"/>
        <v>1</v>
      </c>
      <c r="FY810" s="116">
        <f t="shared" si="432"/>
        <v>2</v>
      </c>
      <c r="FZ810" s="116">
        <f t="shared" si="433"/>
        <v>9.5899999999999999E-2</v>
      </c>
      <c r="GA810" s="116">
        <f t="shared" si="434"/>
        <v>1</v>
      </c>
      <c r="GB810" s="116">
        <f t="shared" si="435"/>
        <v>4</v>
      </c>
      <c r="GC810" s="116">
        <f t="shared" si="436"/>
        <v>0.38369999999999999</v>
      </c>
      <c r="GD810" s="116">
        <f t="shared" si="437"/>
        <v>1</v>
      </c>
      <c r="GE810" s="116">
        <f t="shared" si="438"/>
        <v>8</v>
      </c>
    </row>
    <row r="811" spans="164:187" ht="16.5" x14ac:dyDescent="0.2">
      <c r="FH811" s="116">
        <v>806</v>
      </c>
      <c r="FI811" s="116">
        <f t="shared" si="423"/>
        <v>5</v>
      </c>
      <c r="FJ811" s="116">
        <f t="shared" si="416"/>
        <v>11</v>
      </c>
      <c r="FK811" s="116" t="str">
        <f t="shared" si="424"/>
        <v>夏侯惇专属武器-魂珠-1 5级</v>
      </c>
      <c r="FL811" s="116">
        <f t="shared" si="425"/>
        <v>1</v>
      </c>
      <c r="FM811" s="116">
        <f t="shared" si="426"/>
        <v>5</v>
      </c>
      <c r="FN811" s="116" t="str">
        <f t="shared" si="417"/>
        <v>金币</v>
      </c>
      <c r="FO811" s="116">
        <f t="shared" si="418"/>
        <v>5000</v>
      </c>
      <c r="FP811" s="116" t="str">
        <f t="shared" si="419"/>
        <v>专属强化石1</v>
      </c>
      <c r="FQ811" s="116">
        <f t="shared" si="420"/>
        <v>5</v>
      </c>
      <c r="FR811" s="116" t="str">
        <f t="shared" si="421"/>
        <v/>
      </c>
      <c r="FS811" s="116" t="str">
        <f t="shared" si="422"/>
        <v/>
      </c>
      <c r="FT811" s="116">
        <f t="shared" si="427"/>
        <v>0.15</v>
      </c>
      <c r="FU811" s="116">
        <f t="shared" si="428"/>
        <v>1</v>
      </c>
      <c r="FV811" s="116">
        <f t="shared" si="429"/>
        <v>10</v>
      </c>
      <c r="FW811" s="116">
        <f t="shared" si="430"/>
        <v>0</v>
      </c>
      <c r="FX811" s="116">
        <f t="shared" si="431"/>
        <v>1</v>
      </c>
      <c r="FY811" s="116">
        <f t="shared" si="432"/>
        <v>2</v>
      </c>
      <c r="FZ811" s="116">
        <f t="shared" si="433"/>
        <v>7.4899999999999994E-2</v>
      </c>
      <c r="GA811" s="116">
        <f t="shared" si="434"/>
        <v>1</v>
      </c>
      <c r="GB811" s="116">
        <f t="shared" si="435"/>
        <v>5</v>
      </c>
      <c r="GC811" s="116">
        <f t="shared" si="436"/>
        <v>0.29980000000000001</v>
      </c>
      <c r="GD811" s="116">
        <f t="shared" si="437"/>
        <v>1</v>
      </c>
      <c r="GE811" s="116">
        <f t="shared" si="438"/>
        <v>10</v>
      </c>
    </row>
    <row r="812" spans="164:187" ht="16.5" x14ac:dyDescent="0.2">
      <c r="FH812" s="116">
        <v>807</v>
      </c>
      <c r="FI812" s="116">
        <f t="shared" si="423"/>
        <v>6</v>
      </c>
      <c r="FJ812" s="116">
        <f t="shared" si="416"/>
        <v>11</v>
      </c>
      <c r="FK812" s="116" t="str">
        <f t="shared" si="424"/>
        <v>夏侯惇专属武器-魂珠-1 6级</v>
      </c>
      <c r="FL812" s="116">
        <f t="shared" si="425"/>
        <v>1</v>
      </c>
      <c r="FM812" s="116">
        <f t="shared" si="426"/>
        <v>6</v>
      </c>
      <c r="FN812" s="116" t="str">
        <f t="shared" si="417"/>
        <v>金币</v>
      </c>
      <c r="FO812" s="116">
        <f t="shared" si="418"/>
        <v>6000</v>
      </c>
      <c r="FP812" s="116" t="str">
        <f t="shared" si="419"/>
        <v>专属强化石1</v>
      </c>
      <c r="FQ812" s="116">
        <f t="shared" si="420"/>
        <v>6</v>
      </c>
      <c r="FR812" s="116" t="str">
        <f t="shared" si="421"/>
        <v/>
      </c>
      <c r="FS812" s="116" t="str">
        <f t="shared" si="422"/>
        <v/>
      </c>
      <c r="FT812" s="116">
        <f t="shared" si="427"/>
        <v>0.11</v>
      </c>
      <c r="FU812" s="116">
        <f t="shared" si="428"/>
        <v>1</v>
      </c>
      <c r="FV812" s="116">
        <f t="shared" si="429"/>
        <v>14</v>
      </c>
      <c r="FW812" s="116">
        <f t="shared" si="430"/>
        <v>0</v>
      </c>
      <c r="FX812" s="116">
        <f t="shared" si="431"/>
        <v>1</v>
      </c>
      <c r="FY812" s="116">
        <f t="shared" si="432"/>
        <v>3</v>
      </c>
      <c r="FZ812" s="116">
        <f t="shared" si="433"/>
        <v>5.5300000000000002E-2</v>
      </c>
      <c r="GA812" s="116">
        <f t="shared" si="434"/>
        <v>1</v>
      </c>
      <c r="GB812" s="116">
        <f t="shared" si="435"/>
        <v>6</v>
      </c>
      <c r="GC812" s="116">
        <f t="shared" si="436"/>
        <v>0.22140000000000001</v>
      </c>
      <c r="GD812" s="116">
        <f t="shared" si="437"/>
        <v>1</v>
      </c>
      <c r="GE812" s="116">
        <f t="shared" si="438"/>
        <v>14</v>
      </c>
    </row>
    <row r="813" spans="164:187" ht="16.5" x14ac:dyDescent="0.2">
      <c r="FH813" s="116">
        <v>808</v>
      </c>
      <c r="FI813" s="116">
        <f t="shared" si="423"/>
        <v>7</v>
      </c>
      <c r="FJ813" s="116">
        <f t="shared" si="416"/>
        <v>11</v>
      </c>
      <c r="FK813" s="116" t="str">
        <f t="shared" si="424"/>
        <v>夏侯惇专属武器-魂珠-1 7级</v>
      </c>
      <c r="FL813" s="116">
        <f t="shared" si="425"/>
        <v>1</v>
      </c>
      <c r="FM813" s="116">
        <f t="shared" si="426"/>
        <v>7</v>
      </c>
      <c r="FN813" s="116" t="str">
        <f t="shared" si="417"/>
        <v>金币</v>
      </c>
      <c r="FO813" s="116">
        <f t="shared" si="418"/>
        <v>7000</v>
      </c>
      <c r="FP813" s="116" t="str">
        <f t="shared" si="419"/>
        <v>专属强化石1</v>
      </c>
      <c r="FQ813" s="116">
        <f t="shared" si="420"/>
        <v>7</v>
      </c>
      <c r="FR813" s="116" t="str">
        <f t="shared" si="421"/>
        <v/>
      </c>
      <c r="FS813" s="116" t="str">
        <f t="shared" si="422"/>
        <v/>
      </c>
      <c r="FT813" s="116">
        <f t="shared" si="427"/>
        <v>0.08</v>
      </c>
      <c r="FU813" s="116">
        <f t="shared" si="428"/>
        <v>1</v>
      </c>
      <c r="FV813" s="116">
        <f t="shared" si="429"/>
        <v>19</v>
      </c>
      <c r="FW813" s="116">
        <f t="shared" si="430"/>
        <v>0</v>
      </c>
      <c r="FX813" s="116">
        <f t="shared" si="431"/>
        <v>1</v>
      </c>
      <c r="FY813" s="116">
        <f t="shared" si="432"/>
        <v>4</v>
      </c>
      <c r="FZ813" s="116">
        <f t="shared" si="433"/>
        <v>0.04</v>
      </c>
      <c r="GA813" s="116">
        <f t="shared" si="434"/>
        <v>1</v>
      </c>
      <c r="GB813" s="116">
        <f t="shared" si="435"/>
        <v>9</v>
      </c>
      <c r="GC813" s="116">
        <f t="shared" si="436"/>
        <v>0.15989999999999999</v>
      </c>
      <c r="GD813" s="116">
        <f t="shared" si="437"/>
        <v>1</v>
      </c>
      <c r="GE813" s="116">
        <f t="shared" si="438"/>
        <v>19</v>
      </c>
    </row>
    <row r="814" spans="164:187" ht="16.5" x14ac:dyDescent="0.2">
      <c r="FH814" s="116">
        <v>809</v>
      </c>
      <c r="FI814" s="116">
        <f t="shared" si="423"/>
        <v>8</v>
      </c>
      <c r="FJ814" s="116">
        <f t="shared" si="416"/>
        <v>11</v>
      </c>
      <c r="FK814" s="116" t="str">
        <f t="shared" si="424"/>
        <v>夏侯惇专属武器-魂珠-1 8级</v>
      </c>
      <c r="FL814" s="116">
        <f t="shared" si="425"/>
        <v>1</v>
      </c>
      <c r="FM814" s="116">
        <f t="shared" si="426"/>
        <v>8</v>
      </c>
      <c r="FN814" s="116" t="str">
        <f t="shared" si="417"/>
        <v>金币</v>
      </c>
      <c r="FO814" s="116">
        <f t="shared" si="418"/>
        <v>8000</v>
      </c>
      <c r="FP814" s="116" t="str">
        <f t="shared" si="419"/>
        <v>专属强化石1</v>
      </c>
      <c r="FQ814" s="116">
        <f t="shared" si="420"/>
        <v>8</v>
      </c>
      <c r="FR814" s="116" t="str">
        <f t="shared" si="421"/>
        <v/>
      </c>
      <c r="FS814" s="116" t="str">
        <f t="shared" si="422"/>
        <v/>
      </c>
      <c r="FT814" s="116">
        <f t="shared" si="427"/>
        <v>0.06</v>
      </c>
      <c r="FU814" s="116">
        <f t="shared" si="428"/>
        <v>1</v>
      </c>
      <c r="FV814" s="116">
        <f t="shared" si="429"/>
        <v>27</v>
      </c>
      <c r="FW814" s="116">
        <f t="shared" si="430"/>
        <v>0</v>
      </c>
      <c r="FX814" s="116">
        <f t="shared" si="431"/>
        <v>1</v>
      </c>
      <c r="FY814" s="116">
        <f t="shared" si="432"/>
        <v>6</v>
      </c>
      <c r="FZ814" s="116">
        <f t="shared" si="433"/>
        <v>2.8199999999999999E-2</v>
      </c>
      <c r="GA814" s="116">
        <f t="shared" si="434"/>
        <v>1</v>
      </c>
      <c r="GB814" s="116">
        <f t="shared" si="435"/>
        <v>12</v>
      </c>
      <c r="GC814" s="116">
        <f t="shared" si="436"/>
        <v>0.1128</v>
      </c>
      <c r="GD814" s="116">
        <f t="shared" si="437"/>
        <v>1</v>
      </c>
      <c r="GE814" s="116">
        <f t="shared" si="438"/>
        <v>27</v>
      </c>
    </row>
    <row r="815" spans="164:187" ht="16.5" x14ac:dyDescent="0.2">
      <c r="FH815" s="116">
        <v>810</v>
      </c>
      <c r="FI815" s="116">
        <f t="shared" si="423"/>
        <v>9</v>
      </c>
      <c r="FJ815" s="116">
        <f t="shared" si="416"/>
        <v>11</v>
      </c>
      <c r="FK815" s="116" t="str">
        <f t="shared" si="424"/>
        <v>夏侯惇专属武器-魂珠-1 9级</v>
      </c>
      <c r="FL815" s="116">
        <f t="shared" si="425"/>
        <v>1</v>
      </c>
      <c r="FM815" s="116">
        <f t="shared" si="426"/>
        <v>9</v>
      </c>
      <c r="FN815" s="116" t="str">
        <f t="shared" si="417"/>
        <v>金币</v>
      </c>
      <c r="FO815" s="116">
        <f t="shared" si="418"/>
        <v>9000</v>
      </c>
      <c r="FP815" s="116" t="str">
        <f t="shared" si="419"/>
        <v>专属强化石1</v>
      </c>
      <c r="FQ815" s="116">
        <f t="shared" si="420"/>
        <v>10</v>
      </c>
      <c r="FR815" s="116" t="str">
        <f t="shared" si="421"/>
        <v/>
      </c>
      <c r="FS815" s="116" t="str">
        <f t="shared" si="422"/>
        <v/>
      </c>
      <c r="FT815" s="116">
        <f t="shared" si="427"/>
        <v>0.04</v>
      </c>
      <c r="FU815" s="116">
        <f t="shared" si="428"/>
        <v>1</v>
      </c>
      <c r="FV815" s="116">
        <f t="shared" si="429"/>
        <v>34</v>
      </c>
      <c r="FW815" s="116">
        <f t="shared" si="430"/>
        <v>0</v>
      </c>
      <c r="FX815" s="116">
        <f t="shared" si="431"/>
        <v>1</v>
      </c>
      <c r="FY815" s="116">
        <f t="shared" si="432"/>
        <v>8</v>
      </c>
      <c r="FZ815" s="116">
        <f t="shared" si="433"/>
        <v>2.18E-2</v>
      </c>
      <c r="GA815" s="116">
        <f t="shared" si="434"/>
        <v>1</v>
      </c>
      <c r="GB815" s="116">
        <f t="shared" si="435"/>
        <v>16</v>
      </c>
      <c r="GC815" s="116">
        <f t="shared" si="436"/>
        <v>8.72E-2</v>
      </c>
      <c r="GD815" s="116">
        <f t="shared" si="437"/>
        <v>1</v>
      </c>
      <c r="GE815" s="116">
        <f t="shared" si="438"/>
        <v>34</v>
      </c>
    </row>
    <row r="816" spans="164:187" ht="16.5" x14ac:dyDescent="0.2">
      <c r="FH816" s="116">
        <v>811</v>
      </c>
      <c r="FI816" s="116">
        <f t="shared" si="423"/>
        <v>0</v>
      </c>
      <c r="FJ816" s="116">
        <f t="shared" si="416"/>
        <v>11</v>
      </c>
      <c r="FK816" s="116" t="str">
        <f t="shared" si="424"/>
        <v>夏侯惇专属武器-魂珠-2 0级</v>
      </c>
      <c r="FL816" s="116">
        <f t="shared" si="425"/>
        <v>2</v>
      </c>
      <c r="FM816" s="116">
        <f t="shared" si="426"/>
        <v>0</v>
      </c>
      <c r="FN816" s="116" t="str">
        <f t="shared" si="417"/>
        <v/>
      </c>
      <c r="FO816" s="116" t="str">
        <f t="shared" si="418"/>
        <v/>
      </c>
      <c r="FP816" s="116" t="str">
        <f t="shared" si="419"/>
        <v/>
      </c>
      <c r="FQ816" s="116" t="str">
        <f t="shared" si="420"/>
        <v/>
      </c>
      <c r="FR816" s="116" t="str">
        <f t="shared" si="421"/>
        <v/>
      </c>
      <c r="FS816" s="116" t="str">
        <f t="shared" si="422"/>
        <v/>
      </c>
      <c r="FT816" s="116" t="str">
        <f t="shared" si="427"/>
        <v/>
      </c>
      <c r="FU816" s="116" t="str">
        <f t="shared" si="428"/>
        <v/>
      </c>
      <c r="FV816" s="116" t="str">
        <f t="shared" si="429"/>
        <v/>
      </c>
      <c r="FW816" s="116" t="str">
        <f t="shared" si="430"/>
        <v/>
      </c>
      <c r="FX816" s="116" t="str">
        <f t="shared" si="431"/>
        <v/>
      </c>
      <c r="FY816" s="116" t="str">
        <f t="shared" si="432"/>
        <v/>
      </c>
      <c r="FZ816" s="116" t="str">
        <f t="shared" si="433"/>
        <v/>
      </c>
      <c r="GA816" s="116" t="str">
        <f t="shared" si="434"/>
        <v/>
      </c>
      <c r="GB816" s="116" t="str">
        <f t="shared" si="435"/>
        <v/>
      </c>
      <c r="GC816" s="116" t="str">
        <f t="shared" si="436"/>
        <v/>
      </c>
      <c r="GD816" s="116" t="str">
        <f t="shared" si="437"/>
        <v/>
      </c>
      <c r="GE816" s="116" t="str">
        <f t="shared" si="438"/>
        <v/>
      </c>
    </row>
    <row r="817" spans="164:187" ht="16.5" x14ac:dyDescent="0.2">
      <c r="FH817" s="116">
        <v>812</v>
      </c>
      <c r="FI817" s="116">
        <f t="shared" si="423"/>
        <v>10</v>
      </c>
      <c r="FJ817" s="116">
        <f t="shared" si="416"/>
        <v>11</v>
      </c>
      <c r="FK817" s="116" t="str">
        <f t="shared" si="424"/>
        <v>夏侯惇专属武器-魂珠-2 1级</v>
      </c>
      <c r="FL817" s="116">
        <f t="shared" si="425"/>
        <v>2</v>
      </c>
      <c r="FM817" s="116">
        <f t="shared" si="426"/>
        <v>1</v>
      </c>
      <c r="FN817" s="116" t="str">
        <f t="shared" si="417"/>
        <v>金币</v>
      </c>
      <c r="FO817" s="116">
        <f t="shared" si="418"/>
        <v>2000</v>
      </c>
      <c r="FP817" s="116" t="str">
        <f t="shared" si="419"/>
        <v>专属强化石1</v>
      </c>
      <c r="FQ817" s="116">
        <f t="shared" si="420"/>
        <v>3</v>
      </c>
      <c r="FR817" s="116" t="str">
        <f t="shared" si="421"/>
        <v>专属强化石2</v>
      </c>
      <c r="FS817" s="116">
        <f t="shared" si="422"/>
        <v>1</v>
      </c>
      <c r="FT817" s="116">
        <f t="shared" si="427"/>
        <v>0.28999999999999998</v>
      </c>
      <c r="FU817" s="116">
        <f t="shared" si="428"/>
        <v>1</v>
      </c>
      <c r="FV817" s="116">
        <f t="shared" si="429"/>
        <v>5</v>
      </c>
      <c r="FW817" s="116">
        <f t="shared" si="430"/>
        <v>0</v>
      </c>
      <c r="FX817" s="116">
        <f t="shared" si="431"/>
        <v>1</v>
      </c>
      <c r="FY817" s="116">
        <f t="shared" si="432"/>
        <v>1</v>
      </c>
      <c r="FZ817" s="116">
        <f t="shared" si="433"/>
        <v>0.14480000000000001</v>
      </c>
      <c r="GA817" s="116">
        <f t="shared" si="434"/>
        <v>1</v>
      </c>
      <c r="GB817" s="116">
        <f t="shared" si="435"/>
        <v>2</v>
      </c>
      <c r="GC817" s="116">
        <f t="shared" si="436"/>
        <v>0.57920000000000005</v>
      </c>
      <c r="GD817" s="116">
        <f t="shared" si="437"/>
        <v>1</v>
      </c>
      <c r="GE817" s="116">
        <f t="shared" si="438"/>
        <v>5</v>
      </c>
    </row>
    <row r="818" spans="164:187" ht="16.5" x14ac:dyDescent="0.2">
      <c r="FH818" s="116">
        <v>813</v>
      </c>
      <c r="FI818" s="116">
        <f t="shared" si="423"/>
        <v>11</v>
      </c>
      <c r="FJ818" s="116">
        <f t="shared" si="416"/>
        <v>11</v>
      </c>
      <c r="FK818" s="116" t="str">
        <f t="shared" si="424"/>
        <v>夏侯惇专属武器-魂珠-2 2级</v>
      </c>
      <c r="FL818" s="116">
        <f t="shared" si="425"/>
        <v>2</v>
      </c>
      <c r="FM818" s="116">
        <f t="shared" si="426"/>
        <v>2</v>
      </c>
      <c r="FN818" s="116" t="str">
        <f t="shared" si="417"/>
        <v>金币</v>
      </c>
      <c r="FO818" s="116">
        <f t="shared" si="418"/>
        <v>3000</v>
      </c>
      <c r="FP818" s="116" t="str">
        <f t="shared" si="419"/>
        <v>专属强化石1</v>
      </c>
      <c r="FQ818" s="116">
        <f t="shared" si="420"/>
        <v>3</v>
      </c>
      <c r="FR818" s="116" t="str">
        <f t="shared" si="421"/>
        <v>专属强化石2</v>
      </c>
      <c r="FS818" s="116">
        <f t="shared" si="422"/>
        <v>1</v>
      </c>
      <c r="FT818" s="116">
        <f t="shared" si="427"/>
        <v>0.14000000000000001</v>
      </c>
      <c r="FU818" s="116">
        <f t="shared" si="428"/>
        <v>1</v>
      </c>
      <c r="FV818" s="116">
        <f t="shared" si="429"/>
        <v>10</v>
      </c>
      <c r="FW818" s="116">
        <f t="shared" si="430"/>
        <v>0</v>
      </c>
      <c r="FX818" s="116">
        <f t="shared" si="431"/>
        <v>1</v>
      </c>
      <c r="FY818" s="116">
        <f t="shared" si="432"/>
        <v>2</v>
      </c>
      <c r="FZ818" s="116">
        <f t="shared" si="433"/>
        <v>7.2400000000000006E-2</v>
      </c>
      <c r="GA818" s="116">
        <f t="shared" si="434"/>
        <v>1</v>
      </c>
      <c r="GB818" s="116">
        <f t="shared" si="435"/>
        <v>5</v>
      </c>
      <c r="GC818" s="116">
        <f t="shared" si="436"/>
        <v>0.28960000000000002</v>
      </c>
      <c r="GD818" s="116">
        <f t="shared" si="437"/>
        <v>1</v>
      </c>
      <c r="GE818" s="116">
        <f t="shared" si="438"/>
        <v>10</v>
      </c>
    </row>
    <row r="819" spans="164:187" ht="16.5" x14ac:dyDescent="0.2">
      <c r="FH819" s="116">
        <v>814</v>
      </c>
      <c r="FI819" s="116">
        <f t="shared" si="423"/>
        <v>12</v>
      </c>
      <c r="FJ819" s="116">
        <f t="shared" si="416"/>
        <v>11</v>
      </c>
      <c r="FK819" s="116" t="str">
        <f t="shared" si="424"/>
        <v>夏侯惇专属武器-魂珠-2 3级</v>
      </c>
      <c r="FL819" s="116">
        <f t="shared" si="425"/>
        <v>2</v>
      </c>
      <c r="FM819" s="116">
        <f t="shared" si="426"/>
        <v>3</v>
      </c>
      <c r="FN819" s="116" t="str">
        <f t="shared" si="417"/>
        <v>金币</v>
      </c>
      <c r="FO819" s="116">
        <f t="shared" si="418"/>
        <v>4000</v>
      </c>
      <c r="FP819" s="116" t="str">
        <f t="shared" si="419"/>
        <v>专属强化石1</v>
      </c>
      <c r="FQ819" s="116">
        <f t="shared" si="420"/>
        <v>6</v>
      </c>
      <c r="FR819" s="116" t="str">
        <f t="shared" si="421"/>
        <v>专属强化石2</v>
      </c>
      <c r="FS819" s="116">
        <f t="shared" si="422"/>
        <v>2</v>
      </c>
      <c r="FT819" s="116">
        <f t="shared" si="427"/>
        <v>0.19</v>
      </c>
      <c r="FU819" s="116">
        <f t="shared" si="428"/>
        <v>1</v>
      </c>
      <c r="FV819" s="116">
        <f t="shared" si="429"/>
        <v>8</v>
      </c>
      <c r="FW819" s="116">
        <f t="shared" si="430"/>
        <v>0</v>
      </c>
      <c r="FX819" s="116">
        <f t="shared" si="431"/>
        <v>1</v>
      </c>
      <c r="FY819" s="116">
        <f t="shared" si="432"/>
        <v>2</v>
      </c>
      <c r="FZ819" s="116">
        <f t="shared" si="433"/>
        <v>9.6500000000000002E-2</v>
      </c>
      <c r="GA819" s="116">
        <f t="shared" si="434"/>
        <v>1</v>
      </c>
      <c r="GB819" s="116">
        <f t="shared" si="435"/>
        <v>4</v>
      </c>
      <c r="GC819" s="116">
        <f t="shared" si="436"/>
        <v>0.3861</v>
      </c>
      <c r="GD819" s="116">
        <f t="shared" si="437"/>
        <v>1</v>
      </c>
      <c r="GE819" s="116">
        <f t="shared" si="438"/>
        <v>8</v>
      </c>
    </row>
    <row r="820" spans="164:187" ht="16.5" x14ac:dyDescent="0.2">
      <c r="FH820" s="116">
        <v>815</v>
      </c>
      <c r="FI820" s="116">
        <f t="shared" si="423"/>
        <v>13</v>
      </c>
      <c r="FJ820" s="116">
        <f t="shared" si="416"/>
        <v>11</v>
      </c>
      <c r="FK820" s="116" t="str">
        <f t="shared" si="424"/>
        <v>夏侯惇专属武器-魂珠-2 4级</v>
      </c>
      <c r="FL820" s="116">
        <f t="shared" si="425"/>
        <v>2</v>
      </c>
      <c r="FM820" s="116">
        <f t="shared" si="426"/>
        <v>4</v>
      </c>
      <c r="FN820" s="116" t="str">
        <f t="shared" si="417"/>
        <v>金币</v>
      </c>
      <c r="FO820" s="116">
        <f t="shared" si="418"/>
        <v>5000</v>
      </c>
      <c r="FP820" s="116" t="str">
        <f t="shared" si="419"/>
        <v>专属强化石1</v>
      </c>
      <c r="FQ820" s="116">
        <f t="shared" si="420"/>
        <v>6</v>
      </c>
      <c r="FR820" s="116" t="str">
        <f t="shared" si="421"/>
        <v>专属强化石2</v>
      </c>
      <c r="FS820" s="116">
        <f t="shared" si="422"/>
        <v>2</v>
      </c>
      <c r="FT820" s="116">
        <f t="shared" si="427"/>
        <v>0.12</v>
      </c>
      <c r="FU820" s="116">
        <f t="shared" si="428"/>
        <v>1</v>
      </c>
      <c r="FV820" s="116">
        <f t="shared" si="429"/>
        <v>13</v>
      </c>
      <c r="FW820" s="116">
        <f t="shared" si="430"/>
        <v>0</v>
      </c>
      <c r="FX820" s="116">
        <f t="shared" si="431"/>
        <v>1</v>
      </c>
      <c r="FY820" s="116">
        <f t="shared" si="432"/>
        <v>3</v>
      </c>
      <c r="FZ820" s="116">
        <f t="shared" si="433"/>
        <v>5.79E-2</v>
      </c>
      <c r="GA820" s="116">
        <f t="shared" si="434"/>
        <v>1</v>
      </c>
      <c r="GB820" s="116">
        <f t="shared" si="435"/>
        <v>6</v>
      </c>
      <c r="GC820" s="116">
        <f t="shared" si="436"/>
        <v>0.23169999999999999</v>
      </c>
      <c r="GD820" s="116">
        <f t="shared" si="437"/>
        <v>1</v>
      </c>
      <c r="GE820" s="116">
        <f t="shared" si="438"/>
        <v>13</v>
      </c>
    </row>
    <row r="821" spans="164:187" ht="16.5" x14ac:dyDescent="0.2">
      <c r="FH821" s="116">
        <v>816</v>
      </c>
      <c r="FI821" s="116">
        <f t="shared" si="423"/>
        <v>14</v>
      </c>
      <c r="FJ821" s="116">
        <f t="shared" si="416"/>
        <v>11</v>
      </c>
      <c r="FK821" s="116" t="str">
        <f t="shared" si="424"/>
        <v>夏侯惇专属武器-魂珠-2 5级</v>
      </c>
      <c r="FL821" s="116">
        <f t="shared" si="425"/>
        <v>2</v>
      </c>
      <c r="FM821" s="116">
        <f t="shared" si="426"/>
        <v>5</v>
      </c>
      <c r="FN821" s="116" t="str">
        <f t="shared" si="417"/>
        <v>金币</v>
      </c>
      <c r="FO821" s="116">
        <f t="shared" si="418"/>
        <v>6000</v>
      </c>
      <c r="FP821" s="116" t="str">
        <f t="shared" si="419"/>
        <v>专属强化石1</v>
      </c>
      <c r="FQ821" s="116">
        <f t="shared" si="420"/>
        <v>9</v>
      </c>
      <c r="FR821" s="116" t="str">
        <f t="shared" si="421"/>
        <v>专属强化石2</v>
      </c>
      <c r="FS821" s="116">
        <f t="shared" si="422"/>
        <v>3</v>
      </c>
      <c r="FT821" s="116">
        <f t="shared" si="427"/>
        <v>0.11</v>
      </c>
      <c r="FU821" s="116">
        <f t="shared" si="428"/>
        <v>1</v>
      </c>
      <c r="FV821" s="116">
        <f t="shared" si="429"/>
        <v>14</v>
      </c>
      <c r="FW821" s="116">
        <f t="shared" si="430"/>
        <v>0</v>
      </c>
      <c r="FX821" s="116">
        <f t="shared" si="431"/>
        <v>1</v>
      </c>
      <c r="FY821" s="116">
        <f t="shared" si="432"/>
        <v>3</v>
      </c>
      <c r="FZ821" s="116">
        <f t="shared" si="433"/>
        <v>5.4300000000000001E-2</v>
      </c>
      <c r="GA821" s="116">
        <f t="shared" si="434"/>
        <v>1</v>
      </c>
      <c r="GB821" s="116">
        <f t="shared" si="435"/>
        <v>6</v>
      </c>
      <c r="GC821" s="116">
        <f t="shared" si="436"/>
        <v>0.2172</v>
      </c>
      <c r="GD821" s="116">
        <f t="shared" si="437"/>
        <v>1</v>
      </c>
      <c r="GE821" s="116">
        <f t="shared" si="438"/>
        <v>14</v>
      </c>
    </row>
    <row r="822" spans="164:187" ht="16.5" x14ac:dyDescent="0.2">
      <c r="FH822" s="116">
        <v>817</v>
      </c>
      <c r="FI822" s="116">
        <f t="shared" si="423"/>
        <v>15</v>
      </c>
      <c r="FJ822" s="116">
        <f t="shared" si="416"/>
        <v>11</v>
      </c>
      <c r="FK822" s="116" t="str">
        <f t="shared" si="424"/>
        <v>夏侯惇专属武器-魂珠-2 6级</v>
      </c>
      <c r="FL822" s="116">
        <f t="shared" si="425"/>
        <v>2</v>
      </c>
      <c r="FM822" s="116">
        <f t="shared" si="426"/>
        <v>6</v>
      </c>
      <c r="FN822" s="116" t="str">
        <f t="shared" si="417"/>
        <v>金币</v>
      </c>
      <c r="FO822" s="116">
        <f t="shared" si="418"/>
        <v>7000</v>
      </c>
      <c r="FP822" s="116" t="str">
        <f t="shared" si="419"/>
        <v>专属强化石1</v>
      </c>
      <c r="FQ822" s="116">
        <f t="shared" si="420"/>
        <v>12</v>
      </c>
      <c r="FR822" s="116" t="str">
        <f t="shared" si="421"/>
        <v>专属强化石2</v>
      </c>
      <c r="FS822" s="116">
        <f t="shared" si="422"/>
        <v>4</v>
      </c>
      <c r="FT822" s="116">
        <f t="shared" si="427"/>
        <v>0.09</v>
      </c>
      <c r="FU822" s="116">
        <f t="shared" si="428"/>
        <v>1</v>
      </c>
      <c r="FV822" s="116">
        <f t="shared" si="429"/>
        <v>17</v>
      </c>
      <c r="FW822" s="116">
        <f t="shared" si="430"/>
        <v>0</v>
      </c>
      <c r="FX822" s="116">
        <f t="shared" si="431"/>
        <v>1</v>
      </c>
      <c r="FY822" s="116">
        <f t="shared" si="432"/>
        <v>4</v>
      </c>
      <c r="FZ822" s="116">
        <f t="shared" si="433"/>
        <v>4.4600000000000001E-2</v>
      </c>
      <c r="GA822" s="116">
        <f t="shared" si="434"/>
        <v>1</v>
      </c>
      <c r="GB822" s="116">
        <f t="shared" si="435"/>
        <v>8</v>
      </c>
      <c r="GC822" s="116">
        <f t="shared" si="436"/>
        <v>0.1782</v>
      </c>
      <c r="GD822" s="116">
        <f t="shared" si="437"/>
        <v>1</v>
      </c>
      <c r="GE822" s="116">
        <f t="shared" si="438"/>
        <v>17</v>
      </c>
    </row>
    <row r="823" spans="164:187" ht="16.5" x14ac:dyDescent="0.2">
      <c r="FH823" s="116">
        <v>818</v>
      </c>
      <c r="FI823" s="116">
        <f t="shared" si="423"/>
        <v>16</v>
      </c>
      <c r="FJ823" s="116">
        <f t="shared" si="416"/>
        <v>11</v>
      </c>
      <c r="FK823" s="116" t="str">
        <f t="shared" si="424"/>
        <v>夏侯惇专属武器-魂珠-2 7级</v>
      </c>
      <c r="FL823" s="116">
        <f t="shared" si="425"/>
        <v>2</v>
      </c>
      <c r="FM823" s="116">
        <f t="shared" si="426"/>
        <v>7</v>
      </c>
      <c r="FN823" s="116" t="str">
        <f t="shared" si="417"/>
        <v>金币</v>
      </c>
      <c r="FO823" s="116">
        <f t="shared" si="418"/>
        <v>8000</v>
      </c>
      <c r="FP823" s="116" t="str">
        <f t="shared" si="419"/>
        <v>专属强化石1</v>
      </c>
      <c r="FQ823" s="116">
        <f t="shared" si="420"/>
        <v>15</v>
      </c>
      <c r="FR823" s="116" t="str">
        <f t="shared" si="421"/>
        <v>专属强化石2</v>
      </c>
      <c r="FS823" s="116">
        <f t="shared" si="422"/>
        <v>5</v>
      </c>
      <c r="FT823" s="116">
        <f t="shared" si="427"/>
        <v>7.0000000000000007E-2</v>
      </c>
      <c r="FU823" s="116">
        <f t="shared" si="428"/>
        <v>1</v>
      </c>
      <c r="FV823" s="116">
        <f t="shared" si="429"/>
        <v>22</v>
      </c>
      <c r="FW823" s="116">
        <f t="shared" si="430"/>
        <v>0</v>
      </c>
      <c r="FX823" s="116">
        <f t="shared" si="431"/>
        <v>1</v>
      </c>
      <c r="FY823" s="116">
        <f t="shared" si="432"/>
        <v>5</v>
      </c>
      <c r="FZ823" s="116">
        <f t="shared" si="433"/>
        <v>3.4500000000000003E-2</v>
      </c>
      <c r="GA823" s="116">
        <f t="shared" si="434"/>
        <v>1</v>
      </c>
      <c r="GB823" s="116">
        <f t="shared" si="435"/>
        <v>10</v>
      </c>
      <c r="GC823" s="116">
        <f t="shared" si="436"/>
        <v>0.13789999999999999</v>
      </c>
      <c r="GD823" s="116">
        <f t="shared" si="437"/>
        <v>1</v>
      </c>
      <c r="GE823" s="116">
        <f t="shared" si="438"/>
        <v>22</v>
      </c>
    </row>
    <row r="824" spans="164:187" ht="16.5" x14ac:dyDescent="0.2">
      <c r="FH824" s="116">
        <v>819</v>
      </c>
      <c r="FI824" s="116">
        <f t="shared" si="423"/>
        <v>17</v>
      </c>
      <c r="FJ824" s="116">
        <f t="shared" si="416"/>
        <v>11</v>
      </c>
      <c r="FK824" s="116" t="str">
        <f t="shared" si="424"/>
        <v>夏侯惇专属武器-魂珠-2 8级</v>
      </c>
      <c r="FL824" s="116">
        <f t="shared" si="425"/>
        <v>2</v>
      </c>
      <c r="FM824" s="116">
        <f t="shared" si="426"/>
        <v>8</v>
      </c>
      <c r="FN824" s="116" t="str">
        <f t="shared" si="417"/>
        <v>金币</v>
      </c>
      <c r="FO824" s="116">
        <f t="shared" si="418"/>
        <v>9000</v>
      </c>
      <c r="FP824" s="116" t="str">
        <f t="shared" si="419"/>
        <v>专属强化石1</v>
      </c>
      <c r="FQ824" s="116">
        <f t="shared" si="420"/>
        <v>18</v>
      </c>
      <c r="FR824" s="116" t="str">
        <f t="shared" si="421"/>
        <v>专属强化石2</v>
      </c>
      <c r="FS824" s="116">
        <f t="shared" si="422"/>
        <v>6</v>
      </c>
      <c r="FT824" s="116">
        <f t="shared" si="427"/>
        <v>0.05</v>
      </c>
      <c r="FU824" s="116">
        <f t="shared" si="428"/>
        <v>1</v>
      </c>
      <c r="FV824" s="116">
        <f t="shared" si="429"/>
        <v>29</v>
      </c>
      <c r="FW824" s="116">
        <f t="shared" si="430"/>
        <v>0</v>
      </c>
      <c r="FX824" s="116">
        <f t="shared" si="431"/>
        <v>1</v>
      </c>
      <c r="FY824" s="116">
        <f t="shared" si="432"/>
        <v>7</v>
      </c>
      <c r="FZ824" s="116">
        <f t="shared" si="433"/>
        <v>2.5600000000000001E-2</v>
      </c>
      <c r="GA824" s="116">
        <f t="shared" si="434"/>
        <v>1</v>
      </c>
      <c r="GB824" s="116">
        <f t="shared" si="435"/>
        <v>14</v>
      </c>
      <c r="GC824" s="116">
        <f t="shared" si="436"/>
        <v>0.1022</v>
      </c>
      <c r="GD824" s="116">
        <f t="shared" si="437"/>
        <v>1</v>
      </c>
      <c r="GE824" s="116">
        <f t="shared" si="438"/>
        <v>29</v>
      </c>
    </row>
    <row r="825" spans="164:187" ht="16.5" x14ac:dyDescent="0.2">
      <c r="FH825" s="116">
        <v>820</v>
      </c>
      <c r="FI825" s="116">
        <f t="shared" si="423"/>
        <v>18</v>
      </c>
      <c r="FJ825" s="116">
        <f t="shared" si="416"/>
        <v>11</v>
      </c>
      <c r="FK825" s="116" t="str">
        <f t="shared" si="424"/>
        <v>夏侯惇专属武器-魂珠-2 9级</v>
      </c>
      <c r="FL825" s="116">
        <f t="shared" si="425"/>
        <v>2</v>
      </c>
      <c r="FM825" s="116">
        <f t="shared" si="426"/>
        <v>9</v>
      </c>
      <c r="FN825" s="116" t="str">
        <f t="shared" si="417"/>
        <v>金币</v>
      </c>
      <c r="FO825" s="116">
        <f t="shared" si="418"/>
        <v>10000</v>
      </c>
      <c r="FP825" s="116" t="str">
        <f t="shared" si="419"/>
        <v>专属强化石1</v>
      </c>
      <c r="FQ825" s="116">
        <f t="shared" si="420"/>
        <v>24</v>
      </c>
      <c r="FR825" s="116" t="str">
        <f t="shared" si="421"/>
        <v>专属强化石2</v>
      </c>
      <c r="FS825" s="116">
        <f t="shared" si="422"/>
        <v>8</v>
      </c>
      <c r="FT825" s="116">
        <f t="shared" si="427"/>
        <v>0.04</v>
      </c>
      <c r="FU825" s="116">
        <f t="shared" si="428"/>
        <v>1</v>
      </c>
      <c r="FV825" s="116">
        <f t="shared" si="429"/>
        <v>36</v>
      </c>
      <c r="FW825" s="116">
        <f t="shared" si="430"/>
        <v>0</v>
      </c>
      <c r="FX825" s="116">
        <f t="shared" si="431"/>
        <v>1</v>
      </c>
      <c r="FY825" s="116">
        <f t="shared" si="432"/>
        <v>8</v>
      </c>
      <c r="FZ825" s="116">
        <f t="shared" si="433"/>
        <v>2.1100000000000001E-2</v>
      </c>
      <c r="GA825" s="116">
        <f t="shared" si="434"/>
        <v>1</v>
      </c>
      <c r="GB825" s="116">
        <f t="shared" si="435"/>
        <v>17</v>
      </c>
      <c r="GC825" s="116">
        <f t="shared" si="436"/>
        <v>8.4199999999999997E-2</v>
      </c>
      <c r="GD825" s="116">
        <f t="shared" si="437"/>
        <v>1</v>
      </c>
      <c r="GE825" s="116">
        <f t="shared" si="438"/>
        <v>36</v>
      </c>
    </row>
    <row r="826" spans="164:187" ht="16.5" x14ac:dyDescent="0.2">
      <c r="FH826" s="116">
        <v>821</v>
      </c>
      <c r="FI826" s="116">
        <f t="shared" si="423"/>
        <v>0</v>
      </c>
      <c r="FJ826" s="116">
        <f t="shared" si="416"/>
        <v>11</v>
      </c>
      <c r="FK826" s="116" t="str">
        <f t="shared" si="424"/>
        <v>夏侯惇专属武器-魂珠-3 0级</v>
      </c>
      <c r="FL826" s="116">
        <f t="shared" si="425"/>
        <v>3</v>
      </c>
      <c r="FM826" s="116">
        <f t="shared" si="426"/>
        <v>0</v>
      </c>
      <c r="FN826" s="116" t="str">
        <f t="shared" si="417"/>
        <v/>
      </c>
      <c r="FO826" s="116" t="str">
        <f t="shared" si="418"/>
        <v/>
      </c>
      <c r="FP826" s="116" t="str">
        <f t="shared" si="419"/>
        <v/>
      </c>
      <c r="FQ826" s="116" t="str">
        <f t="shared" si="420"/>
        <v/>
      </c>
      <c r="FR826" s="116" t="str">
        <f t="shared" si="421"/>
        <v/>
      </c>
      <c r="FS826" s="116" t="str">
        <f t="shared" si="422"/>
        <v/>
      </c>
      <c r="FT826" s="116" t="str">
        <f t="shared" si="427"/>
        <v/>
      </c>
      <c r="FU826" s="116" t="str">
        <f t="shared" si="428"/>
        <v/>
      </c>
      <c r="FV826" s="116" t="str">
        <f t="shared" si="429"/>
        <v/>
      </c>
      <c r="FW826" s="116" t="str">
        <f t="shared" si="430"/>
        <v/>
      </c>
      <c r="FX826" s="116" t="str">
        <f t="shared" si="431"/>
        <v/>
      </c>
      <c r="FY826" s="116" t="str">
        <f t="shared" si="432"/>
        <v/>
      </c>
      <c r="FZ826" s="116" t="str">
        <f t="shared" si="433"/>
        <v/>
      </c>
      <c r="GA826" s="116" t="str">
        <f t="shared" si="434"/>
        <v/>
      </c>
      <c r="GB826" s="116" t="str">
        <f t="shared" si="435"/>
        <v/>
      </c>
      <c r="GC826" s="116" t="str">
        <f t="shared" si="436"/>
        <v/>
      </c>
      <c r="GD826" s="116" t="str">
        <f t="shared" si="437"/>
        <v/>
      </c>
      <c r="GE826" s="116" t="str">
        <f t="shared" si="438"/>
        <v/>
      </c>
    </row>
    <row r="827" spans="164:187" ht="16.5" x14ac:dyDescent="0.2">
      <c r="FH827" s="116">
        <v>822</v>
      </c>
      <c r="FI827" s="116">
        <f t="shared" si="423"/>
        <v>19</v>
      </c>
      <c r="FJ827" s="116">
        <f t="shared" si="416"/>
        <v>11</v>
      </c>
      <c r="FK827" s="116" t="str">
        <f t="shared" si="424"/>
        <v>夏侯惇专属武器-魂珠-3 1级</v>
      </c>
      <c r="FL827" s="116">
        <f t="shared" si="425"/>
        <v>3</v>
      </c>
      <c r="FM827" s="116">
        <f t="shared" si="426"/>
        <v>1</v>
      </c>
      <c r="FN827" s="116" t="str">
        <f t="shared" si="417"/>
        <v>金币</v>
      </c>
      <c r="FO827" s="116">
        <f t="shared" si="418"/>
        <v>3000</v>
      </c>
      <c r="FP827" s="116" t="str">
        <f t="shared" si="419"/>
        <v>专属强化石1</v>
      </c>
      <c r="FQ827" s="116">
        <f t="shared" si="420"/>
        <v>4</v>
      </c>
      <c r="FR827" s="116" t="str">
        <f t="shared" si="421"/>
        <v>专属强化石2</v>
      </c>
      <c r="FS827" s="116">
        <f t="shared" si="422"/>
        <v>2</v>
      </c>
      <c r="FT827" s="116">
        <f t="shared" si="427"/>
        <v>0.23</v>
      </c>
      <c r="FU827" s="116">
        <f t="shared" si="428"/>
        <v>1</v>
      </c>
      <c r="FV827" s="116">
        <f t="shared" si="429"/>
        <v>6</v>
      </c>
      <c r="FW827" s="116">
        <f t="shared" si="430"/>
        <v>0</v>
      </c>
      <c r="FX827" s="116">
        <f t="shared" si="431"/>
        <v>1</v>
      </c>
      <c r="FY827" s="116">
        <f t="shared" si="432"/>
        <v>2</v>
      </c>
      <c r="FZ827" s="116">
        <f t="shared" si="433"/>
        <v>0.1158</v>
      </c>
      <c r="GA827" s="116">
        <f t="shared" si="434"/>
        <v>1</v>
      </c>
      <c r="GB827" s="116">
        <f t="shared" si="435"/>
        <v>3</v>
      </c>
      <c r="GC827" s="116">
        <f t="shared" si="436"/>
        <v>0.46329999999999999</v>
      </c>
      <c r="GD827" s="116">
        <f t="shared" si="437"/>
        <v>1</v>
      </c>
      <c r="GE827" s="116">
        <f t="shared" si="438"/>
        <v>6</v>
      </c>
    </row>
    <row r="828" spans="164:187" ht="16.5" x14ac:dyDescent="0.2">
      <c r="FH828" s="116">
        <v>823</v>
      </c>
      <c r="FI828" s="116">
        <f t="shared" si="423"/>
        <v>20</v>
      </c>
      <c r="FJ828" s="116">
        <f t="shared" si="416"/>
        <v>11</v>
      </c>
      <c r="FK828" s="116" t="str">
        <f t="shared" si="424"/>
        <v>夏侯惇专属武器-魂珠-3 2级</v>
      </c>
      <c r="FL828" s="116">
        <f t="shared" si="425"/>
        <v>3</v>
      </c>
      <c r="FM828" s="116">
        <f t="shared" si="426"/>
        <v>2</v>
      </c>
      <c r="FN828" s="116" t="str">
        <f t="shared" si="417"/>
        <v>金币</v>
      </c>
      <c r="FO828" s="116">
        <f t="shared" si="418"/>
        <v>4000</v>
      </c>
      <c r="FP828" s="116" t="str">
        <f t="shared" si="419"/>
        <v>专属强化石1</v>
      </c>
      <c r="FQ828" s="116">
        <f t="shared" si="420"/>
        <v>4</v>
      </c>
      <c r="FR828" s="116" t="str">
        <f t="shared" si="421"/>
        <v>专属强化石2</v>
      </c>
      <c r="FS828" s="116">
        <f t="shared" si="422"/>
        <v>2</v>
      </c>
      <c r="FT828" s="116">
        <f t="shared" si="427"/>
        <v>0.12</v>
      </c>
      <c r="FU828" s="116">
        <f t="shared" si="428"/>
        <v>1</v>
      </c>
      <c r="FV828" s="116">
        <f t="shared" si="429"/>
        <v>13</v>
      </c>
      <c r="FW828" s="116">
        <f t="shared" si="430"/>
        <v>0</v>
      </c>
      <c r="FX828" s="116">
        <f t="shared" si="431"/>
        <v>1</v>
      </c>
      <c r="FY828" s="116">
        <f t="shared" si="432"/>
        <v>3</v>
      </c>
      <c r="FZ828" s="116">
        <f t="shared" si="433"/>
        <v>5.79E-2</v>
      </c>
      <c r="GA828" s="116">
        <f t="shared" si="434"/>
        <v>1</v>
      </c>
      <c r="GB828" s="116">
        <f t="shared" si="435"/>
        <v>6</v>
      </c>
      <c r="GC828" s="116">
        <f t="shared" si="436"/>
        <v>0.23169999999999999</v>
      </c>
      <c r="GD828" s="116">
        <f t="shared" si="437"/>
        <v>1</v>
      </c>
      <c r="GE828" s="116">
        <f t="shared" si="438"/>
        <v>13</v>
      </c>
    </row>
    <row r="829" spans="164:187" ht="16.5" x14ac:dyDescent="0.2">
      <c r="FH829" s="116">
        <v>824</v>
      </c>
      <c r="FI829" s="116">
        <f t="shared" si="423"/>
        <v>21</v>
      </c>
      <c r="FJ829" s="116">
        <f t="shared" si="416"/>
        <v>11</v>
      </c>
      <c r="FK829" s="116" t="str">
        <f t="shared" si="424"/>
        <v>夏侯惇专属武器-魂珠-3 3级</v>
      </c>
      <c r="FL829" s="116">
        <f t="shared" si="425"/>
        <v>3</v>
      </c>
      <c r="FM829" s="116">
        <f t="shared" si="426"/>
        <v>3</v>
      </c>
      <c r="FN829" s="116" t="str">
        <f t="shared" si="417"/>
        <v>金币</v>
      </c>
      <c r="FO829" s="116">
        <f t="shared" si="418"/>
        <v>5000</v>
      </c>
      <c r="FP829" s="116" t="str">
        <f t="shared" si="419"/>
        <v>专属强化石1</v>
      </c>
      <c r="FQ829" s="116">
        <f t="shared" si="420"/>
        <v>6</v>
      </c>
      <c r="FR829" s="116" t="str">
        <f t="shared" si="421"/>
        <v>专属强化石2</v>
      </c>
      <c r="FS829" s="116">
        <f t="shared" si="422"/>
        <v>3</v>
      </c>
      <c r="FT829" s="116">
        <f t="shared" si="427"/>
        <v>0.12</v>
      </c>
      <c r="FU829" s="116">
        <f t="shared" si="428"/>
        <v>1</v>
      </c>
      <c r="FV829" s="116">
        <f t="shared" si="429"/>
        <v>13</v>
      </c>
      <c r="FW829" s="116">
        <f t="shared" si="430"/>
        <v>0</v>
      </c>
      <c r="FX829" s="116">
        <f t="shared" si="431"/>
        <v>1</v>
      </c>
      <c r="FY829" s="116">
        <f t="shared" si="432"/>
        <v>3</v>
      </c>
      <c r="FZ829" s="116">
        <f t="shared" si="433"/>
        <v>5.79E-2</v>
      </c>
      <c r="GA829" s="116">
        <f t="shared" si="434"/>
        <v>1</v>
      </c>
      <c r="GB829" s="116">
        <f t="shared" si="435"/>
        <v>6</v>
      </c>
      <c r="GC829" s="116">
        <f t="shared" si="436"/>
        <v>0.23169999999999999</v>
      </c>
      <c r="GD829" s="116">
        <f t="shared" si="437"/>
        <v>1</v>
      </c>
      <c r="GE829" s="116">
        <f t="shared" si="438"/>
        <v>13</v>
      </c>
    </row>
    <row r="830" spans="164:187" ht="16.5" x14ac:dyDescent="0.2">
      <c r="FH830" s="116">
        <v>825</v>
      </c>
      <c r="FI830" s="116">
        <f t="shared" si="423"/>
        <v>22</v>
      </c>
      <c r="FJ830" s="116">
        <f t="shared" si="416"/>
        <v>11</v>
      </c>
      <c r="FK830" s="116" t="str">
        <f t="shared" si="424"/>
        <v>夏侯惇专属武器-魂珠-3 4级</v>
      </c>
      <c r="FL830" s="116">
        <f t="shared" si="425"/>
        <v>3</v>
      </c>
      <c r="FM830" s="116">
        <f t="shared" si="426"/>
        <v>4</v>
      </c>
      <c r="FN830" s="116" t="str">
        <f t="shared" si="417"/>
        <v>金币</v>
      </c>
      <c r="FO830" s="116">
        <f t="shared" si="418"/>
        <v>6000</v>
      </c>
      <c r="FP830" s="116" t="str">
        <f t="shared" si="419"/>
        <v>专属强化石1</v>
      </c>
      <c r="FQ830" s="116">
        <f t="shared" si="420"/>
        <v>6</v>
      </c>
      <c r="FR830" s="116" t="str">
        <f t="shared" si="421"/>
        <v>专属强化石2</v>
      </c>
      <c r="FS830" s="116">
        <f t="shared" si="422"/>
        <v>3</v>
      </c>
      <c r="FT830" s="116">
        <f t="shared" si="427"/>
        <v>7.0000000000000007E-2</v>
      </c>
      <c r="FU830" s="116">
        <f t="shared" si="428"/>
        <v>1</v>
      </c>
      <c r="FV830" s="116">
        <f t="shared" si="429"/>
        <v>22</v>
      </c>
      <c r="FW830" s="116">
        <f t="shared" si="430"/>
        <v>0</v>
      </c>
      <c r="FX830" s="116">
        <f t="shared" si="431"/>
        <v>1</v>
      </c>
      <c r="FY830" s="116">
        <f t="shared" si="432"/>
        <v>5</v>
      </c>
      <c r="FZ830" s="116">
        <f t="shared" si="433"/>
        <v>3.4700000000000002E-2</v>
      </c>
      <c r="GA830" s="116">
        <f t="shared" si="434"/>
        <v>1</v>
      </c>
      <c r="GB830" s="116">
        <f t="shared" si="435"/>
        <v>10</v>
      </c>
      <c r="GC830" s="116">
        <f t="shared" si="436"/>
        <v>0.13900000000000001</v>
      </c>
      <c r="GD830" s="116">
        <f t="shared" si="437"/>
        <v>1</v>
      </c>
      <c r="GE830" s="116">
        <f t="shared" si="438"/>
        <v>22</v>
      </c>
    </row>
    <row r="831" spans="164:187" ht="16.5" x14ac:dyDescent="0.2">
      <c r="FH831" s="116">
        <v>826</v>
      </c>
      <c r="FI831" s="116">
        <f t="shared" si="423"/>
        <v>23</v>
      </c>
      <c r="FJ831" s="116">
        <f t="shared" si="416"/>
        <v>11</v>
      </c>
      <c r="FK831" s="116" t="str">
        <f t="shared" si="424"/>
        <v>夏侯惇专属武器-魂珠-3 5级</v>
      </c>
      <c r="FL831" s="116">
        <f t="shared" si="425"/>
        <v>3</v>
      </c>
      <c r="FM831" s="116">
        <f t="shared" si="426"/>
        <v>5</v>
      </c>
      <c r="FN831" s="116" t="str">
        <f t="shared" si="417"/>
        <v>金币</v>
      </c>
      <c r="FO831" s="116">
        <f t="shared" si="418"/>
        <v>7000</v>
      </c>
      <c r="FP831" s="116" t="str">
        <f t="shared" si="419"/>
        <v>专属强化石1</v>
      </c>
      <c r="FQ831" s="116">
        <f t="shared" si="420"/>
        <v>8</v>
      </c>
      <c r="FR831" s="116" t="str">
        <f t="shared" si="421"/>
        <v>专属强化石2</v>
      </c>
      <c r="FS831" s="116">
        <f t="shared" si="422"/>
        <v>4</v>
      </c>
      <c r="FT831" s="116">
        <f t="shared" si="427"/>
        <v>0.06</v>
      </c>
      <c r="FU831" s="116">
        <f t="shared" si="428"/>
        <v>1</v>
      </c>
      <c r="FV831" s="116">
        <f t="shared" si="429"/>
        <v>26</v>
      </c>
      <c r="FW831" s="116">
        <f t="shared" si="430"/>
        <v>0</v>
      </c>
      <c r="FX831" s="116">
        <f t="shared" si="431"/>
        <v>1</v>
      </c>
      <c r="FY831" s="116">
        <f t="shared" si="432"/>
        <v>6</v>
      </c>
      <c r="FZ831" s="116">
        <f t="shared" si="433"/>
        <v>2.9000000000000001E-2</v>
      </c>
      <c r="GA831" s="116">
        <f t="shared" si="434"/>
        <v>1</v>
      </c>
      <c r="GB831" s="116">
        <f t="shared" si="435"/>
        <v>12</v>
      </c>
      <c r="GC831" s="116">
        <f t="shared" si="436"/>
        <v>0.1158</v>
      </c>
      <c r="GD831" s="116">
        <f t="shared" si="437"/>
        <v>1</v>
      </c>
      <c r="GE831" s="116">
        <f t="shared" si="438"/>
        <v>26</v>
      </c>
    </row>
    <row r="832" spans="164:187" ht="16.5" x14ac:dyDescent="0.2">
      <c r="FH832" s="116">
        <v>827</v>
      </c>
      <c r="FI832" s="116">
        <f t="shared" si="423"/>
        <v>24</v>
      </c>
      <c r="FJ832" s="116">
        <f t="shared" si="416"/>
        <v>11</v>
      </c>
      <c r="FK832" s="116" t="str">
        <f t="shared" si="424"/>
        <v>夏侯惇专属武器-魂珠-3 6级</v>
      </c>
      <c r="FL832" s="116">
        <f t="shared" si="425"/>
        <v>3</v>
      </c>
      <c r="FM832" s="116">
        <f t="shared" si="426"/>
        <v>6</v>
      </c>
      <c r="FN832" s="116" t="str">
        <f t="shared" si="417"/>
        <v>金币</v>
      </c>
      <c r="FO832" s="116">
        <f t="shared" si="418"/>
        <v>8000</v>
      </c>
      <c r="FP832" s="116" t="str">
        <f t="shared" si="419"/>
        <v>专属强化石1</v>
      </c>
      <c r="FQ832" s="116">
        <f t="shared" si="420"/>
        <v>10</v>
      </c>
      <c r="FR832" s="116" t="str">
        <f t="shared" si="421"/>
        <v>专属强化石2</v>
      </c>
      <c r="FS832" s="116">
        <f t="shared" si="422"/>
        <v>5</v>
      </c>
      <c r="FT832" s="116">
        <f t="shared" si="427"/>
        <v>0.04</v>
      </c>
      <c r="FU832" s="116">
        <f t="shared" si="428"/>
        <v>1</v>
      </c>
      <c r="FV832" s="116">
        <f t="shared" si="429"/>
        <v>34</v>
      </c>
      <c r="FW832" s="116">
        <f t="shared" si="430"/>
        <v>0</v>
      </c>
      <c r="FX832" s="116">
        <f t="shared" si="431"/>
        <v>1</v>
      </c>
      <c r="FY832" s="116">
        <f t="shared" si="432"/>
        <v>8</v>
      </c>
      <c r="FZ832" s="116">
        <f t="shared" si="433"/>
        <v>2.23E-2</v>
      </c>
      <c r="GA832" s="116">
        <f t="shared" si="434"/>
        <v>1</v>
      </c>
      <c r="GB832" s="116">
        <f t="shared" si="435"/>
        <v>16</v>
      </c>
      <c r="GC832" s="116">
        <f t="shared" si="436"/>
        <v>8.9099999999999999E-2</v>
      </c>
      <c r="GD832" s="116">
        <f t="shared" si="437"/>
        <v>1</v>
      </c>
      <c r="GE832" s="116">
        <f t="shared" si="438"/>
        <v>34</v>
      </c>
    </row>
    <row r="833" spans="164:187" ht="16.5" x14ac:dyDescent="0.2">
      <c r="FH833" s="116">
        <v>828</v>
      </c>
      <c r="FI833" s="116">
        <f t="shared" si="423"/>
        <v>25</v>
      </c>
      <c r="FJ833" s="116">
        <f t="shared" si="416"/>
        <v>11</v>
      </c>
      <c r="FK833" s="116" t="str">
        <f t="shared" si="424"/>
        <v>夏侯惇专属武器-魂珠-3 7级</v>
      </c>
      <c r="FL833" s="116">
        <f t="shared" si="425"/>
        <v>3</v>
      </c>
      <c r="FM833" s="116">
        <f t="shared" si="426"/>
        <v>7</v>
      </c>
      <c r="FN833" s="116" t="str">
        <f t="shared" si="417"/>
        <v>金币</v>
      </c>
      <c r="FO833" s="116">
        <f t="shared" si="418"/>
        <v>9000</v>
      </c>
      <c r="FP833" s="116" t="str">
        <f t="shared" si="419"/>
        <v>专属强化石1</v>
      </c>
      <c r="FQ833" s="116">
        <f t="shared" si="420"/>
        <v>12</v>
      </c>
      <c r="FR833" s="116" t="str">
        <f t="shared" si="421"/>
        <v>专属强化石2</v>
      </c>
      <c r="FS833" s="116">
        <f t="shared" si="422"/>
        <v>6</v>
      </c>
      <c r="FT833" s="116">
        <f t="shared" si="427"/>
        <v>0.03</v>
      </c>
      <c r="FU833" s="116">
        <f t="shared" si="428"/>
        <v>1</v>
      </c>
      <c r="FV833" s="116">
        <f t="shared" si="429"/>
        <v>45</v>
      </c>
      <c r="FW833" s="116">
        <f t="shared" si="430"/>
        <v>0</v>
      </c>
      <c r="FX833" s="116">
        <f t="shared" si="431"/>
        <v>1</v>
      </c>
      <c r="FY833" s="116">
        <f t="shared" si="432"/>
        <v>11</v>
      </c>
      <c r="FZ833" s="116">
        <f t="shared" si="433"/>
        <v>1.6500000000000001E-2</v>
      </c>
      <c r="GA833" s="116">
        <f t="shared" si="434"/>
        <v>1</v>
      </c>
      <c r="GB833" s="116">
        <f t="shared" si="435"/>
        <v>21</v>
      </c>
      <c r="GC833" s="116">
        <f t="shared" si="436"/>
        <v>6.6199999999999995E-2</v>
      </c>
      <c r="GD833" s="116">
        <f t="shared" si="437"/>
        <v>1</v>
      </c>
      <c r="GE833" s="116">
        <f t="shared" si="438"/>
        <v>45</v>
      </c>
    </row>
    <row r="834" spans="164:187" ht="16.5" x14ac:dyDescent="0.2">
      <c r="FH834" s="116">
        <v>829</v>
      </c>
      <c r="FI834" s="116">
        <f t="shared" si="423"/>
        <v>26</v>
      </c>
      <c r="FJ834" s="116">
        <f t="shared" si="416"/>
        <v>11</v>
      </c>
      <c r="FK834" s="116" t="str">
        <f t="shared" si="424"/>
        <v>夏侯惇专属武器-魂珠-3 8级</v>
      </c>
      <c r="FL834" s="116">
        <f t="shared" si="425"/>
        <v>3</v>
      </c>
      <c r="FM834" s="116">
        <f t="shared" si="426"/>
        <v>8</v>
      </c>
      <c r="FN834" s="116" t="str">
        <f t="shared" si="417"/>
        <v>金币</v>
      </c>
      <c r="FO834" s="116">
        <f t="shared" si="418"/>
        <v>10000</v>
      </c>
      <c r="FP834" s="116" t="str">
        <f t="shared" si="419"/>
        <v>专属强化石1</v>
      </c>
      <c r="FQ834" s="116">
        <f t="shared" si="420"/>
        <v>16</v>
      </c>
      <c r="FR834" s="116" t="str">
        <f t="shared" si="421"/>
        <v>专属强化石2</v>
      </c>
      <c r="FS834" s="116">
        <f t="shared" si="422"/>
        <v>8</v>
      </c>
      <c r="FT834" s="116">
        <f t="shared" si="427"/>
        <v>0.03</v>
      </c>
      <c r="FU834" s="116">
        <f t="shared" si="428"/>
        <v>1</v>
      </c>
      <c r="FV834" s="116">
        <f t="shared" si="429"/>
        <v>55</v>
      </c>
      <c r="FW834" s="116">
        <f t="shared" si="430"/>
        <v>0</v>
      </c>
      <c r="FX834" s="116">
        <f t="shared" si="431"/>
        <v>1</v>
      </c>
      <c r="FY834" s="116">
        <f t="shared" si="432"/>
        <v>13</v>
      </c>
      <c r="FZ834" s="116">
        <f t="shared" si="433"/>
        <v>1.3599999999999999E-2</v>
      </c>
      <c r="GA834" s="116">
        <f t="shared" si="434"/>
        <v>1</v>
      </c>
      <c r="GB834" s="116">
        <f t="shared" si="435"/>
        <v>26</v>
      </c>
      <c r="GC834" s="116">
        <f t="shared" si="436"/>
        <v>5.45E-2</v>
      </c>
      <c r="GD834" s="116">
        <f t="shared" si="437"/>
        <v>1</v>
      </c>
      <c r="GE834" s="116">
        <f t="shared" si="438"/>
        <v>55</v>
      </c>
    </row>
    <row r="835" spans="164:187" ht="16.5" x14ac:dyDescent="0.2">
      <c r="FH835" s="116">
        <v>830</v>
      </c>
      <c r="FI835" s="116">
        <f t="shared" si="423"/>
        <v>27</v>
      </c>
      <c r="FJ835" s="116">
        <f t="shared" si="416"/>
        <v>11</v>
      </c>
      <c r="FK835" s="116" t="str">
        <f t="shared" si="424"/>
        <v>夏侯惇专属武器-魂珠-3 9级</v>
      </c>
      <c r="FL835" s="116">
        <f t="shared" si="425"/>
        <v>3</v>
      </c>
      <c r="FM835" s="116">
        <f t="shared" si="426"/>
        <v>9</v>
      </c>
      <c r="FN835" s="116" t="str">
        <f t="shared" si="417"/>
        <v>金币</v>
      </c>
      <c r="FO835" s="116">
        <f t="shared" si="418"/>
        <v>11000</v>
      </c>
      <c r="FP835" s="116" t="str">
        <f t="shared" si="419"/>
        <v>专属强化石1</v>
      </c>
      <c r="FQ835" s="116">
        <f t="shared" si="420"/>
        <v>20</v>
      </c>
      <c r="FR835" s="116" t="str">
        <f t="shared" si="421"/>
        <v>专属强化石2</v>
      </c>
      <c r="FS835" s="116">
        <f t="shared" si="422"/>
        <v>10</v>
      </c>
      <c r="FT835" s="116">
        <f t="shared" si="427"/>
        <v>0.02</v>
      </c>
      <c r="FU835" s="116">
        <f t="shared" si="428"/>
        <v>1</v>
      </c>
      <c r="FV835" s="116">
        <f t="shared" si="429"/>
        <v>71</v>
      </c>
      <c r="FW835" s="116">
        <f t="shared" si="430"/>
        <v>0</v>
      </c>
      <c r="FX835" s="116">
        <f t="shared" si="431"/>
        <v>1</v>
      </c>
      <c r="FY835" s="116">
        <f t="shared" si="432"/>
        <v>17</v>
      </c>
      <c r="FZ835" s="116">
        <f t="shared" si="433"/>
        <v>1.0500000000000001E-2</v>
      </c>
      <c r="GA835" s="116">
        <f t="shared" si="434"/>
        <v>1</v>
      </c>
      <c r="GB835" s="116">
        <f t="shared" si="435"/>
        <v>33</v>
      </c>
      <c r="GC835" s="116">
        <f t="shared" si="436"/>
        <v>4.2099999999999999E-2</v>
      </c>
      <c r="GD835" s="116">
        <f t="shared" si="437"/>
        <v>1</v>
      </c>
      <c r="GE835" s="116">
        <f t="shared" si="438"/>
        <v>71</v>
      </c>
    </row>
    <row r="836" spans="164:187" ht="16.5" x14ac:dyDescent="0.2">
      <c r="FH836" s="116">
        <v>831</v>
      </c>
      <c r="FI836" s="116">
        <f t="shared" si="423"/>
        <v>0</v>
      </c>
      <c r="FJ836" s="116">
        <f t="shared" si="416"/>
        <v>11</v>
      </c>
      <c r="FK836" s="116" t="str">
        <f t="shared" si="424"/>
        <v>夏侯惇专属武器-魂珠-4 0级</v>
      </c>
      <c r="FL836" s="116">
        <f t="shared" si="425"/>
        <v>4</v>
      </c>
      <c r="FM836" s="116">
        <f t="shared" si="426"/>
        <v>0</v>
      </c>
      <c r="FN836" s="116" t="str">
        <f t="shared" si="417"/>
        <v/>
      </c>
      <c r="FO836" s="116" t="str">
        <f t="shared" si="418"/>
        <v/>
      </c>
      <c r="FP836" s="116" t="str">
        <f t="shared" si="419"/>
        <v/>
      </c>
      <c r="FQ836" s="116" t="str">
        <f t="shared" si="420"/>
        <v/>
      </c>
      <c r="FR836" s="116" t="str">
        <f t="shared" si="421"/>
        <v/>
      </c>
      <c r="FS836" s="116" t="str">
        <f t="shared" si="422"/>
        <v/>
      </c>
      <c r="FT836" s="116" t="str">
        <f t="shared" si="427"/>
        <v/>
      </c>
      <c r="FU836" s="116" t="str">
        <f t="shared" si="428"/>
        <v/>
      </c>
      <c r="FV836" s="116" t="str">
        <f t="shared" si="429"/>
        <v/>
      </c>
      <c r="FW836" s="116" t="str">
        <f t="shared" si="430"/>
        <v/>
      </c>
      <c r="FX836" s="116" t="str">
        <f t="shared" si="431"/>
        <v/>
      </c>
      <c r="FY836" s="116" t="str">
        <f t="shared" si="432"/>
        <v/>
      </c>
      <c r="FZ836" s="116" t="str">
        <f t="shared" si="433"/>
        <v/>
      </c>
      <c r="GA836" s="116" t="str">
        <f t="shared" si="434"/>
        <v/>
      </c>
      <c r="GB836" s="116" t="str">
        <f t="shared" si="435"/>
        <v/>
      </c>
      <c r="GC836" s="116" t="str">
        <f t="shared" si="436"/>
        <v/>
      </c>
      <c r="GD836" s="116" t="str">
        <f t="shared" si="437"/>
        <v/>
      </c>
      <c r="GE836" s="116" t="str">
        <f t="shared" si="438"/>
        <v/>
      </c>
    </row>
    <row r="837" spans="164:187" ht="16.5" x14ac:dyDescent="0.2">
      <c r="FH837" s="116">
        <v>832</v>
      </c>
      <c r="FI837" s="116">
        <f t="shared" si="423"/>
        <v>28</v>
      </c>
      <c r="FJ837" s="116">
        <f t="shared" si="416"/>
        <v>11</v>
      </c>
      <c r="FK837" s="116" t="str">
        <f t="shared" si="424"/>
        <v>夏侯惇专属武器-魂珠-4 1级</v>
      </c>
      <c r="FL837" s="116">
        <f t="shared" si="425"/>
        <v>4</v>
      </c>
      <c r="FM837" s="116">
        <f t="shared" si="426"/>
        <v>1</v>
      </c>
      <c r="FN837" s="116" t="str">
        <f t="shared" si="417"/>
        <v>金币</v>
      </c>
      <c r="FO837" s="116">
        <f t="shared" si="418"/>
        <v>4000</v>
      </c>
      <c r="FP837" s="116" t="str">
        <f t="shared" si="419"/>
        <v>专属强化石2</v>
      </c>
      <c r="FQ837" s="116">
        <f t="shared" si="420"/>
        <v>3</v>
      </c>
      <c r="FR837" s="116" t="str">
        <f t="shared" si="421"/>
        <v>专属强化石3</v>
      </c>
      <c r="FS837" s="116">
        <f t="shared" si="422"/>
        <v>1</v>
      </c>
      <c r="FT837" s="116">
        <f t="shared" si="427"/>
        <v>0.19</v>
      </c>
      <c r="FU837" s="116">
        <f t="shared" si="428"/>
        <v>1</v>
      </c>
      <c r="FV837" s="116">
        <f t="shared" si="429"/>
        <v>8</v>
      </c>
      <c r="FW837" s="116">
        <f t="shared" si="430"/>
        <v>0</v>
      </c>
      <c r="FX837" s="116">
        <f t="shared" si="431"/>
        <v>1</v>
      </c>
      <c r="FY837" s="116">
        <f t="shared" si="432"/>
        <v>2</v>
      </c>
      <c r="FZ837" s="116">
        <f t="shared" si="433"/>
        <v>9.2600000000000002E-2</v>
      </c>
      <c r="GA837" s="116">
        <f t="shared" si="434"/>
        <v>1</v>
      </c>
      <c r="GB837" s="116">
        <f t="shared" si="435"/>
        <v>4</v>
      </c>
      <c r="GC837" s="116">
        <f t="shared" si="436"/>
        <v>0.37019999999999997</v>
      </c>
      <c r="GD837" s="116">
        <f t="shared" si="437"/>
        <v>1</v>
      </c>
      <c r="GE837" s="116">
        <f t="shared" si="438"/>
        <v>8</v>
      </c>
    </row>
    <row r="838" spans="164:187" ht="16.5" x14ac:dyDescent="0.2">
      <c r="FH838" s="116">
        <v>833</v>
      </c>
      <c r="FI838" s="116">
        <f t="shared" si="423"/>
        <v>29</v>
      </c>
      <c r="FJ838" s="116">
        <f t="shared" si="416"/>
        <v>11</v>
      </c>
      <c r="FK838" s="116" t="str">
        <f t="shared" si="424"/>
        <v>夏侯惇专属武器-魂珠-4 2级</v>
      </c>
      <c r="FL838" s="116">
        <f t="shared" si="425"/>
        <v>4</v>
      </c>
      <c r="FM838" s="116">
        <f t="shared" si="426"/>
        <v>2</v>
      </c>
      <c r="FN838" s="116" t="str">
        <f t="shared" si="417"/>
        <v>金币</v>
      </c>
      <c r="FO838" s="116">
        <f t="shared" si="418"/>
        <v>5000</v>
      </c>
      <c r="FP838" s="116" t="str">
        <f t="shared" si="419"/>
        <v>专属强化石2</v>
      </c>
      <c r="FQ838" s="116">
        <f t="shared" si="420"/>
        <v>3</v>
      </c>
      <c r="FR838" s="116" t="str">
        <f t="shared" si="421"/>
        <v>专属强化石3</v>
      </c>
      <c r="FS838" s="116">
        <f t="shared" si="422"/>
        <v>1</v>
      </c>
      <c r="FT838" s="116">
        <f t="shared" si="427"/>
        <v>0.09</v>
      </c>
      <c r="FU838" s="116">
        <f t="shared" si="428"/>
        <v>1</v>
      </c>
      <c r="FV838" s="116">
        <f t="shared" si="429"/>
        <v>16</v>
      </c>
      <c r="FW838" s="116">
        <f t="shared" si="430"/>
        <v>0</v>
      </c>
      <c r="FX838" s="116">
        <f t="shared" si="431"/>
        <v>1</v>
      </c>
      <c r="FY838" s="116">
        <f t="shared" si="432"/>
        <v>4</v>
      </c>
      <c r="FZ838" s="116">
        <f t="shared" si="433"/>
        <v>4.6300000000000001E-2</v>
      </c>
      <c r="GA838" s="116">
        <f t="shared" si="434"/>
        <v>1</v>
      </c>
      <c r="GB838" s="116">
        <f t="shared" si="435"/>
        <v>8</v>
      </c>
      <c r="GC838" s="116">
        <f t="shared" si="436"/>
        <v>0.18509999999999999</v>
      </c>
      <c r="GD838" s="116">
        <f t="shared" si="437"/>
        <v>1</v>
      </c>
      <c r="GE838" s="116">
        <f t="shared" si="438"/>
        <v>16</v>
      </c>
    </row>
    <row r="839" spans="164:187" ht="16.5" x14ac:dyDescent="0.2">
      <c r="FH839" s="116">
        <v>834</v>
      </c>
      <c r="FI839" s="116">
        <f t="shared" si="423"/>
        <v>30</v>
      </c>
      <c r="FJ839" s="116">
        <f t="shared" ref="FJ839:FJ902" si="439">INT((FH839-1)/80+1)</f>
        <v>11</v>
      </c>
      <c r="FK839" s="116" t="str">
        <f t="shared" si="424"/>
        <v>夏侯惇专属武器-魂珠-4 3级</v>
      </c>
      <c r="FL839" s="116">
        <f t="shared" si="425"/>
        <v>4</v>
      </c>
      <c r="FM839" s="116">
        <f t="shared" si="426"/>
        <v>3</v>
      </c>
      <c r="FN839" s="116" t="str">
        <f t="shared" ref="FN839:FN902" si="440">IF($FM839&gt;0,IF(INDEX($EC$6:$EC$77,$FI839)&gt;=FN$3,INDEX(ED$6:ED$77,$FI839),""),"")</f>
        <v>金币</v>
      </c>
      <c r="FO839" s="116">
        <f t="shared" ref="FO839:FO902" si="441">IF($FM839&gt;0,IF(INDEX($EC$6:$EC$77,$FI839)&gt;=FO$3,INDEX(EE$6:EE$77,$FI839),""),"")</f>
        <v>6000</v>
      </c>
      <c r="FP839" s="116" t="str">
        <f t="shared" ref="FP839:FP902" si="442">IF($FM839&gt;0,IF(INDEX($EC$6:$EC$77,$FI839)&gt;=FP$3,INDEX(EF$6:EF$77,$FI839),""),"")</f>
        <v>专属强化石2</v>
      </c>
      <c r="FQ839" s="116">
        <f t="shared" ref="FQ839:FQ902" si="443">IF($FM839&gt;0,IF(INDEX($EC$6:$EC$77,$FI839)&gt;=FQ$3,INDEX(EG$6:EG$77,$FI839),""),"")</f>
        <v>3</v>
      </c>
      <c r="FR839" s="116" t="str">
        <f t="shared" ref="FR839:FR902" si="444">IF($FM839&gt;0,IF(INDEX($EC$6:$EC$77,$FI839)&gt;=FR$3,INDEX(EH$6:EH$77,$FI839),""),"")</f>
        <v>专属强化石3</v>
      </c>
      <c r="FS839" s="116">
        <f t="shared" ref="FS839:FS902" si="445">IF($FM839&gt;0,IF(INDEX($EC$6:$EC$77,$FI839)&gt;=FS$3,INDEX(EI$6:EI$77,$FI839),""),"")</f>
        <v>1</v>
      </c>
      <c r="FT839" s="116">
        <f t="shared" si="427"/>
        <v>0.06</v>
      </c>
      <c r="FU839" s="116">
        <f t="shared" si="428"/>
        <v>1</v>
      </c>
      <c r="FV839" s="116">
        <f t="shared" si="429"/>
        <v>24</v>
      </c>
      <c r="FW839" s="116">
        <f t="shared" si="430"/>
        <v>0</v>
      </c>
      <c r="FX839" s="116">
        <f t="shared" si="431"/>
        <v>1</v>
      </c>
      <c r="FY839" s="116">
        <f t="shared" si="432"/>
        <v>6</v>
      </c>
      <c r="FZ839" s="116">
        <f t="shared" si="433"/>
        <v>3.09E-2</v>
      </c>
      <c r="GA839" s="116">
        <f t="shared" si="434"/>
        <v>1</v>
      </c>
      <c r="GB839" s="116">
        <f t="shared" si="435"/>
        <v>11</v>
      </c>
      <c r="GC839" s="116">
        <f t="shared" si="436"/>
        <v>0.1234</v>
      </c>
      <c r="GD839" s="116">
        <f t="shared" si="437"/>
        <v>1</v>
      </c>
      <c r="GE839" s="116">
        <f t="shared" si="438"/>
        <v>24</v>
      </c>
    </row>
    <row r="840" spans="164:187" ht="16.5" x14ac:dyDescent="0.2">
      <c r="FH840" s="116">
        <v>835</v>
      </c>
      <c r="FI840" s="116">
        <f t="shared" si="423"/>
        <v>31</v>
      </c>
      <c r="FJ840" s="116">
        <f t="shared" si="439"/>
        <v>11</v>
      </c>
      <c r="FK840" s="116" t="str">
        <f t="shared" si="424"/>
        <v>夏侯惇专属武器-魂珠-4 4级</v>
      </c>
      <c r="FL840" s="116">
        <f t="shared" si="425"/>
        <v>4</v>
      </c>
      <c r="FM840" s="116">
        <f t="shared" si="426"/>
        <v>4</v>
      </c>
      <c r="FN840" s="116" t="str">
        <f t="shared" si="440"/>
        <v>金币</v>
      </c>
      <c r="FO840" s="116">
        <f t="shared" si="441"/>
        <v>7000</v>
      </c>
      <c r="FP840" s="116" t="str">
        <f t="shared" si="442"/>
        <v>专属强化石2</v>
      </c>
      <c r="FQ840" s="116">
        <f t="shared" si="443"/>
        <v>6</v>
      </c>
      <c r="FR840" s="116" t="str">
        <f t="shared" si="444"/>
        <v>专属强化石3</v>
      </c>
      <c r="FS840" s="116">
        <f t="shared" si="445"/>
        <v>2</v>
      </c>
      <c r="FT840" s="116">
        <f t="shared" si="427"/>
        <v>7.0000000000000007E-2</v>
      </c>
      <c r="FU840" s="116">
        <f t="shared" si="428"/>
        <v>1</v>
      </c>
      <c r="FV840" s="116">
        <f t="shared" si="429"/>
        <v>20</v>
      </c>
      <c r="FW840" s="116">
        <f t="shared" si="430"/>
        <v>0</v>
      </c>
      <c r="FX840" s="116">
        <f t="shared" si="431"/>
        <v>1</v>
      </c>
      <c r="FY840" s="116">
        <f t="shared" si="432"/>
        <v>5</v>
      </c>
      <c r="FZ840" s="116">
        <f t="shared" si="433"/>
        <v>3.6999999999999998E-2</v>
      </c>
      <c r="GA840" s="116">
        <f t="shared" si="434"/>
        <v>1</v>
      </c>
      <c r="GB840" s="116">
        <f t="shared" si="435"/>
        <v>9</v>
      </c>
      <c r="GC840" s="116">
        <f t="shared" si="436"/>
        <v>0.14810000000000001</v>
      </c>
      <c r="GD840" s="116">
        <f t="shared" si="437"/>
        <v>1</v>
      </c>
      <c r="GE840" s="116">
        <f t="shared" si="438"/>
        <v>20</v>
      </c>
    </row>
    <row r="841" spans="164:187" ht="16.5" x14ac:dyDescent="0.2">
      <c r="FH841" s="116">
        <v>836</v>
      </c>
      <c r="FI841" s="116">
        <f t="shared" si="423"/>
        <v>32</v>
      </c>
      <c r="FJ841" s="116">
        <f t="shared" si="439"/>
        <v>11</v>
      </c>
      <c r="FK841" s="116" t="str">
        <f t="shared" si="424"/>
        <v>夏侯惇专属武器-魂珠-4 5级</v>
      </c>
      <c r="FL841" s="116">
        <f t="shared" si="425"/>
        <v>4</v>
      </c>
      <c r="FM841" s="116">
        <f t="shared" si="426"/>
        <v>5</v>
      </c>
      <c r="FN841" s="116" t="str">
        <f t="shared" si="440"/>
        <v>金币</v>
      </c>
      <c r="FO841" s="116">
        <f t="shared" si="441"/>
        <v>8000</v>
      </c>
      <c r="FP841" s="116" t="str">
        <f t="shared" si="442"/>
        <v>专属强化石2</v>
      </c>
      <c r="FQ841" s="116">
        <f t="shared" si="443"/>
        <v>6</v>
      </c>
      <c r="FR841" s="116" t="str">
        <f t="shared" si="444"/>
        <v>专属强化石3</v>
      </c>
      <c r="FS841" s="116">
        <f t="shared" si="445"/>
        <v>2</v>
      </c>
      <c r="FT841" s="116">
        <f t="shared" si="427"/>
        <v>0.05</v>
      </c>
      <c r="FU841" s="116">
        <f t="shared" si="428"/>
        <v>1</v>
      </c>
      <c r="FV841" s="116">
        <f t="shared" si="429"/>
        <v>32</v>
      </c>
      <c r="FW841" s="116">
        <f t="shared" si="430"/>
        <v>0</v>
      </c>
      <c r="FX841" s="116">
        <f t="shared" si="431"/>
        <v>1</v>
      </c>
      <c r="FY841" s="116">
        <f t="shared" si="432"/>
        <v>8</v>
      </c>
      <c r="FZ841" s="116">
        <f t="shared" si="433"/>
        <v>2.3099999999999999E-2</v>
      </c>
      <c r="GA841" s="116">
        <f t="shared" si="434"/>
        <v>1</v>
      </c>
      <c r="GB841" s="116">
        <f t="shared" si="435"/>
        <v>15</v>
      </c>
      <c r="GC841" s="116">
        <f t="shared" si="436"/>
        <v>9.2600000000000002E-2</v>
      </c>
      <c r="GD841" s="116">
        <f t="shared" si="437"/>
        <v>1</v>
      </c>
      <c r="GE841" s="116">
        <f t="shared" si="438"/>
        <v>32</v>
      </c>
    </row>
    <row r="842" spans="164:187" ht="16.5" x14ac:dyDescent="0.2">
      <c r="FH842" s="116">
        <v>837</v>
      </c>
      <c r="FI842" s="116">
        <f t="shared" si="423"/>
        <v>33</v>
      </c>
      <c r="FJ842" s="116">
        <f t="shared" si="439"/>
        <v>11</v>
      </c>
      <c r="FK842" s="116" t="str">
        <f t="shared" si="424"/>
        <v>夏侯惇专属武器-魂珠-4 6级</v>
      </c>
      <c r="FL842" s="116">
        <f t="shared" si="425"/>
        <v>4</v>
      </c>
      <c r="FM842" s="116">
        <f t="shared" si="426"/>
        <v>6</v>
      </c>
      <c r="FN842" s="116" t="str">
        <f t="shared" si="440"/>
        <v>金币</v>
      </c>
      <c r="FO842" s="116">
        <f t="shared" si="441"/>
        <v>9000</v>
      </c>
      <c r="FP842" s="116" t="str">
        <f t="shared" si="442"/>
        <v>专属强化石2</v>
      </c>
      <c r="FQ842" s="116">
        <f t="shared" si="443"/>
        <v>6</v>
      </c>
      <c r="FR842" s="116" t="str">
        <f t="shared" si="444"/>
        <v>专属强化石3</v>
      </c>
      <c r="FS842" s="116">
        <f t="shared" si="445"/>
        <v>2</v>
      </c>
      <c r="FT842" s="116">
        <f t="shared" si="427"/>
        <v>0.03</v>
      </c>
      <c r="FU842" s="116">
        <f t="shared" si="428"/>
        <v>1</v>
      </c>
      <c r="FV842" s="116">
        <f t="shared" si="429"/>
        <v>53</v>
      </c>
      <c r="FW842" s="116">
        <f t="shared" si="430"/>
        <v>0</v>
      </c>
      <c r="FX842" s="116">
        <f t="shared" si="431"/>
        <v>1</v>
      </c>
      <c r="FY842" s="116">
        <f t="shared" si="432"/>
        <v>12</v>
      </c>
      <c r="FZ842" s="116">
        <f t="shared" si="433"/>
        <v>1.4200000000000001E-2</v>
      </c>
      <c r="GA842" s="116">
        <f t="shared" si="434"/>
        <v>1</v>
      </c>
      <c r="GB842" s="116">
        <f t="shared" si="435"/>
        <v>25</v>
      </c>
      <c r="GC842" s="116">
        <f t="shared" si="436"/>
        <v>5.7000000000000002E-2</v>
      </c>
      <c r="GD842" s="116">
        <f t="shared" si="437"/>
        <v>1</v>
      </c>
      <c r="GE842" s="116">
        <f t="shared" si="438"/>
        <v>53</v>
      </c>
    </row>
    <row r="843" spans="164:187" ht="16.5" x14ac:dyDescent="0.2">
      <c r="FH843" s="116">
        <v>838</v>
      </c>
      <c r="FI843" s="116">
        <f t="shared" si="423"/>
        <v>34</v>
      </c>
      <c r="FJ843" s="116">
        <f t="shared" si="439"/>
        <v>11</v>
      </c>
      <c r="FK843" s="116" t="str">
        <f t="shared" si="424"/>
        <v>夏侯惇专属武器-魂珠-4 7级</v>
      </c>
      <c r="FL843" s="116">
        <f t="shared" si="425"/>
        <v>4</v>
      </c>
      <c r="FM843" s="116">
        <f t="shared" si="426"/>
        <v>7</v>
      </c>
      <c r="FN843" s="116" t="str">
        <f t="shared" si="440"/>
        <v>金币</v>
      </c>
      <c r="FO843" s="116">
        <f t="shared" si="441"/>
        <v>10000</v>
      </c>
      <c r="FP843" s="116" t="str">
        <f t="shared" si="442"/>
        <v>专属强化石2</v>
      </c>
      <c r="FQ843" s="116">
        <f t="shared" si="443"/>
        <v>10</v>
      </c>
      <c r="FR843" s="116" t="str">
        <f t="shared" si="444"/>
        <v>专属强化石3</v>
      </c>
      <c r="FS843" s="116">
        <f t="shared" si="445"/>
        <v>3</v>
      </c>
      <c r="FT843" s="116">
        <f t="shared" si="427"/>
        <v>0.03</v>
      </c>
      <c r="FU843" s="116">
        <f t="shared" si="428"/>
        <v>1</v>
      </c>
      <c r="FV843" s="116">
        <f t="shared" si="429"/>
        <v>57</v>
      </c>
      <c r="FW843" s="116">
        <f t="shared" si="430"/>
        <v>0</v>
      </c>
      <c r="FX843" s="116">
        <f t="shared" si="431"/>
        <v>1</v>
      </c>
      <c r="FY843" s="116">
        <f t="shared" si="432"/>
        <v>13</v>
      </c>
      <c r="FZ843" s="116">
        <f t="shared" si="433"/>
        <v>1.32E-2</v>
      </c>
      <c r="GA843" s="116">
        <f t="shared" si="434"/>
        <v>1</v>
      </c>
      <c r="GB843" s="116">
        <f t="shared" si="435"/>
        <v>26</v>
      </c>
      <c r="GC843" s="116">
        <f t="shared" si="436"/>
        <v>5.2900000000000003E-2</v>
      </c>
      <c r="GD843" s="116">
        <f t="shared" si="437"/>
        <v>1</v>
      </c>
      <c r="GE843" s="116">
        <f t="shared" si="438"/>
        <v>57</v>
      </c>
    </row>
    <row r="844" spans="164:187" ht="16.5" x14ac:dyDescent="0.2">
      <c r="FH844" s="116">
        <v>839</v>
      </c>
      <c r="FI844" s="116">
        <f t="shared" si="423"/>
        <v>35</v>
      </c>
      <c r="FJ844" s="116">
        <f t="shared" si="439"/>
        <v>11</v>
      </c>
      <c r="FK844" s="116" t="str">
        <f t="shared" si="424"/>
        <v>夏侯惇专属武器-魂珠-4 8级</v>
      </c>
      <c r="FL844" s="116">
        <f t="shared" si="425"/>
        <v>4</v>
      </c>
      <c r="FM844" s="116">
        <f t="shared" si="426"/>
        <v>8</v>
      </c>
      <c r="FN844" s="116" t="str">
        <f t="shared" si="440"/>
        <v>金币</v>
      </c>
      <c r="FO844" s="116">
        <f t="shared" si="441"/>
        <v>11000</v>
      </c>
      <c r="FP844" s="116" t="str">
        <f t="shared" si="442"/>
        <v>专属强化石2</v>
      </c>
      <c r="FQ844" s="116">
        <f t="shared" si="443"/>
        <v>13</v>
      </c>
      <c r="FR844" s="116" t="str">
        <f t="shared" si="444"/>
        <v>专属强化石3</v>
      </c>
      <c r="FS844" s="116">
        <f t="shared" si="445"/>
        <v>4</v>
      </c>
      <c r="FT844" s="116">
        <f t="shared" si="427"/>
        <v>0.02</v>
      </c>
      <c r="FU844" s="116">
        <f t="shared" si="428"/>
        <v>1</v>
      </c>
      <c r="FV844" s="116">
        <f t="shared" si="429"/>
        <v>69</v>
      </c>
      <c r="FW844" s="116">
        <f t="shared" si="430"/>
        <v>0</v>
      </c>
      <c r="FX844" s="116">
        <f t="shared" si="431"/>
        <v>1</v>
      </c>
      <c r="FY844" s="116">
        <f t="shared" si="432"/>
        <v>16</v>
      </c>
      <c r="FZ844" s="116">
        <f t="shared" si="433"/>
        <v>1.09E-2</v>
      </c>
      <c r="GA844" s="116">
        <f t="shared" si="434"/>
        <v>1</v>
      </c>
      <c r="GB844" s="116">
        <f t="shared" si="435"/>
        <v>32</v>
      </c>
      <c r="GC844" s="116">
        <f t="shared" si="436"/>
        <v>4.36E-2</v>
      </c>
      <c r="GD844" s="116">
        <f t="shared" si="437"/>
        <v>1</v>
      </c>
      <c r="GE844" s="116">
        <f t="shared" si="438"/>
        <v>69</v>
      </c>
    </row>
    <row r="845" spans="164:187" ht="16.5" x14ac:dyDescent="0.2">
      <c r="FH845" s="116">
        <v>840</v>
      </c>
      <c r="FI845" s="116">
        <f t="shared" si="423"/>
        <v>36</v>
      </c>
      <c r="FJ845" s="116">
        <f t="shared" si="439"/>
        <v>11</v>
      </c>
      <c r="FK845" s="116" t="str">
        <f t="shared" si="424"/>
        <v>夏侯惇专属武器-魂珠-4 9级</v>
      </c>
      <c r="FL845" s="116">
        <f t="shared" si="425"/>
        <v>4</v>
      </c>
      <c r="FM845" s="116">
        <f t="shared" si="426"/>
        <v>9</v>
      </c>
      <c r="FN845" s="116" t="str">
        <f t="shared" si="440"/>
        <v>金币</v>
      </c>
      <c r="FO845" s="116">
        <f t="shared" si="441"/>
        <v>12000</v>
      </c>
      <c r="FP845" s="116" t="str">
        <f t="shared" si="442"/>
        <v>专属强化石2</v>
      </c>
      <c r="FQ845" s="116">
        <f t="shared" si="443"/>
        <v>19</v>
      </c>
      <c r="FR845" s="116" t="str">
        <f t="shared" si="444"/>
        <v>专属强化石3</v>
      </c>
      <c r="FS845" s="116">
        <f t="shared" si="445"/>
        <v>6</v>
      </c>
      <c r="FT845" s="116">
        <f t="shared" si="427"/>
        <v>0.02</v>
      </c>
      <c r="FU845" s="116">
        <f t="shared" si="428"/>
        <v>1</v>
      </c>
      <c r="FV845" s="116">
        <f t="shared" si="429"/>
        <v>74</v>
      </c>
      <c r="FW845" s="116">
        <f t="shared" si="430"/>
        <v>0</v>
      </c>
      <c r="FX845" s="116">
        <f t="shared" si="431"/>
        <v>1</v>
      </c>
      <c r="FY845" s="116">
        <f t="shared" si="432"/>
        <v>17</v>
      </c>
      <c r="FZ845" s="116">
        <f t="shared" si="433"/>
        <v>1.01E-2</v>
      </c>
      <c r="GA845" s="116">
        <f t="shared" si="434"/>
        <v>1</v>
      </c>
      <c r="GB845" s="116">
        <f t="shared" si="435"/>
        <v>35</v>
      </c>
      <c r="GC845" s="116">
        <f t="shared" si="436"/>
        <v>4.0399999999999998E-2</v>
      </c>
      <c r="GD845" s="116">
        <f t="shared" si="437"/>
        <v>1</v>
      </c>
      <c r="GE845" s="116">
        <f t="shared" si="438"/>
        <v>74</v>
      </c>
    </row>
    <row r="846" spans="164:187" ht="16.5" x14ac:dyDescent="0.2">
      <c r="FH846" s="116">
        <v>841</v>
      </c>
      <c r="FI846" s="116">
        <f t="shared" si="423"/>
        <v>0</v>
      </c>
      <c r="FJ846" s="116">
        <f t="shared" si="439"/>
        <v>11</v>
      </c>
      <c r="FK846" s="116" t="str">
        <f t="shared" si="424"/>
        <v>夏侯惇专属武器-魂珠-5 0级</v>
      </c>
      <c r="FL846" s="116">
        <f t="shared" si="425"/>
        <v>5</v>
      </c>
      <c r="FM846" s="116">
        <f t="shared" si="426"/>
        <v>0</v>
      </c>
      <c r="FN846" s="116" t="str">
        <f t="shared" si="440"/>
        <v/>
      </c>
      <c r="FO846" s="116" t="str">
        <f t="shared" si="441"/>
        <v/>
      </c>
      <c r="FP846" s="116" t="str">
        <f t="shared" si="442"/>
        <v/>
      </c>
      <c r="FQ846" s="116" t="str">
        <f t="shared" si="443"/>
        <v/>
      </c>
      <c r="FR846" s="116" t="str">
        <f t="shared" si="444"/>
        <v/>
      </c>
      <c r="FS846" s="116" t="str">
        <f t="shared" si="445"/>
        <v/>
      </c>
      <c r="FT846" s="116" t="str">
        <f t="shared" si="427"/>
        <v/>
      </c>
      <c r="FU846" s="116" t="str">
        <f t="shared" si="428"/>
        <v/>
      </c>
      <c r="FV846" s="116" t="str">
        <f t="shared" si="429"/>
        <v/>
      </c>
      <c r="FW846" s="116" t="str">
        <f t="shared" si="430"/>
        <v/>
      </c>
      <c r="FX846" s="116" t="str">
        <f t="shared" si="431"/>
        <v/>
      </c>
      <c r="FY846" s="116" t="str">
        <f t="shared" si="432"/>
        <v/>
      </c>
      <c r="FZ846" s="116" t="str">
        <f t="shared" si="433"/>
        <v/>
      </c>
      <c r="GA846" s="116" t="str">
        <f t="shared" si="434"/>
        <v/>
      </c>
      <c r="GB846" s="116" t="str">
        <f t="shared" si="435"/>
        <v/>
      </c>
      <c r="GC846" s="116" t="str">
        <f t="shared" si="436"/>
        <v/>
      </c>
      <c r="GD846" s="116" t="str">
        <f t="shared" si="437"/>
        <v/>
      </c>
      <c r="GE846" s="116" t="str">
        <f t="shared" si="438"/>
        <v/>
      </c>
    </row>
    <row r="847" spans="164:187" ht="16.5" x14ac:dyDescent="0.2">
      <c r="FH847" s="116">
        <v>842</v>
      </c>
      <c r="FI847" s="116">
        <f t="shared" si="423"/>
        <v>37</v>
      </c>
      <c r="FJ847" s="116">
        <f t="shared" si="439"/>
        <v>11</v>
      </c>
      <c r="FK847" s="116" t="str">
        <f t="shared" si="424"/>
        <v>夏侯惇专属武器-魂珠-5 1级</v>
      </c>
      <c r="FL847" s="116">
        <f t="shared" si="425"/>
        <v>5</v>
      </c>
      <c r="FM847" s="116">
        <f t="shared" si="426"/>
        <v>1</v>
      </c>
      <c r="FN847" s="116" t="str">
        <f t="shared" si="440"/>
        <v>金币</v>
      </c>
      <c r="FO847" s="116">
        <f t="shared" si="441"/>
        <v>5000</v>
      </c>
      <c r="FP847" s="116" t="str">
        <f t="shared" si="442"/>
        <v>专属强化石2</v>
      </c>
      <c r="FQ847" s="116">
        <f t="shared" si="443"/>
        <v>4</v>
      </c>
      <c r="FR847" s="116" t="str">
        <f t="shared" si="444"/>
        <v>专属强化石3</v>
      </c>
      <c r="FS847" s="116">
        <f t="shared" si="445"/>
        <v>2</v>
      </c>
      <c r="FT847" s="116">
        <f t="shared" si="427"/>
        <v>0.19</v>
      </c>
      <c r="FU847" s="116">
        <f t="shared" si="428"/>
        <v>1</v>
      </c>
      <c r="FV847" s="116">
        <f t="shared" si="429"/>
        <v>8</v>
      </c>
      <c r="FW847" s="116">
        <f t="shared" si="430"/>
        <v>0</v>
      </c>
      <c r="FX847" s="116">
        <f t="shared" si="431"/>
        <v>1</v>
      </c>
      <c r="FY847" s="116">
        <f t="shared" si="432"/>
        <v>2</v>
      </c>
      <c r="FZ847" s="116">
        <f t="shared" si="433"/>
        <v>9.2600000000000002E-2</v>
      </c>
      <c r="GA847" s="116">
        <f t="shared" si="434"/>
        <v>1</v>
      </c>
      <c r="GB847" s="116">
        <f t="shared" si="435"/>
        <v>4</v>
      </c>
      <c r="GC847" s="116">
        <f t="shared" si="436"/>
        <v>0.37019999999999997</v>
      </c>
      <c r="GD847" s="116">
        <f t="shared" si="437"/>
        <v>1</v>
      </c>
      <c r="GE847" s="116">
        <f t="shared" si="438"/>
        <v>8</v>
      </c>
    </row>
    <row r="848" spans="164:187" ht="16.5" x14ac:dyDescent="0.2">
      <c r="FH848" s="116">
        <v>843</v>
      </c>
      <c r="FI848" s="116">
        <f t="shared" si="423"/>
        <v>38</v>
      </c>
      <c r="FJ848" s="116">
        <f t="shared" si="439"/>
        <v>11</v>
      </c>
      <c r="FK848" s="116" t="str">
        <f t="shared" si="424"/>
        <v>夏侯惇专属武器-魂珠-5 2级</v>
      </c>
      <c r="FL848" s="116">
        <f t="shared" si="425"/>
        <v>5</v>
      </c>
      <c r="FM848" s="116">
        <f t="shared" si="426"/>
        <v>2</v>
      </c>
      <c r="FN848" s="116" t="str">
        <f t="shared" si="440"/>
        <v>金币</v>
      </c>
      <c r="FO848" s="116">
        <f t="shared" si="441"/>
        <v>6000</v>
      </c>
      <c r="FP848" s="116" t="str">
        <f t="shared" si="442"/>
        <v>专属强化石2</v>
      </c>
      <c r="FQ848" s="116">
        <f t="shared" si="443"/>
        <v>4</v>
      </c>
      <c r="FR848" s="116" t="str">
        <f t="shared" si="444"/>
        <v>专属强化石3</v>
      </c>
      <c r="FS848" s="116">
        <f t="shared" si="445"/>
        <v>2</v>
      </c>
      <c r="FT848" s="116">
        <f t="shared" si="427"/>
        <v>0.09</v>
      </c>
      <c r="FU848" s="116">
        <f t="shared" si="428"/>
        <v>1</v>
      </c>
      <c r="FV848" s="116">
        <f t="shared" si="429"/>
        <v>16</v>
      </c>
      <c r="FW848" s="116">
        <f t="shared" si="430"/>
        <v>0</v>
      </c>
      <c r="FX848" s="116">
        <f t="shared" si="431"/>
        <v>1</v>
      </c>
      <c r="FY848" s="116">
        <f t="shared" si="432"/>
        <v>4</v>
      </c>
      <c r="FZ848" s="116">
        <f t="shared" si="433"/>
        <v>4.6300000000000001E-2</v>
      </c>
      <c r="GA848" s="116">
        <f t="shared" si="434"/>
        <v>1</v>
      </c>
      <c r="GB848" s="116">
        <f t="shared" si="435"/>
        <v>8</v>
      </c>
      <c r="GC848" s="116">
        <f t="shared" si="436"/>
        <v>0.18509999999999999</v>
      </c>
      <c r="GD848" s="116">
        <f t="shared" si="437"/>
        <v>1</v>
      </c>
      <c r="GE848" s="116">
        <f t="shared" si="438"/>
        <v>16</v>
      </c>
    </row>
    <row r="849" spans="164:187" ht="16.5" x14ac:dyDescent="0.2">
      <c r="FH849" s="116">
        <v>844</v>
      </c>
      <c r="FI849" s="116">
        <f t="shared" si="423"/>
        <v>39</v>
      </c>
      <c r="FJ849" s="116">
        <f t="shared" si="439"/>
        <v>11</v>
      </c>
      <c r="FK849" s="116" t="str">
        <f t="shared" si="424"/>
        <v>夏侯惇专属武器-魂珠-5 3级</v>
      </c>
      <c r="FL849" s="116">
        <f t="shared" si="425"/>
        <v>5</v>
      </c>
      <c r="FM849" s="116">
        <f t="shared" si="426"/>
        <v>3</v>
      </c>
      <c r="FN849" s="116" t="str">
        <f t="shared" si="440"/>
        <v>金币</v>
      </c>
      <c r="FO849" s="116">
        <f t="shared" si="441"/>
        <v>7000</v>
      </c>
      <c r="FP849" s="116" t="str">
        <f t="shared" si="442"/>
        <v>专属强化石2</v>
      </c>
      <c r="FQ849" s="116">
        <f t="shared" si="443"/>
        <v>4</v>
      </c>
      <c r="FR849" s="116" t="str">
        <f t="shared" si="444"/>
        <v>专属强化石3</v>
      </c>
      <c r="FS849" s="116">
        <f t="shared" si="445"/>
        <v>2</v>
      </c>
      <c r="FT849" s="116">
        <f t="shared" si="427"/>
        <v>0.06</v>
      </c>
      <c r="FU849" s="116">
        <f t="shared" si="428"/>
        <v>1</v>
      </c>
      <c r="FV849" s="116">
        <f t="shared" si="429"/>
        <v>24</v>
      </c>
      <c r="FW849" s="116">
        <f t="shared" si="430"/>
        <v>0</v>
      </c>
      <c r="FX849" s="116">
        <f t="shared" si="431"/>
        <v>1</v>
      </c>
      <c r="FY849" s="116">
        <f t="shared" si="432"/>
        <v>6</v>
      </c>
      <c r="FZ849" s="116">
        <f t="shared" si="433"/>
        <v>3.09E-2</v>
      </c>
      <c r="GA849" s="116">
        <f t="shared" si="434"/>
        <v>1</v>
      </c>
      <c r="GB849" s="116">
        <f t="shared" si="435"/>
        <v>11</v>
      </c>
      <c r="GC849" s="116">
        <f t="shared" si="436"/>
        <v>0.1234</v>
      </c>
      <c r="GD849" s="116">
        <f t="shared" si="437"/>
        <v>1</v>
      </c>
      <c r="GE849" s="116">
        <f t="shared" si="438"/>
        <v>24</v>
      </c>
    </row>
    <row r="850" spans="164:187" ht="16.5" x14ac:dyDescent="0.2">
      <c r="FH850" s="116">
        <v>845</v>
      </c>
      <c r="FI850" s="116">
        <f t="shared" si="423"/>
        <v>40</v>
      </c>
      <c r="FJ850" s="116">
        <f t="shared" si="439"/>
        <v>11</v>
      </c>
      <c r="FK850" s="116" t="str">
        <f t="shared" si="424"/>
        <v>夏侯惇专属武器-魂珠-5 4级</v>
      </c>
      <c r="FL850" s="116">
        <f t="shared" si="425"/>
        <v>5</v>
      </c>
      <c r="FM850" s="116">
        <f t="shared" si="426"/>
        <v>4</v>
      </c>
      <c r="FN850" s="116" t="str">
        <f t="shared" si="440"/>
        <v>金币</v>
      </c>
      <c r="FO850" s="116">
        <f t="shared" si="441"/>
        <v>8000</v>
      </c>
      <c r="FP850" s="116" t="str">
        <f t="shared" si="442"/>
        <v>专属强化石2</v>
      </c>
      <c r="FQ850" s="116">
        <f t="shared" si="443"/>
        <v>6</v>
      </c>
      <c r="FR850" s="116" t="str">
        <f t="shared" si="444"/>
        <v>专属强化石3</v>
      </c>
      <c r="FS850" s="116">
        <f t="shared" si="445"/>
        <v>3</v>
      </c>
      <c r="FT850" s="116">
        <f t="shared" si="427"/>
        <v>0.06</v>
      </c>
      <c r="FU850" s="116">
        <f t="shared" si="428"/>
        <v>1</v>
      </c>
      <c r="FV850" s="116">
        <f t="shared" si="429"/>
        <v>27</v>
      </c>
      <c r="FW850" s="116">
        <f t="shared" si="430"/>
        <v>0</v>
      </c>
      <c r="FX850" s="116">
        <f t="shared" si="431"/>
        <v>1</v>
      </c>
      <c r="FY850" s="116">
        <f t="shared" si="432"/>
        <v>6</v>
      </c>
      <c r="FZ850" s="116">
        <f t="shared" si="433"/>
        <v>2.7799999999999998E-2</v>
      </c>
      <c r="GA850" s="116">
        <f t="shared" si="434"/>
        <v>1</v>
      </c>
      <c r="GB850" s="116">
        <f t="shared" si="435"/>
        <v>13</v>
      </c>
      <c r="GC850" s="116">
        <f t="shared" si="436"/>
        <v>0.1111</v>
      </c>
      <c r="GD850" s="116">
        <f t="shared" si="437"/>
        <v>1</v>
      </c>
      <c r="GE850" s="116">
        <f t="shared" si="438"/>
        <v>27</v>
      </c>
    </row>
    <row r="851" spans="164:187" ht="16.5" x14ac:dyDescent="0.2">
      <c r="FH851" s="116">
        <v>846</v>
      </c>
      <c r="FI851" s="116">
        <f t="shared" si="423"/>
        <v>41</v>
      </c>
      <c r="FJ851" s="116">
        <f t="shared" si="439"/>
        <v>11</v>
      </c>
      <c r="FK851" s="116" t="str">
        <f t="shared" si="424"/>
        <v>夏侯惇专属武器-魂珠-5 5级</v>
      </c>
      <c r="FL851" s="116">
        <f t="shared" si="425"/>
        <v>5</v>
      </c>
      <c r="FM851" s="116">
        <f t="shared" si="426"/>
        <v>5</v>
      </c>
      <c r="FN851" s="116" t="str">
        <f t="shared" si="440"/>
        <v>金币</v>
      </c>
      <c r="FO851" s="116">
        <f t="shared" si="441"/>
        <v>9000</v>
      </c>
      <c r="FP851" s="116" t="str">
        <f t="shared" si="442"/>
        <v>专属强化石2</v>
      </c>
      <c r="FQ851" s="116">
        <f t="shared" si="443"/>
        <v>6</v>
      </c>
      <c r="FR851" s="116" t="str">
        <f t="shared" si="444"/>
        <v>专属强化石3</v>
      </c>
      <c r="FS851" s="116">
        <f t="shared" si="445"/>
        <v>3</v>
      </c>
      <c r="FT851" s="116">
        <f t="shared" si="427"/>
        <v>0.03</v>
      </c>
      <c r="FU851" s="116">
        <f t="shared" si="428"/>
        <v>1</v>
      </c>
      <c r="FV851" s="116">
        <f t="shared" si="429"/>
        <v>43</v>
      </c>
      <c r="FW851" s="116">
        <f t="shared" si="430"/>
        <v>0</v>
      </c>
      <c r="FX851" s="116">
        <f t="shared" si="431"/>
        <v>1</v>
      </c>
      <c r="FY851" s="116">
        <f t="shared" si="432"/>
        <v>10</v>
      </c>
      <c r="FZ851" s="116">
        <f t="shared" si="433"/>
        <v>1.7399999999999999E-2</v>
      </c>
      <c r="GA851" s="116">
        <f t="shared" si="434"/>
        <v>1</v>
      </c>
      <c r="GB851" s="116">
        <f t="shared" si="435"/>
        <v>20</v>
      </c>
      <c r="GC851" s="116">
        <f t="shared" si="436"/>
        <v>6.9400000000000003E-2</v>
      </c>
      <c r="GD851" s="116">
        <f t="shared" si="437"/>
        <v>1</v>
      </c>
      <c r="GE851" s="116">
        <f t="shared" si="438"/>
        <v>43</v>
      </c>
    </row>
    <row r="852" spans="164:187" ht="16.5" x14ac:dyDescent="0.2">
      <c r="FH852" s="116">
        <v>847</v>
      </c>
      <c r="FI852" s="116">
        <f t="shared" si="423"/>
        <v>42</v>
      </c>
      <c r="FJ852" s="116">
        <f t="shared" si="439"/>
        <v>11</v>
      </c>
      <c r="FK852" s="116" t="str">
        <f t="shared" si="424"/>
        <v>夏侯惇专属武器-魂珠-5 6级</v>
      </c>
      <c r="FL852" s="116">
        <f t="shared" si="425"/>
        <v>5</v>
      </c>
      <c r="FM852" s="116">
        <f t="shared" si="426"/>
        <v>6</v>
      </c>
      <c r="FN852" s="116" t="str">
        <f t="shared" si="440"/>
        <v>金币</v>
      </c>
      <c r="FO852" s="116">
        <f t="shared" si="441"/>
        <v>10000</v>
      </c>
      <c r="FP852" s="116" t="str">
        <f t="shared" si="442"/>
        <v>专属强化石2</v>
      </c>
      <c r="FQ852" s="116">
        <f t="shared" si="443"/>
        <v>9</v>
      </c>
      <c r="FR852" s="116" t="str">
        <f t="shared" si="444"/>
        <v>专属强化石3</v>
      </c>
      <c r="FS852" s="116">
        <f t="shared" si="445"/>
        <v>5</v>
      </c>
      <c r="FT852" s="116">
        <f t="shared" si="427"/>
        <v>0.04</v>
      </c>
      <c r="FU852" s="116">
        <f t="shared" si="428"/>
        <v>1</v>
      </c>
      <c r="FV852" s="116">
        <f t="shared" si="429"/>
        <v>42</v>
      </c>
      <c r="FW852" s="116">
        <f t="shared" si="430"/>
        <v>0</v>
      </c>
      <c r="FX852" s="116">
        <f t="shared" si="431"/>
        <v>1</v>
      </c>
      <c r="FY852" s="116">
        <f t="shared" si="432"/>
        <v>10</v>
      </c>
      <c r="FZ852" s="116">
        <f t="shared" si="433"/>
        <v>1.78E-2</v>
      </c>
      <c r="GA852" s="116">
        <f t="shared" si="434"/>
        <v>1</v>
      </c>
      <c r="GB852" s="116">
        <f t="shared" si="435"/>
        <v>20</v>
      </c>
      <c r="GC852" s="116">
        <f t="shared" si="436"/>
        <v>7.1199999999999999E-2</v>
      </c>
      <c r="GD852" s="116">
        <f t="shared" si="437"/>
        <v>1</v>
      </c>
      <c r="GE852" s="116">
        <f t="shared" si="438"/>
        <v>42</v>
      </c>
    </row>
    <row r="853" spans="164:187" ht="16.5" x14ac:dyDescent="0.2">
      <c r="FH853" s="116">
        <v>848</v>
      </c>
      <c r="FI853" s="116">
        <f t="shared" si="423"/>
        <v>43</v>
      </c>
      <c r="FJ853" s="116">
        <f t="shared" si="439"/>
        <v>11</v>
      </c>
      <c r="FK853" s="116" t="str">
        <f t="shared" si="424"/>
        <v>夏侯惇专属武器-魂珠-5 7级</v>
      </c>
      <c r="FL853" s="116">
        <f t="shared" si="425"/>
        <v>5</v>
      </c>
      <c r="FM853" s="116">
        <f t="shared" si="426"/>
        <v>7</v>
      </c>
      <c r="FN853" s="116" t="str">
        <f t="shared" si="440"/>
        <v>金币</v>
      </c>
      <c r="FO853" s="116">
        <f t="shared" si="441"/>
        <v>11000</v>
      </c>
      <c r="FP853" s="116" t="str">
        <f t="shared" si="442"/>
        <v>专属强化石2</v>
      </c>
      <c r="FQ853" s="116">
        <f t="shared" si="443"/>
        <v>9</v>
      </c>
      <c r="FR853" s="116" t="str">
        <f t="shared" si="444"/>
        <v>专属强化石3</v>
      </c>
      <c r="FS853" s="116">
        <f t="shared" si="445"/>
        <v>5</v>
      </c>
      <c r="FT853" s="116">
        <f t="shared" si="427"/>
        <v>0.02</v>
      </c>
      <c r="FU853" s="116">
        <f t="shared" si="428"/>
        <v>1</v>
      </c>
      <c r="FV853" s="116">
        <f t="shared" si="429"/>
        <v>68</v>
      </c>
      <c r="FW853" s="116">
        <f t="shared" si="430"/>
        <v>0</v>
      </c>
      <c r="FX853" s="116">
        <f t="shared" si="431"/>
        <v>1</v>
      </c>
      <c r="FY853" s="116">
        <f t="shared" si="432"/>
        <v>16</v>
      </c>
      <c r="FZ853" s="116">
        <f t="shared" si="433"/>
        <v>1.0999999999999999E-2</v>
      </c>
      <c r="GA853" s="116">
        <f t="shared" si="434"/>
        <v>1</v>
      </c>
      <c r="GB853" s="116">
        <f t="shared" si="435"/>
        <v>32</v>
      </c>
      <c r="GC853" s="116">
        <f t="shared" si="436"/>
        <v>4.41E-2</v>
      </c>
      <c r="GD853" s="116">
        <f t="shared" si="437"/>
        <v>1</v>
      </c>
      <c r="GE853" s="116">
        <f t="shared" si="438"/>
        <v>68</v>
      </c>
    </row>
    <row r="854" spans="164:187" ht="16.5" x14ac:dyDescent="0.2">
      <c r="FH854" s="116">
        <v>849</v>
      </c>
      <c r="FI854" s="116">
        <f t="shared" ref="FI854:FI917" si="446">IF(FM854&gt;0,(FL854-1)*9+FM854,0)</f>
        <v>44</v>
      </c>
      <c r="FJ854" s="116">
        <f t="shared" si="439"/>
        <v>11</v>
      </c>
      <c r="FK854" s="116" t="str">
        <f t="shared" ref="FK854:FK917" si="447">INDEX($FC$6:$FC$26,FJ854)&amp;"专属武器-魂珠-"&amp;FL854&amp;" "&amp;FM854&amp;"级"</f>
        <v>夏侯惇专属武器-魂珠-5 8级</v>
      </c>
      <c r="FL854" s="116">
        <f t="shared" ref="FL854:FL917" si="448">INT((FH854-(FJ854-1)*80-1)/10)+1</f>
        <v>5</v>
      </c>
      <c r="FM854" s="116">
        <f t="shared" ref="FM854:FM917" si="449">FH854-(FJ854-1)*80-(FL854-1)*10-1</f>
        <v>8</v>
      </c>
      <c r="FN854" s="116" t="str">
        <f t="shared" si="440"/>
        <v>金币</v>
      </c>
      <c r="FO854" s="116">
        <f t="shared" si="441"/>
        <v>12000</v>
      </c>
      <c r="FP854" s="116" t="str">
        <f t="shared" si="442"/>
        <v>专属强化石2</v>
      </c>
      <c r="FQ854" s="116">
        <f t="shared" si="443"/>
        <v>13</v>
      </c>
      <c r="FR854" s="116" t="str">
        <f t="shared" si="444"/>
        <v>专属强化石3</v>
      </c>
      <c r="FS854" s="116">
        <f t="shared" si="445"/>
        <v>7</v>
      </c>
      <c r="FT854" s="116">
        <f t="shared" ref="FT854:FT917" si="450">IF($FM854&gt;0,INDEX(EJ$6:EJ$77,$FI854),"")</f>
        <v>0.02</v>
      </c>
      <c r="FU854" s="116">
        <f t="shared" ref="FU854:FU917" si="451">IF($FM854&gt;0,INDEX(EK$6:EK$77,$FI854),"")</f>
        <v>1</v>
      </c>
      <c r="FV854" s="116">
        <f t="shared" ref="FV854:FV917" si="452">IF($FM854&gt;0,INDEX(EL$6:EL$77,$FI854),"")</f>
        <v>79</v>
      </c>
      <c r="FW854" s="116">
        <f t="shared" ref="FW854:FW917" si="453">IF($FM854&gt;0,INDEX(EP$6:EP$77,$FI854),"")</f>
        <v>0</v>
      </c>
      <c r="FX854" s="116">
        <f t="shared" ref="FX854:FX917" si="454">IF($FM854&gt;0,INDEX(EQ$6:EQ$77,$FI854),"")</f>
        <v>1</v>
      </c>
      <c r="FY854" s="116">
        <f t="shared" ref="FY854:FY917" si="455">IF($FM854&gt;0,INDEX(ER$6:ER$77,$FI854),"")</f>
        <v>18</v>
      </c>
      <c r="FZ854" s="116">
        <f t="shared" ref="FZ854:FZ917" si="456">IF($FM854&gt;0,INDEX(ES$6:ES$77,$FI854),"")</f>
        <v>9.4999999999999998E-3</v>
      </c>
      <c r="GA854" s="116">
        <f t="shared" ref="GA854:GA917" si="457">IF($FM854&gt;0,INDEX(ET$6:ET$77,$FI854),"")</f>
        <v>1</v>
      </c>
      <c r="GB854" s="116">
        <f t="shared" ref="GB854:GB917" si="458">IF($FM854&gt;0,INDEX(EU$6:EU$77,$FI854),"")</f>
        <v>37</v>
      </c>
      <c r="GC854" s="116">
        <f t="shared" ref="GC854:GC917" si="459">IF($FM854&gt;0,INDEX(EV$6:EV$77,$FI854),"")</f>
        <v>3.8100000000000002E-2</v>
      </c>
      <c r="GD854" s="116">
        <f t="shared" ref="GD854:GD917" si="460">IF($FM854&gt;0,INDEX(EW$6:EW$77,$FI854),"")</f>
        <v>1</v>
      </c>
      <c r="GE854" s="116">
        <f t="shared" ref="GE854:GE917" si="461">IF($FM854&gt;0,INDEX(EX$6:EX$77,$FI854),"")</f>
        <v>79</v>
      </c>
    </row>
    <row r="855" spans="164:187" ht="16.5" x14ac:dyDescent="0.2">
      <c r="FH855" s="116">
        <v>850</v>
      </c>
      <c r="FI855" s="116">
        <f t="shared" si="446"/>
        <v>45</v>
      </c>
      <c r="FJ855" s="116">
        <f t="shared" si="439"/>
        <v>11</v>
      </c>
      <c r="FK855" s="116" t="str">
        <f t="shared" si="447"/>
        <v>夏侯惇专属武器-魂珠-5 9级</v>
      </c>
      <c r="FL855" s="116">
        <f t="shared" si="448"/>
        <v>5</v>
      </c>
      <c r="FM855" s="116">
        <f t="shared" si="449"/>
        <v>9</v>
      </c>
      <c r="FN855" s="116" t="str">
        <f t="shared" si="440"/>
        <v>金币</v>
      </c>
      <c r="FO855" s="116">
        <f t="shared" si="441"/>
        <v>13000</v>
      </c>
      <c r="FP855" s="116" t="str">
        <f t="shared" si="442"/>
        <v>专属强化石2</v>
      </c>
      <c r="FQ855" s="116">
        <f t="shared" si="443"/>
        <v>17</v>
      </c>
      <c r="FR855" s="116" t="str">
        <f t="shared" si="444"/>
        <v>专属强化石3</v>
      </c>
      <c r="FS855" s="116">
        <f t="shared" si="445"/>
        <v>9</v>
      </c>
      <c r="FT855" s="116">
        <f t="shared" si="450"/>
        <v>0.02</v>
      </c>
      <c r="FU855" s="116">
        <f t="shared" si="451"/>
        <v>1</v>
      </c>
      <c r="FV855" s="116">
        <f t="shared" si="452"/>
        <v>99</v>
      </c>
      <c r="FW855" s="116">
        <f t="shared" si="453"/>
        <v>0</v>
      </c>
      <c r="FX855" s="116">
        <f t="shared" si="454"/>
        <v>1</v>
      </c>
      <c r="FY855" s="116">
        <f t="shared" si="455"/>
        <v>23</v>
      </c>
      <c r="FZ855" s="116">
        <f t="shared" si="456"/>
        <v>7.6E-3</v>
      </c>
      <c r="GA855" s="116">
        <f t="shared" si="457"/>
        <v>1</v>
      </c>
      <c r="GB855" s="116">
        <f t="shared" si="458"/>
        <v>46</v>
      </c>
      <c r="GC855" s="116">
        <f t="shared" si="459"/>
        <v>3.0300000000000001E-2</v>
      </c>
      <c r="GD855" s="116">
        <f t="shared" si="460"/>
        <v>1</v>
      </c>
      <c r="GE855" s="116">
        <f t="shared" si="461"/>
        <v>99</v>
      </c>
    </row>
    <row r="856" spans="164:187" ht="16.5" x14ac:dyDescent="0.2">
      <c r="FH856" s="116">
        <v>851</v>
      </c>
      <c r="FI856" s="116">
        <f t="shared" si="446"/>
        <v>0</v>
      </c>
      <c r="FJ856" s="116">
        <f t="shared" si="439"/>
        <v>11</v>
      </c>
      <c r="FK856" s="116" t="str">
        <f t="shared" si="447"/>
        <v>夏侯惇专属武器-魂珠-6 0级</v>
      </c>
      <c r="FL856" s="116">
        <f t="shared" si="448"/>
        <v>6</v>
      </c>
      <c r="FM856" s="116">
        <f t="shared" si="449"/>
        <v>0</v>
      </c>
      <c r="FN856" s="116" t="str">
        <f t="shared" si="440"/>
        <v/>
      </c>
      <c r="FO856" s="116" t="str">
        <f t="shared" si="441"/>
        <v/>
      </c>
      <c r="FP856" s="116" t="str">
        <f t="shared" si="442"/>
        <v/>
      </c>
      <c r="FQ856" s="116" t="str">
        <f t="shared" si="443"/>
        <v/>
      </c>
      <c r="FR856" s="116" t="str">
        <f t="shared" si="444"/>
        <v/>
      </c>
      <c r="FS856" s="116" t="str">
        <f t="shared" si="445"/>
        <v/>
      </c>
      <c r="FT856" s="116" t="str">
        <f t="shared" si="450"/>
        <v/>
      </c>
      <c r="FU856" s="116" t="str">
        <f t="shared" si="451"/>
        <v/>
      </c>
      <c r="FV856" s="116" t="str">
        <f t="shared" si="452"/>
        <v/>
      </c>
      <c r="FW856" s="116" t="str">
        <f t="shared" si="453"/>
        <v/>
      </c>
      <c r="FX856" s="116" t="str">
        <f t="shared" si="454"/>
        <v/>
      </c>
      <c r="FY856" s="116" t="str">
        <f t="shared" si="455"/>
        <v/>
      </c>
      <c r="FZ856" s="116" t="str">
        <f t="shared" si="456"/>
        <v/>
      </c>
      <c r="GA856" s="116" t="str">
        <f t="shared" si="457"/>
        <v/>
      </c>
      <c r="GB856" s="116" t="str">
        <f t="shared" si="458"/>
        <v/>
      </c>
      <c r="GC856" s="116" t="str">
        <f t="shared" si="459"/>
        <v/>
      </c>
      <c r="GD856" s="116" t="str">
        <f t="shared" si="460"/>
        <v/>
      </c>
      <c r="GE856" s="116" t="str">
        <f t="shared" si="461"/>
        <v/>
      </c>
    </row>
    <row r="857" spans="164:187" ht="16.5" x14ac:dyDescent="0.2">
      <c r="FH857" s="116">
        <v>852</v>
      </c>
      <c r="FI857" s="116">
        <f t="shared" si="446"/>
        <v>46</v>
      </c>
      <c r="FJ857" s="116">
        <f t="shared" si="439"/>
        <v>11</v>
      </c>
      <c r="FK857" s="116" t="str">
        <f t="shared" si="447"/>
        <v>夏侯惇专属武器-魂珠-6 1级</v>
      </c>
      <c r="FL857" s="116">
        <f t="shared" si="448"/>
        <v>6</v>
      </c>
      <c r="FM857" s="116">
        <f t="shared" si="449"/>
        <v>1</v>
      </c>
      <c r="FN857" s="116" t="str">
        <f t="shared" si="440"/>
        <v>金币</v>
      </c>
      <c r="FO857" s="116">
        <f t="shared" si="441"/>
        <v>6000</v>
      </c>
      <c r="FP857" s="116" t="str">
        <f t="shared" si="442"/>
        <v>专属强化石3</v>
      </c>
      <c r="FQ857" s="116">
        <f t="shared" si="443"/>
        <v>5</v>
      </c>
      <c r="FR857" s="116" t="str">
        <f t="shared" si="444"/>
        <v>专属强化石4</v>
      </c>
      <c r="FS857" s="116">
        <f t="shared" si="445"/>
        <v>1</v>
      </c>
      <c r="FT857" s="116">
        <f t="shared" si="450"/>
        <v>0.14000000000000001</v>
      </c>
      <c r="FU857" s="116">
        <f t="shared" si="451"/>
        <v>1</v>
      </c>
      <c r="FV857" s="116">
        <f t="shared" si="452"/>
        <v>10</v>
      </c>
      <c r="FW857" s="116">
        <f t="shared" si="453"/>
        <v>0</v>
      </c>
      <c r="FX857" s="116">
        <f t="shared" si="454"/>
        <v>1</v>
      </c>
      <c r="FY857" s="116">
        <f t="shared" si="455"/>
        <v>2</v>
      </c>
      <c r="FZ857" s="116">
        <f t="shared" si="456"/>
        <v>7.2099999999999997E-2</v>
      </c>
      <c r="GA857" s="116">
        <f t="shared" si="457"/>
        <v>1</v>
      </c>
      <c r="GB857" s="116">
        <f t="shared" si="458"/>
        <v>5</v>
      </c>
      <c r="GC857" s="116">
        <f t="shared" si="459"/>
        <v>0.28860000000000002</v>
      </c>
      <c r="GD857" s="116">
        <f t="shared" si="460"/>
        <v>1</v>
      </c>
      <c r="GE857" s="116">
        <f t="shared" si="461"/>
        <v>10</v>
      </c>
    </row>
    <row r="858" spans="164:187" ht="16.5" x14ac:dyDescent="0.2">
      <c r="FH858" s="116">
        <v>853</v>
      </c>
      <c r="FI858" s="116">
        <f t="shared" si="446"/>
        <v>47</v>
      </c>
      <c r="FJ858" s="116">
        <f t="shared" si="439"/>
        <v>11</v>
      </c>
      <c r="FK858" s="116" t="str">
        <f t="shared" si="447"/>
        <v>夏侯惇专属武器-魂珠-6 2级</v>
      </c>
      <c r="FL858" s="116">
        <f t="shared" si="448"/>
        <v>6</v>
      </c>
      <c r="FM858" s="116">
        <f t="shared" si="449"/>
        <v>2</v>
      </c>
      <c r="FN858" s="116" t="str">
        <f t="shared" si="440"/>
        <v>金币</v>
      </c>
      <c r="FO858" s="116">
        <f t="shared" si="441"/>
        <v>7000</v>
      </c>
      <c r="FP858" s="116" t="str">
        <f t="shared" si="442"/>
        <v>专属强化石3</v>
      </c>
      <c r="FQ858" s="116">
        <f t="shared" si="443"/>
        <v>9</v>
      </c>
      <c r="FR858" s="116" t="str">
        <f t="shared" si="444"/>
        <v>专属强化石4</v>
      </c>
      <c r="FS858" s="116">
        <f t="shared" si="445"/>
        <v>2</v>
      </c>
      <c r="FT858" s="116">
        <f t="shared" si="450"/>
        <v>0.14000000000000001</v>
      </c>
      <c r="FU858" s="116">
        <f t="shared" si="451"/>
        <v>1</v>
      </c>
      <c r="FV858" s="116">
        <f t="shared" si="452"/>
        <v>10</v>
      </c>
      <c r="FW858" s="116">
        <f t="shared" si="453"/>
        <v>0</v>
      </c>
      <c r="FX858" s="116">
        <f t="shared" si="454"/>
        <v>1</v>
      </c>
      <c r="FY858" s="116">
        <f t="shared" si="455"/>
        <v>2</v>
      </c>
      <c r="FZ858" s="116">
        <f t="shared" si="456"/>
        <v>7.2099999999999997E-2</v>
      </c>
      <c r="GA858" s="116">
        <f t="shared" si="457"/>
        <v>1</v>
      </c>
      <c r="GB858" s="116">
        <f t="shared" si="458"/>
        <v>5</v>
      </c>
      <c r="GC858" s="116">
        <f t="shared" si="459"/>
        <v>0.28860000000000002</v>
      </c>
      <c r="GD858" s="116">
        <f t="shared" si="460"/>
        <v>1</v>
      </c>
      <c r="GE858" s="116">
        <f t="shared" si="461"/>
        <v>10</v>
      </c>
    </row>
    <row r="859" spans="164:187" ht="16.5" x14ac:dyDescent="0.2">
      <c r="FH859" s="116">
        <v>854</v>
      </c>
      <c r="FI859" s="116">
        <f t="shared" si="446"/>
        <v>48</v>
      </c>
      <c r="FJ859" s="116">
        <f t="shared" si="439"/>
        <v>11</v>
      </c>
      <c r="FK859" s="116" t="str">
        <f t="shared" si="447"/>
        <v>夏侯惇专属武器-魂珠-6 3级</v>
      </c>
      <c r="FL859" s="116">
        <f t="shared" si="448"/>
        <v>6</v>
      </c>
      <c r="FM859" s="116">
        <f t="shared" si="449"/>
        <v>3</v>
      </c>
      <c r="FN859" s="116" t="str">
        <f t="shared" si="440"/>
        <v>金币</v>
      </c>
      <c r="FO859" s="116">
        <f t="shared" si="441"/>
        <v>8000</v>
      </c>
      <c r="FP859" s="116" t="str">
        <f t="shared" si="442"/>
        <v>专属强化石3</v>
      </c>
      <c r="FQ859" s="116">
        <f t="shared" si="443"/>
        <v>9</v>
      </c>
      <c r="FR859" s="116" t="str">
        <f t="shared" si="444"/>
        <v>专属强化石4</v>
      </c>
      <c r="FS859" s="116">
        <f t="shared" si="445"/>
        <v>2</v>
      </c>
      <c r="FT859" s="116">
        <f t="shared" si="450"/>
        <v>0.1</v>
      </c>
      <c r="FU859" s="116">
        <f t="shared" si="451"/>
        <v>1</v>
      </c>
      <c r="FV859" s="116">
        <f t="shared" si="452"/>
        <v>16</v>
      </c>
      <c r="FW859" s="116">
        <f t="shared" si="453"/>
        <v>0</v>
      </c>
      <c r="FX859" s="116">
        <f t="shared" si="454"/>
        <v>1</v>
      </c>
      <c r="FY859" s="116">
        <f t="shared" si="455"/>
        <v>4</v>
      </c>
      <c r="FZ859" s="116">
        <f t="shared" si="456"/>
        <v>4.8099999999999997E-2</v>
      </c>
      <c r="GA859" s="116">
        <f t="shared" si="457"/>
        <v>1</v>
      </c>
      <c r="GB859" s="116">
        <f t="shared" si="458"/>
        <v>7</v>
      </c>
      <c r="GC859" s="116">
        <f t="shared" si="459"/>
        <v>0.19239999999999999</v>
      </c>
      <c r="GD859" s="116">
        <f t="shared" si="460"/>
        <v>1</v>
      </c>
      <c r="GE859" s="116">
        <f t="shared" si="461"/>
        <v>16</v>
      </c>
    </row>
    <row r="860" spans="164:187" ht="16.5" x14ac:dyDescent="0.2">
      <c r="FH860" s="116">
        <v>855</v>
      </c>
      <c r="FI860" s="116">
        <f t="shared" si="446"/>
        <v>49</v>
      </c>
      <c r="FJ860" s="116">
        <f t="shared" si="439"/>
        <v>11</v>
      </c>
      <c r="FK860" s="116" t="str">
        <f t="shared" si="447"/>
        <v>夏侯惇专属武器-魂珠-6 4级</v>
      </c>
      <c r="FL860" s="116">
        <f t="shared" si="448"/>
        <v>6</v>
      </c>
      <c r="FM860" s="116">
        <f t="shared" si="449"/>
        <v>4</v>
      </c>
      <c r="FN860" s="116" t="str">
        <f t="shared" si="440"/>
        <v>金币</v>
      </c>
      <c r="FO860" s="116">
        <f t="shared" si="441"/>
        <v>9000</v>
      </c>
      <c r="FP860" s="116" t="str">
        <f t="shared" si="442"/>
        <v>专属强化石3</v>
      </c>
      <c r="FQ860" s="116">
        <f t="shared" si="443"/>
        <v>14</v>
      </c>
      <c r="FR860" s="116" t="str">
        <f t="shared" si="444"/>
        <v>专属强化石4</v>
      </c>
      <c r="FS860" s="116">
        <f t="shared" si="445"/>
        <v>3</v>
      </c>
      <c r="FT860" s="116">
        <f t="shared" si="450"/>
        <v>0.09</v>
      </c>
      <c r="FU860" s="116">
        <f t="shared" si="451"/>
        <v>1</v>
      </c>
      <c r="FV860" s="116">
        <f t="shared" si="452"/>
        <v>17</v>
      </c>
      <c r="FW860" s="116">
        <f t="shared" si="453"/>
        <v>0</v>
      </c>
      <c r="FX860" s="116">
        <f t="shared" si="454"/>
        <v>1</v>
      </c>
      <c r="FY860" s="116">
        <f t="shared" si="455"/>
        <v>4</v>
      </c>
      <c r="FZ860" s="116">
        <f t="shared" si="456"/>
        <v>4.3299999999999998E-2</v>
      </c>
      <c r="GA860" s="116">
        <f t="shared" si="457"/>
        <v>1</v>
      </c>
      <c r="GB860" s="116">
        <f t="shared" si="458"/>
        <v>8</v>
      </c>
      <c r="GC860" s="116">
        <f t="shared" si="459"/>
        <v>0.1731</v>
      </c>
      <c r="GD860" s="116">
        <f t="shared" si="460"/>
        <v>1</v>
      </c>
      <c r="GE860" s="116">
        <f t="shared" si="461"/>
        <v>17</v>
      </c>
    </row>
    <row r="861" spans="164:187" ht="16.5" x14ac:dyDescent="0.2">
      <c r="FH861" s="116">
        <v>856</v>
      </c>
      <c r="FI861" s="116">
        <f t="shared" si="446"/>
        <v>50</v>
      </c>
      <c r="FJ861" s="116">
        <f t="shared" si="439"/>
        <v>11</v>
      </c>
      <c r="FK861" s="116" t="str">
        <f t="shared" si="447"/>
        <v>夏侯惇专属武器-魂珠-6 5级</v>
      </c>
      <c r="FL861" s="116">
        <f t="shared" si="448"/>
        <v>6</v>
      </c>
      <c r="FM861" s="116">
        <f t="shared" si="449"/>
        <v>5</v>
      </c>
      <c r="FN861" s="116" t="str">
        <f t="shared" si="440"/>
        <v>金币</v>
      </c>
      <c r="FO861" s="116">
        <f t="shared" si="441"/>
        <v>10000</v>
      </c>
      <c r="FP861" s="116" t="str">
        <f t="shared" si="442"/>
        <v>专属强化石3</v>
      </c>
      <c r="FQ861" s="116">
        <f t="shared" si="443"/>
        <v>14</v>
      </c>
      <c r="FR861" s="116" t="str">
        <f t="shared" si="444"/>
        <v>专属强化石4</v>
      </c>
      <c r="FS861" s="116">
        <f t="shared" si="445"/>
        <v>3</v>
      </c>
      <c r="FT861" s="116">
        <f t="shared" si="450"/>
        <v>0.05</v>
      </c>
      <c r="FU861" s="116">
        <f t="shared" si="451"/>
        <v>1</v>
      </c>
      <c r="FV861" s="116">
        <f t="shared" si="452"/>
        <v>28</v>
      </c>
      <c r="FW861" s="116">
        <f t="shared" si="453"/>
        <v>0</v>
      </c>
      <c r="FX861" s="116">
        <f t="shared" si="454"/>
        <v>1</v>
      </c>
      <c r="FY861" s="116">
        <f t="shared" si="455"/>
        <v>6</v>
      </c>
      <c r="FZ861" s="116">
        <f t="shared" si="456"/>
        <v>2.7099999999999999E-2</v>
      </c>
      <c r="GA861" s="116">
        <f t="shared" si="457"/>
        <v>1</v>
      </c>
      <c r="GB861" s="116">
        <f t="shared" si="458"/>
        <v>13</v>
      </c>
      <c r="GC861" s="116">
        <f t="shared" si="459"/>
        <v>0.1082</v>
      </c>
      <c r="GD861" s="116">
        <f t="shared" si="460"/>
        <v>1</v>
      </c>
      <c r="GE861" s="116">
        <f t="shared" si="461"/>
        <v>28</v>
      </c>
    </row>
    <row r="862" spans="164:187" ht="16.5" x14ac:dyDescent="0.2">
      <c r="FH862" s="116">
        <v>857</v>
      </c>
      <c r="FI862" s="116">
        <f t="shared" si="446"/>
        <v>51</v>
      </c>
      <c r="FJ862" s="116">
        <f t="shared" si="439"/>
        <v>11</v>
      </c>
      <c r="FK862" s="116" t="str">
        <f t="shared" si="447"/>
        <v>夏侯惇专属武器-魂珠-6 6级</v>
      </c>
      <c r="FL862" s="116">
        <f t="shared" si="448"/>
        <v>6</v>
      </c>
      <c r="FM862" s="116">
        <f t="shared" si="449"/>
        <v>6</v>
      </c>
      <c r="FN862" s="116" t="str">
        <f t="shared" si="440"/>
        <v>金币</v>
      </c>
      <c r="FO862" s="116">
        <f t="shared" si="441"/>
        <v>11000</v>
      </c>
      <c r="FP862" s="116" t="str">
        <f t="shared" si="442"/>
        <v>专属强化石3</v>
      </c>
      <c r="FQ862" s="116">
        <f t="shared" si="443"/>
        <v>19</v>
      </c>
      <c r="FR862" s="116" t="str">
        <f t="shared" si="444"/>
        <v>专属强化石4</v>
      </c>
      <c r="FS862" s="116">
        <f t="shared" si="445"/>
        <v>4</v>
      </c>
      <c r="FT862" s="116">
        <f t="shared" si="450"/>
        <v>0.04</v>
      </c>
      <c r="FU862" s="116">
        <f t="shared" si="451"/>
        <v>1</v>
      </c>
      <c r="FV862" s="116">
        <f t="shared" si="452"/>
        <v>34</v>
      </c>
      <c r="FW862" s="116">
        <f t="shared" si="453"/>
        <v>0</v>
      </c>
      <c r="FX862" s="116">
        <f t="shared" si="454"/>
        <v>1</v>
      </c>
      <c r="FY862" s="116">
        <f t="shared" si="455"/>
        <v>8</v>
      </c>
      <c r="FZ862" s="116">
        <f t="shared" si="456"/>
        <v>2.2200000000000001E-2</v>
      </c>
      <c r="GA862" s="116">
        <f t="shared" si="457"/>
        <v>1</v>
      </c>
      <c r="GB862" s="116">
        <f t="shared" si="458"/>
        <v>16</v>
      </c>
      <c r="GC862" s="116">
        <f t="shared" si="459"/>
        <v>8.8800000000000004E-2</v>
      </c>
      <c r="GD862" s="116">
        <f t="shared" si="460"/>
        <v>1</v>
      </c>
      <c r="GE862" s="116">
        <f t="shared" si="461"/>
        <v>34</v>
      </c>
    </row>
    <row r="863" spans="164:187" ht="16.5" x14ac:dyDescent="0.2">
      <c r="FH863" s="116">
        <v>858</v>
      </c>
      <c r="FI863" s="116">
        <f t="shared" si="446"/>
        <v>52</v>
      </c>
      <c r="FJ863" s="116">
        <f t="shared" si="439"/>
        <v>11</v>
      </c>
      <c r="FK863" s="116" t="str">
        <f t="shared" si="447"/>
        <v>夏侯惇专属武器-魂珠-6 7级</v>
      </c>
      <c r="FL863" s="116">
        <f t="shared" si="448"/>
        <v>6</v>
      </c>
      <c r="FM863" s="116">
        <f t="shared" si="449"/>
        <v>7</v>
      </c>
      <c r="FN863" s="116" t="str">
        <f t="shared" si="440"/>
        <v>金币</v>
      </c>
      <c r="FO863" s="116">
        <f t="shared" si="441"/>
        <v>12000</v>
      </c>
      <c r="FP863" s="116" t="str">
        <f t="shared" si="442"/>
        <v>专属强化石3</v>
      </c>
      <c r="FQ863" s="116">
        <f t="shared" si="443"/>
        <v>24</v>
      </c>
      <c r="FR863" s="116" t="str">
        <f t="shared" si="444"/>
        <v>专属强化石4</v>
      </c>
      <c r="FS863" s="116">
        <f t="shared" si="445"/>
        <v>5</v>
      </c>
      <c r="FT863" s="116">
        <f t="shared" si="450"/>
        <v>0.03</v>
      </c>
      <c r="FU863" s="116">
        <f t="shared" si="451"/>
        <v>1</v>
      </c>
      <c r="FV863" s="116">
        <f t="shared" si="452"/>
        <v>44</v>
      </c>
      <c r="FW863" s="116">
        <f t="shared" si="453"/>
        <v>0</v>
      </c>
      <c r="FX863" s="116">
        <f t="shared" si="454"/>
        <v>1</v>
      </c>
      <c r="FY863" s="116">
        <f t="shared" si="455"/>
        <v>10</v>
      </c>
      <c r="FZ863" s="116">
        <f t="shared" si="456"/>
        <v>1.72E-2</v>
      </c>
      <c r="GA863" s="116">
        <f t="shared" si="457"/>
        <v>1</v>
      </c>
      <c r="GB863" s="116">
        <f t="shared" si="458"/>
        <v>20</v>
      </c>
      <c r="GC863" s="116">
        <f t="shared" si="459"/>
        <v>6.8699999999999997E-2</v>
      </c>
      <c r="GD863" s="116">
        <f t="shared" si="460"/>
        <v>1</v>
      </c>
      <c r="GE863" s="116">
        <f t="shared" si="461"/>
        <v>44</v>
      </c>
    </row>
    <row r="864" spans="164:187" ht="16.5" x14ac:dyDescent="0.2">
      <c r="FH864" s="116">
        <v>859</v>
      </c>
      <c r="FI864" s="116">
        <f t="shared" si="446"/>
        <v>53</v>
      </c>
      <c r="FJ864" s="116">
        <f t="shared" si="439"/>
        <v>11</v>
      </c>
      <c r="FK864" s="116" t="str">
        <f t="shared" si="447"/>
        <v>夏侯惇专属武器-魂珠-6 8级</v>
      </c>
      <c r="FL864" s="116">
        <f t="shared" si="448"/>
        <v>6</v>
      </c>
      <c r="FM864" s="116">
        <f t="shared" si="449"/>
        <v>8</v>
      </c>
      <c r="FN864" s="116" t="str">
        <f t="shared" si="440"/>
        <v>金币</v>
      </c>
      <c r="FO864" s="116">
        <f t="shared" si="441"/>
        <v>13000</v>
      </c>
      <c r="FP864" s="116" t="str">
        <f t="shared" si="442"/>
        <v>专属强化石3</v>
      </c>
      <c r="FQ864" s="116">
        <f t="shared" si="443"/>
        <v>33</v>
      </c>
      <c r="FR864" s="116" t="str">
        <f t="shared" si="444"/>
        <v>专属强化石4</v>
      </c>
      <c r="FS864" s="116">
        <f t="shared" si="445"/>
        <v>7</v>
      </c>
      <c r="FT864" s="116">
        <f t="shared" si="450"/>
        <v>0.03</v>
      </c>
      <c r="FU864" s="116">
        <f t="shared" si="451"/>
        <v>1</v>
      </c>
      <c r="FV864" s="116">
        <f t="shared" si="452"/>
        <v>50</v>
      </c>
      <c r="FW864" s="116">
        <f t="shared" si="453"/>
        <v>0</v>
      </c>
      <c r="FX864" s="116">
        <f t="shared" si="454"/>
        <v>1</v>
      </c>
      <c r="FY864" s="116">
        <f t="shared" si="455"/>
        <v>12</v>
      </c>
      <c r="FZ864" s="116">
        <f t="shared" si="456"/>
        <v>1.49E-2</v>
      </c>
      <c r="GA864" s="116">
        <f t="shared" si="457"/>
        <v>1</v>
      </c>
      <c r="GB864" s="116">
        <f t="shared" si="458"/>
        <v>24</v>
      </c>
      <c r="GC864" s="116">
        <f t="shared" si="459"/>
        <v>5.9400000000000001E-2</v>
      </c>
      <c r="GD864" s="116">
        <f t="shared" si="460"/>
        <v>1</v>
      </c>
      <c r="GE864" s="116">
        <f t="shared" si="461"/>
        <v>50</v>
      </c>
    </row>
    <row r="865" spans="164:187" ht="16.5" x14ac:dyDescent="0.2">
      <c r="FH865" s="116">
        <v>860</v>
      </c>
      <c r="FI865" s="116">
        <f t="shared" si="446"/>
        <v>54</v>
      </c>
      <c r="FJ865" s="116">
        <f t="shared" si="439"/>
        <v>11</v>
      </c>
      <c r="FK865" s="116" t="str">
        <f t="shared" si="447"/>
        <v>夏侯惇专属武器-魂珠-6 9级</v>
      </c>
      <c r="FL865" s="116">
        <f t="shared" si="448"/>
        <v>6</v>
      </c>
      <c r="FM865" s="116">
        <f t="shared" si="449"/>
        <v>9</v>
      </c>
      <c r="FN865" s="116" t="str">
        <f t="shared" si="440"/>
        <v>金币</v>
      </c>
      <c r="FO865" s="116">
        <f t="shared" si="441"/>
        <v>14000</v>
      </c>
      <c r="FP865" s="116" t="str">
        <f t="shared" si="442"/>
        <v>专属强化石3</v>
      </c>
      <c r="FQ865" s="116">
        <f t="shared" si="443"/>
        <v>38</v>
      </c>
      <c r="FR865" s="116" t="str">
        <f t="shared" si="444"/>
        <v>专属强化石4</v>
      </c>
      <c r="FS865" s="116">
        <f t="shared" si="445"/>
        <v>8</v>
      </c>
      <c r="FT865" s="116">
        <f t="shared" si="450"/>
        <v>0.02</v>
      </c>
      <c r="FU865" s="116">
        <f t="shared" si="451"/>
        <v>1</v>
      </c>
      <c r="FV865" s="116">
        <f t="shared" si="452"/>
        <v>71</v>
      </c>
      <c r="FW865" s="116">
        <f t="shared" si="453"/>
        <v>0</v>
      </c>
      <c r="FX865" s="116">
        <f t="shared" si="454"/>
        <v>1</v>
      </c>
      <c r="FY865" s="116">
        <f t="shared" si="455"/>
        <v>17</v>
      </c>
      <c r="FZ865" s="116">
        <f t="shared" si="456"/>
        <v>1.0500000000000001E-2</v>
      </c>
      <c r="GA865" s="116">
        <f t="shared" si="457"/>
        <v>1</v>
      </c>
      <c r="GB865" s="116">
        <f t="shared" si="458"/>
        <v>33</v>
      </c>
      <c r="GC865" s="116">
        <f t="shared" si="459"/>
        <v>4.2000000000000003E-2</v>
      </c>
      <c r="GD865" s="116">
        <f t="shared" si="460"/>
        <v>1</v>
      </c>
      <c r="GE865" s="116">
        <f t="shared" si="461"/>
        <v>71</v>
      </c>
    </row>
    <row r="866" spans="164:187" ht="16.5" x14ac:dyDescent="0.2">
      <c r="FH866" s="116">
        <v>861</v>
      </c>
      <c r="FI866" s="116">
        <f t="shared" si="446"/>
        <v>0</v>
      </c>
      <c r="FJ866" s="116">
        <f t="shared" si="439"/>
        <v>11</v>
      </c>
      <c r="FK866" s="116" t="str">
        <f t="shared" si="447"/>
        <v>夏侯惇专属武器-魂珠-7 0级</v>
      </c>
      <c r="FL866" s="116">
        <f t="shared" si="448"/>
        <v>7</v>
      </c>
      <c r="FM866" s="116">
        <f t="shared" si="449"/>
        <v>0</v>
      </c>
      <c r="FN866" s="116" t="str">
        <f t="shared" si="440"/>
        <v/>
      </c>
      <c r="FO866" s="116" t="str">
        <f t="shared" si="441"/>
        <v/>
      </c>
      <c r="FP866" s="116" t="str">
        <f t="shared" si="442"/>
        <v/>
      </c>
      <c r="FQ866" s="116" t="str">
        <f t="shared" si="443"/>
        <v/>
      </c>
      <c r="FR866" s="116" t="str">
        <f t="shared" si="444"/>
        <v/>
      </c>
      <c r="FS866" s="116" t="str">
        <f t="shared" si="445"/>
        <v/>
      </c>
      <c r="FT866" s="116" t="str">
        <f t="shared" si="450"/>
        <v/>
      </c>
      <c r="FU866" s="116" t="str">
        <f t="shared" si="451"/>
        <v/>
      </c>
      <c r="FV866" s="116" t="str">
        <f t="shared" si="452"/>
        <v/>
      </c>
      <c r="FW866" s="116" t="str">
        <f t="shared" si="453"/>
        <v/>
      </c>
      <c r="FX866" s="116" t="str">
        <f t="shared" si="454"/>
        <v/>
      </c>
      <c r="FY866" s="116" t="str">
        <f t="shared" si="455"/>
        <v/>
      </c>
      <c r="FZ866" s="116" t="str">
        <f t="shared" si="456"/>
        <v/>
      </c>
      <c r="GA866" s="116" t="str">
        <f t="shared" si="457"/>
        <v/>
      </c>
      <c r="GB866" s="116" t="str">
        <f t="shared" si="458"/>
        <v/>
      </c>
      <c r="GC866" s="116" t="str">
        <f t="shared" si="459"/>
        <v/>
      </c>
      <c r="GD866" s="116" t="str">
        <f t="shared" si="460"/>
        <v/>
      </c>
      <c r="GE866" s="116" t="str">
        <f t="shared" si="461"/>
        <v/>
      </c>
    </row>
    <row r="867" spans="164:187" ht="16.5" x14ac:dyDescent="0.2">
      <c r="FH867" s="116">
        <v>862</v>
      </c>
      <c r="FI867" s="116">
        <f t="shared" si="446"/>
        <v>55</v>
      </c>
      <c r="FJ867" s="116">
        <f t="shared" si="439"/>
        <v>11</v>
      </c>
      <c r="FK867" s="116" t="str">
        <f t="shared" si="447"/>
        <v>夏侯惇专属武器-魂珠-7 1级</v>
      </c>
      <c r="FL867" s="116">
        <f t="shared" si="448"/>
        <v>7</v>
      </c>
      <c r="FM867" s="116">
        <f t="shared" si="449"/>
        <v>1</v>
      </c>
      <c r="FN867" s="116" t="str">
        <f t="shared" si="440"/>
        <v>金币</v>
      </c>
      <c r="FO867" s="116">
        <f t="shared" si="441"/>
        <v>7000</v>
      </c>
      <c r="FP867" s="116" t="str">
        <f t="shared" si="442"/>
        <v>专属强化石3</v>
      </c>
      <c r="FQ867" s="116">
        <f t="shared" si="443"/>
        <v>6</v>
      </c>
      <c r="FR867" s="116" t="str">
        <f t="shared" si="444"/>
        <v>专属强化石4</v>
      </c>
      <c r="FS867" s="116">
        <f t="shared" si="445"/>
        <v>2</v>
      </c>
      <c r="FT867" s="116">
        <f t="shared" si="450"/>
        <v>0.17</v>
      </c>
      <c r="FU867" s="116">
        <f t="shared" si="451"/>
        <v>1</v>
      </c>
      <c r="FV867" s="116">
        <f t="shared" si="452"/>
        <v>9</v>
      </c>
      <c r="FW867" s="116">
        <f t="shared" si="453"/>
        <v>0</v>
      </c>
      <c r="FX867" s="116">
        <f t="shared" si="454"/>
        <v>1</v>
      </c>
      <c r="FY867" s="116">
        <f t="shared" si="455"/>
        <v>2</v>
      </c>
      <c r="FZ867" s="116">
        <f t="shared" si="456"/>
        <v>8.6599999999999996E-2</v>
      </c>
      <c r="GA867" s="116">
        <f t="shared" si="457"/>
        <v>1</v>
      </c>
      <c r="GB867" s="116">
        <f t="shared" si="458"/>
        <v>4</v>
      </c>
      <c r="GC867" s="116">
        <f t="shared" si="459"/>
        <v>0.3463</v>
      </c>
      <c r="GD867" s="116">
        <f t="shared" si="460"/>
        <v>1</v>
      </c>
      <c r="GE867" s="116">
        <f t="shared" si="461"/>
        <v>9</v>
      </c>
    </row>
    <row r="868" spans="164:187" ht="16.5" x14ac:dyDescent="0.2">
      <c r="FH868" s="116">
        <v>863</v>
      </c>
      <c r="FI868" s="116">
        <f t="shared" si="446"/>
        <v>56</v>
      </c>
      <c r="FJ868" s="116">
        <f t="shared" si="439"/>
        <v>11</v>
      </c>
      <c r="FK868" s="116" t="str">
        <f t="shared" si="447"/>
        <v>夏侯惇专属武器-魂珠-7 2级</v>
      </c>
      <c r="FL868" s="116">
        <f t="shared" si="448"/>
        <v>7</v>
      </c>
      <c r="FM868" s="116">
        <f t="shared" si="449"/>
        <v>2</v>
      </c>
      <c r="FN868" s="116" t="str">
        <f t="shared" si="440"/>
        <v>金币</v>
      </c>
      <c r="FO868" s="116">
        <f t="shared" si="441"/>
        <v>8000</v>
      </c>
      <c r="FP868" s="116" t="str">
        <f t="shared" si="442"/>
        <v>专属强化石3</v>
      </c>
      <c r="FQ868" s="116">
        <f t="shared" si="443"/>
        <v>6</v>
      </c>
      <c r="FR868" s="116" t="str">
        <f t="shared" si="444"/>
        <v>专属强化石4</v>
      </c>
      <c r="FS868" s="116">
        <f t="shared" si="445"/>
        <v>2</v>
      </c>
      <c r="FT868" s="116">
        <f t="shared" si="450"/>
        <v>0.09</v>
      </c>
      <c r="FU868" s="116">
        <f t="shared" si="451"/>
        <v>1</v>
      </c>
      <c r="FV868" s="116">
        <f t="shared" si="452"/>
        <v>17</v>
      </c>
      <c r="FW868" s="116">
        <f t="shared" si="453"/>
        <v>0</v>
      </c>
      <c r="FX868" s="116">
        <f t="shared" si="454"/>
        <v>1</v>
      </c>
      <c r="FY868" s="116">
        <f t="shared" si="455"/>
        <v>4</v>
      </c>
      <c r="FZ868" s="116">
        <f t="shared" si="456"/>
        <v>4.3299999999999998E-2</v>
      </c>
      <c r="GA868" s="116">
        <f t="shared" si="457"/>
        <v>1</v>
      </c>
      <c r="GB868" s="116">
        <f t="shared" si="458"/>
        <v>8</v>
      </c>
      <c r="GC868" s="116">
        <f t="shared" si="459"/>
        <v>0.1731</v>
      </c>
      <c r="GD868" s="116">
        <f t="shared" si="460"/>
        <v>1</v>
      </c>
      <c r="GE868" s="116">
        <f t="shared" si="461"/>
        <v>17</v>
      </c>
    </row>
    <row r="869" spans="164:187" ht="16.5" x14ac:dyDescent="0.2">
      <c r="FH869" s="116">
        <v>864</v>
      </c>
      <c r="FI869" s="116">
        <f t="shared" si="446"/>
        <v>57</v>
      </c>
      <c r="FJ869" s="116">
        <f t="shared" si="439"/>
        <v>11</v>
      </c>
      <c r="FK869" s="116" t="str">
        <f t="shared" si="447"/>
        <v>夏侯惇专属武器-魂珠-7 3级</v>
      </c>
      <c r="FL869" s="116">
        <f t="shared" si="448"/>
        <v>7</v>
      </c>
      <c r="FM869" s="116">
        <f t="shared" si="449"/>
        <v>3</v>
      </c>
      <c r="FN869" s="116" t="str">
        <f t="shared" si="440"/>
        <v>金币</v>
      </c>
      <c r="FO869" s="116">
        <f t="shared" si="441"/>
        <v>9000</v>
      </c>
      <c r="FP869" s="116" t="str">
        <f t="shared" si="442"/>
        <v>专属强化石3</v>
      </c>
      <c r="FQ869" s="116">
        <f t="shared" si="443"/>
        <v>8</v>
      </c>
      <c r="FR869" s="116" t="str">
        <f t="shared" si="444"/>
        <v>专属强化石4</v>
      </c>
      <c r="FS869" s="116">
        <f t="shared" si="445"/>
        <v>3</v>
      </c>
      <c r="FT869" s="116">
        <f t="shared" si="450"/>
        <v>0.09</v>
      </c>
      <c r="FU869" s="116">
        <f t="shared" si="451"/>
        <v>1</v>
      </c>
      <c r="FV869" s="116">
        <f t="shared" si="452"/>
        <v>17</v>
      </c>
      <c r="FW869" s="116">
        <f t="shared" si="453"/>
        <v>0</v>
      </c>
      <c r="FX869" s="116">
        <f t="shared" si="454"/>
        <v>1</v>
      </c>
      <c r="FY869" s="116">
        <f t="shared" si="455"/>
        <v>4</v>
      </c>
      <c r="FZ869" s="116">
        <f t="shared" si="456"/>
        <v>4.3299999999999998E-2</v>
      </c>
      <c r="GA869" s="116">
        <f t="shared" si="457"/>
        <v>1</v>
      </c>
      <c r="GB869" s="116">
        <f t="shared" si="458"/>
        <v>8</v>
      </c>
      <c r="GC869" s="116">
        <f t="shared" si="459"/>
        <v>0.1731</v>
      </c>
      <c r="GD869" s="116">
        <f t="shared" si="460"/>
        <v>1</v>
      </c>
      <c r="GE869" s="116">
        <f t="shared" si="461"/>
        <v>17</v>
      </c>
    </row>
    <row r="870" spans="164:187" ht="16.5" x14ac:dyDescent="0.2">
      <c r="FH870" s="116">
        <v>865</v>
      </c>
      <c r="FI870" s="116">
        <f t="shared" si="446"/>
        <v>58</v>
      </c>
      <c r="FJ870" s="116">
        <f t="shared" si="439"/>
        <v>11</v>
      </c>
      <c r="FK870" s="116" t="str">
        <f t="shared" si="447"/>
        <v>夏侯惇专属武器-魂珠-7 4级</v>
      </c>
      <c r="FL870" s="116">
        <f t="shared" si="448"/>
        <v>7</v>
      </c>
      <c r="FM870" s="116">
        <f t="shared" si="449"/>
        <v>4</v>
      </c>
      <c r="FN870" s="116" t="str">
        <f t="shared" si="440"/>
        <v>金币</v>
      </c>
      <c r="FO870" s="116">
        <f t="shared" si="441"/>
        <v>10000</v>
      </c>
      <c r="FP870" s="116" t="str">
        <f t="shared" si="442"/>
        <v>专属强化石3</v>
      </c>
      <c r="FQ870" s="116">
        <f t="shared" si="443"/>
        <v>11</v>
      </c>
      <c r="FR870" s="116" t="str">
        <f t="shared" si="444"/>
        <v>专属强化石4</v>
      </c>
      <c r="FS870" s="116">
        <f t="shared" si="445"/>
        <v>4</v>
      </c>
      <c r="FT870" s="116">
        <f t="shared" si="450"/>
        <v>7.0000000000000007E-2</v>
      </c>
      <c r="FU870" s="116">
        <f t="shared" si="451"/>
        <v>1</v>
      </c>
      <c r="FV870" s="116">
        <f t="shared" si="452"/>
        <v>22</v>
      </c>
      <c r="FW870" s="116">
        <f t="shared" si="453"/>
        <v>0</v>
      </c>
      <c r="FX870" s="116">
        <f t="shared" si="454"/>
        <v>1</v>
      </c>
      <c r="FY870" s="116">
        <f t="shared" si="455"/>
        <v>5</v>
      </c>
      <c r="FZ870" s="116">
        <f t="shared" si="456"/>
        <v>3.4599999999999999E-2</v>
      </c>
      <c r="GA870" s="116">
        <f t="shared" si="457"/>
        <v>1</v>
      </c>
      <c r="GB870" s="116">
        <f t="shared" si="458"/>
        <v>10</v>
      </c>
      <c r="GC870" s="116">
        <f t="shared" si="459"/>
        <v>0.13850000000000001</v>
      </c>
      <c r="GD870" s="116">
        <f t="shared" si="460"/>
        <v>1</v>
      </c>
      <c r="GE870" s="116">
        <f t="shared" si="461"/>
        <v>22</v>
      </c>
    </row>
    <row r="871" spans="164:187" ht="16.5" x14ac:dyDescent="0.2">
      <c r="FH871" s="116">
        <v>866</v>
      </c>
      <c r="FI871" s="116">
        <f t="shared" si="446"/>
        <v>59</v>
      </c>
      <c r="FJ871" s="116">
        <f t="shared" si="439"/>
        <v>11</v>
      </c>
      <c r="FK871" s="116" t="str">
        <f t="shared" si="447"/>
        <v>夏侯惇专属武器-魂珠-7 5级</v>
      </c>
      <c r="FL871" s="116">
        <f t="shared" si="448"/>
        <v>7</v>
      </c>
      <c r="FM871" s="116">
        <f t="shared" si="449"/>
        <v>5</v>
      </c>
      <c r="FN871" s="116" t="str">
        <f t="shared" si="440"/>
        <v>金币</v>
      </c>
      <c r="FO871" s="116">
        <f t="shared" si="441"/>
        <v>11000</v>
      </c>
      <c r="FP871" s="116" t="str">
        <f t="shared" si="442"/>
        <v>专属强化石3</v>
      </c>
      <c r="FQ871" s="116">
        <f t="shared" si="443"/>
        <v>11</v>
      </c>
      <c r="FR871" s="116" t="str">
        <f t="shared" si="444"/>
        <v>专属强化石4</v>
      </c>
      <c r="FS871" s="116">
        <f t="shared" si="445"/>
        <v>4</v>
      </c>
      <c r="FT871" s="116">
        <f t="shared" si="450"/>
        <v>0.04</v>
      </c>
      <c r="FU871" s="116">
        <f t="shared" si="451"/>
        <v>1</v>
      </c>
      <c r="FV871" s="116">
        <f t="shared" si="452"/>
        <v>35</v>
      </c>
      <c r="FW871" s="116">
        <f t="shared" si="453"/>
        <v>0</v>
      </c>
      <c r="FX871" s="116">
        <f t="shared" si="454"/>
        <v>1</v>
      </c>
      <c r="FY871" s="116">
        <f t="shared" si="455"/>
        <v>8</v>
      </c>
      <c r="FZ871" s="116">
        <f t="shared" si="456"/>
        <v>2.1600000000000001E-2</v>
      </c>
      <c r="GA871" s="116">
        <f t="shared" si="457"/>
        <v>1</v>
      </c>
      <c r="GB871" s="116">
        <f t="shared" si="458"/>
        <v>16</v>
      </c>
      <c r="GC871" s="116">
        <f t="shared" si="459"/>
        <v>8.6599999999999996E-2</v>
      </c>
      <c r="GD871" s="116">
        <f t="shared" si="460"/>
        <v>1</v>
      </c>
      <c r="GE871" s="116">
        <f t="shared" si="461"/>
        <v>35</v>
      </c>
    </row>
    <row r="872" spans="164:187" ht="16.5" x14ac:dyDescent="0.2">
      <c r="FH872" s="116">
        <v>867</v>
      </c>
      <c r="FI872" s="116">
        <f t="shared" si="446"/>
        <v>60</v>
      </c>
      <c r="FJ872" s="116">
        <f t="shared" si="439"/>
        <v>11</v>
      </c>
      <c r="FK872" s="116" t="str">
        <f t="shared" si="447"/>
        <v>夏侯惇专属武器-魂珠-7 6级</v>
      </c>
      <c r="FL872" s="116">
        <f t="shared" si="448"/>
        <v>7</v>
      </c>
      <c r="FM872" s="116">
        <f t="shared" si="449"/>
        <v>6</v>
      </c>
      <c r="FN872" s="116" t="str">
        <f t="shared" si="440"/>
        <v>金币</v>
      </c>
      <c r="FO872" s="116">
        <f t="shared" si="441"/>
        <v>12000</v>
      </c>
      <c r="FP872" s="116" t="str">
        <f t="shared" si="442"/>
        <v>专属强化石3</v>
      </c>
      <c r="FQ872" s="116">
        <f t="shared" si="443"/>
        <v>14</v>
      </c>
      <c r="FR872" s="116" t="str">
        <f t="shared" si="444"/>
        <v>专属强化石4</v>
      </c>
      <c r="FS872" s="116">
        <f t="shared" si="445"/>
        <v>5</v>
      </c>
      <c r="FT872" s="116">
        <f t="shared" si="450"/>
        <v>0.03</v>
      </c>
      <c r="FU872" s="116">
        <f t="shared" si="451"/>
        <v>1</v>
      </c>
      <c r="FV872" s="116">
        <f t="shared" si="452"/>
        <v>45</v>
      </c>
      <c r="FW872" s="116">
        <f t="shared" si="453"/>
        <v>0</v>
      </c>
      <c r="FX872" s="116">
        <f t="shared" si="454"/>
        <v>1</v>
      </c>
      <c r="FY872" s="116">
        <f t="shared" si="455"/>
        <v>11</v>
      </c>
      <c r="FZ872" s="116">
        <f t="shared" si="456"/>
        <v>1.66E-2</v>
      </c>
      <c r="GA872" s="116">
        <f t="shared" si="457"/>
        <v>1</v>
      </c>
      <c r="GB872" s="116">
        <f t="shared" si="458"/>
        <v>21</v>
      </c>
      <c r="GC872" s="116">
        <f t="shared" si="459"/>
        <v>6.6600000000000006E-2</v>
      </c>
      <c r="GD872" s="116">
        <f t="shared" si="460"/>
        <v>1</v>
      </c>
      <c r="GE872" s="116">
        <f t="shared" si="461"/>
        <v>45</v>
      </c>
    </row>
    <row r="873" spans="164:187" ht="16.5" x14ac:dyDescent="0.2">
      <c r="FH873" s="116">
        <v>868</v>
      </c>
      <c r="FI873" s="116">
        <f t="shared" si="446"/>
        <v>61</v>
      </c>
      <c r="FJ873" s="116">
        <f t="shared" si="439"/>
        <v>11</v>
      </c>
      <c r="FK873" s="116" t="str">
        <f t="shared" si="447"/>
        <v>夏侯惇专属武器-魂珠-7 7级</v>
      </c>
      <c r="FL873" s="116">
        <f t="shared" si="448"/>
        <v>7</v>
      </c>
      <c r="FM873" s="116">
        <f t="shared" si="449"/>
        <v>7</v>
      </c>
      <c r="FN873" s="116" t="str">
        <f t="shared" si="440"/>
        <v>金币</v>
      </c>
      <c r="FO873" s="116">
        <f t="shared" si="441"/>
        <v>13000</v>
      </c>
      <c r="FP873" s="116" t="str">
        <f t="shared" si="442"/>
        <v>专属强化石3</v>
      </c>
      <c r="FQ873" s="116">
        <f t="shared" si="443"/>
        <v>20</v>
      </c>
      <c r="FR873" s="116" t="str">
        <f t="shared" si="444"/>
        <v>专属强化石4</v>
      </c>
      <c r="FS873" s="116">
        <f t="shared" si="445"/>
        <v>7</v>
      </c>
      <c r="FT873" s="116">
        <f t="shared" si="450"/>
        <v>0.03</v>
      </c>
      <c r="FU873" s="116">
        <f t="shared" si="451"/>
        <v>1</v>
      </c>
      <c r="FV873" s="116">
        <f t="shared" si="452"/>
        <v>52</v>
      </c>
      <c r="FW873" s="116">
        <f t="shared" si="453"/>
        <v>0</v>
      </c>
      <c r="FX873" s="116">
        <f t="shared" si="454"/>
        <v>1</v>
      </c>
      <c r="FY873" s="116">
        <f t="shared" si="455"/>
        <v>12</v>
      </c>
      <c r="FZ873" s="116">
        <f t="shared" si="456"/>
        <v>1.44E-2</v>
      </c>
      <c r="GA873" s="116">
        <f t="shared" si="457"/>
        <v>1</v>
      </c>
      <c r="GB873" s="116">
        <f t="shared" si="458"/>
        <v>24</v>
      </c>
      <c r="GC873" s="116">
        <f t="shared" si="459"/>
        <v>5.7700000000000001E-2</v>
      </c>
      <c r="GD873" s="116">
        <f t="shared" si="460"/>
        <v>1</v>
      </c>
      <c r="GE873" s="116">
        <f t="shared" si="461"/>
        <v>52</v>
      </c>
    </row>
    <row r="874" spans="164:187" ht="16.5" x14ac:dyDescent="0.2">
      <c r="FH874" s="116">
        <v>869</v>
      </c>
      <c r="FI874" s="116">
        <f t="shared" si="446"/>
        <v>62</v>
      </c>
      <c r="FJ874" s="116">
        <f t="shared" si="439"/>
        <v>11</v>
      </c>
      <c r="FK874" s="116" t="str">
        <f t="shared" si="447"/>
        <v>夏侯惇专属武器-魂珠-7 8级</v>
      </c>
      <c r="FL874" s="116">
        <f t="shared" si="448"/>
        <v>7</v>
      </c>
      <c r="FM874" s="116">
        <f t="shared" si="449"/>
        <v>8</v>
      </c>
      <c r="FN874" s="116" t="str">
        <f t="shared" si="440"/>
        <v>金币</v>
      </c>
      <c r="FO874" s="116">
        <f t="shared" si="441"/>
        <v>14000</v>
      </c>
      <c r="FP874" s="116" t="str">
        <f t="shared" si="442"/>
        <v>专属强化石3</v>
      </c>
      <c r="FQ874" s="116">
        <f t="shared" si="443"/>
        <v>23</v>
      </c>
      <c r="FR874" s="116" t="str">
        <f t="shared" si="444"/>
        <v>专属强化石4</v>
      </c>
      <c r="FS874" s="116">
        <f t="shared" si="445"/>
        <v>8</v>
      </c>
      <c r="FT874" s="116">
        <f t="shared" si="450"/>
        <v>0.02</v>
      </c>
      <c r="FU874" s="116">
        <f t="shared" si="451"/>
        <v>1</v>
      </c>
      <c r="FV874" s="116">
        <f t="shared" si="452"/>
        <v>74</v>
      </c>
      <c r="FW874" s="116">
        <f t="shared" si="453"/>
        <v>0</v>
      </c>
      <c r="FX874" s="116">
        <f t="shared" si="454"/>
        <v>1</v>
      </c>
      <c r="FY874" s="116">
        <f t="shared" si="455"/>
        <v>17</v>
      </c>
      <c r="FZ874" s="116">
        <f t="shared" si="456"/>
        <v>1.0200000000000001E-2</v>
      </c>
      <c r="GA874" s="116">
        <f t="shared" si="457"/>
        <v>1</v>
      </c>
      <c r="GB874" s="116">
        <f t="shared" si="458"/>
        <v>34</v>
      </c>
      <c r="GC874" s="116">
        <f t="shared" si="459"/>
        <v>4.07E-2</v>
      </c>
      <c r="GD874" s="116">
        <f t="shared" si="460"/>
        <v>1</v>
      </c>
      <c r="GE874" s="116">
        <f t="shared" si="461"/>
        <v>74</v>
      </c>
    </row>
    <row r="875" spans="164:187" ht="16.5" x14ac:dyDescent="0.2">
      <c r="FH875" s="116">
        <v>870</v>
      </c>
      <c r="FI875" s="116">
        <f t="shared" si="446"/>
        <v>63</v>
      </c>
      <c r="FJ875" s="116">
        <f t="shared" si="439"/>
        <v>11</v>
      </c>
      <c r="FK875" s="116" t="str">
        <f t="shared" si="447"/>
        <v>夏侯惇专属武器-魂珠-7 9级</v>
      </c>
      <c r="FL875" s="116">
        <f t="shared" si="448"/>
        <v>7</v>
      </c>
      <c r="FM875" s="116">
        <f t="shared" si="449"/>
        <v>9</v>
      </c>
      <c r="FN875" s="116" t="str">
        <f t="shared" si="440"/>
        <v>金币</v>
      </c>
      <c r="FO875" s="116">
        <f t="shared" si="441"/>
        <v>15000</v>
      </c>
      <c r="FP875" s="116" t="str">
        <f t="shared" si="442"/>
        <v>专属强化石3</v>
      </c>
      <c r="FQ875" s="116">
        <f t="shared" si="443"/>
        <v>28</v>
      </c>
      <c r="FR875" s="116" t="str">
        <f t="shared" si="444"/>
        <v>专属强化石4</v>
      </c>
      <c r="FS875" s="116">
        <f t="shared" si="445"/>
        <v>10</v>
      </c>
      <c r="FT875" s="116">
        <f t="shared" si="450"/>
        <v>0.02</v>
      </c>
      <c r="FU875" s="116">
        <f t="shared" si="451"/>
        <v>1</v>
      </c>
      <c r="FV875" s="116">
        <f t="shared" si="452"/>
        <v>95</v>
      </c>
      <c r="FW875" s="116">
        <f t="shared" si="453"/>
        <v>0</v>
      </c>
      <c r="FX875" s="116">
        <f t="shared" si="454"/>
        <v>1</v>
      </c>
      <c r="FY875" s="116">
        <f t="shared" si="455"/>
        <v>22</v>
      </c>
      <c r="FZ875" s="116">
        <f t="shared" si="456"/>
        <v>7.9000000000000008E-3</v>
      </c>
      <c r="GA875" s="116">
        <f t="shared" si="457"/>
        <v>1</v>
      </c>
      <c r="GB875" s="116">
        <f t="shared" si="458"/>
        <v>44</v>
      </c>
      <c r="GC875" s="116">
        <f t="shared" si="459"/>
        <v>3.15E-2</v>
      </c>
      <c r="GD875" s="116">
        <f t="shared" si="460"/>
        <v>1</v>
      </c>
      <c r="GE875" s="116">
        <f t="shared" si="461"/>
        <v>95</v>
      </c>
    </row>
    <row r="876" spans="164:187" ht="16.5" x14ac:dyDescent="0.2">
      <c r="FH876" s="116">
        <v>871</v>
      </c>
      <c r="FI876" s="116">
        <f t="shared" si="446"/>
        <v>0</v>
      </c>
      <c r="FJ876" s="116">
        <f t="shared" si="439"/>
        <v>11</v>
      </c>
      <c r="FK876" s="116" t="str">
        <f t="shared" si="447"/>
        <v>夏侯惇专属武器-魂珠-8 0级</v>
      </c>
      <c r="FL876" s="116">
        <f t="shared" si="448"/>
        <v>8</v>
      </c>
      <c r="FM876" s="116">
        <f t="shared" si="449"/>
        <v>0</v>
      </c>
      <c r="FN876" s="116" t="str">
        <f t="shared" si="440"/>
        <v/>
      </c>
      <c r="FO876" s="116" t="str">
        <f t="shared" si="441"/>
        <v/>
      </c>
      <c r="FP876" s="116" t="str">
        <f t="shared" si="442"/>
        <v/>
      </c>
      <c r="FQ876" s="116" t="str">
        <f t="shared" si="443"/>
        <v/>
      </c>
      <c r="FR876" s="116" t="str">
        <f t="shared" si="444"/>
        <v/>
      </c>
      <c r="FS876" s="116" t="str">
        <f t="shared" si="445"/>
        <v/>
      </c>
      <c r="FT876" s="116" t="str">
        <f t="shared" si="450"/>
        <v/>
      </c>
      <c r="FU876" s="116" t="str">
        <f t="shared" si="451"/>
        <v/>
      </c>
      <c r="FV876" s="116" t="str">
        <f t="shared" si="452"/>
        <v/>
      </c>
      <c r="FW876" s="116" t="str">
        <f t="shared" si="453"/>
        <v/>
      </c>
      <c r="FX876" s="116" t="str">
        <f t="shared" si="454"/>
        <v/>
      </c>
      <c r="FY876" s="116" t="str">
        <f t="shared" si="455"/>
        <v/>
      </c>
      <c r="FZ876" s="116" t="str">
        <f t="shared" si="456"/>
        <v/>
      </c>
      <c r="GA876" s="116" t="str">
        <f t="shared" si="457"/>
        <v/>
      </c>
      <c r="GB876" s="116" t="str">
        <f t="shared" si="458"/>
        <v/>
      </c>
      <c r="GC876" s="116" t="str">
        <f t="shared" si="459"/>
        <v/>
      </c>
      <c r="GD876" s="116" t="str">
        <f t="shared" si="460"/>
        <v/>
      </c>
      <c r="GE876" s="116" t="str">
        <f t="shared" si="461"/>
        <v/>
      </c>
    </row>
    <row r="877" spans="164:187" ht="16.5" x14ac:dyDescent="0.2">
      <c r="FH877" s="116">
        <v>872</v>
      </c>
      <c r="FI877" s="116">
        <f t="shared" si="446"/>
        <v>64</v>
      </c>
      <c r="FJ877" s="116">
        <f t="shared" si="439"/>
        <v>11</v>
      </c>
      <c r="FK877" s="116" t="str">
        <f t="shared" si="447"/>
        <v>夏侯惇专属武器-魂珠-8 1级</v>
      </c>
      <c r="FL877" s="116">
        <f t="shared" si="448"/>
        <v>8</v>
      </c>
      <c r="FM877" s="116">
        <f t="shared" si="449"/>
        <v>1</v>
      </c>
      <c r="FN877" s="116" t="str">
        <f t="shared" si="440"/>
        <v>金币</v>
      </c>
      <c r="FO877" s="116">
        <f t="shared" si="441"/>
        <v>8000</v>
      </c>
      <c r="FP877" s="116" t="str">
        <f t="shared" si="442"/>
        <v>专属强化石4</v>
      </c>
      <c r="FQ877" s="116">
        <f t="shared" si="443"/>
        <v>5</v>
      </c>
      <c r="FR877" s="116" t="str">
        <f t="shared" si="444"/>
        <v/>
      </c>
      <c r="FS877" s="116" t="str">
        <f t="shared" si="445"/>
        <v/>
      </c>
      <c r="FT877" s="116">
        <f t="shared" si="450"/>
        <v>0.1</v>
      </c>
      <c r="FU877" s="116">
        <f t="shared" si="451"/>
        <v>1</v>
      </c>
      <c r="FV877" s="116">
        <f t="shared" si="452"/>
        <v>15</v>
      </c>
      <c r="FW877" s="116">
        <f t="shared" si="453"/>
        <v>0</v>
      </c>
      <c r="FX877" s="116">
        <f t="shared" si="454"/>
        <v>1</v>
      </c>
      <c r="FY877" s="116">
        <f t="shared" si="455"/>
        <v>4</v>
      </c>
      <c r="FZ877" s="116">
        <f t="shared" si="456"/>
        <v>4.9200000000000001E-2</v>
      </c>
      <c r="GA877" s="116">
        <f t="shared" si="457"/>
        <v>1</v>
      </c>
      <c r="GB877" s="116">
        <f t="shared" si="458"/>
        <v>7</v>
      </c>
      <c r="GC877" s="116">
        <f t="shared" si="459"/>
        <v>0.1968</v>
      </c>
      <c r="GD877" s="116">
        <f t="shared" si="460"/>
        <v>1</v>
      </c>
      <c r="GE877" s="116">
        <f t="shared" si="461"/>
        <v>15</v>
      </c>
    </row>
    <row r="878" spans="164:187" ht="16.5" x14ac:dyDescent="0.2">
      <c r="FH878" s="116">
        <v>873</v>
      </c>
      <c r="FI878" s="116">
        <f t="shared" si="446"/>
        <v>65</v>
      </c>
      <c r="FJ878" s="116">
        <f t="shared" si="439"/>
        <v>11</v>
      </c>
      <c r="FK878" s="116" t="str">
        <f t="shared" si="447"/>
        <v>夏侯惇专属武器-魂珠-8 2级</v>
      </c>
      <c r="FL878" s="116">
        <f t="shared" si="448"/>
        <v>8</v>
      </c>
      <c r="FM878" s="116">
        <f t="shared" si="449"/>
        <v>2</v>
      </c>
      <c r="FN878" s="116" t="str">
        <f t="shared" si="440"/>
        <v>金币</v>
      </c>
      <c r="FO878" s="116">
        <f t="shared" si="441"/>
        <v>9000</v>
      </c>
      <c r="FP878" s="116" t="str">
        <f t="shared" si="442"/>
        <v>专属强化石4</v>
      </c>
      <c r="FQ878" s="116">
        <f t="shared" si="443"/>
        <v>8</v>
      </c>
      <c r="FR878" s="116" t="str">
        <f t="shared" si="444"/>
        <v/>
      </c>
      <c r="FS878" s="116" t="str">
        <f t="shared" si="445"/>
        <v/>
      </c>
      <c r="FT878" s="116">
        <f t="shared" si="450"/>
        <v>0.08</v>
      </c>
      <c r="FU878" s="116">
        <f t="shared" si="451"/>
        <v>1</v>
      </c>
      <c r="FV878" s="116">
        <f t="shared" si="452"/>
        <v>19</v>
      </c>
      <c r="FW878" s="116">
        <f t="shared" si="453"/>
        <v>0</v>
      </c>
      <c r="FX878" s="116">
        <f t="shared" si="454"/>
        <v>1</v>
      </c>
      <c r="FY878" s="116">
        <f t="shared" si="455"/>
        <v>4</v>
      </c>
      <c r="FZ878" s="116">
        <f t="shared" si="456"/>
        <v>3.9399999999999998E-2</v>
      </c>
      <c r="GA878" s="116">
        <f t="shared" si="457"/>
        <v>1</v>
      </c>
      <c r="GB878" s="116">
        <f t="shared" si="458"/>
        <v>9</v>
      </c>
      <c r="GC878" s="116">
        <f t="shared" si="459"/>
        <v>0.15740000000000001</v>
      </c>
      <c r="GD878" s="116">
        <f t="shared" si="460"/>
        <v>1</v>
      </c>
      <c r="GE878" s="116">
        <f t="shared" si="461"/>
        <v>19</v>
      </c>
    </row>
    <row r="879" spans="164:187" ht="16.5" x14ac:dyDescent="0.2">
      <c r="FH879" s="116">
        <v>874</v>
      </c>
      <c r="FI879" s="116">
        <f t="shared" si="446"/>
        <v>66</v>
      </c>
      <c r="FJ879" s="116">
        <f t="shared" si="439"/>
        <v>11</v>
      </c>
      <c r="FK879" s="116" t="str">
        <f t="shared" si="447"/>
        <v>夏侯惇专属武器-魂珠-8 3级</v>
      </c>
      <c r="FL879" s="116">
        <f t="shared" si="448"/>
        <v>8</v>
      </c>
      <c r="FM879" s="116">
        <f t="shared" si="449"/>
        <v>3</v>
      </c>
      <c r="FN879" s="116" t="str">
        <f t="shared" si="440"/>
        <v>金币</v>
      </c>
      <c r="FO879" s="116">
        <f t="shared" si="441"/>
        <v>10000</v>
      </c>
      <c r="FP879" s="116" t="str">
        <f t="shared" si="442"/>
        <v>专属强化石4</v>
      </c>
      <c r="FQ879" s="116">
        <f t="shared" si="443"/>
        <v>10</v>
      </c>
      <c r="FR879" s="116" t="str">
        <f t="shared" si="444"/>
        <v/>
      </c>
      <c r="FS879" s="116" t="str">
        <f t="shared" si="445"/>
        <v/>
      </c>
      <c r="FT879" s="116">
        <f t="shared" si="450"/>
        <v>7.0000000000000007E-2</v>
      </c>
      <c r="FU879" s="116">
        <f t="shared" si="451"/>
        <v>1</v>
      </c>
      <c r="FV879" s="116">
        <f t="shared" si="452"/>
        <v>23</v>
      </c>
      <c r="FW879" s="116">
        <f t="shared" si="453"/>
        <v>0</v>
      </c>
      <c r="FX879" s="116">
        <f t="shared" si="454"/>
        <v>1</v>
      </c>
      <c r="FY879" s="116">
        <f t="shared" si="455"/>
        <v>5</v>
      </c>
      <c r="FZ879" s="116">
        <f t="shared" si="456"/>
        <v>3.2800000000000003E-2</v>
      </c>
      <c r="GA879" s="116">
        <f t="shared" si="457"/>
        <v>1</v>
      </c>
      <c r="GB879" s="116">
        <f t="shared" si="458"/>
        <v>11</v>
      </c>
      <c r="GC879" s="116">
        <f t="shared" si="459"/>
        <v>0.13120000000000001</v>
      </c>
      <c r="GD879" s="116">
        <f t="shared" si="460"/>
        <v>1</v>
      </c>
      <c r="GE879" s="116">
        <f t="shared" si="461"/>
        <v>23</v>
      </c>
    </row>
    <row r="880" spans="164:187" ht="16.5" x14ac:dyDescent="0.2">
      <c r="FH880" s="116">
        <v>875</v>
      </c>
      <c r="FI880" s="116">
        <f t="shared" si="446"/>
        <v>67</v>
      </c>
      <c r="FJ880" s="116">
        <f t="shared" si="439"/>
        <v>11</v>
      </c>
      <c r="FK880" s="116" t="str">
        <f t="shared" si="447"/>
        <v>夏侯惇专属武器-魂珠-8 4级</v>
      </c>
      <c r="FL880" s="116">
        <f t="shared" si="448"/>
        <v>8</v>
      </c>
      <c r="FM880" s="116">
        <f t="shared" si="449"/>
        <v>4</v>
      </c>
      <c r="FN880" s="116" t="str">
        <f t="shared" si="440"/>
        <v>金币</v>
      </c>
      <c r="FO880" s="116">
        <f t="shared" si="441"/>
        <v>11000</v>
      </c>
      <c r="FP880" s="116" t="str">
        <f t="shared" si="442"/>
        <v>专属强化石4</v>
      </c>
      <c r="FQ880" s="116">
        <f t="shared" si="443"/>
        <v>12</v>
      </c>
      <c r="FR880" s="116" t="str">
        <f t="shared" si="444"/>
        <v/>
      </c>
      <c r="FS880" s="116" t="str">
        <f t="shared" si="445"/>
        <v/>
      </c>
      <c r="FT880" s="116">
        <f t="shared" si="450"/>
        <v>0.05</v>
      </c>
      <c r="FU880" s="116">
        <f t="shared" si="451"/>
        <v>1</v>
      </c>
      <c r="FV880" s="116">
        <f t="shared" si="452"/>
        <v>32</v>
      </c>
      <c r="FW880" s="116">
        <f t="shared" si="453"/>
        <v>0</v>
      </c>
      <c r="FX880" s="116">
        <f t="shared" si="454"/>
        <v>1</v>
      </c>
      <c r="FY880" s="116">
        <f t="shared" si="455"/>
        <v>7</v>
      </c>
      <c r="FZ880" s="116">
        <f t="shared" si="456"/>
        <v>2.3599999999999999E-2</v>
      </c>
      <c r="GA880" s="116">
        <f t="shared" si="457"/>
        <v>1</v>
      </c>
      <c r="GB880" s="116">
        <f t="shared" si="458"/>
        <v>15</v>
      </c>
      <c r="GC880" s="116">
        <f t="shared" si="459"/>
        <v>9.4399999999999998E-2</v>
      </c>
      <c r="GD880" s="116">
        <f t="shared" si="460"/>
        <v>1</v>
      </c>
      <c r="GE880" s="116">
        <f t="shared" si="461"/>
        <v>32</v>
      </c>
    </row>
    <row r="881" spans="164:187" ht="16.5" x14ac:dyDescent="0.2">
      <c r="FH881" s="116">
        <v>876</v>
      </c>
      <c r="FI881" s="116">
        <f t="shared" si="446"/>
        <v>68</v>
      </c>
      <c r="FJ881" s="116">
        <f t="shared" si="439"/>
        <v>11</v>
      </c>
      <c r="FK881" s="116" t="str">
        <f t="shared" si="447"/>
        <v>夏侯惇专属武器-魂珠-8 5级</v>
      </c>
      <c r="FL881" s="116">
        <f t="shared" si="448"/>
        <v>8</v>
      </c>
      <c r="FM881" s="116">
        <f t="shared" si="449"/>
        <v>5</v>
      </c>
      <c r="FN881" s="116" t="str">
        <f t="shared" si="440"/>
        <v>金币</v>
      </c>
      <c r="FO881" s="116">
        <f t="shared" si="441"/>
        <v>12000</v>
      </c>
      <c r="FP881" s="116" t="str">
        <f t="shared" si="442"/>
        <v>专属强化石4</v>
      </c>
      <c r="FQ881" s="116">
        <f t="shared" si="443"/>
        <v>15</v>
      </c>
      <c r="FR881" s="116" t="str">
        <f t="shared" si="444"/>
        <v/>
      </c>
      <c r="FS881" s="116" t="str">
        <f t="shared" si="445"/>
        <v/>
      </c>
      <c r="FT881" s="116">
        <f t="shared" si="450"/>
        <v>0.04</v>
      </c>
      <c r="FU881" s="116">
        <f t="shared" si="451"/>
        <v>1</v>
      </c>
      <c r="FV881" s="116">
        <f t="shared" si="452"/>
        <v>41</v>
      </c>
      <c r="FW881" s="116">
        <f t="shared" si="453"/>
        <v>0</v>
      </c>
      <c r="FX881" s="116">
        <f t="shared" si="454"/>
        <v>1</v>
      </c>
      <c r="FY881" s="116">
        <f t="shared" si="455"/>
        <v>9</v>
      </c>
      <c r="FZ881" s="116">
        <f t="shared" si="456"/>
        <v>1.84E-2</v>
      </c>
      <c r="GA881" s="116">
        <f t="shared" si="457"/>
        <v>1</v>
      </c>
      <c r="GB881" s="116">
        <f t="shared" si="458"/>
        <v>19</v>
      </c>
      <c r="GC881" s="116">
        <f t="shared" si="459"/>
        <v>7.3800000000000004E-2</v>
      </c>
      <c r="GD881" s="116">
        <f t="shared" si="460"/>
        <v>1</v>
      </c>
      <c r="GE881" s="116">
        <f t="shared" si="461"/>
        <v>41</v>
      </c>
    </row>
    <row r="882" spans="164:187" ht="16.5" x14ac:dyDescent="0.2">
      <c r="FH882" s="116">
        <v>877</v>
      </c>
      <c r="FI882" s="116">
        <f t="shared" si="446"/>
        <v>69</v>
      </c>
      <c r="FJ882" s="116">
        <f t="shared" si="439"/>
        <v>11</v>
      </c>
      <c r="FK882" s="116" t="str">
        <f t="shared" si="447"/>
        <v>夏侯惇专属武器-魂珠-8 6级</v>
      </c>
      <c r="FL882" s="116">
        <f t="shared" si="448"/>
        <v>8</v>
      </c>
      <c r="FM882" s="116">
        <f t="shared" si="449"/>
        <v>6</v>
      </c>
      <c r="FN882" s="116" t="str">
        <f t="shared" si="440"/>
        <v>金币</v>
      </c>
      <c r="FO882" s="116">
        <f t="shared" si="441"/>
        <v>13000</v>
      </c>
      <c r="FP882" s="116" t="str">
        <f t="shared" si="442"/>
        <v>专属强化石4</v>
      </c>
      <c r="FQ882" s="116">
        <f t="shared" si="443"/>
        <v>18</v>
      </c>
      <c r="FR882" s="116" t="str">
        <f t="shared" si="444"/>
        <v/>
      </c>
      <c r="FS882" s="116" t="str">
        <f t="shared" si="445"/>
        <v/>
      </c>
      <c r="FT882" s="116">
        <f t="shared" si="450"/>
        <v>0.03</v>
      </c>
      <c r="FU882" s="116">
        <f t="shared" si="451"/>
        <v>1</v>
      </c>
      <c r="FV882" s="116">
        <f t="shared" si="452"/>
        <v>55</v>
      </c>
      <c r="FW882" s="116">
        <f t="shared" si="453"/>
        <v>0</v>
      </c>
      <c r="FX882" s="116">
        <f t="shared" si="454"/>
        <v>1</v>
      </c>
      <c r="FY882" s="116">
        <f t="shared" si="455"/>
        <v>13</v>
      </c>
      <c r="FZ882" s="116">
        <f t="shared" si="456"/>
        <v>1.3599999999999999E-2</v>
      </c>
      <c r="GA882" s="116">
        <f t="shared" si="457"/>
        <v>1</v>
      </c>
      <c r="GB882" s="116">
        <f t="shared" si="458"/>
        <v>26</v>
      </c>
      <c r="GC882" s="116">
        <f t="shared" si="459"/>
        <v>5.45E-2</v>
      </c>
      <c r="GD882" s="116">
        <f t="shared" si="460"/>
        <v>1</v>
      </c>
      <c r="GE882" s="116">
        <f t="shared" si="461"/>
        <v>55</v>
      </c>
    </row>
    <row r="883" spans="164:187" ht="16.5" x14ac:dyDescent="0.2">
      <c r="FH883" s="116">
        <v>878</v>
      </c>
      <c r="FI883" s="116">
        <f t="shared" si="446"/>
        <v>70</v>
      </c>
      <c r="FJ883" s="116">
        <f t="shared" si="439"/>
        <v>11</v>
      </c>
      <c r="FK883" s="116" t="str">
        <f t="shared" si="447"/>
        <v>夏侯惇专属武器-魂珠-8 7级</v>
      </c>
      <c r="FL883" s="116">
        <f t="shared" si="448"/>
        <v>8</v>
      </c>
      <c r="FM883" s="116">
        <f t="shared" si="449"/>
        <v>7</v>
      </c>
      <c r="FN883" s="116" t="str">
        <f t="shared" si="440"/>
        <v>金币</v>
      </c>
      <c r="FO883" s="116">
        <f t="shared" si="441"/>
        <v>14000</v>
      </c>
      <c r="FP883" s="116" t="str">
        <f t="shared" si="442"/>
        <v>专属强化石4</v>
      </c>
      <c r="FQ883" s="116">
        <f t="shared" si="443"/>
        <v>25</v>
      </c>
      <c r="FR883" s="116" t="str">
        <f t="shared" si="444"/>
        <v/>
      </c>
      <c r="FS883" s="116" t="str">
        <f t="shared" si="445"/>
        <v/>
      </c>
      <c r="FT883" s="116">
        <f t="shared" si="450"/>
        <v>0.02</v>
      </c>
      <c r="FU883" s="116">
        <f t="shared" si="451"/>
        <v>1</v>
      </c>
      <c r="FV883" s="116">
        <f t="shared" si="452"/>
        <v>64</v>
      </c>
      <c r="FW883" s="116">
        <f t="shared" si="453"/>
        <v>0</v>
      </c>
      <c r="FX883" s="116">
        <f t="shared" si="454"/>
        <v>1</v>
      </c>
      <c r="FY883" s="116">
        <f t="shared" si="455"/>
        <v>15</v>
      </c>
      <c r="FZ883" s="116">
        <f t="shared" si="456"/>
        <v>1.17E-2</v>
      </c>
      <c r="GA883" s="116">
        <f t="shared" si="457"/>
        <v>1</v>
      </c>
      <c r="GB883" s="116">
        <f t="shared" si="458"/>
        <v>30</v>
      </c>
      <c r="GC883" s="116">
        <f t="shared" si="459"/>
        <v>4.6800000000000001E-2</v>
      </c>
      <c r="GD883" s="116">
        <f t="shared" si="460"/>
        <v>1</v>
      </c>
      <c r="GE883" s="116">
        <f t="shared" si="461"/>
        <v>64</v>
      </c>
    </row>
    <row r="884" spans="164:187" ht="16.5" x14ac:dyDescent="0.2">
      <c r="FH884" s="116">
        <v>879</v>
      </c>
      <c r="FI884" s="116">
        <f t="shared" si="446"/>
        <v>71</v>
      </c>
      <c r="FJ884" s="116">
        <f t="shared" si="439"/>
        <v>11</v>
      </c>
      <c r="FK884" s="116" t="str">
        <f t="shared" si="447"/>
        <v>夏侯惇专属武器-魂珠-8 8级</v>
      </c>
      <c r="FL884" s="116">
        <f t="shared" si="448"/>
        <v>8</v>
      </c>
      <c r="FM884" s="116">
        <f t="shared" si="449"/>
        <v>8</v>
      </c>
      <c r="FN884" s="116" t="str">
        <f t="shared" si="440"/>
        <v>金币</v>
      </c>
      <c r="FO884" s="116">
        <f t="shared" si="441"/>
        <v>15000</v>
      </c>
      <c r="FP884" s="116" t="str">
        <f t="shared" si="442"/>
        <v>专属强化石4</v>
      </c>
      <c r="FQ884" s="116">
        <f t="shared" si="443"/>
        <v>30</v>
      </c>
      <c r="FR884" s="116" t="str">
        <f t="shared" si="444"/>
        <v/>
      </c>
      <c r="FS884" s="116" t="str">
        <f t="shared" si="445"/>
        <v/>
      </c>
      <c r="FT884" s="116">
        <f t="shared" si="450"/>
        <v>0.02</v>
      </c>
      <c r="FU884" s="116">
        <f t="shared" si="451"/>
        <v>1</v>
      </c>
      <c r="FV884" s="116">
        <f t="shared" si="452"/>
        <v>86</v>
      </c>
      <c r="FW884" s="116">
        <f t="shared" si="453"/>
        <v>0</v>
      </c>
      <c r="FX884" s="116">
        <f t="shared" si="454"/>
        <v>1</v>
      </c>
      <c r="FY884" s="116">
        <f t="shared" si="455"/>
        <v>20</v>
      </c>
      <c r="FZ884" s="116">
        <f t="shared" si="456"/>
        <v>8.6999999999999994E-3</v>
      </c>
      <c r="GA884" s="116">
        <f t="shared" si="457"/>
        <v>1</v>
      </c>
      <c r="GB884" s="116">
        <f t="shared" si="458"/>
        <v>40</v>
      </c>
      <c r="GC884" s="116">
        <f t="shared" si="459"/>
        <v>3.4700000000000002E-2</v>
      </c>
      <c r="GD884" s="116">
        <f t="shared" si="460"/>
        <v>1</v>
      </c>
      <c r="GE884" s="116">
        <f t="shared" si="461"/>
        <v>86</v>
      </c>
    </row>
    <row r="885" spans="164:187" ht="16.5" x14ac:dyDescent="0.2">
      <c r="FH885" s="116">
        <v>880</v>
      </c>
      <c r="FI885" s="116">
        <f t="shared" si="446"/>
        <v>72</v>
      </c>
      <c r="FJ885" s="116">
        <f t="shared" si="439"/>
        <v>11</v>
      </c>
      <c r="FK885" s="116" t="str">
        <f t="shared" si="447"/>
        <v>夏侯惇专属武器-魂珠-8 9级</v>
      </c>
      <c r="FL885" s="116">
        <f t="shared" si="448"/>
        <v>8</v>
      </c>
      <c r="FM885" s="116">
        <f t="shared" si="449"/>
        <v>9</v>
      </c>
      <c r="FN885" s="116" t="str">
        <f t="shared" si="440"/>
        <v>金币</v>
      </c>
      <c r="FO885" s="116">
        <f t="shared" si="441"/>
        <v>16000</v>
      </c>
      <c r="FP885" s="116" t="str">
        <f t="shared" si="442"/>
        <v>专属强化石4</v>
      </c>
      <c r="FQ885" s="116">
        <f t="shared" si="443"/>
        <v>30</v>
      </c>
      <c r="FR885" s="116" t="str">
        <f t="shared" si="444"/>
        <v/>
      </c>
      <c r="FS885" s="116" t="str">
        <f t="shared" si="445"/>
        <v/>
      </c>
      <c r="FT885" s="116">
        <f t="shared" si="450"/>
        <v>0.01</v>
      </c>
      <c r="FU885" s="116">
        <f t="shared" si="451"/>
        <v>1</v>
      </c>
      <c r="FV885" s="116">
        <f t="shared" si="452"/>
        <v>140</v>
      </c>
      <c r="FW885" s="116">
        <f t="shared" si="453"/>
        <v>0</v>
      </c>
      <c r="FX885" s="116">
        <f t="shared" si="454"/>
        <v>1</v>
      </c>
      <c r="FY885" s="116">
        <f t="shared" si="455"/>
        <v>33</v>
      </c>
      <c r="FZ885" s="116">
        <f t="shared" si="456"/>
        <v>5.4000000000000003E-3</v>
      </c>
      <c r="GA885" s="116">
        <f t="shared" si="457"/>
        <v>1</v>
      </c>
      <c r="GB885" s="116">
        <f t="shared" si="458"/>
        <v>65</v>
      </c>
      <c r="GC885" s="116">
        <f t="shared" si="459"/>
        <v>2.1499999999999998E-2</v>
      </c>
      <c r="GD885" s="116">
        <f t="shared" si="460"/>
        <v>1</v>
      </c>
      <c r="GE885" s="116">
        <f t="shared" si="461"/>
        <v>140</v>
      </c>
    </row>
    <row r="886" spans="164:187" ht="16.5" x14ac:dyDescent="0.2">
      <c r="FH886" s="116">
        <v>881</v>
      </c>
      <c r="FI886" s="116">
        <f t="shared" si="446"/>
        <v>0</v>
      </c>
      <c r="FJ886" s="116">
        <f t="shared" si="439"/>
        <v>12</v>
      </c>
      <c r="FK886" s="116" t="str">
        <f t="shared" si="447"/>
        <v>石灵明专属武器-魂珠-1 0级</v>
      </c>
      <c r="FL886" s="116">
        <f t="shared" si="448"/>
        <v>1</v>
      </c>
      <c r="FM886" s="116">
        <f t="shared" si="449"/>
        <v>0</v>
      </c>
      <c r="FN886" s="116" t="str">
        <f t="shared" si="440"/>
        <v/>
      </c>
      <c r="FO886" s="116" t="str">
        <f t="shared" si="441"/>
        <v/>
      </c>
      <c r="FP886" s="116" t="str">
        <f t="shared" si="442"/>
        <v/>
      </c>
      <c r="FQ886" s="116" t="str">
        <f t="shared" si="443"/>
        <v/>
      </c>
      <c r="FR886" s="116" t="str">
        <f t="shared" si="444"/>
        <v/>
      </c>
      <c r="FS886" s="116" t="str">
        <f t="shared" si="445"/>
        <v/>
      </c>
      <c r="FT886" s="116" t="str">
        <f t="shared" si="450"/>
        <v/>
      </c>
      <c r="FU886" s="116" t="str">
        <f t="shared" si="451"/>
        <v/>
      </c>
      <c r="FV886" s="116" t="str">
        <f t="shared" si="452"/>
        <v/>
      </c>
      <c r="FW886" s="116" t="str">
        <f t="shared" si="453"/>
        <v/>
      </c>
      <c r="FX886" s="116" t="str">
        <f t="shared" si="454"/>
        <v/>
      </c>
      <c r="FY886" s="116" t="str">
        <f t="shared" si="455"/>
        <v/>
      </c>
      <c r="FZ886" s="116" t="str">
        <f t="shared" si="456"/>
        <v/>
      </c>
      <c r="GA886" s="116" t="str">
        <f t="shared" si="457"/>
        <v/>
      </c>
      <c r="GB886" s="116" t="str">
        <f t="shared" si="458"/>
        <v/>
      </c>
      <c r="GC886" s="116" t="str">
        <f t="shared" si="459"/>
        <v/>
      </c>
      <c r="GD886" s="116" t="str">
        <f t="shared" si="460"/>
        <v/>
      </c>
      <c r="GE886" s="116" t="str">
        <f t="shared" si="461"/>
        <v/>
      </c>
    </row>
    <row r="887" spans="164:187" ht="16.5" x14ac:dyDescent="0.2">
      <c r="FH887" s="116">
        <v>882</v>
      </c>
      <c r="FI887" s="116">
        <f t="shared" si="446"/>
        <v>1</v>
      </c>
      <c r="FJ887" s="116">
        <f t="shared" si="439"/>
        <v>12</v>
      </c>
      <c r="FK887" s="116" t="str">
        <f t="shared" si="447"/>
        <v>石灵明专属武器-魂珠-1 1级</v>
      </c>
      <c r="FL887" s="116">
        <f t="shared" si="448"/>
        <v>1</v>
      </c>
      <c r="FM887" s="116">
        <f t="shared" si="449"/>
        <v>1</v>
      </c>
      <c r="FN887" s="116" t="str">
        <f t="shared" si="440"/>
        <v>金币</v>
      </c>
      <c r="FO887" s="116">
        <f t="shared" si="441"/>
        <v>1000</v>
      </c>
      <c r="FP887" s="116" t="str">
        <f t="shared" si="442"/>
        <v>专属强化石1</v>
      </c>
      <c r="FQ887" s="116">
        <f t="shared" si="443"/>
        <v>1</v>
      </c>
      <c r="FR887" s="116" t="str">
        <f t="shared" si="444"/>
        <v/>
      </c>
      <c r="FS887" s="116" t="str">
        <f t="shared" si="445"/>
        <v/>
      </c>
      <c r="FT887" s="116">
        <f t="shared" si="450"/>
        <v>0.24</v>
      </c>
      <c r="FU887" s="116">
        <f t="shared" si="451"/>
        <v>1</v>
      </c>
      <c r="FV887" s="116">
        <f t="shared" si="452"/>
        <v>6</v>
      </c>
      <c r="FW887" s="116">
        <f t="shared" si="453"/>
        <v>0</v>
      </c>
      <c r="FX887" s="116">
        <f t="shared" si="454"/>
        <v>1</v>
      </c>
      <c r="FY887" s="116">
        <f t="shared" si="455"/>
        <v>1</v>
      </c>
      <c r="FZ887" s="116">
        <f t="shared" si="456"/>
        <v>0.11990000000000001</v>
      </c>
      <c r="GA887" s="116">
        <f t="shared" si="457"/>
        <v>1</v>
      </c>
      <c r="GB887" s="116">
        <f t="shared" si="458"/>
        <v>3</v>
      </c>
      <c r="GC887" s="116">
        <f t="shared" si="459"/>
        <v>0.47960000000000003</v>
      </c>
      <c r="GD887" s="116">
        <f t="shared" si="460"/>
        <v>1</v>
      </c>
      <c r="GE887" s="116">
        <f t="shared" si="461"/>
        <v>6</v>
      </c>
    </row>
    <row r="888" spans="164:187" ht="16.5" x14ac:dyDescent="0.2">
      <c r="FH888" s="116">
        <v>883</v>
      </c>
      <c r="FI888" s="116">
        <f t="shared" si="446"/>
        <v>2</v>
      </c>
      <c r="FJ888" s="116">
        <f t="shared" si="439"/>
        <v>12</v>
      </c>
      <c r="FK888" s="116" t="str">
        <f t="shared" si="447"/>
        <v>石灵明专属武器-魂珠-1 2级</v>
      </c>
      <c r="FL888" s="116">
        <f t="shared" si="448"/>
        <v>1</v>
      </c>
      <c r="FM888" s="116">
        <f t="shared" si="449"/>
        <v>2</v>
      </c>
      <c r="FN888" s="116" t="str">
        <f t="shared" si="440"/>
        <v>金币</v>
      </c>
      <c r="FO888" s="116">
        <f t="shared" si="441"/>
        <v>2000</v>
      </c>
      <c r="FP888" s="116" t="str">
        <f t="shared" si="442"/>
        <v>专属强化石1</v>
      </c>
      <c r="FQ888" s="116">
        <f t="shared" si="443"/>
        <v>2</v>
      </c>
      <c r="FR888" s="116" t="str">
        <f t="shared" si="444"/>
        <v/>
      </c>
      <c r="FS888" s="116" t="str">
        <f t="shared" si="445"/>
        <v/>
      </c>
      <c r="FT888" s="116">
        <f t="shared" si="450"/>
        <v>0.24</v>
      </c>
      <c r="FU888" s="116">
        <f t="shared" si="451"/>
        <v>1</v>
      </c>
      <c r="FV888" s="116">
        <f t="shared" si="452"/>
        <v>6</v>
      </c>
      <c r="FW888" s="116">
        <f t="shared" si="453"/>
        <v>0</v>
      </c>
      <c r="FX888" s="116">
        <f t="shared" si="454"/>
        <v>1</v>
      </c>
      <c r="FY888" s="116">
        <f t="shared" si="455"/>
        <v>1</v>
      </c>
      <c r="FZ888" s="116">
        <f t="shared" si="456"/>
        <v>0.11990000000000001</v>
      </c>
      <c r="GA888" s="116">
        <f t="shared" si="457"/>
        <v>1</v>
      </c>
      <c r="GB888" s="116">
        <f t="shared" si="458"/>
        <v>3</v>
      </c>
      <c r="GC888" s="116">
        <f t="shared" si="459"/>
        <v>0.47960000000000003</v>
      </c>
      <c r="GD888" s="116">
        <f t="shared" si="460"/>
        <v>1</v>
      </c>
      <c r="GE888" s="116">
        <f t="shared" si="461"/>
        <v>6</v>
      </c>
    </row>
    <row r="889" spans="164:187" ht="16.5" x14ac:dyDescent="0.2">
      <c r="FH889" s="116">
        <v>884</v>
      </c>
      <c r="FI889" s="116">
        <f t="shared" si="446"/>
        <v>3</v>
      </c>
      <c r="FJ889" s="116">
        <f t="shared" si="439"/>
        <v>12</v>
      </c>
      <c r="FK889" s="116" t="str">
        <f t="shared" si="447"/>
        <v>石灵明专属武器-魂珠-1 3级</v>
      </c>
      <c r="FL889" s="116">
        <f t="shared" si="448"/>
        <v>1</v>
      </c>
      <c r="FM889" s="116">
        <f t="shared" si="449"/>
        <v>3</v>
      </c>
      <c r="FN889" s="116" t="str">
        <f t="shared" si="440"/>
        <v>金币</v>
      </c>
      <c r="FO889" s="116">
        <f t="shared" si="441"/>
        <v>3000</v>
      </c>
      <c r="FP889" s="116" t="str">
        <f t="shared" si="442"/>
        <v>专属强化石1</v>
      </c>
      <c r="FQ889" s="116">
        <f t="shared" si="443"/>
        <v>3</v>
      </c>
      <c r="FR889" s="116" t="str">
        <f t="shared" si="444"/>
        <v/>
      </c>
      <c r="FS889" s="116" t="str">
        <f t="shared" si="445"/>
        <v/>
      </c>
      <c r="FT889" s="116">
        <f t="shared" si="450"/>
        <v>0.24</v>
      </c>
      <c r="FU889" s="116">
        <f t="shared" si="451"/>
        <v>1</v>
      </c>
      <c r="FV889" s="116">
        <f t="shared" si="452"/>
        <v>6</v>
      </c>
      <c r="FW889" s="116">
        <f t="shared" si="453"/>
        <v>0</v>
      </c>
      <c r="FX889" s="116">
        <f t="shared" si="454"/>
        <v>1</v>
      </c>
      <c r="FY889" s="116">
        <f t="shared" si="455"/>
        <v>1</v>
      </c>
      <c r="FZ889" s="116">
        <f t="shared" si="456"/>
        <v>0.11990000000000001</v>
      </c>
      <c r="GA889" s="116">
        <f t="shared" si="457"/>
        <v>1</v>
      </c>
      <c r="GB889" s="116">
        <f t="shared" si="458"/>
        <v>3</v>
      </c>
      <c r="GC889" s="116">
        <f t="shared" si="459"/>
        <v>0.47960000000000003</v>
      </c>
      <c r="GD889" s="116">
        <f t="shared" si="460"/>
        <v>1</v>
      </c>
      <c r="GE889" s="116">
        <f t="shared" si="461"/>
        <v>6</v>
      </c>
    </row>
    <row r="890" spans="164:187" ht="16.5" x14ac:dyDescent="0.2">
      <c r="FH890" s="116">
        <v>885</v>
      </c>
      <c r="FI890" s="116">
        <f t="shared" si="446"/>
        <v>4</v>
      </c>
      <c r="FJ890" s="116">
        <f t="shared" si="439"/>
        <v>12</v>
      </c>
      <c r="FK890" s="116" t="str">
        <f t="shared" si="447"/>
        <v>石灵明专属武器-魂珠-1 4级</v>
      </c>
      <c r="FL890" s="116">
        <f t="shared" si="448"/>
        <v>1</v>
      </c>
      <c r="FM890" s="116">
        <f t="shared" si="449"/>
        <v>4</v>
      </c>
      <c r="FN890" s="116" t="str">
        <f t="shared" si="440"/>
        <v>金币</v>
      </c>
      <c r="FO890" s="116">
        <f t="shared" si="441"/>
        <v>4000</v>
      </c>
      <c r="FP890" s="116" t="str">
        <f t="shared" si="442"/>
        <v>专属强化石1</v>
      </c>
      <c r="FQ890" s="116">
        <f t="shared" si="443"/>
        <v>4</v>
      </c>
      <c r="FR890" s="116" t="str">
        <f t="shared" si="444"/>
        <v/>
      </c>
      <c r="FS890" s="116" t="str">
        <f t="shared" si="445"/>
        <v/>
      </c>
      <c r="FT890" s="116">
        <f t="shared" si="450"/>
        <v>0.19</v>
      </c>
      <c r="FU890" s="116">
        <f t="shared" si="451"/>
        <v>1</v>
      </c>
      <c r="FV890" s="116">
        <f t="shared" si="452"/>
        <v>8</v>
      </c>
      <c r="FW890" s="116">
        <f t="shared" si="453"/>
        <v>0</v>
      </c>
      <c r="FX890" s="116">
        <f t="shared" si="454"/>
        <v>1</v>
      </c>
      <c r="FY890" s="116">
        <f t="shared" si="455"/>
        <v>2</v>
      </c>
      <c r="FZ890" s="116">
        <f t="shared" si="456"/>
        <v>9.5899999999999999E-2</v>
      </c>
      <c r="GA890" s="116">
        <f t="shared" si="457"/>
        <v>1</v>
      </c>
      <c r="GB890" s="116">
        <f t="shared" si="458"/>
        <v>4</v>
      </c>
      <c r="GC890" s="116">
        <f t="shared" si="459"/>
        <v>0.38369999999999999</v>
      </c>
      <c r="GD890" s="116">
        <f t="shared" si="460"/>
        <v>1</v>
      </c>
      <c r="GE890" s="116">
        <f t="shared" si="461"/>
        <v>8</v>
      </c>
    </row>
    <row r="891" spans="164:187" ht="16.5" x14ac:dyDescent="0.2">
      <c r="FH891" s="116">
        <v>886</v>
      </c>
      <c r="FI891" s="116">
        <f t="shared" si="446"/>
        <v>5</v>
      </c>
      <c r="FJ891" s="116">
        <f t="shared" si="439"/>
        <v>12</v>
      </c>
      <c r="FK891" s="116" t="str">
        <f t="shared" si="447"/>
        <v>石灵明专属武器-魂珠-1 5级</v>
      </c>
      <c r="FL891" s="116">
        <f t="shared" si="448"/>
        <v>1</v>
      </c>
      <c r="FM891" s="116">
        <f t="shared" si="449"/>
        <v>5</v>
      </c>
      <c r="FN891" s="116" t="str">
        <f t="shared" si="440"/>
        <v>金币</v>
      </c>
      <c r="FO891" s="116">
        <f t="shared" si="441"/>
        <v>5000</v>
      </c>
      <c r="FP891" s="116" t="str">
        <f t="shared" si="442"/>
        <v>专属强化石1</v>
      </c>
      <c r="FQ891" s="116">
        <f t="shared" si="443"/>
        <v>5</v>
      </c>
      <c r="FR891" s="116" t="str">
        <f t="shared" si="444"/>
        <v/>
      </c>
      <c r="FS891" s="116" t="str">
        <f t="shared" si="445"/>
        <v/>
      </c>
      <c r="FT891" s="116">
        <f t="shared" si="450"/>
        <v>0.15</v>
      </c>
      <c r="FU891" s="116">
        <f t="shared" si="451"/>
        <v>1</v>
      </c>
      <c r="FV891" s="116">
        <f t="shared" si="452"/>
        <v>10</v>
      </c>
      <c r="FW891" s="116">
        <f t="shared" si="453"/>
        <v>0</v>
      </c>
      <c r="FX891" s="116">
        <f t="shared" si="454"/>
        <v>1</v>
      </c>
      <c r="FY891" s="116">
        <f t="shared" si="455"/>
        <v>2</v>
      </c>
      <c r="FZ891" s="116">
        <f t="shared" si="456"/>
        <v>7.4899999999999994E-2</v>
      </c>
      <c r="GA891" s="116">
        <f t="shared" si="457"/>
        <v>1</v>
      </c>
      <c r="GB891" s="116">
        <f t="shared" si="458"/>
        <v>5</v>
      </c>
      <c r="GC891" s="116">
        <f t="shared" si="459"/>
        <v>0.29980000000000001</v>
      </c>
      <c r="GD891" s="116">
        <f t="shared" si="460"/>
        <v>1</v>
      </c>
      <c r="GE891" s="116">
        <f t="shared" si="461"/>
        <v>10</v>
      </c>
    </row>
    <row r="892" spans="164:187" ht="16.5" x14ac:dyDescent="0.2">
      <c r="FH892" s="116">
        <v>887</v>
      </c>
      <c r="FI892" s="116">
        <f t="shared" si="446"/>
        <v>6</v>
      </c>
      <c r="FJ892" s="116">
        <f t="shared" si="439"/>
        <v>12</v>
      </c>
      <c r="FK892" s="116" t="str">
        <f t="shared" si="447"/>
        <v>石灵明专属武器-魂珠-1 6级</v>
      </c>
      <c r="FL892" s="116">
        <f t="shared" si="448"/>
        <v>1</v>
      </c>
      <c r="FM892" s="116">
        <f t="shared" si="449"/>
        <v>6</v>
      </c>
      <c r="FN892" s="116" t="str">
        <f t="shared" si="440"/>
        <v>金币</v>
      </c>
      <c r="FO892" s="116">
        <f t="shared" si="441"/>
        <v>6000</v>
      </c>
      <c r="FP892" s="116" t="str">
        <f t="shared" si="442"/>
        <v>专属强化石1</v>
      </c>
      <c r="FQ892" s="116">
        <f t="shared" si="443"/>
        <v>6</v>
      </c>
      <c r="FR892" s="116" t="str">
        <f t="shared" si="444"/>
        <v/>
      </c>
      <c r="FS892" s="116" t="str">
        <f t="shared" si="445"/>
        <v/>
      </c>
      <c r="FT892" s="116">
        <f t="shared" si="450"/>
        <v>0.11</v>
      </c>
      <c r="FU892" s="116">
        <f t="shared" si="451"/>
        <v>1</v>
      </c>
      <c r="FV892" s="116">
        <f t="shared" si="452"/>
        <v>14</v>
      </c>
      <c r="FW892" s="116">
        <f t="shared" si="453"/>
        <v>0</v>
      </c>
      <c r="FX892" s="116">
        <f t="shared" si="454"/>
        <v>1</v>
      </c>
      <c r="FY892" s="116">
        <f t="shared" si="455"/>
        <v>3</v>
      </c>
      <c r="FZ892" s="116">
        <f t="shared" si="456"/>
        <v>5.5300000000000002E-2</v>
      </c>
      <c r="GA892" s="116">
        <f t="shared" si="457"/>
        <v>1</v>
      </c>
      <c r="GB892" s="116">
        <f t="shared" si="458"/>
        <v>6</v>
      </c>
      <c r="GC892" s="116">
        <f t="shared" si="459"/>
        <v>0.22140000000000001</v>
      </c>
      <c r="GD892" s="116">
        <f t="shared" si="460"/>
        <v>1</v>
      </c>
      <c r="GE892" s="116">
        <f t="shared" si="461"/>
        <v>14</v>
      </c>
    </row>
    <row r="893" spans="164:187" ht="16.5" x14ac:dyDescent="0.2">
      <c r="FH893" s="116">
        <v>888</v>
      </c>
      <c r="FI893" s="116">
        <f t="shared" si="446"/>
        <v>7</v>
      </c>
      <c r="FJ893" s="116">
        <f t="shared" si="439"/>
        <v>12</v>
      </c>
      <c r="FK893" s="116" t="str">
        <f t="shared" si="447"/>
        <v>石灵明专属武器-魂珠-1 7级</v>
      </c>
      <c r="FL893" s="116">
        <f t="shared" si="448"/>
        <v>1</v>
      </c>
      <c r="FM893" s="116">
        <f t="shared" si="449"/>
        <v>7</v>
      </c>
      <c r="FN893" s="116" t="str">
        <f t="shared" si="440"/>
        <v>金币</v>
      </c>
      <c r="FO893" s="116">
        <f t="shared" si="441"/>
        <v>7000</v>
      </c>
      <c r="FP893" s="116" t="str">
        <f t="shared" si="442"/>
        <v>专属强化石1</v>
      </c>
      <c r="FQ893" s="116">
        <f t="shared" si="443"/>
        <v>7</v>
      </c>
      <c r="FR893" s="116" t="str">
        <f t="shared" si="444"/>
        <v/>
      </c>
      <c r="FS893" s="116" t="str">
        <f t="shared" si="445"/>
        <v/>
      </c>
      <c r="FT893" s="116">
        <f t="shared" si="450"/>
        <v>0.08</v>
      </c>
      <c r="FU893" s="116">
        <f t="shared" si="451"/>
        <v>1</v>
      </c>
      <c r="FV893" s="116">
        <f t="shared" si="452"/>
        <v>19</v>
      </c>
      <c r="FW893" s="116">
        <f t="shared" si="453"/>
        <v>0</v>
      </c>
      <c r="FX893" s="116">
        <f t="shared" si="454"/>
        <v>1</v>
      </c>
      <c r="FY893" s="116">
        <f t="shared" si="455"/>
        <v>4</v>
      </c>
      <c r="FZ893" s="116">
        <f t="shared" si="456"/>
        <v>0.04</v>
      </c>
      <c r="GA893" s="116">
        <f t="shared" si="457"/>
        <v>1</v>
      </c>
      <c r="GB893" s="116">
        <f t="shared" si="458"/>
        <v>9</v>
      </c>
      <c r="GC893" s="116">
        <f t="shared" si="459"/>
        <v>0.15989999999999999</v>
      </c>
      <c r="GD893" s="116">
        <f t="shared" si="460"/>
        <v>1</v>
      </c>
      <c r="GE893" s="116">
        <f t="shared" si="461"/>
        <v>19</v>
      </c>
    </row>
    <row r="894" spans="164:187" ht="16.5" x14ac:dyDescent="0.2">
      <c r="FH894" s="116">
        <v>889</v>
      </c>
      <c r="FI894" s="116">
        <f t="shared" si="446"/>
        <v>8</v>
      </c>
      <c r="FJ894" s="116">
        <f t="shared" si="439"/>
        <v>12</v>
      </c>
      <c r="FK894" s="116" t="str">
        <f t="shared" si="447"/>
        <v>石灵明专属武器-魂珠-1 8级</v>
      </c>
      <c r="FL894" s="116">
        <f t="shared" si="448"/>
        <v>1</v>
      </c>
      <c r="FM894" s="116">
        <f t="shared" si="449"/>
        <v>8</v>
      </c>
      <c r="FN894" s="116" t="str">
        <f t="shared" si="440"/>
        <v>金币</v>
      </c>
      <c r="FO894" s="116">
        <f t="shared" si="441"/>
        <v>8000</v>
      </c>
      <c r="FP894" s="116" t="str">
        <f t="shared" si="442"/>
        <v>专属强化石1</v>
      </c>
      <c r="FQ894" s="116">
        <f t="shared" si="443"/>
        <v>8</v>
      </c>
      <c r="FR894" s="116" t="str">
        <f t="shared" si="444"/>
        <v/>
      </c>
      <c r="FS894" s="116" t="str">
        <f t="shared" si="445"/>
        <v/>
      </c>
      <c r="FT894" s="116">
        <f t="shared" si="450"/>
        <v>0.06</v>
      </c>
      <c r="FU894" s="116">
        <f t="shared" si="451"/>
        <v>1</v>
      </c>
      <c r="FV894" s="116">
        <f t="shared" si="452"/>
        <v>27</v>
      </c>
      <c r="FW894" s="116">
        <f t="shared" si="453"/>
        <v>0</v>
      </c>
      <c r="FX894" s="116">
        <f t="shared" si="454"/>
        <v>1</v>
      </c>
      <c r="FY894" s="116">
        <f t="shared" si="455"/>
        <v>6</v>
      </c>
      <c r="FZ894" s="116">
        <f t="shared" si="456"/>
        <v>2.8199999999999999E-2</v>
      </c>
      <c r="GA894" s="116">
        <f t="shared" si="457"/>
        <v>1</v>
      </c>
      <c r="GB894" s="116">
        <f t="shared" si="458"/>
        <v>12</v>
      </c>
      <c r="GC894" s="116">
        <f t="shared" si="459"/>
        <v>0.1128</v>
      </c>
      <c r="GD894" s="116">
        <f t="shared" si="460"/>
        <v>1</v>
      </c>
      <c r="GE894" s="116">
        <f t="shared" si="461"/>
        <v>27</v>
      </c>
    </row>
    <row r="895" spans="164:187" ht="16.5" x14ac:dyDescent="0.2">
      <c r="FH895" s="116">
        <v>890</v>
      </c>
      <c r="FI895" s="116">
        <f t="shared" si="446"/>
        <v>9</v>
      </c>
      <c r="FJ895" s="116">
        <f t="shared" si="439"/>
        <v>12</v>
      </c>
      <c r="FK895" s="116" t="str">
        <f t="shared" si="447"/>
        <v>石灵明专属武器-魂珠-1 9级</v>
      </c>
      <c r="FL895" s="116">
        <f t="shared" si="448"/>
        <v>1</v>
      </c>
      <c r="FM895" s="116">
        <f t="shared" si="449"/>
        <v>9</v>
      </c>
      <c r="FN895" s="116" t="str">
        <f t="shared" si="440"/>
        <v>金币</v>
      </c>
      <c r="FO895" s="116">
        <f t="shared" si="441"/>
        <v>9000</v>
      </c>
      <c r="FP895" s="116" t="str">
        <f t="shared" si="442"/>
        <v>专属强化石1</v>
      </c>
      <c r="FQ895" s="116">
        <f t="shared" si="443"/>
        <v>10</v>
      </c>
      <c r="FR895" s="116" t="str">
        <f t="shared" si="444"/>
        <v/>
      </c>
      <c r="FS895" s="116" t="str">
        <f t="shared" si="445"/>
        <v/>
      </c>
      <c r="FT895" s="116">
        <f t="shared" si="450"/>
        <v>0.04</v>
      </c>
      <c r="FU895" s="116">
        <f t="shared" si="451"/>
        <v>1</v>
      </c>
      <c r="FV895" s="116">
        <f t="shared" si="452"/>
        <v>34</v>
      </c>
      <c r="FW895" s="116">
        <f t="shared" si="453"/>
        <v>0</v>
      </c>
      <c r="FX895" s="116">
        <f t="shared" si="454"/>
        <v>1</v>
      </c>
      <c r="FY895" s="116">
        <f t="shared" si="455"/>
        <v>8</v>
      </c>
      <c r="FZ895" s="116">
        <f t="shared" si="456"/>
        <v>2.18E-2</v>
      </c>
      <c r="GA895" s="116">
        <f t="shared" si="457"/>
        <v>1</v>
      </c>
      <c r="GB895" s="116">
        <f t="shared" si="458"/>
        <v>16</v>
      </c>
      <c r="GC895" s="116">
        <f t="shared" si="459"/>
        <v>8.72E-2</v>
      </c>
      <c r="GD895" s="116">
        <f t="shared" si="460"/>
        <v>1</v>
      </c>
      <c r="GE895" s="116">
        <f t="shared" si="461"/>
        <v>34</v>
      </c>
    </row>
    <row r="896" spans="164:187" ht="16.5" x14ac:dyDescent="0.2">
      <c r="FH896" s="116">
        <v>891</v>
      </c>
      <c r="FI896" s="116">
        <f t="shared" si="446"/>
        <v>0</v>
      </c>
      <c r="FJ896" s="116">
        <f t="shared" si="439"/>
        <v>12</v>
      </c>
      <c r="FK896" s="116" t="str">
        <f t="shared" si="447"/>
        <v>石灵明专属武器-魂珠-2 0级</v>
      </c>
      <c r="FL896" s="116">
        <f t="shared" si="448"/>
        <v>2</v>
      </c>
      <c r="FM896" s="116">
        <f t="shared" si="449"/>
        <v>0</v>
      </c>
      <c r="FN896" s="116" t="str">
        <f t="shared" si="440"/>
        <v/>
      </c>
      <c r="FO896" s="116" t="str">
        <f t="shared" si="441"/>
        <v/>
      </c>
      <c r="FP896" s="116" t="str">
        <f t="shared" si="442"/>
        <v/>
      </c>
      <c r="FQ896" s="116" t="str">
        <f t="shared" si="443"/>
        <v/>
      </c>
      <c r="FR896" s="116" t="str">
        <f t="shared" si="444"/>
        <v/>
      </c>
      <c r="FS896" s="116" t="str">
        <f t="shared" si="445"/>
        <v/>
      </c>
      <c r="FT896" s="116" t="str">
        <f t="shared" si="450"/>
        <v/>
      </c>
      <c r="FU896" s="116" t="str">
        <f t="shared" si="451"/>
        <v/>
      </c>
      <c r="FV896" s="116" t="str">
        <f t="shared" si="452"/>
        <v/>
      </c>
      <c r="FW896" s="116" t="str">
        <f t="shared" si="453"/>
        <v/>
      </c>
      <c r="FX896" s="116" t="str">
        <f t="shared" si="454"/>
        <v/>
      </c>
      <c r="FY896" s="116" t="str">
        <f t="shared" si="455"/>
        <v/>
      </c>
      <c r="FZ896" s="116" t="str">
        <f t="shared" si="456"/>
        <v/>
      </c>
      <c r="GA896" s="116" t="str">
        <f t="shared" si="457"/>
        <v/>
      </c>
      <c r="GB896" s="116" t="str">
        <f t="shared" si="458"/>
        <v/>
      </c>
      <c r="GC896" s="116" t="str">
        <f t="shared" si="459"/>
        <v/>
      </c>
      <c r="GD896" s="116" t="str">
        <f t="shared" si="460"/>
        <v/>
      </c>
      <c r="GE896" s="116" t="str">
        <f t="shared" si="461"/>
        <v/>
      </c>
    </row>
    <row r="897" spans="164:187" ht="16.5" x14ac:dyDescent="0.2">
      <c r="FH897" s="116">
        <v>892</v>
      </c>
      <c r="FI897" s="116">
        <f t="shared" si="446"/>
        <v>10</v>
      </c>
      <c r="FJ897" s="116">
        <f t="shared" si="439"/>
        <v>12</v>
      </c>
      <c r="FK897" s="116" t="str">
        <f t="shared" si="447"/>
        <v>石灵明专属武器-魂珠-2 1级</v>
      </c>
      <c r="FL897" s="116">
        <f t="shared" si="448"/>
        <v>2</v>
      </c>
      <c r="FM897" s="116">
        <f t="shared" si="449"/>
        <v>1</v>
      </c>
      <c r="FN897" s="116" t="str">
        <f t="shared" si="440"/>
        <v>金币</v>
      </c>
      <c r="FO897" s="116">
        <f t="shared" si="441"/>
        <v>2000</v>
      </c>
      <c r="FP897" s="116" t="str">
        <f t="shared" si="442"/>
        <v>专属强化石1</v>
      </c>
      <c r="FQ897" s="116">
        <f t="shared" si="443"/>
        <v>3</v>
      </c>
      <c r="FR897" s="116" t="str">
        <f t="shared" si="444"/>
        <v>专属强化石2</v>
      </c>
      <c r="FS897" s="116">
        <f t="shared" si="445"/>
        <v>1</v>
      </c>
      <c r="FT897" s="116">
        <f t="shared" si="450"/>
        <v>0.28999999999999998</v>
      </c>
      <c r="FU897" s="116">
        <f t="shared" si="451"/>
        <v>1</v>
      </c>
      <c r="FV897" s="116">
        <f t="shared" si="452"/>
        <v>5</v>
      </c>
      <c r="FW897" s="116">
        <f t="shared" si="453"/>
        <v>0</v>
      </c>
      <c r="FX897" s="116">
        <f t="shared" si="454"/>
        <v>1</v>
      </c>
      <c r="FY897" s="116">
        <f t="shared" si="455"/>
        <v>1</v>
      </c>
      <c r="FZ897" s="116">
        <f t="shared" si="456"/>
        <v>0.14480000000000001</v>
      </c>
      <c r="GA897" s="116">
        <f t="shared" si="457"/>
        <v>1</v>
      </c>
      <c r="GB897" s="116">
        <f t="shared" si="458"/>
        <v>2</v>
      </c>
      <c r="GC897" s="116">
        <f t="shared" si="459"/>
        <v>0.57920000000000005</v>
      </c>
      <c r="GD897" s="116">
        <f t="shared" si="460"/>
        <v>1</v>
      </c>
      <c r="GE897" s="116">
        <f t="shared" si="461"/>
        <v>5</v>
      </c>
    </row>
    <row r="898" spans="164:187" ht="16.5" x14ac:dyDescent="0.2">
      <c r="FH898" s="116">
        <v>893</v>
      </c>
      <c r="FI898" s="116">
        <f t="shared" si="446"/>
        <v>11</v>
      </c>
      <c r="FJ898" s="116">
        <f t="shared" si="439"/>
        <v>12</v>
      </c>
      <c r="FK898" s="116" t="str">
        <f t="shared" si="447"/>
        <v>石灵明专属武器-魂珠-2 2级</v>
      </c>
      <c r="FL898" s="116">
        <f t="shared" si="448"/>
        <v>2</v>
      </c>
      <c r="FM898" s="116">
        <f t="shared" si="449"/>
        <v>2</v>
      </c>
      <c r="FN898" s="116" t="str">
        <f t="shared" si="440"/>
        <v>金币</v>
      </c>
      <c r="FO898" s="116">
        <f t="shared" si="441"/>
        <v>3000</v>
      </c>
      <c r="FP898" s="116" t="str">
        <f t="shared" si="442"/>
        <v>专属强化石1</v>
      </c>
      <c r="FQ898" s="116">
        <f t="shared" si="443"/>
        <v>3</v>
      </c>
      <c r="FR898" s="116" t="str">
        <f t="shared" si="444"/>
        <v>专属强化石2</v>
      </c>
      <c r="FS898" s="116">
        <f t="shared" si="445"/>
        <v>1</v>
      </c>
      <c r="FT898" s="116">
        <f t="shared" si="450"/>
        <v>0.14000000000000001</v>
      </c>
      <c r="FU898" s="116">
        <f t="shared" si="451"/>
        <v>1</v>
      </c>
      <c r="FV898" s="116">
        <f t="shared" si="452"/>
        <v>10</v>
      </c>
      <c r="FW898" s="116">
        <f t="shared" si="453"/>
        <v>0</v>
      </c>
      <c r="FX898" s="116">
        <f t="shared" si="454"/>
        <v>1</v>
      </c>
      <c r="FY898" s="116">
        <f t="shared" si="455"/>
        <v>2</v>
      </c>
      <c r="FZ898" s="116">
        <f t="shared" si="456"/>
        <v>7.2400000000000006E-2</v>
      </c>
      <c r="GA898" s="116">
        <f t="shared" si="457"/>
        <v>1</v>
      </c>
      <c r="GB898" s="116">
        <f t="shared" si="458"/>
        <v>5</v>
      </c>
      <c r="GC898" s="116">
        <f t="shared" si="459"/>
        <v>0.28960000000000002</v>
      </c>
      <c r="GD898" s="116">
        <f t="shared" si="460"/>
        <v>1</v>
      </c>
      <c r="GE898" s="116">
        <f t="shared" si="461"/>
        <v>10</v>
      </c>
    </row>
    <row r="899" spans="164:187" ht="16.5" x14ac:dyDescent="0.2">
      <c r="FH899" s="116">
        <v>894</v>
      </c>
      <c r="FI899" s="116">
        <f t="shared" si="446"/>
        <v>12</v>
      </c>
      <c r="FJ899" s="116">
        <f t="shared" si="439"/>
        <v>12</v>
      </c>
      <c r="FK899" s="116" t="str">
        <f t="shared" si="447"/>
        <v>石灵明专属武器-魂珠-2 3级</v>
      </c>
      <c r="FL899" s="116">
        <f t="shared" si="448"/>
        <v>2</v>
      </c>
      <c r="FM899" s="116">
        <f t="shared" si="449"/>
        <v>3</v>
      </c>
      <c r="FN899" s="116" t="str">
        <f t="shared" si="440"/>
        <v>金币</v>
      </c>
      <c r="FO899" s="116">
        <f t="shared" si="441"/>
        <v>4000</v>
      </c>
      <c r="FP899" s="116" t="str">
        <f t="shared" si="442"/>
        <v>专属强化石1</v>
      </c>
      <c r="FQ899" s="116">
        <f t="shared" si="443"/>
        <v>6</v>
      </c>
      <c r="FR899" s="116" t="str">
        <f t="shared" si="444"/>
        <v>专属强化石2</v>
      </c>
      <c r="FS899" s="116">
        <f t="shared" si="445"/>
        <v>2</v>
      </c>
      <c r="FT899" s="116">
        <f t="shared" si="450"/>
        <v>0.19</v>
      </c>
      <c r="FU899" s="116">
        <f t="shared" si="451"/>
        <v>1</v>
      </c>
      <c r="FV899" s="116">
        <f t="shared" si="452"/>
        <v>8</v>
      </c>
      <c r="FW899" s="116">
        <f t="shared" si="453"/>
        <v>0</v>
      </c>
      <c r="FX899" s="116">
        <f t="shared" si="454"/>
        <v>1</v>
      </c>
      <c r="FY899" s="116">
        <f t="shared" si="455"/>
        <v>2</v>
      </c>
      <c r="FZ899" s="116">
        <f t="shared" si="456"/>
        <v>9.6500000000000002E-2</v>
      </c>
      <c r="GA899" s="116">
        <f t="shared" si="457"/>
        <v>1</v>
      </c>
      <c r="GB899" s="116">
        <f t="shared" si="458"/>
        <v>4</v>
      </c>
      <c r="GC899" s="116">
        <f t="shared" si="459"/>
        <v>0.3861</v>
      </c>
      <c r="GD899" s="116">
        <f t="shared" si="460"/>
        <v>1</v>
      </c>
      <c r="GE899" s="116">
        <f t="shared" si="461"/>
        <v>8</v>
      </c>
    </row>
    <row r="900" spans="164:187" ht="16.5" x14ac:dyDescent="0.2">
      <c r="FH900" s="116">
        <v>895</v>
      </c>
      <c r="FI900" s="116">
        <f t="shared" si="446"/>
        <v>13</v>
      </c>
      <c r="FJ900" s="116">
        <f t="shared" si="439"/>
        <v>12</v>
      </c>
      <c r="FK900" s="116" t="str">
        <f t="shared" si="447"/>
        <v>石灵明专属武器-魂珠-2 4级</v>
      </c>
      <c r="FL900" s="116">
        <f t="shared" si="448"/>
        <v>2</v>
      </c>
      <c r="FM900" s="116">
        <f t="shared" si="449"/>
        <v>4</v>
      </c>
      <c r="FN900" s="116" t="str">
        <f t="shared" si="440"/>
        <v>金币</v>
      </c>
      <c r="FO900" s="116">
        <f t="shared" si="441"/>
        <v>5000</v>
      </c>
      <c r="FP900" s="116" t="str">
        <f t="shared" si="442"/>
        <v>专属强化石1</v>
      </c>
      <c r="FQ900" s="116">
        <f t="shared" si="443"/>
        <v>6</v>
      </c>
      <c r="FR900" s="116" t="str">
        <f t="shared" si="444"/>
        <v>专属强化石2</v>
      </c>
      <c r="FS900" s="116">
        <f t="shared" si="445"/>
        <v>2</v>
      </c>
      <c r="FT900" s="116">
        <f t="shared" si="450"/>
        <v>0.12</v>
      </c>
      <c r="FU900" s="116">
        <f t="shared" si="451"/>
        <v>1</v>
      </c>
      <c r="FV900" s="116">
        <f t="shared" si="452"/>
        <v>13</v>
      </c>
      <c r="FW900" s="116">
        <f t="shared" si="453"/>
        <v>0</v>
      </c>
      <c r="FX900" s="116">
        <f t="shared" si="454"/>
        <v>1</v>
      </c>
      <c r="FY900" s="116">
        <f t="shared" si="455"/>
        <v>3</v>
      </c>
      <c r="FZ900" s="116">
        <f t="shared" si="456"/>
        <v>5.79E-2</v>
      </c>
      <c r="GA900" s="116">
        <f t="shared" si="457"/>
        <v>1</v>
      </c>
      <c r="GB900" s="116">
        <f t="shared" si="458"/>
        <v>6</v>
      </c>
      <c r="GC900" s="116">
        <f t="shared" si="459"/>
        <v>0.23169999999999999</v>
      </c>
      <c r="GD900" s="116">
        <f t="shared" si="460"/>
        <v>1</v>
      </c>
      <c r="GE900" s="116">
        <f t="shared" si="461"/>
        <v>13</v>
      </c>
    </row>
    <row r="901" spans="164:187" ht="16.5" x14ac:dyDescent="0.2">
      <c r="FH901" s="116">
        <v>896</v>
      </c>
      <c r="FI901" s="116">
        <f t="shared" si="446"/>
        <v>14</v>
      </c>
      <c r="FJ901" s="116">
        <f t="shared" si="439"/>
        <v>12</v>
      </c>
      <c r="FK901" s="116" t="str">
        <f t="shared" si="447"/>
        <v>石灵明专属武器-魂珠-2 5级</v>
      </c>
      <c r="FL901" s="116">
        <f t="shared" si="448"/>
        <v>2</v>
      </c>
      <c r="FM901" s="116">
        <f t="shared" si="449"/>
        <v>5</v>
      </c>
      <c r="FN901" s="116" t="str">
        <f t="shared" si="440"/>
        <v>金币</v>
      </c>
      <c r="FO901" s="116">
        <f t="shared" si="441"/>
        <v>6000</v>
      </c>
      <c r="FP901" s="116" t="str">
        <f t="shared" si="442"/>
        <v>专属强化石1</v>
      </c>
      <c r="FQ901" s="116">
        <f t="shared" si="443"/>
        <v>9</v>
      </c>
      <c r="FR901" s="116" t="str">
        <f t="shared" si="444"/>
        <v>专属强化石2</v>
      </c>
      <c r="FS901" s="116">
        <f t="shared" si="445"/>
        <v>3</v>
      </c>
      <c r="FT901" s="116">
        <f t="shared" si="450"/>
        <v>0.11</v>
      </c>
      <c r="FU901" s="116">
        <f t="shared" si="451"/>
        <v>1</v>
      </c>
      <c r="FV901" s="116">
        <f t="shared" si="452"/>
        <v>14</v>
      </c>
      <c r="FW901" s="116">
        <f t="shared" si="453"/>
        <v>0</v>
      </c>
      <c r="FX901" s="116">
        <f t="shared" si="454"/>
        <v>1</v>
      </c>
      <c r="FY901" s="116">
        <f t="shared" si="455"/>
        <v>3</v>
      </c>
      <c r="FZ901" s="116">
        <f t="shared" si="456"/>
        <v>5.4300000000000001E-2</v>
      </c>
      <c r="GA901" s="116">
        <f t="shared" si="457"/>
        <v>1</v>
      </c>
      <c r="GB901" s="116">
        <f t="shared" si="458"/>
        <v>6</v>
      </c>
      <c r="GC901" s="116">
        <f t="shared" si="459"/>
        <v>0.2172</v>
      </c>
      <c r="GD901" s="116">
        <f t="shared" si="460"/>
        <v>1</v>
      </c>
      <c r="GE901" s="116">
        <f t="shared" si="461"/>
        <v>14</v>
      </c>
    </row>
    <row r="902" spans="164:187" ht="16.5" x14ac:dyDescent="0.2">
      <c r="FH902" s="116">
        <v>897</v>
      </c>
      <c r="FI902" s="116">
        <f t="shared" si="446"/>
        <v>15</v>
      </c>
      <c r="FJ902" s="116">
        <f t="shared" si="439"/>
        <v>12</v>
      </c>
      <c r="FK902" s="116" t="str">
        <f t="shared" si="447"/>
        <v>石灵明专属武器-魂珠-2 6级</v>
      </c>
      <c r="FL902" s="116">
        <f t="shared" si="448"/>
        <v>2</v>
      </c>
      <c r="FM902" s="116">
        <f t="shared" si="449"/>
        <v>6</v>
      </c>
      <c r="FN902" s="116" t="str">
        <f t="shared" si="440"/>
        <v>金币</v>
      </c>
      <c r="FO902" s="116">
        <f t="shared" si="441"/>
        <v>7000</v>
      </c>
      <c r="FP902" s="116" t="str">
        <f t="shared" si="442"/>
        <v>专属强化石1</v>
      </c>
      <c r="FQ902" s="116">
        <f t="shared" si="443"/>
        <v>12</v>
      </c>
      <c r="FR902" s="116" t="str">
        <f t="shared" si="444"/>
        <v>专属强化石2</v>
      </c>
      <c r="FS902" s="116">
        <f t="shared" si="445"/>
        <v>4</v>
      </c>
      <c r="FT902" s="116">
        <f t="shared" si="450"/>
        <v>0.09</v>
      </c>
      <c r="FU902" s="116">
        <f t="shared" si="451"/>
        <v>1</v>
      </c>
      <c r="FV902" s="116">
        <f t="shared" si="452"/>
        <v>17</v>
      </c>
      <c r="FW902" s="116">
        <f t="shared" si="453"/>
        <v>0</v>
      </c>
      <c r="FX902" s="116">
        <f t="shared" si="454"/>
        <v>1</v>
      </c>
      <c r="FY902" s="116">
        <f t="shared" si="455"/>
        <v>4</v>
      </c>
      <c r="FZ902" s="116">
        <f t="shared" si="456"/>
        <v>4.4600000000000001E-2</v>
      </c>
      <c r="GA902" s="116">
        <f t="shared" si="457"/>
        <v>1</v>
      </c>
      <c r="GB902" s="116">
        <f t="shared" si="458"/>
        <v>8</v>
      </c>
      <c r="GC902" s="116">
        <f t="shared" si="459"/>
        <v>0.1782</v>
      </c>
      <c r="GD902" s="116">
        <f t="shared" si="460"/>
        <v>1</v>
      </c>
      <c r="GE902" s="116">
        <f t="shared" si="461"/>
        <v>17</v>
      </c>
    </row>
    <row r="903" spans="164:187" ht="16.5" x14ac:dyDescent="0.2">
      <c r="FH903" s="116">
        <v>898</v>
      </c>
      <c r="FI903" s="116">
        <f t="shared" si="446"/>
        <v>16</v>
      </c>
      <c r="FJ903" s="116">
        <f t="shared" ref="FJ903:FJ966" si="462">INT((FH903-1)/80+1)</f>
        <v>12</v>
      </c>
      <c r="FK903" s="116" t="str">
        <f t="shared" si="447"/>
        <v>石灵明专属武器-魂珠-2 7级</v>
      </c>
      <c r="FL903" s="116">
        <f t="shared" si="448"/>
        <v>2</v>
      </c>
      <c r="FM903" s="116">
        <f t="shared" si="449"/>
        <v>7</v>
      </c>
      <c r="FN903" s="116" t="str">
        <f t="shared" ref="FN903:FN966" si="463">IF($FM903&gt;0,IF(INDEX($EC$6:$EC$77,$FI903)&gt;=FN$3,INDEX(ED$6:ED$77,$FI903),""),"")</f>
        <v>金币</v>
      </c>
      <c r="FO903" s="116">
        <f t="shared" ref="FO903:FO966" si="464">IF($FM903&gt;0,IF(INDEX($EC$6:$EC$77,$FI903)&gt;=FO$3,INDEX(EE$6:EE$77,$FI903),""),"")</f>
        <v>8000</v>
      </c>
      <c r="FP903" s="116" t="str">
        <f t="shared" ref="FP903:FP966" si="465">IF($FM903&gt;0,IF(INDEX($EC$6:$EC$77,$FI903)&gt;=FP$3,INDEX(EF$6:EF$77,$FI903),""),"")</f>
        <v>专属强化石1</v>
      </c>
      <c r="FQ903" s="116">
        <f t="shared" ref="FQ903:FQ966" si="466">IF($FM903&gt;0,IF(INDEX($EC$6:$EC$77,$FI903)&gt;=FQ$3,INDEX(EG$6:EG$77,$FI903),""),"")</f>
        <v>15</v>
      </c>
      <c r="FR903" s="116" t="str">
        <f t="shared" ref="FR903:FR966" si="467">IF($FM903&gt;0,IF(INDEX($EC$6:$EC$77,$FI903)&gt;=FR$3,INDEX(EH$6:EH$77,$FI903),""),"")</f>
        <v>专属强化石2</v>
      </c>
      <c r="FS903" s="116">
        <f t="shared" ref="FS903:FS966" si="468">IF($FM903&gt;0,IF(INDEX($EC$6:$EC$77,$FI903)&gt;=FS$3,INDEX(EI$6:EI$77,$FI903),""),"")</f>
        <v>5</v>
      </c>
      <c r="FT903" s="116">
        <f t="shared" si="450"/>
        <v>7.0000000000000007E-2</v>
      </c>
      <c r="FU903" s="116">
        <f t="shared" si="451"/>
        <v>1</v>
      </c>
      <c r="FV903" s="116">
        <f t="shared" si="452"/>
        <v>22</v>
      </c>
      <c r="FW903" s="116">
        <f t="shared" si="453"/>
        <v>0</v>
      </c>
      <c r="FX903" s="116">
        <f t="shared" si="454"/>
        <v>1</v>
      </c>
      <c r="FY903" s="116">
        <f t="shared" si="455"/>
        <v>5</v>
      </c>
      <c r="FZ903" s="116">
        <f t="shared" si="456"/>
        <v>3.4500000000000003E-2</v>
      </c>
      <c r="GA903" s="116">
        <f t="shared" si="457"/>
        <v>1</v>
      </c>
      <c r="GB903" s="116">
        <f t="shared" si="458"/>
        <v>10</v>
      </c>
      <c r="GC903" s="116">
        <f t="shared" si="459"/>
        <v>0.13789999999999999</v>
      </c>
      <c r="GD903" s="116">
        <f t="shared" si="460"/>
        <v>1</v>
      </c>
      <c r="GE903" s="116">
        <f t="shared" si="461"/>
        <v>22</v>
      </c>
    </row>
    <row r="904" spans="164:187" ht="16.5" x14ac:dyDescent="0.2">
      <c r="FH904" s="116">
        <v>899</v>
      </c>
      <c r="FI904" s="116">
        <f t="shared" si="446"/>
        <v>17</v>
      </c>
      <c r="FJ904" s="116">
        <f t="shared" si="462"/>
        <v>12</v>
      </c>
      <c r="FK904" s="116" t="str">
        <f t="shared" si="447"/>
        <v>石灵明专属武器-魂珠-2 8级</v>
      </c>
      <c r="FL904" s="116">
        <f t="shared" si="448"/>
        <v>2</v>
      </c>
      <c r="FM904" s="116">
        <f t="shared" si="449"/>
        <v>8</v>
      </c>
      <c r="FN904" s="116" t="str">
        <f t="shared" si="463"/>
        <v>金币</v>
      </c>
      <c r="FO904" s="116">
        <f t="shared" si="464"/>
        <v>9000</v>
      </c>
      <c r="FP904" s="116" t="str">
        <f t="shared" si="465"/>
        <v>专属强化石1</v>
      </c>
      <c r="FQ904" s="116">
        <f t="shared" si="466"/>
        <v>18</v>
      </c>
      <c r="FR904" s="116" t="str">
        <f t="shared" si="467"/>
        <v>专属强化石2</v>
      </c>
      <c r="FS904" s="116">
        <f t="shared" si="468"/>
        <v>6</v>
      </c>
      <c r="FT904" s="116">
        <f t="shared" si="450"/>
        <v>0.05</v>
      </c>
      <c r="FU904" s="116">
        <f t="shared" si="451"/>
        <v>1</v>
      </c>
      <c r="FV904" s="116">
        <f t="shared" si="452"/>
        <v>29</v>
      </c>
      <c r="FW904" s="116">
        <f t="shared" si="453"/>
        <v>0</v>
      </c>
      <c r="FX904" s="116">
        <f t="shared" si="454"/>
        <v>1</v>
      </c>
      <c r="FY904" s="116">
        <f t="shared" si="455"/>
        <v>7</v>
      </c>
      <c r="FZ904" s="116">
        <f t="shared" si="456"/>
        <v>2.5600000000000001E-2</v>
      </c>
      <c r="GA904" s="116">
        <f t="shared" si="457"/>
        <v>1</v>
      </c>
      <c r="GB904" s="116">
        <f t="shared" si="458"/>
        <v>14</v>
      </c>
      <c r="GC904" s="116">
        <f t="shared" si="459"/>
        <v>0.1022</v>
      </c>
      <c r="GD904" s="116">
        <f t="shared" si="460"/>
        <v>1</v>
      </c>
      <c r="GE904" s="116">
        <f t="shared" si="461"/>
        <v>29</v>
      </c>
    </row>
    <row r="905" spans="164:187" ht="16.5" x14ac:dyDescent="0.2">
      <c r="FH905" s="116">
        <v>900</v>
      </c>
      <c r="FI905" s="116">
        <f t="shared" si="446"/>
        <v>18</v>
      </c>
      <c r="FJ905" s="116">
        <f t="shared" si="462"/>
        <v>12</v>
      </c>
      <c r="FK905" s="116" t="str">
        <f t="shared" si="447"/>
        <v>石灵明专属武器-魂珠-2 9级</v>
      </c>
      <c r="FL905" s="116">
        <f t="shared" si="448"/>
        <v>2</v>
      </c>
      <c r="FM905" s="116">
        <f t="shared" si="449"/>
        <v>9</v>
      </c>
      <c r="FN905" s="116" t="str">
        <f t="shared" si="463"/>
        <v>金币</v>
      </c>
      <c r="FO905" s="116">
        <f t="shared" si="464"/>
        <v>10000</v>
      </c>
      <c r="FP905" s="116" t="str">
        <f t="shared" si="465"/>
        <v>专属强化石1</v>
      </c>
      <c r="FQ905" s="116">
        <f t="shared" si="466"/>
        <v>24</v>
      </c>
      <c r="FR905" s="116" t="str">
        <f t="shared" si="467"/>
        <v>专属强化石2</v>
      </c>
      <c r="FS905" s="116">
        <f t="shared" si="468"/>
        <v>8</v>
      </c>
      <c r="FT905" s="116">
        <f t="shared" si="450"/>
        <v>0.04</v>
      </c>
      <c r="FU905" s="116">
        <f t="shared" si="451"/>
        <v>1</v>
      </c>
      <c r="FV905" s="116">
        <f t="shared" si="452"/>
        <v>36</v>
      </c>
      <c r="FW905" s="116">
        <f t="shared" si="453"/>
        <v>0</v>
      </c>
      <c r="FX905" s="116">
        <f t="shared" si="454"/>
        <v>1</v>
      </c>
      <c r="FY905" s="116">
        <f t="shared" si="455"/>
        <v>8</v>
      </c>
      <c r="FZ905" s="116">
        <f t="shared" si="456"/>
        <v>2.1100000000000001E-2</v>
      </c>
      <c r="GA905" s="116">
        <f t="shared" si="457"/>
        <v>1</v>
      </c>
      <c r="GB905" s="116">
        <f t="shared" si="458"/>
        <v>17</v>
      </c>
      <c r="GC905" s="116">
        <f t="shared" si="459"/>
        <v>8.4199999999999997E-2</v>
      </c>
      <c r="GD905" s="116">
        <f t="shared" si="460"/>
        <v>1</v>
      </c>
      <c r="GE905" s="116">
        <f t="shared" si="461"/>
        <v>36</v>
      </c>
    </row>
    <row r="906" spans="164:187" ht="16.5" x14ac:dyDescent="0.2">
      <c r="FH906" s="116">
        <v>901</v>
      </c>
      <c r="FI906" s="116">
        <f t="shared" si="446"/>
        <v>0</v>
      </c>
      <c r="FJ906" s="116">
        <f t="shared" si="462"/>
        <v>12</v>
      </c>
      <c r="FK906" s="116" t="str">
        <f t="shared" si="447"/>
        <v>石灵明专属武器-魂珠-3 0级</v>
      </c>
      <c r="FL906" s="116">
        <f t="shared" si="448"/>
        <v>3</v>
      </c>
      <c r="FM906" s="116">
        <f t="shared" si="449"/>
        <v>0</v>
      </c>
      <c r="FN906" s="116" t="str">
        <f t="shared" si="463"/>
        <v/>
      </c>
      <c r="FO906" s="116" t="str">
        <f t="shared" si="464"/>
        <v/>
      </c>
      <c r="FP906" s="116" t="str">
        <f t="shared" si="465"/>
        <v/>
      </c>
      <c r="FQ906" s="116" t="str">
        <f t="shared" si="466"/>
        <v/>
      </c>
      <c r="FR906" s="116" t="str">
        <f t="shared" si="467"/>
        <v/>
      </c>
      <c r="FS906" s="116" t="str">
        <f t="shared" si="468"/>
        <v/>
      </c>
      <c r="FT906" s="116" t="str">
        <f t="shared" si="450"/>
        <v/>
      </c>
      <c r="FU906" s="116" t="str">
        <f t="shared" si="451"/>
        <v/>
      </c>
      <c r="FV906" s="116" t="str">
        <f t="shared" si="452"/>
        <v/>
      </c>
      <c r="FW906" s="116" t="str">
        <f t="shared" si="453"/>
        <v/>
      </c>
      <c r="FX906" s="116" t="str">
        <f t="shared" si="454"/>
        <v/>
      </c>
      <c r="FY906" s="116" t="str">
        <f t="shared" si="455"/>
        <v/>
      </c>
      <c r="FZ906" s="116" t="str">
        <f t="shared" si="456"/>
        <v/>
      </c>
      <c r="GA906" s="116" t="str">
        <f t="shared" si="457"/>
        <v/>
      </c>
      <c r="GB906" s="116" t="str">
        <f t="shared" si="458"/>
        <v/>
      </c>
      <c r="GC906" s="116" t="str">
        <f t="shared" si="459"/>
        <v/>
      </c>
      <c r="GD906" s="116" t="str">
        <f t="shared" si="460"/>
        <v/>
      </c>
      <c r="GE906" s="116" t="str">
        <f t="shared" si="461"/>
        <v/>
      </c>
    </row>
    <row r="907" spans="164:187" ht="16.5" x14ac:dyDescent="0.2">
      <c r="FH907" s="116">
        <v>902</v>
      </c>
      <c r="FI907" s="116">
        <f t="shared" si="446"/>
        <v>19</v>
      </c>
      <c r="FJ907" s="116">
        <f t="shared" si="462"/>
        <v>12</v>
      </c>
      <c r="FK907" s="116" t="str">
        <f t="shared" si="447"/>
        <v>石灵明专属武器-魂珠-3 1级</v>
      </c>
      <c r="FL907" s="116">
        <f t="shared" si="448"/>
        <v>3</v>
      </c>
      <c r="FM907" s="116">
        <f t="shared" si="449"/>
        <v>1</v>
      </c>
      <c r="FN907" s="116" t="str">
        <f t="shared" si="463"/>
        <v>金币</v>
      </c>
      <c r="FO907" s="116">
        <f t="shared" si="464"/>
        <v>3000</v>
      </c>
      <c r="FP907" s="116" t="str">
        <f t="shared" si="465"/>
        <v>专属强化石1</v>
      </c>
      <c r="FQ907" s="116">
        <f t="shared" si="466"/>
        <v>4</v>
      </c>
      <c r="FR907" s="116" t="str">
        <f t="shared" si="467"/>
        <v>专属强化石2</v>
      </c>
      <c r="FS907" s="116">
        <f t="shared" si="468"/>
        <v>2</v>
      </c>
      <c r="FT907" s="116">
        <f t="shared" si="450"/>
        <v>0.23</v>
      </c>
      <c r="FU907" s="116">
        <f t="shared" si="451"/>
        <v>1</v>
      </c>
      <c r="FV907" s="116">
        <f t="shared" si="452"/>
        <v>6</v>
      </c>
      <c r="FW907" s="116">
        <f t="shared" si="453"/>
        <v>0</v>
      </c>
      <c r="FX907" s="116">
        <f t="shared" si="454"/>
        <v>1</v>
      </c>
      <c r="FY907" s="116">
        <f t="shared" si="455"/>
        <v>2</v>
      </c>
      <c r="FZ907" s="116">
        <f t="shared" si="456"/>
        <v>0.1158</v>
      </c>
      <c r="GA907" s="116">
        <f t="shared" si="457"/>
        <v>1</v>
      </c>
      <c r="GB907" s="116">
        <f t="shared" si="458"/>
        <v>3</v>
      </c>
      <c r="GC907" s="116">
        <f t="shared" si="459"/>
        <v>0.46329999999999999</v>
      </c>
      <c r="GD907" s="116">
        <f t="shared" si="460"/>
        <v>1</v>
      </c>
      <c r="GE907" s="116">
        <f t="shared" si="461"/>
        <v>6</v>
      </c>
    </row>
    <row r="908" spans="164:187" ht="16.5" x14ac:dyDescent="0.2">
      <c r="FH908" s="116">
        <v>903</v>
      </c>
      <c r="FI908" s="116">
        <f t="shared" si="446"/>
        <v>20</v>
      </c>
      <c r="FJ908" s="116">
        <f t="shared" si="462"/>
        <v>12</v>
      </c>
      <c r="FK908" s="116" t="str">
        <f t="shared" si="447"/>
        <v>石灵明专属武器-魂珠-3 2级</v>
      </c>
      <c r="FL908" s="116">
        <f t="shared" si="448"/>
        <v>3</v>
      </c>
      <c r="FM908" s="116">
        <f t="shared" si="449"/>
        <v>2</v>
      </c>
      <c r="FN908" s="116" t="str">
        <f t="shared" si="463"/>
        <v>金币</v>
      </c>
      <c r="FO908" s="116">
        <f t="shared" si="464"/>
        <v>4000</v>
      </c>
      <c r="FP908" s="116" t="str">
        <f t="shared" si="465"/>
        <v>专属强化石1</v>
      </c>
      <c r="FQ908" s="116">
        <f t="shared" si="466"/>
        <v>4</v>
      </c>
      <c r="FR908" s="116" t="str">
        <f t="shared" si="467"/>
        <v>专属强化石2</v>
      </c>
      <c r="FS908" s="116">
        <f t="shared" si="468"/>
        <v>2</v>
      </c>
      <c r="FT908" s="116">
        <f t="shared" si="450"/>
        <v>0.12</v>
      </c>
      <c r="FU908" s="116">
        <f t="shared" si="451"/>
        <v>1</v>
      </c>
      <c r="FV908" s="116">
        <f t="shared" si="452"/>
        <v>13</v>
      </c>
      <c r="FW908" s="116">
        <f t="shared" si="453"/>
        <v>0</v>
      </c>
      <c r="FX908" s="116">
        <f t="shared" si="454"/>
        <v>1</v>
      </c>
      <c r="FY908" s="116">
        <f t="shared" si="455"/>
        <v>3</v>
      </c>
      <c r="FZ908" s="116">
        <f t="shared" si="456"/>
        <v>5.79E-2</v>
      </c>
      <c r="GA908" s="116">
        <f t="shared" si="457"/>
        <v>1</v>
      </c>
      <c r="GB908" s="116">
        <f t="shared" si="458"/>
        <v>6</v>
      </c>
      <c r="GC908" s="116">
        <f t="shared" si="459"/>
        <v>0.23169999999999999</v>
      </c>
      <c r="GD908" s="116">
        <f t="shared" si="460"/>
        <v>1</v>
      </c>
      <c r="GE908" s="116">
        <f t="shared" si="461"/>
        <v>13</v>
      </c>
    </row>
    <row r="909" spans="164:187" ht="16.5" x14ac:dyDescent="0.2">
      <c r="FH909" s="116">
        <v>904</v>
      </c>
      <c r="FI909" s="116">
        <f t="shared" si="446"/>
        <v>21</v>
      </c>
      <c r="FJ909" s="116">
        <f t="shared" si="462"/>
        <v>12</v>
      </c>
      <c r="FK909" s="116" t="str">
        <f t="shared" si="447"/>
        <v>石灵明专属武器-魂珠-3 3级</v>
      </c>
      <c r="FL909" s="116">
        <f t="shared" si="448"/>
        <v>3</v>
      </c>
      <c r="FM909" s="116">
        <f t="shared" si="449"/>
        <v>3</v>
      </c>
      <c r="FN909" s="116" t="str">
        <f t="shared" si="463"/>
        <v>金币</v>
      </c>
      <c r="FO909" s="116">
        <f t="shared" si="464"/>
        <v>5000</v>
      </c>
      <c r="FP909" s="116" t="str">
        <f t="shared" si="465"/>
        <v>专属强化石1</v>
      </c>
      <c r="FQ909" s="116">
        <f t="shared" si="466"/>
        <v>6</v>
      </c>
      <c r="FR909" s="116" t="str">
        <f t="shared" si="467"/>
        <v>专属强化石2</v>
      </c>
      <c r="FS909" s="116">
        <f t="shared" si="468"/>
        <v>3</v>
      </c>
      <c r="FT909" s="116">
        <f t="shared" si="450"/>
        <v>0.12</v>
      </c>
      <c r="FU909" s="116">
        <f t="shared" si="451"/>
        <v>1</v>
      </c>
      <c r="FV909" s="116">
        <f t="shared" si="452"/>
        <v>13</v>
      </c>
      <c r="FW909" s="116">
        <f t="shared" si="453"/>
        <v>0</v>
      </c>
      <c r="FX909" s="116">
        <f t="shared" si="454"/>
        <v>1</v>
      </c>
      <c r="FY909" s="116">
        <f t="shared" si="455"/>
        <v>3</v>
      </c>
      <c r="FZ909" s="116">
        <f t="shared" si="456"/>
        <v>5.79E-2</v>
      </c>
      <c r="GA909" s="116">
        <f t="shared" si="457"/>
        <v>1</v>
      </c>
      <c r="GB909" s="116">
        <f t="shared" si="458"/>
        <v>6</v>
      </c>
      <c r="GC909" s="116">
        <f t="shared" si="459"/>
        <v>0.23169999999999999</v>
      </c>
      <c r="GD909" s="116">
        <f t="shared" si="460"/>
        <v>1</v>
      </c>
      <c r="GE909" s="116">
        <f t="shared" si="461"/>
        <v>13</v>
      </c>
    </row>
    <row r="910" spans="164:187" ht="16.5" x14ac:dyDescent="0.2">
      <c r="FH910" s="116">
        <v>905</v>
      </c>
      <c r="FI910" s="116">
        <f t="shared" si="446"/>
        <v>22</v>
      </c>
      <c r="FJ910" s="116">
        <f t="shared" si="462"/>
        <v>12</v>
      </c>
      <c r="FK910" s="116" t="str">
        <f t="shared" si="447"/>
        <v>石灵明专属武器-魂珠-3 4级</v>
      </c>
      <c r="FL910" s="116">
        <f t="shared" si="448"/>
        <v>3</v>
      </c>
      <c r="FM910" s="116">
        <f t="shared" si="449"/>
        <v>4</v>
      </c>
      <c r="FN910" s="116" t="str">
        <f t="shared" si="463"/>
        <v>金币</v>
      </c>
      <c r="FO910" s="116">
        <f t="shared" si="464"/>
        <v>6000</v>
      </c>
      <c r="FP910" s="116" t="str">
        <f t="shared" si="465"/>
        <v>专属强化石1</v>
      </c>
      <c r="FQ910" s="116">
        <f t="shared" si="466"/>
        <v>6</v>
      </c>
      <c r="FR910" s="116" t="str">
        <f t="shared" si="467"/>
        <v>专属强化石2</v>
      </c>
      <c r="FS910" s="116">
        <f t="shared" si="468"/>
        <v>3</v>
      </c>
      <c r="FT910" s="116">
        <f t="shared" si="450"/>
        <v>7.0000000000000007E-2</v>
      </c>
      <c r="FU910" s="116">
        <f t="shared" si="451"/>
        <v>1</v>
      </c>
      <c r="FV910" s="116">
        <f t="shared" si="452"/>
        <v>22</v>
      </c>
      <c r="FW910" s="116">
        <f t="shared" si="453"/>
        <v>0</v>
      </c>
      <c r="FX910" s="116">
        <f t="shared" si="454"/>
        <v>1</v>
      </c>
      <c r="FY910" s="116">
        <f t="shared" si="455"/>
        <v>5</v>
      </c>
      <c r="FZ910" s="116">
        <f t="shared" si="456"/>
        <v>3.4700000000000002E-2</v>
      </c>
      <c r="GA910" s="116">
        <f t="shared" si="457"/>
        <v>1</v>
      </c>
      <c r="GB910" s="116">
        <f t="shared" si="458"/>
        <v>10</v>
      </c>
      <c r="GC910" s="116">
        <f t="shared" si="459"/>
        <v>0.13900000000000001</v>
      </c>
      <c r="GD910" s="116">
        <f t="shared" si="460"/>
        <v>1</v>
      </c>
      <c r="GE910" s="116">
        <f t="shared" si="461"/>
        <v>22</v>
      </c>
    </row>
    <row r="911" spans="164:187" ht="16.5" x14ac:dyDescent="0.2">
      <c r="FH911" s="116">
        <v>906</v>
      </c>
      <c r="FI911" s="116">
        <f t="shared" si="446"/>
        <v>23</v>
      </c>
      <c r="FJ911" s="116">
        <f t="shared" si="462"/>
        <v>12</v>
      </c>
      <c r="FK911" s="116" t="str">
        <f t="shared" si="447"/>
        <v>石灵明专属武器-魂珠-3 5级</v>
      </c>
      <c r="FL911" s="116">
        <f t="shared" si="448"/>
        <v>3</v>
      </c>
      <c r="FM911" s="116">
        <f t="shared" si="449"/>
        <v>5</v>
      </c>
      <c r="FN911" s="116" t="str">
        <f t="shared" si="463"/>
        <v>金币</v>
      </c>
      <c r="FO911" s="116">
        <f t="shared" si="464"/>
        <v>7000</v>
      </c>
      <c r="FP911" s="116" t="str">
        <f t="shared" si="465"/>
        <v>专属强化石1</v>
      </c>
      <c r="FQ911" s="116">
        <f t="shared" si="466"/>
        <v>8</v>
      </c>
      <c r="FR911" s="116" t="str">
        <f t="shared" si="467"/>
        <v>专属强化石2</v>
      </c>
      <c r="FS911" s="116">
        <f t="shared" si="468"/>
        <v>4</v>
      </c>
      <c r="FT911" s="116">
        <f t="shared" si="450"/>
        <v>0.06</v>
      </c>
      <c r="FU911" s="116">
        <f t="shared" si="451"/>
        <v>1</v>
      </c>
      <c r="FV911" s="116">
        <f t="shared" si="452"/>
        <v>26</v>
      </c>
      <c r="FW911" s="116">
        <f t="shared" si="453"/>
        <v>0</v>
      </c>
      <c r="FX911" s="116">
        <f t="shared" si="454"/>
        <v>1</v>
      </c>
      <c r="FY911" s="116">
        <f t="shared" si="455"/>
        <v>6</v>
      </c>
      <c r="FZ911" s="116">
        <f t="shared" si="456"/>
        <v>2.9000000000000001E-2</v>
      </c>
      <c r="GA911" s="116">
        <f t="shared" si="457"/>
        <v>1</v>
      </c>
      <c r="GB911" s="116">
        <f t="shared" si="458"/>
        <v>12</v>
      </c>
      <c r="GC911" s="116">
        <f t="shared" si="459"/>
        <v>0.1158</v>
      </c>
      <c r="GD911" s="116">
        <f t="shared" si="460"/>
        <v>1</v>
      </c>
      <c r="GE911" s="116">
        <f t="shared" si="461"/>
        <v>26</v>
      </c>
    </row>
    <row r="912" spans="164:187" ht="16.5" x14ac:dyDescent="0.2">
      <c r="FH912" s="116">
        <v>907</v>
      </c>
      <c r="FI912" s="116">
        <f t="shared" si="446"/>
        <v>24</v>
      </c>
      <c r="FJ912" s="116">
        <f t="shared" si="462"/>
        <v>12</v>
      </c>
      <c r="FK912" s="116" t="str">
        <f t="shared" si="447"/>
        <v>石灵明专属武器-魂珠-3 6级</v>
      </c>
      <c r="FL912" s="116">
        <f t="shared" si="448"/>
        <v>3</v>
      </c>
      <c r="FM912" s="116">
        <f t="shared" si="449"/>
        <v>6</v>
      </c>
      <c r="FN912" s="116" t="str">
        <f t="shared" si="463"/>
        <v>金币</v>
      </c>
      <c r="FO912" s="116">
        <f t="shared" si="464"/>
        <v>8000</v>
      </c>
      <c r="FP912" s="116" t="str">
        <f t="shared" si="465"/>
        <v>专属强化石1</v>
      </c>
      <c r="FQ912" s="116">
        <f t="shared" si="466"/>
        <v>10</v>
      </c>
      <c r="FR912" s="116" t="str">
        <f t="shared" si="467"/>
        <v>专属强化石2</v>
      </c>
      <c r="FS912" s="116">
        <f t="shared" si="468"/>
        <v>5</v>
      </c>
      <c r="FT912" s="116">
        <f t="shared" si="450"/>
        <v>0.04</v>
      </c>
      <c r="FU912" s="116">
        <f t="shared" si="451"/>
        <v>1</v>
      </c>
      <c r="FV912" s="116">
        <f t="shared" si="452"/>
        <v>34</v>
      </c>
      <c r="FW912" s="116">
        <f t="shared" si="453"/>
        <v>0</v>
      </c>
      <c r="FX912" s="116">
        <f t="shared" si="454"/>
        <v>1</v>
      </c>
      <c r="FY912" s="116">
        <f t="shared" si="455"/>
        <v>8</v>
      </c>
      <c r="FZ912" s="116">
        <f t="shared" si="456"/>
        <v>2.23E-2</v>
      </c>
      <c r="GA912" s="116">
        <f t="shared" si="457"/>
        <v>1</v>
      </c>
      <c r="GB912" s="116">
        <f t="shared" si="458"/>
        <v>16</v>
      </c>
      <c r="GC912" s="116">
        <f t="shared" si="459"/>
        <v>8.9099999999999999E-2</v>
      </c>
      <c r="GD912" s="116">
        <f t="shared" si="460"/>
        <v>1</v>
      </c>
      <c r="GE912" s="116">
        <f t="shared" si="461"/>
        <v>34</v>
      </c>
    </row>
    <row r="913" spans="164:187" ht="16.5" x14ac:dyDescent="0.2">
      <c r="FH913" s="116">
        <v>908</v>
      </c>
      <c r="FI913" s="116">
        <f t="shared" si="446"/>
        <v>25</v>
      </c>
      <c r="FJ913" s="116">
        <f t="shared" si="462"/>
        <v>12</v>
      </c>
      <c r="FK913" s="116" t="str">
        <f t="shared" si="447"/>
        <v>石灵明专属武器-魂珠-3 7级</v>
      </c>
      <c r="FL913" s="116">
        <f t="shared" si="448"/>
        <v>3</v>
      </c>
      <c r="FM913" s="116">
        <f t="shared" si="449"/>
        <v>7</v>
      </c>
      <c r="FN913" s="116" t="str">
        <f t="shared" si="463"/>
        <v>金币</v>
      </c>
      <c r="FO913" s="116">
        <f t="shared" si="464"/>
        <v>9000</v>
      </c>
      <c r="FP913" s="116" t="str">
        <f t="shared" si="465"/>
        <v>专属强化石1</v>
      </c>
      <c r="FQ913" s="116">
        <f t="shared" si="466"/>
        <v>12</v>
      </c>
      <c r="FR913" s="116" t="str">
        <f t="shared" si="467"/>
        <v>专属强化石2</v>
      </c>
      <c r="FS913" s="116">
        <f t="shared" si="468"/>
        <v>6</v>
      </c>
      <c r="FT913" s="116">
        <f t="shared" si="450"/>
        <v>0.03</v>
      </c>
      <c r="FU913" s="116">
        <f t="shared" si="451"/>
        <v>1</v>
      </c>
      <c r="FV913" s="116">
        <f t="shared" si="452"/>
        <v>45</v>
      </c>
      <c r="FW913" s="116">
        <f t="shared" si="453"/>
        <v>0</v>
      </c>
      <c r="FX913" s="116">
        <f t="shared" si="454"/>
        <v>1</v>
      </c>
      <c r="FY913" s="116">
        <f t="shared" si="455"/>
        <v>11</v>
      </c>
      <c r="FZ913" s="116">
        <f t="shared" si="456"/>
        <v>1.6500000000000001E-2</v>
      </c>
      <c r="GA913" s="116">
        <f t="shared" si="457"/>
        <v>1</v>
      </c>
      <c r="GB913" s="116">
        <f t="shared" si="458"/>
        <v>21</v>
      </c>
      <c r="GC913" s="116">
        <f t="shared" si="459"/>
        <v>6.6199999999999995E-2</v>
      </c>
      <c r="GD913" s="116">
        <f t="shared" si="460"/>
        <v>1</v>
      </c>
      <c r="GE913" s="116">
        <f t="shared" si="461"/>
        <v>45</v>
      </c>
    </row>
    <row r="914" spans="164:187" ht="16.5" x14ac:dyDescent="0.2">
      <c r="FH914" s="116">
        <v>909</v>
      </c>
      <c r="FI914" s="116">
        <f t="shared" si="446"/>
        <v>26</v>
      </c>
      <c r="FJ914" s="116">
        <f t="shared" si="462"/>
        <v>12</v>
      </c>
      <c r="FK914" s="116" t="str">
        <f t="shared" si="447"/>
        <v>石灵明专属武器-魂珠-3 8级</v>
      </c>
      <c r="FL914" s="116">
        <f t="shared" si="448"/>
        <v>3</v>
      </c>
      <c r="FM914" s="116">
        <f t="shared" si="449"/>
        <v>8</v>
      </c>
      <c r="FN914" s="116" t="str">
        <f t="shared" si="463"/>
        <v>金币</v>
      </c>
      <c r="FO914" s="116">
        <f t="shared" si="464"/>
        <v>10000</v>
      </c>
      <c r="FP914" s="116" t="str">
        <f t="shared" si="465"/>
        <v>专属强化石1</v>
      </c>
      <c r="FQ914" s="116">
        <f t="shared" si="466"/>
        <v>16</v>
      </c>
      <c r="FR914" s="116" t="str">
        <f t="shared" si="467"/>
        <v>专属强化石2</v>
      </c>
      <c r="FS914" s="116">
        <f t="shared" si="468"/>
        <v>8</v>
      </c>
      <c r="FT914" s="116">
        <f t="shared" si="450"/>
        <v>0.03</v>
      </c>
      <c r="FU914" s="116">
        <f t="shared" si="451"/>
        <v>1</v>
      </c>
      <c r="FV914" s="116">
        <f t="shared" si="452"/>
        <v>55</v>
      </c>
      <c r="FW914" s="116">
        <f t="shared" si="453"/>
        <v>0</v>
      </c>
      <c r="FX914" s="116">
        <f t="shared" si="454"/>
        <v>1</v>
      </c>
      <c r="FY914" s="116">
        <f t="shared" si="455"/>
        <v>13</v>
      </c>
      <c r="FZ914" s="116">
        <f t="shared" si="456"/>
        <v>1.3599999999999999E-2</v>
      </c>
      <c r="GA914" s="116">
        <f t="shared" si="457"/>
        <v>1</v>
      </c>
      <c r="GB914" s="116">
        <f t="shared" si="458"/>
        <v>26</v>
      </c>
      <c r="GC914" s="116">
        <f t="shared" si="459"/>
        <v>5.45E-2</v>
      </c>
      <c r="GD914" s="116">
        <f t="shared" si="460"/>
        <v>1</v>
      </c>
      <c r="GE914" s="116">
        <f t="shared" si="461"/>
        <v>55</v>
      </c>
    </row>
    <row r="915" spans="164:187" ht="16.5" x14ac:dyDescent="0.2">
      <c r="FH915" s="116">
        <v>910</v>
      </c>
      <c r="FI915" s="116">
        <f t="shared" si="446"/>
        <v>27</v>
      </c>
      <c r="FJ915" s="116">
        <f t="shared" si="462"/>
        <v>12</v>
      </c>
      <c r="FK915" s="116" t="str">
        <f t="shared" si="447"/>
        <v>石灵明专属武器-魂珠-3 9级</v>
      </c>
      <c r="FL915" s="116">
        <f t="shared" si="448"/>
        <v>3</v>
      </c>
      <c r="FM915" s="116">
        <f t="shared" si="449"/>
        <v>9</v>
      </c>
      <c r="FN915" s="116" t="str">
        <f t="shared" si="463"/>
        <v>金币</v>
      </c>
      <c r="FO915" s="116">
        <f t="shared" si="464"/>
        <v>11000</v>
      </c>
      <c r="FP915" s="116" t="str">
        <f t="shared" si="465"/>
        <v>专属强化石1</v>
      </c>
      <c r="FQ915" s="116">
        <f t="shared" si="466"/>
        <v>20</v>
      </c>
      <c r="FR915" s="116" t="str">
        <f t="shared" si="467"/>
        <v>专属强化石2</v>
      </c>
      <c r="FS915" s="116">
        <f t="shared" si="468"/>
        <v>10</v>
      </c>
      <c r="FT915" s="116">
        <f t="shared" si="450"/>
        <v>0.02</v>
      </c>
      <c r="FU915" s="116">
        <f t="shared" si="451"/>
        <v>1</v>
      </c>
      <c r="FV915" s="116">
        <f t="shared" si="452"/>
        <v>71</v>
      </c>
      <c r="FW915" s="116">
        <f t="shared" si="453"/>
        <v>0</v>
      </c>
      <c r="FX915" s="116">
        <f t="shared" si="454"/>
        <v>1</v>
      </c>
      <c r="FY915" s="116">
        <f t="shared" si="455"/>
        <v>17</v>
      </c>
      <c r="FZ915" s="116">
        <f t="shared" si="456"/>
        <v>1.0500000000000001E-2</v>
      </c>
      <c r="GA915" s="116">
        <f t="shared" si="457"/>
        <v>1</v>
      </c>
      <c r="GB915" s="116">
        <f t="shared" si="458"/>
        <v>33</v>
      </c>
      <c r="GC915" s="116">
        <f t="shared" si="459"/>
        <v>4.2099999999999999E-2</v>
      </c>
      <c r="GD915" s="116">
        <f t="shared" si="460"/>
        <v>1</v>
      </c>
      <c r="GE915" s="116">
        <f t="shared" si="461"/>
        <v>71</v>
      </c>
    </row>
    <row r="916" spans="164:187" ht="16.5" x14ac:dyDescent="0.2">
      <c r="FH916" s="116">
        <v>911</v>
      </c>
      <c r="FI916" s="116">
        <f t="shared" si="446"/>
        <v>0</v>
      </c>
      <c r="FJ916" s="116">
        <f t="shared" si="462"/>
        <v>12</v>
      </c>
      <c r="FK916" s="116" t="str">
        <f t="shared" si="447"/>
        <v>石灵明专属武器-魂珠-4 0级</v>
      </c>
      <c r="FL916" s="116">
        <f t="shared" si="448"/>
        <v>4</v>
      </c>
      <c r="FM916" s="116">
        <f t="shared" si="449"/>
        <v>0</v>
      </c>
      <c r="FN916" s="116" t="str">
        <f t="shared" si="463"/>
        <v/>
      </c>
      <c r="FO916" s="116" t="str">
        <f t="shared" si="464"/>
        <v/>
      </c>
      <c r="FP916" s="116" t="str">
        <f t="shared" si="465"/>
        <v/>
      </c>
      <c r="FQ916" s="116" t="str">
        <f t="shared" si="466"/>
        <v/>
      </c>
      <c r="FR916" s="116" t="str">
        <f t="shared" si="467"/>
        <v/>
      </c>
      <c r="FS916" s="116" t="str">
        <f t="shared" si="468"/>
        <v/>
      </c>
      <c r="FT916" s="116" t="str">
        <f t="shared" si="450"/>
        <v/>
      </c>
      <c r="FU916" s="116" t="str">
        <f t="shared" si="451"/>
        <v/>
      </c>
      <c r="FV916" s="116" t="str">
        <f t="shared" si="452"/>
        <v/>
      </c>
      <c r="FW916" s="116" t="str">
        <f t="shared" si="453"/>
        <v/>
      </c>
      <c r="FX916" s="116" t="str">
        <f t="shared" si="454"/>
        <v/>
      </c>
      <c r="FY916" s="116" t="str">
        <f t="shared" si="455"/>
        <v/>
      </c>
      <c r="FZ916" s="116" t="str">
        <f t="shared" si="456"/>
        <v/>
      </c>
      <c r="GA916" s="116" t="str">
        <f t="shared" si="457"/>
        <v/>
      </c>
      <c r="GB916" s="116" t="str">
        <f t="shared" si="458"/>
        <v/>
      </c>
      <c r="GC916" s="116" t="str">
        <f t="shared" si="459"/>
        <v/>
      </c>
      <c r="GD916" s="116" t="str">
        <f t="shared" si="460"/>
        <v/>
      </c>
      <c r="GE916" s="116" t="str">
        <f t="shared" si="461"/>
        <v/>
      </c>
    </row>
    <row r="917" spans="164:187" ht="16.5" x14ac:dyDescent="0.2">
      <c r="FH917" s="116">
        <v>912</v>
      </c>
      <c r="FI917" s="116">
        <f t="shared" si="446"/>
        <v>28</v>
      </c>
      <c r="FJ917" s="116">
        <f t="shared" si="462"/>
        <v>12</v>
      </c>
      <c r="FK917" s="116" t="str">
        <f t="shared" si="447"/>
        <v>石灵明专属武器-魂珠-4 1级</v>
      </c>
      <c r="FL917" s="116">
        <f t="shared" si="448"/>
        <v>4</v>
      </c>
      <c r="FM917" s="116">
        <f t="shared" si="449"/>
        <v>1</v>
      </c>
      <c r="FN917" s="116" t="str">
        <f t="shared" si="463"/>
        <v>金币</v>
      </c>
      <c r="FO917" s="116">
        <f t="shared" si="464"/>
        <v>4000</v>
      </c>
      <c r="FP917" s="116" t="str">
        <f t="shared" si="465"/>
        <v>专属强化石2</v>
      </c>
      <c r="FQ917" s="116">
        <f t="shared" si="466"/>
        <v>3</v>
      </c>
      <c r="FR917" s="116" t="str">
        <f t="shared" si="467"/>
        <v>专属强化石3</v>
      </c>
      <c r="FS917" s="116">
        <f t="shared" si="468"/>
        <v>1</v>
      </c>
      <c r="FT917" s="116">
        <f t="shared" si="450"/>
        <v>0.19</v>
      </c>
      <c r="FU917" s="116">
        <f t="shared" si="451"/>
        <v>1</v>
      </c>
      <c r="FV917" s="116">
        <f t="shared" si="452"/>
        <v>8</v>
      </c>
      <c r="FW917" s="116">
        <f t="shared" si="453"/>
        <v>0</v>
      </c>
      <c r="FX917" s="116">
        <f t="shared" si="454"/>
        <v>1</v>
      </c>
      <c r="FY917" s="116">
        <f t="shared" si="455"/>
        <v>2</v>
      </c>
      <c r="FZ917" s="116">
        <f t="shared" si="456"/>
        <v>9.2600000000000002E-2</v>
      </c>
      <c r="GA917" s="116">
        <f t="shared" si="457"/>
        <v>1</v>
      </c>
      <c r="GB917" s="116">
        <f t="shared" si="458"/>
        <v>4</v>
      </c>
      <c r="GC917" s="116">
        <f t="shared" si="459"/>
        <v>0.37019999999999997</v>
      </c>
      <c r="GD917" s="116">
        <f t="shared" si="460"/>
        <v>1</v>
      </c>
      <c r="GE917" s="116">
        <f t="shared" si="461"/>
        <v>8</v>
      </c>
    </row>
    <row r="918" spans="164:187" ht="16.5" x14ac:dyDescent="0.2">
      <c r="FH918" s="116">
        <v>913</v>
      </c>
      <c r="FI918" s="116">
        <f t="shared" ref="FI918:FI981" si="469">IF(FM918&gt;0,(FL918-1)*9+FM918,0)</f>
        <v>29</v>
      </c>
      <c r="FJ918" s="116">
        <f t="shared" si="462"/>
        <v>12</v>
      </c>
      <c r="FK918" s="116" t="str">
        <f t="shared" ref="FK918:FK981" si="470">INDEX($FC$6:$FC$26,FJ918)&amp;"专属武器-魂珠-"&amp;FL918&amp;" "&amp;FM918&amp;"级"</f>
        <v>石灵明专属武器-魂珠-4 2级</v>
      </c>
      <c r="FL918" s="116">
        <f t="shared" ref="FL918:FL981" si="471">INT((FH918-(FJ918-1)*80-1)/10)+1</f>
        <v>4</v>
      </c>
      <c r="FM918" s="116">
        <f t="shared" ref="FM918:FM981" si="472">FH918-(FJ918-1)*80-(FL918-1)*10-1</f>
        <v>2</v>
      </c>
      <c r="FN918" s="116" t="str">
        <f t="shared" si="463"/>
        <v>金币</v>
      </c>
      <c r="FO918" s="116">
        <f t="shared" si="464"/>
        <v>5000</v>
      </c>
      <c r="FP918" s="116" t="str">
        <f t="shared" si="465"/>
        <v>专属强化石2</v>
      </c>
      <c r="FQ918" s="116">
        <f t="shared" si="466"/>
        <v>3</v>
      </c>
      <c r="FR918" s="116" t="str">
        <f t="shared" si="467"/>
        <v>专属强化石3</v>
      </c>
      <c r="FS918" s="116">
        <f t="shared" si="468"/>
        <v>1</v>
      </c>
      <c r="FT918" s="116">
        <f t="shared" ref="FT918:FT981" si="473">IF($FM918&gt;0,INDEX(EJ$6:EJ$77,$FI918),"")</f>
        <v>0.09</v>
      </c>
      <c r="FU918" s="116">
        <f t="shared" ref="FU918:FU981" si="474">IF($FM918&gt;0,INDEX(EK$6:EK$77,$FI918),"")</f>
        <v>1</v>
      </c>
      <c r="FV918" s="116">
        <f t="shared" ref="FV918:FV981" si="475">IF($FM918&gt;0,INDEX(EL$6:EL$77,$FI918),"")</f>
        <v>16</v>
      </c>
      <c r="FW918" s="116">
        <f t="shared" ref="FW918:FW981" si="476">IF($FM918&gt;0,INDEX(EP$6:EP$77,$FI918),"")</f>
        <v>0</v>
      </c>
      <c r="FX918" s="116">
        <f t="shared" ref="FX918:FX981" si="477">IF($FM918&gt;0,INDEX(EQ$6:EQ$77,$FI918),"")</f>
        <v>1</v>
      </c>
      <c r="FY918" s="116">
        <f t="shared" ref="FY918:FY981" si="478">IF($FM918&gt;0,INDEX(ER$6:ER$77,$FI918),"")</f>
        <v>4</v>
      </c>
      <c r="FZ918" s="116">
        <f t="shared" ref="FZ918:FZ981" si="479">IF($FM918&gt;0,INDEX(ES$6:ES$77,$FI918),"")</f>
        <v>4.6300000000000001E-2</v>
      </c>
      <c r="GA918" s="116">
        <f t="shared" ref="GA918:GA981" si="480">IF($FM918&gt;0,INDEX(ET$6:ET$77,$FI918),"")</f>
        <v>1</v>
      </c>
      <c r="GB918" s="116">
        <f t="shared" ref="GB918:GB981" si="481">IF($FM918&gt;0,INDEX(EU$6:EU$77,$FI918),"")</f>
        <v>8</v>
      </c>
      <c r="GC918" s="116">
        <f t="shared" ref="GC918:GC981" si="482">IF($FM918&gt;0,INDEX(EV$6:EV$77,$FI918),"")</f>
        <v>0.18509999999999999</v>
      </c>
      <c r="GD918" s="116">
        <f t="shared" ref="GD918:GD981" si="483">IF($FM918&gt;0,INDEX(EW$6:EW$77,$FI918),"")</f>
        <v>1</v>
      </c>
      <c r="GE918" s="116">
        <f t="shared" ref="GE918:GE981" si="484">IF($FM918&gt;0,INDEX(EX$6:EX$77,$FI918),"")</f>
        <v>16</v>
      </c>
    </row>
    <row r="919" spans="164:187" ht="16.5" x14ac:dyDescent="0.2">
      <c r="FH919" s="116">
        <v>914</v>
      </c>
      <c r="FI919" s="116">
        <f t="shared" si="469"/>
        <v>30</v>
      </c>
      <c r="FJ919" s="116">
        <f t="shared" si="462"/>
        <v>12</v>
      </c>
      <c r="FK919" s="116" t="str">
        <f t="shared" si="470"/>
        <v>石灵明专属武器-魂珠-4 3级</v>
      </c>
      <c r="FL919" s="116">
        <f t="shared" si="471"/>
        <v>4</v>
      </c>
      <c r="FM919" s="116">
        <f t="shared" si="472"/>
        <v>3</v>
      </c>
      <c r="FN919" s="116" t="str">
        <f t="shared" si="463"/>
        <v>金币</v>
      </c>
      <c r="FO919" s="116">
        <f t="shared" si="464"/>
        <v>6000</v>
      </c>
      <c r="FP919" s="116" t="str">
        <f t="shared" si="465"/>
        <v>专属强化石2</v>
      </c>
      <c r="FQ919" s="116">
        <f t="shared" si="466"/>
        <v>3</v>
      </c>
      <c r="FR919" s="116" t="str">
        <f t="shared" si="467"/>
        <v>专属强化石3</v>
      </c>
      <c r="FS919" s="116">
        <f t="shared" si="468"/>
        <v>1</v>
      </c>
      <c r="FT919" s="116">
        <f t="shared" si="473"/>
        <v>0.06</v>
      </c>
      <c r="FU919" s="116">
        <f t="shared" si="474"/>
        <v>1</v>
      </c>
      <c r="FV919" s="116">
        <f t="shared" si="475"/>
        <v>24</v>
      </c>
      <c r="FW919" s="116">
        <f t="shared" si="476"/>
        <v>0</v>
      </c>
      <c r="FX919" s="116">
        <f t="shared" si="477"/>
        <v>1</v>
      </c>
      <c r="FY919" s="116">
        <f t="shared" si="478"/>
        <v>6</v>
      </c>
      <c r="FZ919" s="116">
        <f t="shared" si="479"/>
        <v>3.09E-2</v>
      </c>
      <c r="GA919" s="116">
        <f t="shared" si="480"/>
        <v>1</v>
      </c>
      <c r="GB919" s="116">
        <f t="shared" si="481"/>
        <v>11</v>
      </c>
      <c r="GC919" s="116">
        <f t="shared" si="482"/>
        <v>0.1234</v>
      </c>
      <c r="GD919" s="116">
        <f t="shared" si="483"/>
        <v>1</v>
      </c>
      <c r="GE919" s="116">
        <f t="shared" si="484"/>
        <v>24</v>
      </c>
    </row>
    <row r="920" spans="164:187" ht="16.5" x14ac:dyDescent="0.2">
      <c r="FH920" s="116">
        <v>915</v>
      </c>
      <c r="FI920" s="116">
        <f t="shared" si="469"/>
        <v>31</v>
      </c>
      <c r="FJ920" s="116">
        <f t="shared" si="462"/>
        <v>12</v>
      </c>
      <c r="FK920" s="116" t="str">
        <f t="shared" si="470"/>
        <v>石灵明专属武器-魂珠-4 4级</v>
      </c>
      <c r="FL920" s="116">
        <f t="shared" si="471"/>
        <v>4</v>
      </c>
      <c r="FM920" s="116">
        <f t="shared" si="472"/>
        <v>4</v>
      </c>
      <c r="FN920" s="116" t="str">
        <f t="shared" si="463"/>
        <v>金币</v>
      </c>
      <c r="FO920" s="116">
        <f t="shared" si="464"/>
        <v>7000</v>
      </c>
      <c r="FP920" s="116" t="str">
        <f t="shared" si="465"/>
        <v>专属强化石2</v>
      </c>
      <c r="FQ920" s="116">
        <f t="shared" si="466"/>
        <v>6</v>
      </c>
      <c r="FR920" s="116" t="str">
        <f t="shared" si="467"/>
        <v>专属强化石3</v>
      </c>
      <c r="FS920" s="116">
        <f t="shared" si="468"/>
        <v>2</v>
      </c>
      <c r="FT920" s="116">
        <f t="shared" si="473"/>
        <v>7.0000000000000007E-2</v>
      </c>
      <c r="FU920" s="116">
        <f t="shared" si="474"/>
        <v>1</v>
      </c>
      <c r="FV920" s="116">
        <f t="shared" si="475"/>
        <v>20</v>
      </c>
      <c r="FW920" s="116">
        <f t="shared" si="476"/>
        <v>0</v>
      </c>
      <c r="FX920" s="116">
        <f t="shared" si="477"/>
        <v>1</v>
      </c>
      <c r="FY920" s="116">
        <f t="shared" si="478"/>
        <v>5</v>
      </c>
      <c r="FZ920" s="116">
        <f t="shared" si="479"/>
        <v>3.6999999999999998E-2</v>
      </c>
      <c r="GA920" s="116">
        <f t="shared" si="480"/>
        <v>1</v>
      </c>
      <c r="GB920" s="116">
        <f t="shared" si="481"/>
        <v>9</v>
      </c>
      <c r="GC920" s="116">
        <f t="shared" si="482"/>
        <v>0.14810000000000001</v>
      </c>
      <c r="GD920" s="116">
        <f t="shared" si="483"/>
        <v>1</v>
      </c>
      <c r="GE920" s="116">
        <f t="shared" si="484"/>
        <v>20</v>
      </c>
    </row>
    <row r="921" spans="164:187" ht="16.5" x14ac:dyDescent="0.2">
      <c r="FH921" s="116">
        <v>916</v>
      </c>
      <c r="FI921" s="116">
        <f t="shared" si="469"/>
        <v>32</v>
      </c>
      <c r="FJ921" s="116">
        <f t="shared" si="462"/>
        <v>12</v>
      </c>
      <c r="FK921" s="116" t="str">
        <f t="shared" si="470"/>
        <v>石灵明专属武器-魂珠-4 5级</v>
      </c>
      <c r="FL921" s="116">
        <f t="shared" si="471"/>
        <v>4</v>
      </c>
      <c r="FM921" s="116">
        <f t="shared" si="472"/>
        <v>5</v>
      </c>
      <c r="FN921" s="116" t="str">
        <f t="shared" si="463"/>
        <v>金币</v>
      </c>
      <c r="FO921" s="116">
        <f t="shared" si="464"/>
        <v>8000</v>
      </c>
      <c r="FP921" s="116" t="str">
        <f t="shared" si="465"/>
        <v>专属强化石2</v>
      </c>
      <c r="FQ921" s="116">
        <f t="shared" si="466"/>
        <v>6</v>
      </c>
      <c r="FR921" s="116" t="str">
        <f t="shared" si="467"/>
        <v>专属强化石3</v>
      </c>
      <c r="FS921" s="116">
        <f t="shared" si="468"/>
        <v>2</v>
      </c>
      <c r="FT921" s="116">
        <f t="shared" si="473"/>
        <v>0.05</v>
      </c>
      <c r="FU921" s="116">
        <f t="shared" si="474"/>
        <v>1</v>
      </c>
      <c r="FV921" s="116">
        <f t="shared" si="475"/>
        <v>32</v>
      </c>
      <c r="FW921" s="116">
        <f t="shared" si="476"/>
        <v>0</v>
      </c>
      <c r="FX921" s="116">
        <f t="shared" si="477"/>
        <v>1</v>
      </c>
      <c r="FY921" s="116">
        <f t="shared" si="478"/>
        <v>8</v>
      </c>
      <c r="FZ921" s="116">
        <f t="shared" si="479"/>
        <v>2.3099999999999999E-2</v>
      </c>
      <c r="GA921" s="116">
        <f t="shared" si="480"/>
        <v>1</v>
      </c>
      <c r="GB921" s="116">
        <f t="shared" si="481"/>
        <v>15</v>
      </c>
      <c r="GC921" s="116">
        <f t="shared" si="482"/>
        <v>9.2600000000000002E-2</v>
      </c>
      <c r="GD921" s="116">
        <f t="shared" si="483"/>
        <v>1</v>
      </c>
      <c r="GE921" s="116">
        <f t="shared" si="484"/>
        <v>32</v>
      </c>
    </row>
    <row r="922" spans="164:187" ht="16.5" x14ac:dyDescent="0.2">
      <c r="FH922" s="116">
        <v>917</v>
      </c>
      <c r="FI922" s="116">
        <f t="shared" si="469"/>
        <v>33</v>
      </c>
      <c r="FJ922" s="116">
        <f t="shared" si="462"/>
        <v>12</v>
      </c>
      <c r="FK922" s="116" t="str">
        <f t="shared" si="470"/>
        <v>石灵明专属武器-魂珠-4 6级</v>
      </c>
      <c r="FL922" s="116">
        <f t="shared" si="471"/>
        <v>4</v>
      </c>
      <c r="FM922" s="116">
        <f t="shared" si="472"/>
        <v>6</v>
      </c>
      <c r="FN922" s="116" t="str">
        <f t="shared" si="463"/>
        <v>金币</v>
      </c>
      <c r="FO922" s="116">
        <f t="shared" si="464"/>
        <v>9000</v>
      </c>
      <c r="FP922" s="116" t="str">
        <f t="shared" si="465"/>
        <v>专属强化石2</v>
      </c>
      <c r="FQ922" s="116">
        <f t="shared" si="466"/>
        <v>6</v>
      </c>
      <c r="FR922" s="116" t="str">
        <f t="shared" si="467"/>
        <v>专属强化石3</v>
      </c>
      <c r="FS922" s="116">
        <f t="shared" si="468"/>
        <v>2</v>
      </c>
      <c r="FT922" s="116">
        <f t="shared" si="473"/>
        <v>0.03</v>
      </c>
      <c r="FU922" s="116">
        <f t="shared" si="474"/>
        <v>1</v>
      </c>
      <c r="FV922" s="116">
        <f t="shared" si="475"/>
        <v>53</v>
      </c>
      <c r="FW922" s="116">
        <f t="shared" si="476"/>
        <v>0</v>
      </c>
      <c r="FX922" s="116">
        <f t="shared" si="477"/>
        <v>1</v>
      </c>
      <c r="FY922" s="116">
        <f t="shared" si="478"/>
        <v>12</v>
      </c>
      <c r="FZ922" s="116">
        <f t="shared" si="479"/>
        <v>1.4200000000000001E-2</v>
      </c>
      <c r="GA922" s="116">
        <f t="shared" si="480"/>
        <v>1</v>
      </c>
      <c r="GB922" s="116">
        <f t="shared" si="481"/>
        <v>25</v>
      </c>
      <c r="GC922" s="116">
        <f t="shared" si="482"/>
        <v>5.7000000000000002E-2</v>
      </c>
      <c r="GD922" s="116">
        <f t="shared" si="483"/>
        <v>1</v>
      </c>
      <c r="GE922" s="116">
        <f t="shared" si="484"/>
        <v>53</v>
      </c>
    </row>
    <row r="923" spans="164:187" ht="16.5" x14ac:dyDescent="0.2">
      <c r="FH923" s="116">
        <v>918</v>
      </c>
      <c r="FI923" s="116">
        <f t="shared" si="469"/>
        <v>34</v>
      </c>
      <c r="FJ923" s="116">
        <f t="shared" si="462"/>
        <v>12</v>
      </c>
      <c r="FK923" s="116" t="str">
        <f t="shared" si="470"/>
        <v>石灵明专属武器-魂珠-4 7级</v>
      </c>
      <c r="FL923" s="116">
        <f t="shared" si="471"/>
        <v>4</v>
      </c>
      <c r="FM923" s="116">
        <f t="shared" si="472"/>
        <v>7</v>
      </c>
      <c r="FN923" s="116" t="str">
        <f t="shared" si="463"/>
        <v>金币</v>
      </c>
      <c r="FO923" s="116">
        <f t="shared" si="464"/>
        <v>10000</v>
      </c>
      <c r="FP923" s="116" t="str">
        <f t="shared" si="465"/>
        <v>专属强化石2</v>
      </c>
      <c r="FQ923" s="116">
        <f t="shared" si="466"/>
        <v>10</v>
      </c>
      <c r="FR923" s="116" t="str">
        <f t="shared" si="467"/>
        <v>专属强化石3</v>
      </c>
      <c r="FS923" s="116">
        <f t="shared" si="468"/>
        <v>3</v>
      </c>
      <c r="FT923" s="116">
        <f t="shared" si="473"/>
        <v>0.03</v>
      </c>
      <c r="FU923" s="116">
        <f t="shared" si="474"/>
        <v>1</v>
      </c>
      <c r="FV923" s="116">
        <f t="shared" si="475"/>
        <v>57</v>
      </c>
      <c r="FW923" s="116">
        <f t="shared" si="476"/>
        <v>0</v>
      </c>
      <c r="FX923" s="116">
        <f t="shared" si="477"/>
        <v>1</v>
      </c>
      <c r="FY923" s="116">
        <f t="shared" si="478"/>
        <v>13</v>
      </c>
      <c r="FZ923" s="116">
        <f t="shared" si="479"/>
        <v>1.32E-2</v>
      </c>
      <c r="GA923" s="116">
        <f t="shared" si="480"/>
        <v>1</v>
      </c>
      <c r="GB923" s="116">
        <f t="shared" si="481"/>
        <v>26</v>
      </c>
      <c r="GC923" s="116">
        <f t="shared" si="482"/>
        <v>5.2900000000000003E-2</v>
      </c>
      <c r="GD923" s="116">
        <f t="shared" si="483"/>
        <v>1</v>
      </c>
      <c r="GE923" s="116">
        <f t="shared" si="484"/>
        <v>57</v>
      </c>
    </row>
    <row r="924" spans="164:187" ht="16.5" x14ac:dyDescent="0.2">
      <c r="FH924" s="116">
        <v>919</v>
      </c>
      <c r="FI924" s="116">
        <f t="shared" si="469"/>
        <v>35</v>
      </c>
      <c r="FJ924" s="116">
        <f t="shared" si="462"/>
        <v>12</v>
      </c>
      <c r="FK924" s="116" t="str">
        <f t="shared" si="470"/>
        <v>石灵明专属武器-魂珠-4 8级</v>
      </c>
      <c r="FL924" s="116">
        <f t="shared" si="471"/>
        <v>4</v>
      </c>
      <c r="FM924" s="116">
        <f t="shared" si="472"/>
        <v>8</v>
      </c>
      <c r="FN924" s="116" t="str">
        <f t="shared" si="463"/>
        <v>金币</v>
      </c>
      <c r="FO924" s="116">
        <f t="shared" si="464"/>
        <v>11000</v>
      </c>
      <c r="FP924" s="116" t="str">
        <f t="shared" si="465"/>
        <v>专属强化石2</v>
      </c>
      <c r="FQ924" s="116">
        <f t="shared" si="466"/>
        <v>13</v>
      </c>
      <c r="FR924" s="116" t="str">
        <f t="shared" si="467"/>
        <v>专属强化石3</v>
      </c>
      <c r="FS924" s="116">
        <f t="shared" si="468"/>
        <v>4</v>
      </c>
      <c r="FT924" s="116">
        <f t="shared" si="473"/>
        <v>0.02</v>
      </c>
      <c r="FU924" s="116">
        <f t="shared" si="474"/>
        <v>1</v>
      </c>
      <c r="FV924" s="116">
        <f t="shared" si="475"/>
        <v>69</v>
      </c>
      <c r="FW924" s="116">
        <f t="shared" si="476"/>
        <v>0</v>
      </c>
      <c r="FX924" s="116">
        <f t="shared" si="477"/>
        <v>1</v>
      </c>
      <c r="FY924" s="116">
        <f t="shared" si="478"/>
        <v>16</v>
      </c>
      <c r="FZ924" s="116">
        <f t="shared" si="479"/>
        <v>1.09E-2</v>
      </c>
      <c r="GA924" s="116">
        <f t="shared" si="480"/>
        <v>1</v>
      </c>
      <c r="GB924" s="116">
        <f t="shared" si="481"/>
        <v>32</v>
      </c>
      <c r="GC924" s="116">
        <f t="shared" si="482"/>
        <v>4.36E-2</v>
      </c>
      <c r="GD924" s="116">
        <f t="shared" si="483"/>
        <v>1</v>
      </c>
      <c r="GE924" s="116">
        <f t="shared" si="484"/>
        <v>69</v>
      </c>
    </row>
    <row r="925" spans="164:187" ht="16.5" x14ac:dyDescent="0.2">
      <c r="FH925" s="116">
        <v>920</v>
      </c>
      <c r="FI925" s="116">
        <f t="shared" si="469"/>
        <v>36</v>
      </c>
      <c r="FJ925" s="116">
        <f t="shared" si="462"/>
        <v>12</v>
      </c>
      <c r="FK925" s="116" t="str">
        <f t="shared" si="470"/>
        <v>石灵明专属武器-魂珠-4 9级</v>
      </c>
      <c r="FL925" s="116">
        <f t="shared" si="471"/>
        <v>4</v>
      </c>
      <c r="FM925" s="116">
        <f t="shared" si="472"/>
        <v>9</v>
      </c>
      <c r="FN925" s="116" t="str">
        <f t="shared" si="463"/>
        <v>金币</v>
      </c>
      <c r="FO925" s="116">
        <f t="shared" si="464"/>
        <v>12000</v>
      </c>
      <c r="FP925" s="116" t="str">
        <f t="shared" si="465"/>
        <v>专属强化石2</v>
      </c>
      <c r="FQ925" s="116">
        <f t="shared" si="466"/>
        <v>19</v>
      </c>
      <c r="FR925" s="116" t="str">
        <f t="shared" si="467"/>
        <v>专属强化石3</v>
      </c>
      <c r="FS925" s="116">
        <f t="shared" si="468"/>
        <v>6</v>
      </c>
      <c r="FT925" s="116">
        <f t="shared" si="473"/>
        <v>0.02</v>
      </c>
      <c r="FU925" s="116">
        <f t="shared" si="474"/>
        <v>1</v>
      </c>
      <c r="FV925" s="116">
        <f t="shared" si="475"/>
        <v>74</v>
      </c>
      <c r="FW925" s="116">
        <f t="shared" si="476"/>
        <v>0</v>
      </c>
      <c r="FX925" s="116">
        <f t="shared" si="477"/>
        <v>1</v>
      </c>
      <c r="FY925" s="116">
        <f t="shared" si="478"/>
        <v>17</v>
      </c>
      <c r="FZ925" s="116">
        <f t="shared" si="479"/>
        <v>1.01E-2</v>
      </c>
      <c r="GA925" s="116">
        <f t="shared" si="480"/>
        <v>1</v>
      </c>
      <c r="GB925" s="116">
        <f t="shared" si="481"/>
        <v>35</v>
      </c>
      <c r="GC925" s="116">
        <f t="shared" si="482"/>
        <v>4.0399999999999998E-2</v>
      </c>
      <c r="GD925" s="116">
        <f t="shared" si="483"/>
        <v>1</v>
      </c>
      <c r="GE925" s="116">
        <f t="shared" si="484"/>
        <v>74</v>
      </c>
    </row>
    <row r="926" spans="164:187" ht="16.5" x14ac:dyDescent="0.2">
      <c r="FH926" s="116">
        <v>921</v>
      </c>
      <c r="FI926" s="116">
        <f t="shared" si="469"/>
        <v>0</v>
      </c>
      <c r="FJ926" s="116">
        <f t="shared" si="462"/>
        <v>12</v>
      </c>
      <c r="FK926" s="116" t="str">
        <f t="shared" si="470"/>
        <v>石灵明专属武器-魂珠-5 0级</v>
      </c>
      <c r="FL926" s="116">
        <f t="shared" si="471"/>
        <v>5</v>
      </c>
      <c r="FM926" s="116">
        <f t="shared" si="472"/>
        <v>0</v>
      </c>
      <c r="FN926" s="116" t="str">
        <f t="shared" si="463"/>
        <v/>
      </c>
      <c r="FO926" s="116" t="str">
        <f t="shared" si="464"/>
        <v/>
      </c>
      <c r="FP926" s="116" t="str">
        <f t="shared" si="465"/>
        <v/>
      </c>
      <c r="FQ926" s="116" t="str">
        <f t="shared" si="466"/>
        <v/>
      </c>
      <c r="FR926" s="116" t="str">
        <f t="shared" si="467"/>
        <v/>
      </c>
      <c r="FS926" s="116" t="str">
        <f t="shared" si="468"/>
        <v/>
      </c>
      <c r="FT926" s="116" t="str">
        <f t="shared" si="473"/>
        <v/>
      </c>
      <c r="FU926" s="116" t="str">
        <f t="shared" si="474"/>
        <v/>
      </c>
      <c r="FV926" s="116" t="str">
        <f t="shared" si="475"/>
        <v/>
      </c>
      <c r="FW926" s="116" t="str">
        <f t="shared" si="476"/>
        <v/>
      </c>
      <c r="FX926" s="116" t="str">
        <f t="shared" si="477"/>
        <v/>
      </c>
      <c r="FY926" s="116" t="str">
        <f t="shared" si="478"/>
        <v/>
      </c>
      <c r="FZ926" s="116" t="str">
        <f t="shared" si="479"/>
        <v/>
      </c>
      <c r="GA926" s="116" t="str">
        <f t="shared" si="480"/>
        <v/>
      </c>
      <c r="GB926" s="116" t="str">
        <f t="shared" si="481"/>
        <v/>
      </c>
      <c r="GC926" s="116" t="str">
        <f t="shared" si="482"/>
        <v/>
      </c>
      <c r="GD926" s="116" t="str">
        <f t="shared" si="483"/>
        <v/>
      </c>
      <c r="GE926" s="116" t="str">
        <f t="shared" si="484"/>
        <v/>
      </c>
    </row>
    <row r="927" spans="164:187" ht="16.5" x14ac:dyDescent="0.2">
      <c r="FH927" s="116">
        <v>922</v>
      </c>
      <c r="FI927" s="116">
        <f t="shared" si="469"/>
        <v>37</v>
      </c>
      <c r="FJ927" s="116">
        <f t="shared" si="462"/>
        <v>12</v>
      </c>
      <c r="FK927" s="116" t="str">
        <f t="shared" si="470"/>
        <v>石灵明专属武器-魂珠-5 1级</v>
      </c>
      <c r="FL927" s="116">
        <f t="shared" si="471"/>
        <v>5</v>
      </c>
      <c r="FM927" s="116">
        <f t="shared" si="472"/>
        <v>1</v>
      </c>
      <c r="FN927" s="116" t="str">
        <f t="shared" si="463"/>
        <v>金币</v>
      </c>
      <c r="FO927" s="116">
        <f t="shared" si="464"/>
        <v>5000</v>
      </c>
      <c r="FP927" s="116" t="str">
        <f t="shared" si="465"/>
        <v>专属强化石2</v>
      </c>
      <c r="FQ927" s="116">
        <f t="shared" si="466"/>
        <v>4</v>
      </c>
      <c r="FR927" s="116" t="str">
        <f t="shared" si="467"/>
        <v>专属强化石3</v>
      </c>
      <c r="FS927" s="116">
        <f t="shared" si="468"/>
        <v>2</v>
      </c>
      <c r="FT927" s="116">
        <f t="shared" si="473"/>
        <v>0.19</v>
      </c>
      <c r="FU927" s="116">
        <f t="shared" si="474"/>
        <v>1</v>
      </c>
      <c r="FV927" s="116">
        <f t="shared" si="475"/>
        <v>8</v>
      </c>
      <c r="FW927" s="116">
        <f t="shared" si="476"/>
        <v>0</v>
      </c>
      <c r="FX927" s="116">
        <f t="shared" si="477"/>
        <v>1</v>
      </c>
      <c r="FY927" s="116">
        <f t="shared" si="478"/>
        <v>2</v>
      </c>
      <c r="FZ927" s="116">
        <f t="shared" si="479"/>
        <v>9.2600000000000002E-2</v>
      </c>
      <c r="GA927" s="116">
        <f t="shared" si="480"/>
        <v>1</v>
      </c>
      <c r="GB927" s="116">
        <f t="shared" si="481"/>
        <v>4</v>
      </c>
      <c r="GC927" s="116">
        <f t="shared" si="482"/>
        <v>0.37019999999999997</v>
      </c>
      <c r="GD927" s="116">
        <f t="shared" si="483"/>
        <v>1</v>
      </c>
      <c r="GE927" s="116">
        <f t="shared" si="484"/>
        <v>8</v>
      </c>
    </row>
    <row r="928" spans="164:187" ht="16.5" x14ac:dyDescent="0.2">
      <c r="FH928" s="116">
        <v>923</v>
      </c>
      <c r="FI928" s="116">
        <f t="shared" si="469"/>
        <v>38</v>
      </c>
      <c r="FJ928" s="116">
        <f t="shared" si="462"/>
        <v>12</v>
      </c>
      <c r="FK928" s="116" t="str">
        <f t="shared" si="470"/>
        <v>石灵明专属武器-魂珠-5 2级</v>
      </c>
      <c r="FL928" s="116">
        <f t="shared" si="471"/>
        <v>5</v>
      </c>
      <c r="FM928" s="116">
        <f t="shared" si="472"/>
        <v>2</v>
      </c>
      <c r="FN928" s="116" t="str">
        <f t="shared" si="463"/>
        <v>金币</v>
      </c>
      <c r="FO928" s="116">
        <f t="shared" si="464"/>
        <v>6000</v>
      </c>
      <c r="FP928" s="116" t="str">
        <f t="shared" si="465"/>
        <v>专属强化石2</v>
      </c>
      <c r="FQ928" s="116">
        <f t="shared" si="466"/>
        <v>4</v>
      </c>
      <c r="FR928" s="116" t="str">
        <f t="shared" si="467"/>
        <v>专属强化石3</v>
      </c>
      <c r="FS928" s="116">
        <f t="shared" si="468"/>
        <v>2</v>
      </c>
      <c r="FT928" s="116">
        <f t="shared" si="473"/>
        <v>0.09</v>
      </c>
      <c r="FU928" s="116">
        <f t="shared" si="474"/>
        <v>1</v>
      </c>
      <c r="FV928" s="116">
        <f t="shared" si="475"/>
        <v>16</v>
      </c>
      <c r="FW928" s="116">
        <f t="shared" si="476"/>
        <v>0</v>
      </c>
      <c r="FX928" s="116">
        <f t="shared" si="477"/>
        <v>1</v>
      </c>
      <c r="FY928" s="116">
        <f t="shared" si="478"/>
        <v>4</v>
      </c>
      <c r="FZ928" s="116">
        <f t="shared" si="479"/>
        <v>4.6300000000000001E-2</v>
      </c>
      <c r="GA928" s="116">
        <f t="shared" si="480"/>
        <v>1</v>
      </c>
      <c r="GB928" s="116">
        <f t="shared" si="481"/>
        <v>8</v>
      </c>
      <c r="GC928" s="116">
        <f t="shared" si="482"/>
        <v>0.18509999999999999</v>
      </c>
      <c r="GD928" s="116">
        <f t="shared" si="483"/>
        <v>1</v>
      </c>
      <c r="GE928" s="116">
        <f t="shared" si="484"/>
        <v>16</v>
      </c>
    </row>
    <row r="929" spans="164:187" ht="16.5" x14ac:dyDescent="0.2">
      <c r="FH929" s="116">
        <v>924</v>
      </c>
      <c r="FI929" s="116">
        <f t="shared" si="469"/>
        <v>39</v>
      </c>
      <c r="FJ929" s="116">
        <f t="shared" si="462"/>
        <v>12</v>
      </c>
      <c r="FK929" s="116" t="str">
        <f t="shared" si="470"/>
        <v>石灵明专属武器-魂珠-5 3级</v>
      </c>
      <c r="FL929" s="116">
        <f t="shared" si="471"/>
        <v>5</v>
      </c>
      <c r="FM929" s="116">
        <f t="shared" si="472"/>
        <v>3</v>
      </c>
      <c r="FN929" s="116" t="str">
        <f t="shared" si="463"/>
        <v>金币</v>
      </c>
      <c r="FO929" s="116">
        <f t="shared" si="464"/>
        <v>7000</v>
      </c>
      <c r="FP929" s="116" t="str">
        <f t="shared" si="465"/>
        <v>专属强化石2</v>
      </c>
      <c r="FQ929" s="116">
        <f t="shared" si="466"/>
        <v>4</v>
      </c>
      <c r="FR929" s="116" t="str">
        <f t="shared" si="467"/>
        <v>专属强化石3</v>
      </c>
      <c r="FS929" s="116">
        <f t="shared" si="468"/>
        <v>2</v>
      </c>
      <c r="FT929" s="116">
        <f t="shared" si="473"/>
        <v>0.06</v>
      </c>
      <c r="FU929" s="116">
        <f t="shared" si="474"/>
        <v>1</v>
      </c>
      <c r="FV929" s="116">
        <f t="shared" si="475"/>
        <v>24</v>
      </c>
      <c r="FW929" s="116">
        <f t="shared" si="476"/>
        <v>0</v>
      </c>
      <c r="FX929" s="116">
        <f t="shared" si="477"/>
        <v>1</v>
      </c>
      <c r="FY929" s="116">
        <f t="shared" si="478"/>
        <v>6</v>
      </c>
      <c r="FZ929" s="116">
        <f t="shared" si="479"/>
        <v>3.09E-2</v>
      </c>
      <c r="GA929" s="116">
        <f t="shared" si="480"/>
        <v>1</v>
      </c>
      <c r="GB929" s="116">
        <f t="shared" si="481"/>
        <v>11</v>
      </c>
      <c r="GC929" s="116">
        <f t="shared" si="482"/>
        <v>0.1234</v>
      </c>
      <c r="GD929" s="116">
        <f t="shared" si="483"/>
        <v>1</v>
      </c>
      <c r="GE929" s="116">
        <f t="shared" si="484"/>
        <v>24</v>
      </c>
    </row>
    <row r="930" spans="164:187" ht="16.5" x14ac:dyDescent="0.2">
      <c r="FH930" s="116">
        <v>925</v>
      </c>
      <c r="FI930" s="116">
        <f t="shared" si="469"/>
        <v>40</v>
      </c>
      <c r="FJ930" s="116">
        <f t="shared" si="462"/>
        <v>12</v>
      </c>
      <c r="FK930" s="116" t="str">
        <f t="shared" si="470"/>
        <v>石灵明专属武器-魂珠-5 4级</v>
      </c>
      <c r="FL930" s="116">
        <f t="shared" si="471"/>
        <v>5</v>
      </c>
      <c r="FM930" s="116">
        <f t="shared" si="472"/>
        <v>4</v>
      </c>
      <c r="FN930" s="116" t="str">
        <f t="shared" si="463"/>
        <v>金币</v>
      </c>
      <c r="FO930" s="116">
        <f t="shared" si="464"/>
        <v>8000</v>
      </c>
      <c r="FP930" s="116" t="str">
        <f t="shared" si="465"/>
        <v>专属强化石2</v>
      </c>
      <c r="FQ930" s="116">
        <f t="shared" si="466"/>
        <v>6</v>
      </c>
      <c r="FR930" s="116" t="str">
        <f t="shared" si="467"/>
        <v>专属强化石3</v>
      </c>
      <c r="FS930" s="116">
        <f t="shared" si="468"/>
        <v>3</v>
      </c>
      <c r="FT930" s="116">
        <f t="shared" si="473"/>
        <v>0.06</v>
      </c>
      <c r="FU930" s="116">
        <f t="shared" si="474"/>
        <v>1</v>
      </c>
      <c r="FV930" s="116">
        <f t="shared" si="475"/>
        <v>27</v>
      </c>
      <c r="FW930" s="116">
        <f t="shared" si="476"/>
        <v>0</v>
      </c>
      <c r="FX930" s="116">
        <f t="shared" si="477"/>
        <v>1</v>
      </c>
      <c r="FY930" s="116">
        <f t="shared" si="478"/>
        <v>6</v>
      </c>
      <c r="FZ930" s="116">
        <f t="shared" si="479"/>
        <v>2.7799999999999998E-2</v>
      </c>
      <c r="GA930" s="116">
        <f t="shared" si="480"/>
        <v>1</v>
      </c>
      <c r="GB930" s="116">
        <f t="shared" si="481"/>
        <v>13</v>
      </c>
      <c r="GC930" s="116">
        <f t="shared" si="482"/>
        <v>0.1111</v>
      </c>
      <c r="GD930" s="116">
        <f t="shared" si="483"/>
        <v>1</v>
      </c>
      <c r="GE930" s="116">
        <f t="shared" si="484"/>
        <v>27</v>
      </c>
    </row>
    <row r="931" spans="164:187" ht="16.5" x14ac:dyDescent="0.2">
      <c r="FH931" s="116">
        <v>926</v>
      </c>
      <c r="FI931" s="116">
        <f t="shared" si="469"/>
        <v>41</v>
      </c>
      <c r="FJ931" s="116">
        <f t="shared" si="462"/>
        <v>12</v>
      </c>
      <c r="FK931" s="116" t="str">
        <f t="shared" si="470"/>
        <v>石灵明专属武器-魂珠-5 5级</v>
      </c>
      <c r="FL931" s="116">
        <f t="shared" si="471"/>
        <v>5</v>
      </c>
      <c r="FM931" s="116">
        <f t="shared" si="472"/>
        <v>5</v>
      </c>
      <c r="FN931" s="116" t="str">
        <f t="shared" si="463"/>
        <v>金币</v>
      </c>
      <c r="FO931" s="116">
        <f t="shared" si="464"/>
        <v>9000</v>
      </c>
      <c r="FP931" s="116" t="str">
        <f t="shared" si="465"/>
        <v>专属强化石2</v>
      </c>
      <c r="FQ931" s="116">
        <f t="shared" si="466"/>
        <v>6</v>
      </c>
      <c r="FR931" s="116" t="str">
        <f t="shared" si="467"/>
        <v>专属强化石3</v>
      </c>
      <c r="FS931" s="116">
        <f t="shared" si="468"/>
        <v>3</v>
      </c>
      <c r="FT931" s="116">
        <f t="shared" si="473"/>
        <v>0.03</v>
      </c>
      <c r="FU931" s="116">
        <f t="shared" si="474"/>
        <v>1</v>
      </c>
      <c r="FV931" s="116">
        <f t="shared" si="475"/>
        <v>43</v>
      </c>
      <c r="FW931" s="116">
        <f t="shared" si="476"/>
        <v>0</v>
      </c>
      <c r="FX931" s="116">
        <f t="shared" si="477"/>
        <v>1</v>
      </c>
      <c r="FY931" s="116">
        <f t="shared" si="478"/>
        <v>10</v>
      </c>
      <c r="FZ931" s="116">
        <f t="shared" si="479"/>
        <v>1.7399999999999999E-2</v>
      </c>
      <c r="GA931" s="116">
        <f t="shared" si="480"/>
        <v>1</v>
      </c>
      <c r="GB931" s="116">
        <f t="shared" si="481"/>
        <v>20</v>
      </c>
      <c r="GC931" s="116">
        <f t="shared" si="482"/>
        <v>6.9400000000000003E-2</v>
      </c>
      <c r="GD931" s="116">
        <f t="shared" si="483"/>
        <v>1</v>
      </c>
      <c r="GE931" s="116">
        <f t="shared" si="484"/>
        <v>43</v>
      </c>
    </row>
    <row r="932" spans="164:187" ht="16.5" x14ac:dyDescent="0.2">
      <c r="FH932" s="116">
        <v>927</v>
      </c>
      <c r="FI932" s="116">
        <f t="shared" si="469"/>
        <v>42</v>
      </c>
      <c r="FJ932" s="116">
        <f t="shared" si="462"/>
        <v>12</v>
      </c>
      <c r="FK932" s="116" t="str">
        <f t="shared" si="470"/>
        <v>石灵明专属武器-魂珠-5 6级</v>
      </c>
      <c r="FL932" s="116">
        <f t="shared" si="471"/>
        <v>5</v>
      </c>
      <c r="FM932" s="116">
        <f t="shared" si="472"/>
        <v>6</v>
      </c>
      <c r="FN932" s="116" t="str">
        <f t="shared" si="463"/>
        <v>金币</v>
      </c>
      <c r="FO932" s="116">
        <f t="shared" si="464"/>
        <v>10000</v>
      </c>
      <c r="FP932" s="116" t="str">
        <f t="shared" si="465"/>
        <v>专属强化石2</v>
      </c>
      <c r="FQ932" s="116">
        <f t="shared" si="466"/>
        <v>9</v>
      </c>
      <c r="FR932" s="116" t="str">
        <f t="shared" si="467"/>
        <v>专属强化石3</v>
      </c>
      <c r="FS932" s="116">
        <f t="shared" si="468"/>
        <v>5</v>
      </c>
      <c r="FT932" s="116">
        <f t="shared" si="473"/>
        <v>0.04</v>
      </c>
      <c r="FU932" s="116">
        <f t="shared" si="474"/>
        <v>1</v>
      </c>
      <c r="FV932" s="116">
        <f t="shared" si="475"/>
        <v>42</v>
      </c>
      <c r="FW932" s="116">
        <f t="shared" si="476"/>
        <v>0</v>
      </c>
      <c r="FX932" s="116">
        <f t="shared" si="477"/>
        <v>1</v>
      </c>
      <c r="FY932" s="116">
        <f t="shared" si="478"/>
        <v>10</v>
      </c>
      <c r="FZ932" s="116">
        <f t="shared" si="479"/>
        <v>1.78E-2</v>
      </c>
      <c r="GA932" s="116">
        <f t="shared" si="480"/>
        <v>1</v>
      </c>
      <c r="GB932" s="116">
        <f t="shared" si="481"/>
        <v>20</v>
      </c>
      <c r="GC932" s="116">
        <f t="shared" si="482"/>
        <v>7.1199999999999999E-2</v>
      </c>
      <c r="GD932" s="116">
        <f t="shared" si="483"/>
        <v>1</v>
      </c>
      <c r="GE932" s="116">
        <f t="shared" si="484"/>
        <v>42</v>
      </c>
    </row>
    <row r="933" spans="164:187" ht="16.5" x14ac:dyDescent="0.2">
      <c r="FH933" s="116">
        <v>928</v>
      </c>
      <c r="FI933" s="116">
        <f t="shared" si="469"/>
        <v>43</v>
      </c>
      <c r="FJ933" s="116">
        <f t="shared" si="462"/>
        <v>12</v>
      </c>
      <c r="FK933" s="116" t="str">
        <f t="shared" si="470"/>
        <v>石灵明专属武器-魂珠-5 7级</v>
      </c>
      <c r="FL933" s="116">
        <f t="shared" si="471"/>
        <v>5</v>
      </c>
      <c r="FM933" s="116">
        <f t="shared" si="472"/>
        <v>7</v>
      </c>
      <c r="FN933" s="116" t="str">
        <f t="shared" si="463"/>
        <v>金币</v>
      </c>
      <c r="FO933" s="116">
        <f t="shared" si="464"/>
        <v>11000</v>
      </c>
      <c r="FP933" s="116" t="str">
        <f t="shared" si="465"/>
        <v>专属强化石2</v>
      </c>
      <c r="FQ933" s="116">
        <f t="shared" si="466"/>
        <v>9</v>
      </c>
      <c r="FR933" s="116" t="str">
        <f t="shared" si="467"/>
        <v>专属强化石3</v>
      </c>
      <c r="FS933" s="116">
        <f t="shared" si="468"/>
        <v>5</v>
      </c>
      <c r="FT933" s="116">
        <f t="shared" si="473"/>
        <v>0.02</v>
      </c>
      <c r="FU933" s="116">
        <f t="shared" si="474"/>
        <v>1</v>
      </c>
      <c r="FV933" s="116">
        <f t="shared" si="475"/>
        <v>68</v>
      </c>
      <c r="FW933" s="116">
        <f t="shared" si="476"/>
        <v>0</v>
      </c>
      <c r="FX933" s="116">
        <f t="shared" si="477"/>
        <v>1</v>
      </c>
      <c r="FY933" s="116">
        <f t="shared" si="478"/>
        <v>16</v>
      </c>
      <c r="FZ933" s="116">
        <f t="shared" si="479"/>
        <v>1.0999999999999999E-2</v>
      </c>
      <c r="GA933" s="116">
        <f t="shared" si="480"/>
        <v>1</v>
      </c>
      <c r="GB933" s="116">
        <f t="shared" si="481"/>
        <v>32</v>
      </c>
      <c r="GC933" s="116">
        <f t="shared" si="482"/>
        <v>4.41E-2</v>
      </c>
      <c r="GD933" s="116">
        <f t="shared" si="483"/>
        <v>1</v>
      </c>
      <c r="GE933" s="116">
        <f t="shared" si="484"/>
        <v>68</v>
      </c>
    </row>
    <row r="934" spans="164:187" ht="16.5" x14ac:dyDescent="0.2">
      <c r="FH934" s="116">
        <v>929</v>
      </c>
      <c r="FI934" s="116">
        <f t="shared" si="469"/>
        <v>44</v>
      </c>
      <c r="FJ934" s="116">
        <f t="shared" si="462"/>
        <v>12</v>
      </c>
      <c r="FK934" s="116" t="str">
        <f t="shared" si="470"/>
        <v>石灵明专属武器-魂珠-5 8级</v>
      </c>
      <c r="FL934" s="116">
        <f t="shared" si="471"/>
        <v>5</v>
      </c>
      <c r="FM934" s="116">
        <f t="shared" si="472"/>
        <v>8</v>
      </c>
      <c r="FN934" s="116" t="str">
        <f t="shared" si="463"/>
        <v>金币</v>
      </c>
      <c r="FO934" s="116">
        <f t="shared" si="464"/>
        <v>12000</v>
      </c>
      <c r="FP934" s="116" t="str">
        <f t="shared" si="465"/>
        <v>专属强化石2</v>
      </c>
      <c r="FQ934" s="116">
        <f t="shared" si="466"/>
        <v>13</v>
      </c>
      <c r="FR934" s="116" t="str">
        <f t="shared" si="467"/>
        <v>专属强化石3</v>
      </c>
      <c r="FS934" s="116">
        <f t="shared" si="468"/>
        <v>7</v>
      </c>
      <c r="FT934" s="116">
        <f t="shared" si="473"/>
        <v>0.02</v>
      </c>
      <c r="FU934" s="116">
        <f t="shared" si="474"/>
        <v>1</v>
      </c>
      <c r="FV934" s="116">
        <f t="shared" si="475"/>
        <v>79</v>
      </c>
      <c r="FW934" s="116">
        <f t="shared" si="476"/>
        <v>0</v>
      </c>
      <c r="FX934" s="116">
        <f t="shared" si="477"/>
        <v>1</v>
      </c>
      <c r="FY934" s="116">
        <f t="shared" si="478"/>
        <v>18</v>
      </c>
      <c r="FZ934" s="116">
        <f t="shared" si="479"/>
        <v>9.4999999999999998E-3</v>
      </c>
      <c r="GA934" s="116">
        <f t="shared" si="480"/>
        <v>1</v>
      </c>
      <c r="GB934" s="116">
        <f t="shared" si="481"/>
        <v>37</v>
      </c>
      <c r="GC934" s="116">
        <f t="shared" si="482"/>
        <v>3.8100000000000002E-2</v>
      </c>
      <c r="GD934" s="116">
        <f t="shared" si="483"/>
        <v>1</v>
      </c>
      <c r="GE934" s="116">
        <f t="shared" si="484"/>
        <v>79</v>
      </c>
    </row>
    <row r="935" spans="164:187" ht="16.5" x14ac:dyDescent="0.2">
      <c r="FH935" s="116">
        <v>930</v>
      </c>
      <c r="FI935" s="116">
        <f t="shared" si="469"/>
        <v>45</v>
      </c>
      <c r="FJ935" s="116">
        <f t="shared" si="462"/>
        <v>12</v>
      </c>
      <c r="FK935" s="116" t="str">
        <f t="shared" si="470"/>
        <v>石灵明专属武器-魂珠-5 9级</v>
      </c>
      <c r="FL935" s="116">
        <f t="shared" si="471"/>
        <v>5</v>
      </c>
      <c r="FM935" s="116">
        <f t="shared" si="472"/>
        <v>9</v>
      </c>
      <c r="FN935" s="116" t="str">
        <f t="shared" si="463"/>
        <v>金币</v>
      </c>
      <c r="FO935" s="116">
        <f t="shared" si="464"/>
        <v>13000</v>
      </c>
      <c r="FP935" s="116" t="str">
        <f t="shared" si="465"/>
        <v>专属强化石2</v>
      </c>
      <c r="FQ935" s="116">
        <f t="shared" si="466"/>
        <v>17</v>
      </c>
      <c r="FR935" s="116" t="str">
        <f t="shared" si="467"/>
        <v>专属强化石3</v>
      </c>
      <c r="FS935" s="116">
        <f t="shared" si="468"/>
        <v>9</v>
      </c>
      <c r="FT935" s="116">
        <f t="shared" si="473"/>
        <v>0.02</v>
      </c>
      <c r="FU935" s="116">
        <f t="shared" si="474"/>
        <v>1</v>
      </c>
      <c r="FV935" s="116">
        <f t="shared" si="475"/>
        <v>99</v>
      </c>
      <c r="FW935" s="116">
        <f t="shared" si="476"/>
        <v>0</v>
      </c>
      <c r="FX935" s="116">
        <f t="shared" si="477"/>
        <v>1</v>
      </c>
      <c r="FY935" s="116">
        <f t="shared" si="478"/>
        <v>23</v>
      </c>
      <c r="FZ935" s="116">
        <f t="shared" si="479"/>
        <v>7.6E-3</v>
      </c>
      <c r="GA935" s="116">
        <f t="shared" si="480"/>
        <v>1</v>
      </c>
      <c r="GB935" s="116">
        <f t="shared" si="481"/>
        <v>46</v>
      </c>
      <c r="GC935" s="116">
        <f t="shared" si="482"/>
        <v>3.0300000000000001E-2</v>
      </c>
      <c r="GD935" s="116">
        <f t="shared" si="483"/>
        <v>1</v>
      </c>
      <c r="GE935" s="116">
        <f t="shared" si="484"/>
        <v>99</v>
      </c>
    </row>
    <row r="936" spans="164:187" ht="16.5" x14ac:dyDescent="0.2">
      <c r="FH936" s="116">
        <v>931</v>
      </c>
      <c r="FI936" s="116">
        <f t="shared" si="469"/>
        <v>0</v>
      </c>
      <c r="FJ936" s="116">
        <f t="shared" si="462"/>
        <v>12</v>
      </c>
      <c r="FK936" s="116" t="str">
        <f t="shared" si="470"/>
        <v>石灵明专属武器-魂珠-6 0级</v>
      </c>
      <c r="FL936" s="116">
        <f t="shared" si="471"/>
        <v>6</v>
      </c>
      <c r="FM936" s="116">
        <f t="shared" si="472"/>
        <v>0</v>
      </c>
      <c r="FN936" s="116" t="str">
        <f t="shared" si="463"/>
        <v/>
      </c>
      <c r="FO936" s="116" t="str">
        <f t="shared" si="464"/>
        <v/>
      </c>
      <c r="FP936" s="116" t="str">
        <f t="shared" si="465"/>
        <v/>
      </c>
      <c r="FQ936" s="116" t="str">
        <f t="shared" si="466"/>
        <v/>
      </c>
      <c r="FR936" s="116" t="str">
        <f t="shared" si="467"/>
        <v/>
      </c>
      <c r="FS936" s="116" t="str">
        <f t="shared" si="468"/>
        <v/>
      </c>
      <c r="FT936" s="116" t="str">
        <f t="shared" si="473"/>
        <v/>
      </c>
      <c r="FU936" s="116" t="str">
        <f t="shared" si="474"/>
        <v/>
      </c>
      <c r="FV936" s="116" t="str">
        <f t="shared" si="475"/>
        <v/>
      </c>
      <c r="FW936" s="116" t="str">
        <f t="shared" si="476"/>
        <v/>
      </c>
      <c r="FX936" s="116" t="str">
        <f t="shared" si="477"/>
        <v/>
      </c>
      <c r="FY936" s="116" t="str">
        <f t="shared" si="478"/>
        <v/>
      </c>
      <c r="FZ936" s="116" t="str">
        <f t="shared" si="479"/>
        <v/>
      </c>
      <c r="GA936" s="116" t="str">
        <f t="shared" si="480"/>
        <v/>
      </c>
      <c r="GB936" s="116" t="str">
        <f t="shared" si="481"/>
        <v/>
      </c>
      <c r="GC936" s="116" t="str">
        <f t="shared" si="482"/>
        <v/>
      </c>
      <c r="GD936" s="116" t="str">
        <f t="shared" si="483"/>
        <v/>
      </c>
      <c r="GE936" s="116" t="str">
        <f t="shared" si="484"/>
        <v/>
      </c>
    </row>
    <row r="937" spans="164:187" ht="16.5" x14ac:dyDescent="0.2">
      <c r="FH937" s="116">
        <v>932</v>
      </c>
      <c r="FI937" s="116">
        <f t="shared" si="469"/>
        <v>46</v>
      </c>
      <c r="FJ937" s="116">
        <f t="shared" si="462"/>
        <v>12</v>
      </c>
      <c r="FK937" s="116" t="str">
        <f t="shared" si="470"/>
        <v>石灵明专属武器-魂珠-6 1级</v>
      </c>
      <c r="FL937" s="116">
        <f t="shared" si="471"/>
        <v>6</v>
      </c>
      <c r="FM937" s="116">
        <f t="shared" si="472"/>
        <v>1</v>
      </c>
      <c r="FN937" s="116" t="str">
        <f t="shared" si="463"/>
        <v>金币</v>
      </c>
      <c r="FO937" s="116">
        <f t="shared" si="464"/>
        <v>6000</v>
      </c>
      <c r="FP937" s="116" t="str">
        <f t="shared" si="465"/>
        <v>专属强化石3</v>
      </c>
      <c r="FQ937" s="116">
        <f t="shared" si="466"/>
        <v>5</v>
      </c>
      <c r="FR937" s="116" t="str">
        <f t="shared" si="467"/>
        <v>专属强化石4</v>
      </c>
      <c r="FS937" s="116">
        <f t="shared" si="468"/>
        <v>1</v>
      </c>
      <c r="FT937" s="116">
        <f t="shared" si="473"/>
        <v>0.14000000000000001</v>
      </c>
      <c r="FU937" s="116">
        <f t="shared" si="474"/>
        <v>1</v>
      </c>
      <c r="FV937" s="116">
        <f t="shared" si="475"/>
        <v>10</v>
      </c>
      <c r="FW937" s="116">
        <f t="shared" si="476"/>
        <v>0</v>
      </c>
      <c r="FX937" s="116">
        <f t="shared" si="477"/>
        <v>1</v>
      </c>
      <c r="FY937" s="116">
        <f t="shared" si="478"/>
        <v>2</v>
      </c>
      <c r="FZ937" s="116">
        <f t="shared" si="479"/>
        <v>7.2099999999999997E-2</v>
      </c>
      <c r="GA937" s="116">
        <f t="shared" si="480"/>
        <v>1</v>
      </c>
      <c r="GB937" s="116">
        <f t="shared" si="481"/>
        <v>5</v>
      </c>
      <c r="GC937" s="116">
        <f t="shared" si="482"/>
        <v>0.28860000000000002</v>
      </c>
      <c r="GD937" s="116">
        <f t="shared" si="483"/>
        <v>1</v>
      </c>
      <c r="GE937" s="116">
        <f t="shared" si="484"/>
        <v>10</v>
      </c>
    </row>
    <row r="938" spans="164:187" ht="16.5" x14ac:dyDescent="0.2">
      <c r="FH938" s="116">
        <v>933</v>
      </c>
      <c r="FI938" s="116">
        <f t="shared" si="469"/>
        <v>47</v>
      </c>
      <c r="FJ938" s="116">
        <f t="shared" si="462"/>
        <v>12</v>
      </c>
      <c r="FK938" s="116" t="str">
        <f t="shared" si="470"/>
        <v>石灵明专属武器-魂珠-6 2级</v>
      </c>
      <c r="FL938" s="116">
        <f t="shared" si="471"/>
        <v>6</v>
      </c>
      <c r="FM938" s="116">
        <f t="shared" si="472"/>
        <v>2</v>
      </c>
      <c r="FN938" s="116" t="str">
        <f t="shared" si="463"/>
        <v>金币</v>
      </c>
      <c r="FO938" s="116">
        <f t="shared" si="464"/>
        <v>7000</v>
      </c>
      <c r="FP938" s="116" t="str">
        <f t="shared" si="465"/>
        <v>专属强化石3</v>
      </c>
      <c r="FQ938" s="116">
        <f t="shared" si="466"/>
        <v>9</v>
      </c>
      <c r="FR938" s="116" t="str">
        <f t="shared" si="467"/>
        <v>专属强化石4</v>
      </c>
      <c r="FS938" s="116">
        <f t="shared" si="468"/>
        <v>2</v>
      </c>
      <c r="FT938" s="116">
        <f t="shared" si="473"/>
        <v>0.14000000000000001</v>
      </c>
      <c r="FU938" s="116">
        <f t="shared" si="474"/>
        <v>1</v>
      </c>
      <c r="FV938" s="116">
        <f t="shared" si="475"/>
        <v>10</v>
      </c>
      <c r="FW938" s="116">
        <f t="shared" si="476"/>
        <v>0</v>
      </c>
      <c r="FX938" s="116">
        <f t="shared" si="477"/>
        <v>1</v>
      </c>
      <c r="FY938" s="116">
        <f t="shared" si="478"/>
        <v>2</v>
      </c>
      <c r="FZ938" s="116">
        <f t="shared" si="479"/>
        <v>7.2099999999999997E-2</v>
      </c>
      <c r="GA938" s="116">
        <f t="shared" si="480"/>
        <v>1</v>
      </c>
      <c r="GB938" s="116">
        <f t="shared" si="481"/>
        <v>5</v>
      </c>
      <c r="GC938" s="116">
        <f t="shared" si="482"/>
        <v>0.28860000000000002</v>
      </c>
      <c r="GD938" s="116">
        <f t="shared" si="483"/>
        <v>1</v>
      </c>
      <c r="GE938" s="116">
        <f t="shared" si="484"/>
        <v>10</v>
      </c>
    </row>
    <row r="939" spans="164:187" ht="16.5" x14ac:dyDescent="0.2">
      <c r="FH939" s="116">
        <v>934</v>
      </c>
      <c r="FI939" s="116">
        <f t="shared" si="469"/>
        <v>48</v>
      </c>
      <c r="FJ939" s="116">
        <f t="shared" si="462"/>
        <v>12</v>
      </c>
      <c r="FK939" s="116" t="str">
        <f t="shared" si="470"/>
        <v>石灵明专属武器-魂珠-6 3级</v>
      </c>
      <c r="FL939" s="116">
        <f t="shared" si="471"/>
        <v>6</v>
      </c>
      <c r="FM939" s="116">
        <f t="shared" si="472"/>
        <v>3</v>
      </c>
      <c r="FN939" s="116" t="str">
        <f t="shared" si="463"/>
        <v>金币</v>
      </c>
      <c r="FO939" s="116">
        <f t="shared" si="464"/>
        <v>8000</v>
      </c>
      <c r="FP939" s="116" t="str">
        <f t="shared" si="465"/>
        <v>专属强化石3</v>
      </c>
      <c r="FQ939" s="116">
        <f t="shared" si="466"/>
        <v>9</v>
      </c>
      <c r="FR939" s="116" t="str">
        <f t="shared" si="467"/>
        <v>专属强化石4</v>
      </c>
      <c r="FS939" s="116">
        <f t="shared" si="468"/>
        <v>2</v>
      </c>
      <c r="FT939" s="116">
        <f t="shared" si="473"/>
        <v>0.1</v>
      </c>
      <c r="FU939" s="116">
        <f t="shared" si="474"/>
        <v>1</v>
      </c>
      <c r="FV939" s="116">
        <f t="shared" si="475"/>
        <v>16</v>
      </c>
      <c r="FW939" s="116">
        <f t="shared" si="476"/>
        <v>0</v>
      </c>
      <c r="FX939" s="116">
        <f t="shared" si="477"/>
        <v>1</v>
      </c>
      <c r="FY939" s="116">
        <f t="shared" si="478"/>
        <v>4</v>
      </c>
      <c r="FZ939" s="116">
        <f t="shared" si="479"/>
        <v>4.8099999999999997E-2</v>
      </c>
      <c r="GA939" s="116">
        <f t="shared" si="480"/>
        <v>1</v>
      </c>
      <c r="GB939" s="116">
        <f t="shared" si="481"/>
        <v>7</v>
      </c>
      <c r="GC939" s="116">
        <f t="shared" si="482"/>
        <v>0.19239999999999999</v>
      </c>
      <c r="GD939" s="116">
        <f t="shared" si="483"/>
        <v>1</v>
      </c>
      <c r="GE939" s="116">
        <f t="shared" si="484"/>
        <v>16</v>
      </c>
    </row>
    <row r="940" spans="164:187" ht="16.5" x14ac:dyDescent="0.2">
      <c r="FH940" s="116">
        <v>935</v>
      </c>
      <c r="FI940" s="116">
        <f t="shared" si="469"/>
        <v>49</v>
      </c>
      <c r="FJ940" s="116">
        <f t="shared" si="462"/>
        <v>12</v>
      </c>
      <c r="FK940" s="116" t="str">
        <f t="shared" si="470"/>
        <v>石灵明专属武器-魂珠-6 4级</v>
      </c>
      <c r="FL940" s="116">
        <f t="shared" si="471"/>
        <v>6</v>
      </c>
      <c r="FM940" s="116">
        <f t="shared" si="472"/>
        <v>4</v>
      </c>
      <c r="FN940" s="116" t="str">
        <f t="shared" si="463"/>
        <v>金币</v>
      </c>
      <c r="FO940" s="116">
        <f t="shared" si="464"/>
        <v>9000</v>
      </c>
      <c r="FP940" s="116" t="str">
        <f t="shared" si="465"/>
        <v>专属强化石3</v>
      </c>
      <c r="FQ940" s="116">
        <f t="shared" si="466"/>
        <v>14</v>
      </c>
      <c r="FR940" s="116" t="str">
        <f t="shared" si="467"/>
        <v>专属强化石4</v>
      </c>
      <c r="FS940" s="116">
        <f t="shared" si="468"/>
        <v>3</v>
      </c>
      <c r="FT940" s="116">
        <f t="shared" si="473"/>
        <v>0.09</v>
      </c>
      <c r="FU940" s="116">
        <f t="shared" si="474"/>
        <v>1</v>
      </c>
      <c r="FV940" s="116">
        <f t="shared" si="475"/>
        <v>17</v>
      </c>
      <c r="FW940" s="116">
        <f t="shared" si="476"/>
        <v>0</v>
      </c>
      <c r="FX940" s="116">
        <f t="shared" si="477"/>
        <v>1</v>
      </c>
      <c r="FY940" s="116">
        <f t="shared" si="478"/>
        <v>4</v>
      </c>
      <c r="FZ940" s="116">
        <f t="shared" si="479"/>
        <v>4.3299999999999998E-2</v>
      </c>
      <c r="GA940" s="116">
        <f t="shared" si="480"/>
        <v>1</v>
      </c>
      <c r="GB940" s="116">
        <f t="shared" si="481"/>
        <v>8</v>
      </c>
      <c r="GC940" s="116">
        <f t="shared" si="482"/>
        <v>0.1731</v>
      </c>
      <c r="GD940" s="116">
        <f t="shared" si="483"/>
        <v>1</v>
      </c>
      <c r="GE940" s="116">
        <f t="shared" si="484"/>
        <v>17</v>
      </c>
    </row>
    <row r="941" spans="164:187" ht="16.5" x14ac:dyDescent="0.2">
      <c r="FH941" s="116">
        <v>936</v>
      </c>
      <c r="FI941" s="116">
        <f t="shared" si="469"/>
        <v>50</v>
      </c>
      <c r="FJ941" s="116">
        <f t="shared" si="462"/>
        <v>12</v>
      </c>
      <c r="FK941" s="116" t="str">
        <f t="shared" si="470"/>
        <v>石灵明专属武器-魂珠-6 5级</v>
      </c>
      <c r="FL941" s="116">
        <f t="shared" si="471"/>
        <v>6</v>
      </c>
      <c r="FM941" s="116">
        <f t="shared" si="472"/>
        <v>5</v>
      </c>
      <c r="FN941" s="116" t="str">
        <f t="shared" si="463"/>
        <v>金币</v>
      </c>
      <c r="FO941" s="116">
        <f t="shared" si="464"/>
        <v>10000</v>
      </c>
      <c r="FP941" s="116" t="str">
        <f t="shared" si="465"/>
        <v>专属强化石3</v>
      </c>
      <c r="FQ941" s="116">
        <f t="shared" si="466"/>
        <v>14</v>
      </c>
      <c r="FR941" s="116" t="str">
        <f t="shared" si="467"/>
        <v>专属强化石4</v>
      </c>
      <c r="FS941" s="116">
        <f t="shared" si="468"/>
        <v>3</v>
      </c>
      <c r="FT941" s="116">
        <f t="shared" si="473"/>
        <v>0.05</v>
      </c>
      <c r="FU941" s="116">
        <f t="shared" si="474"/>
        <v>1</v>
      </c>
      <c r="FV941" s="116">
        <f t="shared" si="475"/>
        <v>28</v>
      </c>
      <c r="FW941" s="116">
        <f t="shared" si="476"/>
        <v>0</v>
      </c>
      <c r="FX941" s="116">
        <f t="shared" si="477"/>
        <v>1</v>
      </c>
      <c r="FY941" s="116">
        <f t="shared" si="478"/>
        <v>6</v>
      </c>
      <c r="FZ941" s="116">
        <f t="shared" si="479"/>
        <v>2.7099999999999999E-2</v>
      </c>
      <c r="GA941" s="116">
        <f t="shared" si="480"/>
        <v>1</v>
      </c>
      <c r="GB941" s="116">
        <f t="shared" si="481"/>
        <v>13</v>
      </c>
      <c r="GC941" s="116">
        <f t="shared" si="482"/>
        <v>0.1082</v>
      </c>
      <c r="GD941" s="116">
        <f t="shared" si="483"/>
        <v>1</v>
      </c>
      <c r="GE941" s="116">
        <f t="shared" si="484"/>
        <v>28</v>
      </c>
    </row>
    <row r="942" spans="164:187" ht="16.5" x14ac:dyDescent="0.2">
      <c r="FH942" s="116">
        <v>937</v>
      </c>
      <c r="FI942" s="116">
        <f t="shared" si="469"/>
        <v>51</v>
      </c>
      <c r="FJ942" s="116">
        <f t="shared" si="462"/>
        <v>12</v>
      </c>
      <c r="FK942" s="116" t="str">
        <f t="shared" si="470"/>
        <v>石灵明专属武器-魂珠-6 6级</v>
      </c>
      <c r="FL942" s="116">
        <f t="shared" si="471"/>
        <v>6</v>
      </c>
      <c r="FM942" s="116">
        <f t="shared" si="472"/>
        <v>6</v>
      </c>
      <c r="FN942" s="116" t="str">
        <f t="shared" si="463"/>
        <v>金币</v>
      </c>
      <c r="FO942" s="116">
        <f t="shared" si="464"/>
        <v>11000</v>
      </c>
      <c r="FP942" s="116" t="str">
        <f t="shared" si="465"/>
        <v>专属强化石3</v>
      </c>
      <c r="FQ942" s="116">
        <f t="shared" si="466"/>
        <v>19</v>
      </c>
      <c r="FR942" s="116" t="str">
        <f t="shared" si="467"/>
        <v>专属强化石4</v>
      </c>
      <c r="FS942" s="116">
        <f t="shared" si="468"/>
        <v>4</v>
      </c>
      <c r="FT942" s="116">
        <f t="shared" si="473"/>
        <v>0.04</v>
      </c>
      <c r="FU942" s="116">
        <f t="shared" si="474"/>
        <v>1</v>
      </c>
      <c r="FV942" s="116">
        <f t="shared" si="475"/>
        <v>34</v>
      </c>
      <c r="FW942" s="116">
        <f t="shared" si="476"/>
        <v>0</v>
      </c>
      <c r="FX942" s="116">
        <f t="shared" si="477"/>
        <v>1</v>
      </c>
      <c r="FY942" s="116">
        <f t="shared" si="478"/>
        <v>8</v>
      </c>
      <c r="FZ942" s="116">
        <f t="shared" si="479"/>
        <v>2.2200000000000001E-2</v>
      </c>
      <c r="GA942" s="116">
        <f t="shared" si="480"/>
        <v>1</v>
      </c>
      <c r="GB942" s="116">
        <f t="shared" si="481"/>
        <v>16</v>
      </c>
      <c r="GC942" s="116">
        <f t="shared" si="482"/>
        <v>8.8800000000000004E-2</v>
      </c>
      <c r="GD942" s="116">
        <f t="shared" si="483"/>
        <v>1</v>
      </c>
      <c r="GE942" s="116">
        <f t="shared" si="484"/>
        <v>34</v>
      </c>
    </row>
    <row r="943" spans="164:187" ht="16.5" x14ac:dyDescent="0.2">
      <c r="FH943" s="116">
        <v>938</v>
      </c>
      <c r="FI943" s="116">
        <f t="shared" si="469"/>
        <v>52</v>
      </c>
      <c r="FJ943" s="116">
        <f t="shared" si="462"/>
        <v>12</v>
      </c>
      <c r="FK943" s="116" t="str">
        <f t="shared" si="470"/>
        <v>石灵明专属武器-魂珠-6 7级</v>
      </c>
      <c r="FL943" s="116">
        <f t="shared" si="471"/>
        <v>6</v>
      </c>
      <c r="FM943" s="116">
        <f t="shared" si="472"/>
        <v>7</v>
      </c>
      <c r="FN943" s="116" t="str">
        <f t="shared" si="463"/>
        <v>金币</v>
      </c>
      <c r="FO943" s="116">
        <f t="shared" si="464"/>
        <v>12000</v>
      </c>
      <c r="FP943" s="116" t="str">
        <f t="shared" si="465"/>
        <v>专属强化石3</v>
      </c>
      <c r="FQ943" s="116">
        <f t="shared" si="466"/>
        <v>24</v>
      </c>
      <c r="FR943" s="116" t="str">
        <f t="shared" si="467"/>
        <v>专属强化石4</v>
      </c>
      <c r="FS943" s="116">
        <f t="shared" si="468"/>
        <v>5</v>
      </c>
      <c r="FT943" s="116">
        <f t="shared" si="473"/>
        <v>0.03</v>
      </c>
      <c r="FU943" s="116">
        <f t="shared" si="474"/>
        <v>1</v>
      </c>
      <c r="FV943" s="116">
        <f t="shared" si="475"/>
        <v>44</v>
      </c>
      <c r="FW943" s="116">
        <f t="shared" si="476"/>
        <v>0</v>
      </c>
      <c r="FX943" s="116">
        <f t="shared" si="477"/>
        <v>1</v>
      </c>
      <c r="FY943" s="116">
        <f t="shared" si="478"/>
        <v>10</v>
      </c>
      <c r="FZ943" s="116">
        <f t="shared" si="479"/>
        <v>1.72E-2</v>
      </c>
      <c r="GA943" s="116">
        <f t="shared" si="480"/>
        <v>1</v>
      </c>
      <c r="GB943" s="116">
        <f t="shared" si="481"/>
        <v>20</v>
      </c>
      <c r="GC943" s="116">
        <f t="shared" si="482"/>
        <v>6.8699999999999997E-2</v>
      </c>
      <c r="GD943" s="116">
        <f t="shared" si="483"/>
        <v>1</v>
      </c>
      <c r="GE943" s="116">
        <f t="shared" si="484"/>
        <v>44</v>
      </c>
    </row>
    <row r="944" spans="164:187" ht="16.5" x14ac:dyDescent="0.2">
      <c r="FH944" s="116">
        <v>939</v>
      </c>
      <c r="FI944" s="116">
        <f t="shared" si="469"/>
        <v>53</v>
      </c>
      <c r="FJ944" s="116">
        <f t="shared" si="462"/>
        <v>12</v>
      </c>
      <c r="FK944" s="116" t="str">
        <f t="shared" si="470"/>
        <v>石灵明专属武器-魂珠-6 8级</v>
      </c>
      <c r="FL944" s="116">
        <f t="shared" si="471"/>
        <v>6</v>
      </c>
      <c r="FM944" s="116">
        <f t="shared" si="472"/>
        <v>8</v>
      </c>
      <c r="FN944" s="116" t="str">
        <f t="shared" si="463"/>
        <v>金币</v>
      </c>
      <c r="FO944" s="116">
        <f t="shared" si="464"/>
        <v>13000</v>
      </c>
      <c r="FP944" s="116" t="str">
        <f t="shared" si="465"/>
        <v>专属强化石3</v>
      </c>
      <c r="FQ944" s="116">
        <f t="shared" si="466"/>
        <v>33</v>
      </c>
      <c r="FR944" s="116" t="str">
        <f t="shared" si="467"/>
        <v>专属强化石4</v>
      </c>
      <c r="FS944" s="116">
        <f t="shared" si="468"/>
        <v>7</v>
      </c>
      <c r="FT944" s="116">
        <f t="shared" si="473"/>
        <v>0.03</v>
      </c>
      <c r="FU944" s="116">
        <f t="shared" si="474"/>
        <v>1</v>
      </c>
      <c r="FV944" s="116">
        <f t="shared" si="475"/>
        <v>50</v>
      </c>
      <c r="FW944" s="116">
        <f t="shared" si="476"/>
        <v>0</v>
      </c>
      <c r="FX944" s="116">
        <f t="shared" si="477"/>
        <v>1</v>
      </c>
      <c r="FY944" s="116">
        <f t="shared" si="478"/>
        <v>12</v>
      </c>
      <c r="FZ944" s="116">
        <f t="shared" si="479"/>
        <v>1.49E-2</v>
      </c>
      <c r="GA944" s="116">
        <f t="shared" si="480"/>
        <v>1</v>
      </c>
      <c r="GB944" s="116">
        <f t="shared" si="481"/>
        <v>24</v>
      </c>
      <c r="GC944" s="116">
        <f t="shared" si="482"/>
        <v>5.9400000000000001E-2</v>
      </c>
      <c r="GD944" s="116">
        <f t="shared" si="483"/>
        <v>1</v>
      </c>
      <c r="GE944" s="116">
        <f t="shared" si="484"/>
        <v>50</v>
      </c>
    </row>
    <row r="945" spans="164:187" ht="16.5" x14ac:dyDescent="0.2">
      <c r="FH945" s="116">
        <v>940</v>
      </c>
      <c r="FI945" s="116">
        <f t="shared" si="469"/>
        <v>54</v>
      </c>
      <c r="FJ945" s="116">
        <f t="shared" si="462"/>
        <v>12</v>
      </c>
      <c r="FK945" s="116" t="str">
        <f t="shared" si="470"/>
        <v>石灵明专属武器-魂珠-6 9级</v>
      </c>
      <c r="FL945" s="116">
        <f t="shared" si="471"/>
        <v>6</v>
      </c>
      <c r="FM945" s="116">
        <f t="shared" si="472"/>
        <v>9</v>
      </c>
      <c r="FN945" s="116" t="str">
        <f t="shared" si="463"/>
        <v>金币</v>
      </c>
      <c r="FO945" s="116">
        <f t="shared" si="464"/>
        <v>14000</v>
      </c>
      <c r="FP945" s="116" t="str">
        <f t="shared" si="465"/>
        <v>专属强化石3</v>
      </c>
      <c r="FQ945" s="116">
        <f t="shared" si="466"/>
        <v>38</v>
      </c>
      <c r="FR945" s="116" t="str">
        <f t="shared" si="467"/>
        <v>专属强化石4</v>
      </c>
      <c r="FS945" s="116">
        <f t="shared" si="468"/>
        <v>8</v>
      </c>
      <c r="FT945" s="116">
        <f t="shared" si="473"/>
        <v>0.02</v>
      </c>
      <c r="FU945" s="116">
        <f t="shared" si="474"/>
        <v>1</v>
      </c>
      <c r="FV945" s="116">
        <f t="shared" si="475"/>
        <v>71</v>
      </c>
      <c r="FW945" s="116">
        <f t="shared" si="476"/>
        <v>0</v>
      </c>
      <c r="FX945" s="116">
        <f t="shared" si="477"/>
        <v>1</v>
      </c>
      <c r="FY945" s="116">
        <f t="shared" si="478"/>
        <v>17</v>
      </c>
      <c r="FZ945" s="116">
        <f t="shared" si="479"/>
        <v>1.0500000000000001E-2</v>
      </c>
      <c r="GA945" s="116">
        <f t="shared" si="480"/>
        <v>1</v>
      </c>
      <c r="GB945" s="116">
        <f t="shared" si="481"/>
        <v>33</v>
      </c>
      <c r="GC945" s="116">
        <f t="shared" si="482"/>
        <v>4.2000000000000003E-2</v>
      </c>
      <c r="GD945" s="116">
        <f t="shared" si="483"/>
        <v>1</v>
      </c>
      <c r="GE945" s="116">
        <f t="shared" si="484"/>
        <v>71</v>
      </c>
    </row>
    <row r="946" spans="164:187" ht="16.5" x14ac:dyDescent="0.2">
      <c r="FH946" s="116">
        <v>941</v>
      </c>
      <c r="FI946" s="116">
        <f t="shared" si="469"/>
        <v>0</v>
      </c>
      <c r="FJ946" s="116">
        <f t="shared" si="462"/>
        <v>12</v>
      </c>
      <c r="FK946" s="116" t="str">
        <f t="shared" si="470"/>
        <v>石灵明专属武器-魂珠-7 0级</v>
      </c>
      <c r="FL946" s="116">
        <f t="shared" si="471"/>
        <v>7</v>
      </c>
      <c r="FM946" s="116">
        <f t="shared" si="472"/>
        <v>0</v>
      </c>
      <c r="FN946" s="116" t="str">
        <f t="shared" si="463"/>
        <v/>
      </c>
      <c r="FO946" s="116" t="str">
        <f t="shared" si="464"/>
        <v/>
      </c>
      <c r="FP946" s="116" t="str">
        <f t="shared" si="465"/>
        <v/>
      </c>
      <c r="FQ946" s="116" t="str">
        <f t="shared" si="466"/>
        <v/>
      </c>
      <c r="FR946" s="116" t="str">
        <f t="shared" si="467"/>
        <v/>
      </c>
      <c r="FS946" s="116" t="str">
        <f t="shared" si="468"/>
        <v/>
      </c>
      <c r="FT946" s="116" t="str">
        <f t="shared" si="473"/>
        <v/>
      </c>
      <c r="FU946" s="116" t="str">
        <f t="shared" si="474"/>
        <v/>
      </c>
      <c r="FV946" s="116" t="str">
        <f t="shared" si="475"/>
        <v/>
      </c>
      <c r="FW946" s="116" t="str">
        <f t="shared" si="476"/>
        <v/>
      </c>
      <c r="FX946" s="116" t="str">
        <f t="shared" si="477"/>
        <v/>
      </c>
      <c r="FY946" s="116" t="str">
        <f t="shared" si="478"/>
        <v/>
      </c>
      <c r="FZ946" s="116" t="str">
        <f t="shared" si="479"/>
        <v/>
      </c>
      <c r="GA946" s="116" t="str">
        <f t="shared" si="480"/>
        <v/>
      </c>
      <c r="GB946" s="116" t="str">
        <f t="shared" si="481"/>
        <v/>
      </c>
      <c r="GC946" s="116" t="str">
        <f t="shared" si="482"/>
        <v/>
      </c>
      <c r="GD946" s="116" t="str">
        <f t="shared" si="483"/>
        <v/>
      </c>
      <c r="GE946" s="116" t="str">
        <f t="shared" si="484"/>
        <v/>
      </c>
    </row>
    <row r="947" spans="164:187" ht="16.5" x14ac:dyDescent="0.2">
      <c r="FH947" s="116">
        <v>942</v>
      </c>
      <c r="FI947" s="116">
        <f t="shared" si="469"/>
        <v>55</v>
      </c>
      <c r="FJ947" s="116">
        <f t="shared" si="462"/>
        <v>12</v>
      </c>
      <c r="FK947" s="116" t="str">
        <f t="shared" si="470"/>
        <v>石灵明专属武器-魂珠-7 1级</v>
      </c>
      <c r="FL947" s="116">
        <f t="shared" si="471"/>
        <v>7</v>
      </c>
      <c r="FM947" s="116">
        <f t="shared" si="472"/>
        <v>1</v>
      </c>
      <c r="FN947" s="116" t="str">
        <f t="shared" si="463"/>
        <v>金币</v>
      </c>
      <c r="FO947" s="116">
        <f t="shared" si="464"/>
        <v>7000</v>
      </c>
      <c r="FP947" s="116" t="str">
        <f t="shared" si="465"/>
        <v>专属强化石3</v>
      </c>
      <c r="FQ947" s="116">
        <f t="shared" si="466"/>
        <v>6</v>
      </c>
      <c r="FR947" s="116" t="str">
        <f t="shared" si="467"/>
        <v>专属强化石4</v>
      </c>
      <c r="FS947" s="116">
        <f t="shared" si="468"/>
        <v>2</v>
      </c>
      <c r="FT947" s="116">
        <f t="shared" si="473"/>
        <v>0.17</v>
      </c>
      <c r="FU947" s="116">
        <f t="shared" si="474"/>
        <v>1</v>
      </c>
      <c r="FV947" s="116">
        <f t="shared" si="475"/>
        <v>9</v>
      </c>
      <c r="FW947" s="116">
        <f t="shared" si="476"/>
        <v>0</v>
      </c>
      <c r="FX947" s="116">
        <f t="shared" si="477"/>
        <v>1</v>
      </c>
      <c r="FY947" s="116">
        <f t="shared" si="478"/>
        <v>2</v>
      </c>
      <c r="FZ947" s="116">
        <f t="shared" si="479"/>
        <v>8.6599999999999996E-2</v>
      </c>
      <c r="GA947" s="116">
        <f t="shared" si="480"/>
        <v>1</v>
      </c>
      <c r="GB947" s="116">
        <f t="shared" si="481"/>
        <v>4</v>
      </c>
      <c r="GC947" s="116">
        <f t="shared" si="482"/>
        <v>0.3463</v>
      </c>
      <c r="GD947" s="116">
        <f t="shared" si="483"/>
        <v>1</v>
      </c>
      <c r="GE947" s="116">
        <f t="shared" si="484"/>
        <v>9</v>
      </c>
    </row>
    <row r="948" spans="164:187" ht="16.5" x14ac:dyDescent="0.2">
      <c r="FH948" s="116">
        <v>943</v>
      </c>
      <c r="FI948" s="116">
        <f t="shared" si="469"/>
        <v>56</v>
      </c>
      <c r="FJ948" s="116">
        <f t="shared" si="462"/>
        <v>12</v>
      </c>
      <c r="FK948" s="116" t="str">
        <f t="shared" si="470"/>
        <v>石灵明专属武器-魂珠-7 2级</v>
      </c>
      <c r="FL948" s="116">
        <f t="shared" si="471"/>
        <v>7</v>
      </c>
      <c r="FM948" s="116">
        <f t="shared" si="472"/>
        <v>2</v>
      </c>
      <c r="FN948" s="116" t="str">
        <f t="shared" si="463"/>
        <v>金币</v>
      </c>
      <c r="FO948" s="116">
        <f t="shared" si="464"/>
        <v>8000</v>
      </c>
      <c r="FP948" s="116" t="str">
        <f t="shared" si="465"/>
        <v>专属强化石3</v>
      </c>
      <c r="FQ948" s="116">
        <f t="shared" si="466"/>
        <v>6</v>
      </c>
      <c r="FR948" s="116" t="str">
        <f t="shared" si="467"/>
        <v>专属强化石4</v>
      </c>
      <c r="FS948" s="116">
        <f t="shared" si="468"/>
        <v>2</v>
      </c>
      <c r="FT948" s="116">
        <f t="shared" si="473"/>
        <v>0.09</v>
      </c>
      <c r="FU948" s="116">
        <f t="shared" si="474"/>
        <v>1</v>
      </c>
      <c r="FV948" s="116">
        <f t="shared" si="475"/>
        <v>17</v>
      </c>
      <c r="FW948" s="116">
        <f t="shared" si="476"/>
        <v>0</v>
      </c>
      <c r="FX948" s="116">
        <f t="shared" si="477"/>
        <v>1</v>
      </c>
      <c r="FY948" s="116">
        <f t="shared" si="478"/>
        <v>4</v>
      </c>
      <c r="FZ948" s="116">
        <f t="shared" si="479"/>
        <v>4.3299999999999998E-2</v>
      </c>
      <c r="GA948" s="116">
        <f t="shared" si="480"/>
        <v>1</v>
      </c>
      <c r="GB948" s="116">
        <f t="shared" si="481"/>
        <v>8</v>
      </c>
      <c r="GC948" s="116">
        <f t="shared" si="482"/>
        <v>0.1731</v>
      </c>
      <c r="GD948" s="116">
        <f t="shared" si="483"/>
        <v>1</v>
      </c>
      <c r="GE948" s="116">
        <f t="shared" si="484"/>
        <v>17</v>
      </c>
    </row>
    <row r="949" spans="164:187" ht="16.5" x14ac:dyDescent="0.2">
      <c r="FH949" s="116">
        <v>944</v>
      </c>
      <c r="FI949" s="116">
        <f t="shared" si="469"/>
        <v>57</v>
      </c>
      <c r="FJ949" s="116">
        <f t="shared" si="462"/>
        <v>12</v>
      </c>
      <c r="FK949" s="116" t="str">
        <f t="shared" si="470"/>
        <v>石灵明专属武器-魂珠-7 3级</v>
      </c>
      <c r="FL949" s="116">
        <f t="shared" si="471"/>
        <v>7</v>
      </c>
      <c r="FM949" s="116">
        <f t="shared" si="472"/>
        <v>3</v>
      </c>
      <c r="FN949" s="116" t="str">
        <f t="shared" si="463"/>
        <v>金币</v>
      </c>
      <c r="FO949" s="116">
        <f t="shared" si="464"/>
        <v>9000</v>
      </c>
      <c r="FP949" s="116" t="str">
        <f t="shared" si="465"/>
        <v>专属强化石3</v>
      </c>
      <c r="FQ949" s="116">
        <f t="shared" si="466"/>
        <v>8</v>
      </c>
      <c r="FR949" s="116" t="str">
        <f t="shared" si="467"/>
        <v>专属强化石4</v>
      </c>
      <c r="FS949" s="116">
        <f t="shared" si="468"/>
        <v>3</v>
      </c>
      <c r="FT949" s="116">
        <f t="shared" si="473"/>
        <v>0.09</v>
      </c>
      <c r="FU949" s="116">
        <f t="shared" si="474"/>
        <v>1</v>
      </c>
      <c r="FV949" s="116">
        <f t="shared" si="475"/>
        <v>17</v>
      </c>
      <c r="FW949" s="116">
        <f t="shared" si="476"/>
        <v>0</v>
      </c>
      <c r="FX949" s="116">
        <f t="shared" si="477"/>
        <v>1</v>
      </c>
      <c r="FY949" s="116">
        <f t="shared" si="478"/>
        <v>4</v>
      </c>
      <c r="FZ949" s="116">
        <f t="shared" si="479"/>
        <v>4.3299999999999998E-2</v>
      </c>
      <c r="GA949" s="116">
        <f t="shared" si="480"/>
        <v>1</v>
      </c>
      <c r="GB949" s="116">
        <f t="shared" si="481"/>
        <v>8</v>
      </c>
      <c r="GC949" s="116">
        <f t="shared" si="482"/>
        <v>0.1731</v>
      </c>
      <c r="GD949" s="116">
        <f t="shared" si="483"/>
        <v>1</v>
      </c>
      <c r="GE949" s="116">
        <f t="shared" si="484"/>
        <v>17</v>
      </c>
    </row>
    <row r="950" spans="164:187" ht="16.5" x14ac:dyDescent="0.2">
      <c r="FH950" s="116">
        <v>945</v>
      </c>
      <c r="FI950" s="116">
        <f t="shared" si="469"/>
        <v>58</v>
      </c>
      <c r="FJ950" s="116">
        <f t="shared" si="462"/>
        <v>12</v>
      </c>
      <c r="FK950" s="116" t="str">
        <f t="shared" si="470"/>
        <v>石灵明专属武器-魂珠-7 4级</v>
      </c>
      <c r="FL950" s="116">
        <f t="shared" si="471"/>
        <v>7</v>
      </c>
      <c r="FM950" s="116">
        <f t="shared" si="472"/>
        <v>4</v>
      </c>
      <c r="FN950" s="116" t="str">
        <f t="shared" si="463"/>
        <v>金币</v>
      </c>
      <c r="FO950" s="116">
        <f t="shared" si="464"/>
        <v>10000</v>
      </c>
      <c r="FP950" s="116" t="str">
        <f t="shared" si="465"/>
        <v>专属强化石3</v>
      </c>
      <c r="FQ950" s="116">
        <f t="shared" si="466"/>
        <v>11</v>
      </c>
      <c r="FR950" s="116" t="str">
        <f t="shared" si="467"/>
        <v>专属强化石4</v>
      </c>
      <c r="FS950" s="116">
        <f t="shared" si="468"/>
        <v>4</v>
      </c>
      <c r="FT950" s="116">
        <f t="shared" si="473"/>
        <v>7.0000000000000007E-2</v>
      </c>
      <c r="FU950" s="116">
        <f t="shared" si="474"/>
        <v>1</v>
      </c>
      <c r="FV950" s="116">
        <f t="shared" si="475"/>
        <v>22</v>
      </c>
      <c r="FW950" s="116">
        <f t="shared" si="476"/>
        <v>0</v>
      </c>
      <c r="FX950" s="116">
        <f t="shared" si="477"/>
        <v>1</v>
      </c>
      <c r="FY950" s="116">
        <f t="shared" si="478"/>
        <v>5</v>
      </c>
      <c r="FZ950" s="116">
        <f t="shared" si="479"/>
        <v>3.4599999999999999E-2</v>
      </c>
      <c r="GA950" s="116">
        <f t="shared" si="480"/>
        <v>1</v>
      </c>
      <c r="GB950" s="116">
        <f t="shared" si="481"/>
        <v>10</v>
      </c>
      <c r="GC950" s="116">
        <f t="shared" si="482"/>
        <v>0.13850000000000001</v>
      </c>
      <c r="GD950" s="116">
        <f t="shared" si="483"/>
        <v>1</v>
      </c>
      <c r="GE950" s="116">
        <f t="shared" si="484"/>
        <v>22</v>
      </c>
    </row>
    <row r="951" spans="164:187" ht="16.5" x14ac:dyDescent="0.2">
      <c r="FH951" s="116">
        <v>946</v>
      </c>
      <c r="FI951" s="116">
        <f t="shared" si="469"/>
        <v>59</v>
      </c>
      <c r="FJ951" s="116">
        <f t="shared" si="462"/>
        <v>12</v>
      </c>
      <c r="FK951" s="116" t="str">
        <f t="shared" si="470"/>
        <v>石灵明专属武器-魂珠-7 5级</v>
      </c>
      <c r="FL951" s="116">
        <f t="shared" si="471"/>
        <v>7</v>
      </c>
      <c r="FM951" s="116">
        <f t="shared" si="472"/>
        <v>5</v>
      </c>
      <c r="FN951" s="116" t="str">
        <f t="shared" si="463"/>
        <v>金币</v>
      </c>
      <c r="FO951" s="116">
        <f t="shared" si="464"/>
        <v>11000</v>
      </c>
      <c r="FP951" s="116" t="str">
        <f t="shared" si="465"/>
        <v>专属强化石3</v>
      </c>
      <c r="FQ951" s="116">
        <f t="shared" si="466"/>
        <v>11</v>
      </c>
      <c r="FR951" s="116" t="str">
        <f t="shared" si="467"/>
        <v>专属强化石4</v>
      </c>
      <c r="FS951" s="116">
        <f t="shared" si="468"/>
        <v>4</v>
      </c>
      <c r="FT951" s="116">
        <f t="shared" si="473"/>
        <v>0.04</v>
      </c>
      <c r="FU951" s="116">
        <f t="shared" si="474"/>
        <v>1</v>
      </c>
      <c r="FV951" s="116">
        <f t="shared" si="475"/>
        <v>35</v>
      </c>
      <c r="FW951" s="116">
        <f t="shared" si="476"/>
        <v>0</v>
      </c>
      <c r="FX951" s="116">
        <f t="shared" si="477"/>
        <v>1</v>
      </c>
      <c r="FY951" s="116">
        <f t="shared" si="478"/>
        <v>8</v>
      </c>
      <c r="FZ951" s="116">
        <f t="shared" si="479"/>
        <v>2.1600000000000001E-2</v>
      </c>
      <c r="GA951" s="116">
        <f t="shared" si="480"/>
        <v>1</v>
      </c>
      <c r="GB951" s="116">
        <f t="shared" si="481"/>
        <v>16</v>
      </c>
      <c r="GC951" s="116">
        <f t="shared" si="482"/>
        <v>8.6599999999999996E-2</v>
      </c>
      <c r="GD951" s="116">
        <f t="shared" si="483"/>
        <v>1</v>
      </c>
      <c r="GE951" s="116">
        <f t="shared" si="484"/>
        <v>35</v>
      </c>
    </row>
    <row r="952" spans="164:187" ht="16.5" x14ac:dyDescent="0.2">
      <c r="FH952" s="116">
        <v>947</v>
      </c>
      <c r="FI952" s="116">
        <f t="shared" si="469"/>
        <v>60</v>
      </c>
      <c r="FJ952" s="116">
        <f t="shared" si="462"/>
        <v>12</v>
      </c>
      <c r="FK952" s="116" t="str">
        <f t="shared" si="470"/>
        <v>石灵明专属武器-魂珠-7 6级</v>
      </c>
      <c r="FL952" s="116">
        <f t="shared" si="471"/>
        <v>7</v>
      </c>
      <c r="FM952" s="116">
        <f t="shared" si="472"/>
        <v>6</v>
      </c>
      <c r="FN952" s="116" t="str">
        <f t="shared" si="463"/>
        <v>金币</v>
      </c>
      <c r="FO952" s="116">
        <f t="shared" si="464"/>
        <v>12000</v>
      </c>
      <c r="FP952" s="116" t="str">
        <f t="shared" si="465"/>
        <v>专属强化石3</v>
      </c>
      <c r="FQ952" s="116">
        <f t="shared" si="466"/>
        <v>14</v>
      </c>
      <c r="FR952" s="116" t="str">
        <f t="shared" si="467"/>
        <v>专属强化石4</v>
      </c>
      <c r="FS952" s="116">
        <f t="shared" si="468"/>
        <v>5</v>
      </c>
      <c r="FT952" s="116">
        <f t="shared" si="473"/>
        <v>0.03</v>
      </c>
      <c r="FU952" s="116">
        <f t="shared" si="474"/>
        <v>1</v>
      </c>
      <c r="FV952" s="116">
        <f t="shared" si="475"/>
        <v>45</v>
      </c>
      <c r="FW952" s="116">
        <f t="shared" si="476"/>
        <v>0</v>
      </c>
      <c r="FX952" s="116">
        <f t="shared" si="477"/>
        <v>1</v>
      </c>
      <c r="FY952" s="116">
        <f t="shared" si="478"/>
        <v>11</v>
      </c>
      <c r="FZ952" s="116">
        <f t="shared" si="479"/>
        <v>1.66E-2</v>
      </c>
      <c r="GA952" s="116">
        <f t="shared" si="480"/>
        <v>1</v>
      </c>
      <c r="GB952" s="116">
        <f t="shared" si="481"/>
        <v>21</v>
      </c>
      <c r="GC952" s="116">
        <f t="shared" si="482"/>
        <v>6.6600000000000006E-2</v>
      </c>
      <c r="GD952" s="116">
        <f t="shared" si="483"/>
        <v>1</v>
      </c>
      <c r="GE952" s="116">
        <f t="shared" si="484"/>
        <v>45</v>
      </c>
    </row>
    <row r="953" spans="164:187" ht="16.5" x14ac:dyDescent="0.2">
      <c r="FH953" s="116">
        <v>948</v>
      </c>
      <c r="FI953" s="116">
        <f t="shared" si="469"/>
        <v>61</v>
      </c>
      <c r="FJ953" s="116">
        <f t="shared" si="462"/>
        <v>12</v>
      </c>
      <c r="FK953" s="116" t="str">
        <f t="shared" si="470"/>
        <v>石灵明专属武器-魂珠-7 7级</v>
      </c>
      <c r="FL953" s="116">
        <f t="shared" si="471"/>
        <v>7</v>
      </c>
      <c r="FM953" s="116">
        <f t="shared" si="472"/>
        <v>7</v>
      </c>
      <c r="FN953" s="116" t="str">
        <f t="shared" si="463"/>
        <v>金币</v>
      </c>
      <c r="FO953" s="116">
        <f t="shared" si="464"/>
        <v>13000</v>
      </c>
      <c r="FP953" s="116" t="str">
        <f t="shared" si="465"/>
        <v>专属强化石3</v>
      </c>
      <c r="FQ953" s="116">
        <f t="shared" si="466"/>
        <v>20</v>
      </c>
      <c r="FR953" s="116" t="str">
        <f t="shared" si="467"/>
        <v>专属强化石4</v>
      </c>
      <c r="FS953" s="116">
        <f t="shared" si="468"/>
        <v>7</v>
      </c>
      <c r="FT953" s="116">
        <f t="shared" si="473"/>
        <v>0.03</v>
      </c>
      <c r="FU953" s="116">
        <f t="shared" si="474"/>
        <v>1</v>
      </c>
      <c r="FV953" s="116">
        <f t="shared" si="475"/>
        <v>52</v>
      </c>
      <c r="FW953" s="116">
        <f t="shared" si="476"/>
        <v>0</v>
      </c>
      <c r="FX953" s="116">
        <f t="shared" si="477"/>
        <v>1</v>
      </c>
      <c r="FY953" s="116">
        <f t="shared" si="478"/>
        <v>12</v>
      </c>
      <c r="FZ953" s="116">
        <f t="shared" si="479"/>
        <v>1.44E-2</v>
      </c>
      <c r="GA953" s="116">
        <f t="shared" si="480"/>
        <v>1</v>
      </c>
      <c r="GB953" s="116">
        <f t="shared" si="481"/>
        <v>24</v>
      </c>
      <c r="GC953" s="116">
        <f t="shared" si="482"/>
        <v>5.7700000000000001E-2</v>
      </c>
      <c r="GD953" s="116">
        <f t="shared" si="483"/>
        <v>1</v>
      </c>
      <c r="GE953" s="116">
        <f t="shared" si="484"/>
        <v>52</v>
      </c>
    </row>
    <row r="954" spans="164:187" ht="16.5" x14ac:dyDescent="0.2">
      <c r="FH954" s="116">
        <v>949</v>
      </c>
      <c r="FI954" s="116">
        <f t="shared" si="469"/>
        <v>62</v>
      </c>
      <c r="FJ954" s="116">
        <f t="shared" si="462"/>
        <v>12</v>
      </c>
      <c r="FK954" s="116" t="str">
        <f t="shared" si="470"/>
        <v>石灵明专属武器-魂珠-7 8级</v>
      </c>
      <c r="FL954" s="116">
        <f t="shared" si="471"/>
        <v>7</v>
      </c>
      <c r="FM954" s="116">
        <f t="shared" si="472"/>
        <v>8</v>
      </c>
      <c r="FN954" s="116" t="str">
        <f t="shared" si="463"/>
        <v>金币</v>
      </c>
      <c r="FO954" s="116">
        <f t="shared" si="464"/>
        <v>14000</v>
      </c>
      <c r="FP954" s="116" t="str">
        <f t="shared" si="465"/>
        <v>专属强化石3</v>
      </c>
      <c r="FQ954" s="116">
        <f t="shared" si="466"/>
        <v>23</v>
      </c>
      <c r="FR954" s="116" t="str">
        <f t="shared" si="467"/>
        <v>专属强化石4</v>
      </c>
      <c r="FS954" s="116">
        <f t="shared" si="468"/>
        <v>8</v>
      </c>
      <c r="FT954" s="116">
        <f t="shared" si="473"/>
        <v>0.02</v>
      </c>
      <c r="FU954" s="116">
        <f t="shared" si="474"/>
        <v>1</v>
      </c>
      <c r="FV954" s="116">
        <f t="shared" si="475"/>
        <v>74</v>
      </c>
      <c r="FW954" s="116">
        <f t="shared" si="476"/>
        <v>0</v>
      </c>
      <c r="FX954" s="116">
        <f t="shared" si="477"/>
        <v>1</v>
      </c>
      <c r="FY954" s="116">
        <f t="shared" si="478"/>
        <v>17</v>
      </c>
      <c r="FZ954" s="116">
        <f t="shared" si="479"/>
        <v>1.0200000000000001E-2</v>
      </c>
      <c r="GA954" s="116">
        <f t="shared" si="480"/>
        <v>1</v>
      </c>
      <c r="GB954" s="116">
        <f t="shared" si="481"/>
        <v>34</v>
      </c>
      <c r="GC954" s="116">
        <f t="shared" si="482"/>
        <v>4.07E-2</v>
      </c>
      <c r="GD954" s="116">
        <f t="shared" si="483"/>
        <v>1</v>
      </c>
      <c r="GE954" s="116">
        <f t="shared" si="484"/>
        <v>74</v>
      </c>
    </row>
    <row r="955" spans="164:187" ht="16.5" x14ac:dyDescent="0.2">
      <c r="FH955" s="116">
        <v>950</v>
      </c>
      <c r="FI955" s="116">
        <f t="shared" si="469"/>
        <v>63</v>
      </c>
      <c r="FJ955" s="116">
        <f t="shared" si="462"/>
        <v>12</v>
      </c>
      <c r="FK955" s="116" t="str">
        <f t="shared" si="470"/>
        <v>石灵明专属武器-魂珠-7 9级</v>
      </c>
      <c r="FL955" s="116">
        <f t="shared" si="471"/>
        <v>7</v>
      </c>
      <c r="FM955" s="116">
        <f t="shared" si="472"/>
        <v>9</v>
      </c>
      <c r="FN955" s="116" t="str">
        <f t="shared" si="463"/>
        <v>金币</v>
      </c>
      <c r="FO955" s="116">
        <f t="shared" si="464"/>
        <v>15000</v>
      </c>
      <c r="FP955" s="116" t="str">
        <f t="shared" si="465"/>
        <v>专属强化石3</v>
      </c>
      <c r="FQ955" s="116">
        <f t="shared" si="466"/>
        <v>28</v>
      </c>
      <c r="FR955" s="116" t="str">
        <f t="shared" si="467"/>
        <v>专属强化石4</v>
      </c>
      <c r="FS955" s="116">
        <f t="shared" si="468"/>
        <v>10</v>
      </c>
      <c r="FT955" s="116">
        <f t="shared" si="473"/>
        <v>0.02</v>
      </c>
      <c r="FU955" s="116">
        <f t="shared" si="474"/>
        <v>1</v>
      </c>
      <c r="FV955" s="116">
        <f t="shared" si="475"/>
        <v>95</v>
      </c>
      <c r="FW955" s="116">
        <f t="shared" si="476"/>
        <v>0</v>
      </c>
      <c r="FX955" s="116">
        <f t="shared" si="477"/>
        <v>1</v>
      </c>
      <c r="FY955" s="116">
        <f t="shared" si="478"/>
        <v>22</v>
      </c>
      <c r="FZ955" s="116">
        <f t="shared" si="479"/>
        <v>7.9000000000000008E-3</v>
      </c>
      <c r="GA955" s="116">
        <f t="shared" si="480"/>
        <v>1</v>
      </c>
      <c r="GB955" s="116">
        <f t="shared" si="481"/>
        <v>44</v>
      </c>
      <c r="GC955" s="116">
        <f t="shared" si="482"/>
        <v>3.15E-2</v>
      </c>
      <c r="GD955" s="116">
        <f t="shared" si="483"/>
        <v>1</v>
      </c>
      <c r="GE955" s="116">
        <f t="shared" si="484"/>
        <v>95</v>
      </c>
    </row>
    <row r="956" spans="164:187" ht="16.5" x14ac:dyDescent="0.2">
      <c r="FH956" s="116">
        <v>951</v>
      </c>
      <c r="FI956" s="116">
        <f t="shared" si="469"/>
        <v>0</v>
      </c>
      <c r="FJ956" s="116">
        <f t="shared" si="462"/>
        <v>12</v>
      </c>
      <c r="FK956" s="116" t="str">
        <f t="shared" si="470"/>
        <v>石灵明专属武器-魂珠-8 0级</v>
      </c>
      <c r="FL956" s="116">
        <f t="shared" si="471"/>
        <v>8</v>
      </c>
      <c r="FM956" s="116">
        <f t="shared" si="472"/>
        <v>0</v>
      </c>
      <c r="FN956" s="116" t="str">
        <f t="shared" si="463"/>
        <v/>
      </c>
      <c r="FO956" s="116" t="str">
        <f t="shared" si="464"/>
        <v/>
      </c>
      <c r="FP956" s="116" t="str">
        <f t="shared" si="465"/>
        <v/>
      </c>
      <c r="FQ956" s="116" t="str">
        <f t="shared" si="466"/>
        <v/>
      </c>
      <c r="FR956" s="116" t="str">
        <f t="shared" si="467"/>
        <v/>
      </c>
      <c r="FS956" s="116" t="str">
        <f t="shared" si="468"/>
        <v/>
      </c>
      <c r="FT956" s="116" t="str">
        <f t="shared" si="473"/>
        <v/>
      </c>
      <c r="FU956" s="116" t="str">
        <f t="shared" si="474"/>
        <v/>
      </c>
      <c r="FV956" s="116" t="str">
        <f t="shared" si="475"/>
        <v/>
      </c>
      <c r="FW956" s="116" t="str">
        <f t="shared" si="476"/>
        <v/>
      </c>
      <c r="FX956" s="116" t="str">
        <f t="shared" si="477"/>
        <v/>
      </c>
      <c r="FY956" s="116" t="str">
        <f t="shared" si="478"/>
        <v/>
      </c>
      <c r="FZ956" s="116" t="str">
        <f t="shared" si="479"/>
        <v/>
      </c>
      <c r="GA956" s="116" t="str">
        <f t="shared" si="480"/>
        <v/>
      </c>
      <c r="GB956" s="116" t="str">
        <f t="shared" si="481"/>
        <v/>
      </c>
      <c r="GC956" s="116" t="str">
        <f t="shared" si="482"/>
        <v/>
      </c>
      <c r="GD956" s="116" t="str">
        <f t="shared" si="483"/>
        <v/>
      </c>
      <c r="GE956" s="116" t="str">
        <f t="shared" si="484"/>
        <v/>
      </c>
    </row>
    <row r="957" spans="164:187" ht="16.5" x14ac:dyDescent="0.2">
      <c r="FH957" s="116">
        <v>952</v>
      </c>
      <c r="FI957" s="116">
        <f t="shared" si="469"/>
        <v>64</v>
      </c>
      <c r="FJ957" s="116">
        <f t="shared" si="462"/>
        <v>12</v>
      </c>
      <c r="FK957" s="116" t="str">
        <f t="shared" si="470"/>
        <v>石灵明专属武器-魂珠-8 1级</v>
      </c>
      <c r="FL957" s="116">
        <f t="shared" si="471"/>
        <v>8</v>
      </c>
      <c r="FM957" s="116">
        <f t="shared" si="472"/>
        <v>1</v>
      </c>
      <c r="FN957" s="116" t="str">
        <f t="shared" si="463"/>
        <v>金币</v>
      </c>
      <c r="FO957" s="116">
        <f t="shared" si="464"/>
        <v>8000</v>
      </c>
      <c r="FP957" s="116" t="str">
        <f t="shared" si="465"/>
        <v>专属强化石4</v>
      </c>
      <c r="FQ957" s="116">
        <f t="shared" si="466"/>
        <v>5</v>
      </c>
      <c r="FR957" s="116" t="str">
        <f t="shared" si="467"/>
        <v/>
      </c>
      <c r="FS957" s="116" t="str">
        <f t="shared" si="468"/>
        <v/>
      </c>
      <c r="FT957" s="116">
        <f t="shared" si="473"/>
        <v>0.1</v>
      </c>
      <c r="FU957" s="116">
        <f t="shared" si="474"/>
        <v>1</v>
      </c>
      <c r="FV957" s="116">
        <f t="shared" si="475"/>
        <v>15</v>
      </c>
      <c r="FW957" s="116">
        <f t="shared" si="476"/>
        <v>0</v>
      </c>
      <c r="FX957" s="116">
        <f t="shared" si="477"/>
        <v>1</v>
      </c>
      <c r="FY957" s="116">
        <f t="shared" si="478"/>
        <v>4</v>
      </c>
      <c r="FZ957" s="116">
        <f t="shared" si="479"/>
        <v>4.9200000000000001E-2</v>
      </c>
      <c r="GA957" s="116">
        <f t="shared" si="480"/>
        <v>1</v>
      </c>
      <c r="GB957" s="116">
        <f t="shared" si="481"/>
        <v>7</v>
      </c>
      <c r="GC957" s="116">
        <f t="shared" si="482"/>
        <v>0.1968</v>
      </c>
      <c r="GD957" s="116">
        <f t="shared" si="483"/>
        <v>1</v>
      </c>
      <c r="GE957" s="116">
        <f t="shared" si="484"/>
        <v>15</v>
      </c>
    </row>
    <row r="958" spans="164:187" ht="16.5" x14ac:dyDescent="0.2">
      <c r="FH958" s="116">
        <v>953</v>
      </c>
      <c r="FI958" s="116">
        <f t="shared" si="469"/>
        <v>65</v>
      </c>
      <c r="FJ958" s="116">
        <f t="shared" si="462"/>
        <v>12</v>
      </c>
      <c r="FK958" s="116" t="str">
        <f t="shared" si="470"/>
        <v>石灵明专属武器-魂珠-8 2级</v>
      </c>
      <c r="FL958" s="116">
        <f t="shared" si="471"/>
        <v>8</v>
      </c>
      <c r="FM958" s="116">
        <f t="shared" si="472"/>
        <v>2</v>
      </c>
      <c r="FN958" s="116" t="str">
        <f t="shared" si="463"/>
        <v>金币</v>
      </c>
      <c r="FO958" s="116">
        <f t="shared" si="464"/>
        <v>9000</v>
      </c>
      <c r="FP958" s="116" t="str">
        <f t="shared" si="465"/>
        <v>专属强化石4</v>
      </c>
      <c r="FQ958" s="116">
        <f t="shared" si="466"/>
        <v>8</v>
      </c>
      <c r="FR958" s="116" t="str">
        <f t="shared" si="467"/>
        <v/>
      </c>
      <c r="FS958" s="116" t="str">
        <f t="shared" si="468"/>
        <v/>
      </c>
      <c r="FT958" s="116">
        <f t="shared" si="473"/>
        <v>0.08</v>
      </c>
      <c r="FU958" s="116">
        <f t="shared" si="474"/>
        <v>1</v>
      </c>
      <c r="FV958" s="116">
        <f t="shared" si="475"/>
        <v>19</v>
      </c>
      <c r="FW958" s="116">
        <f t="shared" si="476"/>
        <v>0</v>
      </c>
      <c r="FX958" s="116">
        <f t="shared" si="477"/>
        <v>1</v>
      </c>
      <c r="FY958" s="116">
        <f t="shared" si="478"/>
        <v>4</v>
      </c>
      <c r="FZ958" s="116">
        <f t="shared" si="479"/>
        <v>3.9399999999999998E-2</v>
      </c>
      <c r="GA958" s="116">
        <f t="shared" si="480"/>
        <v>1</v>
      </c>
      <c r="GB958" s="116">
        <f t="shared" si="481"/>
        <v>9</v>
      </c>
      <c r="GC958" s="116">
        <f t="shared" si="482"/>
        <v>0.15740000000000001</v>
      </c>
      <c r="GD958" s="116">
        <f t="shared" si="483"/>
        <v>1</v>
      </c>
      <c r="GE958" s="116">
        <f t="shared" si="484"/>
        <v>19</v>
      </c>
    </row>
    <row r="959" spans="164:187" ht="16.5" x14ac:dyDescent="0.2">
      <c r="FH959" s="116">
        <v>954</v>
      </c>
      <c r="FI959" s="116">
        <f t="shared" si="469"/>
        <v>66</v>
      </c>
      <c r="FJ959" s="116">
        <f t="shared" si="462"/>
        <v>12</v>
      </c>
      <c r="FK959" s="116" t="str">
        <f t="shared" si="470"/>
        <v>石灵明专属武器-魂珠-8 3级</v>
      </c>
      <c r="FL959" s="116">
        <f t="shared" si="471"/>
        <v>8</v>
      </c>
      <c r="FM959" s="116">
        <f t="shared" si="472"/>
        <v>3</v>
      </c>
      <c r="FN959" s="116" t="str">
        <f t="shared" si="463"/>
        <v>金币</v>
      </c>
      <c r="FO959" s="116">
        <f t="shared" si="464"/>
        <v>10000</v>
      </c>
      <c r="FP959" s="116" t="str">
        <f t="shared" si="465"/>
        <v>专属强化石4</v>
      </c>
      <c r="FQ959" s="116">
        <f t="shared" si="466"/>
        <v>10</v>
      </c>
      <c r="FR959" s="116" t="str">
        <f t="shared" si="467"/>
        <v/>
      </c>
      <c r="FS959" s="116" t="str">
        <f t="shared" si="468"/>
        <v/>
      </c>
      <c r="FT959" s="116">
        <f t="shared" si="473"/>
        <v>7.0000000000000007E-2</v>
      </c>
      <c r="FU959" s="116">
        <f t="shared" si="474"/>
        <v>1</v>
      </c>
      <c r="FV959" s="116">
        <f t="shared" si="475"/>
        <v>23</v>
      </c>
      <c r="FW959" s="116">
        <f t="shared" si="476"/>
        <v>0</v>
      </c>
      <c r="FX959" s="116">
        <f t="shared" si="477"/>
        <v>1</v>
      </c>
      <c r="FY959" s="116">
        <f t="shared" si="478"/>
        <v>5</v>
      </c>
      <c r="FZ959" s="116">
        <f t="shared" si="479"/>
        <v>3.2800000000000003E-2</v>
      </c>
      <c r="GA959" s="116">
        <f t="shared" si="480"/>
        <v>1</v>
      </c>
      <c r="GB959" s="116">
        <f t="shared" si="481"/>
        <v>11</v>
      </c>
      <c r="GC959" s="116">
        <f t="shared" si="482"/>
        <v>0.13120000000000001</v>
      </c>
      <c r="GD959" s="116">
        <f t="shared" si="483"/>
        <v>1</v>
      </c>
      <c r="GE959" s="116">
        <f t="shared" si="484"/>
        <v>23</v>
      </c>
    </row>
    <row r="960" spans="164:187" ht="16.5" x14ac:dyDescent="0.2">
      <c r="FH960" s="116">
        <v>955</v>
      </c>
      <c r="FI960" s="116">
        <f t="shared" si="469"/>
        <v>67</v>
      </c>
      <c r="FJ960" s="116">
        <f t="shared" si="462"/>
        <v>12</v>
      </c>
      <c r="FK960" s="116" t="str">
        <f t="shared" si="470"/>
        <v>石灵明专属武器-魂珠-8 4级</v>
      </c>
      <c r="FL960" s="116">
        <f t="shared" si="471"/>
        <v>8</v>
      </c>
      <c r="FM960" s="116">
        <f t="shared" si="472"/>
        <v>4</v>
      </c>
      <c r="FN960" s="116" t="str">
        <f t="shared" si="463"/>
        <v>金币</v>
      </c>
      <c r="FO960" s="116">
        <f t="shared" si="464"/>
        <v>11000</v>
      </c>
      <c r="FP960" s="116" t="str">
        <f t="shared" si="465"/>
        <v>专属强化石4</v>
      </c>
      <c r="FQ960" s="116">
        <f t="shared" si="466"/>
        <v>12</v>
      </c>
      <c r="FR960" s="116" t="str">
        <f t="shared" si="467"/>
        <v/>
      </c>
      <c r="FS960" s="116" t="str">
        <f t="shared" si="468"/>
        <v/>
      </c>
      <c r="FT960" s="116">
        <f t="shared" si="473"/>
        <v>0.05</v>
      </c>
      <c r="FU960" s="116">
        <f t="shared" si="474"/>
        <v>1</v>
      </c>
      <c r="FV960" s="116">
        <f t="shared" si="475"/>
        <v>32</v>
      </c>
      <c r="FW960" s="116">
        <f t="shared" si="476"/>
        <v>0</v>
      </c>
      <c r="FX960" s="116">
        <f t="shared" si="477"/>
        <v>1</v>
      </c>
      <c r="FY960" s="116">
        <f t="shared" si="478"/>
        <v>7</v>
      </c>
      <c r="FZ960" s="116">
        <f t="shared" si="479"/>
        <v>2.3599999999999999E-2</v>
      </c>
      <c r="GA960" s="116">
        <f t="shared" si="480"/>
        <v>1</v>
      </c>
      <c r="GB960" s="116">
        <f t="shared" si="481"/>
        <v>15</v>
      </c>
      <c r="GC960" s="116">
        <f t="shared" si="482"/>
        <v>9.4399999999999998E-2</v>
      </c>
      <c r="GD960" s="116">
        <f t="shared" si="483"/>
        <v>1</v>
      </c>
      <c r="GE960" s="116">
        <f t="shared" si="484"/>
        <v>32</v>
      </c>
    </row>
    <row r="961" spans="164:187" ht="16.5" x14ac:dyDescent="0.2">
      <c r="FH961" s="116">
        <v>956</v>
      </c>
      <c r="FI961" s="116">
        <f t="shared" si="469"/>
        <v>68</v>
      </c>
      <c r="FJ961" s="116">
        <f t="shared" si="462"/>
        <v>12</v>
      </c>
      <c r="FK961" s="116" t="str">
        <f t="shared" si="470"/>
        <v>石灵明专属武器-魂珠-8 5级</v>
      </c>
      <c r="FL961" s="116">
        <f t="shared" si="471"/>
        <v>8</v>
      </c>
      <c r="FM961" s="116">
        <f t="shared" si="472"/>
        <v>5</v>
      </c>
      <c r="FN961" s="116" t="str">
        <f t="shared" si="463"/>
        <v>金币</v>
      </c>
      <c r="FO961" s="116">
        <f t="shared" si="464"/>
        <v>12000</v>
      </c>
      <c r="FP961" s="116" t="str">
        <f t="shared" si="465"/>
        <v>专属强化石4</v>
      </c>
      <c r="FQ961" s="116">
        <f t="shared" si="466"/>
        <v>15</v>
      </c>
      <c r="FR961" s="116" t="str">
        <f t="shared" si="467"/>
        <v/>
      </c>
      <c r="FS961" s="116" t="str">
        <f t="shared" si="468"/>
        <v/>
      </c>
      <c r="FT961" s="116">
        <f t="shared" si="473"/>
        <v>0.04</v>
      </c>
      <c r="FU961" s="116">
        <f t="shared" si="474"/>
        <v>1</v>
      </c>
      <c r="FV961" s="116">
        <f t="shared" si="475"/>
        <v>41</v>
      </c>
      <c r="FW961" s="116">
        <f t="shared" si="476"/>
        <v>0</v>
      </c>
      <c r="FX961" s="116">
        <f t="shared" si="477"/>
        <v>1</v>
      </c>
      <c r="FY961" s="116">
        <f t="shared" si="478"/>
        <v>9</v>
      </c>
      <c r="FZ961" s="116">
        <f t="shared" si="479"/>
        <v>1.84E-2</v>
      </c>
      <c r="GA961" s="116">
        <f t="shared" si="480"/>
        <v>1</v>
      </c>
      <c r="GB961" s="116">
        <f t="shared" si="481"/>
        <v>19</v>
      </c>
      <c r="GC961" s="116">
        <f t="shared" si="482"/>
        <v>7.3800000000000004E-2</v>
      </c>
      <c r="GD961" s="116">
        <f t="shared" si="483"/>
        <v>1</v>
      </c>
      <c r="GE961" s="116">
        <f t="shared" si="484"/>
        <v>41</v>
      </c>
    </row>
    <row r="962" spans="164:187" ht="16.5" x14ac:dyDescent="0.2">
      <c r="FH962" s="116">
        <v>957</v>
      </c>
      <c r="FI962" s="116">
        <f t="shared" si="469"/>
        <v>69</v>
      </c>
      <c r="FJ962" s="116">
        <f t="shared" si="462"/>
        <v>12</v>
      </c>
      <c r="FK962" s="116" t="str">
        <f t="shared" si="470"/>
        <v>石灵明专属武器-魂珠-8 6级</v>
      </c>
      <c r="FL962" s="116">
        <f t="shared" si="471"/>
        <v>8</v>
      </c>
      <c r="FM962" s="116">
        <f t="shared" si="472"/>
        <v>6</v>
      </c>
      <c r="FN962" s="116" t="str">
        <f t="shared" si="463"/>
        <v>金币</v>
      </c>
      <c r="FO962" s="116">
        <f t="shared" si="464"/>
        <v>13000</v>
      </c>
      <c r="FP962" s="116" t="str">
        <f t="shared" si="465"/>
        <v>专属强化石4</v>
      </c>
      <c r="FQ962" s="116">
        <f t="shared" si="466"/>
        <v>18</v>
      </c>
      <c r="FR962" s="116" t="str">
        <f t="shared" si="467"/>
        <v/>
      </c>
      <c r="FS962" s="116" t="str">
        <f t="shared" si="468"/>
        <v/>
      </c>
      <c r="FT962" s="116">
        <f t="shared" si="473"/>
        <v>0.03</v>
      </c>
      <c r="FU962" s="116">
        <f t="shared" si="474"/>
        <v>1</v>
      </c>
      <c r="FV962" s="116">
        <f t="shared" si="475"/>
        <v>55</v>
      </c>
      <c r="FW962" s="116">
        <f t="shared" si="476"/>
        <v>0</v>
      </c>
      <c r="FX962" s="116">
        <f t="shared" si="477"/>
        <v>1</v>
      </c>
      <c r="FY962" s="116">
        <f t="shared" si="478"/>
        <v>13</v>
      </c>
      <c r="FZ962" s="116">
        <f t="shared" si="479"/>
        <v>1.3599999999999999E-2</v>
      </c>
      <c r="GA962" s="116">
        <f t="shared" si="480"/>
        <v>1</v>
      </c>
      <c r="GB962" s="116">
        <f t="shared" si="481"/>
        <v>26</v>
      </c>
      <c r="GC962" s="116">
        <f t="shared" si="482"/>
        <v>5.45E-2</v>
      </c>
      <c r="GD962" s="116">
        <f t="shared" si="483"/>
        <v>1</v>
      </c>
      <c r="GE962" s="116">
        <f t="shared" si="484"/>
        <v>55</v>
      </c>
    </row>
    <row r="963" spans="164:187" ht="16.5" x14ac:dyDescent="0.2">
      <c r="FH963" s="116">
        <v>958</v>
      </c>
      <c r="FI963" s="116">
        <f t="shared" si="469"/>
        <v>70</v>
      </c>
      <c r="FJ963" s="116">
        <f t="shared" si="462"/>
        <v>12</v>
      </c>
      <c r="FK963" s="116" t="str">
        <f t="shared" si="470"/>
        <v>石灵明专属武器-魂珠-8 7级</v>
      </c>
      <c r="FL963" s="116">
        <f t="shared" si="471"/>
        <v>8</v>
      </c>
      <c r="FM963" s="116">
        <f t="shared" si="472"/>
        <v>7</v>
      </c>
      <c r="FN963" s="116" t="str">
        <f t="shared" si="463"/>
        <v>金币</v>
      </c>
      <c r="FO963" s="116">
        <f t="shared" si="464"/>
        <v>14000</v>
      </c>
      <c r="FP963" s="116" t="str">
        <f t="shared" si="465"/>
        <v>专属强化石4</v>
      </c>
      <c r="FQ963" s="116">
        <f t="shared" si="466"/>
        <v>25</v>
      </c>
      <c r="FR963" s="116" t="str">
        <f t="shared" si="467"/>
        <v/>
      </c>
      <c r="FS963" s="116" t="str">
        <f t="shared" si="468"/>
        <v/>
      </c>
      <c r="FT963" s="116">
        <f t="shared" si="473"/>
        <v>0.02</v>
      </c>
      <c r="FU963" s="116">
        <f t="shared" si="474"/>
        <v>1</v>
      </c>
      <c r="FV963" s="116">
        <f t="shared" si="475"/>
        <v>64</v>
      </c>
      <c r="FW963" s="116">
        <f t="shared" si="476"/>
        <v>0</v>
      </c>
      <c r="FX963" s="116">
        <f t="shared" si="477"/>
        <v>1</v>
      </c>
      <c r="FY963" s="116">
        <f t="shared" si="478"/>
        <v>15</v>
      </c>
      <c r="FZ963" s="116">
        <f t="shared" si="479"/>
        <v>1.17E-2</v>
      </c>
      <c r="GA963" s="116">
        <f t="shared" si="480"/>
        <v>1</v>
      </c>
      <c r="GB963" s="116">
        <f t="shared" si="481"/>
        <v>30</v>
      </c>
      <c r="GC963" s="116">
        <f t="shared" si="482"/>
        <v>4.6800000000000001E-2</v>
      </c>
      <c r="GD963" s="116">
        <f t="shared" si="483"/>
        <v>1</v>
      </c>
      <c r="GE963" s="116">
        <f t="shared" si="484"/>
        <v>64</v>
      </c>
    </row>
    <row r="964" spans="164:187" ht="16.5" x14ac:dyDescent="0.2">
      <c r="FH964" s="116">
        <v>959</v>
      </c>
      <c r="FI964" s="116">
        <f t="shared" si="469"/>
        <v>71</v>
      </c>
      <c r="FJ964" s="116">
        <f t="shared" si="462"/>
        <v>12</v>
      </c>
      <c r="FK964" s="116" t="str">
        <f t="shared" si="470"/>
        <v>石灵明专属武器-魂珠-8 8级</v>
      </c>
      <c r="FL964" s="116">
        <f t="shared" si="471"/>
        <v>8</v>
      </c>
      <c r="FM964" s="116">
        <f t="shared" si="472"/>
        <v>8</v>
      </c>
      <c r="FN964" s="116" t="str">
        <f t="shared" si="463"/>
        <v>金币</v>
      </c>
      <c r="FO964" s="116">
        <f t="shared" si="464"/>
        <v>15000</v>
      </c>
      <c r="FP964" s="116" t="str">
        <f t="shared" si="465"/>
        <v>专属强化石4</v>
      </c>
      <c r="FQ964" s="116">
        <f t="shared" si="466"/>
        <v>30</v>
      </c>
      <c r="FR964" s="116" t="str">
        <f t="shared" si="467"/>
        <v/>
      </c>
      <c r="FS964" s="116" t="str">
        <f t="shared" si="468"/>
        <v/>
      </c>
      <c r="FT964" s="116">
        <f t="shared" si="473"/>
        <v>0.02</v>
      </c>
      <c r="FU964" s="116">
        <f t="shared" si="474"/>
        <v>1</v>
      </c>
      <c r="FV964" s="116">
        <f t="shared" si="475"/>
        <v>86</v>
      </c>
      <c r="FW964" s="116">
        <f t="shared" si="476"/>
        <v>0</v>
      </c>
      <c r="FX964" s="116">
        <f t="shared" si="477"/>
        <v>1</v>
      </c>
      <c r="FY964" s="116">
        <f t="shared" si="478"/>
        <v>20</v>
      </c>
      <c r="FZ964" s="116">
        <f t="shared" si="479"/>
        <v>8.6999999999999994E-3</v>
      </c>
      <c r="GA964" s="116">
        <f t="shared" si="480"/>
        <v>1</v>
      </c>
      <c r="GB964" s="116">
        <f t="shared" si="481"/>
        <v>40</v>
      </c>
      <c r="GC964" s="116">
        <f t="shared" si="482"/>
        <v>3.4700000000000002E-2</v>
      </c>
      <c r="GD964" s="116">
        <f t="shared" si="483"/>
        <v>1</v>
      </c>
      <c r="GE964" s="116">
        <f t="shared" si="484"/>
        <v>86</v>
      </c>
    </row>
    <row r="965" spans="164:187" ht="16.5" x14ac:dyDescent="0.2">
      <c r="FH965" s="116">
        <v>960</v>
      </c>
      <c r="FI965" s="116">
        <f t="shared" si="469"/>
        <v>72</v>
      </c>
      <c r="FJ965" s="116">
        <f t="shared" si="462"/>
        <v>12</v>
      </c>
      <c r="FK965" s="116" t="str">
        <f t="shared" si="470"/>
        <v>石灵明专属武器-魂珠-8 9级</v>
      </c>
      <c r="FL965" s="116">
        <f t="shared" si="471"/>
        <v>8</v>
      </c>
      <c r="FM965" s="116">
        <f t="shared" si="472"/>
        <v>9</v>
      </c>
      <c r="FN965" s="116" t="str">
        <f t="shared" si="463"/>
        <v>金币</v>
      </c>
      <c r="FO965" s="116">
        <f t="shared" si="464"/>
        <v>16000</v>
      </c>
      <c r="FP965" s="116" t="str">
        <f t="shared" si="465"/>
        <v>专属强化石4</v>
      </c>
      <c r="FQ965" s="116">
        <f t="shared" si="466"/>
        <v>30</v>
      </c>
      <c r="FR965" s="116" t="str">
        <f t="shared" si="467"/>
        <v/>
      </c>
      <c r="FS965" s="116" t="str">
        <f t="shared" si="468"/>
        <v/>
      </c>
      <c r="FT965" s="116">
        <f t="shared" si="473"/>
        <v>0.01</v>
      </c>
      <c r="FU965" s="116">
        <f t="shared" si="474"/>
        <v>1</v>
      </c>
      <c r="FV965" s="116">
        <f t="shared" si="475"/>
        <v>140</v>
      </c>
      <c r="FW965" s="116">
        <f t="shared" si="476"/>
        <v>0</v>
      </c>
      <c r="FX965" s="116">
        <f t="shared" si="477"/>
        <v>1</v>
      </c>
      <c r="FY965" s="116">
        <f t="shared" si="478"/>
        <v>33</v>
      </c>
      <c r="FZ965" s="116">
        <f t="shared" si="479"/>
        <v>5.4000000000000003E-3</v>
      </c>
      <c r="GA965" s="116">
        <f t="shared" si="480"/>
        <v>1</v>
      </c>
      <c r="GB965" s="116">
        <f t="shared" si="481"/>
        <v>65</v>
      </c>
      <c r="GC965" s="116">
        <f t="shared" si="482"/>
        <v>2.1499999999999998E-2</v>
      </c>
      <c r="GD965" s="116">
        <f t="shared" si="483"/>
        <v>1</v>
      </c>
      <c r="GE965" s="116">
        <f t="shared" si="484"/>
        <v>140</v>
      </c>
    </row>
    <row r="966" spans="164:187" ht="16.5" x14ac:dyDescent="0.2">
      <c r="FH966" s="116">
        <v>961</v>
      </c>
      <c r="FI966" s="116">
        <f t="shared" si="469"/>
        <v>0</v>
      </c>
      <c r="FJ966" s="116">
        <f t="shared" si="462"/>
        <v>13</v>
      </c>
      <c r="FK966" s="116" t="str">
        <f t="shared" si="470"/>
        <v>西方龙专属武器-魂珠-1 0级</v>
      </c>
      <c r="FL966" s="116">
        <f t="shared" si="471"/>
        <v>1</v>
      </c>
      <c r="FM966" s="116">
        <f t="shared" si="472"/>
        <v>0</v>
      </c>
      <c r="FN966" s="116" t="str">
        <f t="shared" si="463"/>
        <v/>
      </c>
      <c r="FO966" s="116" t="str">
        <f t="shared" si="464"/>
        <v/>
      </c>
      <c r="FP966" s="116" t="str">
        <f t="shared" si="465"/>
        <v/>
      </c>
      <c r="FQ966" s="116" t="str">
        <f t="shared" si="466"/>
        <v/>
      </c>
      <c r="FR966" s="116" t="str">
        <f t="shared" si="467"/>
        <v/>
      </c>
      <c r="FS966" s="116" t="str">
        <f t="shared" si="468"/>
        <v/>
      </c>
      <c r="FT966" s="116" t="str">
        <f t="shared" si="473"/>
        <v/>
      </c>
      <c r="FU966" s="116" t="str">
        <f t="shared" si="474"/>
        <v/>
      </c>
      <c r="FV966" s="116" t="str">
        <f t="shared" si="475"/>
        <v/>
      </c>
      <c r="FW966" s="116" t="str">
        <f t="shared" si="476"/>
        <v/>
      </c>
      <c r="FX966" s="116" t="str">
        <f t="shared" si="477"/>
        <v/>
      </c>
      <c r="FY966" s="116" t="str">
        <f t="shared" si="478"/>
        <v/>
      </c>
      <c r="FZ966" s="116" t="str">
        <f t="shared" si="479"/>
        <v/>
      </c>
      <c r="GA966" s="116" t="str">
        <f t="shared" si="480"/>
        <v/>
      </c>
      <c r="GB966" s="116" t="str">
        <f t="shared" si="481"/>
        <v/>
      </c>
      <c r="GC966" s="116" t="str">
        <f t="shared" si="482"/>
        <v/>
      </c>
      <c r="GD966" s="116" t="str">
        <f t="shared" si="483"/>
        <v/>
      </c>
      <c r="GE966" s="116" t="str">
        <f t="shared" si="484"/>
        <v/>
      </c>
    </row>
    <row r="967" spans="164:187" ht="16.5" x14ac:dyDescent="0.2">
      <c r="FH967" s="116">
        <v>962</v>
      </c>
      <c r="FI967" s="116">
        <f t="shared" si="469"/>
        <v>1</v>
      </c>
      <c r="FJ967" s="116">
        <f t="shared" ref="FJ967:FJ1030" si="485">INT((FH967-1)/80+1)</f>
        <v>13</v>
      </c>
      <c r="FK967" s="116" t="str">
        <f t="shared" si="470"/>
        <v>西方龙专属武器-魂珠-1 1级</v>
      </c>
      <c r="FL967" s="116">
        <f t="shared" si="471"/>
        <v>1</v>
      </c>
      <c r="FM967" s="116">
        <f t="shared" si="472"/>
        <v>1</v>
      </c>
      <c r="FN967" s="116" t="str">
        <f t="shared" ref="FN967:FN1030" si="486">IF($FM967&gt;0,IF(INDEX($EC$6:$EC$77,$FI967)&gt;=FN$3,INDEX(ED$6:ED$77,$FI967),""),"")</f>
        <v>金币</v>
      </c>
      <c r="FO967" s="116">
        <f t="shared" ref="FO967:FO1030" si="487">IF($FM967&gt;0,IF(INDEX($EC$6:$EC$77,$FI967)&gt;=FO$3,INDEX(EE$6:EE$77,$FI967),""),"")</f>
        <v>1000</v>
      </c>
      <c r="FP967" s="116" t="str">
        <f t="shared" ref="FP967:FP1030" si="488">IF($FM967&gt;0,IF(INDEX($EC$6:$EC$77,$FI967)&gt;=FP$3,INDEX(EF$6:EF$77,$FI967),""),"")</f>
        <v>专属强化石1</v>
      </c>
      <c r="FQ967" s="116">
        <f t="shared" ref="FQ967:FQ1030" si="489">IF($FM967&gt;0,IF(INDEX($EC$6:$EC$77,$FI967)&gt;=FQ$3,INDEX(EG$6:EG$77,$FI967),""),"")</f>
        <v>1</v>
      </c>
      <c r="FR967" s="116" t="str">
        <f t="shared" ref="FR967:FR1030" si="490">IF($FM967&gt;0,IF(INDEX($EC$6:$EC$77,$FI967)&gt;=FR$3,INDEX(EH$6:EH$77,$FI967),""),"")</f>
        <v/>
      </c>
      <c r="FS967" s="116" t="str">
        <f t="shared" ref="FS967:FS1030" si="491">IF($FM967&gt;0,IF(INDEX($EC$6:$EC$77,$FI967)&gt;=FS$3,INDEX(EI$6:EI$77,$FI967),""),"")</f>
        <v/>
      </c>
      <c r="FT967" s="116">
        <f t="shared" si="473"/>
        <v>0.24</v>
      </c>
      <c r="FU967" s="116">
        <f t="shared" si="474"/>
        <v>1</v>
      </c>
      <c r="FV967" s="116">
        <f t="shared" si="475"/>
        <v>6</v>
      </c>
      <c r="FW967" s="116">
        <f t="shared" si="476"/>
        <v>0</v>
      </c>
      <c r="FX967" s="116">
        <f t="shared" si="477"/>
        <v>1</v>
      </c>
      <c r="FY967" s="116">
        <f t="shared" si="478"/>
        <v>1</v>
      </c>
      <c r="FZ967" s="116">
        <f t="shared" si="479"/>
        <v>0.11990000000000001</v>
      </c>
      <c r="GA967" s="116">
        <f t="shared" si="480"/>
        <v>1</v>
      </c>
      <c r="GB967" s="116">
        <f t="shared" si="481"/>
        <v>3</v>
      </c>
      <c r="GC967" s="116">
        <f t="shared" si="482"/>
        <v>0.47960000000000003</v>
      </c>
      <c r="GD967" s="116">
        <f t="shared" si="483"/>
        <v>1</v>
      </c>
      <c r="GE967" s="116">
        <f t="shared" si="484"/>
        <v>6</v>
      </c>
    </row>
    <row r="968" spans="164:187" ht="16.5" x14ac:dyDescent="0.2">
      <c r="FH968" s="116">
        <v>963</v>
      </c>
      <c r="FI968" s="116">
        <f t="shared" si="469"/>
        <v>2</v>
      </c>
      <c r="FJ968" s="116">
        <f t="shared" si="485"/>
        <v>13</v>
      </c>
      <c r="FK968" s="116" t="str">
        <f t="shared" si="470"/>
        <v>西方龙专属武器-魂珠-1 2级</v>
      </c>
      <c r="FL968" s="116">
        <f t="shared" si="471"/>
        <v>1</v>
      </c>
      <c r="FM968" s="116">
        <f t="shared" si="472"/>
        <v>2</v>
      </c>
      <c r="FN968" s="116" t="str">
        <f t="shared" si="486"/>
        <v>金币</v>
      </c>
      <c r="FO968" s="116">
        <f t="shared" si="487"/>
        <v>2000</v>
      </c>
      <c r="FP968" s="116" t="str">
        <f t="shared" si="488"/>
        <v>专属强化石1</v>
      </c>
      <c r="FQ968" s="116">
        <f t="shared" si="489"/>
        <v>2</v>
      </c>
      <c r="FR968" s="116" t="str">
        <f t="shared" si="490"/>
        <v/>
      </c>
      <c r="FS968" s="116" t="str">
        <f t="shared" si="491"/>
        <v/>
      </c>
      <c r="FT968" s="116">
        <f t="shared" si="473"/>
        <v>0.24</v>
      </c>
      <c r="FU968" s="116">
        <f t="shared" si="474"/>
        <v>1</v>
      </c>
      <c r="FV968" s="116">
        <f t="shared" si="475"/>
        <v>6</v>
      </c>
      <c r="FW968" s="116">
        <f t="shared" si="476"/>
        <v>0</v>
      </c>
      <c r="FX968" s="116">
        <f t="shared" si="477"/>
        <v>1</v>
      </c>
      <c r="FY968" s="116">
        <f t="shared" si="478"/>
        <v>1</v>
      </c>
      <c r="FZ968" s="116">
        <f t="shared" si="479"/>
        <v>0.11990000000000001</v>
      </c>
      <c r="GA968" s="116">
        <f t="shared" si="480"/>
        <v>1</v>
      </c>
      <c r="GB968" s="116">
        <f t="shared" si="481"/>
        <v>3</v>
      </c>
      <c r="GC968" s="116">
        <f t="shared" si="482"/>
        <v>0.47960000000000003</v>
      </c>
      <c r="GD968" s="116">
        <f t="shared" si="483"/>
        <v>1</v>
      </c>
      <c r="GE968" s="116">
        <f t="shared" si="484"/>
        <v>6</v>
      </c>
    </row>
    <row r="969" spans="164:187" ht="16.5" x14ac:dyDescent="0.2">
      <c r="FH969" s="116">
        <v>964</v>
      </c>
      <c r="FI969" s="116">
        <f t="shared" si="469"/>
        <v>3</v>
      </c>
      <c r="FJ969" s="116">
        <f t="shared" si="485"/>
        <v>13</v>
      </c>
      <c r="FK969" s="116" t="str">
        <f t="shared" si="470"/>
        <v>西方龙专属武器-魂珠-1 3级</v>
      </c>
      <c r="FL969" s="116">
        <f t="shared" si="471"/>
        <v>1</v>
      </c>
      <c r="FM969" s="116">
        <f t="shared" si="472"/>
        <v>3</v>
      </c>
      <c r="FN969" s="116" t="str">
        <f t="shared" si="486"/>
        <v>金币</v>
      </c>
      <c r="FO969" s="116">
        <f t="shared" si="487"/>
        <v>3000</v>
      </c>
      <c r="FP969" s="116" t="str">
        <f t="shared" si="488"/>
        <v>专属强化石1</v>
      </c>
      <c r="FQ969" s="116">
        <f t="shared" si="489"/>
        <v>3</v>
      </c>
      <c r="FR969" s="116" t="str">
        <f t="shared" si="490"/>
        <v/>
      </c>
      <c r="FS969" s="116" t="str">
        <f t="shared" si="491"/>
        <v/>
      </c>
      <c r="FT969" s="116">
        <f t="shared" si="473"/>
        <v>0.24</v>
      </c>
      <c r="FU969" s="116">
        <f t="shared" si="474"/>
        <v>1</v>
      </c>
      <c r="FV969" s="116">
        <f t="shared" si="475"/>
        <v>6</v>
      </c>
      <c r="FW969" s="116">
        <f t="shared" si="476"/>
        <v>0</v>
      </c>
      <c r="FX969" s="116">
        <f t="shared" si="477"/>
        <v>1</v>
      </c>
      <c r="FY969" s="116">
        <f t="shared" si="478"/>
        <v>1</v>
      </c>
      <c r="FZ969" s="116">
        <f t="shared" si="479"/>
        <v>0.11990000000000001</v>
      </c>
      <c r="GA969" s="116">
        <f t="shared" si="480"/>
        <v>1</v>
      </c>
      <c r="GB969" s="116">
        <f t="shared" si="481"/>
        <v>3</v>
      </c>
      <c r="GC969" s="116">
        <f t="shared" si="482"/>
        <v>0.47960000000000003</v>
      </c>
      <c r="GD969" s="116">
        <f t="shared" si="483"/>
        <v>1</v>
      </c>
      <c r="GE969" s="116">
        <f t="shared" si="484"/>
        <v>6</v>
      </c>
    </row>
    <row r="970" spans="164:187" ht="16.5" x14ac:dyDescent="0.2">
      <c r="FH970" s="116">
        <v>965</v>
      </c>
      <c r="FI970" s="116">
        <f t="shared" si="469"/>
        <v>4</v>
      </c>
      <c r="FJ970" s="116">
        <f t="shared" si="485"/>
        <v>13</v>
      </c>
      <c r="FK970" s="116" t="str">
        <f t="shared" si="470"/>
        <v>西方龙专属武器-魂珠-1 4级</v>
      </c>
      <c r="FL970" s="116">
        <f t="shared" si="471"/>
        <v>1</v>
      </c>
      <c r="FM970" s="116">
        <f t="shared" si="472"/>
        <v>4</v>
      </c>
      <c r="FN970" s="116" t="str">
        <f t="shared" si="486"/>
        <v>金币</v>
      </c>
      <c r="FO970" s="116">
        <f t="shared" si="487"/>
        <v>4000</v>
      </c>
      <c r="FP970" s="116" t="str">
        <f t="shared" si="488"/>
        <v>专属强化石1</v>
      </c>
      <c r="FQ970" s="116">
        <f t="shared" si="489"/>
        <v>4</v>
      </c>
      <c r="FR970" s="116" t="str">
        <f t="shared" si="490"/>
        <v/>
      </c>
      <c r="FS970" s="116" t="str">
        <f t="shared" si="491"/>
        <v/>
      </c>
      <c r="FT970" s="116">
        <f t="shared" si="473"/>
        <v>0.19</v>
      </c>
      <c r="FU970" s="116">
        <f t="shared" si="474"/>
        <v>1</v>
      </c>
      <c r="FV970" s="116">
        <f t="shared" si="475"/>
        <v>8</v>
      </c>
      <c r="FW970" s="116">
        <f t="shared" si="476"/>
        <v>0</v>
      </c>
      <c r="FX970" s="116">
        <f t="shared" si="477"/>
        <v>1</v>
      </c>
      <c r="FY970" s="116">
        <f t="shared" si="478"/>
        <v>2</v>
      </c>
      <c r="FZ970" s="116">
        <f t="shared" si="479"/>
        <v>9.5899999999999999E-2</v>
      </c>
      <c r="GA970" s="116">
        <f t="shared" si="480"/>
        <v>1</v>
      </c>
      <c r="GB970" s="116">
        <f t="shared" si="481"/>
        <v>4</v>
      </c>
      <c r="GC970" s="116">
        <f t="shared" si="482"/>
        <v>0.38369999999999999</v>
      </c>
      <c r="GD970" s="116">
        <f t="shared" si="483"/>
        <v>1</v>
      </c>
      <c r="GE970" s="116">
        <f t="shared" si="484"/>
        <v>8</v>
      </c>
    </row>
    <row r="971" spans="164:187" ht="16.5" x14ac:dyDescent="0.2">
      <c r="FH971" s="116">
        <v>966</v>
      </c>
      <c r="FI971" s="116">
        <f t="shared" si="469"/>
        <v>5</v>
      </c>
      <c r="FJ971" s="116">
        <f t="shared" si="485"/>
        <v>13</v>
      </c>
      <c r="FK971" s="116" t="str">
        <f t="shared" si="470"/>
        <v>西方龙专属武器-魂珠-1 5级</v>
      </c>
      <c r="FL971" s="116">
        <f t="shared" si="471"/>
        <v>1</v>
      </c>
      <c r="FM971" s="116">
        <f t="shared" si="472"/>
        <v>5</v>
      </c>
      <c r="FN971" s="116" t="str">
        <f t="shared" si="486"/>
        <v>金币</v>
      </c>
      <c r="FO971" s="116">
        <f t="shared" si="487"/>
        <v>5000</v>
      </c>
      <c r="FP971" s="116" t="str">
        <f t="shared" si="488"/>
        <v>专属强化石1</v>
      </c>
      <c r="FQ971" s="116">
        <f t="shared" si="489"/>
        <v>5</v>
      </c>
      <c r="FR971" s="116" t="str">
        <f t="shared" si="490"/>
        <v/>
      </c>
      <c r="FS971" s="116" t="str">
        <f t="shared" si="491"/>
        <v/>
      </c>
      <c r="FT971" s="116">
        <f t="shared" si="473"/>
        <v>0.15</v>
      </c>
      <c r="FU971" s="116">
        <f t="shared" si="474"/>
        <v>1</v>
      </c>
      <c r="FV971" s="116">
        <f t="shared" si="475"/>
        <v>10</v>
      </c>
      <c r="FW971" s="116">
        <f t="shared" si="476"/>
        <v>0</v>
      </c>
      <c r="FX971" s="116">
        <f t="shared" si="477"/>
        <v>1</v>
      </c>
      <c r="FY971" s="116">
        <f t="shared" si="478"/>
        <v>2</v>
      </c>
      <c r="FZ971" s="116">
        <f t="shared" si="479"/>
        <v>7.4899999999999994E-2</v>
      </c>
      <c r="GA971" s="116">
        <f t="shared" si="480"/>
        <v>1</v>
      </c>
      <c r="GB971" s="116">
        <f t="shared" si="481"/>
        <v>5</v>
      </c>
      <c r="GC971" s="116">
        <f t="shared" si="482"/>
        <v>0.29980000000000001</v>
      </c>
      <c r="GD971" s="116">
        <f t="shared" si="483"/>
        <v>1</v>
      </c>
      <c r="GE971" s="116">
        <f t="shared" si="484"/>
        <v>10</v>
      </c>
    </row>
    <row r="972" spans="164:187" ht="16.5" x14ac:dyDescent="0.2">
      <c r="FH972" s="116">
        <v>967</v>
      </c>
      <c r="FI972" s="116">
        <f t="shared" si="469"/>
        <v>6</v>
      </c>
      <c r="FJ972" s="116">
        <f t="shared" si="485"/>
        <v>13</v>
      </c>
      <c r="FK972" s="116" t="str">
        <f t="shared" si="470"/>
        <v>西方龙专属武器-魂珠-1 6级</v>
      </c>
      <c r="FL972" s="116">
        <f t="shared" si="471"/>
        <v>1</v>
      </c>
      <c r="FM972" s="116">
        <f t="shared" si="472"/>
        <v>6</v>
      </c>
      <c r="FN972" s="116" t="str">
        <f t="shared" si="486"/>
        <v>金币</v>
      </c>
      <c r="FO972" s="116">
        <f t="shared" si="487"/>
        <v>6000</v>
      </c>
      <c r="FP972" s="116" t="str">
        <f t="shared" si="488"/>
        <v>专属强化石1</v>
      </c>
      <c r="FQ972" s="116">
        <f t="shared" si="489"/>
        <v>6</v>
      </c>
      <c r="FR972" s="116" t="str">
        <f t="shared" si="490"/>
        <v/>
      </c>
      <c r="FS972" s="116" t="str">
        <f t="shared" si="491"/>
        <v/>
      </c>
      <c r="FT972" s="116">
        <f t="shared" si="473"/>
        <v>0.11</v>
      </c>
      <c r="FU972" s="116">
        <f t="shared" si="474"/>
        <v>1</v>
      </c>
      <c r="FV972" s="116">
        <f t="shared" si="475"/>
        <v>14</v>
      </c>
      <c r="FW972" s="116">
        <f t="shared" si="476"/>
        <v>0</v>
      </c>
      <c r="FX972" s="116">
        <f t="shared" si="477"/>
        <v>1</v>
      </c>
      <c r="FY972" s="116">
        <f t="shared" si="478"/>
        <v>3</v>
      </c>
      <c r="FZ972" s="116">
        <f t="shared" si="479"/>
        <v>5.5300000000000002E-2</v>
      </c>
      <c r="GA972" s="116">
        <f t="shared" si="480"/>
        <v>1</v>
      </c>
      <c r="GB972" s="116">
        <f t="shared" si="481"/>
        <v>6</v>
      </c>
      <c r="GC972" s="116">
        <f t="shared" si="482"/>
        <v>0.22140000000000001</v>
      </c>
      <c r="GD972" s="116">
        <f t="shared" si="483"/>
        <v>1</v>
      </c>
      <c r="GE972" s="116">
        <f t="shared" si="484"/>
        <v>14</v>
      </c>
    </row>
    <row r="973" spans="164:187" ht="16.5" x14ac:dyDescent="0.2">
      <c r="FH973" s="116">
        <v>968</v>
      </c>
      <c r="FI973" s="116">
        <f t="shared" si="469"/>
        <v>7</v>
      </c>
      <c r="FJ973" s="116">
        <f t="shared" si="485"/>
        <v>13</v>
      </c>
      <c r="FK973" s="116" t="str">
        <f t="shared" si="470"/>
        <v>西方龙专属武器-魂珠-1 7级</v>
      </c>
      <c r="FL973" s="116">
        <f t="shared" si="471"/>
        <v>1</v>
      </c>
      <c r="FM973" s="116">
        <f t="shared" si="472"/>
        <v>7</v>
      </c>
      <c r="FN973" s="116" t="str">
        <f t="shared" si="486"/>
        <v>金币</v>
      </c>
      <c r="FO973" s="116">
        <f t="shared" si="487"/>
        <v>7000</v>
      </c>
      <c r="FP973" s="116" t="str">
        <f t="shared" si="488"/>
        <v>专属强化石1</v>
      </c>
      <c r="FQ973" s="116">
        <f t="shared" si="489"/>
        <v>7</v>
      </c>
      <c r="FR973" s="116" t="str">
        <f t="shared" si="490"/>
        <v/>
      </c>
      <c r="FS973" s="116" t="str">
        <f t="shared" si="491"/>
        <v/>
      </c>
      <c r="FT973" s="116">
        <f t="shared" si="473"/>
        <v>0.08</v>
      </c>
      <c r="FU973" s="116">
        <f t="shared" si="474"/>
        <v>1</v>
      </c>
      <c r="FV973" s="116">
        <f t="shared" si="475"/>
        <v>19</v>
      </c>
      <c r="FW973" s="116">
        <f t="shared" si="476"/>
        <v>0</v>
      </c>
      <c r="FX973" s="116">
        <f t="shared" si="477"/>
        <v>1</v>
      </c>
      <c r="FY973" s="116">
        <f t="shared" si="478"/>
        <v>4</v>
      </c>
      <c r="FZ973" s="116">
        <f t="shared" si="479"/>
        <v>0.04</v>
      </c>
      <c r="GA973" s="116">
        <f t="shared" si="480"/>
        <v>1</v>
      </c>
      <c r="GB973" s="116">
        <f t="shared" si="481"/>
        <v>9</v>
      </c>
      <c r="GC973" s="116">
        <f t="shared" si="482"/>
        <v>0.15989999999999999</v>
      </c>
      <c r="GD973" s="116">
        <f t="shared" si="483"/>
        <v>1</v>
      </c>
      <c r="GE973" s="116">
        <f t="shared" si="484"/>
        <v>19</v>
      </c>
    </row>
    <row r="974" spans="164:187" ht="16.5" x14ac:dyDescent="0.2">
      <c r="FH974" s="116">
        <v>969</v>
      </c>
      <c r="FI974" s="116">
        <f t="shared" si="469"/>
        <v>8</v>
      </c>
      <c r="FJ974" s="116">
        <f t="shared" si="485"/>
        <v>13</v>
      </c>
      <c r="FK974" s="116" t="str">
        <f t="shared" si="470"/>
        <v>西方龙专属武器-魂珠-1 8级</v>
      </c>
      <c r="FL974" s="116">
        <f t="shared" si="471"/>
        <v>1</v>
      </c>
      <c r="FM974" s="116">
        <f t="shared" si="472"/>
        <v>8</v>
      </c>
      <c r="FN974" s="116" t="str">
        <f t="shared" si="486"/>
        <v>金币</v>
      </c>
      <c r="FO974" s="116">
        <f t="shared" si="487"/>
        <v>8000</v>
      </c>
      <c r="FP974" s="116" t="str">
        <f t="shared" si="488"/>
        <v>专属强化石1</v>
      </c>
      <c r="FQ974" s="116">
        <f t="shared" si="489"/>
        <v>8</v>
      </c>
      <c r="FR974" s="116" t="str">
        <f t="shared" si="490"/>
        <v/>
      </c>
      <c r="FS974" s="116" t="str">
        <f t="shared" si="491"/>
        <v/>
      </c>
      <c r="FT974" s="116">
        <f t="shared" si="473"/>
        <v>0.06</v>
      </c>
      <c r="FU974" s="116">
        <f t="shared" si="474"/>
        <v>1</v>
      </c>
      <c r="FV974" s="116">
        <f t="shared" si="475"/>
        <v>27</v>
      </c>
      <c r="FW974" s="116">
        <f t="shared" si="476"/>
        <v>0</v>
      </c>
      <c r="FX974" s="116">
        <f t="shared" si="477"/>
        <v>1</v>
      </c>
      <c r="FY974" s="116">
        <f t="shared" si="478"/>
        <v>6</v>
      </c>
      <c r="FZ974" s="116">
        <f t="shared" si="479"/>
        <v>2.8199999999999999E-2</v>
      </c>
      <c r="GA974" s="116">
        <f t="shared" si="480"/>
        <v>1</v>
      </c>
      <c r="GB974" s="116">
        <f t="shared" si="481"/>
        <v>12</v>
      </c>
      <c r="GC974" s="116">
        <f t="shared" si="482"/>
        <v>0.1128</v>
      </c>
      <c r="GD974" s="116">
        <f t="shared" si="483"/>
        <v>1</v>
      </c>
      <c r="GE974" s="116">
        <f t="shared" si="484"/>
        <v>27</v>
      </c>
    </row>
    <row r="975" spans="164:187" ht="16.5" x14ac:dyDescent="0.2">
      <c r="FH975" s="116">
        <v>970</v>
      </c>
      <c r="FI975" s="116">
        <f t="shared" si="469"/>
        <v>9</v>
      </c>
      <c r="FJ975" s="116">
        <f t="shared" si="485"/>
        <v>13</v>
      </c>
      <c r="FK975" s="116" t="str">
        <f t="shared" si="470"/>
        <v>西方龙专属武器-魂珠-1 9级</v>
      </c>
      <c r="FL975" s="116">
        <f t="shared" si="471"/>
        <v>1</v>
      </c>
      <c r="FM975" s="116">
        <f t="shared" si="472"/>
        <v>9</v>
      </c>
      <c r="FN975" s="116" t="str">
        <f t="shared" si="486"/>
        <v>金币</v>
      </c>
      <c r="FO975" s="116">
        <f t="shared" si="487"/>
        <v>9000</v>
      </c>
      <c r="FP975" s="116" t="str">
        <f t="shared" si="488"/>
        <v>专属强化石1</v>
      </c>
      <c r="FQ975" s="116">
        <f t="shared" si="489"/>
        <v>10</v>
      </c>
      <c r="FR975" s="116" t="str">
        <f t="shared" si="490"/>
        <v/>
      </c>
      <c r="FS975" s="116" t="str">
        <f t="shared" si="491"/>
        <v/>
      </c>
      <c r="FT975" s="116">
        <f t="shared" si="473"/>
        <v>0.04</v>
      </c>
      <c r="FU975" s="116">
        <f t="shared" si="474"/>
        <v>1</v>
      </c>
      <c r="FV975" s="116">
        <f t="shared" si="475"/>
        <v>34</v>
      </c>
      <c r="FW975" s="116">
        <f t="shared" si="476"/>
        <v>0</v>
      </c>
      <c r="FX975" s="116">
        <f t="shared" si="477"/>
        <v>1</v>
      </c>
      <c r="FY975" s="116">
        <f t="shared" si="478"/>
        <v>8</v>
      </c>
      <c r="FZ975" s="116">
        <f t="shared" si="479"/>
        <v>2.18E-2</v>
      </c>
      <c r="GA975" s="116">
        <f t="shared" si="480"/>
        <v>1</v>
      </c>
      <c r="GB975" s="116">
        <f t="shared" si="481"/>
        <v>16</v>
      </c>
      <c r="GC975" s="116">
        <f t="shared" si="482"/>
        <v>8.72E-2</v>
      </c>
      <c r="GD975" s="116">
        <f t="shared" si="483"/>
        <v>1</v>
      </c>
      <c r="GE975" s="116">
        <f t="shared" si="484"/>
        <v>34</v>
      </c>
    </row>
    <row r="976" spans="164:187" ht="16.5" x14ac:dyDescent="0.2">
      <c r="FH976" s="116">
        <v>971</v>
      </c>
      <c r="FI976" s="116">
        <f t="shared" si="469"/>
        <v>0</v>
      </c>
      <c r="FJ976" s="116">
        <f t="shared" si="485"/>
        <v>13</v>
      </c>
      <c r="FK976" s="116" t="str">
        <f t="shared" si="470"/>
        <v>西方龙专属武器-魂珠-2 0级</v>
      </c>
      <c r="FL976" s="116">
        <f t="shared" si="471"/>
        <v>2</v>
      </c>
      <c r="FM976" s="116">
        <f t="shared" si="472"/>
        <v>0</v>
      </c>
      <c r="FN976" s="116" t="str">
        <f t="shared" si="486"/>
        <v/>
      </c>
      <c r="FO976" s="116" t="str">
        <f t="shared" si="487"/>
        <v/>
      </c>
      <c r="FP976" s="116" t="str">
        <f t="shared" si="488"/>
        <v/>
      </c>
      <c r="FQ976" s="116" t="str">
        <f t="shared" si="489"/>
        <v/>
      </c>
      <c r="FR976" s="116" t="str">
        <f t="shared" si="490"/>
        <v/>
      </c>
      <c r="FS976" s="116" t="str">
        <f t="shared" si="491"/>
        <v/>
      </c>
      <c r="FT976" s="116" t="str">
        <f t="shared" si="473"/>
        <v/>
      </c>
      <c r="FU976" s="116" t="str">
        <f t="shared" si="474"/>
        <v/>
      </c>
      <c r="FV976" s="116" t="str">
        <f t="shared" si="475"/>
        <v/>
      </c>
      <c r="FW976" s="116" t="str">
        <f t="shared" si="476"/>
        <v/>
      </c>
      <c r="FX976" s="116" t="str">
        <f t="shared" si="477"/>
        <v/>
      </c>
      <c r="FY976" s="116" t="str">
        <f t="shared" si="478"/>
        <v/>
      </c>
      <c r="FZ976" s="116" t="str">
        <f t="shared" si="479"/>
        <v/>
      </c>
      <c r="GA976" s="116" t="str">
        <f t="shared" si="480"/>
        <v/>
      </c>
      <c r="GB976" s="116" t="str">
        <f t="shared" si="481"/>
        <v/>
      </c>
      <c r="GC976" s="116" t="str">
        <f t="shared" si="482"/>
        <v/>
      </c>
      <c r="GD976" s="116" t="str">
        <f t="shared" si="483"/>
        <v/>
      </c>
      <c r="GE976" s="116" t="str">
        <f t="shared" si="484"/>
        <v/>
      </c>
    </row>
    <row r="977" spans="164:187" ht="16.5" x14ac:dyDescent="0.2">
      <c r="FH977" s="116">
        <v>972</v>
      </c>
      <c r="FI977" s="116">
        <f t="shared" si="469"/>
        <v>10</v>
      </c>
      <c r="FJ977" s="116">
        <f t="shared" si="485"/>
        <v>13</v>
      </c>
      <c r="FK977" s="116" t="str">
        <f t="shared" si="470"/>
        <v>西方龙专属武器-魂珠-2 1级</v>
      </c>
      <c r="FL977" s="116">
        <f t="shared" si="471"/>
        <v>2</v>
      </c>
      <c r="FM977" s="116">
        <f t="shared" si="472"/>
        <v>1</v>
      </c>
      <c r="FN977" s="116" t="str">
        <f t="shared" si="486"/>
        <v>金币</v>
      </c>
      <c r="FO977" s="116">
        <f t="shared" si="487"/>
        <v>2000</v>
      </c>
      <c r="FP977" s="116" t="str">
        <f t="shared" si="488"/>
        <v>专属强化石1</v>
      </c>
      <c r="FQ977" s="116">
        <f t="shared" si="489"/>
        <v>3</v>
      </c>
      <c r="FR977" s="116" t="str">
        <f t="shared" si="490"/>
        <v>专属强化石2</v>
      </c>
      <c r="FS977" s="116">
        <f t="shared" si="491"/>
        <v>1</v>
      </c>
      <c r="FT977" s="116">
        <f t="shared" si="473"/>
        <v>0.28999999999999998</v>
      </c>
      <c r="FU977" s="116">
        <f t="shared" si="474"/>
        <v>1</v>
      </c>
      <c r="FV977" s="116">
        <f t="shared" si="475"/>
        <v>5</v>
      </c>
      <c r="FW977" s="116">
        <f t="shared" si="476"/>
        <v>0</v>
      </c>
      <c r="FX977" s="116">
        <f t="shared" si="477"/>
        <v>1</v>
      </c>
      <c r="FY977" s="116">
        <f t="shared" si="478"/>
        <v>1</v>
      </c>
      <c r="FZ977" s="116">
        <f t="shared" si="479"/>
        <v>0.14480000000000001</v>
      </c>
      <c r="GA977" s="116">
        <f t="shared" si="480"/>
        <v>1</v>
      </c>
      <c r="GB977" s="116">
        <f t="shared" si="481"/>
        <v>2</v>
      </c>
      <c r="GC977" s="116">
        <f t="shared" si="482"/>
        <v>0.57920000000000005</v>
      </c>
      <c r="GD977" s="116">
        <f t="shared" si="483"/>
        <v>1</v>
      </c>
      <c r="GE977" s="116">
        <f t="shared" si="484"/>
        <v>5</v>
      </c>
    </row>
    <row r="978" spans="164:187" ht="16.5" x14ac:dyDescent="0.2">
      <c r="FH978" s="116">
        <v>973</v>
      </c>
      <c r="FI978" s="116">
        <f t="shared" si="469"/>
        <v>11</v>
      </c>
      <c r="FJ978" s="116">
        <f t="shared" si="485"/>
        <v>13</v>
      </c>
      <c r="FK978" s="116" t="str">
        <f t="shared" si="470"/>
        <v>西方龙专属武器-魂珠-2 2级</v>
      </c>
      <c r="FL978" s="116">
        <f t="shared" si="471"/>
        <v>2</v>
      </c>
      <c r="FM978" s="116">
        <f t="shared" si="472"/>
        <v>2</v>
      </c>
      <c r="FN978" s="116" t="str">
        <f t="shared" si="486"/>
        <v>金币</v>
      </c>
      <c r="FO978" s="116">
        <f t="shared" si="487"/>
        <v>3000</v>
      </c>
      <c r="FP978" s="116" t="str">
        <f t="shared" si="488"/>
        <v>专属强化石1</v>
      </c>
      <c r="FQ978" s="116">
        <f t="shared" si="489"/>
        <v>3</v>
      </c>
      <c r="FR978" s="116" t="str">
        <f t="shared" si="490"/>
        <v>专属强化石2</v>
      </c>
      <c r="FS978" s="116">
        <f t="shared" si="491"/>
        <v>1</v>
      </c>
      <c r="FT978" s="116">
        <f t="shared" si="473"/>
        <v>0.14000000000000001</v>
      </c>
      <c r="FU978" s="116">
        <f t="shared" si="474"/>
        <v>1</v>
      </c>
      <c r="FV978" s="116">
        <f t="shared" si="475"/>
        <v>10</v>
      </c>
      <c r="FW978" s="116">
        <f t="shared" si="476"/>
        <v>0</v>
      </c>
      <c r="FX978" s="116">
        <f t="shared" si="477"/>
        <v>1</v>
      </c>
      <c r="FY978" s="116">
        <f t="shared" si="478"/>
        <v>2</v>
      </c>
      <c r="FZ978" s="116">
        <f t="shared" si="479"/>
        <v>7.2400000000000006E-2</v>
      </c>
      <c r="GA978" s="116">
        <f t="shared" si="480"/>
        <v>1</v>
      </c>
      <c r="GB978" s="116">
        <f t="shared" si="481"/>
        <v>5</v>
      </c>
      <c r="GC978" s="116">
        <f t="shared" si="482"/>
        <v>0.28960000000000002</v>
      </c>
      <c r="GD978" s="116">
        <f t="shared" si="483"/>
        <v>1</v>
      </c>
      <c r="GE978" s="116">
        <f t="shared" si="484"/>
        <v>10</v>
      </c>
    </row>
    <row r="979" spans="164:187" ht="16.5" x14ac:dyDescent="0.2">
      <c r="FH979" s="116">
        <v>974</v>
      </c>
      <c r="FI979" s="116">
        <f t="shared" si="469"/>
        <v>12</v>
      </c>
      <c r="FJ979" s="116">
        <f t="shared" si="485"/>
        <v>13</v>
      </c>
      <c r="FK979" s="116" t="str">
        <f t="shared" si="470"/>
        <v>西方龙专属武器-魂珠-2 3级</v>
      </c>
      <c r="FL979" s="116">
        <f t="shared" si="471"/>
        <v>2</v>
      </c>
      <c r="FM979" s="116">
        <f t="shared" si="472"/>
        <v>3</v>
      </c>
      <c r="FN979" s="116" t="str">
        <f t="shared" si="486"/>
        <v>金币</v>
      </c>
      <c r="FO979" s="116">
        <f t="shared" si="487"/>
        <v>4000</v>
      </c>
      <c r="FP979" s="116" t="str">
        <f t="shared" si="488"/>
        <v>专属强化石1</v>
      </c>
      <c r="FQ979" s="116">
        <f t="shared" si="489"/>
        <v>6</v>
      </c>
      <c r="FR979" s="116" t="str">
        <f t="shared" si="490"/>
        <v>专属强化石2</v>
      </c>
      <c r="FS979" s="116">
        <f t="shared" si="491"/>
        <v>2</v>
      </c>
      <c r="FT979" s="116">
        <f t="shared" si="473"/>
        <v>0.19</v>
      </c>
      <c r="FU979" s="116">
        <f t="shared" si="474"/>
        <v>1</v>
      </c>
      <c r="FV979" s="116">
        <f t="shared" si="475"/>
        <v>8</v>
      </c>
      <c r="FW979" s="116">
        <f t="shared" si="476"/>
        <v>0</v>
      </c>
      <c r="FX979" s="116">
        <f t="shared" si="477"/>
        <v>1</v>
      </c>
      <c r="FY979" s="116">
        <f t="shared" si="478"/>
        <v>2</v>
      </c>
      <c r="FZ979" s="116">
        <f t="shared" si="479"/>
        <v>9.6500000000000002E-2</v>
      </c>
      <c r="GA979" s="116">
        <f t="shared" si="480"/>
        <v>1</v>
      </c>
      <c r="GB979" s="116">
        <f t="shared" si="481"/>
        <v>4</v>
      </c>
      <c r="GC979" s="116">
        <f t="shared" si="482"/>
        <v>0.3861</v>
      </c>
      <c r="GD979" s="116">
        <f t="shared" si="483"/>
        <v>1</v>
      </c>
      <c r="GE979" s="116">
        <f t="shared" si="484"/>
        <v>8</v>
      </c>
    </row>
    <row r="980" spans="164:187" ht="16.5" x14ac:dyDescent="0.2">
      <c r="FH980" s="116">
        <v>975</v>
      </c>
      <c r="FI980" s="116">
        <f t="shared" si="469"/>
        <v>13</v>
      </c>
      <c r="FJ980" s="116">
        <f t="shared" si="485"/>
        <v>13</v>
      </c>
      <c r="FK980" s="116" t="str">
        <f t="shared" si="470"/>
        <v>西方龙专属武器-魂珠-2 4级</v>
      </c>
      <c r="FL980" s="116">
        <f t="shared" si="471"/>
        <v>2</v>
      </c>
      <c r="FM980" s="116">
        <f t="shared" si="472"/>
        <v>4</v>
      </c>
      <c r="FN980" s="116" t="str">
        <f t="shared" si="486"/>
        <v>金币</v>
      </c>
      <c r="FO980" s="116">
        <f t="shared" si="487"/>
        <v>5000</v>
      </c>
      <c r="FP980" s="116" t="str">
        <f t="shared" si="488"/>
        <v>专属强化石1</v>
      </c>
      <c r="FQ980" s="116">
        <f t="shared" si="489"/>
        <v>6</v>
      </c>
      <c r="FR980" s="116" t="str">
        <f t="shared" si="490"/>
        <v>专属强化石2</v>
      </c>
      <c r="FS980" s="116">
        <f t="shared" si="491"/>
        <v>2</v>
      </c>
      <c r="FT980" s="116">
        <f t="shared" si="473"/>
        <v>0.12</v>
      </c>
      <c r="FU980" s="116">
        <f t="shared" si="474"/>
        <v>1</v>
      </c>
      <c r="FV980" s="116">
        <f t="shared" si="475"/>
        <v>13</v>
      </c>
      <c r="FW980" s="116">
        <f t="shared" si="476"/>
        <v>0</v>
      </c>
      <c r="FX980" s="116">
        <f t="shared" si="477"/>
        <v>1</v>
      </c>
      <c r="FY980" s="116">
        <f t="shared" si="478"/>
        <v>3</v>
      </c>
      <c r="FZ980" s="116">
        <f t="shared" si="479"/>
        <v>5.79E-2</v>
      </c>
      <c r="GA980" s="116">
        <f t="shared" si="480"/>
        <v>1</v>
      </c>
      <c r="GB980" s="116">
        <f t="shared" si="481"/>
        <v>6</v>
      </c>
      <c r="GC980" s="116">
        <f t="shared" si="482"/>
        <v>0.23169999999999999</v>
      </c>
      <c r="GD980" s="116">
        <f t="shared" si="483"/>
        <v>1</v>
      </c>
      <c r="GE980" s="116">
        <f t="shared" si="484"/>
        <v>13</v>
      </c>
    </row>
    <row r="981" spans="164:187" ht="16.5" x14ac:dyDescent="0.2">
      <c r="FH981" s="116">
        <v>976</v>
      </c>
      <c r="FI981" s="116">
        <f t="shared" si="469"/>
        <v>14</v>
      </c>
      <c r="FJ981" s="116">
        <f t="shared" si="485"/>
        <v>13</v>
      </c>
      <c r="FK981" s="116" t="str">
        <f t="shared" si="470"/>
        <v>西方龙专属武器-魂珠-2 5级</v>
      </c>
      <c r="FL981" s="116">
        <f t="shared" si="471"/>
        <v>2</v>
      </c>
      <c r="FM981" s="116">
        <f t="shared" si="472"/>
        <v>5</v>
      </c>
      <c r="FN981" s="116" t="str">
        <f t="shared" si="486"/>
        <v>金币</v>
      </c>
      <c r="FO981" s="116">
        <f t="shared" si="487"/>
        <v>6000</v>
      </c>
      <c r="FP981" s="116" t="str">
        <f t="shared" si="488"/>
        <v>专属强化石1</v>
      </c>
      <c r="FQ981" s="116">
        <f t="shared" si="489"/>
        <v>9</v>
      </c>
      <c r="FR981" s="116" t="str">
        <f t="shared" si="490"/>
        <v>专属强化石2</v>
      </c>
      <c r="FS981" s="116">
        <f t="shared" si="491"/>
        <v>3</v>
      </c>
      <c r="FT981" s="116">
        <f t="shared" si="473"/>
        <v>0.11</v>
      </c>
      <c r="FU981" s="116">
        <f t="shared" si="474"/>
        <v>1</v>
      </c>
      <c r="FV981" s="116">
        <f t="shared" si="475"/>
        <v>14</v>
      </c>
      <c r="FW981" s="116">
        <f t="shared" si="476"/>
        <v>0</v>
      </c>
      <c r="FX981" s="116">
        <f t="shared" si="477"/>
        <v>1</v>
      </c>
      <c r="FY981" s="116">
        <f t="shared" si="478"/>
        <v>3</v>
      </c>
      <c r="FZ981" s="116">
        <f t="shared" si="479"/>
        <v>5.4300000000000001E-2</v>
      </c>
      <c r="GA981" s="116">
        <f t="shared" si="480"/>
        <v>1</v>
      </c>
      <c r="GB981" s="116">
        <f t="shared" si="481"/>
        <v>6</v>
      </c>
      <c r="GC981" s="116">
        <f t="shared" si="482"/>
        <v>0.2172</v>
      </c>
      <c r="GD981" s="116">
        <f t="shared" si="483"/>
        <v>1</v>
      </c>
      <c r="GE981" s="116">
        <f t="shared" si="484"/>
        <v>14</v>
      </c>
    </row>
    <row r="982" spans="164:187" ht="16.5" x14ac:dyDescent="0.2">
      <c r="FH982" s="116">
        <v>977</v>
      </c>
      <c r="FI982" s="116">
        <f t="shared" ref="FI982:FI1045" si="492">IF(FM982&gt;0,(FL982-1)*9+FM982,0)</f>
        <v>15</v>
      </c>
      <c r="FJ982" s="116">
        <f t="shared" si="485"/>
        <v>13</v>
      </c>
      <c r="FK982" s="116" t="str">
        <f t="shared" ref="FK982:FK1045" si="493">INDEX($FC$6:$FC$26,FJ982)&amp;"专属武器-魂珠-"&amp;FL982&amp;" "&amp;FM982&amp;"级"</f>
        <v>西方龙专属武器-魂珠-2 6级</v>
      </c>
      <c r="FL982" s="116">
        <f t="shared" ref="FL982:FL1045" si="494">INT((FH982-(FJ982-1)*80-1)/10)+1</f>
        <v>2</v>
      </c>
      <c r="FM982" s="116">
        <f t="shared" ref="FM982:FM1045" si="495">FH982-(FJ982-1)*80-(FL982-1)*10-1</f>
        <v>6</v>
      </c>
      <c r="FN982" s="116" t="str">
        <f t="shared" si="486"/>
        <v>金币</v>
      </c>
      <c r="FO982" s="116">
        <f t="shared" si="487"/>
        <v>7000</v>
      </c>
      <c r="FP982" s="116" t="str">
        <f t="shared" si="488"/>
        <v>专属强化石1</v>
      </c>
      <c r="FQ982" s="116">
        <f t="shared" si="489"/>
        <v>12</v>
      </c>
      <c r="FR982" s="116" t="str">
        <f t="shared" si="490"/>
        <v>专属强化石2</v>
      </c>
      <c r="FS982" s="116">
        <f t="shared" si="491"/>
        <v>4</v>
      </c>
      <c r="FT982" s="116">
        <f t="shared" ref="FT982:FT1045" si="496">IF($FM982&gt;0,INDEX(EJ$6:EJ$77,$FI982),"")</f>
        <v>0.09</v>
      </c>
      <c r="FU982" s="116">
        <f t="shared" ref="FU982:FU1045" si="497">IF($FM982&gt;0,INDEX(EK$6:EK$77,$FI982),"")</f>
        <v>1</v>
      </c>
      <c r="FV982" s="116">
        <f t="shared" ref="FV982:FV1045" si="498">IF($FM982&gt;0,INDEX(EL$6:EL$77,$FI982),"")</f>
        <v>17</v>
      </c>
      <c r="FW982" s="116">
        <f t="shared" ref="FW982:FW1045" si="499">IF($FM982&gt;0,INDEX(EP$6:EP$77,$FI982),"")</f>
        <v>0</v>
      </c>
      <c r="FX982" s="116">
        <f t="shared" ref="FX982:FX1045" si="500">IF($FM982&gt;0,INDEX(EQ$6:EQ$77,$FI982),"")</f>
        <v>1</v>
      </c>
      <c r="FY982" s="116">
        <f t="shared" ref="FY982:FY1045" si="501">IF($FM982&gt;0,INDEX(ER$6:ER$77,$FI982),"")</f>
        <v>4</v>
      </c>
      <c r="FZ982" s="116">
        <f t="shared" ref="FZ982:FZ1045" si="502">IF($FM982&gt;0,INDEX(ES$6:ES$77,$FI982),"")</f>
        <v>4.4600000000000001E-2</v>
      </c>
      <c r="GA982" s="116">
        <f t="shared" ref="GA982:GA1045" si="503">IF($FM982&gt;0,INDEX(ET$6:ET$77,$FI982),"")</f>
        <v>1</v>
      </c>
      <c r="GB982" s="116">
        <f t="shared" ref="GB982:GB1045" si="504">IF($FM982&gt;0,INDEX(EU$6:EU$77,$FI982),"")</f>
        <v>8</v>
      </c>
      <c r="GC982" s="116">
        <f t="shared" ref="GC982:GC1045" si="505">IF($FM982&gt;0,INDEX(EV$6:EV$77,$FI982),"")</f>
        <v>0.1782</v>
      </c>
      <c r="GD982" s="116">
        <f t="shared" ref="GD982:GD1045" si="506">IF($FM982&gt;0,INDEX(EW$6:EW$77,$FI982),"")</f>
        <v>1</v>
      </c>
      <c r="GE982" s="116">
        <f t="shared" ref="GE982:GE1045" si="507">IF($FM982&gt;0,INDEX(EX$6:EX$77,$FI982),"")</f>
        <v>17</v>
      </c>
    </row>
    <row r="983" spans="164:187" ht="16.5" x14ac:dyDescent="0.2">
      <c r="FH983" s="116">
        <v>978</v>
      </c>
      <c r="FI983" s="116">
        <f t="shared" si="492"/>
        <v>16</v>
      </c>
      <c r="FJ983" s="116">
        <f t="shared" si="485"/>
        <v>13</v>
      </c>
      <c r="FK983" s="116" t="str">
        <f t="shared" si="493"/>
        <v>西方龙专属武器-魂珠-2 7级</v>
      </c>
      <c r="FL983" s="116">
        <f t="shared" si="494"/>
        <v>2</v>
      </c>
      <c r="FM983" s="116">
        <f t="shared" si="495"/>
        <v>7</v>
      </c>
      <c r="FN983" s="116" t="str">
        <f t="shared" si="486"/>
        <v>金币</v>
      </c>
      <c r="FO983" s="116">
        <f t="shared" si="487"/>
        <v>8000</v>
      </c>
      <c r="FP983" s="116" t="str">
        <f t="shared" si="488"/>
        <v>专属强化石1</v>
      </c>
      <c r="FQ983" s="116">
        <f t="shared" si="489"/>
        <v>15</v>
      </c>
      <c r="FR983" s="116" t="str">
        <f t="shared" si="490"/>
        <v>专属强化石2</v>
      </c>
      <c r="FS983" s="116">
        <f t="shared" si="491"/>
        <v>5</v>
      </c>
      <c r="FT983" s="116">
        <f t="shared" si="496"/>
        <v>7.0000000000000007E-2</v>
      </c>
      <c r="FU983" s="116">
        <f t="shared" si="497"/>
        <v>1</v>
      </c>
      <c r="FV983" s="116">
        <f t="shared" si="498"/>
        <v>22</v>
      </c>
      <c r="FW983" s="116">
        <f t="shared" si="499"/>
        <v>0</v>
      </c>
      <c r="FX983" s="116">
        <f t="shared" si="500"/>
        <v>1</v>
      </c>
      <c r="FY983" s="116">
        <f t="shared" si="501"/>
        <v>5</v>
      </c>
      <c r="FZ983" s="116">
        <f t="shared" si="502"/>
        <v>3.4500000000000003E-2</v>
      </c>
      <c r="GA983" s="116">
        <f t="shared" si="503"/>
        <v>1</v>
      </c>
      <c r="GB983" s="116">
        <f t="shared" si="504"/>
        <v>10</v>
      </c>
      <c r="GC983" s="116">
        <f t="shared" si="505"/>
        <v>0.13789999999999999</v>
      </c>
      <c r="GD983" s="116">
        <f t="shared" si="506"/>
        <v>1</v>
      </c>
      <c r="GE983" s="116">
        <f t="shared" si="507"/>
        <v>22</v>
      </c>
    </row>
    <row r="984" spans="164:187" ht="16.5" x14ac:dyDescent="0.2">
      <c r="FH984" s="116">
        <v>979</v>
      </c>
      <c r="FI984" s="116">
        <f t="shared" si="492"/>
        <v>17</v>
      </c>
      <c r="FJ984" s="116">
        <f t="shared" si="485"/>
        <v>13</v>
      </c>
      <c r="FK984" s="116" t="str">
        <f t="shared" si="493"/>
        <v>西方龙专属武器-魂珠-2 8级</v>
      </c>
      <c r="FL984" s="116">
        <f t="shared" si="494"/>
        <v>2</v>
      </c>
      <c r="FM984" s="116">
        <f t="shared" si="495"/>
        <v>8</v>
      </c>
      <c r="FN984" s="116" t="str">
        <f t="shared" si="486"/>
        <v>金币</v>
      </c>
      <c r="FO984" s="116">
        <f t="shared" si="487"/>
        <v>9000</v>
      </c>
      <c r="FP984" s="116" t="str">
        <f t="shared" si="488"/>
        <v>专属强化石1</v>
      </c>
      <c r="FQ984" s="116">
        <f t="shared" si="489"/>
        <v>18</v>
      </c>
      <c r="FR984" s="116" t="str">
        <f t="shared" si="490"/>
        <v>专属强化石2</v>
      </c>
      <c r="FS984" s="116">
        <f t="shared" si="491"/>
        <v>6</v>
      </c>
      <c r="FT984" s="116">
        <f t="shared" si="496"/>
        <v>0.05</v>
      </c>
      <c r="FU984" s="116">
        <f t="shared" si="497"/>
        <v>1</v>
      </c>
      <c r="FV984" s="116">
        <f t="shared" si="498"/>
        <v>29</v>
      </c>
      <c r="FW984" s="116">
        <f t="shared" si="499"/>
        <v>0</v>
      </c>
      <c r="FX984" s="116">
        <f t="shared" si="500"/>
        <v>1</v>
      </c>
      <c r="FY984" s="116">
        <f t="shared" si="501"/>
        <v>7</v>
      </c>
      <c r="FZ984" s="116">
        <f t="shared" si="502"/>
        <v>2.5600000000000001E-2</v>
      </c>
      <c r="GA984" s="116">
        <f t="shared" si="503"/>
        <v>1</v>
      </c>
      <c r="GB984" s="116">
        <f t="shared" si="504"/>
        <v>14</v>
      </c>
      <c r="GC984" s="116">
        <f t="shared" si="505"/>
        <v>0.1022</v>
      </c>
      <c r="GD984" s="116">
        <f t="shared" si="506"/>
        <v>1</v>
      </c>
      <c r="GE984" s="116">
        <f t="shared" si="507"/>
        <v>29</v>
      </c>
    </row>
    <row r="985" spans="164:187" ht="16.5" x14ac:dyDescent="0.2">
      <c r="FH985" s="116">
        <v>980</v>
      </c>
      <c r="FI985" s="116">
        <f t="shared" si="492"/>
        <v>18</v>
      </c>
      <c r="FJ985" s="116">
        <f t="shared" si="485"/>
        <v>13</v>
      </c>
      <c r="FK985" s="116" t="str">
        <f t="shared" si="493"/>
        <v>西方龙专属武器-魂珠-2 9级</v>
      </c>
      <c r="FL985" s="116">
        <f t="shared" si="494"/>
        <v>2</v>
      </c>
      <c r="FM985" s="116">
        <f t="shared" si="495"/>
        <v>9</v>
      </c>
      <c r="FN985" s="116" t="str">
        <f t="shared" si="486"/>
        <v>金币</v>
      </c>
      <c r="FO985" s="116">
        <f t="shared" si="487"/>
        <v>10000</v>
      </c>
      <c r="FP985" s="116" t="str">
        <f t="shared" si="488"/>
        <v>专属强化石1</v>
      </c>
      <c r="FQ985" s="116">
        <f t="shared" si="489"/>
        <v>24</v>
      </c>
      <c r="FR985" s="116" t="str">
        <f t="shared" si="490"/>
        <v>专属强化石2</v>
      </c>
      <c r="FS985" s="116">
        <f t="shared" si="491"/>
        <v>8</v>
      </c>
      <c r="FT985" s="116">
        <f t="shared" si="496"/>
        <v>0.04</v>
      </c>
      <c r="FU985" s="116">
        <f t="shared" si="497"/>
        <v>1</v>
      </c>
      <c r="FV985" s="116">
        <f t="shared" si="498"/>
        <v>36</v>
      </c>
      <c r="FW985" s="116">
        <f t="shared" si="499"/>
        <v>0</v>
      </c>
      <c r="FX985" s="116">
        <f t="shared" si="500"/>
        <v>1</v>
      </c>
      <c r="FY985" s="116">
        <f t="shared" si="501"/>
        <v>8</v>
      </c>
      <c r="FZ985" s="116">
        <f t="shared" si="502"/>
        <v>2.1100000000000001E-2</v>
      </c>
      <c r="GA985" s="116">
        <f t="shared" si="503"/>
        <v>1</v>
      </c>
      <c r="GB985" s="116">
        <f t="shared" si="504"/>
        <v>17</v>
      </c>
      <c r="GC985" s="116">
        <f t="shared" si="505"/>
        <v>8.4199999999999997E-2</v>
      </c>
      <c r="GD985" s="116">
        <f t="shared" si="506"/>
        <v>1</v>
      </c>
      <c r="GE985" s="116">
        <f t="shared" si="507"/>
        <v>36</v>
      </c>
    </row>
    <row r="986" spans="164:187" ht="16.5" x14ac:dyDescent="0.2">
      <c r="FH986" s="116">
        <v>981</v>
      </c>
      <c r="FI986" s="116">
        <f t="shared" si="492"/>
        <v>0</v>
      </c>
      <c r="FJ986" s="116">
        <f t="shared" si="485"/>
        <v>13</v>
      </c>
      <c r="FK986" s="116" t="str">
        <f t="shared" si="493"/>
        <v>西方龙专属武器-魂珠-3 0级</v>
      </c>
      <c r="FL986" s="116">
        <f t="shared" si="494"/>
        <v>3</v>
      </c>
      <c r="FM986" s="116">
        <f t="shared" si="495"/>
        <v>0</v>
      </c>
      <c r="FN986" s="116" t="str">
        <f t="shared" si="486"/>
        <v/>
      </c>
      <c r="FO986" s="116" t="str">
        <f t="shared" si="487"/>
        <v/>
      </c>
      <c r="FP986" s="116" t="str">
        <f t="shared" si="488"/>
        <v/>
      </c>
      <c r="FQ986" s="116" t="str">
        <f t="shared" si="489"/>
        <v/>
      </c>
      <c r="FR986" s="116" t="str">
        <f t="shared" si="490"/>
        <v/>
      </c>
      <c r="FS986" s="116" t="str">
        <f t="shared" si="491"/>
        <v/>
      </c>
      <c r="FT986" s="116" t="str">
        <f t="shared" si="496"/>
        <v/>
      </c>
      <c r="FU986" s="116" t="str">
        <f t="shared" si="497"/>
        <v/>
      </c>
      <c r="FV986" s="116" t="str">
        <f t="shared" si="498"/>
        <v/>
      </c>
      <c r="FW986" s="116" t="str">
        <f t="shared" si="499"/>
        <v/>
      </c>
      <c r="FX986" s="116" t="str">
        <f t="shared" si="500"/>
        <v/>
      </c>
      <c r="FY986" s="116" t="str">
        <f t="shared" si="501"/>
        <v/>
      </c>
      <c r="FZ986" s="116" t="str">
        <f t="shared" si="502"/>
        <v/>
      </c>
      <c r="GA986" s="116" t="str">
        <f t="shared" si="503"/>
        <v/>
      </c>
      <c r="GB986" s="116" t="str">
        <f t="shared" si="504"/>
        <v/>
      </c>
      <c r="GC986" s="116" t="str">
        <f t="shared" si="505"/>
        <v/>
      </c>
      <c r="GD986" s="116" t="str">
        <f t="shared" si="506"/>
        <v/>
      </c>
      <c r="GE986" s="116" t="str">
        <f t="shared" si="507"/>
        <v/>
      </c>
    </row>
    <row r="987" spans="164:187" ht="16.5" x14ac:dyDescent="0.2">
      <c r="FH987" s="116">
        <v>982</v>
      </c>
      <c r="FI987" s="116">
        <f t="shared" si="492"/>
        <v>19</v>
      </c>
      <c r="FJ987" s="116">
        <f t="shared" si="485"/>
        <v>13</v>
      </c>
      <c r="FK987" s="116" t="str">
        <f t="shared" si="493"/>
        <v>西方龙专属武器-魂珠-3 1级</v>
      </c>
      <c r="FL987" s="116">
        <f t="shared" si="494"/>
        <v>3</v>
      </c>
      <c r="FM987" s="116">
        <f t="shared" si="495"/>
        <v>1</v>
      </c>
      <c r="FN987" s="116" t="str">
        <f t="shared" si="486"/>
        <v>金币</v>
      </c>
      <c r="FO987" s="116">
        <f t="shared" si="487"/>
        <v>3000</v>
      </c>
      <c r="FP987" s="116" t="str">
        <f t="shared" si="488"/>
        <v>专属强化石1</v>
      </c>
      <c r="FQ987" s="116">
        <f t="shared" si="489"/>
        <v>4</v>
      </c>
      <c r="FR987" s="116" t="str">
        <f t="shared" si="490"/>
        <v>专属强化石2</v>
      </c>
      <c r="FS987" s="116">
        <f t="shared" si="491"/>
        <v>2</v>
      </c>
      <c r="FT987" s="116">
        <f t="shared" si="496"/>
        <v>0.23</v>
      </c>
      <c r="FU987" s="116">
        <f t="shared" si="497"/>
        <v>1</v>
      </c>
      <c r="FV987" s="116">
        <f t="shared" si="498"/>
        <v>6</v>
      </c>
      <c r="FW987" s="116">
        <f t="shared" si="499"/>
        <v>0</v>
      </c>
      <c r="FX987" s="116">
        <f t="shared" si="500"/>
        <v>1</v>
      </c>
      <c r="FY987" s="116">
        <f t="shared" si="501"/>
        <v>2</v>
      </c>
      <c r="FZ987" s="116">
        <f t="shared" si="502"/>
        <v>0.1158</v>
      </c>
      <c r="GA987" s="116">
        <f t="shared" si="503"/>
        <v>1</v>
      </c>
      <c r="GB987" s="116">
        <f t="shared" si="504"/>
        <v>3</v>
      </c>
      <c r="GC987" s="116">
        <f t="shared" si="505"/>
        <v>0.46329999999999999</v>
      </c>
      <c r="GD987" s="116">
        <f t="shared" si="506"/>
        <v>1</v>
      </c>
      <c r="GE987" s="116">
        <f t="shared" si="507"/>
        <v>6</v>
      </c>
    </row>
    <row r="988" spans="164:187" ht="16.5" x14ac:dyDescent="0.2">
      <c r="FH988" s="116">
        <v>983</v>
      </c>
      <c r="FI988" s="116">
        <f t="shared" si="492"/>
        <v>20</v>
      </c>
      <c r="FJ988" s="116">
        <f t="shared" si="485"/>
        <v>13</v>
      </c>
      <c r="FK988" s="116" t="str">
        <f t="shared" si="493"/>
        <v>西方龙专属武器-魂珠-3 2级</v>
      </c>
      <c r="FL988" s="116">
        <f t="shared" si="494"/>
        <v>3</v>
      </c>
      <c r="FM988" s="116">
        <f t="shared" si="495"/>
        <v>2</v>
      </c>
      <c r="FN988" s="116" t="str">
        <f t="shared" si="486"/>
        <v>金币</v>
      </c>
      <c r="FO988" s="116">
        <f t="shared" si="487"/>
        <v>4000</v>
      </c>
      <c r="FP988" s="116" t="str">
        <f t="shared" si="488"/>
        <v>专属强化石1</v>
      </c>
      <c r="FQ988" s="116">
        <f t="shared" si="489"/>
        <v>4</v>
      </c>
      <c r="FR988" s="116" t="str">
        <f t="shared" si="490"/>
        <v>专属强化石2</v>
      </c>
      <c r="FS988" s="116">
        <f t="shared" si="491"/>
        <v>2</v>
      </c>
      <c r="FT988" s="116">
        <f t="shared" si="496"/>
        <v>0.12</v>
      </c>
      <c r="FU988" s="116">
        <f t="shared" si="497"/>
        <v>1</v>
      </c>
      <c r="FV988" s="116">
        <f t="shared" si="498"/>
        <v>13</v>
      </c>
      <c r="FW988" s="116">
        <f t="shared" si="499"/>
        <v>0</v>
      </c>
      <c r="FX988" s="116">
        <f t="shared" si="500"/>
        <v>1</v>
      </c>
      <c r="FY988" s="116">
        <f t="shared" si="501"/>
        <v>3</v>
      </c>
      <c r="FZ988" s="116">
        <f t="shared" si="502"/>
        <v>5.79E-2</v>
      </c>
      <c r="GA988" s="116">
        <f t="shared" si="503"/>
        <v>1</v>
      </c>
      <c r="GB988" s="116">
        <f t="shared" si="504"/>
        <v>6</v>
      </c>
      <c r="GC988" s="116">
        <f t="shared" si="505"/>
        <v>0.23169999999999999</v>
      </c>
      <c r="GD988" s="116">
        <f t="shared" si="506"/>
        <v>1</v>
      </c>
      <c r="GE988" s="116">
        <f t="shared" si="507"/>
        <v>13</v>
      </c>
    </row>
    <row r="989" spans="164:187" ht="16.5" x14ac:dyDescent="0.2">
      <c r="FH989" s="116">
        <v>984</v>
      </c>
      <c r="FI989" s="116">
        <f t="shared" si="492"/>
        <v>21</v>
      </c>
      <c r="FJ989" s="116">
        <f t="shared" si="485"/>
        <v>13</v>
      </c>
      <c r="FK989" s="116" t="str">
        <f t="shared" si="493"/>
        <v>西方龙专属武器-魂珠-3 3级</v>
      </c>
      <c r="FL989" s="116">
        <f t="shared" si="494"/>
        <v>3</v>
      </c>
      <c r="FM989" s="116">
        <f t="shared" si="495"/>
        <v>3</v>
      </c>
      <c r="FN989" s="116" t="str">
        <f t="shared" si="486"/>
        <v>金币</v>
      </c>
      <c r="FO989" s="116">
        <f t="shared" si="487"/>
        <v>5000</v>
      </c>
      <c r="FP989" s="116" t="str">
        <f t="shared" si="488"/>
        <v>专属强化石1</v>
      </c>
      <c r="FQ989" s="116">
        <f t="shared" si="489"/>
        <v>6</v>
      </c>
      <c r="FR989" s="116" t="str">
        <f t="shared" si="490"/>
        <v>专属强化石2</v>
      </c>
      <c r="FS989" s="116">
        <f t="shared" si="491"/>
        <v>3</v>
      </c>
      <c r="FT989" s="116">
        <f t="shared" si="496"/>
        <v>0.12</v>
      </c>
      <c r="FU989" s="116">
        <f t="shared" si="497"/>
        <v>1</v>
      </c>
      <c r="FV989" s="116">
        <f t="shared" si="498"/>
        <v>13</v>
      </c>
      <c r="FW989" s="116">
        <f t="shared" si="499"/>
        <v>0</v>
      </c>
      <c r="FX989" s="116">
        <f t="shared" si="500"/>
        <v>1</v>
      </c>
      <c r="FY989" s="116">
        <f t="shared" si="501"/>
        <v>3</v>
      </c>
      <c r="FZ989" s="116">
        <f t="shared" si="502"/>
        <v>5.79E-2</v>
      </c>
      <c r="GA989" s="116">
        <f t="shared" si="503"/>
        <v>1</v>
      </c>
      <c r="GB989" s="116">
        <f t="shared" si="504"/>
        <v>6</v>
      </c>
      <c r="GC989" s="116">
        <f t="shared" si="505"/>
        <v>0.23169999999999999</v>
      </c>
      <c r="GD989" s="116">
        <f t="shared" si="506"/>
        <v>1</v>
      </c>
      <c r="GE989" s="116">
        <f t="shared" si="507"/>
        <v>13</v>
      </c>
    </row>
    <row r="990" spans="164:187" ht="16.5" x14ac:dyDescent="0.2">
      <c r="FH990" s="116">
        <v>985</v>
      </c>
      <c r="FI990" s="116">
        <f t="shared" si="492"/>
        <v>22</v>
      </c>
      <c r="FJ990" s="116">
        <f t="shared" si="485"/>
        <v>13</v>
      </c>
      <c r="FK990" s="116" t="str">
        <f t="shared" si="493"/>
        <v>西方龙专属武器-魂珠-3 4级</v>
      </c>
      <c r="FL990" s="116">
        <f t="shared" si="494"/>
        <v>3</v>
      </c>
      <c r="FM990" s="116">
        <f t="shared" si="495"/>
        <v>4</v>
      </c>
      <c r="FN990" s="116" t="str">
        <f t="shared" si="486"/>
        <v>金币</v>
      </c>
      <c r="FO990" s="116">
        <f t="shared" si="487"/>
        <v>6000</v>
      </c>
      <c r="FP990" s="116" t="str">
        <f t="shared" si="488"/>
        <v>专属强化石1</v>
      </c>
      <c r="FQ990" s="116">
        <f t="shared" si="489"/>
        <v>6</v>
      </c>
      <c r="FR990" s="116" t="str">
        <f t="shared" si="490"/>
        <v>专属强化石2</v>
      </c>
      <c r="FS990" s="116">
        <f t="shared" si="491"/>
        <v>3</v>
      </c>
      <c r="FT990" s="116">
        <f t="shared" si="496"/>
        <v>7.0000000000000007E-2</v>
      </c>
      <c r="FU990" s="116">
        <f t="shared" si="497"/>
        <v>1</v>
      </c>
      <c r="FV990" s="116">
        <f t="shared" si="498"/>
        <v>22</v>
      </c>
      <c r="FW990" s="116">
        <f t="shared" si="499"/>
        <v>0</v>
      </c>
      <c r="FX990" s="116">
        <f t="shared" si="500"/>
        <v>1</v>
      </c>
      <c r="FY990" s="116">
        <f t="shared" si="501"/>
        <v>5</v>
      </c>
      <c r="FZ990" s="116">
        <f t="shared" si="502"/>
        <v>3.4700000000000002E-2</v>
      </c>
      <c r="GA990" s="116">
        <f t="shared" si="503"/>
        <v>1</v>
      </c>
      <c r="GB990" s="116">
        <f t="shared" si="504"/>
        <v>10</v>
      </c>
      <c r="GC990" s="116">
        <f t="shared" si="505"/>
        <v>0.13900000000000001</v>
      </c>
      <c r="GD990" s="116">
        <f t="shared" si="506"/>
        <v>1</v>
      </c>
      <c r="GE990" s="116">
        <f t="shared" si="507"/>
        <v>22</v>
      </c>
    </row>
    <row r="991" spans="164:187" ht="16.5" x14ac:dyDescent="0.2">
      <c r="FH991" s="116">
        <v>986</v>
      </c>
      <c r="FI991" s="116">
        <f t="shared" si="492"/>
        <v>23</v>
      </c>
      <c r="FJ991" s="116">
        <f t="shared" si="485"/>
        <v>13</v>
      </c>
      <c r="FK991" s="116" t="str">
        <f t="shared" si="493"/>
        <v>西方龙专属武器-魂珠-3 5级</v>
      </c>
      <c r="FL991" s="116">
        <f t="shared" si="494"/>
        <v>3</v>
      </c>
      <c r="FM991" s="116">
        <f t="shared" si="495"/>
        <v>5</v>
      </c>
      <c r="FN991" s="116" t="str">
        <f t="shared" si="486"/>
        <v>金币</v>
      </c>
      <c r="FO991" s="116">
        <f t="shared" si="487"/>
        <v>7000</v>
      </c>
      <c r="FP991" s="116" t="str">
        <f t="shared" si="488"/>
        <v>专属强化石1</v>
      </c>
      <c r="FQ991" s="116">
        <f t="shared" si="489"/>
        <v>8</v>
      </c>
      <c r="FR991" s="116" t="str">
        <f t="shared" si="490"/>
        <v>专属强化石2</v>
      </c>
      <c r="FS991" s="116">
        <f t="shared" si="491"/>
        <v>4</v>
      </c>
      <c r="FT991" s="116">
        <f t="shared" si="496"/>
        <v>0.06</v>
      </c>
      <c r="FU991" s="116">
        <f t="shared" si="497"/>
        <v>1</v>
      </c>
      <c r="FV991" s="116">
        <f t="shared" si="498"/>
        <v>26</v>
      </c>
      <c r="FW991" s="116">
        <f t="shared" si="499"/>
        <v>0</v>
      </c>
      <c r="FX991" s="116">
        <f t="shared" si="500"/>
        <v>1</v>
      </c>
      <c r="FY991" s="116">
        <f t="shared" si="501"/>
        <v>6</v>
      </c>
      <c r="FZ991" s="116">
        <f t="shared" si="502"/>
        <v>2.9000000000000001E-2</v>
      </c>
      <c r="GA991" s="116">
        <f t="shared" si="503"/>
        <v>1</v>
      </c>
      <c r="GB991" s="116">
        <f t="shared" si="504"/>
        <v>12</v>
      </c>
      <c r="GC991" s="116">
        <f t="shared" si="505"/>
        <v>0.1158</v>
      </c>
      <c r="GD991" s="116">
        <f t="shared" si="506"/>
        <v>1</v>
      </c>
      <c r="GE991" s="116">
        <f t="shared" si="507"/>
        <v>26</v>
      </c>
    </row>
    <row r="992" spans="164:187" ht="16.5" x14ac:dyDescent="0.2">
      <c r="FH992" s="116">
        <v>987</v>
      </c>
      <c r="FI992" s="116">
        <f t="shared" si="492"/>
        <v>24</v>
      </c>
      <c r="FJ992" s="116">
        <f t="shared" si="485"/>
        <v>13</v>
      </c>
      <c r="FK992" s="116" t="str">
        <f t="shared" si="493"/>
        <v>西方龙专属武器-魂珠-3 6级</v>
      </c>
      <c r="FL992" s="116">
        <f t="shared" si="494"/>
        <v>3</v>
      </c>
      <c r="FM992" s="116">
        <f t="shared" si="495"/>
        <v>6</v>
      </c>
      <c r="FN992" s="116" t="str">
        <f t="shared" si="486"/>
        <v>金币</v>
      </c>
      <c r="FO992" s="116">
        <f t="shared" si="487"/>
        <v>8000</v>
      </c>
      <c r="FP992" s="116" t="str">
        <f t="shared" si="488"/>
        <v>专属强化石1</v>
      </c>
      <c r="FQ992" s="116">
        <f t="shared" si="489"/>
        <v>10</v>
      </c>
      <c r="FR992" s="116" t="str">
        <f t="shared" si="490"/>
        <v>专属强化石2</v>
      </c>
      <c r="FS992" s="116">
        <f t="shared" si="491"/>
        <v>5</v>
      </c>
      <c r="FT992" s="116">
        <f t="shared" si="496"/>
        <v>0.04</v>
      </c>
      <c r="FU992" s="116">
        <f t="shared" si="497"/>
        <v>1</v>
      </c>
      <c r="FV992" s="116">
        <f t="shared" si="498"/>
        <v>34</v>
      </c>
      <c r="FW992" s="116">
        <f t="shared" si="499"/>
        <v>0</v>
      </c>
      <c r="FX992" s="116">
        <f t="shared" si="500"/>
        <v>1</v>
      </c>
      <c r="FY992" s="116">
        <f t="shared" si="501"/>
        <v>8</v>
      </c>
      <c r="FZ992" s="116">
        <f t="shared" si="502"/>
        <v>2.23E-2</v>
      </c>
      <c r="GA992" s="116">
        <f t="shared" si="503"/>
        <v>1</v>
      </c>
      <c r="GB992" s="116">
        <f t="shared" si="504"/>
        <v>16</v>
      </c>
      <c r="GC992" s="116">
        <f t="shared" si="505"/>
        <v>8.9099999999999999E-2</v>
      </c>
      <c r="GD992" s="116">
        <f t="shared" si="506"/>
        <v>1</v>
      </c>
      <c r="GE992" s="116">
        <f t="shared" si="507"/>
        <v>34</v>
      </c>
    </row>
    <row r="993" spans="164:187" ht="16.5" x14ac:dyDescent="0.2">
      <c r="FH993" s="116">
        <v>988</v>
      </c>
      <c r="FI993" s="116">
        <f t="shared" si="492"/>
        <v>25</v>
      </c>
      <c r="FJ993" s="116">
        <f t="shared" si="485"/>
        <v>13</v>
      </c>
      <c r="FK993" s="116" t="str">
        <f t="shared" si="493"/>
        <v>西方龙专属武器-魂珠-3 7级</v>
      </c>
      <c r="FL993" s="116">
        <f t="shared" si="494"/>
        <v>3</v>
      </c>
      <c r="FM993" s="116">
        <f t="shared" si="495"/>
        <v>7</v>
      </c>
      <c r="FN993" s="116" t="str">
        <f t="shared" si="486"/>
        <v>金币</v>
      </c>
      <c r="FO993" s="116">
        <f t="shared" si="487"/>
        <v>9000</v>
      </c>
      <c r="FP993" s="116" t="str">
        <f t="shared" si="488"/>
        <v>专属强化石1</v>
      </c>
      <c r="FQ993" s="116">
        <f t="shared" si="489"/>
        <v>12</v>
      </c>
      <c r="FR993" s="116" t="str">
        <f t="shared" si="490"/>
        <v>专属强化石2</v>
      </c>
      <c r="FS993" s="116">
        <f t="shared" si="491"/>
        <v>6</v>
      </c>
      <c r="FT993" s="116">
        <f t="shared" si="496"/>
        <v>0.03</v>
      </c>
      <c r="FU993" s="116">
        <f t="shared" si="497"/>
        <v>1</v>
      </c>
      <c r="FV993" s="116">
        <f t="shared" si="498"/>
        <v>45</v>
      </c>
      <c r="FW993" s="116">
        <f t="shared" si="499"/>
        <v>0</v>
      </c>
      <c r="FX993" s="116">
        <f t="shared" si="500"/>
        <v>1</v>
      </c>
      <c r="FY993" s="116">
        <f t="shared" si="501"/>
        <v>11</v>
      </c>
      <c r="FZ993" s="116">
        <f t="shared" si="502"/>
        <v>1.6500000000000001E-2</v>
      </c>
      <c r="GA993" s="116">
        <f t="shared" si="503"/>
        <v>1</v>
      </c>
      <c r="GB993" s="116">
        <f t="shared" si="504"/>
        <v>21</v>
      </c>
      <c r="GC993" s="116">
        <f t="shared" si="505"/>
        <v>6.6199999999999995E-2</v>
      </c>
      <c r="GD993" s="116">
        <f t="shared" si="506"/>
        <v>1</v>
      </c>
      <c r="GE993" s="116">
        <f t="shared" si="507"/>
        <v>45</v>
      </c>
    </row>
    <row r="994" spans="164:187" ht="16.5" x14ac:dyDescent="0.2">
      <c r="FH994" s="116">
        <v>989</v>
      </c>
      <c r="FI994" s="116">
        <f t="shared" si="492"/>
        <v>26</v>
      </c>
      <c r="FJ994" s="116">
        <f t="shared" si="485"/>
        <v>13</v>
      </c>
      <c r="FK994" s="116" t="str">
        <f t="shared" si="493"/>
        <v>西方龙专属武器-魂珠-3 8级</v>
      </c>
      <c r="FL994" s="116">
        <f t="shared" si="494"/>
        <v>3</v>
      </c>
      <c r="FM994" s="116">
        <f t="shared" si="495"/>
        <v>8</v>
      </c>
      <c r="FN994" s="116" t="str">
        <f t="shared" si="486"/>
        <v>金币</v>
      </c>
      <c r="FO994" s="116">
        <f t="shared" si="487"/>
        <v>10000</v>
      </c>
      <c r="FP994" s="116" t="str">
        <f t="shared" si="488"/>
        <v>专属强化石1</v>
      </c>
      <c r="FQ994" s="116">
        <f t="shared" si="489"/>
        <v>16</v>
      </c>
      <c r="FR994" s="116" t="str">
        <f t="shared" si="490"/>
        <v>专属强化石2</v>
      </c>
      <c r="FS994" s="116">
        <f t="shared" si="491"/>
        <v>8</v>
      </c>
      <c r="FT994" s="116">
        <f t="shared" si="496"/>
        <v>0.03</v>
      </c>
      <c r="FU994" s="116">
        <f t="shared" si="497"/>
        <v>1</v>
      </c>
      <c r="FV994" s="116">
        <f t="shared" si="498"/>
        <v>55</v>
      </c>
      <c r="FW994" s="116">
        <f t="shared" si="499"/>
        <v>0</v>
      </c>
      <c r="FX994" s="116">
        <f t="shared" si="500"/>
        <v>1</v>
      </c>
      <c r="FY994" s="116">
        <f t="shared" si="501"/>
        <v>13</v>
      </c>
      <c r="FZ994" s="116">
        <f t="shared" si="502"/>
        <v>1.3599999999999999E-2</v>
      </c>
      <c r="GA994" s="116">
        <f t="shared" si="503"/>
        <v>1</v>
      </c>
      <c r="GB994" s="116">
        <f t="shared" si="504"/>
        <v>26</v>
      </c>
      <c r="GC994" s="116">
        <f t="shared" si="505"/>
        <v>5.45E-2</v>
      </c>
      <c r="GD994" s="116">
        <f t="shared" si="506"/>
        <v>1</v>
      </c>
      <c r="GE994" s="116">
        <f t="shared" si="507"/>
        <v>55</v>
      </c>
    </row>
    <row r="995" spans="164:187" ht="16.5" x14ac:dyDescent="0.2">
      <c r="FH995" s="116">
        <v>990</v>
      </c>
      <c r="FI995" s="116">
        <f t="shared" si="492"/>
        <v>27</v>
      </c>
      <c r="FJ995" s="116">
        <f t="shared" si="485"/>
        <v>13</v>
      </c>
      <c r="FK995" s="116" t="str">
        <f t="shared" si="493"/>
        <v>西方龙专属武器-魂珠-3 9级</v>
      </c>
      <c r="FL995" s="116">
        <f t="shared" si="494"/>
        <v>3</v>
      </c>
      <c r="FM995" s="116">
        <f t="shared" si="495"/>
        <v>9</v>
      </c>
      <c r="FN995" s="116" t="str">
        <f t="shared" si="486"/>
        <v>金币</v>
      </c>
      <c r="FO995" s="116">
        <f t="shared" si="487"/>
        <v>11000</v>
      </c>
      <c r="FP995" s="116" t="str">
        <f t="shared" si="488"/>
        <v>专属强化石1</v>
      </c>
      <c r="FQ995" s="116">
        <f t="shared" si="489"/>
        <v>20</v>
      </c>
      <c r="FR995" s="116" t="str">
        <f t="shared" si="490"/>
        <v>专属强化石2</v>
      </c>
      <c r="FS995" s="116">
        <f t="shared" si="491"/>
        <v>10</v>
      </c>
      <c r="FT995" s="116">
        <f t="shared" si="496"/>
        <v>0.02</v>
      </c>
      <c r="FU995" s="116">
        <f t="shared" si="497"/>
        <v>1</v>
      </c>
      <c r="FV995" s="116">
        <f t="shared" si="498"/>
        <v>71</v>
      </c>
      <c r="FW995" s="116">
        <f t="shared" si="499"/>
        <v>0</v>
      </c>
      <c r="FX995" s="116">
        <f t="shared" si="500"/>
        <v>1</v>
      </c>
      <c r="FY995" s="116">
        <f t="shared" si="501"/>
        <v>17</v>
      </c>
      <c r="FZ995" s="116">
        <f t="shared" si="502"/>
        <v>1.0500000000000001E-2</v>
      </c>
      <c r="GA995" s="116">
        <f t="shared" si="503"/>
        <v>1</v>
      </c>
      <c r="GB995" s="116">
        <f t="shared" si="504"/>
        <v>33</v>
      </c>
      <c r="GC995" s="116">
        <f t="shared" si="505"/>
        <v>4.2099999999999999E-2</v>
      </c>
      <c r="GD995" s="116">
        <f t="shared" si="506"/>
        <v>1</v>
      </c>
      <c r="GE995" s="116">
        <f t="shared" si="507"/>
        <v>71</v>
      </c>
    </row>
    <row r="996" spans="164:187" ht="16.5" x14ac:dyDescent="0.2">
      <c r="FH996" s="116">
        <v>991</v>
      </c>
      <c r="FI996" s="116">
        <f t="shared" si="492"/>
        <v>0</v>
      </c>
      <c r="FJ996" s="116">
        <f t="shared" si="485"/>
        <v>13</v>
      </c>
      <c r="FK996" s="116" t="str">
        <f t="shared" si="493"/>
        <v>西方龙专属武器-魂珠-4 0级</v>
      </c>
      <c r="FL996" s="116">
        <f t="shared" si="494"/>
        <v>4</v>
      </c>
      <c r="FM996" s="116">
        <f t="shared" si="495"/>
        <v>0</v>
      </c>
      <c r="FN996" s="116" t="str">
        <f t="shared" si="486"/>
        <v/>
      </c>
      <c r="FO996" s="116" t="str">
        <f t="shared" si="487"/>
        <v/>
      </c>
      <c r="FP996" s="116" t="str">
        <f t="shared" si="488"/>
        <v/>
      </c>
      <c r="FQ996" s="116" t="str">
        <f t="shared" si="489"/>
        <v/>
      </c>
      <c r="FR996" s="116" t="str">
        <f t="shared" si="490"/>
        <v/>
      </c>
      <c r="FS996" s="116" t="str">
        <f t="shared" si="491"/>
        <v/>
      </c>
      <c r="FT996" s="116" t="str">
        <f t="shared" si="496"/>
        <v/>
      </c>
      <c r="FU996" s="116" t="str">
        <f t="shared" si="497"/>
        <v/>
      </c>
      <c r="FV996" s="116" t="str">
        <f t="shared" si="498"/>
        <v/>
      </c>
      <c r="FW996" s="116" t="str">
        <f t="shared" si="499"/>
        <v/>
      </c>
      <c r="FX996" s="116" t="str">
        <f t="shared" si="500"/>
        <v/>
      </c>
      <c r="FY996" s="116" t="str">
        <f t="shared" si="501"/>
        <v/>
      </c>
      <c r="FZ996" s="116" t="str">
        <f t="shared" si="502"/>
        <v/>
      </c>
      <c r="GA996" s="116" t="str">
        <f t="shared" si="503"/>
        <v/>
      </c>
      <c r="GB996" s="116" t="str">
        <f t="shared" si="504"/>
        <v/>
      </c>
      <c r="GC996" s="116" t="str">
        <f t="shared" si="505"/>
        <v/>
      </c>
      <c r="GD996" s="116" t="str">
        <f t="shared" si="506"/>
        <v/>
      </c>
      <c r="GE996" s="116" t="str">
        <f t="shared" si="507"/>
        <v/>
      </c>
    </row>
    <row r="997" spans="164:187" ht="16.5" x14ac:dyDescent="0.2">
      <c r="FH997" s="116">
        <v>992</v>
      </c>
      <c r="FI997" s="116">
        <f t="shared" si="492"/>
        <v>28</v>
      </c>
      <c r="FJ997" s="116">
        <f t="shared" si="485"/>
        <v>13</v>
      </c>
      <c r="FK997" s="116" t="str">
        <f t="shared" si="493"/>
        <v>西方龙专属武器-魂珠-4 1级</v>
      </c>
      <c r="FL997" s="116">
        <f t="shared" si="494"/>
        <v>4</v>
      </c>
      <c r="FM997" s="116">
        <f t="shared" si="495"/>
        <v>1</v>
      </c>
      <c r="FN997" s="116" t="str">
        <f t="shared" si="486"/>
        <v>金币</v>
      </c>
      <c r="FO997" s="116">
        <f t="shared" si="487"/>
        <v>4000</v>
      </c>
      <c r="FP997" s="116" t="str">
        <f t="shared" si="488"/>
        <v>专属强化石2</v>
      </c>
      <c r="FQ997" s="116">
        <f t="shared" si="489"/>
        <v>3</v>
      </c>
      <c r="FR997" s="116" t="str">
        <f t="shared" si="490"/>
        <v>专属强化石3</v>
      </c>
      <c r="FS997" s="116">
        <f t="shared" si="491"/>
        <v>1</v>
      </c>
      <c r="FT997" s="116">
        <f t="shared" si="496"/>
        <v>0.19</v>
      </c>
      <c r="FU997" s="116">
        <f t="shared" si="497"/>
        <v>1</v>
      </c>
      <c r="FV997" s="116">
        <f t="shared" si="498"/>
        <v>8</v>
      </c>
      <c r="FW997" s="116">
        <f t="shared" si="499"/>
        <v>0</v>
      </c>
      <c r="FX997" s="116">
        <f t="shared" si="500"/>
        <v>1</v>
      </c>
      <c r="FY997" s="116">
        <f t="shared" si="501"/>
        <v>2</v>
      </c>
      <c r="FZ997" s="116">
        <f t="shared" si="502"/>
        <v>9.2600000000000002E-2</v>
      </c>
      <c r="GA997" s="116">
        <f t="shared" si="503"/>
        <v>1</v>
      </c>
      <c r="GB997" s="116">
        <f t="shared" si="504"/>
        <v>4</v>
      </c>
      <c r="GC997" s="116">
        <f t="shared" si="505"/>
        <v>0.37019999999999997</v>
      </c>
      <c r="GD997" s="116">
        <f t="shared" si="506"/>
        <v>1</v>
      </c>
      <c r="GE997" s="116">
        <f t="shared" si="507"/>
        <v>8</v>
      </c>
    </row>
    <row r="998" spans="164:187" ht="16.5" x14ac:dyDescent="0.2">
      <c r="FH998" s="116">
        <v>993</v>
      </c>
      <c r="FI998" s="116">
        <f t="shared" si="492"/>
        <v>29</v>
      </c>
      <c r="FJ998" s="116">
        <f t="shared" si="485"/>
        <v>13</v>
      </c>
      <c r="FK998" s="116" t="str">
        <f t="shared" si="493"/>
        <v>西方龙专属武器-魂珠-4 2级</v>
      </c>
      <c r="FL998" s="116">
        <f t="shared" si="494"/>
        <v>4</v>
      </c>
      <c r="FM998" s="116">
        <f t="shared" si="495"/>
        <v>2</v>
      </c>
      <c r="FN998" s="116" t="str">
        <f t="shared" si="486"/>
        <v>金币</v>
      </c>
      <c r="FO998" s="116">
        <f t="shared" si="487"/>
        <v>5000</v>
      </c>
      <c r="FP998" s="116" t="str">
        <f t="shared" si="488"/>
        <v>专属强化石2</v>
      </c>
      <c r="FQ998" s="116">
        <f t="shared" si="489"/>
        <v>3</v>
      </c>
      <c r="FR998" s="116" t="str">
        <f t="shared" si="490"/>
        <v>专属强化石3</v>
      </c>
      <c r="FS998" s="116">
        <f t="shared" si="491"/>
        <v>1</v>
      </c>
      <c r="FT998" s="116">
        <f t="shared" si="496"/>
        <v>0.09</v>
      </c>
      <c r="FU998" s="116">
        <f t="shared" si="497"/>
        <v>1</v>
      </c>
      <c r="FV998" s="116">
        <f t="shared" si="498"/>
        <v>16</v>
      </c>
      <c r="FW998" s="116">
        <f t="shared" si="499"/>
        <v>0</v>
      </c>
      <c r="FX998" s="116">
        <f t="shared" si="500"/>
        <v>1</v>
      </c>
      <c r="FY998" s="116">
        <f t="shared" si="501"/>
        <v>4</v>
      </c>
      <c r="FZ998" s="116">
        <f t="shared" si="502"/>
        <v>4.6300000000000001E-2</v>
      </c>
      <c r="GA998" s="116">
        <f t="shared" si="503"/>
        <v>1</v>
      </c>
      <c r="GB998" s="116">
        <f t="shared" si="504"/>
        <v>8</v>
      </c>
      <c r="GC998" s="116">
        <f t="shared" si="505"/>
        <v>0.18509999999999999</v>
      </c>
      <c r="GD998" s="116">
        <f t="shared" si="506"/>
        <v>1</v>
      </c>
      <c r="GE998" s="116">
        <f t="shared" si="507"/>
        <v>16</v>
      </c>
    </row>
    <row r="999" spans="164:187" ht="16.5" x14ac:dyDescent="0.2">
      <c r="FH999" s="116">
        <v>994</v>
      </c>
      <c r="FI999" s="116">
        <f t="shared" si="492"/>
        <v>30</v>
      </c>
      <c r="FJ999" s="116">
        <f t="shared" si="485"/>
        <v>13</v>
      </c>
      <c r="FK999" s="116" t="str">
        <f t="shared" si="493"/>
        <v>西方龙专属武器-魂珠-4 3级</v>
      </c>
      <c r="FL999" s="116">
        <f t="shared" si="494"/>
        <v>4</v>
      </c>
      <c r="FM999" s="116">
        <f t="shared" si="495"/>
        <v>3</v>
      </c>
      <c r="FN999" s="116" t="str">
        <f t="shared" si="486"/>
        <v>金币</v>
      </c>
      <c r="FO999" s="116">
        <f t="shared" si="487"/>
        <v>6000</v>
      </c>
      <c r="FP999" s="116" t="str">
        <f t="shared" si="488"/>
        <v>专属强化石2</v>
      </c>
      <c r="FQ999" s="116">
        <f t="shared" si="489"/>
        <v>3</v>
      </c>
      <c r="FR999" s="116" t="str">
        <f t="shared" si="490"/>
        <v>专属强化石3</v>
      </c>
      <c r="FS999" s="116">
        <f t="shared" si="491"/>
        <v>1</v>
      </c>
      <c r="FT999" s="116">
        <f t="shared" si="496"/>
        <v>0.06</v>
      </c>
      <c r="FU999" s="116">
        <f t="shared" si="497"/>
        <v>1</v>
      </c>
      <c r="FV999" s="116">
        <f t="shared" si="498"/>
        <v>24</v>
      </c>
      <c r="FW999" s="116">
        <f t="shared" si="499"/>
        <v>0</v>
      </c>
      <c r="FX999" s="116">
        <f t="shared" si="500"/>
        <v>1</v>
      </c>
      <c r="FY999" s="116">
        <f t="shared" si="501"/>
        <v>6</v>
      </c>
      <c r="FZ999" s="116">
        <f t="shared" si="502"/>
        <v>3.09E-2</v>
      </c>
      <c r="GA999" s="116">
        <f t="shared" si="503"/>
        <v>1</v>
      </c>
      <c r="GB999" s="116">
        <f t="shared" si="504"/>
        <v>11</v>
      </c>
      <c r="GC999" s="116">
        <f t="shared" si="505"/>
        <v>0.1234</v>
      </c>
      <c r="GD999" s="116">
        <f t="shared" si="506"/>
        <v>1</v>
      </c>
      <c r="GE999" s="116">
        <f t="shared" si="507"/>
        <v>24</v>
      </c>
    </row>
    <row r="1000" spans="164:187" ht="16.5" x14ac:dyDescent="0.2">
      <c r="FH1000" s="116">
        <v>995</v>
      </c>
      <c r="FI1000" s="116">
        <f t="shared" si="492"/>
        <v>31</v>
      </c>
      <c r="FJ1000" s="116">
        <f t="shared" si="485"/>
        <v>13</v>
      </c>
      <c r="FK1000" s="116" t="str">
        <f t="shared" si="493"/>
        <v>西方龙专属武器-魂珠-4 4级</v>
      </c>
      <c r="FL1000" s="116">
        <f t="shared" si="494"/>
        <v>4</v>
      </c>
      <c r="FM1000" s="116">
        <f t="shared" si="495"/>
        <v>4</v>
      </c>
      <c r="FN1000" s="116" t="str">
        <f t="shared" si="486"/>
        <v>金币</v>
      </c>
      <c r="FO1000" s="116">
        <f t="shared" si="487"/>
        <v>7000</v>
      </c>
      <c r="FP1000" s="116" t="str">
        <f t="shared" si="488"/>
        <v>专属强化石2</v>
      </c>
      <c r="FQ1000" s="116">
        <f t="shared" si="489"/>
        <v>6</v>
      </c>
      <c r="FR1000" s="116" t="str">
        <f t="shared" si="490"/>
        <v>专属强化石3</v>
      </c>
      <c r="FS1000" s="116">
        <f t="shared" si="491"/>
        <v>2</v>
      </c>
      <c r="FT1000" s="116">
        <f t="shared" si="496"/>
        <v>7.0000000000000007E-2</v>
      </c>
      <c r="FU1000" s="116">
        <f t="shared" si="497"/>
        <v>1</v>
      </c>
      <c r="FV1000" s="116">
        <f t="shared" si="498"/>
        <v>20</v>
      </c>
      <c r="FW1000" s="116">
        <f t="shared" si="499"/>
        <v>0</v>
      </c>
      <c r="FX1000" s="116">
        <f t="shared" si="500"/>
        <v>1</v>
      </c>
      <c r="FY1000" s="116">
        <f t="shared" si="501"/>
        <v>5</v>
      </c>
      <c r="FZ1000" s="116">
        <f t="shared" si="502"/>
        <v>3.6999999999999998E-2</v>
      </c>
      <c r="GA1000" s="116">
        <f t="shared" si="503"/>
        <v>1</v>
      </c>
      <c r="GB1000" s="116">
        <f t="shared" si="504"/>
        <v>9</v>
      </c>
      <c r="GC1000" s="116">
        <f t="shared" si="505"/>
        <v>0.14810000000000001</v>
      </c>
      <c r="GD1000" s="116">
        <f t="shared" si="506"/>
        <v>1</v>
      </c>
      <c r="GE1000" s="116">
        <f t="shared" si="507"/>
        <v>20</v>
      </c>
    </row>
    <row r="1001" spans="164:187" ht="16.5" x14ac:dyDescent="0.2">
      <c r="FH1001" s="116">
        <v>996</v>
      </c>
      <c r="FI1001" s="116">
        <f t="shared" si="492"/>
        <v>32</v>
      </c>
      <c r="FJ1001" s="116">
        <f t="shared" si="485"/>
        <v>13</v>
      </c>
      <c r="FK1001" s="116" t="str">
        <f t="shared" si="493"/>
        <v>西方龙专属武器-魂珠-4 5级</v>
      </c>
      <c r="FL1001" s="116">
        <f t="shared" si="494"/>
        <v>4</v>
      </c>
      <c r="FM1001" s="116">
        <f t="shared" si="495"/>
        <v>5</v>
      </c>
      <c r="FN1001" s="116" t="str">
        <f t="shared" si="486"/>
        <v>金币</v>
      </c>
      <c r="FO1001" s="116">
        <f t="shared" si="487"/>
        <v>8000</v>
      </c>
      <c r="FP1001" s="116" t="str">
        <f t="shared" si="488"/>
        <v>专属强化石2</v>
      </c>
      <c r="FQ1001" s="116">
        <f t="shared" si="489"/>
        <v>6</v>
      </c>
      <c r="FR1001" s="116" t="str">
        <f t="shared" si="490"/>
        <v>专属强化石3</v>
      </c>
      <c r="FS1001" s="116">
        <f t="shared" si="491"/>
        <v>2</v>
      </c>
      <c r="FT1001" s="116">
        <f t="shared" si="496"/>
        <v>0.05</v>
      </c>
      <c r="FU1001" s="116">
        <f t="shared" si="497"/>
        <v>1</v>
      </c>
      <c r="FV1001" s="116">
        <f t="shared" si="498"/>
        <v>32</v>
      </c>
      <c r="FW1001" s="116">
        <f t="shared" si="499"/>
        <v>0</v>
      </c>
      <c r="FX1001" s="116">
        <f t="shared" si="500"/>
        <v>1</v>
      </c>
      <c r="FY1001" s="116">
        <f t="shared" si="501"/>
        <v>8</v>
      </c>
      <c r="FZ1001" s="116">
        <f t="shared" si="502"/>
        <v>2.3099999999999999E-2</v>
      </c>
      <c r="GA1001" s="116">
        <f t="shared" si="503"/>
        <v>1</v>
      </c>
      <c r="GB1001" s="116">
        <f t="shared" si="504"/>
        <v>15</v>
      </c>
      <c r="GC1001" s="116">
        <f t="shared" si="505"/>
        <v>9.2600000000000002E-2</v>
      </c>
      <c r="GD1001" s="116">
        <f t="shared" si="506"/>
        <v>1</v>
      </c>
      <c r="GE1001" s="116">
        <f t="shared" si="507"/>
        <v>32</v>
      </c>
    </row>
    <row r="1002" spans="164:187" ht="16.5" x14ac:dyDescent="0.2">
      <c r="FH1002" s="116">
        <v>997</v>
      </c>
      <c r="FI1002" s="116">
        <f t="shared" si="492"/>
        <v>33</v>
      </c>
      <c r="FJ1002" s="116">
        <f t="shared" si="485"/>
        <v>13</v>
      </c>
      <c r="FK1002" s="116" t="str">
        <f t="shared" si="493"/>
        <v>西方龙专属武器-魂珠-4 6级</v>
      </c>
      <c r="FL1002" s="116">
        <f t="shared" si="494"/>
        <v>4</v>
      </c>
      <c r="FM1002" s="116">
        <f t="shared" si="495"/>
        <v>6</v>
      </c>
      <c r="FN1002" s="116" t="str">
        <f t="shared" si="486"/>
        <v>金币</v>
      </c>
      <c r="FO1002" s="116">
        <f t="shared" si="487"/>
        <v>9000</v>
      </c>
      <c r="FP1002" s="116" t="str">
        <f t="shared" si="488"/>
        <v>专属强化石2</v>
      </c>
      <c r="FQ1002" s="116">
        <f t="shared" si="489"/>
        <v>6</v>
      </c>
      <c r="FR1002" s="116" t="str">
        <f t="shared" si="490"/>
        <v>专属强化石3</v>
      </c>
      <c r="FS1002" s="116">
        <f t="shared" si="491"/>
        <v>2</v>
      </c>
      <c r="FT1002" s="116">
        <f t="shared" si="496"/>
        <v>0.03</v>
      </c>
      <c r="FU1002" s="116">
        <f t="shared" si="497"/>
        <v>1</v>
      </c>
      <c r="FV1002" s="116">
        <f t="shared" si="498"/>
        <v>53</v>
      </c>
      <c r="FW1002" s="116">
        <f t="shared" si="499"/>
        <v>0</v>
      </c>
      <c r="FX1002" s="116">
        <f t="shared" si="500"/>
        <v>1</v>
      </c>
      <c r="FY1002" s="116">
        <f t="shared" si="501"/>
        <v>12</v>
      </c>
      <c r="FZ1002" s="116">
        <f t="shared" si="502"/>
        <v>1.4200000000000001E-2</v>
      </c>
      <c r="GA1002" s="116">
        <f t="shared" si="503"/>
        <v>1</v>
      </c>
      <c r="GB1002" s="116">
        <f t="shared" si="504"/>
        <v>25</v>
      </c>
      <c r="GC1002" s="116">
        <f t="shared" si="505"/>
        <v>5.7000000000000002E-2</v>
      </c>
      <c r="GD1002" s="116">
        <f t="shared" si="506"/>
        <v>1</v>
      </c>
      <c r="GE1002" s="116">
        <f t="shared" si="507"/>
        <v>53</v>
      </c>
    </row>
    <row r="1003" spans="164:187" ht="16.5" x14ac:dyDescent="0.2">
      <c r="FH1003" s="116">
        <v>998</v>
      </c>
      <c r="FI1003" s="116">
        <f t="shared" si="492"/>
        <v>34</v>
      </c>
      <c r="FJ1003" s="116">
        <f t="shared" si="485"/>
        <v>13</v>
      </c>
      <c r="FK1003" s="116" t="str">
        <f t="shared" si="493"/>
        <v>西方龙专属武器-魂珠-4 7级</v>
      </c>
      <c r="FL1003" s="116">
        <f t="shared" si="494"/>
        <v>4</v>
      </c>
      <c r="FM1003" s="116">
        <f t="shared" si="495"/>
        <v>7</v>
      </c>
      <c r="FN1003" s="116" t="str">
        <f t="shared" si="486"/>
        <v>金币</v>
      </c>
      <c r="FO1003" s="116">
        <f t="shared" si="487"/>
        <v>10000</v>
      </c>
      <c r="FP1003" s="116" t="str">
        <f t="shared" si="488"/>
        <v>专属强化石2</v>
      </c>
      <c r="FQ1003" s="116">
        <f t="shared" si="489"/>
        <v>10</v>
      </c>
      <c r="FR1003" s="116" t="str">
        <f t="shared" si="490"/>
        <v>专属强化石3</v>
      </c>
      <c r="FS1003" s="116">
        <f t="shared" si="491"/>
        <v>3</v>
      </c>
      <c r="FT1003" s="116">
        <f t="shared" si="496"/>
        <v>0.03</v>
      </c>
      <c r="FU1003" s="116">
        <f t="shared" si="497"/>
        <v>1</v>
      </c>
      <c r="FV1003" s="116">
        <f t="shared" si="498"/>
        <v>57</v>
      </c>
      <c r="FW1003" s="116">
        <f t="shared" si="499"/>
        <v>0</v>
      </c>
      <c r="FX1003" s="116">
        <f t="shared" si="500"/>
        <v>1</v>
      </c>
      <c r="FY1003" s="116">
        <f t="shared" si="501"/>
        <v>13</v>
      </c>
      <c r="FZ1003" s="116">
        <f t="shared" si="502"/>
        <v>1.32E-2</v>
      </c>
      <c r="GA1003" s="116">
        <f t="shared" si="503"/>
        <v>1</v>
      </c>
      <c r="GB1003" s="116">
        <f t="shared" si="504"/>
        <v>26</v>
      </c>
      <c r="GC1003" s="116">
        <f t="shared" si="505"/>
        <v>5.2900000000000003E-2</v>
      </c>
      <c r="GD1003" s="116">
        <f t="shared" si="506"/>
        <v>1</v>
      </c>
      <c r="GE1003" s="116">
        <f t="shared" si="507"/>
        <v>57</v>
      </c>
    </row>
    <row r="1004" spans="164:187" ht="16.5" x14ac:dyDescent="0.2">
      <c r="FH1004" s="116">
        <v>999</v>
      </c>
      <c r="FI1004" s="116">
        <f t="shared" si="492"/>
        <v>35</v>
      </c>
      <c r="FJ1004" s="116">
        <f t="shared" si="485"/>
        <v>13</v>
      </c>
      <c r="FK1004" s="116" t="str">
        <f t="shared" si="493"/>
        <v>西方龙专属武器-魂珠-4 8级</v>
      </c>
      <c r="FL1004" s="116">
        <f t="shared" si="494"/>
        <v>4</v>
      </c>
      <c r="FM1004" s="116">
        <f t="shared" si="495"/>
        <v>8</v>
      </c>
      <c r="FN1004" s="116" t="str">
        <f t="shared" si="486"/>
        <v>金币</v>
      </c>
      <c r="FO1004" s="116">
        <f t="shared" si="487"/>
        <v>11000</v>
      </c>
      <c r="FP1004" s="116" t="str">
        <f t="shared" si="488"/>
        <v>专属强化石2</v>
      </c>
      <c r="FQ1004" s="116">
        <f t="shared" si="489"/>
        <v>13</v>
      </c>
      <c r="FR1004" s="116" t="str">
        <f t="shared" si="490"/>
        <v>专属强化石3</v>
      </c>
      <c r="FS1004" s="116">
        <f t="shared" si="491"/>
        <v>4</v>
      </c>
      <c r="FT1004" s="116">
        <f t="shared" si="496"/>
        <v>0.02</v>
      </c>
      <c r="FU1004" s="116">
        <f t="shared" si="497"/>
        <v>1</v>
      </c>
      <c r="FV1004" s="116">
        <f t="shared" si="498"/>
        <v>69</v>
      </c>
      <c r="FW1004" s="116">
        <f t="shared" si="499"/>
        <v>0</v>
      </c>
      <c r="FX1004" s="116">
        <f t="shared" si="500"/>
        <v>1</v>
      </c>
      <c r="FY1004" s="116">
        <f t="shared" si="501"/>
        <v>16</v>
      </c>
      <c r="FZ1004" s="116">
        <f t="shared" si="502"/>
        <v>1.09E-2</v>
      </c>
      <c r="GA1004" s="116">
        <f t="shared" si="503"/>
        <v>1</v>
      </c>
      <c r="GB1004" s="116">
        <f t="shared" si="504"/>
        <v>32</v>
      </c>
      <c r="GC1004" s="116">
        <f t="shared" si="505"/>
        <v>4.36E-2</v>
      </c>
      <c r="GD1004" s="116">
        <f t="shared" si="506"/>
        <v>1</v>
      </c>
      <c r="GE1004" s="116">
        <f t="shared" si="507"/>
        <v>69</v>
      </c>
    </row>
    <row r="1005" spans="164:187" ht="16.5" x14ac:dyDescent="0.2">
      <c r="FH1005" s="116">
        <v>1000</v>
      </c>
      <c r="FI1005" s="116">
        <f t="shared" si="492"/>
        <v>36</v>
      </c>
      <c r="FJ1005" s="116">
        <f t="shared" si="485"/>
        <v>13</v>
      </c>
      <c r="FK1005" s="116" t="str">
        <f t="shared" si="493"/>
        <v>西方龙专属武器-魂珠-4 9级</v>
      </c>
      <c r="FL1005" s="116">
        <f t="shared" si="494"/>
        <v>4</v>
      </c>
      <c r="FM1005" s="116">
        <f t="shared" si="495"/>
        <v>9</v>
      </c>
      <c r="FN1005" s="116" t="str">
        <f t="shared" si="486"/>
        <v>金币</v>
      </c>
      <c r="FO1005" s="116">
        <f t="shared" si="487"/>
        <v>12000</v>
      </c>
      <c r="FP1005" s="116" t="str">
        <f t="shared" si="488"/>
        <v>专属强化石2</v>
      </c>
      <c r="FQ1005" s="116">
        <f t="shared" si="489"/>
        <v>19</v>
      </c>
      <c r="FR1005" s="116" t="str">
        <f t="shared" si="490"/>
        <v>专属强化石3</v>
      </c>
      <c r="FS1005" s="116">
        <f t="shared" si="491"/>
        <v>6</v>
      </c>
      <c r="FT1005" s="116">
        <f t="shared" si="496"/>
        <v>0.02</v>
      </c>
      <c r="FU1005" s="116">
        <f t="shared" si="497"/>
        <v>1</v>
      </c>
      <c r="FV1005" s="116">
        <f t="shared" si="498"/>
        <v>74</v>
      </c>
      <c r="FW1005" s="116">
        <f t="shared" si="499"/>
        <v>0</v>
      </c>
      <c r="FX1005" s="116">
        <f t="shared" si="500"/>
        <v>1</v>
      </c>
      <c r="FY1005" s="116">
        <f t="shared" si="501"/>
        <v>17</v>
      </c>
      <c r="FZ1005" s="116">
        <f t="shared" si="502"/>
        <v>1.01E-2</v>
      </c>
      <c r="GA1005" s="116">
        <f t="shared" si="503"/>
        <v>1</v>
      </c>
      <c r="GB1005" s="116">
        <f t="shared" si="504"/>
        <v>35</v>
      </c>
      <c r="GC1005" s="116">
        <f t="shared" si="505"/>
        <v>4.0399999999999998E-2</v>
      </c>
      <c r="GD1005" s="116">
        <f t="shared" si="506"/>
        <v>1</v>
      </c>
      <c r="GE1005" s="116">
        <f t="shared" si="507"/>
        <v>74</v>
      </c>
    </row>
    <row r="1006" spans="164:187" ht="16.5" x14ac:dyDescent="0.2">
      <c r="FH1006" s="116">
        <v>1001</v>
      </c>
      <c r="FI1006" s="116">
        <f t="shared" si="492"/>
        <v>0</v>
      </c>
      <c r="FJ1006" s="116">
        <f t="shared" si="485"/>
        <v>13</v>
      </c>
      <c r="FK1006" s="116" t="str">
        <f t="shared" si="493"/>
        <v>西方龙专属武器-魂珠-5 0级</v>
      </c>
      <c r="FL1006" s="116">
        <f t="shared" si="494"/>
        <v>5</v>
      </c>
      <c r="FM1006" s="116">
        <f t="shared" si="495"/>
        <v>0</v>
      </c>
      <c r="FN1006" s="116" t="str">
        <f t="shared" si="486"/>
        <v/>
      </c>
      <c r="FO1006" s="116" t="str">
        <f t="shared" si="487"/>
        <v/>
      </c>
      <c r="FP1006" s="116" t="str">
        <f t="shared" si="488"/>
        <v/>
      </c>
      <c r="FQ1006" s="116" t="str">
        <f t="shared" si="489"/>
        <v/>
      </c>
      <c r="FR1006" s="116" t="str">
        <f t="shared" si="490"/>
        <v/>
      </c>
      <c r="FS1006" s="116" t="str">
        <f t="shared" si="491"/>
        <v/>
      </c>
      <c r="FT1006" s="116" t="str">
        <f t="shared" si="496"/>
        <v/>
      </c>
      <c r="FU1006" s="116" t="str">
        <f t="shared" si="497"/>
        <v/>
      </c>
      <c r="FV1006" s="116" t="str">
        <f t="shared" si="498"/>
        <v/>
      </c>
      <c r="FW1006" s="116" t="str">
        <f t="shared" si="499"/>
        <v/>
      </c>
      <c r="FX1006" s="116" t="str">
        <f t="shared" si="500"/>
        <v/>
      </c>
      <c r="FY1006" s="116" t="str">
        <f t="shared" si="501"/>
        <v/>
      </c>
      <c r="FZ1006" s="116" t="str">
        <f t="shared" si="502"/>
        <v/>
      </c>
      <c r="GA1006" s="116" t="str">
        <f t="shared" si="503"/>
        <v/>
      </c>
      <c r="GB1006" s="116" t="str">
        <f t="shared" si="504"/>
        <v/>
      </c>
      <c r="GC1006" s="116" t="str">
        <f t="shared" si="505"/>
        <v/>
      </c>
      <c r="GD1006" s="116" t="str">
        <f t="shared" si="506"/>
        <v/>
      </c>
      <c r="GE1006" s="116" t="str">
        <f t="shared" si="507"/>
        <v/>
      </c>
    </row>
    <row r="1007" spans="164:187" ht="16.5" x14ac:dyDescent="0.2">
      <c r="FH1007" s="116">
        <v>1002</v>
      </c>
      <c r="FI1007" s="116">
        <f t="shared" si="492"/>
        <v>37</v>
      </c>
      <c r="FJ1007" s="116">
        <f t="shared" si="485"/>
        <v>13</v>
      </c>
      <c r="FK1007" s="116" t="str">
        <f t="shared" si="493"/>
        <v>西方龙专属武器-魂珠-5 1级</v>
      </c>
      <c r="FL1007" s="116">
        <f t="shared" si="494"/>
        <v>5</v>
      </c>
      <c r="FM1007" s="116">
        <f t="shared" si="495"/>
        <v>1</v>
      </c>
      <c r="FN1007" s="116" t="str">
        <f t="shared" si="486"/>
        <v>金币</v>
      </c>
      <c r="FO1007" s="116">
        <f t="shared" si="487"/>
        <v>5000</v>
      </c>
      <c r="FP1007" s="116" t="str">
        <f t="shared" si="488"/>
        <v>专属强化石2</v>
      </c>
      <c r="FQ1007" s="116">
        <f t="shared" si="489"/>
        <v>4</v>
      </c>
      <c r="FR1007" s="116" t="str">
        <f t="shared" si="490"/>
        <v>专属强化石3</v>
      </c>
      <c r="FS1007" s="116">
        <f t="shared" si="491"/>
        <v>2</v>
      </c>
      <c r="FT1007" s="116">
        <f t="shared" si="496"/>
        <v>0.19</v>
      </c>
      <c r="FU1007" s="116">
        <f t="shared" si="497"/>
        <v>1</v>
      </c>
      <c r="FV1007" s="116">
        <f t="shared" si="498"/>
        <v>8</v>
      </c>
      <c r="FW1007" s="116">
        <f t="shared" si="499"/>
        <v>0</v>
      </c>
      <c r="FX1007" s="116">
        <f t="shared" si="500"/>
        <v>1</v>
      </c>
      <c r="FY1007" s="116">
        <f t="shared" si="501"/>
        <v>2</v>
      </c>
      <c r="FZ1007" s="116">
        <f t="shared" si="502"/>
        <v>9.2600000000000002E-2</v>
      </c>
      <c r="GA1007" s="116">
        <f t="shared" si="503"/>
        <v>1</v>
      </c>
      <c r="GB1007" s="116">
        <f t="shared" si="504"/>
        <v>4</v>
      </c>
      <c r="GC1007" s="116">
        <f t="shared" si="505"/>
        <v>0.37019999999999997</v>
      </c>
      <c r="GD1007" s="116">
        <f t="shared" si="506"/>
        <v>1</v>
      </c>
      <c r="GE1007" s="116">
        <f t="shared" si="507"/>
        <v>8</v>
      </c>
    </row>
    <row r="1008" spans="164:187" ht="16.5" x14ac:dyDescent="0.2">
      <c r="FH1008" s="116">
        <v>1003</v>
      </c>
      <c r="FI1008" s="116">
        <f t="shared" si="492"/>
        <v>38</v>
      </c>
      <c r="FJ1008" s="116">
        <f t="shared" si="485"/>
        <v>13</v>
      </c>
      <c r="FK1008" s="116" t="str">
        <f t="shared" si="493"/>
        <v>西方龙专属武器-魂珠-5 2级</v>
      </c>
      <c r="FL1008" s="116">
        <f t="shared" si="494"/>
        <v>5</v>
      </c>
      <c r="FM1008" s="116">
        <f t="shared" si="495"/>
        <v>2</v>
      </c>
      <c r="FN1008" s="116" t="str">
        <f t="shared" si="486"/>
        <v>金币</v>
      </c>
      <c r="FO1008" s="116">
        <f t="shared" si="487"/>
        <v>6000</v>
      </c>
      <c r="FP1008" s="116" t="str">
        <f t="shared" si="488"/>
        <v>专属强化石2</v>
      </c>
      <c r="FQ1008" s="116">
        <f t="shared" si="489"/>
        <v>4</v>
      </c>
      <c r="FR1008" s="116" t="str">
        <f t="shared" si="490"/>
        <v>专属强化石3</v>
      </c>
      <c r="FS1008" s="116">
        <f t="shared" si="491"/>
        <v>2</v>
      </c>
      <c r="FT1008" s="116">
        <f t="shared" si="496"/>
        <v>0.09</v>
      </c>
      <c r="FU1008" s="116">
        <f t="shared" si="497"/>
        <v>1</v>
      </c>
      <c r="FV1008" s="116">
        <f t="shared" si="498"/>
        <v>16</v>
      </c>
      <c r="FW1008" s="116">
        <f t="shared" si="499"/>
        <v>0</v>
      </c>
      <c r="FX1008" s="116">
        <f t="shared" si="500"/>
        <v>1</v>
      </c>
      <c r="FY1008" s="116">
        <f t="shared" si="501"/>
        <v>4</v>
      </c>
      <c r="FZ1008" s="116">
        <f t="shared" si="502"/>
        <v>4.6300000000000001E-2</v>
      </c>
      <c r="GA1008" s="116">
        <f t="shared" si="503"/>
        <v>1</v>
      </c>
      <c r="GB1008" s="116">
        <f t="shared" si="504"/>
        <v>8</v>
      </c>
      <c r="GC1008" s="116">
        <f t="shared" si="505"/>
        <v>0.18509999999999999</v>
      </c>
      <c r="GD1008" s="116">
        <f t="shared" si="506"/>
        <v>1</v>
      </c>
      <c r="GE1008" s="116">
        <f t="shared" si="507"/>
        <v>16</v>
      </c>
    </row>
    <row r="1009" spans="164:187" ht="16.5" x14ac:dyDescent="0.2">
      <c r="FH1009" s="116">
        <v>1004</v>
      </c>
      <c r="FI1009" s="116">
        <f t="shared" si="492"/>
        <v>39</v>
      </c>
      <c r="FJ1009" s="116">
        <f t="shared" si="485"/>
        <v>13</v>
      </c>
      <c r="FK1009" s="116" t="str">
        <f t="shared" si="493"/>
        <v>西方龙专属武器-魂珠-5 3级</v>
      </c>
      <c r="FL1009" s="116">
        <f t="shared" si="494"/>
        <v>5</v>
      </c>
      <c r="FM1009" s="116">
        <f t="shared" si="495"/>
        <v>3</v>
      </c>
      <c r="FN1009" s="116" t="str">
        <f t="shared" si="486"/>
        <v>金币</v>
      </c>
      <c r="FO1009" s="116">
        <f t="shared" si="487"/>
        <v>7000</v>
      </c>
      <c r="FP1009" s="116" t="str">
        <f t="shared" si="488"/>
        <v>专属强化石2</v>
      </c>
      <c r="FQ1009" s="116">
        <f t="shared" si="489"/>
        <v>4</v>
      </c>
      <c r="FR1009" s="116" t="str">
        <f t="shared" si="490"/>
        <v>专属强化石3</v>
      </c>
      <c r="FS1009" s="116">
        <f t="shared" si="491"/>
        <v>2</v>
      </c>
      <c r="FT1009" s="116">
        <f t="shared" si="496"/>
        <v>0.06</v>
      </c>
      <c r="FU1009" s="116">
        <f t="shared" si="497"/>
        <v>1</v>
      </c>
      <c r="FV1009" s="116">
        <f t="shared" si="498"/>
        <v>24</v>
      </c>
      <c r="FW1009" s="116">
        <f t="shared" si="499"/>
        <v>0</v>
      </c>
      <c r="FX1009" s="116">
        <f t="shared" si="500"/>
        <v>1</v>
      </c>
      <c r="FY1009" s="116">
        <f t="shared" si="501"/>
        <v>6</v>
      </c>
      <c r="FZ1009" s="116">
        <f t="shared" si="502"/>
        <v>3.09E-2</v>
      </c>
      <c r="GA1009" s="116">
        <f t="shared" si="503"/>
        <v>1</v>
      </c>
      <c r="GB1009" s="116">
        <f t="shared" si="504"/>
        <v>11</v>
      </c>
      <c r="GC1009" s="116">
        <f t="shared" si="505"/>
        <v>0.1234</v>
      </c>
      <c r="GD1009" s="116">
        <f t="shared" si="506"/>
        <v>1</v>
      </c>
      <c r="GE1009" s="116">
        <f t="shared" si="507"/>
        <v>24</v>
      </c>
    </row>
    <row r="1010" spans="164:187" ht="16.5" x14ac:dyDescent="0.2">
      <c r="FH1010" s="116">
        <v>1005</v>
      </c>
      <c r="FI1010" s="116">
        <f t="shared" si="492"/>
        <v>40</v>
      </c>
      <c r="FJ1010" s="116">
        <f t="shared" si="485"/>
        <v>13</v>
      </c>
      <c r="FK1010" s="116" t="str">
        <f t="shared" si="493"/>
        <v>西方龙专属武器-魂珠-5 4级</v>
      </c>
      <c r="FL1010" s="116">
        <f t="shared" si="494"/>
        <v>5</v>
      </c>
      <c r="FM1010" s="116">
        <f t="shared" si="495"/>
        <v>4</v>
      </c>
      <c r="FN1010" s="116" t="str">
        <f t="shared" si="486"/>
        <v>金币</v>
      </c>
      <c r="FO1010" s="116">
        <f t="shared" si="487"/>
        <v>8000</v>
      </c>
      <c r="FP1010" s="116" t="str">
        <f t="shared" si="488"/>
        <v>专属强化石2</v>
      </c>
      <c r="FQ1010" s="116">
        <f t="shared" si="489"/>
        <v>6</v>
      </c>
      <c r="FR1010" s="116" t="str">
        <f t="shared" si="490"/>
        <v>专属强化石3</v>
      </c>
      <c r="FS1010" s="116">
        <f t="shared" si="491"/>
        <v>3</v>
      </c>
      <c r="FT1010" s="116">
        <f t="shared" si="496"/>
        <v>0.06</v>
      </c>
      <c r="FU1010" s="116">
        <f t="shared" si="497"/>
        <v>1</v>
      </c>
      <c r="FV1010" s="116">
        <f t="shared" si="498"/>
        <v>27</v>
      </c>
      <c r="FW1010" s="116">
        <f t="shared" si="499"/>
        <v>0</v>
      </c>
      <c r="FX1010" s="116">
        <f t="shared" si="500"/>
        <v>1</v>
      </c>
      <c r="FY1010" s="116">
        <f t="shared" si="501"/>
        <v>6</v>
      </c>
      <c r="FZ1010" s="116">
        <f t="shared" si="502"/>
        <v>2.7799999999999998E-2</v>
      </c>
      <c r="GA1010" s="116">
        <f t="shared" si="503"/>
        <v>1</v>
      </c>
      <c r="GB1010" s="116">
        <f t="shared" si="504"/>
        <v>13</v>
      </c>
      <c r="GC1010" s="116">
        <f t="shared" si="505"/>
        <v>0.1111</v>
      </c>
      <c r="GD1010" s="116">
        <f t="shared" si="506"/>
        <v>1</v>
      </c>
      <c r="GE1010" s="116">
        <f t="shared" si="507"/>
        <v>27</v>
      </c>
    </row>
    <row r="1011" spans="164:187" ht="16.5" x14ac:dyDescent="0.2">
      <c r="FH1011" s="116">
        <v>1006</v>
      </c>
      <c r="FI1011" s="116">
        <f t="shared" si="492"/>
        <v>41</v>
      </c>
      <c r="FJ1011" s="116">
        <f t="shared" si="485"/>
        <v>13</v>
      </c>
      <c r="FK1011" s="116" t="str">
        <f t="shared" si="493"/>
        <v>西方龙专属武器-魂珠-5 5级</v>
      </c>
      <c r="FL1011" s="116">
        <f t="shared" si="494"/>
        <v>5</v>
      </c>
      <c r="FM1011" s="116">
        <f t="shared" si="495"/>
        <v>5</v>
      </c>
      <c r="FN1011" s="116" t="str">
        <f t="shared" si="486"/>
        <v>金币</v>
      </c>
      <c r="FO1011" s="116">
        <f t="shared" si="487"/>
        <v>9000</v>
      </c>
      <c r="FP1011" s="116" t="str">
        <f t="shared" si="488"/>
        <v>专属强化石2</v>
      </c>
      <c r="FQ1011" s="116">
        <f t="shared" si="489"/>
        <v>6</v>
      </c>
      <c r="FR1011" s="116" t="str">
        <f t="shared" si="490"/>
        <v>专属强化石3</v>
      </c>
      <c r="FS1011" s="116">
        <f t="shared" si="491"/>
        <v>3</v>
      </c>
      <c r="FT1011" s="116">
        <f t="shared" si="496"/>
        <v>0.03</v>
      </c>
      <c r="FU1011" s="116">
        <f t="shared" si="497"/>
        <v>1</v>
      </c>
      <c r="FV1011" s="116">
        <f t="shared" si="498"/>
        <v>43</v>
      </c>
      <c r="FW1011" s="116">
        <f t="shared" si="499"/>
        <v>0</v>
      </c>
      <c r="FX1011" s="116">
        <f t="shared" si="500"/>
        <v>1</v>
      </c>
      <c r="FY1011" s="116">
        <f t="shared" si="501"/>
        <v>10</v>
      </c>
      <c r="FZ1011" s="116">
        <f t="shared" si="502"/>
        <v>1.7399999999999999E-2</v>
      </c>
      <c r="GA1011" s="116">
        <f t="shared" si="503"/>
        <v>1</v>
      </c>
      <c r="GB1011" s="116">
        <f t="shared" si="504"/>
        <v>20</v>
      </c>
      <c r="GC1011" s="116">
        <f t="shared" si="505"/>
        <v>6.9400000000000003E-2</v>
      </c>
      <c r="GD1011" s="116">
        <f t="shared" si="506"/>
        <v>1</v>
      </c>
      <c r="GE1011" s="116">
        <f t="shared" si="507"/>
        <v>43</v>
      </c>
    </row>
    <row r="1012" spans="164:187" ht="16.5" x14ac:dyDescent="0.2">
      <c r="FH1012" s="116">
        <v>1007</v>
      </c>
      <c r="FI1012" s="116">
        <f t="shared" si="492"/>
        <v>42</v>
      </c>
      <c r="FJ1012" s="116">
        <f t="shared" si="485"/>
        <v>13</v>
      </c>
      <c r="FK1012" s="116" t="str">
        <f t="shared" si="493"/>
        <v>西方龙专属武器-魂珠-5 6级</v>
      </c>
      <c r="FL1012" s="116">
        <f t="shared" si="494"/>
        <v>5</v>
      </c>
      <c r="FM1012" s="116">
        <f t="shared" si="495"/>
        <v>6</v>
      </c>
      <c r="FN1012" s="116" t="str">
        <f t="shared" si="486"/>
        <v>金币</v>
      </c>
      <c r="FO1012" s="116">
        <f t="shared" si="487"/>
        <v>10000</v>
      </c>
      <c r="FP1012" s="116" t="str">
        <f t="shared" si="488"/>
        <v>专属强化石2</v>
      </c>
      <c r="FQ1012" s="116">
        <f t="shared" si="489"/>
        <v>9</v>
      </c>
      <c r="FR1012" s="116" t="str">
        <f t="shared" si="490"/>
        <v>专属强化石3</v>
      </c>
      <c r="FS1012" s="116">
        <f t="shared" si="491"/>
        <v>5</v>
      </c>
      <c r="FT1012" s="116">
        <f t="shared" si="496"/>
        <v>0.04</v>
      </c>
      <c r="FU1012" s="116">
        <f t="shared" si="497"/>
        <v>1</v>
      </c>
      <c r="FV1012" s="116">
        <f t="shared" si="498"/>
        <v>42</v>
      </c>
      <c r="FW1012" s="116">
        <f t="shared" si="499"/>
        <v>0</v>
      </c>
      <c r="FX1012" s="116">
        <f t="shared" si="500"/>
        <v>1</v>
      </c>
      <c r="FY1012" s="116">
        <f t="shared" si="501"/>
        <v>10</v>
      </c>
      <c r="FZ1012" s="116">
        <f t="shared" si="502"/>
        <v>1.78E-2</v>
      </c>
      <c r="GA1012" s="116">
        <f t="shared" si="503"/>
        <v>1</v>
      </c>
      <c r="GB1012" s="116">
        <f t="shared" si="504"/>
        <v>20</v>
      </c>
      <c r="GC1012" s="116">
        <f t="shared" si="505"/>
        <v>7.1199999999999999E-2</v>
      </c>
      <c r="GD1012" s="116">
        <f t="shared" si="506"/>
        <v>1</v>
      </c>
      <c r="GE1012" s="116">
        <f t="shared" si="507"/>
        <v>42</v>
      </c>
    </row>
    <row r="1013" spans="164:187" ht="16.5" x14ac:dyDescent="0.2">
      <c r="FH1013" s="116">
        <v>1008</v>
      </c>
      <c r="FI1013" s="116">
        <f t="shared" si="492"/>
        <v>43</v>
      </c>
      <c r="FJ1013" s="116">
        <f t="shared" si="485"/>
        <v>13</v>
      </c>
      <c r="FK1013" s="116" t="str">
        <f t="shared" si="493"/>
        <v>西方龙专属武器-魂珠-5 7级</v>
      </c>
      <c r="FL1013" s="116">
        <f t="shared" si="494"/>
        <v>5</v>
      </c>
      <c r="FM1013" s="116">
        <f t="shared" si="495"/>
        <v>7</v>
      </c>
      <c r="FN1013" s="116" t="str">
        <f t="shared" si="486"/>
        <v>金币</v>
      </c>
      <c r="FO1013" s="116">
        <f t="shared" si="487"/>
        <v>11000</v>
      </c>
      <c r="FP1013" s="116" t="str">
        <f t="shared" si="488"/>
        <v>专属强化石2</v>
      </c>
      <c r="FQ1013" s="116">
        <f t="shared" si="489"/>
        <v>9</v>
      </c>
      <c r="FR1013" s="116" t="str">
        <f t="shared" si="490"/>
        <v>专属强化石3</v>
      </c>
      <c r="FS1013" s="116">
        <f t="shared" si="491"/>
        <v>5</v>
      </c>
      <c r="FT1013" s="116">
        <f t="shared" si="496"/>
        <v>0.02</v>
      </c>
      <c r="FU1013" s="116">
        <f t="shared" si="497"/>
        <v>1</v>
      </c>
      <c r="FV1013" s="116">
        <f t="shared" si="498"/>
        <v>68</v>
      </c>
      <c r="FW1013" s="116">
        <f t="shared" si="499"/>
        <v>0</v>
      </c>
      <c r="FX1013" s="116">
        <f t="shared" si="500"/>
        <v>1</v>
      </c>
      <c r="FY1013" s="116">
        <f t="shared" si="501"/>
        <v>16</v>
      </c>
      <c r="FZ1013" s="116">
        <f t="shared" si="502"/>
        <v>1.0999999999999999E-2</v>
      </c>
      <c r="GA1013" s="116">
        <f t="shared" si="503"/>
        <v>1</v>
      </c>
      <c r="GB1013" s="116">
        <f t="shared" si="504"/>
        <v>32</v>
      </c>
      <c r="GC1013" s="116">
        <f t="shared" si="505"/>
        <v>4.41E-2</v>
      </c>
      <c r="GD1013" s="116">
        <f t="shared" si="506"/>
        <v>1</v>
      </c>
      <c r="GE1013" s="116">
        <f t="shared" si="507"/>
        <v>68</v>
      </c>
    </row>
    <row r="1014" spans="164:187" ht="16.5" x14ac:dyDescent="0.2">
      <c r="FH1014" s="116">
        <v>1009</v>
      </c>
      <c r="FI1014" s="116">
        <f t="shared" si="492"/>
        <v>44</v>
      </c>
      <c r="FJ1014" s="116">
        <f t="shared" si="485"/>
        <v>13</v>
      </c>
      <c r="FK1014" s="116" t="str">
        <f t="shared" si="493"/>
        <v>西方龙专属武器-魂珠-5 8级</v>
      </c>
      <c r="FL1014" s="116">
        <f t="shared" si="494"/>
        <v>5</v>
      </c>
      <c r="FM1014" s="116">
        <f t="shared" si="495"/>
        <v>8</v>
      </c>
      <c r="FN1014" s="116" t="str">
        <f t="shared" si="486"/>
        <v>金币</v>
      </c>
      <c r="FO1014" s="116">
        <f t="shared" si="487"/>
        <v>12000</v>
      </c>
      <c r="FP1014" s="116" t="str">
        <f t="shared" si="488"/>
        <v>专属强化石2</v>
      </c>
      <c r="FQ1014" s="116">
        <f t="shared" si="489"/>
        <v>13</v>
      </c>
      <c r="FR1014" s="116" t="str">
        <f t="shared" si="490"/>
        <v>专属强化石3</v>
      </c>
      <c r="FS1014" s="116">
        <f t="shared" si="491"/>
        <v>7</v>
      </c>
      <c r="FT1014" s="116">
        <f t="shared" si="496"/>
        <v>0.02</v>
      </c>
      <c r="FU1014" s="116">
        <f t="shared" si="497"/>
        <v>1</v>
      </c>
      <c r="FV1014" s="116">
        <f t="shared" si="498"/>
        <v>79</v>
      </c>
      <c r="FW1014" s="116">
        <f t="shared" si="499"/>
        <v>0</v>
      </c>
      <c r="FX1014" s="116">
        <f t="shared" si="500"/>
        <v>1</v>
      </c>
      <c r="FY1014" s="116">
        <f t="shared" si="501"/>
        <v>18</v>
      </c>
      <c r="FZ1014" s="116">
        <f t="shared" si="502"/>
        <v>9.4999999999999998E-3</v>
      </c>
      <c r="GA1014" s="116">
        <f t="shared" si="503"/>
        <v>1</v>
      </c>
      <c r="GB1014" s="116">
        <f t="shared" si="504"/>
        <v>37</v>
      </c>
      <c r="GC1014" s="116">
        <f t="shared" si="505"/>
        <v>3.8100000000000002E-2</v>
      </c>
      <c r="GD1014" s="116">
        <f t="shared" si="506"/>
        <v>1</v>
      </c>
      <c r="GE1014" s="116">
        <f t="shared" si="507"/>
        <v>79</v>
      </c>
    </row>
    <row r="1015" spans="164:187" ht="16.5" x14ac:dyDescent="0.2">
      <c r="FH1015" s="116">
        <v>1010</v>
      </c>
      <c r="FI1015" s="116">
        <f t="shared" si="492"/>
        <v>45</v>
      </c>
      <c r="FJ1015" s="116">
        <f t="shared" si="485"/>
        <v>13</v>
      </c>
      <c r="FK1015" s="116" t="str">
        <f t="shared" si="493"/>
        <v>西方龙专属武器-魂珠-5 9级</v>
      </c>
      <c r="FL1015" s="116">
        <f t="shared" si="494"/>
        <v>5</v>
      </c>
      <c r="FM1015" s="116">
        <f t="shared" si="495"/>
        <v>9</v>
      </c>
      <c r="FN1015" s="116" t="str">
        <f t="shared" si="486"/>
        <v>金币</v>
      </c>
      <c r="FO1015" s="116">
        <f t="shared" si="487"/>
        <v>13000</v>
      </c>
      <c r="FP1015" s="116" t="str">
        <f t="shared" si="488"/>
        <v>专属强化石2</v>
      </c>
      <c r="FQ1015" s="116">
        <f t="shared" si="489"/>
        <v>17</v>
      </c>
      <c r="FR1015" s="116" t="str">
        <f t="shared" si="490"/>
        <v>专属强化石3</v>
      </c>
      <c r="FS1015" s="116">
        <f t="shared" si="491"/>
        <v>9</v>
      </c>
      <c r="FT1015" s="116">
        <f t="shared" si="496"/>
        <v>0.02</v>
      </c>
      <c r="FU1015" s="116">
        <f t="shared" si="497"/>
        <v>1</v>
      </c>
      <c r="FV1015" s="116">
        <f t="shared" si="498"/>
        <v>99</v>
      </c>
      <c r="FW1015" s="116">
        <f t="shared" si="499"/>
        <v>0</v>
      </c>
      <c r="FX1015" s="116">
        <f t="shared" si="500"/>
        <v>1</v>
      </c>
      <c r="FY1015" s="116">
        <f t="shared" si="501"/>
        <v>23</v>
      </c>
      <c r="FZ1015" s="116">
        <f t="shared" si="502"/>
        <v>7.6E-3</v>
      </c>
      <c r="GA1015" s="116">
        <f t="shared" si="503"/>
        <v>1</v>
      </c>
      <c r="GB1015" s="116">
        <f t="shared" si="504"/>
        <v>46</v>
      </c>
      <c r="GC1015" s="116">
        <f t="shared" si="505"/>
        <v>3.0300000000000001E-2</v>
      </c>
      <c r="GD1015" s="116">
        <f t="shared" si="506"/>
        <v>1</v>
      </c>
      <c r="GE1015" s="116">
        <f t="shared" si="507"/>
        <v>99</v>
      </c>
    </row>
    <row r="1016" spans="164:187" ht="16.5" x14ac:dyDescent="0.2">
      <c r="FH1016" s="116">
        <v>1011</v>
      </c>
      <c r="FI1016" s="116">
        <f t="shared" si="492"/>
        <v>0</v>
      </c>
      <c r="FJ1016" s="116">
        <f t="shared" si="485"/>
        <v>13</v>
      </c>
      <c r="FK1016" s="116" t="str">
        <f t="shared" si="493"/>
        <v>西方龙专属武器-魂珠-6 0级</v>
      </c>
      <c r="FL1016" s="116">
        <f t="shared" si="494"/>
        <v>6</v>
      </c>
      <c r="FM1016" s="116">
        <f t="shared" si="495"/>
        <v>0</v>
      </c>
      <c r="FN1016" s="116" t="str">
        <f t="shared" si="486"/>
        <v/>
      </c>
      <c r="FO1016" s="116" t="str">
        <f t="shared" si="487"/>
        <v/>
      </c>
      <c r="FP1016" s="116" t="str">
        <f t="shared" si="488"/>
        <v/>
      </c>
      <c r="FQ1016" s="116" t="str">
        <f t="shared" si="489"/>
        <v/>
      </c>
      <c r="FR1016" s="116" t="str">
        <f t="shared" si="490"/>
        <v/>
      </c>
      <c r="FS1016" s="116" t="str">
        <f t="shared" si="491"/>
        <v/>
      </c>
      <c r="FT1016" s="116" t="str">
        <f t="shared" si="496"/>
        <v/>
      </c>
      <c r="FU1016" s="116" t="str">
        <f t="shared" si="497"/>
        <v/>
      </c>
      <c r="FV1016" s="116" t="str">
        <f t="shared" si="498"/>
        <v/>
      </c>
      <c r="FW1016" s="116" t="str">
        <f t="shared" si="499"/>
        <v/>
      </c>
      <c r="FX1016" s="116" t="str">
        <f t="shared" si="500"/>
        <v/>
      </c>
      <c r="FY1016" s="116" t="str">
        <f t="shared" si="501"/>
        <v/>
      </c>
      <c r="FZ1016" s="116" t="str">
        <f t="shared" si="502"/>
        <v/>
      </c>
      <c r="GA1016" s="116" t="str">
        <f t="shared" si="503"/>
        <v/>
      </c>
      <c r="GB1016" s="116" t="str">
        <f t="shared" si="504"/>
        <v/>
      </c>
      <c r="GC1016" s="116" t="str">
        <f t="shared" si="505"/>
        <v/>
      </c>
      <c r="GD1016" s="116" t="str">
        <f t="shared" si="506"/>
        <v/>
      </c>
      <c r="GE1016" s="116" t="str">
        <f t="shared" si="507"/>
        <v/>
      </c>
    </row>
    <row r="1017" spans="164:187" ht="16.5" x14ac:dyDescent="0.2">
      <c r="FH1017" s="116">
        <v>1012</v>
      </c>
      <c r="FI1017" s="116">
        <f t="shared" si="492"/>
        <v>46</v>
      </c>
      <c r="FJ1017" s="116">
        <f t="shared" si="485"/>
        <v>13</v>
      </c>
      <c r="FK1017" s="116" t="str">
        <f t="shared" si="493"/>
        <v>西方龙专属武器-魂珠-6 1级</v>
      </c>
      <c r="FL1017" s="116">
        <f t="shared" si="494"/>
        <v>6</v>
      </c>
      <c r="FM1017" s="116">
        <f t="shared" si="495"/>
        <v>1</v>
      </c>
      <c r="FN1017" s="116" t="str">
        <f t="shared" si="486"/>
        <v>金币</v>
      </c>
      <c r="FO1017" s="116">
        <f t="shared" si="487"/>
        <v>6000</v>
      </c>
      <c r="FP1017" s="116" t="str">
        <f t="shared" si="488"/>
        <v>专属强化石3</v>
      </c>
      <c r="FQ1017" s="116">
        <f t="shared" si="489"/>
        <v>5</v>
      </c>
      <c r="FR1017" s="116" t="str">
        <f t="shared" si="490"/>
        <v>专属强化石4</v>
      </c>
      <c r="FS1017" s="116">
        <f t="shared" si="491"/>
        <v>1</v>
      </c>
      <c r="FT1017" s="116">
        <f t="shared" si="496"/>
        <v>0.14000000000000001</v>
      </c>
      <c r="FU1017" s="116">
        <f t="shared" si="497"/>
        <v>1</v>
      </c>
      <c r="FV1017" s="116">
        <f t="shared" si="498"/>
        <v>10</v>
      </c>
      <c r="FW1017" s="116">
        <f t="shared" si="499"/>
        <v>0</v>
      </c>
      <c r="FX1017" s="116">
        <f t="shared" si="500"/>
        <v>1</v>
      </c>
      <c r="FY1017" s="116">
        <f t="shared" si="501"/>
        <v>2</v>
      </c>
      <c r="FZ1017" s="116">
        <f t="shared" si="502"/>
        <v>7.2099999999999997E-2</v>
      </c>
      <c r="GA1017" s="116">
        <f t="shared" si="503"/>
        <v>1</v>
      </c>
      <c r="GB1017" s="116">
        <f t="shared" si="504"/>
        <v>5</v>
      </c>
      <c r="GC1017" s="116">
        <f t="shared" si="505"/>
        <v>0.28860000000000002</v>
      </c>
      <c r="GD1017" s="116">
        <f t="shared" si="506"/>
        <v>1</v>
      </c>
      <c r="GE1017" s="116">
        <f t="shared" si="507"/>
        <v>10</v>
      </c>
    </row>
    <row r="1018" spans="164:187" ht="16.5" x14ac:dyDescent="0.2">
      <c r="FH1018" s="116">
        <v>1013</v>
      </c>
      <c r="FI1018" s="116">
        <f t="shared" si="492"/>
        <v>47</v>
      </c>
      <c r="FJ1018" s="116">
        <f t="shared" si="485"/>
        <v>13</v>
      </c>
      <c r="FK1018" s="116" t="str">
        <f t="shared" si="493"/>
        <v>西方龙专属武器-魂珠-6 2级</v>
      </c>
      <c r="FL1018" s="116">
        <f t="shared" si="494"/>
        <v>6</v>
      </c>
      <c r="FM1018" s="116">
        <f t="shared" si="495"/>
        <v>2</v>
      </c>
      <c r="FN1018" s="116" t="str">
        <f t="shared" si="486"/>
        <v>金币</v>
      </c>
      <c r="FO1018" s="116">
        <f t="shared" si="487"/>
        <v>7000</v>
      </c>
      <c r="FP1018" s="116" t="str">
        <f t="shared" si="488"/>
        <v>专属强化石3</v>
      </c>
      <c r="FQ1018" s="116">
        <f t="shared" si="489"/>
        <v>9</v>
      </c>
      <c r="FR1018" s="116" t="str">
        <f t="shared" si="490"/>
        <v>专属强化石4</v>
      </c>
      <c r="FS1018" s="116">
        <f t="shared" si="491"/>
        <v>2</v>
      </c>
      <c r="FT1018" s="116">
        <f t="shared" si="496"/>
        <v>0.14000000000000001</v>
      </c>
      <c r="FU1018" s="116">
        <f t="shared" si="497"/>
        <v>1</v>
      </c>
      <c r="FV1018" s="116">
        <f t="shared" si="498"/>
        <v>10</v>
      </c>
      <c r="FW1018" s="116">
        <f t="shared" si="499"/>
        <v>0</v>
      </c>
      <c r="FX1018" s="116">
        <f t="shared" si="500"/>
        <v>1</v>
      </c>
      <c r="FY1018" s="116">
        <f t="shared" si="501"/>
        <v>2</v>
      </c>
      <c r="FZ1018" s="116">
        <f t="shared" si="502"/>
        <v>7.2099999999999997E-2</v>
      </c>
      <c r="GA1018" s="116">
        <f t="shared" si="503"/>
        <v>1</v>
      </c>
      <c r="GB1018" s="116">
        <f t="shared" si="504"/>
        <v>5</v>
      </c>
      <c r="GC1018" s="116">
        <f t="shared" si="505"/>
        <v>0.28860000000000002</v>
      </c>
      <c r="GD1018" s="116">
        <f t="shared" si="506"/>
        <v>1</v>
      </c>
      <c r="GE1018" s="116">
        <f t="shared" si="507"/>
        <v>10</v>
      </c>
    </row>
    <row r="1019" spans="164:187" ht="16.5" x14ac:dyDescent="0.2">
      <c r="FH1019" s="116">
        <v>1014</v>
      </c>
      <c r="FI1019" s="116">
        <f t="shared" si="492"/>
        <v>48</v>
      </c>
      <c r="FJ1019" s="116">
        <f t="shared" si="485"/>
        <v>13</v>
      </c>
      <c r="FK1019" s="116" t="str">
        <f t="shared" si="493"/>
        <v>西方龙专属武器-魂珠-6 3级</v>
      </c>
      <c r="FL1019" s="116">
        <f t="shared" si="494"/>
        <v>6</v>
      </c>
      <c r="FM1019" s="116">
        <f t="shared" si="495"/>
        <v>3</v>
      </c>
      <c r="FN1019" s="116" t="str">
        <f t="shared" si="486"/>
        <v>金币</v>
      </c>
      <c r="FO1019" s="116">
        <f t="shared" si="487"/>
        <v>8000</v>
      </c>
      <c r="FP1019" s="116" t="str">
        <f t="shared" si="488"/>
        <v>专属强化石3</v>
      </c>
      <c r="FQ1019" s="116">
        <f t="shared" si="489"/>
        <v>9</v>
      </c>
      <c r="FR1019" s="116" t="str">
        <f t="shared" si="490"/>
        <v>专属强化石4</v>
      </c>
      <c r="FS1019" s="116">
        <f t="shared" si="491"/>
        <v>2</v>
      </c>
      <c r="FT1019" s="116">
        <f t="shared" si="496"/>
        <v>0.1</v>
      </c>
      <c r="FU1019" s="116">
        <f t="shared" si="497"/>
        <v>1</v>
      </c>
      <c r="FV1019" s="116">
        <f t="shared" si="498"/>
        <v>16</v>
      </c>
      <c r="FW1019" s="116">
        <f t="shared" si="499"/>
        <v>0</v>
      </c>
      <c r="FX1019" s="116">
        <f t="shared" si="500"/>
        <v>1</v>
      </c>
      <c r="FY1019" s="116">
        <f t="shared" si="501"/>
        <v>4</v>
      </c>
      <c r="FZ1019" s="116">
        <f t="shared" si="502"/>
        <v>4.8099999999999997E-2</v>
      </c>
      <c r="GA1019" s="116">
        <f t="shared" si="503"/>
        <v>1</v>
      </c>
      <c r="GB1019" s="116">
        <f t="shared" si="504"/>
        <v>7</v>
      </c>
      <c r="GC1019" s="116">
        <f t="shared" si="505"/>
        <v>0.19239999999999999</v>
      </c>
      <c r="GD1019" s="116">
        <f t="shared" si="506"/>
        <v>1</v>
      </c>
      <c r="GE1019" s="116">
        <f t="shared" si="507"/>
        <v>16</v>
      </c>
    </row>
    <row r="1020" spans="164:187" ht="16.5" x14ac:dyDescent="0.2">
      <c r="FH1020" s="116">
        <v>1015</v>
      </c>
      <c r="FI1020" s="116">
        <f t="shared" si="492"/>
        <v>49</v>
      </c>
      <c r="FJ1020" s="116">
        <f t="shared" si="485"/>
        <v>13</v>
      </c>
      <c r="FK1020" s="116" t="str">
        <f t="shared" si="493"/>
        <v>西方龙专属武器-魂珠-6 4级</v>
      </c>
      <c r="FL1020" s="116">
        <f t="shared" si="494"/>
        <v>6</v>
      </c>
      <c r="FM1020" s="116">
        <f t="shared" si="495"/>
        <v>4</v>
      </c>
      <c r="FN1020" s="116" t="str">
        <f t="shared" si="486"/>
        <v>金币</v>
      </c>
      <c r="FO1020" s="116">
        <f t="shared" si="487"/>
        <v>9000</v>
      </c>
      <c r="FP1020" s="116" t="str">
        <f t="shared" si="488"/>
        <v>专属强化石3</v>
      </c>
      <c r="FQ1020" s="116">
        <f t="shared" si="489"/>
        <v>14</v>
      </c>
      <c r="FR1020" s="116" t="str">
        <f t="shared" si="490"/>
        <v>专属强化石4</v>
      </c>
      <c r="FS1020" s="116">
        <f t="shared" si="491"/>
        <v>3</v>
      </c>
      <c r="FT1020" s="116">
        <f t="shared" si="496"/>
        <v>0.09</v>
      </c>
      <c r="FU1020" s="116">
        <f t="shared" si="497"/>
        <v>1</v>
      </c>
      <c r="FV1020" s="116">
        <f t="shared" si="498"/>
        <v>17</v>
      </c>
      <c r="FW1020" s="116">
        <f t="shared" si="499"/>
        <v>0</v>
      </c>
      <c r="FX1020" s="116">
        <f t="shared" si="500"/>
        <v>1</v>
      </c>
      <c r="FY1020" s="116">
        <f t="shared" si="501"/>
        <v>4</v>
      </c>
      <c r="FZ1020" s="116">
        <f t="shared" si="502"/>
        <v>4.3299999999999998E-2</v>
      </c>
      <c r="GA1020" s="116">
        <f t="shared" si="503"/>
        <v>1</v>
      </c>
      <c r="GB1020" s="116">
        <f t="shared" si="504"/>
        <v>8</v>
      </c>
      <c r="GC1020" s="116">
        <f t="shared" si="505"/>
        <v>0.1731</v>
      </c>
      <c r="GD1020" s="116">
        <f t="shared" si="506"/>
        <v>1</v>
      </c>
      <c r="GE1020" s="116">
        <f t="shared" si="507"/>
        <v>17</v>
      </c>
    </row>
    <row r="1021" spans="164:187" ht="16.5" x14ac:dyDescent="0.2">
      <c r="FH1021" s="116">
        <v>1016</v>
      </c>
      <c r="FI1021" s="116">
        <f t="shared" si="492"/>
        <v>50</v>
      </c>
      <c r="FJ1021" s="116">
        <f t="shared" si="485"/>
        <v>13</v>
      </c>
      <c r="FK1021" s="116" t="str">
        <f t="shared" si="493"/>
        <v>西方龙专属武器-魂珠-6 5级</v>
      </c>
      <c r="FL1021" s="116">
        <f t="shared" si="494"/>
        <v>6</v>
      </c>
      <c r="FM1021" s="116">
        <f t="shared" si="495"/>
        <v>5</v>
      </c>
      <c r="FN1021" s="116" t="str">
        <f t="shared" si="486"/>
        <v>金币</v>
      </c>
      <c r="FO1021" s="116">
        <f t="shared" si="487"/>
        <v>10000</v>
      </c>
      <c r="FP1021" s="116" t="str">
        <f t="shared" si="488"/>
        <v>专属强化石3</v>
      </c>
      <c r="FQ1021" s="116">
        <f t="shared" si="489"/>
        <v>14</v>
      </c>
      <c r="FR1021" s="116" t="str">
        <f t="shared" si="490"/>
        <v>专属强化石4</v>
      </c>
      <c r="FS1021" s="116">
        <f t="shared" si="491"/>
        <v>3</v>
      </c>
      <c r="FT1021" s="116">
        <f t="shared" si="496"/>
        <v>0.05</v>
      </c>
      <c r="FU1021" s="116">
        <f t="shared" si="497"/>
        <v>1</v>
      </c>
      <c r="FV1021" s="116">
        <f t="shared" si="498"/>
        <v>28</v>
      </c>
      <c r="FW1021" s="116">
        <f t="shared" si="499"/>
        <v>0</v>
      </c>
      <c r="FX1021" s="116">
        <f t="shared" si="500"/>
        <v>1</v>
      </c>
      <c r="FY1021" s="116">
        <f t="shared" si="501"/>
        <v>6</v>
      </c>
      <c r="FZ1021" s="116">
        <f t="shared" si="502"/>
        <v>2.7099999999999999E-2</v>
      </c>
      <c r="GA1021" s="116">
        <f t="shared" si="503"/>
        <v>1</v>
      </c>
      <c r="GB1021" s="116">
        <f t="shared" si="504"/>
        <v>13</v>
      </c>
      <c r="GC1021" s="116">
        <f t="shared" si="505"/>
        <v>0.1082</v>
      </c>
      <c r="GD1021" s="116">
        <f t="shared" si="506"/>
        <v>1</v>
      </c>
      <c r="GE1021" s="116">
        <f t="shared" si="507"/>
        <v>28</v>
      </c>
    </row>
    <row r="1022" spans="164:187" ht="16.5" x14ac:dyDescent="0.2">
      <c r="FH1022" s="116">
        <v>1017</v>
      </c>
      <c r="FI1022" s="116">
        <f t="shared" si="492"/>
        <v>51</v>
      </c>
      <c r="FJ1022" s="116">
        <f t="shared" si="485"/>
        <v>13</v>
      </c>
      <c r="FK1022" s="116" t="str">
        <f t="shared" si="493"/>
        <v>西方龙专属武器-魂珠-6 6级</v>
      </c>
      <c r="FL1022" s="116">
        <f t="shared" si="494"/>
        <v>6</v>
      </c>
      <c r="FM1022" s="116">
        <f t="shared" si="495"/>
        <v>6</v>
      </c>
      <c r="FN1022" s="116" t="str">
        <f t="shared" si="486"/>
        <v>金币</v>
      </c>
      <c r="FO1022" s="116">
        <f t="shared" si="487"/>
        <v>11000</v>
      </c>
      <c r="FP1022" s="116" t="str">
        <f t="shared" si="488"/>
        <v>专属强化石3</v>
      </c>
      <c r="FQ1022" s="116">
        <f t="shared" si="489"/>
        <v>19</v>
      </c>
      <c r="FR1022" s="116" t="str">
        <f t="shared" si="490"/>
        <v>专属强化石4</v>
      </c>
      <c r="FS1022" s="116">
        <f t="shared" si="491"/>
        <v>4</v>
      </c>
      <c r="FT1022" s="116">
        <f t="shared" si="496"/>
        <v>0.04</v>
      </c>
      <c r="FU1022" s="116">
        <f t="shared" si="497"/>
        <v>1</v>
      </c>
      <c r="FV1022" s="116">
        <f t="shared" si="498"/>
        <v>34</v>
      </c>
      <c r="FW1022" s="116">
        <f t="shared" si="499"/>
        <v>0</v>
      </c>
      <c r="FX1022" s="116">
        <f t="shared" si="500"/>
        <v>1</v>
      </c>
      <c r="FY1022" s="116">
        <f t="shared" si="501"/>
        <v>8</v>
      </c>
      <c r="FZ1022" s="116">
        <f t="shared" si="502"/>
        <v>2.2200000000000001E-2</v>
      </c>
      <c r="GA1022" s="116">
        <f t="shared" si="503"/>
        <v>1</v>
      </c>
      <c r="GB1022" s="116">
        <f t="shared" si="504"/>
        <v>16</v>
      </c>
      <c r="GC1022" s="116">
        <f t="shared" si="505"/>
        <v>8.8800000000000004E-2</v>
      </c>
      <c r="GD1022" s="116">
        <f t="shared" si="506"/>
        <v>1</v>
      </c>
      <c r="GE1022" s="116">
        <f t="shared" si="507"/>
        <v>34</v>
      </c>
    </row>
    <row r="1023" spans="164:187" ht="16.5" x14ac:dyDescent="0.2">
      <c r="FH1023" s="116">
        <v>1018</v>
      </c>
      <c r="FI1023" s="116">
        <f t="shared" si="492"/>
        <v>52</v>
      </c>
      <c r="FJ1023" s="116">
        <f t="shared" si="485"/>
        <v>13</v>
      </c>
      <c r="FK1023" s="116" t="str">
        <f t="shared" si="493"/>
        <v>西方龙专属武器-魂珠-6 7级</v>
      </c>
      <c r="FL1023" s="116">
        <f t="shared" si="494"/>
        <v>6</v>
      </c>
      <c r="FM1023" s="116">
        <f t="shared" si="495"/>
        <v>7</v>
      </c>
      <c r="FN1023" s="116" t="str">
        <f t="shared" si="486"/>
        <v>金币</v>
      </c>
      <c r="FO1023" s="116">
        <f t="shared" si="487"/>
        <v>12000</v>
      </c>
      <c r="FP1023" s="116" t="str">
        <f t="shared" si="488"/>
        <v>专属强化石3</v>
      </c>
      <c r="FQ1023" s="116">
        <f t="shared" si="489"/>
        <v>24</v>
      </c>
      <c r="FR1023" s="116" t="str">
        <f t="shared" si="490"/>
        <v>专属强化石4</v>
      </c>
      <c r="FS1023" s="116">
        <f t="shared" si="491"/>
        <v>5</v>
      </c>
      <c r="FT1023" s="116">
        <f t="shared" si="496"/>
        <v>0.03</v>
      </c>
      <c r="FU1023" s="116">
        <f t="shared" si="497"/>
        <v>1</v>
      </c>
      <c r="FV1023" s="116">
        <f t="shared" si="498"/>
        <v>44</v>
      </c>
      <c r="FW1023" s="116">
        <f t="shared" si="499"/>
        <v>0</v>
      </c>
      <c r="FX1023" s="116">
        <f t="shared" si="500"/>
        <v>1</v>
      </c>
      <c r="FY1023" s="116">
        <f t="shared" si="501"/>
        <v>10</v>
      </c>
      <c r="FZ1023" s="116">
        <f t="shared" si="502"/>
        <v>1.72E-2</v>
      </c>
      <c r="GA1023" s="116">
        <f t="shared" si="503"/>
        <v>1</v>
      </c>
      <c r="GB1023" s="116">
        <f t="shared" si="504"/>
        <v>20</v>
      </c>
      <c r="GC1023" s="116">
        <f t="shared" si="505"/>
        <v>6.8699999999999997E-2</v>
      </c>
      <c r="GD1023" s="116">
        <f t="shared" si="506"/>
        <v>1</v>
      </c>
      <c r="GE1023" s="116">
        <f t="shared" si="507"/>
        <v>44</v>
      </c>
    </row>
    <row r="1024" spans="164:187" ht="16.5" x14ac:dyDescent="0.2">
      <c r="FH1024" s="116">
        <v>1019</v>
      </c>
      <c r="FI1024" s="116">
        <f t="shared" si="492"/>
        <v>53</v>
      </c>
      <c r="FJ1024" s="116">
        <f t="shared" si="485"/>
        <v>13</v>
      </c>
      <c r="FK1024" s="116" t="str">
        <f t="shared" si="493"/>
        <v>西方龙专属武器-魂珠-6 8级</v>
      </c>
      <c r="FL1024" s="116">
        <f t="shared" si="494"/>
        <v>6</v>
      </c>
      <c r="FM1024" s="116">
        <f t="shared" si="495"/>
        <v>8</v>
      </c>
      <c r="FN1024" s="116" t="str">
        <f t="shared" si="486"/>
        <v>金币</v>
      </c>
      <c r="FO1024" s="116">
        <f t="shared" si="487"/>
        <v>13000</v>
      </c>
      <c r="FP1024" s="116" t="str">
        <f t="shared" si="488"/>
        <v>专属强化石3</v>
      </c>
      <c r="FQ1024" s="116">
        <f t="shared" si="489"/>
        <v>33</v>
      </c>
      <c r="FR1024" s="116" t="str">
        <f t="shared" si="490"/>
        <v>专属强化石4</v>
      </c>
      <c r="FS1024" s="116">
        <f t="shared" si="491"/>
        <v>7</v>
      </c>
      <c r="FT1024" s="116">
        <f t="shared" si="496"/>
        <v>0.03</v>
      </c>
      <c r="FU1024" s="116">
        <f t="shared" si="497"/>
        <v>1</v>
      </c>
      <c r="FV1024" s="116">
        <f t="shared" si="498"/>
        <v>50</v>
      </c>
      <c r="FW1024" s="116">
        <f t="shared" si="499"/>
        <v>0</v>
      </c>
      <c r="FX1024" s="116">
        <f t="shared" si="500"/>
        <v>1</v>
      </c>
      <c r="FY1024" s="116">
        <f t="shared" si="501"/>
        <v>12</v>
      </c>
      <c r="FZ1024" s="116">
        <f t="shared" si="502"/>
        <v>1.49E-2</v>
      </c>
      <c r="GA1024" s="116">
        <f t="shared" si="503"/>
        <v>1</v>
      </c>
      <c r="GB1024" s="116">
        <f t="shared" si="504"/>
        <v>24</v>
      </c>
      <c r="GC1024" s="116">
        <f t="shared" si="505"/>
        <v>5.9400000000000001E-2</v>
      </c>
      <c r="GD1024" s="116">
        <f t="shared" si="506"/>
        <v>1</v>
      </c>
      <c r="GE1024" s="116">
        <f t="shared" si="507"/>
        <v>50</v>
      </c>
    </row>
    <row r="1025" spans="164:187" ht="16.5" x14ac:dyDescent="0.2">
      <c r="FH1025" s="116">
        <v>1020</v>
      </c>
      <c r="FI1025" s="116">
        <f t="shared" si="492"/>
        <v>54</v>
      </c>
      <c r="FJ1025" s="116">
        <f t="shared" si="485"/>
        <v>13</v>
      </c>
      <c r="FK1025" s="116" t="str">
        <f t="shared" si="493"/>
        <v>西方龙专属武器-魂珠-6 9级</v>
      </c>
      <c r="FL1025" s="116">
        <f t="shared" si="494"/>
        <v>6</v>
      </c>
      <c r="FM1025" s="116">
        <f t="shared" si="495"/>
        <v>9</v>
      </c>
      <c r="FN1025" s="116" t="str">
        <f t="shared" si="486"/>
        <v>金币</v>
      </c>
      <c r="FO1025" s="116">
        <f t="shared" si="487"/>
        <v>14000</v>
      </c>
      <c r="FP1025" s="116" t="str">
        <f t="shared" si="488"/>
        <v>专属强化石3</v>
      </c>
      <c r="FQ1025" s="116">
        <f t="shared" si="489"/>
        <v>38</v>
      </c>
      <c r="FR1025" s="116" t="str">
        <f t="shared" si="490"/>
        <v>专属强化石4</v>
      </c>
      <c r="FS1025" s="116">
        <f t="shared" si="491"/>
        <v>8</v>
      </c>
      <c r="FT1025" s="116">
        <f t="shared" si="496"/>
        <v>0.02</v>
      </c>
      <c r="FU1025" s="116">
        <f t="shared" si="497"/>
        <v>1</v>
      </c>
      <c r="FV1025" s="116">
        <f t="shared" si="498"/>
        <v>71</v>
      </c>
      <c r="FW1025" s="116">
        <f t="shared" si="499"/>
        <v>0</v>
      </c>
      <c r="FX1025" s="116">
        <f t="shared" si="500"/>
        <v>1</v>
      </c>
      <c r="FY1025" s="116">
        <f t="shared" si="501"/>
        <v>17</v>
      </c>
      <c r="FZ1025" s="116">
        <f t="shared" si="502"/>
        <v>1.0500000000000001E-2</v>
      </c>
      <c r="GA1025" s="116">
        <f t="shared" si="503"/>
        <v>1</v>
      </c>
      <c r="GB1025" s="116">
        <f t="shared" si="504"/>
        <v>33</v>
      </c>
      <c r="GC1025" s="116">
        <f t="shared" si="505"/>
        <v>4.2000000000000003E-2</v>
      </c>
      <c r="GD1025" s="116">
        <f t="shared" si="506"/>
        <v>1</v>
      </c>
      <c r="GE1025" s="116">
        <f t="shared" si="507"/>
        <v>71</v>
      </c>
    </row>
    <row r="1026" spans="164:187" ht="16.5" x14ac:dyDescent="0.2">
      <c r="FH1026" s="116">
        <v>1021</v>
      </c>
      <c r="FI1026" s="116">
        <f t="shared" si="492"/>
        <v>0</v>
      </c>
      <c r="FJ1026" s="116">
        <f t="shared" si="485"/>
        <v>13</v>
      </c>
      <c r="FK1026" s="116" t="str">
        <f t="shared" si="493"/>
        <v>西方龙专属武器-魂珠-7 0级</v>
      </c>
      <c r="FL1026" s="116">
        <f t="shared" si="494"/>
        <v>7</v>
      </c>
      <c r="FM1026" s="116">
        <f t="shared" si="495"/>
        <v>0</v>
      </c>
      <c r="FN1026" s="116" t="str">
        <f t="shared" si="486"/>
        <v/>
      </c>
      <c r="FO1026" s="116" t="str">
        <f t="shared" si="487"/>
        <v/>
      </c>
      <c r="FP1026" s="116" t="str">
        <f t="shared" si="488"/>
        <v/>
      </c>
      <c r="FQ1026" s="116" t="str">
        <f t="shared" si="489"/>
        <v/>
      </c>
      <c r="FR1026" s="116" t="str">
        <f t="shared" si="490"/>
        <v/>
      </c>
      <c r="FS1026" s="116" t="str">
        <f t="shared" si="491"/>
        <v/>
      </c>
      <c r="FT1026" s="116" t="str">
        <f t="shared" si="496"/>
        <v/>
      </c>
      <c r="FU1026" s="116" t="str">
        <f t="shared" si="497"/>
        <v/>
      </c>
      <c r="FV1026" s="116" t="str">
        <f t="shared" si="498"/>
        <v/>
      </c>
      <c r="FW1026" s="116" t="str">
        <f t="shared" si="499"/>
        <v/>
      </c>
      <c r="FX1026" s="116" t="str">
        <f t="shared" si="500"/>
        <v/>
      </c>
      <c r="FY1026" s="116" t="str">
        <f t="shared" si="501"/>
        <v/>
      </c>
      <c r="FZ1026" s="116" t="str">
        <f t="shared" si="502"/>
        <v/>
      </c>
      <c r="GA1026" s="116" t="str">
        <f t="shared" si="503"/>
        <v/>
      </c>
      <c r="GB1026" s="116" t="str">
        <f t="shared" si="504"/>
        <v/>
      </c>
      <c r="GC1026" s="116" t="str">
        <f t="shared" si="505"/>
        <v/>
      </c>
      <c r="GD1026" s="116" t="str">
        <f t="shared" si="506"/>
        <v/>
      </c>
      <c r="GE1026" s="116" t="str">
        <f t="shared" si="507"/>
        <v/>
      </c>
    </row>
    <row r="1027" spans="164:187" ht="16.5" x14ac:dyDescent="0.2">
      <c r="FH1027" s="116">
        <v>1022</v>
      </c>
      <c r="FI1027" s="116">
        <f t="shared" si="492"/>
        <v>55</v>
      </c>
      <c r="FJ1027" s="116">
        <f t="shared" si="485"/>
        <v>13</v>
      </c>
      <c r="FK1027" s="116" t="str">
        <f t="shared" si="493"/>
        <v>西方龙专属武器-魂珠-7 1级</v>
      </c>
      <c r="FL1027" s="116">
        <f t="shared" si="494"/>
        <v>7</v>
      </c>
      <c r="FM1027" s="116">
        <f t="shared" si="495"/>
        <v>1</v>
      </c>
      <c r="FN1027" s="116" t="str">
        <f t="shared" si="486"/>
        <v>金币</v>
      </c>
      <c r="FO1027" s="116">
        <f t="shared" si="487"/>
        <v>7000</v>
      </c>
      <c r="FP1027" s="116" t="str">
        <f t="shared" si="488"/>
        <v>专属强化石3</v>
      </c>
      <c r="FQ1027" s="116">
        <f t="shared" si="489"/>
        <v>6</v>
      </c>
      <c r="FR1027" s="116" t="str">
        <f t="shared" si="490"/>
        <v>专属强化石4</v>
      </c>
      <c r="FS1027" s="116">
        <f t="shared" si="491"/>
        <v>2</v>
      </c>
      <c r="FT1027" s="116">
        <f t="shared" si="496"/>
        <v>0.17</v>
      </c>
      <c r="FU1027" s="116">
        <f t="shared" si="497"/>
        <v>1</v>
      </c>
      <c r="FV1027" s="116">
        <f t="shared" si="498"/>
        <v>9</v>
      </c>
      <c r="FW1027" s="116">
        <f t="shared" si="499"/>
        <v>0</v>
      </c>
      <c r="FX1027" s="116">
        <f t="shared" si="500"/>
        <v>1</v>
      </c>
      <c r="FY1027" s="116">
        <f t="shared" si="501"/>
        <v>2</v>
      </c>
      <c r="FZ1027" s="116">
        <f t="shared" si="502"/>
        <v>8.6599999999999996E-2</v>
      </c>
      <c r="GA1027" s="116">
        <f t="shared" si="503"/>
        <v>1</v>
      </c>
      <c r="GB1027" s="116">
        <f t="shared" si="504"/>
        <v>4</v>
      </c>
      <c r="GC1027" s="116">
        <f t="shared" si="505"/>
        <v>0.3463</v>
      </c>
      <c r="GD1027" s="116">
        <f t="shared" si="506"/>
        <v>1</v>
      </c>
      <c r="GE1027" s="116">
        <f t="shared" si="507"/>
        <v>9</v>
      </c>
    </row>
    <row r="1028" spans="164:187" ht="16.5" x14ac:dyDescent="0.2">
      <c r="FH1028" s="116">
        <v>1023</v>
      </c>
      <c r="FI1028" s="116">
        <f t="shared" si="492"/>
        <v>56</v>
      </c>
      <c r="FJ1028" s="116">
        <f t="shared" si="485"/>
        <v>13</v>
      </c>
      <c r="FK1028" s="116" t="str">
        <f t="shared" si="493"/>
        <v>西方龙专属武器-魂珠-7 2级</v>
      </c>
      <c r="FL1028" s="116">
        <f t="shared" si="494"/>
        <v>7</v>
      </c>
      <c r="FM1028" s="116">
        <f t="shared" si="495"/>
        <v>2</v>
      </c>
      <c r="FN1028" s="116" t="str">
        <f t="shared" si="486"/>
        <v>金币</v>
      </c>
      <c r="FO1028" s="116">
        <f t="shared" si="487"/>
        <v>8000</v>
      </c>
      <c r="FP1028" s="116" t="str">
        <f t="shared" si="488"/>
        <v>专属强化石3</v>
      </c>
      <c r="FQ1028" s="116">
        <f t="shared" si="489"/>
        <v>6</v>
      </c>
      <c r="FR1028" s="116" t="str">
        <f t="shared" si="490"/>
        <v>专属强化石4</v>
      </c>
      <c r="FS1028" s="116">
        <f t="shared" si="491"/>
        <v>2</v>
      </c>
      <c r="FT1028" s="116">
        <f t="shared" si="496"/>
        <v>0.09</v>
      </c>
      <c r="FU1028" s="116">
        <f t="shared" si="497"/>
        <v>1</v>
      </c>
      <c r="FV1028" s="116">
        <f t="shared" si="498"/>
        <v>17</v>
      </c>
      <c r="FW1028" s="116">
        <f t="shared" si="499"/>
        <v>0</v>
      </c>
      <c r="FX1028" s="116">
        <f t="shared" si="500"/>
        <v>1</v>
      </c>
      <c r="FY1028" s="116">
        <f t="shared" si="501"/>
        <v>4</v>
      </c>
      <c r="FZ1028" s="116">
        <f t="shared" si="502"/>
        <v>4.3299999999999998E-2</v>
      </c>
      <c r="GA1028" s="116">
        <f t="shared" si="503"/>
        <v>1</v>
      </c>
      <c r="GB1028" s="116">
        <f t="shared" si="504"/>
        <v>8</v>
      </c>
      <c r="GC1028" s="116">
        <f t="shared" si="505"/>
        <v>0.1731</v>
      </c>
      <c r="GD1028" s="116">
        <f t="shared" si="506"/>
        <v>1</v>
      </c>
      <c r="GE1028" s="116">
        <f t="shared" si="507"/>
        <v>17</v>
      </c>
    </row>
    <row r="1029" spans="164:187" ht="16.5" x14ac:dyDescent="0.2">
      <c r="FH1029" s="116">
        <v>1024</v>
      </c>
      <c r="FI1029" s="116">
        <f t="shared" si="492"/>
        <v>57</v>
      </c>
      <c r="FJ1029" s="116">
        <f t="shared" si="485"/>
        <v>13</v>
      </c>
      <c r="FK1029" s="116" t="str">
        <f t="shared" si="493"/>
        <v>西方龙专属武器-魂珠-7 3级</v>
      </c>
      <c r="FL1029" s="116">
        <f t="shared" si="494"/>
        <v>7</v>
      </c>
      <c r="FM1029" s="116">
        <f t="shared" si="495"/>
        <v>3</v>
      </c>
      <c r="FN1029" s="116" t="str">
        <f t="shared" si="486"/>
        <v>金币</v>
      </c>
      <c r="FO1029" s="116">
        <f t="shared" si="487"/>
        <v>9000</v>
      </c>
      <c r="FP1029" s="116" t="str">
        <f t="shared" si="488"/>
        <v>专属强化石3</v>
      </c>
      <c r="FQ1029" s="116">
        <f t="shared" si="489"/>
        <v>8</v>
      </c>
      <c r="FR1029" s="116" t="str">
        <f t="shared" si="490"/>
        <v>专属强化石4</v>
      </c>
      <c r="FS1029" s="116">
        <f t="shared" si="491"/>
        <v>3</v>
      </c>
      <c r="FT1029" s="116">
        <f t="shared" si="496"/>
        <v>0.09</v>
      </c>
      <c r="FU1029" s="116">
        <f t="shared" si="497"/>
        <v>1</v>
      </c>
      <c r="FV1029" s="116">
        <f t="shared" si="498"/>
        <v>17</v>
      </c>
      <c r="FW1029" s="116">
        <f t="shared" si="499"/>
        <v>0</v>
      </c>
      <c r="FX1029" s="116">
        <f t="shared" si="500"/>
        <v>1</v>
      </c>
      <c r="FY1029" s="116">
        <f t="shared" si="501"/>
        <v>4</v>
      </c>
      <c r="FZ1029" s="116">
        <f t="shared" si="502"/>
        <v>4.3299999999999998E-2</v>
      </c>
      <c r="GA1029" s="116">
        <f t="shared" si="503"/>
        <v>1</v>
      </c>
      <c r="GB1029" s="116">
        <f t="shared" si="504"/>
        <v>8</v>
      </c>
      <c r="GC1029" s="116">
        <f t="shared" si="505"/>
        <v>0.1731</v>
      </c>
      <c r="GD1029" s="116">
        <f t="shared" si="506"/>
        <v>1</v>
      </c>
      <c r="GE1029" s="116">
        <f t="shared" si="507"/>
        <v>17</v>
      </c>
    </row>
    <row r="1030" spans="164:187" ht="16.5" x14ac:dyDescent="0.2">
      <c r="FH1030" s="116">
        <v>1025</v>
      </c>
      <c r="FI1030" s="116">
        <f t="shared" si="492"/>
        <v>58</v>
      </c>
      <c r="FJ1030" s="116">
        <f t="shared" si="485"/>
        <v>13</v>
      </c>
      <c r="FK1030" s="116" t="str">
        <f t="shared" si="493"/>
        <v>西方龙专属武器-魂珠-7 4级</v>
      </c>
      <c r="FL1030" s="116">
        <f t="shared" si="494"/>
        <v>7</v>
      </c>
      <c r="FM1030" s="116">
        <f t="shared" si="495"/>
        <v>4</v>
      </c>
      <c r="FN1030" s="116" t="str">
        <f t="shared" si="486"/>
        <v>金币</v>
      </c>
      <c r="FO1030" s="116">
        <f t="shared" si="487"/>
        <v>10000</v>
      </c>
      <c r="FP1030" s="116" t="str">
        <f t="shared" si="488"/>
        <v>专属强化石3</v>
      </c>
      <c r="FQ1030" s="116">
        <f t="shared" si="489"/>
        <v>11</v>
      </c>
      <c r="FR1030" s="116" t="str">
        <f t="shared" si="490"/>
        <v>专属强化石4</v>
      </c>
      <c r="FS1030" s="116">
        <f t="shared" si="491"/>
        <v>4</v>
      </c>
      <c r="FT1030" s="116">
        <f t="shared" si="496"/>
        <v>7.0000000000000007E-2</v>
      </c>
      <c r="FU1030" s="116">
        <f t="shared" si="497"/>
        <v>1</v>
      </c>
      <c r="FV1030" s="116">
        <f t="shared" si="498"/>
        <v>22</v>
      </c>
      <c r="FW1030" s="116">
        <f t="shared" si="499"/>
        <v>0</v>
      </c>
      <c r="FX1030" s="116">
        <f t="shared" si="500"/>
        <v>1</v>
      </c>
      <c r="FY1030" s="116">
        <f t="shared" si="501"/>
        <v>5</v>
      </c>
      <c r="FZ1030" s="116">
        <f t="shared" si="502"/>
        <v>3.4599999999999999E-2</v>
      </c>
      <c r="GA1030" s="116">
        <f t="shared" si="503"/>
        <v>1</v>
      </c>
      <c r="GB1030" s="116">
        <f t="shared" si="504"/>
        <v>10</v>
      </c>
      <c r="GC1030" s="116">
        <f t="shared" si="505"/>
        <v>0.13850000000000001</v>
      </c>
      <c r="GD1030" s="116">
        <f t="shared" si="506"/>
        <v>1</v>
      </c>
      <c r="GE1030" s="116">
        <f t="shared" si="507"/>
        <v>22</v>
      </c>
    </row>
    <row r="1031" spans="164:187" ht="16.5" x14ac:dyDescent="0.2">
      <c r="FH1031" s="116">
        <v>1026</v>
      </c>
      <c r="FI1031" s="116">
        <f t="shared" si="492"/>
        <v>59</v>
      </c>
      <c r="FJ1031" s="116">
        <f t="shared" ref="FJ1031:FJ1094" si="508">INT((FH1031-1)/80+1)</f>
        <v>13</v>
      </c>
      <c r="FK1031" s="116" t="str">
        <f t="shared" si="493"/>
        <v>西方龙专属武器-魂珠-7 5级</v>
      </c>
      <c r="FL1031" s="116">
        <f t="shared" si="494"/>
        <v>7</v>
      </c>
      <c r="FM1031" s="116">
        <f t="shared" si="495"/>
        <v>5</v>
      </c>
      <c r="FN1031" s="116" t="str">
        <f t="shared" ref="FN1031:FN1094" si="509">IF($FM1031&gt;0,IF(INDEX($EC$6:$EC$77,$FI1031)&gt;=FN$3,INDEX(ED$6:ED$77,$FI1031),""),"")</f>
        <v>金币</v>
      </c>
      <c r="FO1031" s="116">
        <f t="shared" ref="FO1031:FO1094" si="510">IF($FM1031&gt;0,IF(INDEX($EC$6:$EC$77,$FI1031)&gt;=FO$3,INDEX(EE$6:EE$77,$FI1031),""),"")</f>
        <v>11000</v>
      </c>
      <c r="FP1031" s="116" t="str">
        <f t="shared" ref="FP1031:FP1094" si="511">IF($FM1031&gt;0,IF(INDEX($EC$6:$EC$77,$FI1031)&gt;=FP$3,INDEX(EF$6:EF$77,$FI1031),""),"")</f>
        <v>专属强化石3</v>
      </c>
      <c r="FQ1031" s="116">
        <f t="shared" ref="FQ1031:FQ1094" si="512">IF($FM1031&gt;0,IF(INDEX($EC$6:$EC$77,$FI1031)&gt;=FQ$3,INDEX(EG$6:EG$77,$FI1031),""),"")</f>
        <v>11</v>
      </c>
      <c r="FR1031" s="116" t="str">
        <f t="shared" ref="FR1031:FR1094" si="513">IF($FM1031&gt;0,IF(INDEX($EC$6:$EC$77,$FI1031)&gt;=FR$3,INDEX(EH$6:EH$77,$FI1031),""),"")</f>
        <v>专属强化石4</v>
      </c>
      <c r="FS1031" s="116">
        <f t="shared" ref="FS1031:FS1094" si="514">IF($FM1031&gt;0,IF(INDEX($EC$6:$EC$77,$FI1031)&gt;=FS$3,INDEX(EI$6:EI$77,$FI1031),""),"")</f>
        <v>4</v>
      </c>
      <c r="FT1031" s="116">
        <f t="shared" si="496"/>
        <v>0.04</v>
      </c>
      <c r="FU1031" s="116">
        <f t="shared" si="497"/>
        <v>1</v>
      </c>
      <c r="FV1031" s="116">
        <f t="shared" si="498"/>
        <v>35</v>
      </c>
      <c r="FW1031" s="116">
        <f t="shared" si="499"/>
        <v>0</v>
      </c>
      <c r="FX1031" s="116">
        <f t="shared" si="500"/>
        <v>1</v>
      </c>
      <c r="FY1031" s="116">
        <f t="shared" si="501"/>
        <v>8</v>
      </c>
      <c r="FZ1031" s="116">
        <f t="shared" si="502"/>
        <v>2.1600000000000001E-2</v>
      </c>
      <c r="GA1031" s="116">
        <f t="shared" si="503"/>
        <v>1</v>
      </c>
      <c r="GB1031" s="116">
        <f t="shared" si="504"/>
        <v>16</v>
      </c>
      <c r="GC1031" s="116">
        <f t="shared" si="505"/>
        <v>8.6599999999999996E-2</v>
      </c>
      <c r="GD1031" s="116">
        <f t="shared" si="506"/>
        <v>1</v>
      </c>
      <c r="GE1031" s="116">
        <f t="shared" si="507"/>
        <v>35</v>
      </c>
    </row>
    <row r="1032" spans="164:187" ht="16.5" x14ac:dyDescent="0.2">
      <c r="FH1032" s="116">
        <v>1027</v>
      </c>
      <c r="FI1032" s="116">
        <f t="shared" si="492"/>
        <v>60</v>
      </c>
      <c r="FJ1032" s="116">
        <f t="shared" si="508"/>
        <v>13</v>
      </c>
      <c r="FK1032" s="116" t="str">
        <f t="shared" si="493"/>
        <v>西方龙专属武器-魂珠-7 6级</v>
      </c>
      <c r="FL1032" s="116">
        <f t="shared" si="494"/>
        <v>7</v>
      </c>
      <c r="FM1032" s="116">
        <f t="shared" si="495"/>
        <v>6</v>
      </c>
      <c r="FN1032" s="116" t="str">
        <f t="shared" si="509"/>
        <v>金币</v>
      </c>
      <c r="FO1032" s="116">
        <f t="shared" si="510"/>
        <v>12000</v>
      </c>
      <c r="FP1032" s="116" t="str">
        <f t="shared" si="511"/>
        <v>专属强化石3</v>
      </c>
      <c r="FQ1032" s="116">
        <f t="shared" si="512"/>
        <v>14</v>
      </c>
      <c r="FR1032" s="116" t="str">
        <f t="shared" si="513"/>
        <v>专属强化石4</v>
      </c>
      <c r="FS1032" s="116">
        <f t="shared" si="514"/>
        <v>5</v>
      </c>
      <c r="FT1032" s="116">
        <f t="shared" si="496"/>
        <v>0.03</v>
      </c>
      <c r="FU1032" s="116">
        <f t="shared" si="497"/>
        <v>1</v>
      </c>
      <c r="FV1032" s="116">
        <f t="shared" si="498"/>
        <v>45</v>
      </c>
      <c r="FW1032" s="116">
        <f t="shared" si="499"/>
        <v>0</v>
      </c>
      <c r="FX1032" s="116">
        <f t="shared" si="500"/>
        <v>1</v>
      </c>
      <c r="FY1032" s="116">
        <f t="shared" si="501"/>
        <v>11</v>
      </c>
      <c r="FZ1032" s="116">
        <f t="shared" si="502"/>
        <v>1.66E-2</v>
      </c>
      <c r="GA1032" s="116">
        <f t="shared" si="503"/>
        <v>1</v>
      </c>
      <c r="GB1032" s="116">
        <f t="shared" si="504"/>
        <v>21</v>
      </c>
      <c r="GC1032" s="116">
        <f t="shared" si="505"/>
        <v>6.6600000000000006E-2</v>
      </c>
      <c r="GD1032" s="116">
        <f t="shared" si="506"/>
        <v>1</v>
      </c>
      <c r="GE1032" s="116">
        <f t="shared" si="507"/>
        <v>45</v>
      </c>
    </row>
    <row r="1033" spans="164:187" ht="16.5" x14ac:dyDescent="0.2">
      <c r="FH1033" s="116">
        <v>1028</v>
      </c>
      <c r="FI1033" s="116">
        <f t="shared" si="492"/>
        <v>61</v>
      </c>
      <c r="FJ1033" s="116">
        <f t="shared" si="508"/>
        <v>13</v>
      </c>
      <c r="FK1033" s="116" t="str">
        <f t="shared" si="493"/>
        <v>西方龙专属武器-魂珠-7 7级</v>
      </c>
      <c r="FL1033" s="116">
        <f t="shared" si="494"/>
        <v>7</v>
      </c>
      <c r="FM1033" s="116">
        <f t="shared" si="495"/>
        <v>7</v>
      </c>
      <c r="FN1033" s="116" t="str">
        <f t="shared" si="509"/>
        <v>金币</v>
      </c>
      <c r="FO1033" s="116">
        <f t="shared" si="510"/>
        <v>13000</v>
      </c>
      <c r="FP1033" s="116" t="str">
        <f t="shared" si="511"/>
        <v>专属强化石3</v>
      </c>
      <c r="FQ1033" s="116">
        <f t="shared" si="512"/>
        <v>20</v>
      </c>
      <c r="FR1033" s="116" t="str">
        <f t="shared" si="513"/>
        <v>专属强化石4</v>
      </c>
      <c r="FS1033" s="116">
        <f t="shared" si="514"/>
        <v>7</v>
      </c>
      <c r="FT1033" s="116">
        <f t="shared" si="496"/>
        <v>0.03</v>
      </c>
      <c r="FU1033" s="116">
        <f t="shared" si="497"/>
        <v>1</v>
      </c>
      <c r="FV1033" s="116">
        <f t="shared" si="498"/>
        <v>52</v>
      </c>
      <c r="FW1033" s="116">
        <f t="shared" si="499"/>
        <v>0</v>
      </c>
      <c r="FX1033" s="116">
        <f t="shared" si="500"/>
        <v>1</v>
      </c>
      <c r="FY1033" s="116">
        <f t="shared" si="501"/>
        <v>12</v>
      </c>
      <c r="FZ1033" s="116">
        <f t="shared" si="502"/>
        <v>1.44E-2</v>
      </c>
      <c r="GA1033" s="116">
        <f t="shared" si="503"/>
        <v>1</v>
      </c>
      <c r="GB1033" s="116">
        <f t="shared" si="504"/>
        <v>24</v>
      </c>
      <c r="GC1033" s="116">
        <f t="shared" si="505"/>
        <v>5.7700000000000001E-2</v>
      </c>
      <c r="GD1033" s="116">
        <f t="shared" si="506"/>
        <v>1</v>
      </c>
      <c r="GE1033" s="116">
        <f t="shared" si="507"/>
        <v>52</v>
      </c>
    </row>
    <row r="1034" spans="164:187" ht="16.5" x14ac:dyDescent="0.2">
      <c r="FH1034" s="116">
        <v>1029</v>
      </c>
      <c r="FI1034" s="116">
        <f t="shared" si="492"/>
        <v>62</v>
      </c>
      <c r="FJ1034" s="116">
        <f t="shared" si="508"/>
        <v>13</v>
      </c>
      <c r="FK1034" s="116" t="str">
        <f t="shared" si="493"/>
        <v>西方龙专属武器-魂珠-7 8级</v>
      </c>
      <c r="FL1034" s="116">
        <f t="shared" si="494"/>
        <v>7</v>
      </c>
      <c r="FM1034" s="116">
        <f t="shared" si="495"/>
        <v>8</v>
      </c>
      <c r="FN1034" s="116" t="str">
        <f t="shared" si="509"/>
        <v>金币</v>
      </c>
      <c r="FO1034" s="116">
        <f t="shared" si="510"/>
        <v>14000</v>
      </c>
      <c r="FP1034" s="116" t="str">
        <f t="shared" si="511"/>
        <v>专属强化石3</v>
      </c>
      <c r="FQ1034" s="116">
        <f t="shared" si="512"/>
        <v>23</v>
      </c>
      <c r="FR1034" s="116" t="str">
        <f t="shared" si="513"/>
        <v>专属强化石4</v>
      </c>
      <c r="FS1034" s="116">
        <f t="shared" si="514"/>
        <v>8</v>
      </c>
      <c r="FT1034" s="116">
        <f t="shared" si="496"/>
        <v>0.02</v>
      </c>
      <c r="FU1034" s="116">
        <f t="shared" si="497"/>
        <v>1</v>
      </c>
      <c r="FV1034" s="116">
        <f t="shared" si="498"/>
        <v>74</v>
      </c>
      <c r="FW1034" s="116">
        <f t="shared" si="499"/>
        <v>0</v>
      </c>
      <c r="FX1034" s="116">
        <f t="shared" si="500"/>
        <v>1</v>
      </c>
      <c r="FY1034" s="116">
        <f t="shared" si="501"/>
        <v>17</v>
      </c>
      <c r="FZ1034" s="116">
        <f t="shared" si="502"/>
        <v>1.0200000000000001E-2</v>
      </c>
      <c r="GA1034" s="116">
        <f t="shared" si="503"/>
        <v>1</v>
      </c>
      <c r="GB1034" s="116">
        <f t="shared" si="504"/>
        <v>34</v>
      </c>
      <c r="GC1034" s="116">
        <f t="shared" si="505"/>
        <v>4.07E-2</v>
      </c>
      <c r="GD1034" s="116">
        <f t="shared" si="506"/>
        <v>1</v>
      </c>
      <c r="GE1034" s="116">
        <f t="shared" si="507"/>
        <v>74</v>
      </c>
    </row>
    <row r="1035" spans="164:187" ht="16.5" x14ac:dyDescent="0.2">
      <c r="FH1035" s="116">
        <v>1030</v>
      </c>
      <c r="FI1035" s="116">
        <f t="shared" si="492"/>
        <v>63</v>
      </c>
      <c r="FJ1035" s="116">
        <f t="shared" si="508"/>
        <v>13</v>
      </c>
      <c r="FK1035" s="116" t="str">
        <f t="shared" si="493"/>
        <v>西方龙专属武器-魂珠-7 9级</v>
      </c>
      <c r="FL1035" s="116">
        <f t="shared" si="494"/>
        <v>7</v>
      </c>
      <c r="FM1035" s="116">
        <f t="shared" si="495"/>
        <v>9</v>
      </c>
      <c r="FN1035" s="116" t="str">
        <f t="shared" si="509"/>
        <v>金币</v>
      </c>
      <c r="FO1035" s="116">
        <f t="shared" si="510"/>
        <v>15000</v>
      </c>
      <c r="FP1035" s="116" t="str">
        <f t="shared" si="511"/>
        <v>专属强化石3</v>
      </c>
      <c r="FQ1035" s="116">
        <f t="shared" si="512"/>
        <v>28</v>
      </c>
      <c r="FR1035" s="116" t="str">
        <f t="shared" si="513"/>
        <v>专属强化石4</v>
      </c>
      <c r="FS1035" s="116">
        <f t="shared" si="514"/>
        <v>10</v>
      </c>
      <c r="FT1035" s="116">
        <f t="shared" si="496"/>
        <v>0.02</v>
      </c>
      <c r="FU1035" s="116">
        <f t="shared" si="497"/>
        <v>1</v>
      </c>
      <c r="FV1035" s="116">
        <f t="shared" si="498"/>
        <v>95</v>
      </c>
      <c r="FW1035" s="116">
        <f t="shared" si="499"/>
        <v>0</v>
      </c>
      <c r="FX1035" s="116">
        <f t="shared" si="500"/>
        <v>1</v>
      </c>
      <c r="FY1035" s="116">
        <f t="shared" si="501"/>
        <v>22</v>
      </c>
      <c r="FZ1035" s="116">
        <f t="shared" si="502"/>
        <v>7.9000000000000008E-3</v>
      </c>
      <c r="GA1035" s="116">
        <f t="shared" si="503"/>
        <v>1</v>
      </c>
      <c r="GB1035" s="116">
        <f t="shared" si="504"/>
        <v>44</v>
      </c>
      <c r="GC1035" s="116">
        <f t="shared" si="505"/>
        <v>3.15E-2</v>
      </c>
      <c r="GD1035" s="116">
        <f t="shared" si="506"/>
        <v>1</v>
      </c>
      <c r="GE1035" s="116">
        <f t="shared" si="507"/>
        <v>95</v>
      </c>
    </row>
    <row r="1036" spans="164:187" ht="16.5" x14ac:dyDescent="0.2">
      <c r="FH1036" s="116">
        <v>1031</v>
      </c>
      <c r="FI1036" s="116">
        <f t="shared" si="492"/>
        <v>0</v>
      </c>
      <c r="FJ1036" s="116">
        <f t="shared" si="508"/>
        <v>13</v>
      </c>
      <c r="FK1036" s="116" t="str">
        <f t="shared" si="493"/>
        <v>西方龙专属武器-魂珠-8 0级</v>
      </c>
      <c r="FL1036" s="116">
        <f t="shared" si="494"/>
        <v>8</v>
      </c>
      <c r="FM1036" s="116">
        <f t="shared" si="495"/>
        <v>0</v>
      </c>
      <c r="FN1036" s="116" t="str">
        <f t="shared" si="509"/>
        <v/>
      </c>
      <c r="FO1036" s="116" t="str">
        <f t="shared" si="510"/>
        <v/>
      </c>
      <c r="FP1036" s="116" t="str">
        <f t="shared" si="511"/>
        <v/>
      </c>
      <c r="FQ1036" s="116" t="str">
        <f t="shared" si="512"/>
        <v/>
      </c>
      <c r="FR1036" s="116" t="str">
        <f t="shared" si="513"/>
        <v/>
      </c>
      <c r="FS1036" s="116" t="str">
        <f t="shared" si="514"/>
        <v/>
      </c>
      <c r="FT1036" s="116" t="str">
        <f t="shared" si="496"/>
        <v/>
      </c>
      <c r="FU1036" s="116" t="str">
        <f t="shared" si="497"/>
        <v/>
      </c>
      <c r="FV1036" s="116" t="str">
        <f t="shared" si="498"/>
        <v/>
      </c>
      <c r="FW1036" s="116" t="str">
        <f t="shared" si="499"/>
        <v/>
      </c>
      <c r="FX1036" s="116" t="str">
        <f t="shared" si="500"/>
        <v/>
      </c>
      <c r="FY1036" s="116" t="str">
        <f t="shared" si="501"/>
        <v/>
      </c>
      <c r="FZ1036" s="116" t="str">
        <f t="shared" si="502"/>
        <v/>
      </c>
      <c r="GA1036" s="116" t="str">
        <f t="shared" si="503"/>
        <v/>
      </c>
      <c r="GB1036" s="116" t="str">
        <f t="shared" si="504"/>
        <v/>
      </c>
      <c r="GC1036" s="116" t="str">
        <f t="shared" si="505"/>
        <v/>
      </c>
      <c r="GD1036" s="116" t="str">
        <f t="shared" si="506"/>
        <v/>
      </c>
      <c r="GE1036" s="116" t="str">
        <f t="shared" si="507"/>
        <v/>
      </c>
    </row>
    <row r="1037" spans="164:187" ht="16.5" x14ac:dyDescent="0.2">
      <c r="FH1037" s="116">
        <v>1032</v>
      </c>
      <c r="FI1037" s="116">
        <f t="shared" si="492"/>
        <v>64</v>
      </c>
      <c r="FJ1037" s="116">
        <f t="shared" si="508"/>
        <v>13</v>
      </c>
      <c r="FK1037" s="116" t="str">
        <f t="shared" si="493"/>
        <v>西方龙专属武器-魂珠-8 1级</v>
      </c>
      <c r="FL1037" s="116">
        <f t="shared" si="494"/>
        <v>8</v>
      </c>
      <c r="FM1037" s="116">
        <f t="shared" si="495"/>
        <v>1</v>
      </c>
      <c r="FN1037" s="116" t="str">
        <f t="shared" si="509"/>
        <v>金币</v>
      </c>
      <c r="FO1037" s="116">
        <f t="shared" si="510"/>
        <v>8000</v>
      </c>
      <c r="FP1037" s="116" t="str">
        <f t="shared" si="511"/>
        <v>专属强化石4</v>
      </c>
      <c r="FQ1037" s="116">
        <f t="shared" si="512"/>
        <v>5</v>
      </c>
      <c r="FR1037" s="116" t="str">
        <f t="shared" si="513"/>
        <v/>
      </c>
      <c r="FS1037" s="116" t="str">
        <f t="shared" si="514"/>
        <v/>
      </c>
      <c r="FT1037" s="116">
        <f t="shared" si="496"/>
        <v>0.1</v>
      </c>
      <c r="FU1037" s="116">
        <f t="shared" si="497"/>
        <v>1</v>
      </c>
      <c r="FV1037" s="116">
        <f t="shared" si="498"/>
        <v>15</v>
      </c>
      <c r="FW1037" s="116">
        <f t="shared" si="499"/>
        <v>0</v>
      </c>
      <c r="FX1037" s="116">
        <f t="shared" si="500"/>
        <v>1</v>
      </c>
      <c r="FY1037" s="116">
        <f t="shared" si="501"/>
        <v>4</v>
      </c>
      <c r="FZ1037" s="116">
        <f t="shared" si="502"/>
        <v>4.9200000000000001E-2</v>
      </c>
      <c r="GA1037" s="116">
        <f t="shared" si="503"/>
        <v>1</v>
      </c>
      <c r="GB1037" s="116">
        <f t="shared" si="504"/>
        <v>7</v>
      </c>
      <c r="GC1037" s="116">
        <f t="shared" si="505"/>
        <v>0.1968</v>
      </c>
      <c r="GD1037" s="116">
        <f t="shared" si="506"/>
        <v>1</v>
      </c>
      <c r="GE1037" s="116">
        <f t="shared" si="507"/>
        <v>15</v>
      </c>
    </row>
    <row r="1038" spans="164:187" ht="16.5" x14ac:dyDescent="0.2">
      <c r="FH1038" s="116">
        <v>1033</v>
      </c>
      <c r="FI1038" s="116">
        <f t="shared" si="492"/>
        <v>65</v>
      </c>
      <c r="FJ1038" s="116">
        <f t="shared" si="508"/>
        <v>13</v>
      </c>
      <c r="FK1038" s="116" t="str">
        <f t="shared" si="493"/>
        <v>西方龙专属武器-魂珠-8 2级</v>
      </c>
      <c r="FL1038" s="116">
        <f t="shared" si="494"/>
        <v>8</v>
      </c>
      <c r="FM1038" s="116">
        <f t="shared" si="495"/>
        <v>2</v>
      </c>
      <c r="FN1038" s="116" t="str">
        <f t="shared" si="509"/>
        <v>金币</v>
      </c>
      <c r="FO1038" s="116">
        <f t="shared" si="510"/>
        <v>9000</v>
      </c>
      <c r="FP1038" s="116" t="str">
        <f t="shared" si="511"/>
        <v>专属强化石4</v>
      </c>
      <c r="FQ1038" s="116">
        <f t="shared" si="512"/>
        <v>8</v>
      </c>
      <c r="FR1038" s="116" t="str">
        <f t="shared" si="513"/>
        <v/>
      </c>
      <c r="FS1038" s="116" t="str">
        <f t="shared" si="514"/>
        <v/>
      </c>
      <c r="FT1038" s="116">
        <f t="shared" si="496"/>
        <v>0.08</v>
      </c>
      <c r="FU1038" s="116">
        <f t="shared" si="497"/>
        <v>1</v>
      </c>
      <c r="FV1038" s="116">
        <f t="shared" si="498"/>
        <v>19</v>
      </c>
      <c r="FW1038" s="116">
        <f t="shared" si="499"/>
        <v>0</v>
      </c>
      <c r="FX1038" s="116">
        <f t="shared" si="500"/>
        <v>1</v>
      </c>
      <c r="FY1038" s="116">
        <f t="shared" si="501"/>
        <v>4</v>
      </c>
      <c r="FZ1038" s="116">
        <f t="shared" si="502"/>
        <v>3.9399999999999998E-2</v>
      </c>
      <c r="GA1038" s="116">
        <f t="shared" si="503"/>
        <v>1</v>
      </c>
      <c r="GB1038" s="116">
        <f t="shared" si="504"/>
        <v>9</v>
      </c>
      <c r="GC1038" s="116">
        <f t="shared" si="505"/>
        <v>0.15740000000000001</v>
      </c>
      <c r="GD1038" s="116">
        <f t="shared" si="506"/>
        <v>1</v>
      </c>
      <c r="GE1038" s="116">
        <f t="shared" si="507"/>
        <v>19</v>
      </c>
    </row>
    <row r="1039" spans="164:187" ht="16.5" x14ac:dyDescent="0.2">
      <c r="FH1039" s="116">
        <v>1034</v>
      </c>
      <c r="FI1039" s="116">
        <f t="shared" si="492"/>
        <v>66</v>
      </c>
      <c r="FJ1039" s="116">
        <f t="shared" si="508"/>
        <v>13</v>
      </c>
      <c r="FK1039" s="116" t="str">
        <f t="shared" si="493"/>
        <v>西方龙专属武器-魂珠-8 3级</v>
      </c>
      <c r="FL1039" s="116">
        <f t="shared" si="494"/>
        <v>8</v>
      </c>
      <c r="FM1039" s="116">
        <f t="shared" si="495"/>
        <v>3</v>
      </c>
      <c r="FN1039" s="116" t="str">
        <f t="shared" si="509"/>
        <v>金币</v>
      </c>
      <c r="FO1039" s="116">
        <f t="shared" si="510"/>
        <v>10000</v>
      </c>
      <c r="FP1039" s="116" t="str">
        <f t="shared" si="511"/>
        <v>专属强化石4</v>
      </c>
      <c r="FQ1039" s="116">
        <f t="shared" si="512"/>
        <v>10</v>
      </c>
      <c r="FR1039" s="116" t="str">
        <f t="shared" si="513"/>
        <v/>
      </c>
      <c r="FS1039" s="116" t="str">
        <f t="shared" si="514"/>
        <v/>
      </c>
      <c r="FT1039" s="116">
        <f t="shared" si="496"/>
        <v>7.0000000000000007E-2</v>
      </c>
      <c r="FU1039" s="116">
        <f t="shared" si="497"/>
        <v>1</v>
      </c>
      <c r="FV1039" s="116">
        <f t="shared" si="498"/>
        <v>23</v>
      </c>
      <c r="FW1039" s="116">
        <f t="shared" si="499"/>
        <v>0</v>
      </c>
      <c r="FX1039" s="116">
        <f t="shared" si="500"/>
        <v>1</v>
      </c>
      <c r="FY1039" s="116">
        <f t="shared" si="501"/>
        <v>5</v>
      </c>
      <c r="FZ1039" s="116">
        <f t="shared" si="502"/>
        <v>3.2800000000000003E-2</v>
      </c>
      <c r="GA1039" s="116">
        <f t="shared" si="503"/>
        <v>1</v>
      </c>
      <c r="GB1039" s="116">
        <f t="shared" si="504"/>
        <v>11</v>
      </c>
      <c r="GC1039" s="116">
        <f t="shared" si="505"/>
        <v>0.13120000000000001</v>
      </c>
      <c r="GD1039" s="116">
        <f t="shared" si="506"/>
        <v>1</v>
      </c>
      <c r="GE1039" s="116">
        <f t="shared" si="507"/>
        <v>23</v>
      </c>
    </row>
    <row r="1040" spans="164:187" ht="16.5" x14ac:dyDescent="0.2">
      <c r="FH1040" s="116">
        <v>1035</v>
      </c>
      <c r="FI1040" s="116">
        <f t="shared" si="492"/>
        <v>67</v>
      </c>
      <c r="FJ1040" s="116">
        <f t="shared" si="508"/>
        <v>13</v>
      </c>
      <c r="FK1040" s="116" t="str">
        <f t="shared" si="493"/>
        <v>西方龙专属武器-魂珠-8 4级</v>
      </c>
      <c r="FL1040" s="116">
        <f t="shared" si="494"/>
        <v>8</v>
      </c>
      <c r="FM1040" s="116">
        <f t="shared" si="495"/>
        <v>4</v>
      </c>
      <c r="FN1040" s="116" t="str">
        <f t="shared" si="509"/>
        <v>金币</v>
      </c>
      <c r="FO1040" s="116">
        <f t="shared" si="510"/>
        <v>11000</v>
      </c>
      <c r="FP1040" s="116" t="str">
        <f t="shared" si="511"/>
        <v>专属强化石4</v>
      </c>
      <c r="FQ1040" s="116">
        <f t="shared" si="512"/>
        <v>12</v>
      </c>
      <c r="FR1040" s="116" t="str">
        <f t="shared" si="513"/>
        <v/>
      </c>
      <c r="FS1040" s="116" t="str">
        <f t="shared" si="514"/>
        <v/>
      </c>
      <c r="FT1040" s="116">
        <f t="shared" si="496"/>
        <v>0.05</v>
      </c>
      <c r="FU1040" s="116">
        <f t="shared" si="497"/>
        <v>1</v>
      </c>
      <c r="FV1040" s="116">
        <f t="shared" si="498"/>
        <v>32</v>
      </c>
      <c r="FW1040" s="116">
        <f t="shared" si="499"/>
        <v>0</v>
      </c>
      <c r="FX1040" s="116">
        <f t="shared" si="500"/>
        <v>1</v>
      </c>
      <c r="FY1040" s="116">
        <f t="shared" si="501"/>
        <v>7</v>
      </c>
      <c r="FZ1040" s="116">
        <f t="shared" si="502"/>
        <v>2.3599999999999999E-2</v>
      </c>
      <c r="GA1040" s="116">
        <f t="shared" si="503"/>
        <v>1</v>
      </c>
      <c r="GB1040" s="116">
        <f t="shared" si="504"/>
        <v>15</v>
      </c>
      <c r="GC1040" s="116">
        <f t="shared" si="505"/>
        <v>9.4399999999999998E-2</v>
      </c>
      <c r="GD1040" s="116">
        <f t="shared" si="506"/>
        <v>1</v>
      </c>
      <c r="GE1040" s="116">
        <f t="shared" si="507"/>
        <v>32</v>
      </c>
    </row>
    <row r="1041" spans="164:187" ht="16.5" x14ac:dyDescent="0.2">
      <c r="FH1041" s="116">
        <v>1036</v>
      </c>
      <c r="FI1041" s="116">
        <f t="shared" si="492"/>
        <v>68</v>
      </c>
      <c r="FJ1041" s="116">
        <f t="shared" si="508"/>
        <v>13</v>
      </c>
      <c r="FK1041" s="116" t="str">
        <f t="shared" si="493"/>
        <v>西方龙专属武器-魂珠-8 5级</v>
      </c>
      <c r="FL1041" s="116">
        <f t="shared" si="494"/>
        <v>8</v>
      </c>
      <c r="FM1041" s="116">
        <f t="shared" si="495"/>
        <v>5</v>
      </c>
      <c r="FN1041" s="116" t="str">
        <f t="shared" si="509"/>
        <v>金币</v>
      </c>
      <c r="FO1041" s="116">
        <f t="shared" si="510"/>
        <v>12000</v>
      </c>
      <c r="FP1041" s="116" t="str">
        <f t="shared" si="511"/>
        <v>专属强化石4</v>
      </c>
      <c r="FQ1041" s="116">
        <f t="shared" si="512"/>
        <v>15</v>
      </c>
      <c r="FR1041" s="116" t="str">
        <f t="shared" si="513"/>
        <v/>
      </c>
      <c r="FS1041" s="116" t="str">
        <f t="shared" si="514"/>
        <v/>
      </c>
      <c r="FT1041" s="116">
        <f t="shared" si="496"/>
        <v>0.04</v>
      </c>
      <c r="FU1041" s="116">
        <f t="shared" si="497"/>
        <v>1</v>
      </c>
      <c r="FV1041" s="116">
        <f t="shared" si="498"/>
        <v>41</v>
      </c>
      <c r="FW1041" s="116">
        <f t="shared" si="499"/>
        <v>0</v>
      </c>
      <c r="FX1041" s="116">
        <f t="shared" si="500"/>
        <v>1</v>
      </c>
      <c r="FY1041" s="116">
        <f t="shared" si="501"/>
        <v>9</v>
      </c>
      <c r="FZ1041" s="116">
        <f t="shared" si="502"/>
        <v>1.84E-2</v>
      </c>
      <c r="GA1041" s="116">
        <f t="shared" si="503"/>
        <v>1</v>
      </c>
      <c r="GB1041" s="116">
        <f t="shared" si="504"/>
        <v>19</v>
      </c>
      <c r="GC1041" s="116">
        <f t="shared" si="505"/>
        <v>7.3800000000000004E-2</v>
      </c>
      <c r="GD1041" s="116">
        <f t="shared" si="506"/>
        <v>1</v>
      </c>
      <c r="GE1041" s="116">
        <f t="shared" si="507"/>
        <v>41</v>
      </c>
    </row>
    <row r="1042" spans="164:187" ht="16.5" x14ac:dyDescent="0.2">
      <c r="FH1042" s="116">
        <v>1037</v>
      </c>
      <c r="FI1042" s="116">
        <f t="shared" si="492"/>
        <v>69</v>
      </c>
      <c r="FJ1042" s="116">
        <f t="shared" si="508"/>
        <v>13</v>
      </c>
      <c r="FK1042" s="116" t="str">
        <f t="shared" si="493"/>
        <v>西方龙专属武器-魂珠-8 6级</v>
      </c>
      <c r="FL1042" s="116">
        <f t="shared" si="494"/>
        <v>8</v>
      </c>
      <c r="FM1042" s="116">
        <f t="shared" si="495"/>
        <v>6</v>
      </c>
      <c r="FN1042" s="116" t="str">
        <f t="shared" si="509"/>
        <v>金币</v>
      </c>
      <c r="FO1042" s="116">
        <f t="shared" si="510"/>
        <v>13000</v>
      </c>
      <c r="FP1042" s="116" t="str">
        <f t="shared" si="511"/>
        <v>专属强化石4</v>
      </c>
      <c r="FQ1042" s="116">
        <f t="shared" si="512"/>
        <v>18</v>
      </c>
      <c r="FR1042" s="116" t="str">
        <f t="shared" si="513"/>
        <v/>
      </c>
      <c r="FS1042" s="116" t="str">
        <f t="shared" si="514"/>
        <v/>
      </c>
      <c r="FT1042" s="116">
        <f t="shared" si="496"/>
        <v>0.03</v>
      </c>
      <c r="FU1042" s="116">
        <f t="shared" si="497"/>
        <v>1</v>
      </c>
      <c r="FV1042" s="116">
        <f t="shared" si="498"/>
        <v>55</v>
      </c>
      <c r="FW1042" s="116">
        <f t="shared" si="499"/>
        <v>0</v>
      </c>
      <c r="FX1042" s="116">
        <f t="shared" si="500"/>
        <v>1</v>
      </c>
      <c r="FY1042" s="116">
        <f t="shared" si="501"/>
        <v>13</v>
      </c>
      <c r="FZ1042" s="116">
        <f t="shared" si="502"/>
        <v>1.3599999999999999E-2</v>
      </c>
      <c r="GA1042" s="116">
        <f t="shared" si="503"/>
        <v>1</v>
      </c>
      <c r="GB1042" s="116">
        <f t="shared" si="504"/>
        <v>26</v>
      </c>
      <c r="GC1042" s="116">
        <f t="shared" si="505"/>
        <v>5.45E-2</v>
      </c>
      <c r="GD1042" s="116">
        <f t="shared" si="506"/>
        <v>1</v>
      </c>
      <c r="GE1042" s="116">
        <f t="shared" si="507"/>
        <v>55</v>
      </c>
    </row>
    <row r="1043" spans="164:187" ht="16.5" x14ac:dyDescent="0.2">
      <c r="FH1043" s="116">
        <v>1038</v>
      </c>
      <c r="FI1043" s="116">
        <f t="shared" si="492"/>
        <v>70</v>
      </c>
      <c r="FJ1043" s="116">
        <f t="shared" si="508"/>
        <v>13</v>
      </c>
      <c r="FK1043" s="116" t="str">
        <f t="shared" si="493"/>
        <v>西方龙专属武器-魂珠-8 7级</v>
      </c>
      <c r="FL1043" s="116">
        <f t="shared" si="494"/>
        <v>8</v>
      </c>
      <c r="FM1043" s="116">
        <f t="shared" si="495"/>
        <v>7</v>
      </c>
      <c r="FN1043" s="116" t="str">
        <f t="shared" si="509"/>
        <v>金币</v>
      </c>
      <c r="FO1043" s="116">
        <f t="shared" si="510"/>
        <v>14000</v>
      </c>
      <c r="FP1043" s="116" t="str">
        <f t="shared" si="511"/>
        <v>专属强化石4</v>
      </c>
      <c r="FQ1043" s="116">
        <f t="shared" si="512"/>
        <v>25</v>
      </c>
      <c r="FR1043" s="116" t="str">
        <f t="shared" si="513"/>
        <v/>
      </c>
      <c r="FS1043" s="116" t="str">
        <f t="shared" si="514"/>
        <v/>
      </c>
      <c r="FT1043" s="116">
        <f t="shared" si="496"/>
        <v>0.02</v>
      </c>
      <c r="FU1043" s="116">
        <f t="shared" si="497"/>
        <v>1</v>
      </c>
      <c r="FV1043" s="116">
        <f t="shared" si="498"/>
        <v>64</v>
      </c>
      <c r="FW1043" s="116">
        <f t="shared" si="499"/>
        <v>0</v>
      </c>
      <c r="FX1043" s="116">
        <f t="shared" si="500"/>
        <v>1</v>
      </c>
      <c r="FY1043" s="116">
        <f t="shared" si="501"/>
        <v>15</v>
      </c>
      <c r="FZ1043" s="116">
        <f t="shared" si="502"/>
        <v>1.17E-2</v>
      </c>
      <c r="GA1043" s="116">
        <f t="shared" si="503"/>
        <v>1</v>
      </c>
      <c r="GB1043" s="116">
        <f t="shared" si="504"/>
        <v>30</v>
      </c>
      <c r="GC1043" s="116">
        <f t="shared" si="505"/>
        <v>4.6800000000000001E-2</v>
      </c>
      <c r="GD1043" s="116">
        <f t="shared" si="506"/>
        <v>1</v>
      </c>
      <c r="GE1043" s="116">
        <f t="shared" si="507"/>
        <v>64</v>
      </c>
    </row>
    <row r="1044" spans="164:187" ht="16.5" x14ac:dyDescent="0.2">
      <c r="FH1044" s="116">
        <v>1039</v>
      </c>
      <c r="FI1044" s="116">
        <f t="shared" si="492"/>
        <v>71</v>
      </c>
      <c r="FJ1044" s="116">
        <f t="shared" si="508"/>
        <v>13</v>
      </c>
      <c r="FK1044" s="116" t="str">
        <f t="shared" si="493"/>
        <v>西方龙专属武器-魂珠-8 8级</v>
      </c>
      <c r="FL1044" s="116">
        <f t="shared" si="494"/>
        <v>8</v>
      </c>
      <c r="FM1044" s="116">
        <f t="shared" si="495"/>
        <v>8</v>
      </c>
      <c r="FN1044" s="116" t="str">
        <f t="shared" si="509"/>
        <v>金币</v>
      </c>
      <c r="FO1044" s="116">
        <f t="shared" si="510"/>
        <v>15000</v>
      </c>
      <c r="FP1044" s="116" t="str">
        <f t="shared" si="511"/>
        <v>专属强化石4</v>
      </c>
      <c r="FQ1044" s="116">
        <f t="shared" si="512"/>
        <v>30</v>
      </c>
      <c r="FR1044" s="116" t="str">
        <f t="shared" si="513"/>
        <v/>
      </c>
      <c r="FS1044" s="116" t="str">
        <f t="shared" si="514"/>
        <v/>
      </c>
      <c r="FT1044" s="116">
        <f t="shared" si="496"/>
        <v>0.02</v>
      </c>
      <c r="FU1044" s="116">
        <f t="shared" si="497"/>
        <v>1</v>
      </c>
      <c r="FV1044" s="116">
        <f t="shared" si="498"/>
        <v>86</v>
      </c>
      <c r="FW1044" s="116">
        <f t="shared" si="499"/>
        <v>0</v>
      </c>
      <c r="FX1044" s="116">
        <f t="shared" si="500"/>
        <v>1</v>
      </c>
      <c r="FY1044" s="116">
        <f t="shared" si="501"/>
        <v>20</v>
      </c>
      <c r="FZ1044" s="116">
        <f t="shared" si="502"/>
        <v>8.6999999999999994E-3</v>
      </c>
      <c r="GA1044" s="116">
        <f t="shared" si="503"/>
        <v>1</v>
      </c>
      <c r="GB1044" s="116">
        <f t="shared" si="504"/>
        <v>40</v>
      </c>
      <c r="GC1044" s="116">
        <f t="shared" si="505"/>
        <v>3.4700000000000002E-2</v>
      </c>
      <c r="GD1044" s="116">
        <f t="shared" si="506"/>
        <v>1</v>
      </c>
      <c r="GE1044" s="116">
        <f t="shared" si="507"/>
        <v>86</v>
      </c>
    </row>
    <row r="1045" spans="164:187" ht="16.5" x14ac:dyDescent="0.2">
      <c r="FH1045" s="116">
        <v>1040</v>
      </c>
      <c r="FI1045" s="116">
        <f t="shared" si="492"/>
        <v>72</v>
      </c>
      <c r="FJ1045" s="116">
        <f t="shared" si="508"/>
        <v>13</v>
      </c>
      <c r="FK1045" s="116" t="str">
        <f t="shared" si="493"/>
        <v>西方龙专属武器-魂珠-8 9级</v>
      </c>
      <c r="FL1045" s="116">
        <f t="shared" si="494"/>
        <v>8</v>
      </c>
      <c r="FM1045" s="116">
        <f t="shared" si="495"/>
        <v>9</v>
      </c>
      <c r="FN1045" s="116" t="str">
        <f t="shared" si="509"/>
        <v>金币</v>
      </c>
      <c r="FO1045" s="116">
        <f t="shared" si="510"/>
        <v>16000</v>
      </c>
      <c r="FP1045" s="116" t="str">
        <f t="shared" si="511"/>
        <v>专属强化石4</v>
      </c>
      <c r="FQ1045" s="116">
        <f t="shared" si="512"/>
        <v>30</v>
      </c>
      <c r="FR1045" s="116" t="str">
        <f t="shared" si="513"/>
        <v/>
      </c>
      <c r="FS1045" s="116" t="str">
        <f t="shared" si="514"/>
        <v/>
      </c>
      <c r="FT1045" s="116">
        <f t="shared" si="496"/>
        <v>0.01</v>
      </c>
      <c r="FU1045" s="116">
        <f t="shared" si="497"/>
        <v>1</v>
      </c>
      <c r="FV1045" s="116">
        <f t="shared" si="498"/>
        <v>140</v>
      </c>
      <c r="FW1045" s="116">
        <f t="shared" si="499"/>
        <v>0</v>
      </c>
      <c r="FX1045" s="116">
        <f t="shared" si="500"/>
        <v>1</v>
      </c>
      <c r="FY1045" s="116">
        <f t="shared" si="501"/>
        <v>33</v>
      </c>
      <c r="FZ1045" s="116">
        <f t="shared" si="502"/>
        <v>5.4000000000000003E-3</v>
      </c>
      <c r="GA1045" s="116">
        <f t="shared" si="503"/>
        <v>1</v>
      </c>
      <c r="GB1045" s="116">
        <f t="shared" si="504"/>
        <v>65</v>
      </c>
      <c r="GC1045" s="116">
        <f t="shared" si="505"/>
        <v>2.1499999999999998E-2</v>
      </c>
      <c r="GD1045" s="116">
        <f t="shared" si="506"/>
        <v>1</v>
      </c>
      <c r="GE1045" s="116">
        <f t="shared" si="507"/>
        <v>140</v>
      </c>
    </row>
    <row r="1046" spans="164:187" ht="16.5" x14ac:dyDescent="0.2">
      <c r="FH1046" s="116">
        <v>1041</v>
      </c>
      <c r="FI1046" s="116">
        <f t="shared" ref="FI1046:FI1109" si="515">IF(FM1046&gt;0,(FL1046-1)*9+FM1046,0)</f>
        <v>0</v>
      </c>
      <c r="FJ1046" s="116">
        <f t="shared" si="508"/>
        <v>14</v>
      </c>
      <c r="FK1046" s="116" t="str">
        <f t="shared" ref="FK1046:FK1109" si="516">INDEX($FC$6:$FC$26,FJ1046)&amp;"专属武器-魂珠-"&amp;FL1046&amp;" "&amp;FM1046&amp;"级"</f>
        <v>飞廉专属武器-魂珠-1 0级</v>
      </c>
      <c r="FL1046" s="116">
        <f t="shared" ref="FL1046:FL1109" si="517">INT((FH1046-(FJ1046-1)*80-1)/10)+1</f>
        <v>1</v>
      </c>
      <c r="FM1046" s="116">
        <f t="shared" ref="FM1046:FM1109" si="518">FH1046-(FJ1046-1)*80-(FL1046-1)*10-1</f>
        <v>0</v>
      </c>
      <c r="FN1046" s="116" t="str">
        <f t="shared" si="509"/>
        <v/>
      </c>
      <c r="FO1046" s="116" t="str">
        <f t="shared" si="510"/>
        <v/>
      </c>
      <c r="FP1046" s="116" t="str">
        <f t="shared" si="511"/>
        <v/>
      </c>
      <c r="FQ1046" s="116" t="str">
        <f t="shared" si="512"/>
        <v/>
      </c>
      <c r="FR1046" s="116" t="str">
        <f t="shared" si="513"/>
        <v/>
      </c>
      <c r="FS1046" s="116" t="str">
        <f t="shared" si="514"/>
        <v/>
      </c>
      <c r="FT1046" s="116" t="str">
        <f t="shared" ref="FT1046:FT1109" si="519">IF($FM1046&gt;0,INDEX(EJ$6:EJ$77,$FI1046),"")</f>
        <v/>
      </c>
      <c r="FU1046" s="116" t="str">
        <f t="shared" ref="FU1046:FU1109" si="520">IF($FM1046&gt;0,INDEX(EK$6:EK$77,$FI1046),"")</f>
        <v/>
      </c>
      <c r="FV1046" s="116" t="str">
        <f t="shared" ref="FV1046:FV1109" si="521">IF($FM1046&gt;0,INDEX(EL$6:EL$77,$FI1046),"")</f>
        <v/>
      </c>
      <c r="FW1046" s="116" t="str">
        <f t="shared" ref="FW1046:FW1109" si="522">IF($FM1046&gt;0,INDEX(EP$6:EP$77,$FI1046),"")</f>
        <v/>
      </c>
      <c r="FX1046" s="116" t="str">
        <f t="shared" ref="FX1046:FX1109" si="523">IF($FM1046&gt;0,INDEX(EQ$6:EQ$77,$FI1046),"")</f>
        <v/>
      </c>
      <c r="FY1046" s="116" t="str">
        <f t="shared" ref="FY1046:FY1109" si="524">IF($FM1046&gt;0,INDEX(ER$6:ER$77,$FI1046),"")</f>
        <v/>
      </c>
      <c r="FZ1046" s="116" t="str">
        <f t="shared" ref="FZ1046:FZ1109" si="525">IF($FM1046&gt;0,INDEX(ES$6:ES$77,$FI1046),"")</f>
        <v/>
      </c>
      <c r="GA1046" s="116" t="str">
        <f t="shared" ref="GA1046:GA1109" si="526">IF($FM1046&gt;0,INDEX(ET$6:ET$77,$FI1046),"")</f>
        <v/>
      </c>
      <c r="GB1046" s="116" t="str">
        <f t="shared" ref="GB1046:GB1109" si="527">IF($FM1046&gt;0,INDEX(EU$6:EU$77,$FI1046),"")</f>
        <v/>
      </c>
      <c r="GC1046" s="116" t="str">
        <f t="shared" ref="GC1046:GC1109" si="528">IF($FM1046&gt;0,INDEX(EV$6:EV$77,$FI1046),"")</f>
        <v/>
      </c>
      <c r="GD1046" s="116" t="str">
        <f t="shared" ref="GD1046:GD1109" si="529">IF($FM1046&gt;0,INDEX(EW$6:EW$77,$FI1046),"")</f>
        <v/>
      </c>
      <c r="GE1046" s="116" t="str">
        <f t="shared" ref="GE1046:GE1109" si="530">IF($FM1046&gt;0,INDEX(EX$6:EX$77,$FI1046),"")</f>
        <v/>
      </c>
    </row>
    <row r="1047" spans="164:187" ht="16.5" x14ac:dyDescent="0.2">
      <c r="FH1047" s="116">
        <v>1042</v>
      </c>
      <c r="FI1047" s="116">
        <f t="shared" si="515"/>
        <v>1</v>
      </c>
      <c r="FJ1047" s="116">
        <f t="shared" si="508"/>
        <v>14</v>
      </c>
      <c r="FK1047" s="116" t="str">
        <f t="shared" si="516"/>
        <v>飞廉专属武器-魂珠-1 1级</v>
      </c>
      <c r="FL1047" s="116">
        <f t="shared" si="517"/>
        <v>1</v>
      </c>
      <c r="FM1047" s="116">
        <f t="shared" si="518"/>
        <v>1</v>
      </c>
      <c r="FN1047" s="116" t="str">
        <f t="shared" si="509"/>
        <v>金币</v>
      </c>
      <c r="FO1047" s="116">
        <f t="shared" si="510"/>
        <v>1000</v>
      </c>
      <c r="FP1047" s="116" t="str">
        <f t="shared" si="511"/>
        <v>专属强化石1</v>
      </c>
      <c r="FQ1047" s="116">
        <f t="shared" si="512"/>
        <v>1</v>
      </c>
      <c r="FR1047" s="116" t="str">
        <f t="shared" si="513"/>
        <v/>
      </c>
      <c r="FS1047" s="116" t="str">
        <f t="shared" si="514"/>
        <v/>
      </c>
      <c r="FT1047" s="116">
        <f t="shared" si="519"/>
        <v>0.24</v>
      </c>
      <c r="FU1047" s="116">
        <f t="shared" si="520"/>
        <v>1</v>
      </c>
      <c r="FV1047" s="116">
        <f t="shared" si="521"/>
        <v>6</v>
      </c>
      <c r="FW1047" s="116">
        <f t="shared" si="522"/>
        <v>0</v>
      </c>
      <c r="FX1047" s="116">
        <f t="shared" si="523"/>
        <v>1</v>
      </c>
      <c r="FY1047" s="116">
        <f t="shared" si="524"/>
        <v>1</v>
      </c>
      <c r="FZ1047" s="116">
        <f t="shared" si="525"/>
        <v>0.11990000000000001</v>
      </c>
      <c r="GA1047" s="116">
        <f t="shared" si="526"/>
        <v>1</v>
      </c>
      <c r="GB1047" s="116">
        <f t="shared" si="527"/>
        <v>3</v>
      </c>
      <c r="GC1047" s="116">
        <f t="shared" si="528"/>
        <v>0.47960000000000003</v>
      </c>
      <c r="GD1047" s="116">
        <f t="shared" si="529"/>
        <v>1</v>
      </c>
      <c r="GE1047" s="116">
        <f t="shared" si="530"/>
        <v>6</v>
      </c>
    </row>
    <row r="1048" spans="164:187" ht="16.5" x14ac:dyDescent="0.2">
      <c r="FH1048" s="116">
        <v>1043</v>
      </c>
      <c r="FI1048" s="116">
        <f t="shared" si="515"/>
        <v>2</v>
      </c>
      <c r="FJ1048" s="116">
        <f t="shared" si="508"/>
        <v>14</v>
      </c>
      <c r="FK1048" s="116" t="str">
        <f t="shared" si="516"/>
        <v>飞廉专属武器-魂珠-1 2级</v>
      </c>
      <c r="FL1048" s="116">
        <f t="shared" si="517"/>
        <v>1</v>
      </c>
      <c r="FM1048" s="116">
        <f t="shared" si="518"/>
        <v>2</v>
      </c>
      <c r="FN1048" s="116" t="str">
        <f t="shared" si="509"/>
        <v>金币</v>
      </c>
      <c r="FO1048" s="116">
        <f t="shared" si="510"/>
        <v>2000</v>
      </c>
      <c r="FP1048" s="116" t="str">
        <f t="shared" si="511"/>
        <v>专属强化石1</v>
      </c>
      <c r="FQ1048" s="116">
        <f t="shared" si="512"/>
        <v>2</v>
      </c>
      <c r="FR1048" s="116" t="str">
        <f t="shared" si="513"/>
        <v/>
      </c>
      <c r="FS1048" s="116" t="str">
        <f t="shared" si="514"/>
        <v/>
      </c>
      <c r="FT1048" s="116">
        <f t="shared" si="519"/>
        <v>0.24</v>
      </c>
      <c r="FU1048" s="116">
        <f t="shared" si="520"/>
        <v>1</v>
      </c>
      <c r="FV1048" s="116">
        <f t="shared" si="521"/>
        <v>6</v>
      </c>
      <c r="FW1048" s="116">
        <f t="shared" si="522"/>
        <v>0</v>
      </c>
      <c r="FX1048" s="116">
        <f t="shared" si="523"/>
        <v>1</v>
      </c>
      <c r="FY1048" s="116">
        <f t="shared" si="524"/>
        <v>1</v>
      </c>
      <c r="FZ1048" s="116">
        <f t="shared" si="525"/>
        <v>0.11990000000000001</v>
      </c>
      <c r="GA1048" s="116">
        <f t="shared" si="526"/>
        <v>1</v>
      </c>
      <c r="GB1048" s="116">
        <f t="shared" si="527"/>
        <v>3</v>
      </c>
      <c r="GC1048" s="116">
        <f t="shared" si="528"/>
        <v>0.47960000000000003</v>
      </c>
      <c r="GD1048" s="116">
        <f t="shared" si="529"/>
        <v>1</v>
      </c>
      <c r="GE1048" s="116">
        <f t="shared" si="530"/>
        <v>6</v>
      </c>
    </row>
    <row r="1049" spans="164:187" ht="16.5" x14ac:dyDescent="0.2">
      <c r="FH1049" s="116">
        <v>1044</v>
      </c>
      <c r="FI1049" s="116">
        <f t="shared" si="515"/>
        <v>3</v>
      </c>
      <c r="FJ1049" s="116">
        <f t="shared" si="508"/>
        <v>14</v>
      </c>
      <c r="FK1049" s="116" t="str">
        <f t="shared" si="516"/>
        <v>飞廉专属武器-魂珠-1 3级</v>
      </c>
      <c r="FL1049" s="116">
        <f t="shared" si="517"/>
        <v>1</v>
      </c>
      <c r="FM1049" s="116">
        <f t="shared" si="518"/>
        <v>3</v>
      </c>
      <c r="FN1049" s="116" t="str">
        <f t="shared" si="509"/>
        <v>金币</v>
      </c>
      <c r="FO1049" s="116">
        <f t="shared" si="510"/>
        <v>3000</v>
      </c>
      <c r="FP1049" s="116" t="str">
        <f t="shared" si="511"/>
        <v>专属强化石1</v>
      </c>
      <c r="FQ1049" s="116">
        <f t="shared" si="512"/>
        <v>3</v>
      </c>
      <c r="FR1049" s="116" t="str">
        <f t="shared" si="513"/>
        <v/>
      </c>
      <c r="FS1049" s="116" t="str">
        <f t="shared" si="514"/>
        <v/>
      </c>
      <c r="FT1049" s="116">
        <f t="shared" si="519"/>
        <v>0.24</v>
      </c>
      <c r="FU1049" s="116">
        <f t="shared" si="520"/>
        <v>1</v>
      </c>
      <c r="FV1049" s="116">
        <f t="shared" si="521"/>
        <v>6</v>
      </c>
      <c r="FW1049" s="116">
        <f t="shared" si="522"/>
        <v>0</v>
      </c>
      <c r="FX1049" s="116">
        <f t="shared" si="523"/>
        <v>1</v>
      </c>
      <c r="FY1049" s="116">
        <f t="shared" si="524"/>
        <v>1</v>
      </c>
      <c r="FZ1049" s="116">
        <f t="shared" si="525"/>
        <v>0.11990000000000001</v>
      </c>
      <c r="GA1049" s="116">
        <f t="shared" si="526"/>
        <v>1</v>
      </c>
      <c r="GB1049" s="116">
        <f t="shared" si="527"/>
        <v>3</v>
      </c>
      <c r="GC1049" s="116">
        <f t="shared" si="528"/>
        <v>0.47960000000000003</v>
      </c>
      <c r="GD1049" s="116">
        <f t="shared" si="529"/>
        <v>1</v>
      </c>
      <c r="GE1049" s="116">
        <f t="shared" si="530"/>
        <v>6</v>
      </c>
    </row>
    <row r="1050" spans="164:187" ht="16.5" x14ac:dyDescent="0.2">
      <c r="FH1050" s="116">
        <v>1045</v>
      </c>
      <c r="FI1050" s="116">
        <f t="shared" si="515"/>
        <v>4</v>
      </c>
      <c r="FJ1050" s="116">
        <f t="shared" si="508"/>
        <v>14</v>
      </c>
      <c r="FK1050" s="116" t="str">
        <f t="shared" si="516"/>
        <v>飞廉专属武器-魂珠-1 4级</v>
      </c>
      <c r="FL1050" s="116">
        <f t="shared" si="517"/>
        <v>1</v>
      </c>
      <c r="FM1050" s="116">
        <f t="shared" si="518"/>
        <v>4</v>
      </c>
      <c r="FN1050" s="116" t="str">
        <f t="shared" si="509"/>
        <v>金币</v>
      </c>
      <c r="FO1050" s="116">
        <f t="shared" si="510"/>
        <v>4000</v>
      </c>
      <c r="FP1050" s="116" t="str">
        <f t="shared" si="511"/>
        <v>专属强化石1</v>
      </c>
      <c r="FQ1050" s="116">
        <f t="shared" si="512"/>
        <v>4</v>
      </c>
      <c r="FR1050" s="116" t="str">
        <f t="shared" si="513"/>
        <v/>
      </c>
      <c r="FS1050" s="116" t="str">
        <f t="shared" si="514"/>
        <v/>
      </c>
      <c r="FT1050" s="116">
        <f t="shared" si="519"/>
        <v>0.19</v>
      </c>
      <c r="FU1050" s="116">
        <f t="shared" si="520"/>
        <v>1</v>
      </c>
      <c r="FV1050" s="116">
        <f t="shared" si="521"/>
        <v>8</v>
      </c>
      <c r="FW1050" s="116">
        <f t="shared" si="522"/>
        <v>0</v>
      </c>
      <c r="FX1050" s="116">
        <f t="shared" si="523"/>
        <v>1</v>
      </c>
      <c r="FY1050" s="116">
        <f t="shared" si="524"/>
        <v>2</v>
      </c>
      <c r="FZ1050" s="116">
        <f t="shared" si="525"/>
        <v>9.5899999999999999E-2</v>
      </c>
      <c r="GA1050" s="116">
        <f t="shared" si="526"/>
        <v>1</v>
      </c>
      <c r="GB1050" s="116">
        <f t="shared" si="527"/>
        <v>4</v>
      </c>
      <c r="GC1050" s="116">
        <f t="shared" si="528"/>
        <v>0.38369999999999999</v>
      </c>
      <c r="GD1050" s="116">
        <f t="shared" si="529"/>
        <v>1</v>
      </c>
      <c r="GE1050" s="116">
        <f t="shared" si="530"/>
        <v>8</v>
      </c>
    </row>
    <row r="1051" spans="164:187" ht="16.5" x14ac:dyDescent="0.2">
      <c r="FH1051" s="116">
        <v>1046</v>
      </c>
      <c r="FI1051" s="116">
        <f t="shared" si="515"/>
        <v>5</v>
      </c>
      <c r="FJ1051" s="116">
        <f t="shared" si="508"/>
        <v>14</v>
      </c>
      <c r="FK1051" s="116" t="str">
        <f t="shared" si="516"/>
        <v>飞廉专属武器-魂珠-1 5级</v>
      </c>
      <c r="FL1051" s="116">
        <f t="shared" si="517"/>
        <v>1</v>
      </c>
      <c r="FM1051" s="116">
        <f t="shared" si="518"/>
        <v>5</v>
      </c>
      <c r="FN1051" s="116" t="str">
        <f t="shared" si="509"/>
        <v>金币</v>
      </c>
      <c r="FO1051" s="116">
        <f t="shared" si="510"/>
        <v>5000</v>
      </c>
      <c r="FP1051" s="116" t="str">
        <f t="shared" si="511"/>
        <v>专属强化石1</v>
      </c>
      <c r="FQ1051" s="116">
        <f t="shared" si="512"/>
        <v>5</v>
      </c>
      <c r="FR1051" s="116" t="str">
        <f t="shared" si="513"/>
        <v/>
      </c>
      <c r="FS1051" s="116" t="str">
        <f t="shared" si="514"/>
        <v/>
      </c>
      <c r="FT1051" s="116">
        <f t="shared" si="519"/>
        <v>0.15</v>
      </c>
      <c r="FU1051" s="116">
        <f t="shared" si="520"/>
        <v>1</v>
      </c>
      <c r="FV1051" s="116">
        <f t="shared" si="521"/>
        <v>10</v>
      </c>
      <c r="FW1051" s="116">
        <f t="shared" si="522"/>
        <v>0</v>
      </c>
      <c r="FX1051" s="116">
        <f t="shared" si="523"/>
        <v>1</v>
      </c>
      <c r="FY1051" s="116">
        <f t="shared" si="524"/>
        <v>2</v>
      </c>
      <c r="FZ1051" s="116">
        <f t="shared" si="525"/>
        <v>7.4899999999999994E-2</v>
      </c>
      <c r="GA1051" s="116">
        <f t="shared" si="526"/>
        <v>1</v>
      </c>
      <c r="GB1051" s="116">
        <f t="shared" si="527"/>
        <v>5</v>
      </c>
      <c r="GC1051" s="116">
        <f t="shared" si="528"/>
        <v>0.29980000000000001</v>
      </c>
      <c r="GD1051" s="116">
        <f t="shared" si="529"/>
        <v>1</v>
      </c>
      <c r="GE1051" s="116">
        <f t="shared" si="530"/>
        <v>10</v>
      </c>
    </row>
    <row r="1052" spans="164:187" ht="16.5" x14ac:dyDescent="0.2">
      <c r="FH1052" s="116">
        <v>1047</v>
      </c>
      <c r="FI1052" s="116">
        <f t="shared" si="515"/>
        <v>6</v>
      </c>
      <c r="FJ1052" s="116">
        <f t="shared" si="508"/>
        <v>14</v>
      </c>
      <c r="FK1052" s="116" t="str">
        <f t="shared" si="516"/>
        <v>飞廉专属武器-魂珠-1 6级</v>
      </c>
      <c r="FL1052" s="116">
        <f t="shared" si="517"/>
        <v>1</v>
      </c>
      <c r="FM1052" s="116">
        <f t="shared" si="518"/>
        <v>6</v>
      </c>
      <c r="FN1052" s="116" t="str">
        <f t="shared" si="509"/>
        <v>金币</v>
      </c>
      <c r="FO1052" s="116">
        <f t="shared" si="510"/>
        <v>6000</v>
      </c>
      <c r="FP1052" s="116" t="str">
        <f t="shared" si="511"/>
        <v>专属强化石1</v>
      </c>
      <c r="FQ1052" s="116">
        <f t="shared" si="512"/>
        <v>6</v>
      </c>
      <c r="FR1052" s="116" t="str">
        <f t="shared" si="513"/>
        <v/>
      </c>
      <c r="FS1052" s="116" t="str">
        <f t="shared" si="514"/>
        <v/>
      </c>
      <c r="FT1052" s="116">
        <f t="shared" si="519"/>
        <v>0.11</v>
      </c>
      <c r="FU1052" s="116">
        <f t="shared" si="520"/>
        <v>1</v>
      </c>
      <c r="FV1052" s="116">
        <f t="shared" si="521"/>
        <v>14</v>
      </c>
      <c r="FW1052" s="116">
        <f t="shared" si="522"/>
        <v>0</v>
      </c>
      <c r="FX1052" s="116">
        <f t="shared" si="523"/>
        <v>1</v>
      </c>
      <c r="FY1052" s="116">
        <f t="shared" si="524"/>
        <v>3</v>
      </c>
      <c r="FZ1052" s="116">
        <f t="shared" si="525"/>
        <v>5.5300000000000002E-2</v>
      </c>
      <c r="GA1052" s="116">
        <f t="shared" si="526"/>
        <v>1</v>
      </c>
      <c r="GB1052" s="116">
        <f t="shared" si="527"/>
        <v>6</v>
      </c>
      <c r="GC1052" s="116">
        <f t="shared" si="528"/>
        <v>0.22140000000000001</v>
      </c>
      <c r="GD1052" s="116">
        <f t="shared" si="529"/>
        <v>1</v>
      </c>
      <c r="GE1052" s="116">
        <f t="shared" si="530"/>
        <v>14</v>
      </c>
    </row>
    <row r="1053" spans="164:187" ht="16.5" x14ac:dyDescent="0.2">
      <c r="FH1053" s="116">
        <v>1048</v>
      </c>
      <c r="FI1053" s="116">
        <f t="shared" si="515"/>
        <v>7</v>
      </c>
      <c r="FJ1053" s="116">
        <f t="shared" si="508"/>
        <v>14</v>
      </c>
      <c r="FK1053" s="116" t="str">
        <f t="shared" si="516"/>
        <v>飞廉专属武器-魂珠-1 7级</v>
      </c>
      <c r="FL1053" s="116">
        <f t="shared" si="517"/>
        <v>1</v>
      </c>
      <c r="FM1053" s="116">
        <f t="shared" si="518"/>
        <v>7</v>
      </c>
      <c r="FN1053" s="116" t="str">
        <f t="shared" si="509"/>
        <v>金币</v>
      </c>
      <c r="FO1053" s="116">
        <f t="shared" si="510"/>
        <v>7000</v>
      </c>
      <c r="FP1053" s="116" t="str">
        <f t="shared" si="511"/>
        <v>专属强化石1</v>
      </c>
      <c r="FQ1053" s="116">
        <f t="shared" si="512"/>
        <v>7</v>
      </c>
      <c r="FR1053" s="116" t="str">
        <f t="shared" si="513"/>
        <v/>
      </c>
      <c r="FS1053" s="116" t="str">
        <f t="shared" si="514"/>
        <v/>
      </c>
      <c r="FT1053" s="116">
        <f t="shared" si="519"/>
        <v>0.08</v>
      </c>
      <c r="FU1053" s="116">
        <f t="shared" si="520"/>
        <v>1</v>
      </c>
      <c r="FV1053" s="116">
        <f t="shared" si="521"/>
        <v>19</v>
      </c>
      <c r="FW1053" s="116">
        <f t="shared" si="522"/>
        <v>0</v>
      </c>
      <c r="FX1053" s="116">
        <f t="shared" si="523"/>
        <v>1</v>
      </c>
      <c r="FY1053" s="116">
        <f t="shared" si="524"/>
        <v>4</v>
      </c>
      <c r="FZ1053" s="116">
        <f t="shared" si="525"/>
        <v>0.04</v>
      </c>
      <c r="GA1053" s="116">
        <f t="shared" si="526"/>
        <v>1</v>
      </c>
      <c r="GB1053" s="116">
        <f t="shared" si="527"/>
        <v>9</v>
      </c>
      <c r="GC1053" s="116">
        <f t="shared" si="528"/>
        <v>0.15989999999999999</v>
      </c>
      <c r="GD1053" s="116">
        <f t="shared" si="529"/>
        <v>1</v>
      </c>
      <c r="GE1053" s="116">
        <f t="shared" si="530"/>
        <v>19</v>
      </c>
    </row>
    <row r="1054" spans="164:187" ht="16.5" x14ac:dyDescent="0.2">
      <c r="FH1054" s="116">
        <v>1049</v>
      </c>
      <c r="FI1054" s="116">
        <f t="shared" si="515"/>
        <v>8</v>
      </c>
      <c r="FJ1054" s="116">
        <f t="shared" si="508"/>
        <v>14</v>
      </c>
      <c r="FK1054" s="116" t="str">
        <f t="shared" si="516"/>
        <v>飞廉专属武器-魂珠-1 8级</v>
      </c>
      <c r="FL1054" s="116">
        <f t="shared" si="517"/>
        <v>1</v>
      </c>
      <c r="FM1054" s="116">
        <f t="shared" si="518"/>
        <v>8</v>
      </c>
      <c r="FN1054" s="116" t="str">
        <f t="shared" si="509"/>
        <v>金币</v>
      </c>
      <c r="FO1054" s="116">
        <f t="shared" si="510"/>
        <v>8000</v>
      </c>
      <c r="FP1054" s="116" t="str">
        <f t="shared" si="511"/>
        <v>专属强化石1</v>
      </c>
      <c r="FQ1054" s="116">
        <f t="shared" si="512"/>
        <v>8</v>
      </c>
      <c r="FR1054" s="116" t="str">
        <f t="shared" si="513"/>
        <v/>
      </c>
      <c r="FS1054" s="116" t="str">
        <f t="shared" si="514"/>
        <v/>
      </c>
      <c r="FT1054" s="116">
        <f t="shared" si="519"/>
        <v>0.06</v>
      </c>
      <c r="FU1054" s="116">
        <f t="shared" si="520"/>
        <v>1</v>
      </c>
      <c r="FV1054" s="116">
        <f t="shared" si="521"/>
        <v>27</v>
      </c>
      <c r="FW1054" s="116">
        <f t="shared" si="522"/>
        <v>0</v>
      </c>
      <c r="FX1054" s="116">
        <f t="shared" si="523"/>
        <v>1</v>
      </c>
      <c r="FY1054" s="116">
        <f t="shared" si="524"/>
        <v>6</v>
      </c>
      <c r="FZ1054" s="116">
        <f t="shared" si="525"/>
        <v>2.8199999999999999E-2</v>
      </c>
      <c r="GA1054" s="116">
        <f t="shared" si="526"/>
        <v>1</v>
      </c>
      <c r="GB1054" s="116">
        <f t="shared" si="527"/>
        <v>12</v>
      </c>
      <c r="GC1054" s="116">
        <f t="shared" si="528"/>
        <v>0.1128</v>
      </c>
      <c r="GD1054" s="116">
        <f t="shared" si="529"/>
        <v>1</v>
      </c>
      <c r="GE1054" s="116">
        <f t="shared" si="530"/>
        <v>27</v>
      </c>
    </row>
    <row r="1055" spans="164:187" ht="16.5" x14ac:dyDescent="0.2">
      <c r="FH1055" s="116">
        <v>1050</v>
      </c>
      <c r="FI1055" s="116">
        <f t="shared" si="515"/>
        <v>9</v>
      </c>
      <c r="FJ1055" s="116">
        <f t="shared" si="508"/>
        <v>14</v>
      </c>
      <c r="FK1055" s="116" t="str">
        <f t="shared" si="516"/>
        <v>飞廉专属武器-魂珠-1 9级</v>
      </c>
      <c r="FL1055" s="116">
        <f t="shared" si="517"/>
        <v>1</v>
      </c>
      <c r="FM1055" s="116">
        <f t="shared" si="518"/>
        <v>9</v>
      </c>
      <c r="FN1055" s="116" t="str">
        <f t="shared" si="509"/>
        <v>金币</v>
      </c>
      <c r="FO1055" s="116">
        <f t="shared" si="510"/>
        <v>9000</v>
      </c>
      <c r="FP1055" s="116" t="str">
        <f t="shared" si="511"/>
        <v>专属强化石1</v>
      </c>
      <c r="FQ1055" s="116">
        <f t="shared" si="512"/>
        <v>10</v>
      </c>
      <c r="FR1055" s="116" t="str">
        <f t="shared" si="513"/>
        <v/>
      </c>
      <c r="FS1055" s="116" t="str">
        <f t="shared" si="514"/>
        <v/>
      </c>
      <c r="FT1055" s="116">
        <f t="shared" si="519"/>
        <v>0.04</v>
      </c>
      <c r="FU1055" s="116">
        <f t="shared" si="520"/>
        <v>1</v>
      </c>
      <c r="FV1055" s="116">
        <f t="shared" si="521"/>
        <v>34</v>
      </c>
      <c r="FW1055" s="116">
        <f t="shared" si="522"/>
        <v>0</v>
      </c>
      <c r="FX1055" s="116">
        <f t="shared" si="523"/>
        <v>1</v>
      </c>
      <c r="FY1055" s="116">
        <f t="shared" si="524"/>
        <v>8</v>
      </c>
      <c r="FZ1055" s="116">
        <f t="shared" si="525"/>
        <v>2.18E-2</v>
      </c>
      <c r="GA1055" s="116">
        <f t="shared" si="526"/>
        <v>1</v>
      </c>
      <c r="GB1055" s="116">
        <f t="shared" si="527"/>
        <v>16</v>
      </c>
      <c r="GC1055" s="116">
        <f t="shared" si="528"/>
        <v>8.72E-2</v>
      </c>
      <c r="GD1055" s="116">
        <f t="shared" si="529"/>
        <v>1</v>
      </c>
      <c r="GE1055" s="116">
        <f t="shared" si="530"/>
        <v>34</v>
      </c>
    </row>
    <row r="1056" spans="164:187" ht="16.5" x14ac:dyDescent="0.2">
      <c r="FH1056" s="116">
        <v>1051</v>
      </c>
      <c r="FI1056" s="116">
        <f t="shared" si="515"/>
        <v>0</v>
      </c>
      <c r="FJ1056" s="116">
        <f t="shared" si="508"/>
        <v>14</v>
      </c>
      <c r="FK1056" s="116" t="str">
        <f t="shared" si="516"/>
        <v>飞廉专属武器-魂珠-2 0级</v>
      </c>
      <c r="FL1056" s="116">
        <f t="shared" si="517"/>
        <v>2</v>
      </c>
      <c r="FM1056" s="116">
        <f t="shared" si="518"/>
        <v>0</v>
      </c>
      <c r="FN1056" s="116" t="str">
        <f t="shared" si="509"/>
        <v/>
      </c>
      <c r="FO1056" s="116" t="str">
        <f t="shared" si="510"/>
        <v/>
      </c>
      <c r="FP1056" s="116" t="str">
        <f t="shared" si="511"/>
        <v/>
      </c>
      <c r="FQ1056" s="116" t="str">
        <f t="shared" si="512"/>
        <v/>
      </c>
      <c r="FR1056" s="116" t="str">
        <f t="shared" si="513"/>
        <v/>
      </c>
      <c r="FS1056" s="116" t="str">
        <f t="shared" si="514"/>
        <v/>
      </c>
      <c r="FT1056" s="116" t="str">
        <f t="shared" si="519"/>
        <v/>
      </c>
      <c r="FU1056" s="116" t="str">
        <f t="shared" si="520"/>
        <v/>
      </c>
      <c r="FV1056" s="116" t="str">
        <f t="shared" si="521"/>
        <v/>
      </c>
      <c r="FW1056" s="116" t="str">
        <f t="shared" si="522"/>
        <v/>
      </c>
      <c r="FX1056" s="116" t="str">
        <f t="shared" si="523"/>
        <v/>
      </c>
      <c r="FY1056" s="116" t="str">
        <f t="shared" si="524"/>
        <v/>
      </c>
      <c r="FZ1056" s="116" t="str">
        <f t="shared" si="525"/>
        <v/>
      </c>
      <c r="GA1056" s="116" t="str">
        <f t="shared" si="526"/>
        <v/>
      </c>
      <c r="GB1056" s="116" t="str">
        <f t="shared" si="527"/>
        <v/>
      </c>
      <c r="GC1056" s="116" t="str">
        <f t="shared" si="528"/>
        <v/>
      </c>
      <c r="GD1056" s="116" t="str">
        <f t="shared" si="529"/>
        <v/>
      </c>
      <c r="GE1056" s="116" t="str">
        <f t="shared" si="530"/>
        <v/>
      </c>
    </row>
    <row r="1057" spans="164:187" ht="16.5" x14ac:dyDescent="0.2">
      <c r="FH1057" s="116">
        <v>1052</v>
      </c>
      <c r="FI1057" s="116">
        <f t="shared" si="515"/>
        <v>10</v>
      </c>
      <c r="FJ1057" s="116">
        <f t="shared" si="508"/>
        <v>14</v>
      </c>
      <c r="FK1057" s="116" t="str">
        <f t="shared" si="516"/>
        <v>飞廉专属武器-魂珠-2 1级</v>
      </c>
      <c r="FL1057" s="116">
        <f t="shared" si="517"/>
        <v>2</v>
      </c>
      <c r="FM1057" s="116">
        <f t="shared" si="518"/>
        <v>1</v>
      </c>
      <c r="FN1057" s="116" t="str">
        <f t="shared" si="509"/>
        <v>金币</v>
      </c>
      <c r="FO1057" s="116">
        <f t="shared" si="510"/>
        <v>2000</v>
      </c>
      <c r="FP1057" s="116" t="str">
        <f t="shared" si="511"/>
        <v>专属强化石1</v>
      </c>
      <c r="FQ1057" s="116">
        <f t="shared" si="512"/>
        <v>3</v>
      </c>
      <c r="FR1057" s="116" t="str">
        <f t="shared" si="513"/>
        <v>专属强化石2</v>
      </c>
      <c r="FS1057" s="116">
        <f t="shared" si="514"/>
        <v>1</v>
      </c>
      <c r="FT1057" s="116">
        <f t="shared" si="519"/>
        <v>0.28999999999999998</v>
      </c>
      <c r="FU1057" s="116">
        <f t="shared" si="520"/>
        <v>1</v>
      </c>
      <c r="FV1057" s="116">
        <f t="shared" si="521"/>
        <v>5</v>
      </c>
      <c r="FW1057" s="116">
        <f t="shared" si="522"/>
        <v>0</v>
      </c>
      <c r="FX1057" s="116">
        <f t="shared" si="523"/>
        <v>1</v>
      </c>
      <c r="FY1057" s="116">
        <f t="shared" si="524"/>
        <v>1</v>
      </c>
      <c r="FZ1057" s="116">
        <f t="shared" si="525"/>
        <v>0.14480000000000001</v>
      </c>
      <c r="GA1057" s="116">
        <f t="shared" si="526"/>
        <v>1</v>
      </c>
      <c r="GB1057" s="116">
        <f t="shared" si="527"/>
        <v>2</v>
      </c>
      <c r="GC1057" s="116">
        <f t="shared" si="528"/>
        <v>0.57920000000000005</v>
      </c>
      <c r="GD1057" s="116">
        <f t="shared" si="529"/>
        <v>1</v>
      </c>
      <c r="GE1057" s="116">
        <f t="shared" si="530"/>
        <v>5</v>
      </c>
    </row>
    <row r="1058" spans="164:187" ht="16.5" x14ac:dyDescent="0.2">
      <c r="FH1058" s="116">
        <v>1053</v>
      </c>
      <c r="FI1058" s="116">
        <f t="shared" si="515"/>
        <v>11</v>
      </c>
      <c r="FJ1058" s="116">
        <f t="shared" si="508"/>
        <v>14</v>
      </c>
      <c r="FK1058" s="116" t="str">
        <f t="shared" si="516"/>
        <v>飞廉专属武器-魂珠-2 2级</v>
      </c>
      <c r="FL1058" s="116">
        <f t="shared" si="517"/>
        <v>2</v>
      </c>
      <c r="FM1058" s="116">
        <f t="shared" si="518"/>
        <v>2</v>
      </c>
      <c r="FN1058" s="116" t="str">
        <f t="shared" si="509"/>
        <v>金币</v>
      </c>
      <c r="FO1058" s="116">
        <f t="shared" si="510"/>
        <v>3000</v>
      </c>
      <c r="FP1058" s="116" t="str">
        <f t="shared" si="511"/>
        <v>专属强化石1</v>
      </c>
      <c r="FQ1058" s="116">
        <f t="shared" si="512"/>
        <v>3</v>
      </c>
      <c r="FR1058" s="116" t="str">
        <f t="shared" si="513"/>
        <v>专属强化石2</v>
      </c>
      <c r="FS1058" s="116">
        <f t="shared" si="514"/>
        <v>1</v>
      </c>
      <c r="FT1058" s="116">
        <f t="shared" si="519"/>
        <v>0.14000000000000001</v>
      </c>
      <c r="FU1058" s="116">
        <f t="shared" si="520"/>
        <v>1</v>
      </c>
      <c r="FV1058" s="116">
        <f t="shared" si="521"/>
        <v>10</v>
      </c>
      <c r="FW1058" s="116">
        <f t="shared" si="522"/>
        <v>0</v>
      </c>
      <c r="FX1058" s="116">
        <f t="shared" si="523"/>
        <v>1</v>
      </c>
      <c r="FY1058" s="116">
        <f t="shared" si="524"/>
        <v>2</v>
      </c>
      <c r="FZ1058" s="116">
        <f t="shared" si="525"/>
        <v>7.2400000000000006E-2</v>
      </c>
      <c r="GA1058" s="116">
        <f t="shared" si="526"/>
        <v>1</v>
      </c>
      <c r="GB1058" s="116">
        <f t="shared" si="527"/>
        <v>5</v>
      </c>
      <c r="GC1058" s="116">
        <f t="shared" si="528"/>
        <v>0.28960000000000002</v>
      </c>
      <c r="GD1058" s="116">
        <f t="shared" si="529"/>
        <v>1</v>
      </c>
      <c r="GE1058" s="116">
        <f t="shared" si="530"/>
        <v>10</v>
      </c>
    </row>
    <row r="1059" spans="164:187" ht="16.5" x14ac:dyDescent="0.2">
      <c r="FH1059" s="116">
        <v>1054</v>
      </c>
      <c r="FI1059" s="116">
        <f t="shared" si="515"/>
        <v>12</v>
      </c>
      <c r="FJ1059" s="116">
        <f t="shared" si="508"/>
        <v>14</v>
      </c>
      <c r="FK1059" s="116" t="str">
        <f t="shared" si="516"/>
        <v>飞廉专属武器-魂珠-2 3级</v>
      </c>
      <c r="FL1059" s="116">
        <f t="shared" si="517"/>
        <v>2</v>
      </c>
      <c r="FM1059" s="116">
        <f t="shared" si="518"/>
        <v>3</v>
      </c>
      <c r="FN1059" s="116" t="str">
        <f t="shared" si="509"/>
        <v>金币</v>
      </c>
      <c r="FO1059" s="116">
        <f t="shared" si="510"/>
        <v>4000</v>
      </c>
      <c r="FP1059" s="116" t="str">
        <f t="shared" si="511"/>
        <v>专属强化石1</v>
      </c>
      <c r="FQ1059" s="116">
        <f t="shared" si="512"/>
        <v>6</v>
      </c>
      <c r="FR1059" s="116" t="str">
        <f t="shared" si="513"/>
        <v>专属强化石2</v>
      </c>
      <c r="FS1059" s="116">
        <f t="shared" si="514"/>
        <v>2</v>
      </c>
      <c r="FT1059" s="116">
        <f t="shared" si="519"/>
        <v>0.19</v>
      </c>
      <c r="FU1059" s="116">
        <f t="shared" si="520"/>
        <v>1</v>
      </c>
      <c r="FV1059" s="116">
        <f t="shared" si="521"/>
        <v>8</v>
      </c>
      <c r="FW1059" s="116">
        <f t="shared" si="522"/>
        <v>0</v>
      </c>
      <c r="FX1059" s="116">
        <f t="shared" si="523"/>
        <v>1</v>
      </c>
      <c r="FY1059" s="116">
        <f t="shared" si="524"/>
        <v>2</v>
      </c>
      <c r="FZ1059" s="116">
        <f t="shared" si="525"/>
        <v>9.6500000000000002E-2</v>
      </c>
      <c r="GA1059" s="116">
        <f t="shared" si="526"/>
        <v>1</v>
      </c>
      <c r="GB1059" s="116">
        <f t="shared" si="527"/>
        <v>4</v>
      </c>
      <c r="GC1059" s="116">
        <f t="shared" si="528"/>
        <v>0.3861</v>
      </c>
      <c r="GD1059" s="116">
        <f t="shared" si="529"/>
        <v>1</v>
      </c>
      <c r="GE1059" s="116">
        <f t="shared" si="530"/>
        <v>8</v>
      </c>
    </row>
    <row r="1060" spans="164:187" ht="16.5" x14ac:dyDescent="0.2">
      <c r="FH1060" s="116">
        <v>1055</v>
      </c>
      <c r="FI1060" s="116">
        <f t="shared" si="515"/>
        <v>13</v>
      </c>
      <c r="FJ1060" s="116">
        <f t="shared" si="508"/>
        <v>14</v>
      </c>
      <c r="FK1060" s="116" t="str">
        <f t="shared" si="516"/>
        <v>飞廉专属武器-魂珠-2 4级</v>
      </c>
      <c r="FL1060" s="116">
        <f t="shared" si="517"/>
        <v>2</v>
      </c>
      <c r="FM1060" s="116">
        <f t="shared" si="518"/>
        <v>4</v>
      </c>
      <c r="FN1060" s="116" t="str">
        <f t="shared" si="509"/>
        <v>金币</v>
      </c>
      <c r="FO1060" s="116">
        <f t="shared" si="510"/>
        <v>5000</v>
      </c>
      <c r="FP1060" s="116" t="str">
        <f t="shared" si="511"/>
        <v>专属强化石1</v>
      </c>
      <c r="FQ1060" s="116">
        <f t="shared" si="512"/>
        <v>6</v>
      </c>
      <c r="FR1060" s="116" t="str">
        <f t="shared" si="513"/>
        <v>专属强化石2</v>
      </c>
      <c r="FS1060" s="116">
        <f t="shared" si="514"/>
        <v>2</v>
      </c>
      <c r="FT1060" s="116">
        <f t="shared" si="519"/>
        <v>0.12</v>
      </c>
      <c r="FU1060" s="116">
        <f t="shared" si="520"/>
        <v>1</v>
      </c>
      <c r="FV1060" s="116">
        <f t="shared" si="521"/>
        <v>13</v>
      </c>
      <c r="FW1060" s="116">
        <f t="shared" si="522"/>
        <v>0</v>
      </c>
      <c r="FX1060" s="116">
        <f t="shared" si="523"/>
        <v>1</v>
      </c>
      <c r="FY1060" s="116">
        <f t="shared" si="524"/>
        <v>3</v>
      </c>
      <c r="FZ1060" s="116">
        <f t="shared" si="525"/>
        <v>5.79E-2</v>
      </c>
      <c r="GA1060" s="116">
        <f t="shared" si="526"/>
        <v>1</v>
      </c>
      <c r="GB1060" s="116">
        <f t="shared" si="527"/>
        <v>6</v>
      </c>
      <c r="GC1060" s="116">
        <f t="shared" si="528"/>
        <v>0.23169999999999999</v>
      </c>
      <c r="GD1060" s="116">
        <f t="shared" si="529"/>
        <v>1</v>
      </c>
      <c r="GE1060" s="116">
        <f t="shared" si="530"/>
        <v>13</v>
      </c>
    </row>
    <row r="1061" spans="164:187" ht="16.5" x14ac:dyDescent="0.2">
      <c r="FH1061" s="116">
        <v>1056</v>
      </c>
      <c r="FI1061" s="116">
        <f t="shared" si="515"/>
        <v>14</v>
      </c>
      <c r="FJ1061" s="116">
        <f t="shared" si="508"/>
        <v>14</v>
      </c>
      <c r="FK1061" s="116" t="str">
        <f t="shared" si="516"/>
        <v>飞廉专属武器-魂珠-2 5级</v>
      </c>
      <c r="FL1061" s="116">
        <f t="shared" si="517"/>
        <v>2</v>
      </c>
      <c r="FM1061" s="116">
        <f t="shared" si="518"/>
        <v>5</v>
      </c>
      <c r="FN1061" s="116" t="str">
        <f t="shared" si="509"/>
        <v>金币</v>
      </c>
      <c r="FO1061" s="116">
        <f t="shared" si="510"/>
        <v>6000</v>
      </c>
      <c r="FP1061" s="116" t="str">
        <f t="shared" si="511"/>
        <v>专属强化石1</v>
      </c>
      <c r="FQ1061" s="116">
        <f t="shared" si="512"/>
        <v>9</v>
      </c>
      <c r="FR1061" s="116" t="str">
        <f t="shared" si="513"/>
        <v>专属强化石2</v>
      </c>
      <c r="FS1061" s="116">
        <f t="shared" si="514"/>
        <v>3</v>
      </c>
      <c r="FT1061" s="116">
        <f t="shared" si="519"/>
        <v>0.11</v>
      </c>
      <c r="FU1061" s="116">
        <f t="shared" si="520"/>
        <v>1</v>
      </c>
      <c r="FV1061" s="116">
        <f t="shared" si="521"/>
        <v>14</v>
      </c>
      <c r="FW1061" s="116">
        <f t="shared" si="522"/>
        <v>0</v>
      </c>
      <c r="FX1061" s="116">
        <f t="shared" si="523"/>
        <v>1</v>
      </c>
      <c r="FY1061" s="116">
        <f t="shared" si="524"/>
        <v>3</v>
      </c>
      <c r="FZ1061" s="116">
        <f t="shared" si="525"/>
        <v>5.4300000000000001E-2</v>
      </c>
      <c r="GA1061" s="116">
        <f t="shared" si="526"/>
        <v>1</v>
      </c>
      <c r="GB1061" s="116">
        <f t="shared" si="527"/>
        <v>6</v>
      </c>
      <c r="GC1061" s="116">
        <f t="shared" si="528"/>
        <v>0.2172</v>
      </c>
      <c r="GD1061" s="116">
        <f t="shared" si="529"/>
        <v>1</v>
      </c>
      <c r="GE1061" s="116">
        <f t="shared" si="530"/>
        <v>14</v>
      </c>
    </row>
    <row r="1062" spans="164:187" ht="16.5" x14ac:dyDescent="0.2">
      <c r="FH1062" s="116">
        <v>1057</v>
      </c>
      <c r="FI1062" s="116">
        <f t="shared" si="515"/>
        <v>15</v>
      </c>
      <c r="FJ1062" s="116">
        <f t="shared" si="508"/>
        <v>14</v>
      </c>
      <c r="FK1062" s="116" t="str">
        <f t="shared" si="516"/>
        <v>飞廉专属武器-魂珠-2 6级</v>
      </c>
      <c r="FL1062" s="116">
        <f t="shared" si="517"/>
        <v>2</v>
      </c>
      <c r="FM1062" s="116">
        <f t="shared" si="518"/>
        <v>6</v>
      </c>
      <c r="FN1062" s="116" t="str">
        <f t="shared" si="509"/>
        <v>金币</v>
      </c>
      <c r="FO1062" s="116">
        <f t="shared" si="510"/>
        <v>7000</v>
      </c>
      <c r="FP1062" s="116" t="str">
        <f t="shared" si="511"/>
        <v>专属强化石1</v>
      </c>
      <c r="FQ1062" s="116">
        <f t="shared" si="512"/>
        <v>12</v>
      </c>
      <c r="FR1062" s="116" t="str">
        <f t="shared" si="513"/>
        <v>专属强化石2</v>
      </c>
      <c r="FS1062" s="116">
        <f t="shared" si="514"/>
        <v>4</v>
      </c>
      <c r="FT1062" s="116">
        <f t="shared" si="519"/>
        <v>0.09</v>
      </c>
      <c r="FU1062" s="116">
        <f t="shared" si="520"/>
        <v>1</v>
      </c>
      <c r="FV1062" s="116">
        <f t="shared" si="521"/>
        <v>17</v>
      </c>
      <c r="FW1062" s="116">
        <f t="shared" si="522"/>
        <v>0</v>
      </c>
      <c r="FX1062" s="116">
        <f t="shared" si="523"/>
        <v>1</v>
      </c>
      <c r="FY1062" s="116">
        <f t="shared" si="524"/>
        <v>4</v>
      </c>
      <c r="FZ1062" s="116">
        <f t="shared" si="525"/>
        <v>4.4600000000000001E-2</v>
      </c>
      <c r="GA1062" s="116">
        <f t="shared" si="526"/>
        <v>1</v>
      </c>
      <c r="GB1062" s="116">
        <f t="shared" si="527"/>
        <v>8</v>
      </c>
      <c r="GC1062" s="116">
        <f t="shared" si="528"/>
        <v>0.1782</v>
      </c>
      <c r="GD1062" s="116">
        <f t="shared" si="529"/>
        <v>1</v>
      </c>
      <c r="GE1062" s="116">
        <f t="shared" si="530"/>
        <v>17</v>
      </c>
    </row>
    <row r="1063" spans="164:187" ht="16.5" x14ac:dyDescent="0.2">
      <c r="FH1063" s="116">
        <v>1058</v>
      </c>
      <c r="FI1063" s="116">
        <f t="shared" si="515"/>
        <v>16</v>
      </c>
      <c r="FJ1063" s="116">
        <f t="shared" si="508"/>
        <v>14</v>
      </c>
      <c r="FK1063" s="116" t="str">
        <f t="shared" si="516"/>
        <v>飞廉专属武器-魂珠-2 7级</v>
      </c>
      <c r="FL1063" s="116">
        <f t="shared" si="517"/>
        <v>2</v>
      </c>
      <c r="FM1063" s="116">
        <f t="shared" si="518"/>
        <v>7</v>
      </c>
      <c r="FN1063" s="116" t="str">
        <f t="shared" si="509"/>
        <v>金币</v>
      </c>
      <c r="FO1063" s="116">
        <f t="shared" si="510"/>
        <v>8000</v>
      </c>
      <c r="FP1063" s="116" t="str">
        <f t="shared" si="511"/>
        <v>专属强化石1</v>
      </c>
      <c r="FQ1063" s="116">
        <f t="shared" si="512"/>
        <v>15</v>
      </c>
      <c r="FR1063" s="116" t="str">
        <f t="shared" si="513"/>
        <v>专属强化石2</v>
      </c>
      <c r="FS1063" s="116">
        <f t="shared" si="514"/>
        <v>5</v>
      </c>
      <c r="FT1063" s="116">
        <f t="shared" si="519"/>
        <v>7.0000000000000007E-2</v>
      </c>
      <c r="FU1063" s="116">
        <f t="shared" si="520"/>
        <v>1</v>
      </c>
      <c r="FV1063" s="116">
        <f t="shared" si="521"/>
        <v>22</v>
      </c>
      <c r="FW1063" s="116">
        <f t="shared" si="522"/>
        <v>0</v>
      </c>
      <c r="FX1063" s="116">
        <f t="shared" si="523"/>
        <v>1</v>
      </c>
      <c r="FY1063" s="116">
        <f t="shared" si="524"/>
        <v>5</v>
      </c>
      <c r="FZ1063" s="116">
        <f t="shared" si="525"/>
        <v>3.4500000000000003E-2</v>
      </c>
      <c r="GA1063" s="116">
        <f t="shared" si="526"/>
        <v>1</v>
      </c>
      <c r="GB1063" s="116">
        <f t="shared" si="527"/>
        <v>10</v>
      </c>
      <c r="GC1063" s="116">
        <f t="shared" si="528"/>
        <v>0.13789999999999999</v>
      </c>
      <c r="GD1063" s="116">
        <f t="shared" si="529"/>
        <v>1</v>
      </c>
      <c r="GE1063" s="116">
        <f t="shared" si="530"/>
        <v>22</v>
      </c>
    </row>
    <row r="1064" spans="164:187" ht="16.5" x14ac:dyDescent="0.2">
      <c r="FH1064" s="116">
        <v>1059</v>
      </c>
      <c r="FI1064" s="116">
        <f t="shared" si="515"/>
        <v>17</v>
      </c>
      <c r="FJ1064" s="116">
        <f t="shared" si="508"/>
        <v>14</v>
      </c>
      <c r="FK1064" s="116" t="str">
        <f t="shared" si="516"/>
        <v>飞廉专属武器-魂珠-2 8级</v>
      </c>
      <c r="FL1064" s="116">
        <f t="shared" si="517"/>
        <v>2</v>
      </c>
      <c r="FM1064" s="116">
        <f t="shared" si="518"/>
        <v>8</v>
      </c>
      <c r="FN1064" s="116" t="str">
        <f t="shared" si="509"/>
        <v>金币</v>
      </c>
      <c r="FO1064" s="116">
        <f t="shared" si="510"/>
        <v>9000</v>
      </c>
      <c r="FP1064" s="116" t="str">
        <f t="shared" si="511"/>
        <v>专属强化石1</v>
      </c>
      <c r="FQ1064" s="116">
        <f t="shared" si="512"/>
        <v>18</v>
      </c>
      <c r="FR1064" s="116" t="str">
        <f t="shared" si="513"/>
        <v>专属强化石2</v>
      </c>
      <c r="FS1064" s="116">
        <f t="shared" si="514"/>
        <v>6</v>
      </c>
      <c r="FT1064" s="116">
        <f t="shared" si="519"/>
        <v>0.05</v>
      </c>
      <c r="FU1064" s="116">
        <f t="shared" si="520"/>
        <v>1</v>
      </c>
      <c r="FV1064" s="116">
        <f t="shared" si="521"/>
        <v>29</v>
      </c>
      <c r="FW1064" s="116">
        <f t="shared" si="522"/>
        <v>0</v>
      </c>
      <c r="FX1064" s="116">
        <f t="shared" si="523"/>
        <v>1</v>
      </c>
      <c r="FY1064" s="116">
        <f t="shared" si="524"/>
        <v>7</v>
      </c>
      <c r="FZ1064" s="116">
        <f t="shared" si="525"/>
        <v>2.5600000000000001E-2</v>
      </c>
      <c r="GA1064" s="116">
        <f t="shared" si="526"/>
        <v>1</v>
      </c>
      <c r="GB1064" s="116">
        <f t="shared" si="527"/>
        <v>14</v>
      </c>
      <c r="GC1064" s="116">
        <f t="shared" si="528"/>
        <v>0.1022</v>
      </c>
      <c r="GD1064" s="116">
        <f t="shared" si="529"/>
        <v>1</v>
      </c>
      <c r="GE1064" s="116">
        <f t="shared" si="530"/>
        <v>29</v>
      </c>
    </row>
    <row r="1065" spans="164:187" ht="16.5" x14ac:dyDescent="0.2">
      <c r="FH1065" s="116">
        <v>1060</v>
      </c>
      <c r="FI1065" s="116">
        <f t="shared" si="515"/>
        <v>18</v>
      </c>
      <c r="FJ1065" s="116">
        <f t="shared" si="508"/>
        <v>14</v>
      </c>
      <c r="FK1065" s="116" t="str">
        <f t="shared" si="516"/>
        <v>飞廉专属武器-魂珠-2 9级</v>
      </c>
      <c r="FL1065" s="116">
        <f t="shared" si="517"/>
        <v>2</v>
      </c>
      <c r="FM1065" s="116">
        <f t="shared" si="518"/>
        <v>9</v>
      </c>
      <c r="FN1065" s="116" t="str">
        <f t="shared" si="509"/>
        <v>金币</v>
      </c>
      <c r="FO1065" s="116">
        <f t="shared" si="510"/>
        <v>10000</v>
      </c>
      <c r="FP1065" s="116" t="str">
        <f t="shared" si="511"/>
        <v>专属强化石1</v>
      </c>
      <c r="FQ1065" s="116">
        <f t="shared" si="512"/>
        <v>24</v>
      </c>
      <c r="FR1065" s="116" t="str">
        <f t="shared" si="513"/>
        <v>专属强化石2</v>
      </c>
      <c r="FS1065" s="116">
        <f t="shared" si="514"/>
        <v>8</v>
      </c>
      <c r="FT1065" s="116">
        <f t="shared" si="519"/>
        <v>0.04</v>
      </c>
      <c r="FU1065" s="116">
        <f t="shared" si="520"/>
        <v>1</v>
      </c>
      <c r="FV1065" s="116">
        <f t="shared" si="521"/>
        <v>36</v>
      </c>
      <c r="FW1065" s="116">
        <f t="shared" si="522"/>
        <v>0</v>
      </c>
      <c r="FX1065" s="116">
        <f t="shared" si="523"/>
        <v>1</v>
      </c>
      <c r="FY1065" s="116">
        <f t="shared" si="524"/>
        <v>8</v>
      </c>
      <c r="FZ1065" s="116">
        <f t="shared" si="525"/>
        <v>2.1100000000000001E-2</v>
      </c>
      <c r="GA1065" s="116">
        <f t="shared" si="526"/>
        <v>1</v>
      </c>
      <c r="GB1065" s="116">
        <f t="shared" si="527"/>
        <v>17</v>
      </c>
      <c r="GC1065" s="116">
        <f t="shared" si="528"/>
        <v>8.4199999999999997E-2</v>
      </c>
      <c r="GD1065" s="116">
        <f t="shared" si="529"/>
        <v>1</v>
      </c>
      <c r="GE1065" s="116">
        <f t="shared" si="530"/>
        <v>36</v>
      </c>
    </row>
    <row r="1066" spans="164:187" ht="16.5" x14ac:dyDescent="0.2">
      <c r="FH1066" s="116">
        <v>1061</v>
      </c>
      <c r="FI1066" s="116">
        <f t="shared" si="515"/>
        <v>0</v>
      </c>
      <c r="FJ1066" s="116">
        <f t="shared" si="508"/>
        <v>14</v>
      </c>
      <c r="FK1066" s="116" t="str">
        <f t="shared" si="516"/>
        <v>飞廉专属武器-魂珠-3 0级</v>
      </c>
      <c r="FL1066" s="116">
        <f t="shared" si="517"/>
        <v>3</v>
      </c>
      <c r="FM1066" s="116">
        <f t="shared" si="518"/>
        <v>0</v>
      </c>
      <c r="FN1066" s="116" t="str">
        <f t="shared" si="509"/>
        <v/>
      </c>
      <c r="FO1066" s="116" t="str">
        <f t="shared" si="510"/>
        <v/>
      </c>
      <c r="FP1066" s="116" t="str">
        <f t="shared" si="511"/>
        <v/>
      </c>
      <c r="FQ1066" s="116" t="str">
        <f t="shared" si="512"/>
        <v/>
      </c>
      <c r="FR1066" s="116" t="str">
        <f t="shared" si="513"/>
        <v/>
      </c>
      <c r="FS1066" s="116" t="str">
        <f t="shared" si="514"/>
        <v/>
      </c>
      <c r="FT1066" s="116" t="str">
        <f t="shared" si="519"/>
        <v/>
      </c>
      <c r="FU1066" s="116" t="str">
        <f t="shared" si="520"/>
        <v/>
      </c>
      <c r="FV1066" s="116" t="str">
        <f t="shared" si="521"/>
        <v/>
      </c>
      <c r="FW1066" s="116" t="str">
        <f t="shared" si="522"/>
        <v/>
      </c>
      <c r="FX1066" s="116" t="str">
        <f t="shared" si="523"/>
        <v/>
      </c>
      <c r="FY1066" s="116" t="str">
        <f t="shared" si="524"/>
        <v/>
      </c>
      <c r="FZ1066" s="116" t="str">
        <f t="shared" si="525"/>
        <v/>
      </c>
      <c r="GA1066" s="116" t="str">
        <f t="shared" si="526"/>
        <v/>
      </c>
      <c r="GB1066" s="116" t="str">
        <f t="shared" si="527"/>
        <v/>
      </c>
      <c r="GC1066" s="116" t="str">
        <f t="shared" si="528"/>
        <v/>
      </c>
      <c r="GD1066" s="116" t="str">
        <f t="shared" si="529"/>
        <v/>
      </c>
      <c r="GE1066" s="116" t="str">
        <f t="shared" si="530"/>
        <v/>
      </c>
    </row>
    <row r="1067" spans="164:187" ht="16.5" x14ac:dyDescent="0.2">
      <c r="FH1067" s="116">
        <v>1062</v>
      </c>
      <c r="FI1067" s="116">
        <f t="shared" si="515"/>
        <v>19</v>
      </c>
      <c r="FJ1067" s="116">
        <f t="shared" si="508"/>
        <v>14</v>
      </c>
      <c r="FK1067" s="116" t="str">
        <f t="shared" si="516"/>
        <v>飞廉专属武器-魂珠-3 1级</v>
      </c>
      <c r="FL1067" s="116">
        <f t="shared" si="517"/>
        <v>3</v>
      </c>
      <c r="FM1067" s="116">
        <f t="shared" si="518"/>
        <v>1</v>
      </c>
      <c r="FN1067" s="116" t="str">
        <f t="shared" si="509"/>
        <v>金币</v>
      </c>
      <c r="FO1067" s="116">
        <f t="shared" si="510"/>
        <v>3000</v>
      </c>
      <c r="FP1067" s="116" t="str">
        <f t="shared" si="511"/>
        <v>专属强化石1</v>
      </c>
      <c r="FQ1067" s="116">
        <f t="shared" si="512"/>
        <v>4</v>
      </c>
      <c r="FR1067" s="116" t="str">
        <f t="shared" si="513"/>
        <v>专属强化石2</v>
      </c>
      <c r="FS1067" s="116">
        <f t="shared" si="514"/>
        <v>2</v>
      </c>
      <c r="FT1067" s="116">
        <f t="shared" si="519"/>
        <v>0.23</v>
      </c>
      <c r="FU1067" s="116">
        <f t="shared" si="520"/>
        <v>1</v>
      </c>
      <c r="FV1067" s="116">
        <f t="shared" si="521"/>
        <v>6</v>
      </c>
      <c r="FW1067" s="116">
        <f t="shared" si="522"/>
        <v>0</v>
      </c>
      <c r="FX1067" s="116">
        <f t="shared" si="523"/>
        <v>1</v>
      </c>
      <c r="FY1067" s="116">
        <f t="shared" si="524"/>
        <v>2</v>
      </c>
      <c r="FZ1067" s="116">
        <f t="shared" si="525"/>
        <v>0.1158</v>
      </c>
      <c r="GA1067" s="116">
        <f t="shared" si="526"/>
        <v>1</v>
      </c>
      <c r="GB1067" s="116">
        <f t="shared" si="527"/>
        <v>3</v>
      </c>
      <c r="GC1067" s="116">
        <f t="shared" si="528"/>
        <v>0.46329999999999999</v>
      </c>
      <c r="GD1067" s="116">
        <f t="shared" si="529"/>
        <v>1</v>
      </c>
      <c r="GE1067" s="116">
        <f t="shared" si="530"/>
        <v>6</v>
      </c>
    </row>
    <row r="1068" spans="164:187" ht="16.5" x14ac:dyDescent="0.2">
      <c r="FH1068" s="116">
        <v>1063</v>
      </c>
      <c r="FI1068" s="116">
        <f t="shared" si="515"/>
        <v>20</v>
      </c>
      <c r="FJ1068" s="116">
        <f t="shared" si="508"/>
        <v>14</v>
      </c>
      <c r="FK1068" s="116" t="str">
        <f t="shared" si="516"/>
        <v>飞廉专属武器-魂珠-3 2级</v>
      </c>
      <c r="FL1068" s="116">
        <f t="shared" si="517"/>
        <v>3</v>
      </c>
      <c r="FM1068" s="116">
        <f t="shared" si="518"/>
        <v>2</v>
      </c>
      <c r="FN1068" s="116" t="str">
        <f t="shared" si="509"/>
        <v>金币</v>
      </c>
      <c r="FO1068" s="116">
        <f t="shared" si="510"/>
        <v>4000</v>
      </c>
      <c r="FP1068" s="116" t="str">
        <f t="shared" si="511"/>
        <v>专属强化石1</v>
      </c>
      <c r="FQ1068" s="116">
        <f t="shared" si="512"/>
        <v>4</v>
      </c>
      <c r="FR1068" s="116" t="str">
        <f t="shared" si="513"/>
        <v>专属强化石2</v>
      </c>
      <c r="FS1068" s="116">
        <f t="shared" si="514"/>
        <v>2</v>
      </c>
      <c r="FT1068" s="116">
        <f t="shared" si="519"/>
        <v>0.12</v>
      </c>
      <c r="FU1068" s="116">
        <f t="shared" si="520"/>
        <v>1</v>
      </c>
      <c r="FV1068" s="116">
        <f t="shared" si="521"/>
        <v>13</v>
      </c>
      <c r="FW1068" s="116">
        <f t="shared" si="522"/>
        <v>0</v>
      </c>
      <c r="FX1068" s="116">
        <f t="shared" si="523"/>
        <v>1</v>
      </c>
      <c r="FY1068" s="116">
        <f t="shared" si="524"/>
        <v>3</v>
      </c>
      <c r="FZ1068" s="116">
        <f t="shared" si="525"/>
        <v>5.79E-2</v>
      </c>
      <c r="GA1068" s="116">
        <f t="shared" si="526"/>
        <v>1</v>
      </c>
      <c r="GB1068" s="116">
        <f t="shared" si="527"/>
        <v>6</v>
      </c>
      <c r="GC1068" s="116">
        <f t="shared" si="528"/>
        <v>0.23169999999999999</v>
      </c>
      <c r="GD1068" s="116">
        <f t="shared" si="529"/>
        <v>1</v>
      </c>
      <c r="GE1068" s="116">
        <f t="shared" si="530"/>
        <v>13</v>
      </c>
    </row>
    <row r="1069" spans="164:187" ht="16.5" x14ac:dyDescent="0.2">
      <c r="FH1069" s="116">
        <v>1064</v>
      </c>
      <c r="FI1069" s="116">
        <f t="shared" si="515"/>
        <v>21</v>
      </c>
      <c r="FJ1069" s="116">
        <f t="shared" si="508"/>
        <v>14</v>
      </c>
      <c r="FK1069" s="116" t="str">
        <f t="shared" si="516"/>
        <v>飞廉专属武器-魂珠-3 3级</v>
      </c>
      <c r="FL1069" s="116">
        <f t="shared" si="517"/>
        <v>3</v>
      </c>
      <c r="FM1069" s="116">
        <f t="shared" si="518"/>
        <v>3</v>
      </c>
      <c r="FN1069" s="116" t="str">
        <f t="shared" si="509"/>
        <v>金币</v>
      </c>
      <c r="FO1069" s="116">
        <f t="shared" si="510"/>
        <v>5000</v>
      </c>
      <c r="FP1069" s="116" t="str">
        <f t="shared" si="511"/>
        <v>专属强化石1</v>
      </c>
      <c r="FQ1069" s="116">
        <f t="shared" si="512"/>
        <v>6</v>
      </c>
      <c r="FR1069" s="116" t="str">
        <f t="shared" si="513"/>
        <v>专属强化石2</v>
      </c>
      <c r="FS1069" s="116">
        <f t="shared" si="514"/>
        <v>3</v>
      </c>
      <c r="FT1069" s="116">
        <f t="shared" si="519"/>
        <v>0.12</v>
      </c>
      <c r="FU1069" s="116">
        <f t="shared" si="520"/>
        <v>1</v>
      </c>
      <c r="FV1069" s="116">
        <f t="shared" si="521"/>
        <v>13</v>
      </c>
      <c r="FW1069" s="116">
        <f t="shared" si="522"/>
        <v>0</v>
      </c>
      <c r="FX1069" s="116">
        <f t="shared" si="523"/>
        <v>1</v>
      </c>
      <c r="FY1069" s="116">
        <f t="shared" si="524"/>
        <v>3</v>
      </c>
      <c r="FZ1069" s="116">
        <f t="shared" si="525"/>
        <v>5.79E-2</v>
      </c>
      <c r="GA1069" s="116">
        <f t="shared" si="526"/>
        <v>1</v>
      </c>
      <c r="GB1069" s="116">
        <f t="shared" si="527"/>
        <v>6</v>
      </c>
      <c r="GC1069" s="116">
        <f t="shared" si="528"/>
        <v>0.23169999999999999</v>
      </c>
      <c r="GD1069" s="116">
        <f t="shared" si="529"/>
        <v>1</v>
      </c>
      <c r="GE1069" s="116">
        <f t="shared" si="530"/>
        <v>13</v>
      </c>
    </row>
    <row r="1070" spans="164:187" ht="16.5" x14ac:dyDescent="0.2">
      <c r="FH1070" s="116">
        <v>1065</v>
      </c>
      <c r="FI1070" s="116">
        <f t="shared" si="515"/>
        <v>22</v>
      </c>
      <c r="FJ1070" s="116">
        <f t="shared" si="508"/>
        <v>14</v>
      </c>
      <c r="FK1070" s="116" t="str">
        <f t="shared" si="516"/>
        <v>飞廉专属武器-魂珠-3 4级</v>
      </c>
      <c r="FL1070" s="116">
        <f t="shared" si="517"/>
        <v>3</v>
      </c>
      <c r="FM1070" s="116">
        <f t="shared" si="518"/>
        <v>4</v>
      </c>
      <c r="FN1070" s="116" t="str">
        <f t="shared" si="509"/>
        <v>金币</v>
      </c>
      <c r="FO1070" s="116">
        <f t="shared" si="510"/>
        <v>6000</v>
      </c>
      <c r="FP1070" s="116" t="str">
        <f t="shared" si="511"/>
        <v>专属强化石1</v>
      </c>
      <c r="FQ1070" s="116">
        <f t="shared" si="512"/>
        <v>6</v>
      </c>
      <c r="FR1070" s="116" t="str">
        <f t="shared" si="513"/>
        <v>专属强化石2</v>
      </c>
      <c r="FS1070" s="116">
        <f t="shared" si="514"/>
        <v>3</v>
      </c>
      <c r="FT1070" s="116">
        <f t="shared" si="519"/>
        <v>7.0000000000000007E-2</v>
      </c>
      <c r="FU1070" s="116">
        <f t="shared" si="520"/>
        <v>1</v>
      </c>
      <c r="FV1070" s="116">
        <f t="shared" si="521"/>
        <v>22</v>
      </c>
      <c r="FW1070" s="116">
        <f t="shared" si="522"/>
        <v>0</v>
      </c>
      <c r="FX1070" s="116">
        <f t="shared" si="523"/>
        <v>1</v>
      </c>
      <c r="FY1070" s="116">
        <f t="shared" si="524"/>
        <v>5</v>
      </c>
      <c r="FZ1070" s="116">
        <f t="shared" si="525"/>
        <v>3.4700000000000002E-2</v>
      </c>
      <c r="GA1070" s="116">
        <f t="shared" si="526"/>
        <v>1</v>
      </c>
      <c r="GB1070" s="116">
        <f t="shared" si="527"/>
        <v>10</v>
      </c>
      <c r="GC1070" s="116">
        <f t="shared" si="528"/>
        <v>0.13900000000000001</v>
      </c>
      <c r="GD1070" s="116">
        <f t="shared" si="529"/>
        <v>1</v>
      </c>
      <c r="GE1070" s="116">
        <f t="shared" si="530"/>
        <v>22</v>
      </c>
    </row>
    <row r="1071" spans="164:187" ht="16.5" x14ac:dyDescent="0.2">
      <c r="FH1071" s="116">
        <v>1066</v>
      </c>
      <c r="FI1071" s="116">
        <f t="shared" si="515"/>
        <v>23</v>
      </c>
      <c r="FJ1071" s="116">
        <f t="shared" si="508"/>
        <v>14</v>
      </c>
      <c r="FK1071" s="116" t="str">
        <f t="shared" si="516"/>
        <v>飞廉专属武器-魂珠-3 5级</v>
      </c>
      <c r="FL1071" s="116">
        <f t="shared" si="517"/>
        <v>3</v>
      </c>
      <c r="FM1071" s="116">
        <f t="shared" si="518"/>
        <v>5</v>
      </c>
      <c r="FN1071" s="116" t="str">
        <f t="shared" si="509"/>
        <v>金币</v>
      </c>
      <c r="FO1071" s="116">
        <f t="shared" si="510"/>
        <v>7000</v>
      </c>
      <c r="FP1071" s="116" t="str">
        <f t="shared" si="511"/>
        <v>专属强化石1</v>
      </c>
      <c r="FQ1071" s="116">
        <f t="shared" si="512"/>
        <v>8</v>
      </c>
      <c r="FR1071" s="116" t="str">
        <f t="shared" si="513"/>
        <v>专属强化石2</v>
      </c>
      <c r="FS1071" s="116">
        <f t="shared" si="514"/>
        <v>4</v>
      </c>
      <c r="FT1071" s="116">
        <f t="shared" si="519"/>
        <v>0.06</v>
      </c>
      <c r="FU1071" s="116">
        <f t="shared" si="520"/>
        <v>1</v>
      </c>
      <c r="FV1071" s="116">
        <f t="shared" si="521"/>
        <v>26</v>
      </c>
      <c r="FW1071" s="116">
        <f t="shared" si="522"/>
        <v>0</v>
      </c>
      <c r="FX1071" s="116">
        <f t="shared" si="523"/>
        <v>1</v>
      </c>
      <c r="FY1071" s="116">
        <f t="shared" si="524"/>
        <v>6</v>
      </c>
      <c r="FZ1071" s="116">
        <f t="shared" si="525"/>
        <v>2.9000000000000001E-2</v>
      </c>
      <c r="GA1071" s="116">
        <f t="shared" si="526"/>
        <v>1</v>
      </c>
      <c r="GB1071" s="116">
        <f t="shared" si="527"/>
        <v>12</v>
      </c>
      <c r="GC1071" s="116">
        <f t="shared" si="528"/>
        <v>0.1158</v>
      </c>
      <c r="GD1071" s="116">
        <f t="shared" si="529"/>
        <v>1</v>
      </c>
      <c r="GE1071" s="116">
        <f t="shared" si="530"/>
        <v>26</v>
      </c>
    </row>
    <row r="1072" spans="164:187" ht="16.5" x14ac:dyDescent="0.2">
      <c r="FH1072" s="116">
        <v>1067</v>
      </c>
      <c r="FI1072" s="116">
        <f t="shared" si="515"/>
        <v>24</v>
      </c>
      <c r="FJ1072" s="116">
        <f t="shared" si="508"/>
        <v>14</v>
      </c>
      <c r="FK1072" s="116" t="str">
        <f t="shared" si="516"/>
        <v>飞廉专属武器-魂珠-3 6级</v>
      </c>
      <c r="FL1072" s="116">
        <f t="shared" si="517"/>
        <v>3</v>
      </c>
      <c r="FM1072" s="116">
        <f t="shared" si="518"/>
        <v>6</v>
      </c>
      <c r="FN1072" s="116" t="str">
        <f t="shared" si="509"/>
        <v>金币</v>
      </c>
      <c r="FO1072" s="116">
        <f t="shared" si="510"/>
        <v>8000</v>
      </c>
      <c r="FP1072" s="116" t="str">
        <f t="shared" si="511"/>
        <v>专属强化石1</v>
      </c>
      <c r="FQ1072" s="116">
        <f t="shared" si="512"/>
        <v>10</v>
      </c>
      <c r="FR1072" s="116" t="str">
        <f t="shared" si="513"/>
        <v>专属强化石2</v>
      </c>
      <c r="FS1072" s="116">
        <f t="shared" si="514"/>
        <v>5</v>
      </c>
      <c r="FT1072" s="116">
        <f t="shared" si="519"/>
        <v>0.04</v>
      </c>
      <c r="FU1072" s="116">
        <f t="shared" si="520"/>
        <v>1</v>
      </c>
      <c r="FV1072" s="116">
        <f t="shared" si="521"/>
        <v>34</v>
      </c>
      <c r="FW1072" s="116">
        <f t="shared" si="522"/>
        <v>0</v>
      </c>
      <c r="FX1072" s="116">
        <f t="shared" si="523"/>
        <v>1</v>
      </c>
      <c r="FY1072" s="116">
        <f t="shared" si="524"/>
        <v>8</v>
      </c>
      <c r="FZ1072" s="116">
        <f t="shared" si="525"/>
        <v>2.23E-2</v>
      </c>
      <c r="GA1072" s="116">
        <f t="shared" si="526"/>
        <v>1</v>
      </c>
      <c r="GB1072" s="116">
        <f t="shared" si="527"/>
        <v>16</v>
      </c>
      <c r="GC1072" s="116">
        <f t="shared" si="528"/>
        <v>8.9099999999999999E-2</v>
      </c>
      <c r="GD1072" s="116">
        <f t="shared" si="529"/>
        <v>1</v>
      </c>
      <c r="GE1072" s="116">
        <f t="shared" si="530"/>
        <v>34</v>
      </c>
    </row>
    <row r="1073" spans="164:187" ht="16.5" x14ac:dyDescent="0.2">
      <c r="FH1073" s="116">
        <v>1068</v>
      </c>
      <c r="FI1073" s="116">
        <f t="shared" si="515"/>
        <v>25</v>
      </c>
      <c r="FJ1073" s="116">
        <f t="shared" si="508"/>
        <v>14</v>
      </c>
      <c r="FK1073" s="116" t="str">
        <f t="shared" si="516"/>
        <v>飞廉专属武器-魂珠-3 7级</v>
      </c>
      <c r="FL1073" s="116">
        <f t="shared" si="517"/>
        <v>3</v>
      </c>
      <c r="FM1073" s="116">
        <f t="shared" si="518"/>
        <v>7</v>
      </c>
      <c r="FN1073" s="116" t="str">
        <f t="shared" si="509"/>
        <v>金币</v>
      </c>
      <c r="FO1073" s="116">
        <f t="shared" si="510"/>
        <v>9000</v>
      </c>
      <c r="FP1073" s="116" t="str">
        <f t="shared" si="511"/>
        <v>专属强化石1</v>
      </c>
      <c r="FQ1073" s="116">
        <f t="shared" si="512"/>
        <v>12</v>
      </c>
      <c r="FR1073" s="116" t="str">
        <f t="shared" si="513"/>
        <v>专属强化石2</v>
      </c>
      <c r="FS1073" s="116">
        <f t="shared" si="514"/>
        <v>6</v>
      </c>
      <c r="FT1073" s="116">
        <f t="shared" si="519"/>
        <v>0.03</v>
      </c>
      <c r="FU1073" s="116">
        <f t="shared" si="520"/>
        <v>1</v>
      </c>
      <c r="FV1073" s="116">
        <f t="shared" si="521"/>
        <v>45</v>
      </c>
      <c r="FW1073" s="116">
        <f t="shared" si="522"/>
        <v>0</v>
      </c>
      <c r="FX1073" s="116">
        <f t="shared" si="523"/>
        <v>1</v>
      </c>
      <c r="FY1073" s="116">
        <f t="shared" si="524"/>
        <v>11</v>
      </c>
      <c r="FZ1073" s="116">
        <f t="shared" si="525"/>
        <v>1.6500000000000001E-2</v>
      </c>
      <c r="GA1073" s="116">
        <f t="shared" si="526"/>
        <v>1</v>
      </c>
      <c r="GB1073" s="116">
        <f t="shared" si="527"/>
        <v>21</v>
      </c>
      <c r="GC1073" s="116">
        <f t="shared" si="528"/>
        <v>6.6199999999999995E-2</v>
      </c>
      <c r="GD1073" s="116">
        <f t="shared" si="529"/>
        <v>1</v>
      </c>
      <c r="GE1073" s="116">
        <f t="shared" si="530"/>
        <v>45</v>
      </c>
    </row>
    <row r="1074" spans="164:187" ht="16.5" x14ac:dyDescent="0.2">
      <c r="FH1074" s="116">
        <v>1069</v>
      </c>
      <c r="FI1074" s="116">
        <f t="shared" si="515"/>
        <v>26</v>
      </c>
      <c r="FJ1074" s="116">
        <f t="shared" si="508"/>
        <v>14</v>
      </c>
      <c r="FK1074" s="116" t="str">
        <f t="shared" si="516"/>
        <v>飞廉专属武器-魂珠-3 8级</v>
      </c>
      <c r="FL1074" s="116">
        <f t="shared" si="517"/>
        <v>3</v>
      </c>
      <c r="FM1074" s="116">
        <f t="shared" si="518"/>
        <v>8</v>
      </c>
      <c r="FN1074" s="116" t="str">
        <f t="shared" si="509"/>
        <v>金币</v>
      </c>
      <c r="FO1074" s="116">
        <f t="shared" si="510"/>
        <v>10000</v>
      </c>
      <c r="FP1074" s="116" t="str">
        <f t="shared" si="511"/>
        <v>专属强化石1</v>
      </c>
      <c r="FQ1074" s="116">
        <f t="shared" si="512"/>
        <v>16</v>
      </c>
      <c r="FR1074" s="116" t="str">
        <f t="shared" si="513"/>
        <v>专属强化石2</v>
      </c>
      <c r="FS1074" s="116">
        <f t="shared" si="514"/>
        <v>8</v>
      </c>
      <c r="FT1074" s="116">
        <f t="shared" si="519"/>
        <v>0.03</v>
      </c>
      <c r="FU1074" s="116">
        <f t="shared" si="520"/>
        <v>1</v>
      </c>
      <c r="FV1074" s="116">
        <f t="shared" si="521"/>
        <v>55</v>
      </c>
      <c r="FW1074" s="116">
        <f t="shared" si="522"/>
        <v>0</v>
      </c>
      <c r="FX1074" s="116">
        <f t="shared" si="523"/>
        <v>1</v>
      </c>
      <c r="FY1074" s="116">
        <f t="shared" si="524"/>
        <v>13</v>
      </c>
      <c r="FZ1074" s="116">
        <f t="shared" si="525"/>
        <v>1.3599999999999999E-2</v>
      </c>
      <c r="GA1074" s="116">
        <f t="shared" si="526"/>
        <v>1</v>
      </c>
      <c r="GB1074" s="116">
        <f t="shared" si="527"/>
        <v>26</v>
      </c>
      <c r="GC1074" s="116">
        <f t="shared" si="528"/>
        <v>5.45E-2</v>
      </c>
      <c r="GD1074" s="116">
        <f t="shared" si="529"/>
        <v>1</v>
      </c>
      <c r="GE1074" s="116">
        <f t="shared" si="530"/>
        <v>55</v>
      </c>
    </row>
    <row r="1075" spans="164:187" ht="16.5" x14ac:dyDescent="0.2">
      <c r="FH1075" s="116">
        <v>1070</v>
      </c>
      <c r="FI1075" s="116">
        <f t="shared" si="515"/>
        <v>27</v>
      </c>
      <c r="FJ1075" s="116">
        <f t="shared" si="508"/>
        <v>14</v>
      </c>
      <c r="FK1075" s="116" t="str">
        <f t="shared" si="516"/>
        <v>飞廉专属武器-魂珠-3 9级</v>
      </c>
      <c r="FL1075" s="116">
        <f t="shared" si="517"/>
        <v>3</v>
      </c>
      <c r="FM1075" s="116">
        <f t="shared" si="518"/>
        <v>9</v>
      </c>
      <c r="FN1075" s="116" t="str">
        <f t="shared" si="509"/>
        <v>金币</v>
      </c>
      <c r="FO1075" s="116">
        <f t="shared" si="510"/>
        <v>11000</v>
      </c>
      <c r="FP1075" s="116" t="str">
        <f t="shared" si="511"/>
        <v>专属强化石1</v>
      </c>
      <c r="FQ1075" s="116">
        <f t="shared" si="512"/>
        <v>20</v>
      </c>
      <c r="FR1075" s="116" t="str">
        <f t="shared" si="513"/>
        <v>专属强化石2</v>
      </c>
      <c r="FS1075" s="116">
        <f t="shared" si="514"/>
        <v>10</v>
      </c>
      <c r="FT1075" s="116">
        <f t="shared" si="519"/>
        <v>0.02</v>
      </c>
      <c r="FU1075" s="116">
        <f t="shared" si="520"/>
        <v>1</v>
      </c>
      <c r="FV1075" s="116">
        <f t="shared" si="521"/>
        <v>71</v>
      </c>
      <c r="FW1075" s="116">
        <f t="shared" si="522"/>
        <v>0</v>
      </c>
      <c r="FX1075" s="116">
        <f t="shared" si="523"/>
        <v>1</v>
      </c>
      <c r="FY1075" s="116">
        <f t="shared" si="524"/>
        <v>17</v>
      </c>
      <c r="FZ1075" s="116">
        <f t="shared" si="525"/>
        <v>1.0500000000000001E-2</v>
      </c>
      <c r="GA1075" s="116">
        <f t="shared" si="526"/>
        <v>1</v>
      </c>
      <c r="GB1075" s="116">
        <f t="shared" si="527"/>
        <v>33</v>
      </c>
      <c r="GC1075" s="116">
        <f t="shared" si="528"/>
        <v>4.2099999999999999E-2</v>
      </c>
      <c r="GD1075" s="116">
        <f t="shared" si="529"/>
        <v>1</v>
      </c>
      <c r="GE1075" s="116">
        <f t="shared" si="530"/>
        <v>71</v>
      </c>
    </row>
    <row r="1076" spans="164:187" ht="16.5" x14ac:dyDescent="0.2">
      <c r="FH1076" s="116">
        <v>1071</v>
      </c>
      <c r="FI1076" s="116">
        <f t="shared" si="515"/>
        <v>0</v>
      </c>
      <c r="FJ1076" s="116">
        <f t="shared" si="508"/>
        <v>14</v>
      </c>
      <c r="FK1076" s="116" t="str">
        <f t="shared" si="516"/>
        <v>飞廉专属武器-魂珠-4 0级</v>
      </c>
      <c r="FL1076" s="116">
        <f t="shared" si="517"/>
        <v>4</v>
      </c>
      <c r="FM1076" s="116">
        <f t="shared" si="518"/>
        <v>0</v>
      </c>
      <c r="FN1076" s="116" t="str">
        <f t="shared" si="509"/>
        <v/>
      </c>
      <c r="FO1076" s="116" t="str">
        <f t="shared" si="510"/>
        <v/>
      </c>
      <c r="FP1076" s="116" t="str">
        <f t="shared" si="511"/>
        <v/>
      </c>
      <c r="FQ1076" s="116" t="str">
        <f t="shared" si="512"/>
        <v/>
      </c>
      <c r="FR1076" s="116" t="str">
        <f t="shared" si="513"/>
        <v/>
      </c>
      <c r="FS1076" s="116" t="str">
        <f t="shared" si="514"/>
        <v/>
      </c>
      <c r="FT1076" s="116" t="str">
        <f t="shared" si="519"/>
        <v/>
      </c>
      <c r="FU1076" s="116" t="str">
        <f t="shared" si="520"/>
        <v/>
      </c>
      <c r="FV1076" s="116" t="str">
        <f t="shared" si="521"/>
        <v/>
      </c>
      <c r="FW1076" s="116" t="str">
        <f t="shared" si="522"/>
        <v/>
      </c>
      <c r="FX1076" s="116" t="str">
        <f t="shared" si="523"/>
        <v/>
      </c>
      <c r="FY1076" s="116" t="str">
        <f t="shared" si="524"/>
        <v/>
      </c>
      <c r="FZ1076" s="116" t="str">
        <f t="shared" si="525"/>
        <v/>
      </c>
      <c r="GA1076" s="116" t="str">
        <f t="shared" si="526"/>
        <v/>
      </c>
      <c r="GB1076" s="116" t="str">
        <f t="shared" si="527"/>
        <v/>
      </c>
      <c r="GC1076" s="116" t="str">
        <f t="shared" si="528"/>
        <v/>
      </c>
      <c r="GD1076" s="116" t="str">
        <f t="shared" si="529"/>
        <v/>
      </c>
      <c r="GE1076" s="116" t="str">
        <f t="shared" si="530"/>
        <v/>
      </c>
    </row>
    <row r="1077" spans="164:187" ht="16.5" x14ac:dyDescent="0.2">
      <c r="FH1077" s="116">
        <v>1072</v>
      </c>
      <c r="FI1077" s="116">
        <f t="shared" si="515"/>
        <v>28</v>
      </c>
      <c r="FJ1077" s="116">
        <f t="shared" si="508"/>
        <v>14</v>
      </c>
      <c r="FK1077" s="116" t="str">
        <f t="shared" si="516"/>
        <v>飞廉专属武器-魂珠-4 1级</v>
      </c>
      <c r="FL1077" s="116">
        <f t="shared" si="517"/>
        <v>4</v>
      </c>
      <c r="FM1077" s="116">
        <f t="shared" si="518"/>
        <v>1</v>
      </c>
      <c r="FN1077" s="116" t="str">
        <f t="shared" si="509"/>
        <v>金币</v>
      </c>
      <c r="FO1077" s="116">
        <f t="shared" si="510"/>
        <v>4000</v>
      </c>
      <c r="FP1077" s="116" t="str">
        <f t="shared" si="511"/>
        <v>专属强化石2</v>
      </c>
      <c r="FQ1077" s="116">
        <f t="shared" si="512"/>
        <v>3</v>
      </c>
      <c r="FR1077" s="116" t="str">
        <f t="shared" si="513"/>
        <v>专属强化石3</v>
      </c>
      <c r="FS1077" s="116">
        <f t="shared" si="514"/>
        <v>1</v>
      </c>
      <c r="FT1077" s="116">
        <f t="shared" si="519"/>
        <v>0.19</v>
      </c>
      <c r="FU1077" s="116">
        <f t="shared" si="520"/>
        <v>1</v>
      </c>
      <c r="FV1077" s="116">
        <f t="shared" si="521"/>
        <v>8</v>
      </c>
      <c r="FW1077" s="116">
        <f t="shared" si="522"/>
        <v>0</v>
      </c>
      <c r="FX1077" s="116">
        <f t="shared" si="523"/>
        <v>1</v>
      </c>
      <c r="FY1077" s="116">
        <f t="shared" si="524"/>
        <v>2</v>
      </c>
      <c r="FZ1077" s="116">
        <f t="shared" si="525"/>
        <v>9.2600000000000002E-2</v>
      </c>
      <c r="GA1077" s="116">
        <f t="shared" si="526"/>
        <v>1</v>
      </c>
      <c r="GB1077" s="116">
        <f t="shared" si="527"/>
        <v>4</v>
      </c>
      <c r="GC1077" s="116">
        <f t="shared" si="528"/>
        <v>0.37019999999999997</v>
      </c>
      <c r="GD1077" s="116">
        <f t="shared" si="529"/>
        <v>1</v>
      </c>
      <c r="GE1077" s="116">
        <f t="shared" si="530"/>
        <v>8</v>
      </c>
    </row>
    <row r="1078" spans="164:187" ht="16.5" x14ac:dyDescent="0.2">
      <c r="FH1078" s="116">
        <v>1073</v>
      </c>
      <c r="FI1078" s="116">
        <f t="shared" si="515"/>
        <v>29</v>
      </c>
      <c r="FJ1078" s="116">
        <f t="shared" si="508"/>
        <v>14</v>
      </c>
      <c r="FK1078" s="116" t="str">
        <f t="shared" si="516"/>
        <v>飞廉专属武器-魂珠-4 2级</v>
      </c>
      <c r="FL1078" s="116">
        <f t="shared" si="517"/>
        <v>4</v>
      </c>
      <c r="FM1078" s="116">
        <f t="shared" si="518"/>
        <v>2</v>
      </c>
      <c r="FN1078" s="116" t="str">
        <f t="shared" si="509"/>
        <v>金币</v>
      </c>
      <c r="FO1078" s="116">
        <f t="shared" si="510"/>
        <v>5000</v>
      </c>
      <c r="FP1078" s="116" t="str">
        <f t="shared" si="511"/>
        <v>专属强化石2</v>
      </c>
      <c r="FQ1078" s="116">
        <f t="shared" si="512"/>
        <v>3</v>
      </c>
      <c r="FR1078" s="116" t="str">
        <f t="shared" si="513"/>
        <v>专属强化石3</v>
      </c>
      <c r="FS1078" s="116">
        <f t="shared" si="514"/>
        <v>1</v>
      </c>
      <c r="FT1078" s="116">
        <f t="shared" si="519"/>
        <v>0.09</v>
      </c>
      <c r="FU1078" s="116">
        <f t="shared" si="520"/>
        <v>1</v>
      </c>
      <c r="FV1078" s="116">
        <f t="shared" si="521"/>
        <v>16</v>
      </c>
      <c r="FW1078" s="116">
        <f t="shared" si="522"/>
        <v>0</v>
      </c>
      <c r="FX1078" s="116">
        <f t="shared" si="523"/>
        <v>1</v>
      </c>
      <c r="FY1078" s="116">
        <f t="shared" si="524"/>
        <v>4</v>
      </c>
      <c r="FZ1078" s="116">
        <f t="shared" si="525"/>
        <v>4.6300000000000001E-2</v>
      </c>
      <c r="GA1078" s="116">
        <f t="shared" si="526"/>
        <v>1</v>
      </c>
      <c r="GB1078" s="116">
        <f t="shared" si="527"/>
        <v>8</v>
      </c>
      <c r="GC1078" s="116">
        <f t="shared" si="528"/>
        <v>0.18509999999999999</v>
      </c>
      <c r="GD1078" s="116">
        <f t="shared" si="529"/>
        <v>1</v>
      </c>
      <c r="GE1078" s="116">
        <f t="shared" si="530"/>
        <v>16</v>
      </c>
    </row>
    <row r="1079" spans="164:187" ht="16.5" x14ac:dyDescent="0.2">
      <c r="FH1079" s="116">
        <v>1074</v>
      </c>
      <c r="FI1079" s="116">
        <f t="shared" si="515"/>
        <v>30</v>
      </c>
      <c r="FJ1079" s="116">
        <f t="shared" si="508"/>
        <v>14</v>
      </c>
      <c r="FK1079" s="116" t="str">
        <f t="shared" si="516"/>
        <v>飞廉专属武器-魂珠-4 3级</v>
      </c>
      <c r="FL1079" s="116">
        <f t="shared" si="517"/>
        <v>4</v>
      </c>
      <c r="FM1079" s="116">
        <f t="shared" si="518"/>
        <v>3</v>
      </c>
      <c r="FN1079" s="116" t="str">
        <f t="shared" si="509"/>
        <v>金币</v>
      </c>
      <c r="FO1079" s="116">
        <f t="shared" si="510"/>
        <v>6000</v>
      </c>
      <c r="FP1079" s="116" t="str">
        <f t="shared" si="511"/>
        <v>专属强化石2</v>
      </c>
      <c r="FQ1079" s="116">
        <f t="shared" si="512"/>
        <v>3</v>
      </c>
      <c r="FR1079" s="116" t="str">
        <f t="shared" si="513"/>
        <v>专属强化石3</v>
      </c>
      <c r="FS1079" s="116">
        <f t="shared" si="514"/>
        <v>1</v>
      </c>
      <c r="FT1079" s="116">
        <f t="shared" si="519"/>
        <v>0.06</v>
      </c>
      <c r="FU1079" s="116">
        <f t="shared" si="520"/>
        <v>1</v>
      </c>
      <c r="FV1079" s="116">
        <f t="shared" si="521"/>
        <v>24</v>
      </c>
      <c r="FW1079" s="116">
        <f t="shared" si="522"/>
        <v>0</v>
      </c>
      <c r="FX1079" s="116">
        <f t="shared" si="523"/>
        <v>1</v>
      </c>
      <c r="FY1079" s="116">
        <f t="shared" si="524"/>
        <v>6</v>
      </c>
      <c r="FZ1079" s="116">
        <f t="shared" si="525"/>
        <v>3.09E-2</v>
      </c>
      <c r="GA1079" s="116">
        <f t="shared" si="526"/>
        <v>1</v>
      </c>
      <c r="GB1079" s="116">
        <f t="shared" si="527"/>
        <v>11</v>
      </c>
      <c r="GC1079" s="116">
        <f t="shared" si="528"/>
        <v>0.1234</v>
      </c>
      <c r="GD1079" s="116">
        <f t="shared" si="529"/>
        <v>1</v>
      </c>
      <c r="GE1079" s="116">
        <f t="shared" si="530"/>
        <v>24</v>
      </c>
    </row>
    <row r="1080" spans="164:187" ht="16.5" x14ac:dyDescent="0.2">
      <c r="FH1080" s="116">
        <v>1075</v>
      </c>
      <c r="FI1080" s="116">
        <f t="shared" si="515"/>
        <v>31</v>
      </c>
      <c r="FJ1080" s="116">
        <f t="shared" si="508"/>
        <v>14</v>
      </c>
      <c r="FK1080" s="116" t="str">
        <f t="shared" si="516"/>
        <v>飞廉专属武器-魂珠-4 4级</v>
      </c>
      <c r="FL1080" s="116">
        <f t="shared" si="517"/>
        <v>4</v>
      </c>
      <c r="FM1080" s="116">
        <f t="shared" si="518"/>
        <v>4</v>
      </c>
      <c r="FN1080" s="116" t="str">
        <f t="shared" si="509"/>
        <v>金币</v>
      </c>
      <c r="FO1080" s="116">
        <f t="shared" si="510"/>
        <v>7000</v>
      </c>
      <c r="FP1080" s="116" t="str">
        <f t="shared" si="511"/>
        <v>专属强化石2</v>
      </c>
      <c r="FQ1080" s="116">
        <f t="shared" si="512"/>
        <v>6</v>
      </c>
      <c r="FR1080" s="116" t="str">
        <f t="shared" si="513"/>
        <v>专属强化石3</v>
      </c>
      <c r="FS1080" s="116">
        <f t="shared" si="514"/>
        <v>2</v>
      </c>
      <c r="FT1080" s="116">
        <f t="shared" si="519"/>
        <v>7.0000000000000007E-2</v>
      </c>
      <c r="FU1080" s="116">
        <f t="shared" si="520"/>
        <v>1</v>
      </c>
      <c r="FV1080" s="116">
        <f t="shared" si="521"/>
        <v>20</v>
      </c>
      <c r="FW1080" s="116">
        <f t="shared" si="522"/>
        <v>0</v>
      </c>
      <c r="FX1080" s="116">
        <f t="shared" si="523"/>
        <v>1</v>
      </c>
      <c r="FY1080" s="116">
        <f t="shared" si="524"/>
        <v>5</v>
      </c>
      <c r="FZ1080" s="116">
        <f t="shared" si="525"/>
        <v>3.6999999999999998E-2</v>
      </c>
      <c r="GA1080" s="116">
        <f t="shared" si="526"/>
        <v>1</v>
      </c>
      <c r="GB1080" s="116">
        <f t="shared" si="527"/>
        <v>9</v>
      </c>
      <c r="GC1080" s="116">
        <f t="shared" si="528"/>
        <v>0.14810000000000001</v>
      </c>
      <c r="GD1080" s="116">
        <f t="shared" si="529"/>
        <v>1</v>
      </c>
      <c r="GE1080" s="116">
        <f t="shared" si="530"/>
        <v>20</v>
      </c>
    </row>
    <row r="1081" spans="164:187" ht="16.5" x14ac:dyDescent="0.2">
      <c r="FH1081" s="116">
        <v>1076</v>
      </c>
      <c r="FI1081" s="116">
        <f t="shared" si="515"/>
        <v>32</v>
      </c>
      <c r="FJ1081" s="116">
        <f t="shared" si="508"/>
        <v>14</v>
      </c>
      <c r="FK1081" s="116" t="str">
        <f t="shared" si="516"/>
        <v>飞廉专属武器-魂珠-4 5级</v>
      </c>
      <c r="FL1081" s="116">
        <f t="shared" si="517"/>
        <v>4</v>
      </c>
      <c r="FM1081" s="116">
        <f t="shared" si="518"/>
        <v>5</v>
      </c>
      <c r="FN1081" s="116" t="str">
        <f t="shared" si="509"/>
        <v>金币</v>
      </c>
      <c r="FO1081" s="116">
        <f t="shared" si="510"/>
        <v>8000</v>
      </c>
      <c r="FP1081" s="116" t="str">
        <f t="shared" si="511"/>
        <v>专属强化石2</v>
      </c>
      <c r="FQ1081" s="116">
        <f t="shared" si="512"/>
        <v>6</v>
      </c>
      <c r="FR1081" s="116" t="str">
        <f t="shared" si="513"/>
        <v>专属强化石3</v>
      </c>
      <c r="FS1081" s="116">
        <f t="shared" si="514"/>
        <v>2</v>
      </c>
      <c r="FT1081" s="116">
        <f t="shared" si="519"/>
        <v>0.05</v>
      </c>
      <c r="FU1081" s="116">
        <f t="shared" si="520"/>
        <v>1</v>
      </c>
      <c r="FV1081" s="116">
        <f t="shared" si="521"/>
        <v>32</v>
      </c>
      <c r="FW1081" s="116">
        <f t="shared" si="522"/>
        <v>0</v>
      </c>
      <c r="FX1081" s="116">
        <f t="shared" si="523"/>
        <v>1</v>
      </c>
      <c r="FY1081" s="116">
        <f t="shared" si="524"/>
        <v>8</v>
      </c>
      <c r="FZ1081" s="116">
        <f t="shared" si="525"/>
        <v>2.3099999999999999E-2</v>
      </c>
      <c r="GA1081" s="116">
        <f t="shared" si="526"/>
        <v>1</v>
      </c>
      <c r="GB1081" s="116">
        <f t="shared" si="527"/>
        <v>15</v>
      </c>
      <c r="GC1081" s="116">
        <f t="shared" si="528"/>
        <v>9.2600000000000002E-2</v>
      </c>
      <c r="GD1081" s="116">
        <f t="shared" si="529"/>
        <v>1</v>
      </c>
      <c r="GE1081" s="116">
        <f t="shared" si="530"/>
        <v>32</v>
      </c>
    </row>
    <row r="1082" spans="164:187" ht="16.5" x14ac:dyDescent="0.2">
      <c r="FH1082" s="116">
        <v>1077</v>
      </c>
      <c r="FI1082" s="116">
        <f t="shared" si="515"/>
        <v>33</v>
      </c>
      <c r="FJ1082" s="116">
        <f t="shared" si="508"/>
        <v>14</v>
      </c>
      <c r="FK1082" s="116" t="str">
        <f t="shared" si="516"/>
        <v>飞廉专属武器-魂珠-4 6级</v>
      </c>
      <c r="FL1082" s="116">
        <f t="shared" si="517"/>
        <v>4</v>
      </c>
      <c r="FM1082" s="116">
        <f t="shared" si="518"/>
        <v>6</v>
      </c>
      <c r="FN1082" s="116" t="str">
        <f t="shared" si="509"/>
        <v>金币</v>
      </c>
      <c r="FO1082" s="116">
        <f t="shared" si="510"/>
        <v>9000</v>
      </c>
      <c r="FP1082" s="116" t="str">
        <f t="shared" si="511"/>
        <v>专属强化石2</v>
      </c>
      <c r="FQ1082" s="116">
        <f t="shared" si="512"/>
        <v>6</v>
      </c>
      <c r="FR1082" s="116" t="str">
        <f t="shared" si="513"/>
        <v>专属强化石3</v>
      </c>
      <c r="FS1082" s="116">
        <f t="shared" si="514"/>
        <v>2</v>
      </c>
      <c r="FT1082" s="116">
        <f t="shared" si="519"/>
        <v>0.03</v>
      </c>
      <c r="FU1082" s="116">
        <f t="shared" si="520"/>
        <v>1</v>
      </c>
      <c r="FV1082" s="116">
        <f t="shared" si="521"/>
        <v>53</v>
      </c>
      <c r="FW1082" s="116">
        <f t="shared" si="522"/>
        <v>0</v>
      </c>
      <c r="FX1082" s="116">
        <f t="shared" si="523"/>
        <v>1</v>
      </c>
      <c r="FY1082" s="116">
        <f t="shared" si="524"/>
        <v>12</v>
      </c>
      <c r="FZ1082" s="116">
        <f t="shared" si="525"/>
        <v>1.4200000000000001E-2</v>
      </c>
      <c r="GA1082" s="116">
        <f t="shared" si="526"/>
        <v>1</v>
      </c>
      <c r="GB1082" s="116">
        <f t="shared" si="527"/>
        <v>25</v>
      </c>
      <c r="GC1082" s="116">
        <f t="shared" si="528"/>
        <v>5.7000000000000002E-2</v>
      </c>
      <c r="GD1082" s="116">
        <f t="shared" si="529"/>
        <v>1</v>
      </c>
      <c r="GE1082" s="116">
        <f t="shared" si="530"/>
        <v>53</v>
      </c>
    </row>
    <row r="1083" spans="164:187" ht="16.5" x14ac:dyDescent="0.2">
      <c r="FH1083" s="116">
        <v>1078</v>
      </c>
      <c r="FI1083" s="116">
        <f t="shared" si="515"/>
        <v>34</v>
      </c>
      <c r="FJ1083" s="116">
        <f t="shared" si="508"/>
        <v>14</v>
      </c>
      <c r="FK1083" s="116" t="str">
        <f t="shared" si="516"/>
        <v>飞廉专属武器-魂珠-4 7级</v>
      </c>
      <c r="FL1083" s="116">
        <f t="shared" si="517"/>
        <v>4</v>
      </c>
      <c r="FM1083" s="116">
        <f t="shared" si="518"/>
        <v>7</v>
      </c>
      <c r="FN1083" s="116" t="str">
        <f t="shared" si="509"/>
        <v>金币</v>
      </c>
      <c r="FO1083" s="116">
        <f t="shared" si="510"/>
        <v>10000</v>
      </c>
      <c r="FP1083" s="116" t="str">
        <f t="shared" si="511"/>
        <v>专属强化石2</v>
      </c>
      <c r="FQ1083" s="116">
        <f t="shared" si="512"/>
        <v>10</v>
      </c>
      <c r="FR1083" s="116" t="str">
        <f t="shared" si="513"/>
        <v>专属强化石3</v>
      </c>
      <c r="FS1083" s="116">
        <f t="shared" si="514"/>
        <v>3</v>
      </c>
      <c r="FT1083" s="116">
        <f t="shared" si="519"/>
        <v>0.03</v>
      </c>
      <c r="FU1083" s="116">
        <f t="shared" si="520"/>
        <v>1</v>
      </c>
      <c r="FV1083" s="116">
        <f t="shared" si="521"/>
        <v>57</v>
      </c>
      <c r="FW1083" s="116">
        <f t="shared" si="522"/>
        <v>0</v>
      </c>
      <c r="FX1083" s="116">
        <f t="shared" si="523"/>
        <v>1</v>
      </c>
      <c r="FY1083" s="116">
        <f t="shared" si="524"/>
        <v>13</v>
      </c>
      <c r="FZ1083" s="116">
        <f t="shared" si="525"/>
        <v>1.32E-2</v>
      </c>
      <c r="GA1083" s="116">
        <f t="shared" si="526"/>
        <v>1</v>
      </c>
      <c r="GB1083" s="116">
        <f t="shared" si="527"/>
        <v>26</v>
      </c>
      <c r="GC1083" s="116">
        <f t="shared" si="528"/>
        <v>5.2900000000000003E-2</v>
      </c>
      <c r="GD1083" s="116">
        <f t="shared" si="529"/>
        <v>1</v>
      </c>
      <c r="GE1083" s="116">
        <f t="shared" si="530"/>
        <v>57</v>
      </c>
    </row>
    <row r="1084" spans="164:187" ht="16.5" x14ac:dyDescent="0.2">
      <c r="FH1084" s="116">
        <v>1079</v>
      </c>
      <c r="FI1084" s="116">
        <f t="shared" si="515"/>
        <v>35</v>
      </c>
      <c r="FJ1084" s="116">
        <f t="shared" si="508"/>
        <v>14</v>
      </c>
      <c r="FK1084" s="116" t="str">
        <f t="shared" si="516"/>
        <v>飞廉专属武器-魂珠-4 8级</v>
      </c>
      <c r="FL1084" s="116">
        <f t="shared" si="517"/>
        <v>4</v>
      </c>
      <c r="FM1084" s="116">
        <f t="shared" si="518"/>
        <v>8</v>
      </c>
      <c r="FN1084" s="116" t="str">
        <f t="shared" si="509"/>
        <v>金币</v>
      </c>
      <c r="FO1084" s="116">
        <f t="shared" si="510"/>
        <v>11000</v>
      </c>
      <c r="FP1084" s="116" t="str">
        <f t="shared" si="511"/>
        <v>专属强化石2</v>
      </c>
      <c r="FQ1084" s="116">
        <f t="shared" si="512"/>
        <v>13</v>
      </c>
      <c r="FR1084" s="116" t="str">
        <f t="shared" si="513"/>
        <v>专属强化石3</v>
      </c>
      <c r="FS1084" s="116">
        <f t="shared" si="514"/>
        <v>4</v>
      </c>
      <c r="FT1084" s="116">
        <f t="shared" si="519"/>
        <v>0.02</v>
      </c>
      <c r="FU1084" s="116">
        <f t="shared" si="520"/>
        <v>1</v>
      </c>
      <c r="FV1084" s="116">
        <f t="shared" si="521"/>
        <v>69</v>
      </c>
      <c r="FW1084" s="116">
        <f t="shared" si="522"/>
        <v>0</v>
      </c>
      <c r="FX1084" s="116">
        <f t="shared" si="523"/>
        <v>1</v>
      </c>
      <c r="FY1084" s="116">
        <f t="shared" si="524"/>
        <v>16</v>
      </c>
      <c r="FZ1084" s="116">
        <f t="shared" si="525"/>
        <v>1.09E-2</v>
      </c>
      <c r="GA1084" s="116">
        <f t="shared" si="526"/>
        <v>1</v>
      </c>
      <c r="GB1084" s="116">
        <f t="shared" si="527"/>
        <v>32</v>
      </c>
      <c r="GC1084" s="116">
        <f t="shared" si="528"/>
        <v>4.36E-2</v>
      </c>
      <c r="GD1084" s="116">
        <f t="shared" si="529"/>
        <v>1</v>
      </c>
      <c r="GE1084" s="116">
        <f t="shared" si="530"/>
        <v>69</v>
      </c>
    </row>
    <row r="1085" spans="164:187" ht="16.5" x14ac:dyDescent="0.2">
      <c r="FH1085" s="116">
        <v>1080</v>
      </c>
      <c r="FI1085" s="116">
        <f t="shared" si="515"/>
        <v>36</v>
      </c>
      <c r="FJ1085" s="116">
        <f t="shared" si="508"/>
        <v>14</v>
      </c>
      <c r="FK1085" s="116" t="str">
        <f t="shared" si="516"/>
        <v>飞廉专属武器-魂珠-4 9级</v>
      </c>
      <c r="FL1085" s="116">
        <f t="shared" si="517"/>
        <v>4</v>
      </c>
      <c r="FM1085" s="116">
        <f t="shared" si="518"/>
        <v>9</v>
      </c>
      <c r="FN1085" s="116" t="str">
        <f t="shared" si="509"/>
        <v>金币</v>
      </c>
      <c r="FO1085" s="116">
        <f t="shared" si="510"/>
        <v>12000</v>
      </c>
      <c r="FP1085" s="116" t="str">
        <f t="shared" si="511"/>
        <v>专属强化石2</v>
      </c>
      <c r="FQ1085" s="116">
        <f t="shared" si="512"/>
        <v>19</v>
      </c>
      <c r="FR1085" s="116" t="str">
        <f t="shared" si="513"/>
        <v>专属强化石3</v>
      </c>
      <c r="FS1085" s="116">
        <f t="shared" si="514"/>
        <v>6</v>
      </c>
      <c r="FT1085" s="116">
        <f t="shared" si="519"/>
        <v>0.02</v>
      </c>
      <c r="FU1085" s="116">
        <f t="shared" si="520"/>
        <v>1</v>
      </c>
      <c r="FV1085" s="116">
        <f t="shared" si="521"/>
        <v>74</v>
      </c>
      <c r="FW1085" s="116">
        <f t="shared" si="522"/>
        <v>0</v>
      </c>
      <c r="FX1085" s="116">
        <f t="shared" si="523"/>
        <v>1</v>
      </c>
      <c r="FY1085" s="116">
        <f t="shared" si="524"/>
        <v>17</v>
      </c>
      <c r="FZ1085" s="116">
        <f t="shared" si="525"/>
        <v>1.01E-2</v>
      </c>
      <c r="GA1085" s="116">
        <f t="shared" si="526"/>
        <v>1</v>
      </c>
      <c r="GB1085" s="116">
        <f t="shared" si="527"/>
        <v>35</v>
      </c>
      <c r="GC1085" s="116">
        <f t="shared" si="528"/>
        <v>4.0399999999999998E-2</v>
      </c>
      <c r="GD1085" s="116">
        <f t="shared" si="529"/>
        <v>1</v>
      </c>
      <c r="GE1085" s="116">
        <f t="shared" si="530"/>
        <v>74</v>
      </c>
    </row>
    <row r="1086" spans="164:187" ht="16.5" x14ac:dyDescent="0.2">
      <c r="FH1086" s="116">
        <v>1081</v>
      </c>
      <c r="FI1086" s="116">
        <f t="shared" si="515"/>
        <v>0</v>
      </c>
      <c r="FJ1086" s="116">
        <f t="shared" si="508"/>
        <v>14</v>
      </c>
      <c r="FK1086" s="116" t="str">
        <f t="shared" si="516"/>
        <v>飞廉专属武器-魂珠-5 0级</v>
      </c>
      <c r="FL1086" s="116">
        <f t="shared" si="517"/>
        <v>5</v>
      </c>
      <c r="FM1086" s="116">
        <f t="shared" si="518"/>
        <v>0</v>
      </c>
      <c r="FN1086" s="116" t="str">
        <f t="shared" si="509"/>
        <v/>
      </c>
      <c r="FO1086" s="116" t="str">
        <f t="shared" si="510"/>
        <v/>
      </c>
      <c r="FP1086" s="116" t="str">
        <f t="shared" si="511"/>
        <v/>
      </c>
      <c r="FQ1086" s="116" t="str">
        <f t="shared" si="512"/>
        <v/>
      </c>
      <c r="FR1086" s="116" t="str">
        <f t="shared" si="513"/>
        <v/>
      </c>
      <c r="FS1086" s="116" t="str">
        <f t="shared" si="514"/>
        <v/>
      </c>
      <c r="FT1086" s="116" t="str">
        <f t="shared" si="519"/>
        <v/>
      </c>
      <c r="FU1086" s="116" t="str">
        <f t="shared" si="520"/>
        <v/>
      </c>
      <c r="FV1086" s="116" t="str">
        <f t="shared" si="521"/>
        <v/>
      </c>
      <c r="FW1086" s="116" t="str">
        <f t="shared" si="522"/>
        <v/>
      </c>
      <c r="FX1086" s="116" t="str">
        <f t="shared" si="523"/>
        <v/>
      </c>
      <c r="FY1086" s="116" t="str">
        <f t="shared" si="524"/>
        <v/>
      </c>
      <c r="FZ1086" s="116" t="str">
        <f t="shared" si="525"/>
        <v/>
      </c>
      <c r="GA1086" s="116" t="str">
        <f t="shared" si="526"/>
        <v/>
      </c>
      <c r="GB1086" s="116" t="str">
        <f t="shared" si="527"/>
        <v/>
      </c>
      <c r="GC1086" s="116" t="str">
        <f t="shared" si="528"/>
        <v/>
      </c>
      <c r="GD1086" s="116" t="str">
        <f t="shared" si="529"/>
        <v/>
      </c>
      <c r="GE1086" s="116" t="str">
        <f t="shared" si="530"/>
        <v/>
      </c>
    </row>
    <row r="1087" spans="164:187" ht="16.5" x14ac:dyDescent="0.2">
      <c r="FH1087" s="116">
        <v>1082</v>
      </c>
      <c r="FI1087" s="116">
        <f t="shared" si="515"/>
        <v>37</v>
      </c>
      <c r="FJ1087" s="116">
        <f t="shared" si="508"/>
        <v>14</v>
      </c>
      <c r="FK1087" s="116" t="str">
        <f t="shared" si="516"/>
        <v>飞廉专属武器-魂珠-5 1级</v>
      </c>
      <c r="FL1087" s="116">
        <f t="shared" si="517"/>
        <v>5</v>
      </c>
      <c r="FM1087" s="116">
        <f t="shared" si="518"/>
        <v>1</v>
      </c>
      <c r="FN1087" s="116" t="str">
        <f t="shared" si="509"/>
        <v>金币</v>
      </c>
      <c r="FO1087" s="116">
        <f t="shared" si="510"/>
        <v>5000</v>
      </c>
      <c r="FP1087" s="116" t="str">
        <f t="shared" si="511"/>
        <v>专属强化石2</v>
      </c>
      <c r="FQ1087" s="116">
        <f t="shared" si="512"/>
        <v>4</v>
      </c>
      <c r="FR1087" s="116" t="str">
        <f t="shared" si="513"/>
        <v>专属强化石3</v>
      </c>
      <c r="FS1087" s="116">
        <f t="shared" si="514"/>
        <v>2</v>
      </c>
      <c r="FT1087" s="116">
        <f t="shared" si="519"/>
        <v>0.19</v>
      </c>
      <c r="FU1087" s="116">
        <f t="shared" si="520"/>
        <v>1</v>
      </c>
      <c r="FV1087" s="116">
        <f t="shared" si="521"/>
        <v>8</v>
      </c>
      <c r="FW1087" s="116">
        <f t="shared" si="522"/>
        <v>0</v>
      </c>
      <c r="FX1087" s="116">
        <f t="shared" si="523"/>
        <v>1</v>
      </c>
      <c r="FY1087" s="116">
        <f t="shared" si="524"/>
        <v>2</v>
      </c>
      <c r="FZ1087" s="116">
        <f t="shared" si="525"/>
        <v>9.2600000000000002E-2</v>
      </c>
      <c r="GA1087" s="116">
        <f t="shared" si="526"/>
        <v>1</v>
      </c>
      <c r="GB1087" s="116">
        <f t="shared" si="527"/>
        <v>4</v>
      </c>
      <c r="GC1087" s="116">
        <f t="shared" si="528"/>
        <v>0.37019999999999997</v>
      </c>
      <c r="GD1087" s="116">
        <f t="shared" si="529"/>
        <v>1</v>
      </c>
      <c r="GE1087" s="116">
        <f t="shared" si="530"/>
        <v>8</v>
      </c>
    </row>
    <row r="1088" spans="164:187" ht="16.5" x14ac:dyDescent="0.2">
      <c r="FH1088" s="116">
        <v>1083</v>
      </c>
      <c r="FI1088" s="116">
        <f t="shared" si="515"/>
        <v>38</v>
      </c>
      <c r="FJ1088" s="116">
        <f t="shared" si="508"/>
        <v>14</v>
      </c>
      <c r="FK1088" s="116" t="str">
        <f t="shared" si="516"/>
        <v>飞廉专属武器-魂珠-5 2级</v>
      </c>
      <c r="FL1088" s="116">
        <f t="shared" si="517"/>
        <v>5</v>
      </c>
      <c r="FM1088" s="116">
        <f t="shared" si="518"/>
        <v>2</v>
      </c>
      <c r="FN1088" s="116" t="str">
        <f t="shared" si="509"/>
        <v>金币</v>
      </c>
      <c r="FO1088" s="116">
        <f t="shared" si="510"/>
        <v>6000</v>
      </c>
      <c r="FP1088" s="116" t="str">
        <f t="shared" si="511"/>
        <v>专属强化石2</v>
      </c>
      <c r="FQ1088" s="116">
        <f t="shared" si="512"/>
        <v>4</v>
      </c>
      <c r="FR1088" s="116" t="str">
        <f t="shared" si="513"/>
        <v>专属强化石3</v>
      </c>
      <c r="FS1088" s="116">
        <f t="shared" si="514"/>
        <v>2</v>
      </c>
      <c r="FT1088" s="116">
        <f t="shared" si="519"/>
        <v>0.09</v>
      </c>
      <c r="FU1088" s="116">
        <f t="shared" si="520"/>
        <v>1</v>
      </c>
      <c r="FV1088" s="116">
        <f t="shared" si="521"/>
        <v>16</v>
      </c>
      <c r="FW1088" s="116">
        <f t="shared" si="522"/>
        <v>0</v>
      </c>
      <c r="FX1088" s="116">
        <f t="shared" si="523"/>
        <v>1</v>
      </c>
      <c r="FY1088" s="116">
        <f t="shared" si="524"/>
        <v>4</v>
      </c>
      <c r="FZ1088" s="116">
        <f t="shared" si="525"/>
        <v>4.6300000000000001E-2</v>
      </c>
      <c r="GA1088" s="116">
        <f t="shared" si="526"/>
        <v>1</v>
      </c>
      <c r="GB1088" s="116">
        <f t="shared" si="527"/>
        <v>8</v>
      </c>
      <c r="GC1088" s="116">
        <f t="shared" si="528"/>
        <v>0.18509999999999999</v>
      </c>
      <c r="GD1088" s="116">
        <f t="shared" si="529"/>
        <v>1</v>
      </c>
      <c r="GE1088" s="116">
        <f t="shared" si="530"/>
        <v>16</v>
      </c>
    </row>
    <row r="1089" spans="164:187" ht="16.5" x14ac:dyDescent="0.2">
      <c r="FH1089" s="116">
        <v>1084</v>
      </c>
      <c r="FI1089" s="116">
        <f t="shared" si="515"/>
        <v>39</v>
      </c>
      <c r="FJ1089" s="116">
        <f t="shared" si="508"/>
        <v>14</v>
      </c>
      <c r="FK1089" s="116" t="str">
        <f t="shared" si="516"/>
        <v>飞廉专属武器-魂珠-5 3级</v>
      </c>
      <c r="FL1089" s="116">
        <f t="shared" si="517"/>
        <v>5</v>
      </c>
      <c r="FM1089" s="116">
        <f t="shared" si="518"/>
        <v>3</v>
      </c>
      <c r="FN1089" s="116" t="str">
        <f t="shared" si="509"/>
        <v>金币</v>
      </c>
      <c r="FO1089" s="116">
        <f t="shared" si="510"/>
        <v>7000</v>
      </c>
      <c r="FP1089" s="116" t="str">
        <f t="shared" si="511"/>
        <v>专属强化石2</v>
      </c>
      <c r="FQ1089" s="116">
        <f t="shared" si="512"/>
        <v>4</v>
      </c>
      <c r="FR1089" s="116" t="str">
        <f t="shared" si="513"/>
        <v>专属强化石3</v>
      </c>
      <c r="FS1089" s="116">
        <f t="shared" si="514"/>
        <v>2</v>
      </c>
      <c r="FT1089" s="116">
        <f t="shared" si="519"/>
        <v>0.06</v>
      </c>
      <c r="FU1089" s="116">
        <f t="shared" si="520"/>
        <v>1</v>
      </c>
      <c r="FV1089" s="116">
        <f t="shared" si="521"/>
        <v>24</v>
      </c>
      <c r="FW1089" s="116">
        <f t="shared" si="522"/>
        <v>0</v>
      </c>
      <c r="FX1089" s="116">
        <f t="shared" si="523"/>
        <v>1</v>
      </c>
      <c r="FY1089" s="116">
        <f t="shared" si="524"/>
        <v>6</v>
      </c>
      <c r="FZ1089" s="116">
        <f t="shared" si="525"/>
        <v>3.09E-2</v>
      </c>
      <c r="GA1089" s="116">
        <f t="shared" si="526"/>
        <v>1</v>
      </c>
      <c r="GB1089" s="116">
        <f t="shared" si="527"/>
        <v>11</v>
      </c>
      <c r="GC1089" s="116">
        <f t="shared" si="528"/>
        <v>0.1234</v>
      </c>
      <c r="GD1089" s="116">
        <f t="shared" si="529"/>
        <v>1</v>
      </c>
      <c r="GE1089" s="116">
        <f t="shared" si="530"/>
        <v>24</v>
      </c>
    </row>
    <row r="1090" spans="164:187" ht="16.5" x14ac:dyDescent="0.2">
      <c r="FH1090" s="116">
        <v>1085</v>
      </c>
      <c r="FI1090" s="116">
        <f t="shared" si="515"/>
        <v>40</v>
      </c>
      <c r="FJ1090" s="116">
        <f t="shared" si="508"/>
        <v>14</v>
      </c>
      <c r="FK1090" s="116" t="str">
        <f t="shared" si="516"/>
        <v>飞廉专属武器-魂珠-5 4级</v>
      </c>
      <c r="FL1090" s="116">
        <f t="shared" si="517"/>
        <v>5</v>
      </c>
      <c r="FM1090" s="116">
        <f t="shared" si="518"/>
        <v>4</v>
      </c>
      <c r="FN1090" s="116" t="str">
        <f t="shared" si="509"/>
        <v>金币</v>
      </c>
      <c r="FO1090" s="116">
        <f t="shared" si="510"/>
        <v>8000</v>
      </c>
      <c r="FP1090" s="116" t="str">
        <f t="shared" si="511"/>
        <v>专属强化石2</v>
      </c>
      <c r="FQ1090" s="116">
        <f t="shared" si="512"/>
        <v>6</v>
      </c>
      <c r="FR1090" s="116" t="str">
        <f t="shared" si="513"/>
        <v>专属强化石3</v>
      </c>
      <c r="FS1090" s="116">
        <f t="shared" si="514"/>
        <v>3</v>
      </c>
      <c r="FT1090" s="116">
        <f t="shared" si="519"/>
        <v>0.06</v>
      </c>
      <c r="FU1090" s="116">
        <f t="shared" si="520"/>
        <v>1</v>
      </c>
      <c r="FV1090" s="116">
        <f t="shared" si="521"/>
        <v>27</v>
      </c>
      <c r="FW1090" s="116">
        <f t="shared" si="522"/>
        <v>0</v>
      </c>
      <c r="FX1090" s="116">
        <f t="shared" si="523"/>
        <v>1</v>
      </c>
      <c r="FY1090" s="116">
        <f t="shared" si="524"/>
        <v>6</v>
      </c>
      <c r="FZ1090" s="116">
        <f t="shared" si="525"/>
        <v>2.7799999999999998E-2</v>
      </c>
      <c r="GA1090" s="116">
        <f t="shared" si="526"/>
        <v>1</v>
      </c>
      <c r="GB1090" s="116">
        <f t="shared" si="527"/>
        <v>13</v>
      </c>
      <c r="GC1090" s="116">
        <f t="shared" si="528"/>
        <v>0.1111</v>
      </c>
      <c r="GD1090" s="116">
        <f t="shared" si="529"/>
        <v>1</v>
      </c>
      <c r="GE1090" s="116">
        <f t="shared" si="530"/>
        <v>27</v>
      </c>
    </row>
    <row r="1091" spans="164:187" ht="16.5" x14ac:dyDescent="0.2">
      <c r="FH1091" s="116">
        <v>1086</v>
      </c>
      <c r="FI1091" s="116">
        <f t="shared" si="515"/>
        <v>41</v>
      </c>
      <c r="FJ1091" s="116">
        <f t="shared" si="508"/>
        <v>14</v>
      </c>
      <c r="FK1091" s="116" t="str">
        <f t="shared" si="516"/>
        <v>飞廉专属武器-魂珠-5 5级</v>
      </c>
      <c r="FL1091" s="116">
        <f t="shared" si="517"/>
        <v>5</v>
      </c>
      <c r="FM1091" s="116">
        <f t="shared" si="518"/>
        <v>5</v>
      </c>
      <c r="FN1091" s="116" t="str">
        <f t="shared" si="509"/>
        <v>金币</v>
      </c>
      <c r="FO1091" s="116">
        <f t="shared" si="510"/>
        <v>9000</v>
      </c>
      <c r="FP1091" s="116" t="str">
        <f t="shared" si="511"/>
        <v>专属强化石2</v>
      </c>
      <c r="FQ1091" s="116">
        <f t="shared" si="512"/>
        <v>6</v>
      </c>
      <c r="FR1091" s="116" t="str">
        <f t="shared" si="513"/>
        <v>专属强化石3</v>
      </c>
      <c r="FS1091" s="116">
        <f t="shared" si="514"/>
        <v>3</v>
      </c>
      <c r="FT1091" s="116">
        <f t="shared" si="519"/>
        <v>0.03</v>
      </c>
      <c r="FU1091" s="116">
        <f t="shared" si="520"/>
        <v>1</v>
      </c>
      <c r="FV1091" s="116">
        <f t="shared" si="521"/>
        <v>43</v>
      </c>
      <c r="FW1091" s="116">
        <f t="shared" si="522"/>
        <v>0</v>
      </c>
      <c r="FX1091" s="116">
        <f t="shared" si="523"/>
        <v>1</v>
      </c>
      <c r="FY1091" s="116">
        <f t="shared" si="524"/>
        <v>10</v>
      </c>
      <c r="FZ1091" s="116">
        <f t="shared" si="525"/>
        <v>1.7399999999999999E-2</v>
      </c>
      <c r="GA1091" s="116">
        <f t="shared" si="526"/>
        <v>1</v>
      </c>
      <c r="GB1091" s="116">
        <f t="shared" si="527"/>
        <v>20</v>
      </c>
      <c r="GC1091" s="116">
        <f t="shared" si="528"/>
        <v>6.9400000000000003E-2</v>
      </c>
      <c r="GD1091" s="116">
        <f t="shared" si="529"/>
        <v>1</v>
      </c>
      <c r="GE1091" s="116">
        <f t="shared" si="530"/>
        <v>43</v>
      </c>
    </row>
    <row r="1092" spans="164:187" ht="16.5" x14ac:dyDescent="0.2">
      <c r="FH1092" s="116">
        <v>1087</v>
      </c>
      <c r="FI1092" s="116">
        <f t="shared" si="515"/>
        <v>42</v>
      </c>
      <c r="FJ1092" s="116">
        <f t="shared" si="508"/>
        <v>14</v>
      </c>
      <c r="FK1092" s="116" t="str">
        <f t="shared" si="516"/>
        <v>飞廉专属武器-魂珠-5 6级</v>
      </c>
      <c r="FL1092" s="116">
        <f t="shared" si="517"/>
        <v>5</v>
      </c>
      <c r="FM1092" s="116">
        <f t="shared" si="518"/>
        <v>6</v>
      </c>
      <c r="FN1092" s="116" t="str">
        <f t="shared" si="509"/>
        <v>金币</v>
      </c>
      <c r="FO1092" s="116">
        <f t="shared" si="510"/>
        <v>10000</v>
      </c>
      <c r="FP1092" s="116" t="str">
        <f t="shared" si="511"/>
        <v>专属强化石2</v>
      </c>
      <c r="FQ1092" s="116">
        <f t="shared" si="512"/>
        <v>9</v>
      </c>
      <c r="FR1092" s="116" t="str">
        <f t="shared" si="513"/>
        <v>专属强化石3</v>
      </c>
      <c r="FS1092" s="116">
        <f t="shared" si="514"/>
        <v>5</v>
      </c>
      <c r="FT1092" s="116">
        <f t="shared" si="519"/>
        <v>0.04</v>
      </c>
      <c r="FU1092" s="116">
        <f t="shared" si="520"/>
        <v>1</v>
      </c>
      <c r="FV1092" s="116">
        <f t="shared" si="521"/>
        <v>42</v>
      </c>
      <c r="FW1092" s="116">
        <f t="shared" si="522"/>
        <v>0</v>
      </c>
      <c r="FX1092" s="116">
        <f t="shared" si="523"/>
        <v>1</v>
      </c>
      <c r="FY1092" s="116">
        <f t="shared" si="524"/>
        <v>10</v>
      </c>
      <c r="FZ1092" s="116">
        <f t="shared" si="525"/>
        <v>1.78E-2</v>
      </c>
      <c r="GA1092" s="116">
        <f t="shared" si="526"/>
        <v>1</v>
      </c>
      <c r="GB1092" s="116">
        <f t="shared" si="527"/>
        <v>20</v>
      </c>
      <c r="GC1092" s="116">
        <f t="shared" si="528"/>
        <v>7.1199999999999999E-2</v>
      </c>
      <c r="GD1092" s="116">
        <f t="shared" si="529"/>
        <v>1</v>
      </c>
      <c r="GE1092" s="116">
        <f t="shared" si="530"/>
        <v>42</v>
      </c>
    </row>
    <row r="1093" spans="164:187" ht="16.5" x14ac:dyDescent="0.2">
      <c r="FH1093" s="116">
        <v>1088</v>
      </c>
      <c r="FI1093" s="116">
        <f t="shared" si="515"/>
        <v>43</v>
      </c>
      <c r="FJ1093" s="116">
        <f t="shared" si="508"/>
        <v>14</v>
      </c>
      <c r="FK1093" s="116" t="str">
        <f t="shared" si="516"/>
        <v>飞廉专属武器-魂珠-5 7级</v>
      </c>
      <c r="FL1093" s="116">
        <f t="shared" si="517"/>
        <v>5</v>
      </c>
      <c r="FM1093" s="116">
        <f t="shared" si="518"/>
        <v>7</v>
      </c>
      <c r="FN1093" s="116" t="str">
        <f t="shared" si="509"/>
        <v>金币</v>
      </c>
      <c r="FO1093" s="116">
        <f t="shared" si="510"/>
        <v>11000</v>
      </c>
      <c r="FP1093" s="116" t="str">
        <f t="shared" si="511"/>
        <v>专属强化石2</v>
      </c>
      <c r="FQ1093" s="116">
        <f t="shared" si="512"/>
        <v>9</v>
      </c>
      <c r="FR1093" s="116" t="str">
        <f t="shared" si="513"/>
        <v>专属强化石3</v>
      </c>
      <c r="FS1093" s="116">
        <f t="shared" si="514"/>
        <v>5</v>
      </c>
      <c r="FT1093" s="116">
        <f t="shared" si="519"/>
        <v>0.02</v>
      </c>
      <c r="FU1093" s="116">
        <f t="shared" si="520"/>
        <v>1</v>
      </c>
      <c r="FV1093" s="116">
        <f t="shared" si="521"/>
        <v>68</v>
      </c>
      <c r="FW1093" s="116">
        <f t="shared" si="522"/>
        <v>0</v>
      </c>
      <c r="FX1093" s="116">
        <f t="shared" si="523"/>
        <v>1</v>
      </c>
      <c r="FY1093" s="116">
        <f t="shared" si="524"/>
        <v>16</v>
      </c>
      <c r="FZ1093" s="116">
        <f t="shared" si="525"/>
        <v>1.0999999999999999E-2</v>
      </c>
      <c r="GA1093" s="116">
        <f t="shared" si="526"/>
        <v>1</v>
      </c>
      <c r="GB1093" s="116">
        <f t="shared" si="527"/>
        <v>32</v>
      </c>
      <c r="GC1093" s="116">
        <f t="shared" si="528"/>
        <v>4.41E-2</v>
      </c>
      <c r="GD1093" s="116">
        <f t="shared" si="529"/>
        <v>1</v>
      </c>
      <c r="GE1093" s="116">
        <f t="shared" si="530"/>
        <v>68</v>
      </c>
    </row>
    <row r="1094" spans="164:187" ht="16.5" x14ac:dyDescent="0.2">
      <c r="FH1094" s="116">
        <v>1089</v>
      </c>
      <c r="FI1094" s="116">
        <f t="shared" si="515"/>
        <v>44</v>
      </c>
      <c r="FJ1094" s="116">
        <f t="shared" si="508"/>
        <v>14</v>
      </c>
      <c r="FK1094" s="116" t="str">
        <f t="shared" si="516"/>
        <v>飞廉专属武器-魂珠-5 8级</v>
      </c>
      <c r="FL1094" s="116">
        <f t="shared" si="517"/>
        <v>5</v>
      </c>
      <c r="FM1094" s="116">
        <f t="shared" si="518"/>
        <v>8</v>
      </c>
      <c r="FN1094" s="116" t="str">
        <f t="shared" si="509"/>
        <v>金币</v>
      </c>
      <c r="FO1094" s="116">
        <f t="shared" si="510"/>
        <v>12000</v>
      </c>
      <c r="FP1094" s="116" t="str">
        <f t="shared" si="511"/>
        <v>专属强化石2</v>
      </c>
      <c r="FQ1094" s="116">
        <f t="shared" si="512"/>
        <v>13</v>
      </c>
      <c r="FR1094" s="116" t="str">
        <f t="shared" si="513"/>
        <v>专属强化石3</v>
      </c>
      <c r="FS1094" s="116">
        <f t="shared" si="514"/>
        <v>7</v>
      </c>
      <c r="FT1094" s="116">
        <f t="shared" si="519"/>
        <v>0.02</v>
      </c>
      <c r="FU1094" s="116">
        <f t="shared" si="520"/>
        <v>1</v>
      </c>
      <c r="FV1094" s="116">
        <f t="shared" si="521"/>
        <v>79</v>
      </c>
      <c r="FW1094" s="116">
        <f t="shared" si="522"/>
        <v>0</v>
      </c>
      <c r="FX1094" s="116">
        <f t="shared" si="523"/>
        <v>1</v>
      </c>
      <c r="FY1094" s="116">
        <f t="shared" si="524"/>
        <v>18</v>
      </c>
      <c r="FZ1094" s="116">
        <f t="shared" si="525"/>
        <v>9.4999999999999998E-3</v>
      </c>
      <c r="GA1094" s="116">
        <f t="shared" si="526"/>
        <v>1</v>
      </c>
      <c r="GB1094" s="116">
        <f t="shared" si="527"/>
        <v>37</v>
      </c>
      <c r="GC1094" s="116">
        <f t="shared" si="528"/>
        <v>3.8100000000000002E-2</v>
      </c>
      <c r="GD1094" s="116">
        <f t="shared" si="529"/>
        <v>1</v>
      </c>
      <c r="GE1094" s="116">
        <f t="shared" si="530"/>
        <v>79</v>
      </c>
    </row>
    <row r="1095" spans="164:187" ht="16.5" x14ac:dyDescent="0.2">
      <c r="FH1095" s="116">
        <v>1090</v>
      </c>
      <c r="FI1095" s="116">
        <f t="shared" si="515"/>
        <v>45</v>
      </c>
      <c r="FJ1095" s="116">
        <f t="shared" ref="FJ1095:FJ1158" si="531">INT((FH1095-1)/80+1)</f>
        <v>14</v>
      </c>
      <c r="FK1095" s="116" t="str">
        <f t="shared" si="516"/>
        <v>飞廉专属武器-魂珠-5 9级</v>
      </c>
      <c r="FL1095" s="116">
        <f t="shared" si="517"/>
        <v>5</v>
      </c>
      <c r="FM1095" s="116">
        <f t="shared" si="518"/>
        <v>9</v>
      </c>
      <c r="FN1095" s="116" t="str">
        <f t="shared" ref="FN1095:FN1158" si="532">IF($FM1095&gt;0,IF(INDEX($EC$6:$EC$77,$FI1095)&gt;=FN$3,INDEX(ED$6:ED$77,$FI1095),""),"")</f>
        <v>金币</v>
      </c>
      <c r="FO1095" s="116">
        <f t="shared" ref="FO1095:FO1158" si="533">IF($FM1095&gt;0,IF(INDEX($EC$6:$EC$77,$FI1095)&gt;=FO$3,INDEX(EE$6:EE$77,$FI1095),""),"")</f>
        <v>13000</v>
      </c>
      <c r="FP1095" s="116" t="str">
        <f t="shared" ref="FP1095:FP1158" si="534">IF($FM1095&gt;0,IF(INDEX($EC$6:$EC$77,$FI1095)&gt;=FP$3,INDEX(EF$6:EF$77,$FI1095),""),"")</f>
        <v>专属强化石2</v>
      </c>
      <c r="FQ1095" s="116">
        <f t="shared" ref="FQ1095:FQ1158" si="535">IF($FM1095&gt;0,IF(INDEX($EC$6:$EC$77,$FI1095)&gt;=FQ$3,INDEX(EG$6:EG$77,$FI1095),""),"")</f>
        <v>17</v>
      </c>
      <c r="FR1095" s="116" t="str">
        <f t="shared" ref="FR1095:FR1158" si="536">IF($FM1095&gt;0,IF(INDEX($EC$6:$EC$77,$FI1095)&gt;=FR$3,INDEX(EH$6:EH$77,$FI1095),""),"")</f>
        <v>专属强化石3</v>
      </c>
      <c r="FS1095" s="116">
        <f t="shared" ref="FS1095:FS1158" si="537">IF($FM1095&gt;0,IF(INDEX($EC$6:$EC$77,$FI1095)&gt;=FS$3,INDEX(EI$6:EI$77,$FI1095),""),"")</f>
        <v>9</v>
      </c>
      <c r="FT1095" s="116">
        <f t="shared" si="519"/>
        <v>0.02</v>
      </c>
      <c r="FU1095" s="116">
        <f t="shared" si="520"/>
        <v>1</v>
      </c>
      <c r="FV1095" s="116">
        <f t="shared" si="521"/>
        <v>99</v>
      </c>
      <c r="FW1095" s="116">
        <f t="shared" si="522"/>
        <v>0</v>
      </c>
      <c r="FX1095" s="116">
        <f t="shared" si="523"/>
        <v>1</v>
      </c>
      <c r="FY1095" s="116">
        <f t="shared" si="524"/>
        <v>23</v>
      </c>
      <c r="FZ1095" s="116">
        <f t="shared" si="525"/>
        <v>7.6E-3</v>
      </c>
      <c r="GA1095" s="116">
        <f t="shared" si="526"/>
        <v>1</v>
      </c>
      <c r="GB1095" s="116">
        <f t="shared" si="527"/>
        <v>46</v>
      </c>
      <c r="GC1095" s="116">
        <f t="shared" si="528"/>
        <v>3.0300000000000001E-2</v>
      </c>
      <c r="GD1095" s="116">
        <f t="shared" si="529"/>
        <v>1</v>
      </c>
      <c r="GE1095" s="116">
        <f t="shared" si="530"/>
        <v>99</v>
      </c>
    </row>
    <row r="1096" spans="164:187" ht="16.5" x14ac:dyDescent="0.2">
      <c r="FH1096" s="116">
        <v>1091</v>
      </c>
      <c r="FI1096" s="116">
        <f t="shared" si="515"/>
        <v>0</v>
      </c>
      <c r="FJ1096" s="116">
        <f t="shared" si="531"/>
        <v>14</v>
      </c>
      <c r="FK1096" s="116" t="str">
        <f t="shared" si="516"/>
        <v>飞廉专属武器-魂珠-6 0级</v>
      </c>
      <c r="FL1096" s="116">
        <f t="shared" si="517"/>
        <v>6</v>
      </c>
      <c r="FM1096" s="116">
        <f t="shared" si="518"/>
        <v>0</v>
      </c>
      <c r="FN1096" s="116" t="str">
        <f t="shared" si="532"/>
        <v/>
      </c>
      <c r="FO1096" s="116" t="str">
        <f t="shared" si="533"/>
        <v/>
      </c>
      <c r="FP1096" s="116" t="str">
        <f t="shared" si="534"/>
        <v/>
      </c>
      <c r="FQ1096" s="116" t="str">
        <f t="shared" si="535"/>
        <v/>
      </c>
      <c r="FR1096" s="116" t="str">
        <f t="shared" si="536"/>
        <v/>
      </c>
      <c r="FS1096" s="116" t="str">
        <f t="shared" si="537"/>
        <v/>
      </c>
      <c r="FT1096" s="116" t="str">
        <f t="shared" si="519"/>
        <v/>
      </c>
      <c r="FU1096" s="116" t="str">
        <f t="shared" si="520"/>
        <v/>
      </c>
      <c r="FV1096" s="116" t="str">
        <f t="shared" si="521"/>
        <v/>
      </c>
      <c r="FW1096" s="116" t="str">
        <f t="shared" si="522"/>
        <v/>
      </c>
      <c r="FX1096" s="116" t="str">
        <f t="shared" si="523"/>
        <v/>
      </c>
      <c r="FY1096" s="116" t="str">
        <f t="shared" si="524"/>
        <v/>
      </c>
      <c r="FZ1096" s="116" t="str">
        <f t="shared" si="525"/>
        <v/>
      </c>
      <c r="GA1096" s="116" t="str">
        <f t="shared" si="526"/>
        <v/>
      </c>
      <c r="GB1096" s="116" t="str">
        <f t="shared" si="527"/>
        <v/>
      </c>
      <c r="GC1096" s="116" t="str">
        <f t="shared" si="528"/>
        <v/>
      </c>
      <c r="GD1096" s="116" t="str">
        <f t="shared" si="529"/>
        <v/>
      </c>
      <c r="GE1096" s="116" t="str">
        <f t="shared" si="530"/>
        <v/>
      </c>
    </row>
    <row r="1097" spans="164:187" ht="16.5" x14ac:dyDescent="0.2">
      <c r="FH1097" s="116">
        <v>1092</v>
      </c>
      <c r="FI1097" s="116">
        <f t="shared" si="515"/>
        <v>46</v>
      </c>
      <c r="FJ1097" s="116">
        <f t="shared" si="531"/>
        <v>14</v>
      </c>
      <c r="FK1097" s="116" t="str">
        <f t="shared" si="516"/>
        <v>飞廉专属武器-魂珠-6 1级</v>
      </c>
      <c r="FL1097" s="116">
        <f t="shared" si="517"/>
        <v>6</v>
      </c>
      <c r="FM1097" s="116">
        <f t="shared" si="518"/>
        <v>1</v>
      </c>
      <c r="FN1097" s="116" t="str">
        <f t="shared" si="532"/>
        <v>金币</v>
      </c>
      <c r="FO1097" s="116">
        <f t="shared" si="533"/>
        <v>6000</v>
      </c>
      <c r="FP1097" s="116" t="str">
        <f t="shared" si="534"/>
        <v>专属强化石3</v>
      </c>
      <c r="FQ1097" s="116">
        <f t="shared" si="535"/>
        <v>5</v>
      </c>
      <c r="FR1097" s="116" t="str">
        <f t="shared" si="536"/>
        <v>专属强化石4</v>
      </c>
      <c r="FS1097" s="116">
        <f t="shared" si="537"/>
        <v>1</v>
      </c>
      <c r="FT1097" s="116">
        <f t="shared" si="519"/>
        <v>0.14000000000000001</v>
      </c>
      <c r="FU1097" s="116">
        <f t="shared" si="520"/>
        <v>1</v>
      </c>
      <c r="FV1097" s="116">
        <f t="shared" si="521"/>
        <v>10</v>
      </c>
      <c r="FW1097" s="116">
        <f t="shared" si="522"/>
        <v>0</v>
      </c>
      <c r="FX1097" s="116">
        <f t="shared" si="523"/>
        <v>1</v>
      </c>
      <c r="FY1097" s="116">
        <f t="shared" si="524"/>
        <v>2</v>
      </c>
      <c r="FZ1097" s="116">
        <f t="shared" si="525"/>
        <v>7.2099999999999997E-2</v>
      </c>
      <c r="GA1097" s="116">
        <f t="shared" si="526"/>
        <v>1</v>
      </c>
      <c r="GB1097" s="116">
        <f t="shared" si="527"/>
        <v>5</v>
      </c>
      <c r="GC1097" s="116">
        <f t="shared" si="528"/>
        <v>0.28860000000000002</v>
      </c>
      <c r="GD1097" s="116">
        <f t="shared" si="529"/>
        <v>1</v>
      </c>
      <c r="GE1097" s="116">
        <f t="shared" si="530"/>
        <v>10</v>
      </c>
    </row>
    <row r="1098" spans="164:187" ht="16.5" x14ac:dyDescent="0.2">
      <c r="FH1098" s="116">
        <v>1093</v>
      </c>
      <c r="FI1098" s="116">
        <f t="shared" si="515"/>
        <v>47</v>
      </c>
      <c r="FJ1098" s="116">
        <f t="shared" si="531"/>
        <v>14</v>
      </c>
      <c r="FK1098" s="116" t="str">
        <f t="shared" si="516"/>
        <v>飞廉专属武器-魂珠-6 2级</v>
      </c>
      <c r="FL1098" s="116">
        <f t="shared" si="517"/>
        <v>6</v>
      </c>
      <c r="FM1098" s="116">
        <f t="shared" si="518"/>
        <v>2</v>
      </c>
      <c r="FN1098" s="116" t="str">
        <f t="shared" si="532"/>
        <v>金币</v>
      </c>
      <c r="FO1098" s="116">
        <f t="shared" si="533"/>
        <v>7000</v>
      </c>
      <c r="FP1098" s="116" t="str">
        <f t="shared" si="534"/>
        <v>专属强化石3</v>
      </c>
      <c r="FQ1098" s="116">
        <f t="shared" si="535"/>
        <v>9</v>
      </c>
      <c r="FR1098" s="116" t="str">
        <f t="shared" si="536"/>
        <v>专属强化石4</v>
      </c>
      <c r="FS1098" s="116">
        <f t="shared" si="537"/>
        <v>2</v>
      </c>
      <c r="FT1098" s="116">
        <f t="shared" si="519"/>
        <v>0.14000000000000001</v>
      </c>
      <c r="FU1098" s="116">
        <f t="shared" si="520"/>
        <v>1</v>
      </c>
      <c r="FV1098" s="116">
        <f t="shared" si="521"/>
        <v>10</v>
      </c>
      <c r="FW1098" s="116">
        <f t="shared" si="522"/>
        <v>0</v>
      </c>
      <c r="FX1098" s="116">
        <f t="shared" si="523"/>
        <v>1</v>
      </c>
      <c r="FY1098" s="116">
        <f t="shared" si="524"/>
        <v>2</v>
      </c>
      <c r="FZ1098" s="116">
        <f t="shared" si="525"/>
        <v>7.2099999999999997E-2</v>
      </c>
      <c r="GA1098" s="116">
        <f t="shared" si="526"/>
        <v>1</v>
      </c>
      <c r="GB1098" s="116">
        <f t="shared" si="527"/>
        <v>5</v>
      </c>
      <c r="GC1098" s="116">
        <f t="shared" si="528"/>
        <v>0.28860000000000002</v>
      </c>
      <c r="GD1098" s="116">
        <f t="shared" si="529"/>
        <v>1</v>
      </c>
      <c r="GE1098" s="116">
        <f t="shared" si="530"/>
        <v>10</v>
      </c>
    </row>
    <row r="1099" spans="164:187" ht="16.5" x14ac:dyDescent="0.2">
      <c r="FH1099" s="116">
        <v>1094</v>
      </c>
      <c r="FI1099" s="116">
        <f t="shared" si="515"/>
        <v>48</v>
      </c>
      <c r="FJ1099" s="116">
        <f t="shared" si="531"/>
        <v>14</v>
      </c>
      <c r="FK1099" s="116" t="str">
        <f t="shared" si="516"/>
        <v>飞廉专属武器-魂珠-6 3级</v>
      </c>
      <c r="FL1099" s="116">
        <f t="shared" si="517"/>
        <v>6</v>
      </c>
      <c r="FM1099" s="116">
        <f t="shared" si="518"/>
        <v>3</v>
      </c>
      <c r="FN1099" s="116" t="str">
        <f t="shared" si="532"/>
        <v>金币</v>
      </c>
      <c r="FO1099" s="116">
        <f t="shared" si="533"/>
        <v>8000</v>
      </c>
      <c r="FP1099" s="116" t="str">
        <f t="shared" si="534"/>
        <v>专属强化石3</v>
      </c>
      <c r="FQ1099" s="116">
        <f t="shared" si="535"/>
        <v>9</v>
      </c>
      <c r="FR1099" s="116" t="str">
        <f t="shared" si="536"/>
        <v>专属强化石4</v>
      </c>
      <c r="FS1099" s="116">
        <f t="shared" si="537"/>
        <v>2</v>
      </c>
      <c r="FT1099" s="116">
        <f t="shared" si="519"/>
        <v>0.1</v>
      </c>
      <c r="FU1099" s="116">
        <f t="shared" si="520"/>
        <v>1</v>
      </c>
      <c r="FV1099" s="116">
        <f t="shared" si="521"/>
        <v>16</v>
      </c>
      <c r="FW1099" s="116">
        <f t="shared" si="522"/>
        <v>0</v>
      </c>
      <c r="FX1099" s="116">
        <f t="shared" si="523"/>
        <v>1</v>
      </c>
      <c r="FY1099" s="116">
        <f t="shared" si="524"/>
        <v>4</v>
      </c>
      <c r="FZ1099" s="116">
        <f t="shared" si="525"/>
        <v>4.8099999999999997E-2</v>
      </c>
      <c r="GA1099" s="116">
        <f t="shared" si="526"/>
        <v>1</v>
      </c>
      <c r="GB1099" s="116">
        <f t="shared" si="527"/>
        <v>7</v>
      </c>
      <c r="GC1099" s="116">
        <f t="shared" si="528"/>
        <v>0.19239999999999999</v>
      </c>
      <c r="GD1099" s="116">
        <f t="shared" si="529"/>
        <v>1</v>
      </c>
      <c r="GE1099" s="116">
        <f t="shared" si="530"/>
        <v>16</v>
      </c>
    </row>
    <row r="1100" spans="164:187" ht="16.5" x14ac:dyDescent="0.2">
      <c r="FH1100" s="116">
        <v>1095</v>
      </c>
      <c r="FI1100" s="116">
        <f t="shared" si="515"/>
        <v>49</v>
      </c>
      <c r="FJ1100" s="116">
        <f t="shared" si="531"/>
        <v>14</v>
      </c>
      <c r="FK1100" s="116" t="str">
        <f t="shared" si="516"/>
        <v>飞廉专属武器-魂珠-6 4级</v>
      </c>
      <c r="FL1100" s="116">
        <f t="shared" si="517"/>
        <v>6</v>
      </c>
      <c r="FM1100" s="116">
        <f t="shared" si="518"/>
        <v>4</v>
      </c>
      <c r="FN1100" s="116" t="str">
        <f t="shared" si="532"/>
        <v>金币</v>
      </c>
      <c r="FO1100" s="116">
        <f t="shared" si="533"/>
        <v>9000</v>
      </c>
      <c r="FP1100" s="116" t="str">
        <f t="shared" si="534"/>
        <v>专属强化石3</v>
      </c>
      <c r="FQ1100" s="116">
        <f t="shared" si="535"/>
        <v>14</v>
      </c>
      <c r="FR1100" s="116" t="str">
        <f t="shared" si="536"/>
        <v>专属强化石4</v>
      </c>
      <c r="FS1100" s="116">
        <f t="shared" si="537"/>
        <v>3</v>
      </c>
      <c r="FT1100" s="116">
        <f t="shared" si="519"/>
        <v>0.09</v>
      </c>
      <c r="FU1100" s="116">
        <f t="shared" si="520"/>
        <v>1</v>
      </c>
      <c r="FV1100" s="116">
        <f t="shared" si="521"/>
        <v>17</v>
      </c>
      <c r="FW1100" s="116">
        <f t="shared" si="522"/>
        <v>0</v>
      </c>
      <c r="FX1100" s="116">
        <f t="shared" si="523"/>
        <v>1</v>
      </c>
      <c r="FY1100" s="116">
        <f t="shared" si="524"/>
        <v>4</v>
      </c>
      <c r="FZ1100" s="116">
        <f t="shared" si="525"/>
        <v>4.3299999999999998E-2</v>
      </c>
      <c r="GA1100" s="116">
        <f t="shared" si="526"/>
        <v>1</v>
      </c>
      <c r="GB1100" s="116">
        <f t="shared" si="527"/>
        <v>8</v>
      </c>
      <c r="GC1100" s="116">
        <f t="shared" si="528"/>
        <v>0.1731</v>
      </c>
      <c r="GD1100" s="116">
        <f t="shared" si="529"/>
        <v>1</v>
      </c>
      <c r="GE1100" s="116">
        <f t="shared" si="530"/>
        <v>17</v>
      </c>
    </row>
    <row r="1101" spans="164:187" ht="16.5" x14ac:dyDescent="0.2">
      <c r="FH1101" s="116">
        <v>1096</v>
      </c>
      <c r="FI1101" s="116">
        <f t="shared" si="515"/>
        <v>50</v>
      </c>
      <c r="FJ1101" s="116">
        <f t="shared" si="531"/>
        <v>14</v>
      </c>
      <c r="FK1101" s="116" t="str">
        <f t="shared" si="516"/>
        <v>飞廉专属武器-魂珠-6 5级</v>
      </c>
      <c r="FL1101" s="116">
        <f t="shared" si="517"/>
        <v>6</v>
      </c>
      <c r="FM1101" s="116">
        <f t="shared" si="518"/>
        <v>5</v>
      </c>
      <c r="FN1101" s="116" t="str">
        <f t="shared" si="532"/>
        <v>金币</v>
      </c>
      <c r="FO1101" s="116">
        <f t="shared" si="533"/>
        <v>10000</v>
      </c>
      <c r="FP1101" s="116" t="str">
        <f t="shared" si="534"/>
        <v>专属强化石3</v>
      </c>
      <c r="FQ1101" s="116">
        <f t="shared" si="535"/>
        <v>14</v>
      </c>
      <c r="FR1101" s="116" t="str">
        <f t="shared" si="536"/>
        <v>专属强化石4</v>
      </c>
      <c r="FS1101" s="116">
        <f t="shared" si="537"/>
        <v>3</v>
      </c>
      <c r="FT1101" s="116">
        <f t="shared" si="519"/>
        <v>0.05</v>
      </c>
      <c r="FU1101" s="116">
        <f t="shared" si="520"/>
        <v>1</v>
      </c>
      <c r="FV1101" s="116">
        <f t="shared" si="521"/>
        <v>28</v>
      </c>
      <c r="FW1101" s="116">
        <f t="shared" si="522"/>
        <v>0</v>
      </c>
      <c r="FX1101" s="116">
        <f t="shared" si="523"/>
        <v>1</v>
      </c>
      <c r="FY1101" s="116">
        <f t="shared" si="524"/>
        <v>6</v>
      </c>
      <c r="FZ1101" s="116">
        <f t="shared" si="525"/>
        <v>2.7099999999999999E-2</v>
      </c>
      <c r="GA1101" s="116">
        <f t="shared" si="526"/>
        <v>1</v>
      </c>
      <c r="GB1101" s="116">
        <f t="shared" si="527"/>
        <v>13</v>
      </c>
      <c r="GC1101" s="116">
        <f t="shared" si="528"/>
        <v>0.1082</v>
      </c>
      <c r="GD1101" s="116">
        <f t="shared" si="529"/>
        <v>1</v>
      </c>
      <c r="GE1101" s="116">
        <f t="shared" si="530"/>
        <v>28</v>
      </c>
    </row>
    <row r="1102" spans="164:187" ht="16.5" x14ac:dyDescent="0.2">
      <c r="FH1102" s="116">
        <v>1097</v>
      </c>
      <c r="FI1102" s="116">
        <f t="shared" si="515"/>
        <v>51</v>
      </c>
      <c r="FJ1102" s="116">
        <f t="shared" si="531"/>
        <v>14</v>
      </c>
      <c r="FK1102" s="116" t="str">
        <f t="shared" si="516"/>
        <v>飞廉专属武器-魂珠-6 6级</v>
      </c>
      <c r="FL1102" s="116">
        <f t="shared" si="517"/>
        <v>6</v>
      </c>
      <c r="FM1102" s="116">
        <f t="shared" si="518"/>
        <v>6</v>
      </c>
      <c r="FN1102" s="116" t="str">
        <f t="shared" si="532"/>
        <v>金币</v>
      </c>
      <c r="FO1102" s="116">
        <f t="shared" si="533"/>
        <v>11000</v>
      </c>
      <c r="FP1102" s="116" t="str">
        <f t="shared" si="534"/>
        <v>专属强化石3</v>
      </c>
      <c r="FQ1102" s="116">
        <f t="shared" si="535"/>
        <v>19</v>
      </c>
      <c r="FR1102" s="116" t="str">
        <f t="shared" si="536"/>
        <v>专属强化石4</v>
      </c>
      <c r="FS1102" s="116">
        <f t="shared" si="537"/>
        <v>4</v>
      </c>
      <c r="FT1102" s="116">
        <f t="shared" si="519"/>
        <v>0.04</v>
      </c>
      <c r="FU1102" s="116">
        <f t="shared" si="520"/>
        <v>1</v>
      </c>
      <c r="FV1102" s="116">
        <f t="shared" si="521"/>
        <v>34</v>
      </c>
      <c r="FW1102" s="116">
        <f t="shared" si="522"/>
        <v>0</v>
      </c>
      <c r="FX1102" s="116">
        <f t="shared" si="523"/>
        <v>1</v>
      </c>
      <c r="FY1102" s="116">
        <f t="shared" si="524"/>
        <v>8</v>
      </c>
      <c r="FZ1102" s="116">
        <f t="shared" si="525"/>
        <v>2.2200000000000001E-2</v>
      </c>
      <c r="GA1102" s="116">
        <f t="shared" si="526"/>
        <v>1</v>
      </c>
      <c r="GB1102" s="116">
        <f t="shared" si="527"/>
        <v>16</v>
      </c>
      <c r="GC1102" s="116">
        <f t="shared" si="528"/>
        <v>8.8800000000000004E-2</v>
      </c>
      <c r="GD1102" s="116">
        <f t="shared" si="529"/>
        <v>1</v>
      </c>
      <c r="GE1102" s="116">
        <f t="shared" si="530"/>
        <v>34</v>
      </c>
    </row>
    <row r="1103" spans="164:187" ht="16.5" x14ac:dyDescent="0.2">
      <c r="FH1103" s="116">
        <v>1098</v>
      </c>
      <c r="FI1103" s="116">
        <f t="shared" si="515"/>
        <v>52</v>
      </c>
      <c r="FJ1103" s="116">
        <f t="shared" si="531"/>
        <v>14</v>
      </c>
      <c r="FK1103" s="116" t="str">
        <f t="shared" si="516"/>
        <v>飞廉专属武器-魂珠-6 7级</v>
      </c>
      <c r="FL1103" s="116">
        <f t="shared" si="517"/>
        <v>6</v>
      </c>
      <c r="FM1103" s="116">
        <f t="shared" si="518"/>
        <v>7</v>
      </c>
      <c r="FN1103" s="116" t="str">
        <f t="shared" si="532"/>
        <v>金币</v>
      </c>
      <c r="FO1103" s="116">
        <f t="shared" si="533"/>
        <v>12000</v>
      </c>
      <c r="FP1103" s="116" t="str">
        <f t="shared" si="534"/>
        <v>专属强化石3</v>
      </c>
      <c r="FQ1103" s="116">
        <f t="shared" si="535"/>
        <v>24</v>
      </c>
      <c r="FR1103" s="116" t="str">
        <f t="shared" si="536"/>
        <v>专属强化石4</v>
      </c>
      <c r="FS1103" s="116">
        <f t="shared" si="537"/>
        <v>5</v>
      </c>
      <c r="FT1103" s="116">
        <f t="shared" si="519"/>
        <v>0.03</v>
      </c>
      <c r="FU1103" s="116">
        <f t="shared" si="520"/>
        <v>1</v>
      </c>
      <c r="FV1103" s="116">
        <f t="shared" si="521"/>
        <v>44</v>
      </c>
      <c r="FW1103" s="116">
        <f t="shared" si="522"/>
        <v>0</v>
      </c>
      <c r="FX1103" s="116">
        <f t="shared" si="523"/>
        <v>1</v>
      </c>
      <c r="FY1103" s="116">
        <f t="shared" si="524"/>
        <v>10</v>
      </c>
      <c r="FZ1103" s="116">
        <f t="shared" si="525"/>
        <v>1.72E-2</v>
      </c>
      <c r="GA1103" s="116">
        <f t="shared" si="526"/>
        <v>1</v>
      </c>
      <c r="GB1103" s="116">
        <f t="shared" si="527"/>
        <v>20</v>
      </c>
      <c r="GC1103" s="116">
        <f t="shared" si="528"/>
        <v>6.8699999999999997E-2</v>
      </c>
      <c r="GD1103" s="116">
        <f t="shared" si="529"/>
        <v>1</v>
      </c>
      <c r="GE1103" s="116">
        <f t="shared" si="530"/>
        <v>44</v>
      </c>
    </row>
    <row r="1104" spans="164:187" ht="16.5" x14ac:dyDescent="0.2">
      <c r="FH1104" s="116">
        <v>1099</v>
      </c>
      <c r="FI1104" s="116">
        <f t="shared" si="515"/>
        <v>53</v>
      </c>
      <c r="FJ1104" s="116">
        <f t="shared" si="531"/>
        <v>14</v>
      </c>
      <c r="FK1104" s="116" t="str">
        <f t="shared" si="516"/>
        <v>飞廉专属武器-魂珠-6 8级</v>
      </c>
      <c r="FL1104" s="116">
        <f t="shared" si="517"/>
        <v>6</v>
      </c>
      <c r="FM1104" s="116">
        <f t="shared" si="518"/>
        <v>8</v>
      </c>
      <c r="FN1104" s="116" t="str">
        <f t="shared" si="532"/>
        <v>金币</v>
      </c>
      <c r="FO1104" s="116">
        <f t="shared" si="533"/>
        <v>13000</v>
      </c>
      <c r="FP1104" s="116" t="str">
        <f t="shared" si="534"/>
        <v>专属强化石3</v>
      </c>
      <c r="FQ1104" s="116">
        <f t="shared" si="535"/>
        <v>33</v>
      </c>
      <c r="FR1104" s="116" t="str">
        <f t="shared" si="536"/>
        <v>专属强化石4</v>
      </c>
      <c r="FS1104" s="116">
        <f t="shared" si="537"/>
        <v>7</v>
      </c>
      <c r="FT1104" s="116">
        <f t="shared" si="519"/>
        <v>0.03</v>
      </c>
      <c r="FU1104" s="116">
        <f t="shared" si="520"/>
        <v>1</v>
      </c>
      <c r="FV1104" s="116">
        <f t="shared" si="521"/>
        <v>50</v>
      </c>
      <c r="FW1104" s="116">
        <f t="shared" si="522"/>
        <v>0</v>
      </c>
      <c r="FX1104" s="116">
        <f t="shared" si="523"/>
        <v>1</v>
      </c>
      <c r="FY1104" s="116">
        <f t="shared" si="524"/>
        <v>12</v>
      </c>
      <c r="FZ1104" s="116">
        <f t="shared" si="525"/>
        <v>1.49E-2</v>
      </c>
      <c r="GA1104" s="116">
        <f t="shared" si="526"/>
        <v>1</v>
      </c>
      <c r="GB1104" s="116">
        <f t="shared" si="527"/>
        <v>24</v>
      </c>
      <c r="GC1104" s="116">
        <f t="shared" si="528"/>
        <v>5.9400000000000001E-2</v>
      </c>
      <c r="GD1104" s="116">
        <f t="shared" si="529"/>
        <v>1</v>
      </c>
      <c r="GE1104" s="116">
        <f t="shared" si="530"/>
        <v>50</v>
      </c>
    </row>
    <row r="1105" spans="164:187" ht="16.5" x14ac:dyDescent="0.2">
      <c r="FH1105" s="116">
        <v>1100</v>
      </c>
      <c r="FI1105" s="116">
        <f t="shared" si="515"/>
        <v>54</v>
      </c>
      <c r="FJ1105" s="116">
        <f t="shared" si="531"/>
        <v>14</v>
      </c>
      <c r="FK1105" s="116" t="str">
        <f t="shared" si="516"/>
        <v>飞廉专属武器-魂珠-6 9级</v>
      </c>
      <c r="FL1105" s="116">
        <f t="shared" si="517"/>
        <v>6</v>
      </c>
      <c r="FM1105" s="116">
        <f t="shared" si="518"/>
        <v>9</v>
      </c>
      <c r="FN1105" s="116" t="str">
        <f t="shared" si="532"/>
        <v>金币</v>
      </c>
      <c r="FO1105" s="116">
        <f t="shared" si="533"/>
        <v>14000</v>
      </c>
      <c r="FP1105" s="116" t="str">
        <f t="shared" si="534"/>
        <v>专属强化石3</v>
      </c>
      <c r="FQ1105" s="116">
        <f t="shared" si="535"/>
        <v>38</v>
      </c>
      <c r="FR1105" s="116" t="str">
        <f t="shared" si="536"/>
        <v>专属强化石4</v>
      </c>
      <c r="FS1105" s="116">
        <f t="shared" si="537"/>
        <v>8</v>
      </c>
      <c r="FT1105" s="116">
        <f t="shared" si="519"/>
        <v>0.02</v>
      </c>
      <c r="FU1105" s="116">
        <f t="shared" si="520"/>
        <v>1</v>
      </c>
      <c r="FV1105" s="116">
        <f t="shared" si="521"/>
        <v>71</v>
      </c>
      <c r="FW1105" s="116">
        <f t="shared" si="522"/>
        <v>0</v>
      </c>
      <c r="FX1105" s="116">
        <f t="shared" si="523"/>
        <v>1</v>
      </c>
      <c r="FY1105" s="116">
        <f t="shared" si="524"/>
        <v>17</v>
      </c>
      <c r="FZ1105" s="116">
        <f t="shared" si="525"/>
        <v>1.0500000000000001E-2</v>
      </c>
      <c r="GA1105" s="116">
        <f t="shared" si="526"/>
        <v>1</v>
      </c>
      <c r="GB1105" s="116">
        <f t="shared" si="527"/>
        <v>33</v>
      </c>
      <c r="GC1105" s="116">
        <f t="shared" si="528"/>
        <v>4.2000000000000003E-2</v>
      </c>
      <c r="GD1105" s="116">
        <f t="shared" si="529"/>
        <v>1</v>
      </c>
      <c r="GE1105" s="116">
        <f t="shared" si="530"/>
        <v>71</v>
      </c>
    </row>
    <row r="1106" spans="164:187" ht="16.5" x14ac:dyDescent="0.2">
      <c r="FH1106" s="116">
        <v>1101</v>
      </c>
      <c r="FI1106" s="116">
        <f t="shared" si="515"/>
        <v>0</v>
      </c>
      <c r="FJ1106" s="116">
        <f t="shared" si="531"/>
        <v>14</v>
      </c>
      <c r="FK1106" s="116" t="str">
        <f t="shared" si="516"/>
        <v>飞廉专属武器-魂珠-7 0级</v>
      </c>
      <c r="FL1106" s="116">
        <f t="shared" si="517"/>
        <v>7</v>
      </c>
      <c r="FM1106" s="116">
        <f t="shared" si="518"/>
        <v>0</v>
      </c>
      <c r="FN1106" s="116" t="str">
        <f t="shared" si="532"/>
        <v/>
      </c>
      <c r="FO1106" s="116" t="str">
        <f t="shared" si="533"/>
        <v/>
      </c>
      <c r="FP1106" s="116" t="str">
        <f t="shared" si="534"/>
        <v/>
      </c>
      <c r="FQ1106" s="116" t="str">
        <f t="shared" si="535"/>
        <v/>
      </c>
      <c r="FR1106" s="116" t="str">
        <f t="shared" si="536"/>
        <v/>
      </c>
      <c r="FS1106" s="116" t="str">
        <f t="shared" si="537"/>
        <v/>
      </c>
      <c r="FT1106" s="116" t="str">
        <f t="shared" si="519"/>
        <v/>
      </c>
      <c r="FU1106" s="116" t="str">
        <f t="shared" si="520"/>
        <v/>
      </c>
      <c r="FV1106" s="116" t="str">
        <f t="shared" si="521"/>
        <v/>
      </c>
      <c r="FW1106" s="116" t="str">
        <f t="shared" si="522"/>
        <v/>
      </c>
      <c r="FX1106" s="116" t="str">
        <f t="shared" si="523"/>
        <v/>
      </c>
      <c r="FY1106" s="116" t="str">
        <f t="shared" si="524"/>
        <v/>
      </c>
      <c r="FZ1106" s="116" t="str">
        <f t="shared" si="525"/>
        <v/>
      </c>
      <c r="GA1106" s="116" t="str">
        <f t="shared" si="526"/>
        <v/>
      </c>
      <c r="GB1106" s="116" t="str">
        <f t="shared" si="527"/>
        <v/>
      </c>
      <c r="GC1106" s="116" t="str">
        <f t="shared" si="528"/>
        <v/>
      </c>
      <c r="GD1106" s="116" t="str">
        <f t="shared" si="529"/>
        <v/>
      </c>
      <c r="GE1106" s="116" t="str">
        <f t="shared" si="530"/>
        <v/>
      </c>
    </row>
    <row r="1107" spans="164:187" ht="16.5" x14ac:dyDescent="0.2">
      <c r="FH1107" s="116">
        <v>1102</v>
      </c>
      <c r="FI1107" s="116">
        <f t="shared" si="515"/>
        <v>55</v>
      </c>
      <c r="FJ1107" s="116">
        <f t="shared" si="531"/>
        <v>14</v>
      </c>
      <c r="FK1107" s="116" t="str">
        <f t="shared" si="516"/>
        <v>飞廉专属武器-魂珠-7 1级</v>
      </c>
      <c r="FL1107" s="116">
        <f t="shared" si="517"/>
        <v>7</v>
      </c>
      <c r="FM1107" s="116">
        <f t="shared" si="518"/>
        <v>1</v>
      </c>
      <c r="FN1107" s="116" t="str">
        <f t="shared" si="532"/>
        <v>金币</v>
      </c>
      <c r="FO1107" s="116">
        <f t="shared" si="533"/>
        <v>7000</v>
      </c>
      <c r="FP1107" s="116" t="str">
        <f t="shared" si="534"/>
        <v>专属强化石3</v>
      </c>
      <c r="FQ1107" s="116">
        <f t="shared" si="535"/>
        <v>6</v>
      </c>
      <c r="FR1107" s="116" t="str">
        <f t="shared" si="536"/>
        <v>专属强化石4</v>
      </c>
      <c r="FS1107" s="116">
        <f t="shared" si="537"/>
        <v>2</v>
      </c>
      <c r="FT1107" s="116">
        <f t="shared" si="519"/>
        <v>0.17</v>
      </c>
      <c r="FU1107" s="116">
        <f t="shared" si="520"/>
        <v>1</v>
      </c>
      <c r="FV1107" s="116">
        <f t="shared" si="521"/>
        <v>9</v>
      </c>
      <c r="FW1107" s="116">
        <f t="shared" si="522"/>
        <v>0</v>
      </c>
      <c r="FX1107" s="116">
        <f t="shared" si="523"/>
        <v>1</v>
      </c>
      <c r="FY1107" s="116">
        <f t="shared" si="524"/>
        <v>2</v>
      </c>
      <c r="FZ1107" s="116">
        <f t="shared" si="525"/>
        <v>8.6599999999999996E-2</v>
      </c>
      <c r="GA1107" s="116">
        <f t="shared" si="526"/>
        <v>1</v>
      </c>
      <c r="GB1107" s="116">
        <f t="shared" si="527"/>
        <v>4</v>
      </c>
      <c r="GC1107" s="116">
        <f t="shared" si="528"/>
        <v>0.3463</v>
      </c>
      <c r="GD1107" s="116">
        <f t="shared" si="529"/>
        <v>1</v>
      </c>
      <c r="GE1107" s="116">
        <f t="shared" si="530"/>
        <v>9</v>
      </c>
    </row>
    <row r="1108" spans="164:187" ht="16.5" x14ac:dyDescent="0.2">
      <c r="FH1108" s="116">
        <v>1103</v>
      </c>
      <c r="FI1108" s="116">
        <f t="shared" si="515"/>
        <v>56</v>
      </c>
      <c r="FJ1108" s="116">
        <f t="shared" si="531"/>
        <v>14</v>
      </c>
      <c r="FK1108" s="116" t="str">
        <f t="shared" si="516"/>
        <v>飞廉专属武器-魂珠-7 2级</v>
      </c>
      <c r="FL1108" s="116">
        <f t="shared" si="517"/>
        <v>7</v>
      </c>
      <c r="FM1108" s="116">
        <f t="shared" si="518"/>
        <v>2</v>
      </c>
      <c r="FN1108" s="116" t="str">
        <f t="shared" si="532"/>
        <v>金币</v>
      </c>
      <c r="FO1108" s="116">
        <f t="shared" si="533"/>
        <v>8000</v>
      </c>
      <c r="FP1108" s="116" t="str">
        <f t="shared" si="534"/>
        <v>专属强化石3</v>
      </c>
      <c r="FQ1108" s="116">
        <f t="shared" si="535"/>
        <v>6</v>
      </c>
      <c r="FR1108" s="116" t="str">
        <f t="shared" si="536"/>
        <v>专属强化石4</v>
      </c>
      <c r="FS1108" s="116">
        <f t="shared" si="537"/>
        <v>2</v>
      </c>
      <c r="FT1108" s="116">
        <f t="shared" si="519"/>
        <v>0.09</v>
      </c>
      <c r="FU1108" s="116">
        <f t="shared" si="520"/>
        <v>1</v>
      </c>
      <c r="FV1108" s="116">
        <f t="shared" si="521"/>
        <v>17</v>
      </c>
      <c r="FW1108" s="116">
        <f t="shared" si="522"/>
        <v>0</v>
      </c>
      <c r="FX1108" s="116">
        <f t="shared" si="523"/>
        <v>1</v>
      </c>
      <c r="FY1108" s="116">
        <f t="shared" si="524"/>
        <v>4</v>
      </c>
      <c r="FZ1108" s="116">
        <f t="shared" si="525"/>
        <v>4.3299999999999998E-2</v>
      </c>
      <c r="GA1108" s="116">
        <f t="shared" si="526"/>
        <v>1</v>
      </c>
      <c r="GB1108" s="116">
        <f t="shared" si="527"/>
        <v>8</v>
      </c>
      <c r="GC1108" s="116">
        <f t="shared" si="528"/>
        <v>0.1731</v>
      </c>
      <c r="GD1108" s="116">
        <f t="shared" si="529"/>
        <v>1</v>
      </c>
      <c r="GE1108" s="116">
        <f t="shared" si="530"/>
        <v>17</v>
      </c>
    </row>
    <row r="1109" spans="164:187" ht="16.5" x14ac:dyDescent="0.2">
      <c r="FH1109" s="116">
        <v>1104</v>
      </c>
      <c r="FI1109" s="116">
        <f t="shared" si="515"/>
        <v>57</v>
      </c>
      <c r="FJ1109" s="116">
        <f t="shared" si="531"/>
        <v>14</v>
      </c>
      <c r="FK1109" s="116" t="str">
        <f t="shared" si="516"/>
        <v>飞廉专属武器-魂珠-7 3级</v>
      </c>
      <c r="FL1109" s="116">
        <f t="shared" si="517"/>
        <v>7</v>
      </c>
      <c r="FM1109" s="116">
        <f t="shared" si="518"/>
        <v>3</v>
      </c>
      <c r="FN1109" s="116" t="str">
        <f t="shared" si="532"/>
        <v>金币</v>
      </c>
      <c r="FO1109" s="116">
        <f t="shared" si="533"/>
        <v>9000</v>
      </c>
      <c r="FP1109" s="116" t="str">
        <f t="shared" si="534"/>
        <v>专属强化石3</v>
      </c>
      <c r="FQ1109" s="116">
        <f t="shared" si="535"/>
        <v>8</v>
      </c>
      <c r="FR1109" s="116" t="str">
        <f t="shared" si="536"/>
        <v>专属强化石4</v>
      </c>
      <c r="FS1109" s="116">
        <f t="shared" si="537"/>
        <v>3</v>
      </c>
      <c r="FT1109" s="116">
        <f t="shared" si="519"/>
        <v>0.09</v>
      </c>
      <c r="FU1109" s="116">
        <f t="shared" si="520"/>
        <v>1</v>
      </c>
      <c r="FV1109" s="116">
        <f t="shared" si="521"/>
        <v>17</v>
      </c>
      <c r="FW1109" s="116">
        <f t="shared" si="522"/>
        <v>0</v>
      </c>
      <c r="FX1109" s="116">
        <f t="shared" si="523"/>
        <v>1</v>
      </c>
      <c r="FY1109" s="116">
        <f t="shared" si="524"/>
        <v>4</v>
      </c>
      <c r="FZ1109" s="116">
        <f t="shared" si="525"/>
        <v>4.3299999999999998E-2</v>
      </c>
      <c r="GA1109" s="116">
        <f t="shared" si="526"/>
        <v>1</v>
      </c>
      <c r="GB1109" s="116">
        <f t="shared" si="527"/>
        <v>8</v>
      </c>
      <c r="GC1109" s="116">
        <f t="shared" si="528"/>
        <v>0.1731</v>
      </c>
      <c r="GD1109" s="116">
        <f t="shared" si="529"/>
        <v>1</v>
      </c>
      <c r="GE1109" s="116">
        <f t="shared" si="530"/>
        <v>17</v>
      </c>
    </row>
    <row r="1110" spans="164:187" ht="16.5" x14ac:dyDescent="0.2">
      <c r="FH1110" s="116">
        <v>1105</v>
      </c>
      <c r="FI1110" s="116">
        <f t="shared" ref="FI1110:FI1173" si="538">IF(FM1110&gt;0,(FL1110-1)*9+FM1110,0)</f>
        <v>58</v>
      </c>
      <c r="FJ1110" s="116">
        <f t="shared" si="531"/>
        <v>14</v>
      </c>
      <c r="FK1110" s="116" t="str">
        <f t="shared" ref="FK1110:FK1173" si="539">INDEX($FC$6:$FC$26,FJ1110)&amp;"专属武器-魂珠-"&amp;FL1110&amp;" "&amp;FM1110&amp;"级"</f>
        <v>飞廉专属武器-魂珠-7 4级</v>
      </c>
      <c r="FL1110" s="116">
        <f t="shared" ref="FL1110:FL1173" si="540">INT((FH1110-(FJ1110-1)*80-1)/10)+1</f>
        <v>7</v>
      </c>
      <c r="FM1110" s="116">
        <f t="shared" ref="FM1110:FM1173" si="541">FH1110-(FJ1110-1)*80-(FL1110-1)*10-1</f>
        <v>4</v>
      </c>
      <c r="FN1110" s="116" t="str">
        <f t="shared" si="532"/>
        <v>金币</v>
      </c>
      <c r="FO1110" s="116">
        <f t="shared" si="533"/>
        <v>10000</v>
      </c>
      <c r="FP1110" s="116" t="str">
        <f t="shared" si="534"/>
        <v>专属强化石3</v>
      </c>
      <c r="FQ1110" s="116">
        <f t="shared" si="535"/>
        <v>11</v>
      </c>
      <c r="FR1110" s="116" t="str">
        <f t="shared" si="536"/>
        <v>专属强化石4</v>
      </c>
      <c r="FS1110" s="116">
        <f t="shared" si="537"/>
        <v>4</v>
      </c>
      <c r="FT1110" s="116">
        <f t="shared" ref="FT1110:FT1173" si="542">IF($FM1110&gt;0,INDEX(EJ$6:EJ$77,$FI1110),"")</f>
        <v>7.0000000000000007E-2</v>
      </c>
      <c r="FU1110" s="116">
        <f t="shared" ref="FU1110:FU1173" si="543">IF($FM1110&gt;0,INDEX(EK$6:EK$77,$FI1110),"")</f>
        <v>1</v>
      </c>
      <c r="FV1110" s="116">
        <f t="shared" ref="FV1110:FV1173" si="544">IF($FM1110&gt;0,INDEX(EL$6:EL$77,$FI1110),"")</f>
        <v>22</v>
      </c>
      <c r="FW1110" s="116">
        <f t="shared" ref="FW1110:FW1173" si="545">IF($FM1110&gt;0,INDEX(EP$6:EP$77,$FI1110),"")</f>
        <v>0</v>
      </c>
      <c r="FX1110" s="116">
        <f t="shared" ref="FX1110:FX1173" si="546">IF($FM1110&gt;0,INDEX(EQ$6:EQ$77,$FI1110),"")</f>
        <v>1</v>
      </c>
      <c r="FY1110" s="116">
        <f t="shared" ref="FY1110:FY1173" si="547">IF($FM1110&gt;0,INDEX(ER$6:ER$77,$FI1110),"")</f>
        <v>5</v>
      </c>
      <c r="FZ1110" s="116">
        <f t="shared" ref="FZ1110:FZ1173" si="548">IF($FM1110&gt;0,INDEX(ES$6:ES$77,$FI1110),"")</f>
        <v>3.4599999999999999E-2</v>
      </c>
      <c r="GA1110" s="116">
        <f t="shared" ref="GA1110:GA1173" si="549">IF($FM1110&gt;0,INDEX(ET$6:ET$77,$FI1110),"")</f>
        <v>1</v>
      </c>
      <c r="GB1110" s="116">
        <f t="shared" ref="GB1110:GB1173" si="550">IF($FM1110&gt;0,INDEX(EU$6:EU$77,$FI1110),"")</f>
        <v>10</v>
      </c>
      <c r="GC1110" s="116">
        <f t="shared" ref="GC1110:GC1173" si="551">IF($FM1110&gt;0,INDEX(EV$6:EV$77,$FI1110),"")</f>
        <v>0.13850000000000001</v>
      </c>
      <c r="GD1110" s="116">
        <f t="shared" ref="GD1110:GD1173" si="552">IF($FM1110&gt;0,INDEX(EW$6:EW$77,$FI1110),"")</f>
        <v>1</v>
      </c>
      <c r="GE1110" s="116">
        <f t="shared" ref="GE1110:GE1173" si="553">IF($FM1110&gt;0,INDEX(EX$6:EX$77,$FI1110),"")</f>
        <v>22</v>
      </c>
    </row>
    <row r="1111" spans="164:187" ht="16.5" x14ac:dyDescent="0.2">
      <c r="FH1111" s="116">
        <v>1106</v>
      </c>
      <c r="FI1111" s="116">
        <f t="shared" si="538"/>
        <v>59</v>
      </c>
      <c r="FJ1111" s="116">
        <f t="shared" si="531"/>
        <v>14</v>
      </c>
      <c r="FK1111" s="116" t="str">
        <f t="shared" si="539"/>
        <v>飞廉专属武器-魂珠-7 5级</v>
      </c>
      <c r="FL1111" s="116">
        <f t="shared" si="540"/>
        <v>7</v>
      </c>
      <c r="FM1111" s="116">
        <f t="shared" si="541"/>
        <v>5</v>
      </c>
      <c r="FN1111" s="116" t="str">
        <f t="shared" si="532"/>
        <v>金币</v>
      </c>
      <c r="FO1111" s="116">
        <f t="shared" si="533"/>
        <v>11000</v>
      </c>
      <c r="FP1111" s="116" t="str">
        <f t="shared" si="534"/>
        <v>专属强化石3</v>
      </c>
      <c r="FQ1111" s="116">
        <f t="shared" si="535"/>
        <v>11</v>
      </c>
      <c r="FR1111" s="116" t="str">
        <f t="shared" si="536"/>
        <v>专属强化石4</v>
      </c>
      <c r="FS1111" s="116">
        <f t="shared" si="537"/>
        <v>4</v>
      </c>
      <c r="FT1111" s="116">
        <f t="shared" si="542"/>
        <v>0.04</v>
      </c>
      <c r="FU1111" s="116">
        <f t="shared" si="543"/>
        <v>1</v>
      </c>
      <c r="FV1111" s="116">
        <f t="shared" si="544"/>
        <v>35</v>
      </c>
      <c r="FW1111" s="116">
        <f t="shared" si="545"/>
        <v>0</v>
      </c>
      <c r="FX1111" s="116">
        <f t="shared" si="546"/>
        <v>1</v>
      </c>
      <c r="FY1111" s="116">
        <f t="shared" si="547"/>
        <v>8</v>
      </c>
      <c r="FZ1111" s="116">
        <f t="shared" si="548"/>
        <v>2.1600000000000001E-2</v>
      </c>
      <c r="GA1111" s="116">
        <f t="shared" si="549"/>
        <v>1</v>
      </c>
      <c r="GB1111" s="116">
        <f t="shared" si="550"/>
        <v>16</v>
      </c>
      <c r="GC1111" s="116">
        <f t="shared" si="551"/>
        <v>8.6599999999999996E-2</v>
      </c>
      <c r="GD1111" s="116">
        <f t="shared" si="552"/>
        <v>1</v>
      </c>
      <c r="GE1111" s="116">
        <f t="shared" si="553"/>
        <v>35</v>
      </c>
    </row>
    <row r="1112" spans="164:187" ht="16.5" x14ac:dyDescent="0.2">
      <c r="FH1112" s="116">
        <v>1107</v>
      </c>
      <c r="FI1112" s="116">
        <f t="shared" si="538"/>
        <v>60</v>
      </c>
      <c r="FJ1112" s="116">
        <f t="shared" si="531"/>
        <v>14</v>
      </c>
      <c r="FK1112" s="116" t="str">
        <f t="shared" si="539"/>
        <v>飞廉专属武器-魂珠-7 6级</v>
      </c>
      <c r="FL1112" s="116">
        <f t="shared" si="540"/>
        <v>7</v>
      </c>
      <c r="FM1112" s="116">
        <f t="shared" si="541"/>
        <v>6</v>
      </c>
      <c r="FN1112" s="116" t="str">
        <f t="shared" si="532"/>
        <v>金币</v>
      </c>
      <c r="FO1112" s="116">
        <f t="shared" si="533"/>
        <v>12000</v>
      </c>
      <c r="FP1112" s="116" t="str">
        <f t="shared" si="534"/>
        <v>专属强化石3</v>
      </c>
      <c r="FQ1112" s="116">
        <f t="shared" si="535"/>
        <v>14</v>
      </c>
      <c r="FR1112" s="116" t="str">
        <f t="shared" si="536"/>
        <v>专属强化石4</v>
      </c>
      <c r="FS1112" s="116">
        <f t="shared" si="537"/>
        <v>5</v>
      </c>
      <c r="FT1112" s="116">
        <f t="shared" si="542"/>
        <v>0.03</v>
      </c>
      <c r="FU1112" s="116">
        <f t="shared" si="543"/>
        <v>1</v>
      </c>
      <c r="FV1112" s="116">
        <f t="shared" si="544"/>
        <v>45</v>
      </c>
      <c r="FW1112" s="116">
        <f t="shared" si="545"/>
        <v>0</v>
      </c>
      <c r="FX1112" s="116">
        <f t="shared" si="546"/>
        <v>1</v>
      </c>
      <c r="FY1112" s="116">
        <f t="shared" si="547"/>
        <v>11</v>
      </c>
      <c r="FZ1112" s="116">
        <f t="shared" si="548"/>
        <v>1.66E-2</v>
      </c>
      <c r="GA1112" s="116">
        <f t="shared" si="549"/>
        <v>1</v>
      </c>
      <c r="GB1112" s="116">
        <f t="shared" si="550"/>
        <v>21</v>
      </c>
      <c r="GC1112" s="116">
        <f t="shared" si="551"/>
        <v>6.6600000000000006E-2</v>
      </c>
      <c r="GD1112" s="116">
        <f t="shared" si="552"/>
        <v>1</v>
      </c>
      <c r="GE1112" s="116">
        <f t="shared" si="553"/>
        <v>45</v>
      </c>
    </row>
    <row r="1113" spans="164:187" ht="16.5" x14ac:dyDescent="0.2">
      <c r="FH1113" s="116">
        <v>1108</v>
      </c>
      <c r="FI1113" s="116">
        <f t="shared" si="538"/>
        <v>61</v>
      </c>
      <c r="FJ1113" s="116">
        <f t="shared" si="531"/>
        <v>14</v>
      </c>
      <c r="FK1113" s="116" t="str">
        <f t="shared" si="539"/>
        <v>飞廉专属武器-魂珠-7 7级</v>
      </c>
      <c r="FL1113" s="116">
        <f t="shared" si="540"/>
        <v>7</v>
      </c>
      <c r="FM1113" s="116">
        <f t="shared" si="541"/>
        <v>7</v>
      </c>
      <c r="FN1113" s="116" t="str">
        <f t="shared" si="532"/>
        <v>金币</v>
      </c>
      <c r="FO1113" s="116">
        <f t="shared" si="533"/>
        <v>13000</v>
      </c>
      <c r="FP1113" s="116" t="str">
        <f t="shared" si="534"/>
        <v>专属强化石3</v>
      </c>
      <c r="FQ1113" s="116">
        <f t="shared" si="535"/>
        <v>20</v>
      </c>
      <c r="FR1113" s="116" t="str">
        <f t="shared" si="536"/>
        <v>专属强化石4</v>
      </c>
      <c r="FS1113" s="116">
        <f t="shared" si="537"/>
        <v>7</v>
      </c>
      <c r="FT1113" s="116">
        <f t="shared" si="542"/>
        <v>0.03</v>
      </c>
      <c r="FU1113" s="116">
        <f t="shared" si="543"/>
        <v>1</v>
      </c>
      <c r="FV1113" s="116">
        <f t="shared" si="544"/>
        <v>52</v>
      </c>
      <c r="FW1113" s="116">
        <f t="shared" si="545"/>
        <v>0</v>
      </c>
      <c r="FX1113" s="116">
        <f t="shared" si="546"/>
        <v>1</v>
      </c>
      <c r="FY1113" s="116">
        <f t="shared" si="547"/>
        <v>12</v>
      </c>
      <c r="FZ1113" s="116">
        <f t="shared" si="548"/>
        <v>1.44E-2</v>
      </c>
      <c r="GA1113" s="116">
        <f t="shared" si="549"/>
        <v>1</v>
      </c>
      <c r="GB1113" s="116">
        <f t="shared" si="550"/>
        <v>24</v>
      </c>
      <c r="GC1113" s="116">
        <f t="shared" si="551"/>
        <v>5.7700000000000001E-2</v>
      </c>
      <c r="GD1113" s="116">
        <f t="shared" si="552"/>
        <v>1</v>
      </c>
      <c r="GE1113" s="116">
        <f t="shared" si="553"/>
        <v>52</v>
      </c>
    </row>
    <row r="1114" spans="164:187" ht="16.5" x14ac:dyDescent="0.2">
      <c r="FH1114" s="116">
        <v>1109</v>
      </c>
      <c r="FI1114" s="116">
        <f t="shared" si="538"/>
        <v>62</v>
      </c>
      <c r="FJ1114" s="116">
        <f t="shared" si="531"/>
        <v>14</v>
      </c>
      <c r="FK1114" s="116" t="str">
        <f t="shared" si="539"/>
        <v>飞廉专属武器-魂珠-7 8级</v>
      </c>
      <c r="FL1114" s="116">
        <f t="shared" si="540"/>
        <v>7</v>
      </c>
      <c r="FM1114" s="116">
        <f t="shared" si="541"/>
        <v>8</v>
      </c>
      <c r="FN1114" s="116" t="str">
        <f t="shared" si="532"/>
        <v>金币</v>
      </c>
      <c r="FO1114" s="116">
        <f t="shared" si="533"/>
        <v>14000</v>
      </c>
      <c r="FP1114" s="116" t="str">
        <f t="shared" si="534"/>
        <v>专属强化石3</v>
      </c>
      <c r="FQ1114" s="116">
        <f t="shared" si="535"/>
        <v>23</v>
      </c>
      <c r="FR1114" s="116" t="str">
        <f t="shared" si="536"/>
        <v>专属强化石4</v>
      </c>
      <c r="FS1114" s="116">
        <f t="shared" si="537"/>
        <v>8</v>
      </c>
      <c r="FT1114" s="116">
        <f t="shared" si="542"/>
        <v>0.02</v>
      </c>
      <c r="FU1114" s="116">
        <f t="shared" si="543"/>
        <v>1</v>
      </c>
      <c r="FV1114" s="116">
        <f t="shared" si="544"/>
        <v>74</v>
      </c>
      <c r="FW1114" s="116">
        <f t="shared" si="545"/>
        <v>0</v>
      </c>
      <c r="FX1114" s="116">
        <f t="shared" si="546"/>
        <v>1</v>
      </c>
      <c r="FY1114" s="116">
        <f t="shared" si="547"/>
        <v>17</v>
      </c>
      <c r="FZ1114" s="116">
        <f t="shared" si="548"/>
        <v>1.0200000000000001E-2</v>
      </c>
      <c r="GA1114" s="116">
        <f t="shared" si="549"/>
        <v>1</v>
      </c>
      <c r="GB1114" s="116">
        <f t="shared" si="550"/>
        <v>34</v>
      </c>
      <c r="GC1114" s="116">
        <f t="shared" si="551"/>
        <v>4.07E-2</v>
      </c>
      <c r="GD1114" s="116">
        <f t="shared" si="552"/>
        <v>1</v>
      </c>
      <c r="GE1114" s="116">
        <f t="shared" si="553"/>
        <v>74</v>
      </c>
    </row>
    <row r="1115" spans="164:187" ht="16.5" x14ac:dyDescent="0.2">
      <c r="FH1115" s="116">
        <v>1110</v>
      </c>
      <c r="FI1115" s="116">
        <f t="shared" si="538"/>
        <v>63</v>
      </c>
      <c r="FJ1115" s="116">
        <f t="shared" si="531"/>
        <v>14</v>
      </c>
      <c r="FK1115" s="116" t="str">
        <f t="shared" si="539"/>
        <v>飞廉专属武器-魂珠-7 9级</v>
      </c>
      <c r="FL1115" s="116">
        <f t="shared" si="540"/>
        <v>7</v>
      </c>
      <c r="FM1115" s="116">
        <f t="shared" si="541"/>
        <v>9</v>
      </c>
      <c r="FN1115" s="116" t="str">
        <f t="shared" si="532"/>
        <v>金币</v>
      </c>
      <c r="FO1115" s="116">
        <f t="shared" si="533"/>
        <v>15000</v>
      </c>
      <c r="FP1115" s="116" t="str">
        <f t="shared" si="534"/>
        <v>专属强化石3</v>
      </c>
      <c r="FQ1115" s="116">
        <f t="shared" si="535"/>
        <v>28</v>
      </c>
      <c r="FR1115" s="116" t="str">
        <f t="shared" si="536"/>
        <v>专属强化石4</v>
      </c>
      <c r="FS1115" s="116">
        <f t="shared" si="537"/>
        <v>10</v>
      </c>
      <c r="FT1115" s="116">
        <f t="shared" si="542"/>
        <v>0.02</v>
      </c>
      <c r="FU1115" s="116">
        <f t="shared" si="543"/>
        <v>1</v>
      </c>
      <c r="FV1115" s="116">
        <f t="shared" si="544"/>
        <v>95</v>
      </c>
      <c r="FW1115" s="116">
        <f t="shared" si="545"/>
        <v>0</v>
      </c>
      <c r="FX1115" s="116">
        <f t="shared" si="546"/>
        <v>1</v>
      </c>
      <c r="FY1115" s="116">
        <f t="shared" si="547"/>
        <v>22</v>
      </c>
      <c r="FZ1115" s="116">
        <f t="shared" si="548"/>
        <v>7.9000000000000008E-3</v>
      </c>
      <c r="GA1115" s="116">
        <f t="shared" si="549"/>
        <v>1</v>
      </c>
      <c r="GB1115" s="116">
        <f t="shared" si="550"/>
        <v>44</v>
      </c>
      <c r="GC1115" s="116">
        <f t="shared" si="551"/>
        <v>3.15E-2</v>
      </c>
      <c r="GD1115" s="116">
        <f t="shared" si="552"/>
        <v>1</v>
      </c>
      <c r="GE1115" s="116">
        <f t="shared" si="553"/>
        <v>95</v>
      </c>
    </row>
    <row r="1116" spans="164:187" ht="16.5" x14ac:dyDescent="0.2">
      <c r="FH1116" s="116">
        <v>1111</v>
      </c>
      <c r="FI1116" s="116">
        <f t="shared" si="538"/>
        <v>0</v>
      </c>
      <c r="FJ1116" s="116">
        <f t="shared" si="531"/>
        <v>14</v>
      </c>
      <c r="FK1116" s="116" t="str">
        <f t="shared" si="539"/>
        <v>飞廉专属武器-魂珠-8 0级</v>
      </c>
      <c r="FL1116" s="116">
        <f t="shared" si="540"/>
        <v>8</v>
      </c>
      <c r="FM1116" s="116">
        <f t="shared" si="541"/>
        <v>0</v>
      </c>
      <c r="FN1116" s="116" t="str">
        <f t="shared" si="532"/>
        <v/>
      </c>
      <c r="FO1116" s="116" t="str">
        <f t="shared" si="533"/>
        <v/>
      </c>
      <c r="FP1116" s="116" t="str">
        <f t="shared" si="534"/>
        <v/>
      </c>
      <c r="FQ1116" s="116" t="str">
        <f t="shared" si="535"/>
        <v/>
      </c>
      <c r="FR1116" s="116" t="str">
        <f t="shared" si="536"/>
        <v/>
      </c>
      <c r="FS1116" s="116" t="str">
        <f t="shared" si="537"/>
        <v/>
      </c>
      <c r="FT1116" s="116" t="str">
        <f t="shared" si="542"/>
        <v/>
      </c>
      <c r="FU1116" s="116" t="str">
        <f t="shared" si="543"/>
        <v/>
      </c>
      <c r="FV1116" s="116" t="str">
        <f t="shared" si="544"/>
        <v/>
      </c>
      <c r="FW1116" s="116" t="str">
        <f t="shared" si="545"/>
        <v/>
      </c>
      <c r="FX1116" s="116" t="str">
        <f t="shared" si="546"/>
        <v/>
      </c>
      <c r="FY1116" s="116" t="str">
        <f t="shared" si="547"/>
        <v/>
      </c>
      <c r="FZ1116" s="116" t="str">
        <f t="shared" si="548"/>
        <v/>
      </c>
      <c r="GA1116" s="116" t="str">
        <f t="shared" si="549"/>
        <v/>
      </c>
      <c r="GB1116" s="116" t="str">
        <f t="shared" si="550"/>
        <v/>
      </c>
      <c r="GC1116" s="116" t="str">
        <f t="shared" si="551"/>
        <v/>
      </c>
      <c r="GD1116" s="116" t="str">
        <f t="shared" si="552"/>
        <v/>
      </c>
      <c r="GE1116" s="116" t="str">
        <f t="shared" si="553"/>
        <v/>
      </c>
    </row>
    <row r="1117" spans="164:187" ht="16.5" x14ac:dyDescent="0.2">
      <c r="FH1117" s="116">
        <v>1112</v>
      </c>
      <c r="FI1117" s="116">
        <f t="shared" si="538"/>
        <v>64</v>
      </c>
      <c r="FJ1117" s="116">
        <f t="shared" si="531"/>
        <v>14</v>
      </c>
      <c r="FK1117" s="116" t="str">
        <f t="shared" si="539"/>
        <v>飞廉专属武器-魂珠-8 1级</v>
      </c>
      <c r="FL1117" s="116">
        <f t="shared" si="540"/>
        <v>8</v>
      </c>
      <c r="FM1117" s="116">
        <f t="shared" si="541"/>
        <v>1</v>
      </c>
      <c r="FN1117" s="116" t="str">
        <f t="shared" si="532"/>
        <v>金币</v>
      </c>
      <c r="FO1117" s="116">
        <f t="shared" si="533"/>
        <v>8000</v>
      </c>
      <c r="FP1117" s="116" t="str">
        <f t="shared" si="534"/>
        <v>专属强化石4</v>
      </c>
      <c r="FQ1117" s="116">
        <f t="shared" si="535"/>
        <v>5</v>
      </c>
      <c r="FR1117" s="116" t="str">
        <f t="shared" si="536"/>
        <v/>
      </c>
      <c r="FS1117" s="116" t="str">
        <f t="shared" si="537"/>
        <v/>
      </c>
      <c r="FT1117" s="116">
        <f t="shared" si="542"/>
        <v>0.1</v>
      </c>
      <c r="FU1117" s="116">
        <f t="shared" si="543"/>
        <v>1</v>
      </c>
      <c r="FV1117" s="116">
        <f t="shared" si="544"/>
        <v>15</v>
      </c>
      <c r="FW1117" s="116">
        <f t="shared" si="545"/>
        <v>0</v>
      </c>
      <c r="FX1117" s="116">
        <f t="shared" si="546"/>
        <v>1</v>
      </c>
      <c r="FY1117" s="116">
        <f t="shared" si="547"/>
        <v>4</v>
      </c>
      <c r="FZ1117" s="116">
        <f t="shared" si="548"/>
        <v>4.9200000000000001E-2</v>
      </c>
      <c r="GA1117" s="116">
        <f t="shared" si="549"/>
        <v>1</v>
      </c>
      <c r="GB1117" s="116">
        <f t="shared" si="550"/>
        <v>7</v>
      </c>
      <c r="GC1117" s="116">
        <f t="shared" si="551"/>
        <v>0.1968</v>
      </c>
      <c r="GD1117" s="116">
        <f t="shared" si="552"/>
        <v>1</v>
      </c>
      <c r="GE1117" s="116">
        <f t="shared" si="553"/>
        <v>15</v>
      </c>
    </row>
    <row r="1118" spans="164:187" ht="16.5" x14ac:dyDescent="0.2">
      <c r="FH1118" s="116">
        <v>1113</v>
      </c>
      <c r="FI1118" s="116">
        <f t="shared" si="538"/>
        <v>65</v>
      </c>
      <c r="FJ1118" s="116">
        <f t="shared" si="531"/>
        <v>14</v>
      </c>
      <c r="FK1118" s="116" t="str">
        <f t="shared" si="539"/>
        <v>飞廉专属武器-魂珠-8 2级</v>
      </c>
      <c r="FL1118" s="116">
        <f t="shared" si="540"/>
        <v>8</v>
      </c>
      <c r="FM1118" s="116">
        <f t="shared" si="541"/>
        <v>2</v>
      </c>
      <c r="FN1118" s="116" t="str">
        <f t="shared" si="532"/>
        <v>金币</v>
      </c>
      <c r="FO1118" s="116">
        <f t="shared" si="533"/>
        <v>9000</v>
      </c>
      <c r="FP1118" s="116" t="str">
        <f t="shared" si="534"/>
        <v>专属强化石4</v>
      </c>
      <c r="FQ1118" s="116">
        <f t="shared" si="535"/>
        <v>8</v>
      </c>
      <c r="FR1118" s="116" t="str">
        <f t="shared" si="536"/>
        <v/>
      </c>
      <c r="FS1118" s="116" t="str">
        <f t="shared" si="537"/>
        <v/>
      </c>
      <c r="FT1118" s="116">
        <f t="shared" si="542"/>
        <v>0.08</v>
      </c>
      <c r="FU1118" s="116">
        <f t="shared" si="543"/>
        <v>1</v>
      </c>
      <c r="FV1118" s="116">
        <f t="shared" si="544"/>
        <v>19</v>
      </c>
      <c r="FW1118" s="116">
        <f t="shared" si="545"/>
        <v>0</v>
      </c>
      <c r="FX1118" s="116">
        <f t="shared" si="546"/>
        <v>1</v>
      </c>
      <c r="FY1118" s="116">
        <f t="shared" si="547"/>
        <v>4</v>
      </c>
      <c r="FZ1118" s="116">
        <f t="shared" si="548"/>
        <v>3.9399999999999998E-2</v>
      </c>
      <c r="GA1118" s="116">
        <f t="shared" si="549"/>
        <v>1</v>
      </c>
      <c r="GB1118" s="116">
        <f t="shared" si="550"/>
        <v>9</v>
      </c>
      <c r="GC1118" s="116">
        <f t="shared" si="551"/>
        <v>0.15740000000000001</v>
      </c>
      <c r="GD1118" s="116">
        <f t="shared" si="552"/>
        <v>1</v>
      </c>
      <c r="GE1118" s="116">
        <f t="shared" si="553"/>
        <v>19</v>
      </c>
    </row>
    <row r="1119" spans="164:187" ht="16.5" x14ac:dyDescent="0.2">
      <c r="FH1119" s="116">
        <v>1114</v>
      </c>
      <c r="FI1119" s="116">
        <f t="shared" si="538"/>
        <v>66</v>
      </c>
      <c r="FJ1119" s="116">
        <f t="shared" si="531"/>
        <v>14</v>
      </c>
      <c r="FK1119" s="116" t="str">
        <f t="shared" si="539"/>
        <v>飞廉专属武器-魂珠-8 3级</v>
      </c>
      <c r="FL1119" s="116">
        <f t="shared" si="540"/>
        <v>8</v>
      </c>
      <c r="FM1119" s="116">
        <f t="shared" si="541"/>
        <v>3</v>
      </c>
      <c r="FN1119" s="116" t="str">
        <f t="shared" si="532"/>
        <v>金币</v>
      </c>
      <c r="FO1119" s="116">
        <f t="shared" si="533"/>
        <v>10000</v>
      </c>
      <c r="FP1119" s="116" t="str">
        <f t="shared" si="534"/>
        <v>专属强化石4</v>
      </c>
      <c r="FQ1119" s="116">
        <f t="shared" si="535"/>
        <v>10</v>
      </c>
      <c r="FR1119" s="116" t="str">
        <f t="shared" si="536"/>
        <v/>
      </c>
      <c r="FS1119" s="116" t="str">
        <f t="shared" si="537"/>
        <v/>
      </c>
      <c r="FT1119" s="116">
        <f t="shared" si="542"/>
        <v>7.0000000000000007E-2</v>
      </c>
      <c r="FU1119" s="116">
        <f t="shared" si="543"/>
        <v>1</v>
      </c>
      <c r="FV1119" s="116">
        <f t="shared" si="544"/>
        <v>23</v>
      </c>
      <c r="FW1119" s="116">
        <f t="shared" si="545"/>
        <v>0</v>
      </c>
      <c r="FX1119" s="116">
        <f t="shared" si="546"/>
        <v>1</v>
      </c>
      <c r="FY1119" s="116">
        <f t="shared" si="547"/>
        <v>5</v>
      </c>
      <c r="FZ1119" s="116">
        <f t="shared" si="548"/>
        <v>3.2800000000000003E-2</v>
      </c>
      <c r="GA1119" s="116">
        <f t="shared" si="549"/>
        <v>1</v>
      </c>
      <c r="GB1119" s="116">
        <f t="shared" si="550"/>
        <v>11</v>
      </c>
      <c r="GC1119" s="116">
        <f t="shared" si="551"/>
        <v>0.13120000000000001</v>
      </c>
      <c r="GD1119" s="116">
        <f t="shared" si="552"/>
        <v>1</v>
      </c>
      <c r="GE1119" s="116">
        <f t="shared" si="553"/>
        <v>23</v>
      </c>
    </row>
    <row r="1120" spans="164:187" ht="16.5" x14ac:dyDescent="0.2">
      <c r="FH1120" s="116">
        <v>1115</v>
      </c>
      <c r="FI1120" s="116">
        <f t="shared" si="538"/>
        <v>67</v>
      </c>
      <c r="FJ1120" s="116">
        <f t="shared" si="531"/>
        <v>14</v>
      </c>
      <c r="FK1120" s="116" t="str">
        <f t="shared" si="539"/>
        <v>飞廉专属武器-魂珠-8 4级</v>
      </c>
      <c r="FL1120" s="116">
        <f t="shared" si="540"/>
        <v>8</v>
      </c>
      <c r="FM1120" s="116">
        <f t="shared" si="541"/>
        <v>4</v>
      </c>
      <c r="FN1120" s="116" t="str">
        <f t="shared" si="532"/>
        <v>金币</v>
      </c>
      <c r="FO1120" s="116">
        <f t="shared" si="533"/>
        <v>11000</v>
      </c>
      <c r="FP1120" s="116" t="str">
        <f t="shared" si="534"/>
        <v>专属强化石4</v>
      </c>
      <c r="FQ1120" s="116">
        <f t="shared" si="535"/>
        <v>12</v>
      </c>
      <c r="FR1120" s="116" t="str">
        <f t="shared" si="536"/>
        <v/>
      </c>
      <c r="FS1120" s="116" t="str">
        <f t="shared" si="537"/>
        <v/>
      </c>
      <c r="FT1120" s="116">
        <f t="shared" si="542"/>
        <v>0.05</v>
      </c>
      <c r="FU1120" s="116">
        <f t="shared" si="543"/>
        <v>1</v>
      </c>
      <c r="FV1120" s="116">
        <f t="shared" si="544"/>
        <v>32</v>
      </c>
      <c r="FW1120" s="116">
        <f t="shared" si="545"/>
        <v>0</v>
      </c>
      <c r="FX1120" s="116">
        <f t="shared" si="546"/>
        <v>1</v>
      </c>
      <c r="FY1120" s="116">
        <f t="shared" si="547"/>
        <v>7</v>
      </c>
      <c r="FZ1120" s="116">
        <f t="shared" si="548"/>
        <v>2.3599999999999999E-2</v>
      </c>
      <c r="GA1120" s="116">
        <f t="shared" si="549"/>
        <v>1</v>
      </c>
      <c r="GB1120" s="116">
        <f t="shared" si="550"/>
        <v>15</v>
      </c>
      <c r="GC1120" s="116">
        <f t="shared" si="551"/>
        <v>9.4399999999999998E-2</v>
      </c>
      <c r="GD1120" s="116">
        <f t="shared" si="552"/>
        <v>1</v>
      </c>
      <c r="GE1120" s="116">
        <f t="shared" si="553"/>
        <v>32</v>
      </c>
    </row>
    <row r="1121" spans="164:187" ht="16.5" x14ac:dyDescent="0.2">
      <c r="FH1121" s="116">
        <v>1116</v>
      </c>
      <c r="FI1121" s="116">
        <f t="shared" si="538"/>
        <v>68</v>
      </c>
      <c r="FJ1121" s="116">
        <f t="shared" si="531"/>
        <v>14</v>
      </c>
      <c r="FK1121" s="116" t="str">
        <f t="shared" si="539"/>
        <v>飞廉专属武器-魂珠-8 5级</v>
      </c>
      <c r="FL1121" s="116">
        <f t="shared" si="540"/>
        <v>8</v>
      </c>
      <c r="FM1121" s="116">
        <f t="shared" si="541"/>
        <v>5</v>
      </c>
      <c r="FN1121" s="116" t="str">
        <f t="shared" si="532"/>
        <v>金币</v>
      </c>
      <c r="FO1121" s="116">
        <f t="shared" si="533"/>
        <v>12000</v>
      </c>
      <c r="FP1121" s="116" t="str">
        <f t="shared" si="534"/>
        <v>专属强化石4</v>
      </c>
      <c r="FQ1121" s="116">
        <f t="shared" si="535"/>
        <v>15</v>
      </c>
      <c r="FR1121" s="116" t="str">
        <f t="shared" si="536"/>
        <v/>
      </c>
      <c r="FS1121" s="116" t="str">
        <f t="shared" si="537"/>
        <v/>
      </c>
      <c r="FT1121" s="116">
        <f t="shared" si="542"/>
        <v>0.04</v>
      </c>
      <c r="FU1121" s="116">
        <f t="shared" si="543"/>
        <v>1</v>
      </c>
      <c r="FV1121" s="116">
        <f t="shared" si="544"/>
        <v>41</v>
      </c>
      <c r="FW1121" s="116">
        <f t="shared" si="545"/>
        <v>0</v>
      </c>
      <c r="FX1121" s="116">
        <f t="shared" si="546"/>
        <v>1</v>
      </c>
      <c r="FY1121" s="116">
        <f t="shared" si="547"/>
        <v>9</v>
      </c>
      <c r="FZ1121" s="116">
        <f t="shared" si="548"/>
        <v>1.84E-2</v>
      </c>
      <c r="GA1121" s="116">
        <f t="shared" si="549"/>
        <v>1</v>
      </c>
      <c r="GB1121" s="116">
        <f t="shared" si="550"/>
        <v>19</v>
      </c>
      <c r="GC1121" s="116">
        <f t="shared" si="551"/>
        <v>7.3800000000000004E-2</v>
      </c>
      <c r="GD1121" s="116">
        <f t="shared" si="552"/>
        <v>1</v>
      </c>
      <c r="GE1121" s="116">
        <f t="shared" si="553"/>
        <v>41</v>
      </c>
    </row>
    <row r="1122" spans="164:187" ht="16.5" x14ac:dyDescent="0.2">
      <c r="FH1122" s="116">
        <v>1117</v>
      </c>
      <c r="FI1122" s="116">
        <f t="shared" si="538"/>
        <v>69</v>
      </c>
      <c r="FJ1122" s="116">
        <f t="shared" si="531"/>
        <v>14</v>
      </c>
      <c r="FK1122" s="116" t="str">
        <f t="shared" si="539"/>
        <v>飞廉专属武器-魂珠-8 6级</v>
      </c>
      <c r="FL1122" s="116">
        <f t="shared" si="540"/>
        <v>8</v>
      </c>
      <c r="FM1122" s="116">
        <f t="shared" si="541"/>
        <v>6</v>
      </c>
      <c r="FN1122" s="116" t="str">
        <f t="shared" si="532"/>
        <v>金币</v>
      </c>
      <c r="FO1122" s="116">
        <f t="shared" si="533"/>
        <v>13000</v>
      </c>
      <c r="FP1122" s="116" t="str">
        <f t="shared" si="534"/>
        <v>专属强化石4</v>
      </c>
      <c r="FQ1122" s="116">
        <f t="shared" si="535"/>
        <v>18</v>
      </c>
      <c r="FR1122" s="116" t="str">
        <f t="shared" si="536"/>
        <v/>
      </c>
      <c r="FS1122" s="116" t="str">
        <f t="shared" si="537"/>
        <v/>
      </c>
      <c r="FT1122" s="116">
        <f t="shared" si="542"/>
        <v>0.03</v>
      </c>
      <c r="FU1122" s="116">
        <f t="shared" si="543"/>
        <v>1</v>
      </c>
      <c r="FV1122" s="116">
        <f t="shared" si="544"/>
        <v>55</v>
      </c>
      <c r="FW1122" s="116">
        <f t="shared" si="545"/>
        <v>0</v>
      </c>
      <c r="FX1122" s="116">
        <f t="shared" si="546"/>
        <v>1</v>
      </c>
      <c r="FY1122" s="116">
        <f t="shared" si="547"/>
        <v>13</v>
      </c>
      <c r="FZ1122" s="116">
        <f t="shared" si="548"/>
        <v>1.3599999999999999E-2</v>
      </c>
      <c r="GA1122" s="116">
        <f t="shared" si="549"/>
        <v>1</v>
      </c>
      <c r="GB1122" s="116">
        <f t="shared" si="550"/>
        <v>26</v>
      </c>
      <c r="GC1122" s="116">
        <f t="shared" si="551"/>
        <v>5.45E-2</v>
      </c>
      <c r="GD1122" s="116">
        <f t="shared" si="552"/>
        <v>1</v>
      </c>
      <c r="GE1122" s="116">
        <f t="shared" si="553"/>
        <v>55</v>
      </c>
    </row>
    <row r="1123" spans="164:187" ht="16.5" x14ac:dyDescent="0.2">
      <c r="FH1123" s="116">
        <v>1118</v>
      </c>
      <c r="FI1123" s="116">
        <f t="shared" si="538"/>
        <v>70</v>
      </c>
      <c r="FJ1123" s="116">
        <f t="shared" si="531"/>
        <v>14</v>
      </c>
      <c r="FK1123" s="116" t="str">
        <f t="shared" si="539"/>
        <v>飞廉专属武器-魂珠-8 7级</v>
      </c>
      <c r="FL1123" s="116">
        <f t="shared" si="540"/>
        <v>8</v>
      </c>
      <c r="FM1123" s="116">
        <f t="shared" si="541"/>
        <v>7</v>
      </c>
      <c r="FN1123" s="116" t="str">
        <f t="shared" si="532"/>
        <v>金币</v>
      </c>
      <c r="FO1123" s="116">
        <f t="shared" si="533"/>
        <v>14000</v>
      </c>
      <c r="FP1123" s="116" t="str">
        <f t="shared" si="534"/>
        <v>专属强化石4</v>
      </c>
      <c r="FQ1123" s="116">
        <f t="shared" si="535"/>
        <v>25</v>
      </c>
      <c r="FR1123" s="116" t="str">
        <f t="shared" si="536"/>
        <v/>
      </c>
      <c r="FS1123" s="116" t="str">
        <f t="shared" si="537"/>
        <v/>
      </c>
      <c r="FT1123" s="116">
        <f t="shared" si="542"/>
        <v>0.02</v>
      </c>
      <c r="FU1123" s="116">
        <f t="shared" si="543"/>
        <v>1</v>
      </c>
      <c r="FV1123" s="116">
        <f t="shared" si="544"/>
        <v>64</v>
      </c>
      <c r="FW1123" s="116">
        <f t="shared" si="545"/>
        <v>0</v>
      </c>
      <c r="FX1123" s="116">
        <f t="shared" si="546"/>
        <v>1</v>
      </c>
      <c r="FY1123" s="116">
        <f t="shared" si="547"/>
        <v>15</v>
      </c>
      <c r="FZ1123" s="116">
        <f t="shared" si="548"/>
        <v>1.17E-2</v>
      </c>
      <c r="GA1123" s="116">
        <f t="shared" si="549"/>
        <v>1</v>
      </c>
      <c r="GB1123" s="116">
        <f t="shared" si="550"/>
        <v>30</v>
      </c>
      <c r="GC1123" s="116">
        <f t="shared" si="551"/>
        <v>4.6800000000000001E-2</v>
      </c>
      <c r="GD1123" s="116">
        <f t="shared" si="552"/>
        <v>1</v>
      </c>
      <c r="GE1123" s="116">
        <f t="shared" si="553"/>
        <v>64</v>
      </c>
    </row>
    <row r="1124" spans="164:187" ht="16.5" x14ac:dyDescent="0.2">
      <c r="FH1124" s="116">
        <v>1119</v>
      </c>
      <c r="FI1124" s="116">
        <f t="shared" si="538"/>
        <v>71</v>
      </c>
      <c r="FJ1124" s="116">
        <f t="shared" si="531"/>
        <v>14</v>
      </c>
      <c r="FK1124" s="116" t="str">
        <f t="shared" si="539"/>
        <v>飞廉专属武器-魂珠-8 8级</v>
      </c>
      <c r="FL1124" s="116">
        <f t="shared" si="540"/>
        <v>8</v>
      </c>
      <c r="FM1124" s="116">
        <f t="shared" si="541"/>
        <v>8</v>
      </c>
      <c r="FN1124" s="116" t="str">
        <f t="shared" si="532"/>
        <v>金币</v>
      </c>
      <c r="FO1124" s="116">
        <f t="shared" si="533"/>
        <v>15000</v>
      </c>
      <c r="FP1124" s="116" t="str">
        <f t="shared" si="534"/>
        <v>专属强化石4</v>
      </c>
      <c r="FQ1124" s="116">
        <f t="shared" si="535"/>
        <v>30</v>
      </c>
      <c r="FR1124" s="116" t="str">
        <f t="shared" si="536"/>
        <v/>
      </c>
      <c r="FS1124" s="116" t="str">
        <f t="shared" si="537"/>
        <v/>
      </c>
      <c r="FT1124" s="116">
        <f t="shared" si="542"/>
        <v>0.02</v>
      </c>
      <c r="FU1124" s="116">
        <f t="shared" si="543"/>
        <v>1</v>
      </c>
      <c r="FV1124" s="116">
        <f t="shared" si="544"/>
        <v>86</v>
      </c>
      <c r="FW1124" s="116">
        <f t="shared" si="545"/>
        <v>0</v>
      </c>
      <c r="FX1124" s="116">
        <f t="shared" si="546"/>
        <v>1</v>
      </c>
      <c r="FY1124" s="116">
        <f t="shared" si="547"/>
        <v>20</v>
      </c>
      <c r="FZ1124" s="116">
        <f t="shared" si="548"/>
        <v>8.6999999999999994E-3</v>
      </c>
      <c r="GA1124" s="116">
        <f t="shared" si="549"/>
        <v>1</v>
      </c>
      <c r="GB1124" s="116">
        <f t="shared" si="550"/>
        <v>40</v>
      </c>
      <c r="GC1124" s="116">
        <f t="shared" si="551"/>
        <v>3.4700000000000002E-2</v>
      </c>
      <c r="GD1124" s="116">
        <f t="shared" si="552"/>
        <v>1</v>
      </c>
      <c r="GE1124" s="116">
        <f t="shared" si="553"/>
        <v>86</v>
      </c>
    </row>
    <row r="1125" spans="164:187" ht="16.5" x14ac:dyDescent="0.2">
      <c r="FH1125" s="116">
        <v>1120</v>
      </c>
      <c r="FI1125" s="116">
        <f t="shared" si="538"/>
        <v>72</v>
      </c>
      <c r="FJ1125" s="116">
        <f t="shared" si="531"/>
        <v>14</v>
      </c>
      <c r="FK1125" s="116" t="str">
        <f t="shared" si="539"/>
        <v>飞廉专属武器-魂珠-8 9级</v>
      </c>
      <c r="FL1125" s="116">
        <f t="shared" si="540"/>
        <v>8</v>
      </c>
      <c r="FM1125" s="116">
        <f t="shared" si="541"/>
        <v>9</v>
      </c>
      <c r="FN1125" s="116" t="str">
        <f t="shared" si="532"/>
        <v>金币</v>
      </c>
      <c r="FO1125" s="116">
        <f t="shared" si="533"/>
        <v>16000</v>
      </c>
      <c r="FP1125" s="116" t="str">
        <f t="shared" si="534"/>
        <v>专属强化石4</v>
      </c>
      <c r="FQ1125" s="116">
        <f t="shared" si="535"/>
        <v>30</v>
      </c>
      <c r="FR1125" s="116" t="str">
        <f t="shared" si="536"/>
        <v/>
      </c>
      <c r="FS1125" s="116" t="str">
        <f t="shared" si="537"/>
        <v/>
      </c>
      <c r="FT1125" s="116">
        <f t="shared" si="542"/>
        <v>0.01</v>
      </c>
      <c r="FU1125" s="116">
        <f t="shared" si="543"/>
        <v>1</v>
      </c>
      <c r="FV1125" s="116">
        <f t="shared" si="544"/>
        <v>140</v>
      </c>
      <c r="FW1125" s="116">
        <f t="shared" si="545"/>
        <v>0</v>
      </c>
      <c r="FX1125" s="116">
        <f t="shared" si="546"/>
        <v>1</v>
      </c>
      <c r="FY1125" s="116">
        <f t="shared" si="547"/>
        <v>33</v>
      </c>
      <c r="FZ1125" s="116">
        <f t="shared" si="548"/>
        <v>5.4000000000000003E-3</v>
      </c>
      <c r="GA1125" s="116">
        <f t="shared" si="549"/>
        <v>1</v>
      </c>
      <c r="GB1125" s="116">
        <f t="shared" si="550"/>
        <v>65</v>
      </c>
      <c r="GC1125" s="116">
        <f t="shared" si="551"/>
        <v>2.1499999999999998E-2</v>
      </c>
      <c r="GD1125" s="116">
        <f t="shared" si="552"/>
        <v>1</v>
      </c>
      <c r="GE1125" s="116">
        <f t="shared" si="553"/>
        <v>140</v>
      </c>
    </row>
    <row r="1126" spans="164:187" ht="16.5" x14ac:dyDescent="0.2">
      <c r="FH1126" s="116">
        <v>1121</v>
      </c>
      <c r="FI1126" s="116">
        <f t="shared" si="538"/>
        <v>0</v>
      </c>
      <c r="FJ1126" s="116">
        <f t="shared" si="531"/>
        <v>15</v>
      </c>
      <c r="FK1126" s="116" t="str">
        <f t="shared" si="539"/>
        <v>高顺专属武器-魂珠-1 0级</v>
      </c>
      <c r="FL1126" s="116">
        <f t="shared" si="540"/>
        <v>1</v>
      </c>
      <c r="FM1126" s="116">
        <f t="shared" si="541"/>
        <v>0</v>
      </c>
      <c r="FN1126" s="116" t="str">
        <f t="shared" si="532"/>
        <v/>
      </c>
      <c r="FO1126" s="116" t="str">
        <f t="shared" si="533"/>
        <v/>
      </c>
      <c r="FP1126" s="116" t="str">
        <f t="shared" si="534"/>
        <v/>
      </c>
      <c r="FQ1126" s="116" t="str">
        <f t="shared" si="535"/>
        <v/>
      </c>
      <c r="FR1126" s="116" t="str">
        <f t="shared" si="536"/>
        <v/>
      </c>
      <c r="FS1126" s="116" t="str">
        <f t="shared" si="537"/>
        <v/>
      </c>
      <c r="FT1126" s="116" t="str">
        <f t="shared" si="542"/>
        <v/>
      </c>
      <c r="FU1126" s="116" t="str">
        <f t="shared" si="543"/>
        <v/>
      </c>
      <c r="FV1126" s="116" t="str">
        <f t="shared" si="544"/>
        <v/>
      </c>
      <c r="FW1126" s="116" t="str">
        <f t="shared" si="545"/>
        <v/>
      </c>
      <c r="FX1126" s="116" t="str">
        <f t="shared" si="546"/>
        <v/>
      </c>
      <c r="FY1126" s="116" t="str">
        <f t="shared" si="547"/>
        <v/>
      </c>
      <c r="FZ1126" s="116" t="str">
        <f t="shared" si="548"/>
        <v/>
      </c>
      <c r="GA1126" s="116" t="str">
        <f t="shared" si="549"/>
        <v/>
      </c>
      <c r="GB1126" s="116" t="str">
        <f t="shared" si="550"/>
        <v/>
      </c>
      <c r="GC1126" s="116" t="str">
        <f t="shared" si="551"/>
        <v/>
      </c>
      <c r="GD1126" s="116" t="str">
        <f t="shared" si="552"/>
        <v/>
      </c>
      <c r="GE1126" s="116" t="str">
        <f t="shared" si="553"/>
        <v/>
      </c>
    </row>
    <row r="1127" spans="164:187" ht="16.5" x14ac:dyDescent="0.2">
      <c r="FH1127" s="116">
        <v>1122</v>
      </c>
      <c r="FI1127" s="116">
        <f t="shared" si="538"/>
        <v>1</v>
      </c>
      <c r="FJ1127" s="116">
        <f t="shared" si="531"/>
        <v>15</v>
      </c>
      <c r="FK1127" s="116" t="str">
        <f t="shared" si="539"/>
        <v>高顺专属武器-魂珠-1 1级</v>
      </c>
      <c r="FL1127" s="116">
        <f t="shared" si="540"/>
        <v>1</v>
      </c>
      <c r="FM1127" s="116">
        <f t="shared" si="541"/>
        <v>1</v>
      </c>
      <c r="FN1127" s="116" t="str">
        <f t="shared" si="532"/>
        <v>金币</v>
      </c>
      <c r="FO1127" s="116">
        <f t="shared" si="533"/>
        <v>1000</v>
      </c>
      <c r="FP1127" s="116" t="str">
        <f t="shared" si="534"/>
        <v>专属强化石1</v>
      </c>
      <c r="FQ1127" s="116">
        <f t="shared" si="535"/>
        <v>1</v>
      </c>
      <c r="FR1127" s="116" t="str">
        <f t="shared" si="536"/>
        <v/>
      </c>
      <c r="FS1127" s="116" t="str">
        <f t="shared" si="537"/>
        <v/>
      </c>
      <c r="FT1127" s="116">
        <f t="shared" si="542"/>
        <v>0.24</v>
      </c>
      <c r="FU1127" s="116">
        <f t="shared" si="543"/>
        <v>1</v>
      </c>
      <c r="FV1127" s="116">
        <f t="shared" si="544"/>
        <v>6</v>
      </c>
      <c r="FW1127" s="116">
        <f t="shared" si="545"/>
        <v>0</v>
      </c>
      <c r="FX1127" s="116">
        <f t="shared" si="546"/>
        <v>1</v>
      </c>
      <c r="FY1127" s="116">
        <f t="shared" si="547"/>
        <v>1</v>
      </c>
      <c r="FZ1127" s="116">
        <f t="shared" si="548"/>
        <v>0.11990000000000001</v>
      </c>
      <c r="GA1127" s="116">
        <f t="shared" si="549"/>
        <v>1</v>
      </c>
      <c r="GB1127" s="116">
        <f t="shared" si="550"/>
        <v>3</v>
      </c>
      <c r="GC1127" s="116">
        <f t="shared" si="551"/>
        <v>0.47960000000000003</v>
      </c>
      <c r="GD1127" s="116">
        <f t="shared" si="552"/>
        <v>1</v>
      </c>
      <c r="GE1127" s="116">
        <f t="shared" si="553"/>
        <v>6</v>
      </c>
    </row>
    <row r="1128" spans="164:187" ht="16.5" x14ac:dyDescent="0.2">
      <c r="FH1128" s="116">
        <v>1123</v>
      </c>
      <c r="FI1128" s="116">
        <f t="shared" si="538"/>
        <v>2</v>
      </c>
      <c r="FJ1128" s="116">
        <f t="shared" si="531"/>
        <v>15</v>
      </c>
      <c r="FK1128" s="116" t="str">
        <f t="shared" si="539"/>
        <v>高顺专属武器-魂珠-1 2级</v>
      </c>
      <c r="FL1128" s="116">
        <f t="shared" si="540"/>
        <v>1</v>
      </c>
      <c r="FM1128" s="116">
        <f t="shared" si="541"/>
        <v>2</v>
      </c>
      <c r="FN1128" s="116" t="str">
        <f t="shared" si="532"/>
        <v>金币</v>
      </c>
      <c r="FO1128" s="116">
        <f t="shared" si="533"/>
        <v>2000</v>
      </c>
      <c r="FP1128" s="116" t="str">
        <f t="shared" si="534"/>
        <v>专属强化石1</v>
      </c>
      <c r="FQ1128" s="116">
        <f t="shared" si="535"/>
        <v>2</v>
      </c>
      <c r="FR1128" s="116" t="str">
        <f t="shared" si="536"/>
        <v/>
      </c>
      <c r="FS1128" s="116" t="str">
        <f t="shared" si="537"/>
        <v/>
      </c>
      <c r="FT1128" s="116">
        <f t="shared" si="542"/>
        <v>0.24</v>
      </c>
      <c r="FU1128" s="116">
        <f t="shared" si="543"/>
        <v>1</v>
      </c>
      <c r="FV1128" s="116">
        <f t="shared" si="544"/>
        <v>6</v>
      </c>
      <c r="FW1128" s="116">
        <f t="shared" si="545"/>
        <v>0</v>
      </c>
      <c r="FX1128" s="116">
        <f t="shared" si="546"/>
        <v>1</v>
      </c>
      <c r="FY1128" s="116">
        <f t="shared" si="547"/>
        <v>1</v>
      </c>
      <c r="FZ1128" s="116">
        <f t="shared" si="548"/>
        <v>0.11990000000000001</v>
      </c>
      <c r="GA1128" s="116">
        <f t="shared" si="549"/>
        <v>1</v>
      </c>
      <c r="GB1128" s="116">
        <f t="shared" si="550"/>
        <v>3</v>
      </c>
      <c r="GC1128" s="116">
        <f t="shared" si="551"/>
        <v>0.47960000000000003</v>
      </c>
      <c r="GD1128" s="116">
        <f t="shared" si="552"/>
        <v>1</v>
      </c>
      <c r="GE1128" s="116">
        <f t="shared" si="553"/>
        <v>6</v>
      </c>
    </row>
    <row r="1129" spans="164:187" ht="16.5" x14ac:dyDescent="0.2">
      <c r="FH1129" s="116">
        <v>1124</v>
      </c>
      <c r="FI1129" s="116">
        <f t="shared" si="538"/>
        <v>3</v>
      </c>
      <c r="FJ1129" s="116">
        <f t="shared" si="531"/>
        <v>15</v>
      </c>
      <c r="FK1129" s="116" t="str">
        <f t="shared" si="539"/>
        <v>高顺专属武器-魂珠-1 3级</v>
      </c>
      <c r="FL1129" s="116">
        <f t="shared" si="540"/>
        <v>1</v>
      </c>
      <c r="FM1129" s="116">
        <f t="shared" si="541"/>
        <v>3</v>
      </c>
      <c r="FN1129" s="116" t="str">
        <f t="shared" si="532"/>
        <v>金币</v>
      </c>
      <c r="FO1129" s="116">
        <f t="shared" si="533"/>
        <v>3000</v>
      </c>
      <c r="FP1129" s="116" t="str">
        <f t="shared" si="534"/>
        <v>专属强化石1</v>
      </c>
      <c r="FQ1129" s="116">
        <f t="shared" si="535"/>
        <v>3</v>
      </c>
      <c r="FR1129" s="116" t="str">
        <f t="shared" si="536"/>
        <v/>
      </c>
      <c r="FS1129" s="116" t="str">
        <f t="shared" si="537"/>
        <v/>
      </c>
      <c r="FT1129" s="116">
        <f t="shared" si="542"/>
        <v>0.24</v>
      </c>
      <c r="FU1129" s="116">
        <f t="shared" si="543"/>
        <v>1</v>
      </c>
      <c r="FV1129" s="116">
        <f t="shared" si="544"/>
        <v>6</v>
      </c>
      <c r="FW1129" s="116">
        <f t="shared" si="545"/>
        <v>0</v>
      </c>
      <c r="FX1129" s="116">
        <f t="shared" si="546"/>
        <v>1</v>
      </c>
      <c r="FY1129" s="116">
        <f t="shared" si="547"/>
        <v>1</v>
      </c>
      <c r="FZ1129" s="116">
        <f t="shared" si="548"/>
        <v>0.11990000000000001</v>
      </c>
      <c r="GA1129" s="116">
        <f t="shared" si="549"/>
        <v>1</v>
      </c>
      <c r="GB1129" s="116">
        <f t="shared" si="550"/>
        <v>3</v>
      </c>
      <c r="GC1129" s="116">
        <f t="shared" si="551"/>
        <v>0.47960000000000003</v>
      </c>
      <c r="GD1129" s="116">
        <f t="shared" si="552"/>
        <v>1</v>
      </c>
      <c r="GE1129" s="116">
        <f t="shared" si="553"/>
        <v>6</v>
      </c>
    </row>
    <row r="1130" spans="164:187" ht="16.5" x14ac:dyDescent="0.2">
      <c r="FH1130" s="116">
        <v>1125</v>
      </c>
      <c r="FI1130" s="116">
        <f t="shared" si="538"/>
        <v>4</v>
      </c>
      <c r="FJ1130" s="116">
        <f t="shared" si="531"/>
        <v>15</v>
      </c>
      <c r="FK1130" s="116" t="str">
        <f t="shared" si="539"/>
        <v>高顺专属武器-魂珠-1 4级</v>
      </c>
      <c r="FL1130" s="116">
        <f t="shared" si="540"/>
        <v>1</v>
      </c>
      <c r="FM1130" s="116">
        <f t="shared" si="541"/>
        <v>4</v>
      </c>
      <c r="FN1130" s="116" t="str">
        <f t="shared" si="532"/>
        <v>金币</v>
      </c>
      <c r="FO1130" s="116">
        <f t="shared" si="533"/>
        <v>4000</v>
      </c>
      <c r="FP1130" s="116" t="str">
        <f t="shared" si="534"/>
        <v>专属强化石1</v>
      </c>
      <c r="FQ1130" s="116">
        <f t="shared" si="535"/>
        <v>4</v>
      </c>
      <c r="FR1130" s="116" t="str">
        <f t="shared" si="536"/>
        <v/>
      </c>
      <c r="FS1130" s="116" t="str">
        <f t="shared" si="537"/>
        <v/>
      </c>
      <c r="FT1130" s="116">
        <f t="shared" si="542"/>
        <v>0.19</v>
      </c>
      <c r="FU1130" s="116">
        <f t="shared" si="543"/>
        <v>1</v>
      </c>
      <c r="FV1130" s="116">
        <f t="shared" si="544"/>
        <v>8</v>
      </c>
      <c r="FW1130" s="116">
        <f t="shared" si="545"/>
        <v>0</v>
      </c>
      <c r="FX1130" s="116">
        <f t="shared" si="546"/>
        <v>1</v>
      </c>
      <c r="FY1130" s="116">
        <f t="shared" si="547"/>
        <v>2</v>
      </c>
      <c r="FZ1130" s="116">
        <f t="shared" si="548"/>
        <v>9.5899999999999999E-2</v>
      </c>
      <c r="GA1130" s="116">
        <f t="shared" si="549"/>
        <v>1</v>
      </c>
      <c r="GB1130" s="116">
        <f t="shared" si="550"/>
        <v>4</v>
      </c>
      <c r="GC1130" s="116">
        <f t="shared" si="551"/>
        <v>0.38369999999999999</v>
      </c>
      <c r="GD1130" s="116">
        <f t="shared" si="552"/>
        <v>1</v>
      </c>
      <c r="GE1130" s="116">
        <f t="shared" si="553"/>
        <v>8</v>
      </c>
    </row>
    <row r="1131" spans="164:187" ht="16.5" x14ac:dyDescent="0.2">
      <c r="FH1131" s="116">
        <v>1126</v>
      </c>
      <c r="FI1131" s="116">
        <f t="shared" si="538"/>
        <v>5</v>
      </c>
      <c r="FJ1131" s="116">
        <f t="shared" si="531"/>
        <v>15</v>
      </c>
      <c r="FK1131" s="116" t="str">
        <f t="shared" si="539"/>
        <v>高顺专属武器-魂珠-1 5级</v>
      </c>
      <c r="FL1131" s="116">
        <f t="shared" si="540"/>
        <v>1</v>
      </c>
      <c r="FM1131" s="116">
        <f t="shared" si="541"/>
        <v>5</v>
      </c>
      <c r="FN1131" s="116" t="str">
        <f t="shared" si="532"/>
        <v>金币</v>
      </c>
      <c r="FO1131" s="116">
        <f t="shared" si="533"/>
        <v>5000</v>
      </c>
      <c r="FP1131" s="116" t="str">
        <f t="shared" si="534"/>
        <v>专属强化石1</v>
      </c>
      <c r="FQ1131" s="116">
        <f t="shared" si="535"/>
        <v>5</v>
      </c>
      <c r="FR1131" s="116" t="str">
        <f t="shared" si="536"/>
        <v/>
      </c>
      <c r="FS1131" s="116" t="str">
        <f t="shared" si="537"/>
        <v/>
      </c>
      <c r="FT1131" s="116">
        <f t="shared" si="542"/>
        <v>0.15</v>
      </c>
      <c r="FU1131" s="116">
        <f t="shared" si="543"/>
        <v>1</v>
      </c>
      <c r="FV1131" s="116">
        <f t="shared" si="544"/>
        <v>10</v>
      </c>
      <c r="FW1131" s="116">
        <f t="shared" si="545"/>
        <v>0</v>
      </c>
      <c r="FX1131" s="116">
        <f t="shared" si="546"/>
        <v>1</v>
      </c>
      <c r="FY1131" s="116">
        <f t="shared" si="547"/>
        <v>2</v>
      </c>
      <c r="FZ1131" s="116">
        <f t="shared" si="548"/>
        <v>7.4899999999999994E-2</v>
      </c>
      <c r="GA1131" s="116">
        <f t="shared" si="549"/>
        <v>1</v>
      </c>
      <c r="GB1131" s="116">
        <f t="shared" si="550"/>
        <v>5</v>
      </c>
      <c r="GC1131" s="116">
        <f t="shared" si="551"/>
        <v>0.29980000000000001</v>
      </c>
      <c r="GD1131" s="116">
        <f t="shared" si="552"/>
        <v>1</v>
      </c>
      <c r="GE1131" s="116">
        <f t="shared" si="553"/>
        <v>10</v>
      </c>
    </row>
    <row r="1132" spans="164:187" ht="16.5" x14ac:dyDescent="0.2">
      <c r="FH1132" s="116">
        <v>1127</v>
      </c>
      <c r="FI1132" s="116">
        <f t="shared" si="538"/>
        <v>6</v>
      </c>
      <c r="FJ1132" s="116">
        <f t="shared" si="531"/>
        <v>15</v>
      </c>
      <c r="FK1132" s="116" t="str">
        <f t="shared" si="539"/>
        <v>高顺专属武器-魂珠-1 6级</v>
      </c>
      <c r="FL1132" s="116">
        <f t="shared" si="540"/>
        <v>1</v>
      </c>
      <c r="FM1132" s="116">
        <f t="shared" si="541"/>
        <v>6</v>
      </c>
      <c r="FN1132" s="116" t="str">
        <f t="shared" si="532"/>
        <v>金币</v>
      </c>
      <c r="FO1132" s="116">
        <f t="shared" si="533"/>
        <v>6000</v>
      </c>
      <c r="FP1132" s="116" t="str">
        <f t="shared" si="534"/>
        <v>专属强化石1</v>
      </c>
      <c r="FQ1132" s="116">
        <f t="shared" si="535"/>
        <v>6</v>
      </c>
      <c r="FR1132" s="116" t="str">
        <f t="shared" si="536"/>
        <v/>
      </c>
      <c r="FS1132" s="116" t="str">
        <f t="shared" si="537"/>
        <v/>
      </c>
      <c r="FT1132" s="116">
        <f t="shared" si="542"/>
        <v>0.11</v>
      </c>
      <c r="FU1132" s="116">
        <f t="shared" si="543"/>
        <v>1</v>
      </c>
      <c r="FV1132" s="116">
        <f t="shared" si="544"/>
        <v>14</v>
      </c>
      <c r="FW1132" s="116">
        <f t="shared" si="545"/>
        <v>0</v>
      </c>
      <c r="FX1132" s="116">
        <f t="shared" si="546"/>
        <v>1</v>
      </c>
      <c r="FY1132" s="116">
        <f t="shared" si="547"/>
        <v>3</v>
      </c>
      <c r="FZ1132" s="116">
        <f t="shared" si="548"/>
        <v>5.5300000000000002E-2</v>
      </c>
      <c r="GA1132" s="116">
        <f t="shared" si="549"/>
        <v>1</v>
      </c>
      <c r="GB1132" s="116">
        <f t="shared" si="550"/>
        <v>6</v>
      </c>
      <c r="GC1132" s="116">
        <f t="shared" si="551"/>
        <v>0.22140000000000001</v>
      </c>
      <c r="GD1132" s="116">
        <f t="shared" si="552"/>
        <v>1</v>
      </c>
      <c r="GE1132" s="116">
        <f t="shared" si="553"/>
        <v>14</v>
      </c>
    </row>
    <row r="1133" spans="164:187" ht="16.5" x14ac:dyDescent="0.2">
      <c r="FH1133" s="116">
        <v>1128</v>
      </c>
      <c r="FI1133" s="116">
        <f t="shared" si="538"/>
        <v>7</v>
      </c>
      <c r="FJ1133" s="116">
        <f t="shared" si="531"/>
        <v>15</v>
      </c>
      <c r="FK1133" s="116" t="str">
        <f t="shared" si="539"/>
        <v>高顺专属武器-魂珠-1 7级</v>
      </c>
      <c r="FL1133" s="116">
        <f t="shared" si="540"/>
        <v>1</v>
      </c>
      <c r="FM1133" s="116">
        <f t="shared" si="541"/>
        <v>7</v>
      </c>
      <c r="FN1133" s="116" t="str">
        <f t="shared" si="532"/>
        <v>金币</v>
      </c>
      <c r="FO1133" s="116">
        <f t="shared" si="533"/>
        <v>7000</v>
      </c>
      <c r="FP1133" s="116" t="str">
        <f t="shared" si="534"/>
        <v>专属强化石1</v>
      </c>
      <c r="FQ1133" s="116">
        <f t="shared" si="535"/>
        <v>7</v>
      </c>
      <c r="FR1133" s="116" t="str">
        <f t="shared" si="536"/>
        <v/>
      </c>
      <c r="FS1133" s="116" t="str">
        <f t="shared" si="537"/>
        <v/>
      </c>
      <c r="FT1133" s="116">
        <f t="shared" si="542"/>
        <v>0.08</v>
      </c>
      <c r="FU1133" s="116">
        <f t="shared" si="543"/>
        <v>1</v>
      </c>
      <c r="FV1133" s="116">
        <f t="shared" si="544"/>
        <v>19</v>
      </c>
      <c r="FW1133" s="116">
        <f t="shared" si="545"/>
        <v>0</v>
      </c>
      <c r="FX1133" s="116">
        <f t="shared" si="546"/>
        <v>1</v>
      </c>
      <c r="FY1133" s="116">
        <f t="shared" si="547"/>
        <v>4</v>
      </c>
      <c r="FZ1133" s="116">
        <f t="shared" si="548"/>
        <v>0.04</v>
      </c>
      <c r="GA1133" s="116">
        <f t="shared" si="549"/>
        <v>1</v>
      </c>
      <c r="GB1133" s="116">
        <f t="shared" si="550"/>
        <v>9</v>
      </c>
      <c r="GC1133" s="116">
        <f t="shared" si="551"/>
        <v>0.15989999999999999</v>
      </c>
      <c r="GD1133" s="116">
        <f t="shared" si="552"/>
        <v>1</v>
      </c>
      <c r="GE1133" s="116">
        <f t="shared" si="553"/>
        <v>19</v>
      </c>
    </row>
    <row r="1134" spans="164:187" ht="16.5" x14ac:dyDescent="0.2">
      <c r="FH1134" s="116">
        <v>1129</v>
      </c>
      <c r="FI1134" s="116">
        <f t="shared" si="538"/>
        <v>8</v>
      </c>
      <c r="FJ1134" s="116">
        <f t="shared" si="531"/>
        <v>15</v>
      </c>
      <c r="FK1134" s="116" t="str">
        <f t="shared" si="539"/>
        <v>高顺专属武器-魂珠-1 8级</v>
      </c>
      <c r="FL1134" s="116">
        <f t="shared" si="540"/>
        <v>1</v>
      </c>
      <c r="FM1134" s="116">
        <f t="shared" si="541"/>
        <v>8</v>
      </c>
      <c r="FN1134" s="116" t="str">
        <f t="shared" si="532"/>
        <v>金币</v>
      </c>
      <c r="FO1134" s="116">
        <f t="shared" si="533"/>
        <v>8000</v>
      </c>
      <c r="FP1134" s="116" t="str">
        <f t="shared" si="534"/>
        <v>专属强化石1</v>
      </c>
      <c r="FQ1134" s="116">
        <f t="shared" si="535"/>
        <v>8</v>
      </c>
      <c r="FR1134" s="116" t="str">
        <f t="shared" si="536"/>
        <v/>
      </c>
      <c r="FS1134" s="116" t="str">
        <f t="shared" si="537"/>
        <v/>
      </c>
      <c r="FT1134" s="116">
        <f t="shared" si="542"/>
        <v>0.06</v>
      </c>
      <c r="FU1134" s="116">
        <f t="shared" si="543"/>
        <v>1</v>
      </c>
      <c r="FV1134" s="116">
        <f t="shared" si="544"/>
        <v>27</v>
      </c>
      <c r="FW1134" s="116">
        <f t="shared" si="545"/>
        <v>0</v>
      </c>
      <c r="FX1134" s="116">
        <f t="shared" si="546"/>
        <v>1</v>
      </c>
      <c r="FY1134" s="116">
        <f t="shared" si="547"/>
        <v>6</v>
      </c>
      <c r="FZ1134" s="116">
        <f t="shared" si="548"/>
        <v>2.8199999999999999E-2</v>
      </c>
      <c r="GA1134" s="116">
        <f t="shared" si="549"/>
        <v>1</v>
      </c>
      <c r="GB1134" s="116">
        <f t="shared" si="550"/>
        <v>12</v>
      </c>
      <c r="GC1134" s="116">
        <f t="shared" si="551"/>
        <v>0.1128</v>
      </c>
      <c r="GD1134" s="116">
        <f t="shared" si="552"/>
        <v>1</v>
      </c>
      <c r="GE1134" s="116">
        <f t="shared" si="553"/>
        <v>27</v>
      </c>
    </row>
    <row r="1135" spans="164:187" ht="16.5" x14ac:dyDescent="0.2">
      <c r="FH1135" s="116">
        <v>1130</v>
      </c>
      <c r="FI1135" s="116">
        <f t="shared" si="538"/>
        <v>9</v>
      </c>
      <c r="FJ1135" s="116">
        <f t="shared" si="531"/>
        <v>15</v>
      </c>
      <c r="FK1135" s="116" t="str">
        <f t="shared" si="539"/>
        <v>高顺专属武器-魂珠-1 9级</v>
      </c>
      <c r="FL1135" s="116">
        <f t="shared" si="540"/>
        <v>1</v>
      </c>
      <c r="FM1135" s="116">
        <f t="shared" si="541"/>
        <v>9</v>
      </c>
      <c r="FN1135" s="116" t="str">
        <f t="shared" si="532"/>
        <v>金币</v>
      </c>
      <c r="FO1135" s="116">
        <f t="shared" si="533"/>
        <v>9000</v>
      </c>
      <c r="FP1135" s="116" t="str">
        <f t="shared" si="534"/>
        <v>专属强化石1</v>
      </c>
      <c r="FQ1135" s="116">
        <f t="shared" si="535"/>
        <v>10</v>
      </c>
      <c r="FR1135" s="116" t="str">
        <f t="shared" si="536"/>
        <v/>
      </c>
      <c r="FS1135" s="116" t="str">
        <f t="shared" si="537"/>
        <v/>
      </c>
      <c r="FT1135" s="116">
        <f t="shared" si="542"/>
        <v>0.04</v>
      </c>
      <c r="FU1135" s="116">
        <f t="shared" si="543"/>
        <v>1</v>
      </c>
      <c r="FV1135" s="116">
        <f t="shared" si="544"/>
        <v>34</v>
      </c>
      <c r="FW1135" s="116">
        <f t="shared" si="545"/>
        <v>0</v>
      </c>
      <c r="FX1135" s="116">
        <f t="shared" si="546"/>
        <v>1</v>
      </c>
      <c r="FY1135" s="116">
        <f t="shared" si="547"/>
        <v>8</v>
      </c>
      <c r="FZ1135" s="116">
        <f t="shared" si="548"/>
        <v>2.18E-2</v>
      </c>
      <c r="GA1135" s="116">
        <f t="shared" si="549"/>
        <v>1</v>
      </c>
      <c r="GB1135" s="116">
        <f t="shared" si="550"/>
        <v>16</v>
      </c>
      <c r="GC1135" s="116">
        <f t="shared" si="551"/>
        <v>8.72E-2</v>
      </c>
      <c r="GD1135" s="116">
        <f t="shared" si="552"/>
        <v>1</v>
      </c>
      <c r="GE1135" s="116">
        <f t="shared" si="553"/>
        <v>34</v>
      </c>
    </row>
    <row r="1136" spans="164:187" ht="16.5" x14ac:dyDescent="0.2">
      <c r="FH1136" s="116">
        <v>1131</v>
      </c>
      <c r="FI1136" s="116">
        <f t="shared" si="538"/>
        <v>0</v>
      </c>
      <c r="FJ1136" s="116">
        <f t="shared" si="531"/>
        <v>15</v>
      </c>
      <c r="FK1136" s="116" t="str">
        <f t="shared" si="539"/>
        <v>高顺专属武器-魂珠-2 0级</v>
      </c>
      <c r="FL1136" s="116">
        <f t="shared" si="540"/>
        <v>2</v>
      </c>
      <c r="FM1136" s="116">
        <f t="shared" si="541"/>
        <v>0</v>
      </c>
      <c r="FN1136" s="116" t="str">
        <f t="shared" si="532"/>
        <v/>
      </c>
      <c r="FO1136" s="116" t="str">
        <f t="shared" si="533"/>
        <v/>
      </c>
      <c r="FP1136" s="116" t="str">
        <f t="shared" si="534"/>
        <v/>
      </c>
      <c r="FQ1136" s="116" t="str">
        <f t="shared" si="535"/>
        <v/>
      </c>
      <c r="FR1136" s="116" t="str">
        <f t="shared" si="536"/>
        <v/>
      </c>
      <c r="FS1136" s="116" t="str">
        <f t="shared" si="537"/>
        <v/>
      </c>
      <c r="FT1136" s="116" t="str">
        <f t="shared" si="542"/>
        <v/>
      </c>
      <c r="FU1136" s="116" t="str">
        <f t="shared" si="543"/>
        <v/>
      </c>
      <c r="FV1136" s="116" t="str">
        <f t="shared" si="544"/>
        <v/>
      </c>
      <c r="FW1136" s="116" t="str">
        <f t="shared" si="545"/>
        <v/>
      </c>
      <c r="FX1136" s="116" t="str">
        <f t="shared" si="546"/>
        <v/>
      </c>
      <c r="FY1136" s="116" t="str">
        <f t="shared" si="547"/>
        <v/>
      </c>
      <c r="FZ1136" s="116" t="str">
        <f t="shared" si="548"/>
        <v/>
      </c>
      <c r="GA1136" s="116" t="str">
        <f t="shared" si="549"/>
        <v/>
      </c>
      <c r="GB1136" s="116" t="str">
        <f t="shared" si="550"/>
        <v/>
      </c>
      <c r="GC1136" s="116" t="str">
        <f t="shared" si="551"/>
        <v/>
      </c>
      <c r="GD1136" s="116" t="str">
        <f t="shared" si="552"/>
        <v/>
      </c>
      <c r="GE1136" s="116" t="str">
        <f t="shared" si="553"/>
        <v/>
      </c>
    </row>
    <row r="1137" spans="164:187" ht="16.5" x14ac:dyDescent="0.2">
      <c r="FH1137" s="116">
        <v>1132</v>
      </c>
      <c r="FI1137" s="116">
        <f t="shared" si="538"/>
        <v>10</v>
      </c>
      <c r="FJ1137" s="116">
        <f t="shared" si="531"/>
        <v>15</v>
      </c>
      <c r="FK1137" s="116" t="str">
        <f t="shared" si="539"/>
        <v>高顺专属武器-魂珠-2 1级</v>
      </c>
      <c r="FL1137" s="116">
        <f t="shared" si="540"/>
        <v>2</v>
      </c>
      <c r="FM1137" s="116">
        <f t="shared" si="541"/>
        <v>1</v>
      </c>
      <c r="FN1137" s="116" t="str">
        <f t="shared" si="532"/>
        <v>金币</v>
      </c>
      <c r="FO1137" s="116">
        <f t="shared" si="533"/>
        <v>2000</v>
      </c>
      <c r="FP1137" s="116" t="str">
        <f t="shared" si="534"/>
        <v>专属强化石1</v>
      </c>
      <c r="FQ1137" s="116">
        <f t="shared" si="535"/>
        <v>3</v>
      </c>
      <c r="FR1137" s="116" t="str">
        <f t="shared" si="536"/>
        <v>专属强化石2</v>
      </c>
      <c r="FS1137" s="116">
        <f t="shared" si="537"/>
        <v>1</v>
      </c>
      <c r="FT1137" s="116">
        <f t="shared" si="542"/>
        <v>0.28999999999999998</v>
      </c>
      <c r="FU1137" s="116">
        <f t="shared" si="543"/>
        <v>1</v>
      </c>
      <c r="FV1137" s="116">
        <f t="shared" si="544"/>
        <v>5</v>
      </c>
      <c r="FW1137" s="116">
        <f t="shared" si="545"/>
        <v>0</v>
      </c>
      <c r="FX1137" s="116">
        <f t="shared" si="546"/>
        <v>1</v>
      </c>
      <c r="FY1137" s="116">
        <f t="shared" si="547"/>
        <v>1</v>
      </c>
      <c r="FZ1137" s="116">
        <f t="shared" si="548"/>
        <v>0.14480000000000001</v>
      </c>
      <c r="GA1137" s="116">
        <f t="shared" si="549"/>
        <v>1</v>
      </c>
      <c r="GB1137" s="116">
        <f t="shared" si="550"/>
        <v>2</v>
      </c>
      <c r="GC1137" s="116">
        <f t="shared" si="551"/>
        <v>0.57920000000000005</v>
      </c>
      <c r="GD1137" s="116">
        <f t="shared" si="552"/>
        <v>1</v>
      </c>
      <c r="GE1137" s="116">
        <f t="shared" si="553"/>
        <v>5</v>
      </c>
    </row>
    <row r="1138" spans="164:187" ht="16.5" x14ac:dyDescent="0.2">
      <c r="FH1138" s="116">
        <v>1133</v>
      </c>
      <c r="FI1138" s="116">
        <f t="shared" si="538"/>
        <v>11</v>
      </c>
      <c r="FJ1138" s="116">
        <f t="shared" si="531"/>
        <v>15</v>
      </c>
      <c r="FK1138" s="116" t="str">
        <f t="shared" si="539"/>
        <v>高顺专属武器-魂珠-2 2级</v>
      </c>
      <c r="FL1138" s="116">
        <f t="shared" si="540"/>
        <v>2</v>
      </c>
      <c r="FM1138" s="116">
        <f t="shared" si="541"/>
        <v>2</v>
      </c>
      <c r="FN1138" s="116" t="str">
        <f t="shared" si="532"/>
        <v>金币</v>
      </c>
      <c r="FO1138" s="116">
        <f t="shared" si="533"/>
        <v>3000</v>
      </c>
      <c r="FP1138" s="116" t="str">
        <f t="shared" si="534"/>
        <v>专属强化石1</v>
      </c>
      <c r="FQ1138" s="116">
        <f t="shared" si="535"/>
        <v>3</v>
      </c>
      <c r="FR1138" s="116" t="str">
        <f t="shared" si="536"/>
        <v>专属强化石2</v>
      </c>
      <c r="FS1138" s="116">
        <f t="shared" si="537"/>
        <v>1</v>
      </c>
      <c r="FT1138" s="116">
        <f t="shared" si="542"/>
        <v>0.14000000000000001</v>
      </c>
      <c r="FU1138" s="116">
        <f t="shared" si="543"/>
        <v>1</v>
      </c>
      <c r="FV1138" s="116">
        <f t="shared" si="544"/>
        <v>10</v>
      </c>
      <c r="FW1138" s="116">
        <f t="shared" si="545"/>
        <v>0</v>
      </c>
      <c r="FX1138" s="116">
        <f t="shared" si="546"/>
        <v>1</v>
      </c>
      <c r="FY1138" s="116">
        <f t="shared" si="547"/>
        <v>2</v>
      </c>
      <c r="FZ1138" s="116">
        <f t="shared" si="548"/>
        <v>7.2400000000000006E-2</v>
      </c>
      <c r="GA1138" s="116">
        <f t="shared" si="549"/>
        <v>1</v>
      </c>
      <c r="GB1138" s="116">
        <f t="shared" si="550"/>
        <v>5</v>
      </c>
      <c r="GC1138" s="116">
        <f t="shared" si="551"/>
        <v>0.28960000000000002</v>
      </c>
      <c r="GD1138" s="116">
        <f t="shared" si="552"/>
        <v>1</v>
      </c>
      <c r="GE1138" s="116">
        <f t="shared" si="553"/>
        <v>10</v>
      </c>
    </row>
    <row r="1139" spans="164:187" ht="16.5" x14ac:dyDescent="0.2">
      <c r="FH1139" s="116">
        <v>1134</v>
      </c>
      <c r="FI1139" s="116">
        <f t="shared" si="538"/>
        <v>12</v>
      </c>
      <c r="FJ1139" s="116">
        <f t="shared" si="531"/>
        <v>15</v>
      </c>
      <c r="FK1139" s="116" t="str">
        <f t="shared" si="539"/>
        <v>高顺专属武器-魂珠-2 3级</v>
      </c>
      <c r="FL1139" s="116">
        <f t="shared" si="540"/>
        <v>2</v>
      </c>
      <c r="FM1139" s="116">
        <f t="shared" si="541"/>
        <v>3</v>
      </c>
      <c r="FN1139" s="116" t="str">
        <f t="shared" si="532"/>
        <v>金币</v>
      </c>
      <c r="FO1139" s="116">
        <f t="shared" si="533"/>
        <v>4000</v>
      </c>
      <c r="FP1139" s="116" t="str">
        <f t="shared" si="534"/>
        <v>专属强化石1</v>
      </c>
      <c r="FQ1139" s="116">
        <f t="shared" si="535"/>
        <v>6</v>
      </c>
      <c r="FR1139" s="116" t="str">
        <f t="shared" si="536"/>
        <v>专属强化石2</v>
      </c>
      <c r="FS1139" s="116">
        <f t="shared" si="537"/>
        <v>2</v>
      </c>
      <c r="FT1139" s="116">
        <f t="shared" si="542"/>
        <v>0.19</v>
      </c>
      <c r="FU1139" s="116">
        <f t="shared" si="543"/>
        <v>1</v>
      </c>
      <c r="FV1139" s="116">
        <f t="shared" si="544"/>
        <v>8</v>
      </c>
      <c r="FW1139" s="116">
        <f t="shared" si="545"/>
        <v>0</v>
      </c>
      <c r="FX1139" s="116">
        <f t="shared" si="546"/>
        <v>1</v>
      </c>
      <c r="FY1139" s="116">
        <f t="shared" si="547"/>
        <v>2</v>
      </c>
      <c r="FZ1139" s="116">
        <f t="shared" si="548"/>
        <v>9.6500000000000002E-2</v>
      </c>
      <c r="GA1139" s="116">
        <f t="shared" si="549"/>
        <v>1</v>
      </c>
      <c r="GB1139" s="116">
        <f t="shared" si="550"/>
        <v>4</v>
      </c>
      <c r="GC1139" s="116">
        <f t="shared" si="551"/>
        <v>0.3861</v>
      </c>
      <c r="GD1139" s="116">
        <f t="shared" si="552"/>
        <v>1</v>
      </c>
      <c r="GE1139" s="116">
        <f t="shared" si="553"/>
        <v>8</v>
      </c>
    </row>
    <row r="1140" spans="164:187" ht="16.5" x14ac:dyDescent="0.2">
      <c r="FH1140" s="116">
        <v>1135</v>
      </c>
      <c r="FI1140" s="116">
        <f t="shared" si="538"/>
        <v>13</v>
      </c>
      <c r="FJ1140" s="116">
        <f t="shared" si="531"/>
        <v>15</v>
      </c>
      <c r="FK1140" s="116" t="str">
        <f t="shared" si="539"/>
        <v>高顺专属武器-魂珠-2 4级</v>
      </c>
      <c r="FL1140" s="116">
        <f t="shared" si="540"/>
        <v>2</v>
      </c>
      <c r="FM1140" s="116">
        <f t="shared" si="541"/>
        <v>4</v>
      </c>
      <c r="FN1140" s="116" t="str">
        <f t="shared" si="532"/>
        <v>金币</v>
      </c>
      <c r="FO1140" s="116">
        <f t="shared" si="533"/>
        <v>5000</v>
      </c>
      <c r="FP1140" s="116" t="str">
        <f t="shared" si="534"/>
        <v>专属强化石1</v>
      </c>
      <c r="FQ1140" s="116">
        <f t="shared" si="535"/>
        <v>6</v>
      </c>
      <c r="FR1140" s="116" t="str">
        <f t="shared" si="536"/>
        <v>专属强化石2</v>
      </c>
      <c r="FS1140" s="116">
        <f t="shared" si="537"/>
        <v>2</v>
      </c>
      <c r="FT1140" s="116">
        <f t="shared" si="542"/>
        <v>0.12</v>
      </c>
      <c r="FU1140" s="116">
        <f t="shared" si="543"/>
        <v>1</v>
      </c>
      <c r="FV1140" s="116">
        <f t="shared" si="544"/>
        <v>13</v>
      </c>
      <c r="FW1140" s="116">
        <f t="shared" si="545"/>
        <v>0</v>
      </c>
      <c r="FX1140" s="116">
        <f t="shared" si="546"/>
        <v>1</v>
      </c>
      <c r="FY1140" s="116">
        <f t="shared" si="547"/>
        <v>3</v>
      </c>
      <c r="FZ1140" s="116">
        <f t="shared" si="548"/>
        <v>5.79E-2</v>
      </c>
      <c r="GA1140" s="116">
        <f t="shared" si="549"/>
        <v>1</v>
      </c>
      <c r="GB1140" s="116">
        <f t="shared" si="550"/>
        <v>6</v>
      </c>
      <c r="GC1140" s="116">
        <f t="shared" si="551"/>
        <v>0.23169999999999999</v>
      </c>
      <c r="GD1140" s="116">
        <f t="shared" si="552"/>
        <v>1</v>
      </c>
      <c r="GE1140" s="116">
        <f t="shared" si="553"/>
        <v>13</v>
      </c>
    </row>
    <row r="1141" spans="164:187" ht="16.5" x14ac:dyDescent="0.2">
      <c r="FH1141" s="116">
        <v>1136</v>
      </c>
      <c r="FI1141" s="116">
        <f t="shared" si="538"/>
        <v>14</v>
      </c>
      <c r="FJ1141" s="116">
        <f t="shared" si="531"/>
        <v>15</v>
      </c>
      <c r="FK1141" s="116" t="str">
        <f t="shared" si="539"/>
        <v>高顺专属武器-魂珠-2 5级</v>
      </c>
      <c r="FL1141" s="116">
        <f t="shared" si="540"/>
        <v>2</v>
      </c>
      <c r="FM1141" s="116">
        <f t="shared" si="541"/>
        <v>5</v>
      </c>
      <c r="FN1141" s="116" t="str">
        <f t="shared" si="532"/>
        <v>金币</v>
      </c>
      <c r="FO1141" s="116">
        <f t="shared" si="533"/>
        <v>6000</v>
      </c>
      <c r="FP1141" s="116" t="str">
        <f t="shared" si="534"/>
        <v>专属强化石1</v>
      </c>
      <c r="FQ1141" s="116">
        <f t="shared" si="535"/>
        <v>9</v>
      </c>
      <c r="FR1141" s="116" t="str">
        <f t="shared" si="536"/>
        <v>专属强化石2</v>
      </c>
      <c r="FS1141" s="116">
        <f t="shared" si="537"/>
        <v>3</v>
      </c>
      <c r="FT1141" s="116">
        <f t="shared" si="542"/>
        <v>0.11</v>
      </c>
      <c r="FU1141" s="116">
        <f t="shared" si="543"/>
        <v>1</v>
      </c>
      <c r="FV1141" s="116">
        <f t="shared" si="544"/>
        <v>14</v>
      </c>
      <c r="FW1141" s="116">
        <f t="shared" si="545"/>
        <v>0</v>
      </c>
      <c r="FX1141" s="116">
        <f t="shared" si="546"/>
        <v>1</v>
      </c>
      <c r="FY1141" s="116">
        <f t="shared" si="547"/>
        <v>3</v>
      </c>
      <c r="FZ1141" s="116">
        <f t="shared" si="548"/>
        <v>5.4300000000000001E-2</v>
      </c>
      <c r="GA1141" s="116">
        <f t="shared" si="549"/>
        <v>1</v>
      </c>
      <c r="GB1141" s="116">
        <f t="shared" si="550"/>
        <v>6</v>
      </c>
      <c r="GC1141" s="116">
        <f t="shared" si="551"/>
        <v>0.2172</v>
      </c>
      <c r="GD1141" s="116">
        <f t="shared" si="552"/>
        <v>1</v>
      </c>
      <c r="GE1141" s="116">
        <f t="shared" si="553"/>
        <v>14</v>
      </c>
    </row>
    <row r="1142" spans="164:187" ht="16.5" x14ac:dyDescent="0.2">
      <c r="FH1142" s="116">
        <v>1137</v>
      </c>
      <c r="FI1142" s="116">
        <f t="shared" si="538"/>
        <v>15</v>
      </c>
      <c r="FJ1142" s="116">
        <f t="shared" si="531"/>
        <v>15</v>
      </c>
      <c r="FK1142" s="116" t="str">
        <f t="shared" si="539"/>
        <v>高顺专属武器-魂珠-2 6级</v>
      </c>
      <c r="FL1142" s="116">
        <f t="shared" si="540"/>
        <v>2</v>
      </c>
      <c r="FM1142" s="116">
        <f t="shared" si="541"/>
        <v>6</v>
      </c>
      <c r="FN1142" s="116" t="str">
        <f t="shared" si="532"/>
        <v>金币</v>
      </c>
      <c r="FO1142" s="116">
        <f t="shared" si="533"/>
        <v>7000</v>
      </c>
      <c r="FP1142" s="116" t="str">
        <f t="shared" si="534"/>
        <v>专属强化石1</v>
      </c>
      <c r="FQ1142" s="116">
        <f t="shared" si="535"/>
        <v>12</v>
      </c>
      <c r="FR1142" s="116" t="str">
        <f t="shared" si="536"/>
        <v>专属强化石2</v>
      </c>
      <c r="FS1142" s="116">
        <f t="shared" si="537"/>
        <v>4</v>
      </c>
      <c r="FT1142" s="116">
        <f t="shared" si="542"/>
        <v>0.09</v>
      </c>
      <c r="FU1142" s="116">
        <f t="shared" si="543"/>
        <v>1</v>
      </c>
      <c r="FV1142" s="116">
        <f t="shared" si="544"/>
        <v>17</v>
      </c>
      <c r="FW1142" s="116">
        <f t="shared" si="545"/>
        <v>0</v>
      </c>
      <c r="FX1142" s="116">
        <f t="shared" si="546"/>
        <v>1</v>
      </c>
      <c r="FY1142" s="116">
        <f t="shared" si="547"/>
        <v>4</v>
      </c>
      <c r="FZ1142" s="116">
        <f t="shared" si="548"/>
        <v>4.4600000000000001E-2</v>
      </c>
      <c r="GA1142" s="116">
        <f t="shared" si="549"/>
        <v>1</v>
      </c>
      <c r="GB1142" s="116">
        <f t="shared" si="550"/>
        <v>8</v>
      </c>
      <c r="GC1142" s="116">
        <f t="shared" si="551"/>
        <v>0.1782</v>
      </c>
      <c r="GD1142" s="116">
        <f t="shared" si="552"/>
        <v>1</v>
      </c>
      <c r="GE1142" s="116">
        <f t="shared" si="553"/>
        <v>17</v>
      </c>
    </row>
    <row r="1143" spans="164:187" ht="16.5" x14ac:dyDescent="0.2">
      <c r="FH1143" s="116">
        <v>1138</v>
      </c>
      <c r="FI1143" s="116">
        <f t="shared" si="538"/>
        <v>16</v>
      </c>
      <c r="FJ1143" s="116">
        <f t="shared" si="531"/>
        <v>15</v>
      </c>
      <c r="FK1143" s="116" t="str">
        <f t="shared" si="539"/>
        <v>高顺专属武器-魂珠-2 7级</v>
      </c>
      <c r="FL1143" s="116">
        <f t="shared" si="540"/>
        <v>2</v>
      </c>
      <c r="FM1143" s="116">
        <f t="shared" si="541"/>
        <v>7</v>
      </c>
      <c r="FN1143" s="116" t="str">
        <f t="shared" si="532"/>
        <v>金币</v>
      </c>
      <c r="FO1143" s="116">
        <f t="shared" si="533"/>
        <v>8000</v>
      </c>
      <c r="FP1143" s="116" t="str">
        <f t="shared" si="534"/>
        <v>专属强化石1</v>
      </c>
      <c r="FQ1143" s="116">
        <f t="shared" si="535"/>
        <v>15</v>
      </c>
      <c r="FR1143" s="116" t="str">
        <f t="shared" si="536"/>
        <v>专属强化石2</v>
      </c>
      <c r="FS1143" s="116">
        <f t="shared" si="537"/>
        <v>5</v>
      </c>
      <c r="FT1143" s="116">
        <f t="shared" si="542"/>
        <v>7.0000000000000007E-2</v>
      </c>
      <c r="FU1143" s="116">
        <f t="shared" si="543"/>
        <v>1</v>
      </c>
      <c r="FV1143" s="116">
        <f t="shared" si="544"/>
        <v>22</v>
      </c>
      <c r="FW1143" s="116">
        <f t="shared" si="545"/>
        <v>0</v>
      </c>
      <c r="FX1143" s="116">
        <f t="shared" si="546"/>
        <v>1</v>
      </c>
      <c r="FY1143" s="116">
        <f t="shared" si="547"/>
        <v>5</v>
      </c>
      <c r="FZ1143" s="116">
        <f t="shared" si="548"/>
        <v>3.4500000000000003E-2</v>
      </c>
      <c r="GA1143" s="116">
        <f t="shared" si="549"/>
        <v>1</v>
      </c>
      <c r="GB1143" s="116">
        <f t="shared" si="550"/>
        <v>10</v>
      </c>
      <c r="GC1143" s="116">
        <f t="shared" si="551"/>
        <v>0.13789999999999999</v>
      </c>
      <c r="GD1143" s="116">
        <f t="shared" si="552"/>
        <v>1</v>
      </c>
      <c r="GE1143" s="116">
        <f t="shared" si="553"/>
        <v>22</v>
      </c>
    </row>
    <row r="1144" spans="164:187" ht="16.5" x14ac:dyDescent="0.2">
      <c r="FH1144" s="116">
        <v>1139</v>
      </c>
      <c r="FI1144" s="116">
        <f t="shared" si="538"/>
        <v>17</v>
      </c>
      <c r="FJ1144" s="116">
        <f t="shared" si="531"/>
        <v>15</v>
      </c>
      <c r="FK1144" s="116" t="str">
        <f t="shared" si="539"/>
        <v>高顺专属武器-魂珠-2 8级</v>
      </c>
      <c r="FL1144" s="116">
        <f t="shared" si="540"/>
        <v>2</v>
      </c>
      <c r="FM1144" s="116">
        <f t="shared" si="541"/>
        <v>8</v>
      </c>
      <c r="FN1144" s="116" t="str">
        <f t="shared" si="532"/>
        <v>金币</v>
      </c>
      <c r="FO1144" s="116">
        <f t="shared" si="533"/>
        <v>9000</v>
      </c>
      <c r="FP1144" s="116" t="str">
        <f t="shared" si="534"/>
        <v>专属强化石1</v>
      </c>
      <c r="FQ1144" s="116">
        <f t="shared" si="535"/>
        <v>18</v>
      </c>
      <c r="FR1144" s="116" t="str">
        <f t="shared" si="536"/>
        <v>专属强化石2</v>
      </c>
      <c r="FS1144" s="116">
        <f t="shared" si="537"/>
        <v>6</v>
      </c>
      <c r="FT1144" s="116">
        <f t="shared" si="542"/>
        <v>0.05</v>
      </c>
      <c r="FU1144" s="116">
        <f t="shared" si="543"/>
        <v>1</v>
      </c>
      <c r="FV1144" s="116">
        <f t="shared" si="544"/>
        <v>29</v>
      </c>
      <c r="FW1144" s="116">
        <f t="shared" si="545"/>
        <v>0</v>
      </c>
      <c r="FX1144" s="116">
        <f t="shared" si="546"/>
        <v>1</v>
      </c>
      <c r="FY1144" s="116">
        <f t="shared" si="547"/>
        <v>7</v>
      </c>
      <c r="FZ1144" s="116">
        <f t="shared" si="548"/>
        <v>2.5600000000000001E-2</v>
      </c>
      <c r="GA1144" s="116">
        <f t="shared" si="549"/>
        <v>1</v>
      </c>
      <c r="GB1144" s="116">
        <f t="shared" si="550"/>
        <v>14</v>
      </c>
      <c r="GC1144" s="116">
        <f t="shared" si="551"/>
        <v>0.1022</v>
      </c>
      <c r="GD1144" s="116">
        <f t="shared" si="552"/>
        <v>1</v>
      </c>
      <c r="GE1144" s="116">
        <f t="shared" si="553"/>
        <v>29</v>
      </c>
    </row>
    <row r="1145" spans="164:187" ht="16.5" x14ac:dyDescent="0.2">
      <c r="FH1145" s="116">
        <v>1140</v>
      </c>
      <c r="FI1145" s="116">
        <f t="shared" si="538"/>
        <v>18</v>
      </c>
      <c r="FJ1145" s="116">
        <f t="shared" si="531"/>
        <v>15</v>
      </c>
      <c r="FK1145" s="116" t="str">
        <f t="shared" si="539"/>
        <v>高顺专属武器-魂珠-2 9级</v>
      </c>
      <c r="FL1145" s="116">
        <f t="shared" si="540"/>
        <v>2</v>
      </c>
      <c r="FM1145" s="116">
        <f t="shared" si="541"/>
        <v>9</v>
      </c>
      <c r="FN1145" s="116" t="str">
        <f t="shared" si="532"/>
        <v>金币</v>
      </c>
      <c r="FO1145" s="116">
        <f t="shared" si="533"/>
        <v>10000</v>
      </c>
      <c r="FP1145" s="116" t="str">
        <f t="shared" si="534"/>
        <v>专属强化石1</v>
      </c>
      <c r="FQ1145" s="116">
        <f t="shared" si="535"/>
        <v>24</v>
      </c>
      <c r="FR1145" s="116" t="str">
        <f t="shared" si="536"/>
        <v>专属强化石2</v>
      </c>
      <c r="FS1145" s="116">
        <f t="shared" si="537"/>
        <v>8</v>
      </c>
      <c r="FT1145" s="116">
        <f t="shared" si="542"/>
        <v>0.04</v>
      </c>
      <c r="FU1145" s="116">
        <f t="shared" si="543"/>
        <v>1</v>
      </c>
      <c r="FV1145" s="116">
        <f t="shared" si="544"/>
        <v>36</v>
      </c>
      <c r="FW1145" s="116">
        <f t="shared" si="545"/>
        <v>0</v>
      </c>
      <c r="FX1145" s="116">
        <f t="shared" si="546"/>
        <v>1</v>
      </c>
      <c r="FY1145" s="116">
        <f t="shared" si="547"/>
        <v>8</v>
      </c>
      <c r="FZ1145" s="116">
        <f t="shared" si="548"/>
        <v>2.1100000000000001E-2</v>
      </c>
      <c r="GA1145" s="116">
        <f t="shared" si="549"/>
        <v>1</v>
      </c>
      <c r="GB1145" s="116">
        <f t="shared" si="550"/>
        <v>17</v>
      </c>
      <c r="GC1145" s="116">
        <f t="shared" si="551"/>
        <v>8.4199999999999997E-2</v>
      </c>
      <c r="GD1145" s="116">
        <f t="shared" si="552"/>
        <v>1</v>
      </c>
      <c r="GE1145" s="116">
        <f t="shared" si="553"/>
        <v>36</v>
      </c>
    </row>
    <row r="1146" spans="164:187" ht="16.5" x14ac:dyDescent="0.2">
      <c r="FH1146" s="116">
        <v>1141</v>
      </c>
      <c r="FI1146" s="116">
        <f t="shared" si="538"/>
        <v>0</v>
      </c>
      <c r="FJ1146" s="116">
        <f t="shared" si="531"/>
        <v>15</v>
      </c>
      <c r="FK1146" s="116" t="str">
        <f t="shared" si="539"/>
        <v>高顺专属武器-魂珠-3 0级</v>
      </c>
      <c r="FL1146" s="116">
        <f t="shared" si="540"/>
        <v>3</v>
      </c>
      <c r="FM1146" s="116">
        <f t="shared" si="541"/>
        <v>0</v>
      </c>
      <c r="FN1146" s="116" t="str">
        <f t="shared" si="532"/>
        <v/>
      </c>
      <c r="FO1146" s="116" t="str">
        <f t="shared" si="533"/>
        <v/>
      </c>
      <c r="FP1146" s="116" t="str">
        <f t="shared" si="534"/>
        <v/>
      </c>
      <c r="FQ1146" s="116" t="str">
        <f t="shared" si="535"/>
        <v/>
      </c>
      <c r="FR1146" s="116" t="str">
        <f t="shared" si="536"/>
        <v/>
      </c>
      <c r="FS1146" s="116" t="str">
        <f t="shared" si="537"/>
        <v/>
      </c>
      <c r="FT1146" s="116" t="str">
        <f t="shared" si="542"/>
        <v/>
      </c>
      <c r="FU1146" s="116" t="str">
        <f t="shared" si="543"/>
        <v/>
      </c>
      <c r="FV1146" s="116" t="str">
        <f t="shared" si="544"/>
        <v/>
      </c>
      <c r="FW1146" s="116" t="str">
        <f t="shared" si="545"/>
        <v/>
      </c>
      <c r="FX1146" s="116" t="str">
        <f t="shared" si="546"/>
        <v/>
      </c>
      <c r="FY1146" s="116" t="str">
        <f t="shared" si="547"/>
        <v/>
      </c>
      <c r="FZ1146" s="116" t="str">
        <f t="shared" si="548"/>
        <v/>
      </c>
      <c r="GA1146" s="116" t="str">
        <f t="shared" si="549"/>
        <v/>
      </c>
      <c r="GB1146" s="116" t="str">
        <f t="shared" si="550"/>
        <v/>
      </c>
      <c r="GC1146" s="116" t="str">
        <f t="shared" si="551"/>
        <v/>
      </c>
      <c r="GD1146" s="116" t="str">
        <f t="shared" si="552"/>
        <v/>
      </c>
      <c r="GE1146" s="116" t="str">
        <f t="shared" si="553"/>
        <v/>
      </c>
    </row>
    <row r="1147" spans="164:187" ht="16.5" x14ac:dyDescent="0.2">
      <c r="FH1147" s="116">
        <v>1142</v>
      </c>
      <c r="FI1147" s="116">
        <f t="shared" si="538"/>
        <v>19</v>
      </c>
      <c r="FJ1147" s="116">
        <f t="shared" si="531"/>
        <v>15</v>
      </c>
      <c r="FK1147" s="116" t="str">
        <f t="shared" si="539"/>
        <v>高顺专属武器-魂珠-3 1级</v>
      </c>
      <c r="FL1147" s="116">
        <f t="shared" si="540"/>
        <v>3</v>
      </c>
      <c r="FM1147" s="116">
        <f t="shared" si="541"/>
        <v>1</v>
      </c>
      <c r="FN1147" s="116" t="str">
        <f t="shared" si="532"/>
        <v>金币</v>
      </c>
      <c r="FO1147" s="116">
        <f t="shared" si="533"/>
        <v>3000</v>
      </c>
      <c r="FP1147" s="116" t="str">
        <f t="shared" si="534"/>
        <v>专属强化石1</v>
      </c>
      <c r="FQ1147" s="116">
        <f t="shared" si="535"/>
        <v>4</v>
      </c>
      <c r="FR1147" s="116" t="str">
        <f t="shared" si="536"/>
        <v>专属强化石2</v>
      </c>
      <c r="FS1147" s="116">
        <f t="shared" si="537"/>
        <v>2</v>
      </c>
      <c r="FT1147" s="116">
        <f t="shared" si="542"/>
        <v>0.23</v>
      </c>
      <c r="FU1147" s="116">
        <f t="shared" si="543"/>
        <v>1</v>
      </c>
      <c r="FV1147" s="116">
        <f t="shared" si="544"/>
        <v>6</v>
      </c>
      <c r="FW1147" s="116">
        <f t="shared" si="545"/>
        <v>0</v>
      </c>
      <c r="FX1147" s="116">
        <f t="shared" si="546"/>
        <v>1</v>
      </c>
      <c r="FY1147" s="116">
        <f t="shared" si="547"/>
        <v>2</v>
      </c>
      <c r="FZ1147" s="116">
        <f t="shared" si="548"/>
        <v>0.1158</v>
      </c>
      <c r="GA1147" s="116">
        <f t="shared" si="549"/>
        <v>1</v>
      </c>
      <c r="GB1147" s="116">
        <f t="shared" si="550"/>
        <v>3</v>
      </c>
      <c r="GC1147" s="116">
        <f t="shared" si="551"/>
        <v>0.46329999999999999</v>
      </c>
      <c r="GD1147" s="116">
        <f t="shared" si="552"/>
        <v>1</v>
      </c>
      <c r="GE1147" s="116">
        <f t="shared" si="553"/>
        <v>6</v>
      </c>
    </row>
    <row r="1148" spans="164:187" ht="16.5" x14ac:dyDescent="0.2">
      <c r="FH1148" s="116">
        <v>1143</v>
      </c>
      <c r="FI1148" s="116">
        <f t="shared" si="538"/>
        <v>20</v>
      </c>
      <c r="FJ1148" s="116">
        <f t="shared" si="531"/>
        <v>15</v>
      </c>
      <c r="FK1148" s="116" t="str">
        <f t="shared" si="539"/>
        <v>高顺专属武器-魂珠-3 2级</v>
      </c>
      <c r="FL1148" s="116">
        <f t="shared" si="540"/>
        <v>3</v>
      </c>
      <c r="FM1148" s="116">
        <f t="shared" si="541"/>
        <v>2</v>
      </c>
      <c r="FN1148" s="116" t="str">
        <f t="shared" si="532"/>
        <v>金币</v>
      </c>
      <c r="FO1148" s="116">
        <f t="shared" si="533"/>
        <v>4000</v>
      </c>
      <c r="FP1148" s="116" t="str">
        <f t="shared" si="534"/>
        <v>专属强化石1</v>
      </c>
      <c r="FQ1148" s="116">
        <f t="shared" si="535"/>
        <v>4</v>
      </c>
      <c r="FR1148" s="116" t="str">
        <f t="shared" si="536"/>
        <v>专属强化石2</v>
      </c>
      <c r="FS1148" s="116">
        <f t="shared" si="537"/>
        <v>2</v>
      </c>
      <c r="FT1148" s="116">
        <f t="shared" si="542"/>
        <v>0.12</v>
      </c>
      <c r="FU1148" s="116">
        <f t="shared" si="543"/>
        <v>1</v>
      </c>
      <c r="FV1148" s="116">
        <f t="shared" si="544"/>
        <v>13</v>
      </c>
      <c r="FW1148" s="116">
        <f t="shared" si="545"/>
        <v>0</v>
      </c>
      <c r="FX1148" s="116">
        <f t="shared" si="546"/>
        <v>1</v>
      </c>
      <c r="FY1148" s="116">
        <f t="shared" si="547"/>
        <v>3</v>
      </c>
      <c r="FZ1148" s="116">
        <f t="shared" si="548"/>
        <v>5.79E-2</v>
      </c>
      <c r="GA1148" s="116">
        <f t="shared" si="549"/>
        <v>1</v>
      </c>
      <c r="GB1148" s="116">
        <f t="shared" si="550"/>
        <v>6</v>
      </c>
      <c r="GC1148" s="116">
        <f t="shared" si="551"/>
        <v>0.23169999999999999</v>
      </c>
      <c r="GD1148" s="116">
        <f t="shared" si="552"/>
        <v>1</v>
      </c>
      <c r="GE1148" s="116">
        <f t="shared" si="553"/>
        <v>13</v>
      </c>
    </row>
    <row r="1149" spans="164:187" ht="16.5" x14ac:dyDescent="0.2">
      <c r="FH1149" s="116">
        <v>1144</v>
      </c>
      <c r="FI1149" s="116">
        <f t="shared" si="538"/>
        <v>21</v>
      </c>
      <c r="FJ1149" s="116">
        <f t="shared" si="531"/>
        <v>15</v>
      </c>
      <c r="FK1149" s="116" t="str">
        <f t="shared" si="539"/>
        <v>高顺专属武器-魂珠-3 3级</v>
      </c>
      <c r="FL1149" s="116">
        <f t="shared" si="540"/>
        <v>3</v>
      </c>
      <c r="FM1149" s="116">
        <f t="shared" si="541"/>
        <v>3</v>
      </c>
      <c r="FN1149" s="116" t="str">
        <f t="shared" si="532"/>
        <v>金币</v>
      </c>
      <c r="FO1149" s="116">
        <f t="shared" si="533"/>
        <v>5000</v>
      </c>
      <c r="FP1149" s="116" t="str">
        <f t="shared" si="534"/>
        <v>专属强化石1</v>
      </c>
      <c r="FQ1149" s="116">
        <f t="shared" si="535"/>
        <v>6</v>
      </c>
      <c r="FR1149" s="116" t="str">
        <f t="shared" si="536"/>
        <v>专属强化石2</v>
      </c>
      <c r="FS1149" s="116">
        <f t="shared" si="537"/>
        <v>3</v>
      </c>
      <c r="FT1149" s="116">
        <f t="shared" si="542"/>
        <v>0.12</v>
      </c>
      <c r="FU1149" s="116">
        <f t="shared" si="543"/>
        <v>1</v>
      </c>
      <c r="FV1149" s="116">
        <f t="shared" si="544"/>
        <v>13</v>
      </c>
      <c r="FW1149" s="116">
        <f t="shared" si="545"/>
        <v>0</v>
      </c>
      <c r="FX1149" s="116">
        <f t="shared" si="546"/>
        <v>1</v>
      </c>
      <c r="FY1149" s="116">
        <f t="shared" si="547"/>
        <v>3</v>
      </c>
      <c r="FZ1149" s="116">
        <f t="shared" si="548"/>
        <v>5.79E-2</v>
      </c>
      <c r="GA1149" s="116">
        <f t="shared" si="549"/>
        <v>1</v>
      </c>
      <c r="GB1149" s="116">
        <f t="shared" si="550"/>
        <v>6</v>
      </c>
      <c r="GC1149" s="116">
        <f t="shared" si="551"/>
        <v>0.23169999999999999</v>
      </c>
      <c r="GD1149" s="116">
        <f t="shared" si="552"/>
        <v>1</v>
      </c>
      <c r="GE1149" s="116">
        <f t="shared" si="553"/>
        <v>13</v>
      </c>
    </row>
    <row r="1150" spans="164:187" ht="16.5" x14ac:dyDescent="0.2">
      <c r="FH1150" s="116">
        <v>1145</v>
      </c>
      <c r="FI1150" s="116">
        <f t="shared" si="538"/>
        <v>22</v>
      </c>
      <c r="FJ1150" s="116">
        <f t="shared" si="531"/>
        <v>15</v>
      </c>
      <c r="FK1150" s="116" t="str">
        <f t="shared" si="539"/>
        <v>高顺专属武器-魂珠-3 4级</v>
      </c>
      <c r="FL1150" s="116">
        <f t="shared" si="540"/>
        <v>3</v>
      </c>
      <c r="FM1150" s="116">
        <f t="shared" si="541"/>
        <v>4</v>
      </c>
      <c r="FN1150" s="116" t="str">
        <f t="shared" si="532"/>
        <v>金币</v>
      </c>
      <c r="FO1150" s="116">
        <f t="shared" si="533"/>
        <v>6000</v>
      </c>
      <c r="FP1150" s="116" t="str">
        <f t="shared" si="534"/>
        <v>专属强化石1</v>
      </c>
      <c r="FQ1150" s="116">
        <f t="shared" si="535"/>
        <v>6</v>
      </c>
      <c r="FR1150" s="116" t="str">
        <f t="shared" si="536"/>
        <v>专属强化石2</v>
      </c>
      <c r="FS1150" s="116">
        <f t="shared" si="537"/>
        <v>3</v>
      </c>
      <c r="FT1150" s="116">
        <f t="shared" si="542"/>
        <v>7.0000000000000007E-2</v>
      </c>
      <c r="FU1150" s="116">
        <f t="shared" si="543"/>
        <v>1</v>
      </c>
      <c r="FV1150" s="116">
        <f t="shared" si="544"/>
        <v>22</v>
      </c>
      <c r="FW1150" s="116">
        <f t="shared" si="545"/>
        <v>0</v>
      </c>
      <c r="FX1150" s="116">
        <f t="shared" si="546"/>
        <v>1</v>
      </c>
      <c r="FY1150" s="116">
        <f t="shared" si="547"/>
        <v>5</v>
      </c>
      <c r="FZ1150" s="116">
        <f t="shared" si="548"/>
        <v>3.4700000000000002E-2</v>
      </c>
      <c r="GA1150" s="116">
        <f t="shared" si="549"/>
        <v>1</v>
      </c>
      <c r="GB1150" s="116">
        <f t="shared" si="550"/>
        <v>10</v>
      </c>
      <c r="GC1150" s="116">
        <f t="shared" si="551"/>
        <v>0.13900000000000001</v>
      </c>
      <c r="GD1150" s="116">
        <f t="shared" si="552"/>
        <v>1</v>
      </c>
      <c r="GE1150" s="116">
        <f t="shared" si="553"/>
        <v>22</v>
      </c>
    </row>
    <row r="1151" spans="164:187" ht="16.5" x14ac:dyDescent="0.2">
      <c r="FH1151" s="116">
        <v>1146</v>
      </c>
      <c r="FI1151" s="116">
        <f t="shared" si="538"/>
        <v>23</v>
      </c>
      <c r="FJ1151" s="116">
        <f t="shared" si="531"/>
        <v>15</v>
      </c>
      <c r="FK1151" s="116" t="str">
        <f t="shared" si="539"/>
        <v>高顺专属武器-魂珠-3 5级</v>
      </c>
      <c r="FL1151" s="116">
        <f t="shared" si="540"/>
        <v>3</v>
      </c>
      <c r="FM1151" s="116">
        <f t="shared" si="541"/>
        <v>5</v>
      </c>
      <c r="FN1151" s="116" t="str">
        <f t="shared" si="532"/>
        <v>金币</v>
      </c>
      <c r="FO1151" s="116">
        <f t="shared" si="533"/>
        <v>7000</v>
      </c>
      <c r="FP1151" s="116" t="str">
        <f t="shared" si="534"/>
        <v>专属强化石1</v>
      </c>
      <c r="FQ1151" s="116">
        <f t="shared" si="535"/>
        <v>8</v>
      </c>
      <c r="FR1151" s="116" t="str">
        <f t="shared" si="536"/>
        <v>专属强化石2</v>
      </c>
      <c r="FS1151" s="116">
        <f t="shared" si="537"/>
        <v>4</v>
      </c>
      <c r="FT1151" s="116">
        <f t="shared" si="542"/>
        <v>0.06</v>
      </c>
      <c r="FU1151" s="116">
        <f t="shared" si="543"/>
        <v>1</v>
      </c>
      <c r="FV1151" s="116">
        <f t="shared" si="544"/>
        <v>26</v>
      </c>
      <c r="FW1151" s="116">
        <f t="shared" si="545"/>
        <v>0</v>
      </c>
      <c r="FX1151" s="116">
        <f t="shared" si="546"/>
        <v>1</v>
      </c>
      <c r="FY1151" s="116">
        <f t="shared" si="547"/>
        <v>6</v>
      </c>
      <c r="FZ1151" s="116">
        <f t="shared" si="548"/>
        <v>2.9000000000000001E-2</v>
      </c>
      <c r="GA1151" s="116">
        <f t="shared" si="549"/>
        <v>1</v>
      </c>
      <c r="GB1151" s="116">
        <f t="shared" si="550"/>
        <v>12</v>
      </c>
      <c r="GC1151" s="116">
        <f t="shared" si="551"/>
        <v>0.1158</v>
      </c>
      <c r="GD1151" s="116">
        <f t="shared" si="552"/>
        <v>1</v>
      </c>
      <c r="GE1151" s="116">
        <f t="shared" si="553"/>
        <v>26</v>
      </c>
    </row>
    <row r="1152" spans="164:187" ht="16.5" x14ac:dyDescent="0.2">
      <c r="FH1152" s="116">
        <v>1147</v>
      </c>
      <c r="FI1152" s="116">
        <f t="shared" si="538"/>
        <v>24</v>
      </c>
      <c r="FJ1152" s="116">
        <f t="shared" si="531"/>
        <v>15</v>
      </c>
      <c r="FK1152" s="116" t="str">
        <f t="shared" si="539"/>
        <v>高顺专属武器-魂珠-3 6级</v>
      </c>
      <c r="FL1152" s="116">
        <f t="shared" si="540"/>
        <v>3</v>
      </c>
      <c r="FM1152" s="116">
        <f t="shared" si="541"/>
        <v>6</v>
      </c>
      <c r="FN1152" s="116" t="str">
        <f t="shared" si="532"/>
        <v>金币</v>
      </c>
      <c r="FO1152" s="116">
        <f t="shared" si="533"/>
        <v>8000</v>
      </c>
      <c r="FP1152" s="116" t="str">
        <f t="shared" si="534"/>
        <v>专属强化石1</v>
      </c>
      <c r="FQ1152" s="116">
        <f t="shared" si="535"/>
        <v>10</v>
      </c>
      <c r="FR1152" s="116" t="str">
        <f t="shared" si="536"/>
        <v>专属强化石2</v>
      </c>
      <c r="FS1152" s="116">
        <f t="shared" si="537"/>
        <v>5</v>
      </c>
      <c r="FT1152" s="116">
        <f t="shared" si="542"/>
        <v>0.04</v>
      </c>
      <c r="FU1152" s="116">
        <f t="shared" si="543"/>
        <v>1</v>
      </c>
      <c r="FV1152" s="116">
        <f t="shared" si="544"/>
        <v>34</v>
      </c>
      <c r="FW1152" s="116">
        <f t="shared" si="545"/>
        <v>0</v>
      </c>
      <c r="FX1152" s="116">
        <f t="shared" si="546"/>
        <v>1</v>
      </c>
      <c r="FY1152" s="116">
        <f t="shared" si="547"/>
        <v>8</v>
      </c>
      <c r="FZ1152" s="116">
        <f t="shared" si="548"/>
        <v>2.23E-2</v>
      </c>
      <c r="GA1152" s="116">
        <f t="shared" si="549"/>
        <v>1</v>
      </c>
      <c r="GB1152" s="116">
        <f t="shared" si="550"/>
        <v>16</v>
      </c>
      <c r="GC1152" s="116">
        <f t="shared" si="551"/>
        <v>8.9099999999999999E-2</v>
      </c>
      <c r="GD1152" s="116">
        <f t="shared" si="552"/>
        <v>1</v>
      </c>
      <c r="GE1152" s="116">
        <f t="shared" si="553"/>
        <v>34</v>
      </c>
    </row>
    <row r="1153" spans="164:187" ht="16.5" x14ac:dyDescent="0.2">
      <c r="FH1153" s="116">
        <v>1148</v>
      </c>
      <c r="FI1153" s="116">
        <f t="shared" si="538"/>
        <v>25</v>
      </c>
      <c r="FJ1153" s="116">
        <f t="shared" si="531"/>
        <v>15</v>
      </c>
      <c r="FK1153" s="116" t="str">
        <f t="shared" si="539"/>
        <v>高顺专属武器-魂珠-3 7级</v>
      </c>
      <c r="FL1153" s="116">
        <f t="shared" si="540"/>
        <v>3</v>
      </c>
      <c r="FM1153" s="116">
        <f t="shared" si="541"/>
        <v>7</v>
      </c>
      <c r="FN1153" s="116" t="str">
        <f t="shared" si="532"/>
        <v>金币</v>
      </c>
      <c r="FO1153" s="116">
        <f t="shared" si="533"/>
        <v>9000</v>
      </c>
      <c r="FP1153" s="116" t="str">
        <f t="shared" si="534"/>
        <v>专属强化石1</v>
      </c>
      <c r="FQ1153" s="116">
        <f t="shared" si="535"/>
        <v>12</v>
      </c>
      <c r="FR1153" s="116" t="str">
        <f t="shared" si="536"/>
        <v>专属强化石2</v>
      </c>
      <c r="FS1153" s="116">
        <f t="shared" si="537"/>
        <v>6</v>
      </c>
      <c r="FT1153" s="116">
        <f t="shared" si="542"/>
        <v>0.03</v>
      </c>
      <c r="FU1153" s="116">
        <f t="shared" si="543"/>
        <v>1</v>
      </c>
      <c r="FV1153" s="116">
        <f t="shared" si="544"/>
        <v>45</v>
      </c>
      <c r="FW1153" s="116">
        <f t="shared" si="545"/>
        <v>0</v>
      </c>
      <c r="FX1153" s="116">
        <f t="shared" si="546"/>
        <v>1</v>
      </c>
      <c r="FY1153" s="116">
        <f t="shared" si="547"/>
        <v>11</v>
      </c>
      <c r="FZ1153" s="116">
        <f t="shared" si="548"/>
        <v>1.6500000000000001E-2</v>
      </c>
      <c r="GA1153" s="116">
        <f t="shared" si="549"/>
        <v>1</v>
      </c>
      <c r="GB1153" s="116">
        <f t="shared" si="550"/>
        <v>21</v>
      </c>
      <c r="GC1153" s="116">
        <f t="shared" si="551"/>
        <v>6.6199999999999995E-2</v>
      </c>
      <c r="GD1153" s="116">
        <f t="shared" si="552"/>
        <v>1</v>
      </c>
      <c r="GE1153" s="116">
        <f t="shared" si="553"/>
        <v>45</v>
      </c>
    </row>
    <row r="1154" spans="164:187" ht="16.5" x14ac:dyDescent="0.2">
      <c r="FH1154" s="116">
        <v>1149</v>
      </c>
      <c r="FI1154" s="116">
        <f t="shared" si="538"/>
        <v>26</v>
      </c>
      <c r="FJ1154" s="116">
        <f t="shared" si="531"/>
        <v>15</v>
      </c>
      <c r="FK1154" s="116" t="str">
        <f t="shared" si="539"/>
        <v>高顺专属武器-魂珠-3 8级</v>
      </c>
      <c r="FL1154" s="116">
        <f t="shared" si="540"/>
        <v>3</v>
      </c>
      <c r="FM1154" s="116">
        <f t="shared" si="541"/>
        <v>8</v>
      </c>
      <c r="FN1154" s="116" t="str">
        <f t="shared" si="532"/>
        <v>金币</v>
      </c>
      <c r="FO1154" s="116">
        <f t="shared" si="533"/>
        <v>10000</v>
      </c>
      <c r="FP1154" s="116" t="str">
        <f t="shared" si="534"/>
        <v>专属强化石1</v>
      </c>
      <c r="FQ1154" s="116">
        <f t="shared" si="535"/>
        <v>16</v>
      </c>
      <c r="FR1154" s="116" t="str">
        <f t="shared" si="536"/>
        <v>专属强化石2</v>
      </c>
      <c r="FS1154" s="116">
        <f t="shared" si="537"/>
        <v>8</v>
      </c>
      <c r="FT1154" s="116">
        <f t="shared" si="542"/>
        <v>0.03</v>
      </c>
      <c r="FU1154" s="116">
        <f t="shared" si="543"/>
        <v>1</v>
      </c>
      <c r="FV1154" s="116">
        <f t="shared" si="544"/>
        <v>55</v>
      </c>
      <c r="FW1154" s="116">
        <f t="shared" si="545"/>
        <v>0</v>
      </c>
      <c r="FX1154" s="116">
        <f t="shared" si="546"/>
        <v>1</v>
      </c>
      <c r="FY1154" s="116">
        <f t="shared" si="547"/>
        <v>13</v>
      </c>
      <c r="FZ1154" s="116">
        <f t="shared" si="548"/>
        <v>1.3599999999999999E-2</v>
      </c>
      <c r="GA1154" s="116">
        <f t="shared" si="549"/>
        <v>1</v>
      </c>
      <c r="GB1154" s="116">
        <f t="shared" si="550"/>
        <v>26</v>
      </c>
      <c r="GC1154" s="116">
        <f t="shared" si="551"/>
        <v>5.45E-2</v>
      </c>
      <c r="GD1154" s="116">
        <f t="shared" si="552"/>
        <v>1</v>
      </c>
      <c r="GE1154" s="116">
        <f t="shared" si="553"/>
        <v>55</v>
      </c>
    </row>
    <row r="1155" spans="164:187" ht="16.5" x14ac:dyDescent="0.2">
      <c r="FH1155" s="116">
        <v>1150</v>
      </c>
      <c r="FI1155" s="116">
        <f t="shared" si="538"/>
        <v>27</v>
      </c>
      <c r="FJ1155" s="116">
        <f t="shared" si="531"/>
        <v>15</v>
      </c>
      <c r="FK1155" s="116" t="str">
        <f t="shared" si="539"/>
        <v>高顺专属武器-魂珠-3 9级</v>
      </c>
      <c r="FL1155" s="116">
        <f t="shared" si="540"/>
        <v>3</v>
      </c>
      <c r="FM1155" s="116">
        <f t="shared" si="541"/>
        <v>9</v>
      </c>
      <c r="FN1155" s="116" t="str">
        <f t="shared" si="532"/>
        <v>金币</v>
      </c>
      <c r="FO1155" s="116">
        <f t="shared" si="533"/>
        <v>11000</v>
      </c>
      <c r="FP1155" s="116" t="str">
        <f t="shared" si="534"/>
        <v>专属强化石1</v>
      </c>
      <c r="FQ1155" s="116">
        <f t="shared" si="535"/>
        <v>20</v>
      </c>
      <c r="FR1155" s="116" t="str">
        <f t="shared" si="536"/>
        <v>专属强化石2</v>
      </c>
      <c r="FS1155" s="116">
        <f t="shared" si="537"/>
        <v>10</v>
      </c>
      <c r="FT1155" s="116">
        <f t="shared" si="542"/>
        <v>0.02</v>
      </c>
      <c r="FU1155" s="116">
        <f t="shared" si="543"/>
        <v>1</v>
      </c>
      <c r="FV1155" s="116">
        <f t="shared" si="544"/>
        <v>71</v>
      </c>
      <c r="FW1155" s="116">
        <f t="shared" si="545"/>
        <v>0</v>
      </c>
      <c r="FX1155" s="116">
        <f t="shared" si="546"/>
        <v>1</v>
      </c>
      <c r="FY1155" s="116">
        <f t="shared" si="547"/>
        <v>17</v>
      </c>
      <c r="FZ1155" s="116">
        <f t="shared" si="548"/>
        <v>1.0500000000000001E-2</v>
      </c>
      <c r="GA1155" s="116">
        <f t="shared" si="549"/>
        <v>1</v>
      </c>
      <c r="GB1155" s="116">
        <f t="shared" si="550"/>
        <v>33</v>
      </c>
      <c r="GC1155" s="116">
        <f t="shared" si="551"/>
        <v>4.2099999999999999E-2</v>
      </c>
      <c r="GD1155" s="116">
        <f t="shared" si="552"/>
        <v>1</v>
      </c>
      <c r="GE1155" s="116">
        <f t="shared" si="553"/>
        <v>71</v>
      </c>
    </row>
    <row r="1156" spans="164:187" ht="16.5" x14ac:dyDescent="0.2">
      <c r="FH1156" s="116">
        <v>1151</v>
      </c>
      <c r="FI1156" s="116">
        <f t="shared" si="538"/>
        <v>0</v>
      </c>
      <c r="FJ1156" s="116">
        <f t="shared" si="531"/>
        <v>15</v>
      </c>
      <c r="FK1156" s="116" t="str">
        <f t="shared" si="539"/>
        <v>高顺专属武器-魂珠-4 0级</v>
      </c>
      <c r="FL1156" s="116">
        <f t="shared" si="540"/>
        <v>4</v>
      </c>
      <c r="FM1156" s="116">
        <f t="shared" si="541"/>
        <v>0</v>
      </c>
      <c r="FN1156" s="116" t="str">
        <f t="shared" si="532"/>
        <v/>
      </c>
      <c r="FO1156" s="116" t="str">
        <f t="shared" si="533"/>
        <v/>
      </c>
      <c r="FP1156" s="116" t="str">
        <f t="shared" si="534"/>
        <v/>
      </c>
      <c r="FQ1156" s="116" t="str">
        <f t="shared" si="535"/>
        <v/>
      </c>
      <c r="FR1156" s="116" t="str">
        <f t="shared" si="536"/>
        <v/>
      </c>
      <c r="FS1156" s="116" t="str">
        <f t="shared" si="537"/>
        <v/>
      </c>
      <c r="FT1156" s="116" t="str">
        <f t="shared" si="542"/>
        <v/>
      </c>
      <c r="FU1156" s="116" t="str">
        <f t="shared" si="543"/>
        <v/>
      </c>
      <c r="FV1156" s="116" t="str">
        <f t="shared" si="544"/>
        <v/>
      </c>
      <c r="FW1156" s="116" t="str">
        <f t="shared" si="545"/>
        <v/>
      </c>
      <c r="FX1156" s="116" t="str">
        <f t="shared" si="546"/>
        <v/>
      </c>
      <c r="FY1156" s="116" t="str">
        <f t="shared" si="547"/>
        <v/>
      </c>
      <c r="FZ1156" s="116" t="str">
        <f t="shared" si="548"/>
        <v/>
      </c>
      <c r="GA1156" s="116" t="str">
        <f t="shared" si="549"/>
        <v/>
      </c>
      <c r="GB1156" s="116" t="str">
        <f t="shared" si="550"/>
        <v/>
      </c>
      <c r="GC1156" s="116" t="str">
        <f t="shared" si="551"/>
        <v/>
      </c>
      <c r="GD1156" s="116" t="str">
        <f t="shared" si="552"/>
        <v/>
      </c>
      <c r="GE1156" s="116" t="str">
        <f t="shared" si="553"/>
        <v/>
      </c>
    </row>
    <row r="1157" spans="164:187" ht="16.5" x14ac:dyDescent="0.2">
      <c r="FH1157" s="116">
        <v>1152</v>
      </c>
      <c r="FI1157" s="116">
        <f t="shared" si="538"/>
        <v>28</v>
      </c>
      <c r="FJ1157" s="116">
        <f t="shared" si="531"/>
        <v>15</v>
      </c>
      <c r="FK1157" s="116" t="str">
        <f t="shared" si="539"/>
        <v>高顺专属武器-魂珠-4 1级</v>
      </c>
      <c r="FL1157" s="116">
        <f t="shared" si="540"/>
        <v>4</v>
      </c>
      <c r="FM1157" s="116">
        <f t="shared" si="541"/>
        <v>1</v>
      </c>
      <c r="FN1157" s="116" t="str">
        <f t="shared" si="532"/>
        <v>金币</v>
      </c>
      <c r="FO1157" s="116">
        <f t="shared" si="533"/>
        <v>4000</v>
      </c>
      <c r="FP1157" s="116" t="str">
        <f t="shared" si="534"/>
        <v>专属强化石2</v>
      </c>
      <c r="FQ1157" s="116">
        <f t="shared" si="535"/>
        <v>3</v>
      </c>
      <c r="FR1157" s="116" t="str">
        <f t="shared" si="536"/>
        <v>专属强化石3</v>
      </c>
      <c r="FS1157" s="116">
        <f t="shared" si="537"/>
        <v>1</v>
      </c>
      <c r="FT1157" s="116">
        <f t="shared" si="542"/>
        <v>0.19</v>
      </c>
      <c r="FU1157" s="116">
        <f t="shared" si="543"/>
        <v>1</v>
      </c>
      <c r="FV1157" s="116">
        <f t="shared" si="544"/>
        <v>8</v>
      </c>
      <c r="FW1157" s="116">
        <f t="shared" si="545"/>
        <v>0</v>
      </c>
      <c r="FX1157" s="116">
        <f t="shared" si="546"/>
        <v>1</v>
      </c>
      <c r="FY1157" s="116">
        <f t="shared" si="547"/>
        <v>2</v>
      </c>
      <c r="FZ1157" s="116">
        <f t="shared" si="548"/>
        <v>9.2600000000000002E-2</v>
      </c>
      <c r="GA1157" s="116">
        <f t="shared" si="549"/>
        <v>1</v>
      </c>
      <c r="GB1157" s="116">
        <f t="shared" si="550"/>
        <v>4</v>
      </c>
      <c r="GC1157" s="116">
        <f t="shared" si="551"/>
        <v>0.37019999999999997</v>
      </c>
      <c r="GD1157" s="116">
        <f t="shared" si="552"/>
        <v>1</v>
      </c>
      <c r="GE1157" s="116">
        <f t="shared" si="553"/>
        <v>8</v>
      </c>
    </row>
    <row r="1158" spans="164:187" ht="16.5" x14ac:dyDescent="0.2">
      <c r="FH1158" s="116">
        <v>1153</v>
      </c>
      <c r="FI1158" s="116">
        <f t="shared" si="538"/>
        <v>29</v>
      </c>
      <c r="FJ1158" s="116">
        <f t="shared" si="531"/>
        <v>15</v>
      </c>
      <c r="FK1158" s="116" t="str">
        <f t="shared" si="539"/>
        <v>高顺专属武器-魂珠-4 2级</v>
      </c>
      <c r="FL1158" s="116">
        <f t="shared" si="540"/>
        <v>4</v>
      </c>
      <c r="FM1158" s="116">
        <f t="shared" si="541"/>
        <v>2</v>
      </c>
      <c r="FN1158" s="116" t="str">
        <f t="shared" si="532"/>
        <v>金币</v>
      </c>
      <c r="FO1158" s="116">
        <f t="shared" si="533"/>
        <v>5000</v>
      </c>
      <c r="FP1158" s="116" t="str">
        <f t="shared" si="534"/>
        <v>专属强化石2</v>
      </c>
      <c r="FQ1158" s="116">
        <f t="shared" si="535"/>
        <v>3</v>
      </c>
      <c r="FR1158" s="116" t="str">
        <f t="shared" si="536"/>
        <v>专属强化石3</v>
      </c>
      <c r="FS1158" s="116">
        <f t="shared" si="537"/>
        <v>1</v>
      </c>
      <c r="FT1158" s="116">
        <f t="shared" si="542"/>
        <v>0.09</v>
      </c>
      <c r="FU1158" s="116">
        <f t="shared" si="543"/>
        <v>1</v>
      </c>
      <c r="FV1158" s="116">
        <f t="shared" si="544"/>
        <v>16</v>
      </c>
      <c r="FW1158" s="116">
        <f t="shared" si="545"/>
        <v>0</v>
      </c>
      <c r="FX1158" s="116">
        <f t="shared" si="546"/>
        <v>1</v>
      </c>
      <c r="FY1158" s="116">
        <f t="shared" si="547"/>
        <v>4</v>
      </c>
      <c r="FZ1158" s="116">
        <f t="shared" si="548"/>
        <v>4.6300000000000001E-2</v>
      </c>
      <c r="GA1158" s="116">
        <f t="shared" si="549"/>
        <v>1</v>
      </c>
      <c r="GB1158" s="116">
        <f t="shared" si="550"/>
        <v>8</v>
      </c>
      <c r="GC1158" s="116">
        <f t="shared" si="551"/>
        <v>0.18509999999999999</v>
      </c>
      <c r="GD1158" s="116">
        <f t="shared" si="552"/>
        <v>1</v>
      </c>
      <c r="GE1158" s="116">
        <f t="shared" si="553"/>
        <v>16</v>
      </c>
    </row>
    <row r="1159" spans="164:187" ht="16.5" x14ac:dyDescent="0.2">
      <c r="FH1159" s="116">
        <v>1154</v>
      </c>
      <c r="FI1159" s="116">
        <f t="shared" si="538"/>
        <v>30</v>
      </c>
      <c r="FJ1159" s="116">
        <f t="shared" ref="FJ1159:FJ1222" si="554">INT((FH1159-1)/80+1)</f>
        <v>15</v>
      </c>
      <c r="FK1159" s="116" t="str">
        <f t="shared" si="539"/>
        <v>高顺专属武器-魂珠-4 3级</v>
      </c>
      <c r="FL1159" s="116">
        <f t="shared" si="540"/>
        <v>4</v>
      </c>
      <c r="FM1159" s="116">
        <f t="shared" si="541"/>
        <v>3</v>
      </c>
      <c r="FN1159" s="116" t="str">
        <f t="shared" ref="FN1159:FN1222" si="555">IF($FM1159&gt;0,IF(INDEX($EC$6:$EC$77,$FI1159)&gt;=FN$3,INDEX(ED$6:ED$77,$FI1159),""),"")</f>
        <v>金币</v>
      </c>
      <c r="FO1159" s="116">
        <f t="shared" ref="FO1159:FO1222" si="556">IF($FM1159&gt;0,IF(INDEX($EC$6:$EC$77,$FI1159)&gt;=FO$3,INDEX(EE$6:EE$77,$FI1159),""),"")</f>
        <v>6000</v>
      </c>
      <c r="FP1159" s="116" t="str">
        <f t="shared" ref="FP1159:FP1222" si="557">IF($FM1159&gt;0,IF(INDEX($EC$6:$EC$77,$FI1159)&gt;=FP$3,INDEX(EF$6:EF$77,$FI1159),""),"")</f>
        <v>专属强化石2</v>
      </c>
      <c r="FQ1159" s="116">
        <f t="shared" ref="FQ1159:FQ1222" si="558">IF($FM1159&gt;0,IF(INDEX($EC$6:$EC$77,$FI1159)&gt;=FQ$3,INDEX(EG$6:EG$77,$FI1159),""),"")</f>
        <v>3</v>
      </c>
      <c r="FR1159" s="116" t="str">
        <f t="shared" ref="FR1159:FR1222" si="559">IF($FM1159&gt;0,IF(INDEX($EC$6:$EC$77,$FI1159)&gt;=FR$3,INDEX(EH$6:EH$77,$FI1159),""),"")</f>
        <v>专属强化石3</v>
      </c>
      <c r="FS1159" s="116">
        <f t="shared" ref="FS1159:FS1222" si="560">IF($FM1159&gt;0,IF(INDEX($EC$6:$EC$77,$FI1159)&gt;=FS$3,INDEX(EI$6:EI$77,$FI1159),""),"")</f>
        <v>1</v>
      </c>
      <c r="FT1159" s="116">
        <f t="shared" si="542"/>
        <v>0.06</v>
      </c>
      <c r="FU1159" s="116">
        <f t="shared" si="543"/>
        <v>1</v>
      </c>
      <c r="FV1159" s="116">
        <f t="shared" si="544"/>
        <v>24</v>
      </c>
      <c r="FW1159" s="116">
        <f t="shared" si="545"/>
        <v>0</v>
      </c>
      <c r="FX1159" s="116">
        <f t="shared" si="546"/>
        <v>1</v>
      </c>
      <c r="FY1159" s="116">
        <f t="shared" si="547"/>
        <v>6</v>
      </c>
      <c r="FZ1159" s="116">
        <f t="shared" si="548"/>
        <v>3.09E-2</v>
      </c>
      <c r="GA1159" s="116">
        <f t="shared" si="549"/>
        <v>1</v>
      </c>
      <c r="GB1159" s="116">
        <f t="shared" si="550"/>
        <v>11</v>
      </c>
      <c r="GC1159" s="116">
        <f t="shared" si="551"/>
        <v>0.1234</v>
      </c>
      <c r="GD1159" s="116">
        <f t="shared" si="552"/>
        <v>1</v>
      </c>
      <c r="GE1159" s="116">
        <f t="shared" si="553"/>
        <v>24</v>
      </c>
    </row>
    <row r="1160" spans="164:187" ht="16.5" x14ac:dyDescent="0.2">
      <c r="FH1160" s="116">
        <v>1155</v>
      </c>
      <c r="FI1160" s="116">
        <f t="shared" si="538"/>
        <v>31</v>
      </c>
      <c r="FJ1160" s="116">
        <f t="shared" si="554"/>
        <v>15</v>
      </c>
      <c r="FK1160" s="116" t="str">
        <f t="shared" si="539"/>
        <v>高顺专属武器-魂珠-4 4级</v>
      </c>
      <c r="FL1160" s="116">
        <f t="shared" si="540"/>
        <v>4</v>
      </c>
      <c r="FM1160" s="116">
        <f t="shared" si="541"/>
        <v>4</v>
      </c>
      <c r="FN1160" s="116" t="str">
        <f t="shared" si="555"/>
        <v>金币</v>
      </c>
      <c r="FO1160" s="116">
        <f t="shared" si="556"/>
        <v>7000</v>
      </c>
      <c r="FP1160" s="116" t="str">
        <f t="shared" si="557"/>
        <v>专属强化石2</v>
      </c>
      <c r="FQ1160" s="116">
        <f t="shared" si="558"/>
        <v>6</v>
      </c>
      <c r="FR1160" s="116" t="str">
        <f t="shared" si="559"/>
        <v>专属强化石3</v>
      </c>
      <c r="FS1160" s="116">
        <f t="shared" si="560"/>
        <v>2</v>
      </c>
      <c r="FT1160" s="116">
        <f t="shared" si="542"/>
        <v>7.0000000000000007E-2</v>
      </c>
      <c r="FU1160" s="116">
        <f t="shared" si="543"/>
        <v>1</v>
      </c>
      <c r="FV1160" s="116">
        <f t="shared" si="544"/>
        <v>20</v>
      </c>
      <c r="FW1160" s="116">
        <f t="shared" si="545"/>
        <v>0</v>
      </c>
      <c r="FX1160" s="116">
        <f t="shared" si="546"/>
        <v>1</v>
      </c>
      <c r="FY1160" s="116">
        <f t="shared" si="547"/>
        <v>5</v>
      </c>
      <c r="FZ1160" s="116">
        <f t="shared" si="548"/>
        <v>3.6999999999999998E-2</v>
      </c>
      <c r="GA1160" s="116">
        <f t="shared" si="549"/>
        <v>1</v>
      </c>
      <c r="GB1160" s="116">
        <f t="shared" si="550"/>
        <v>9</v>
      </c>
      <c r="GC1160" s="116">
        <f t="shared" si="551"/>
        <v>0.14810000000000001</v>
      </c>
      <c r="GD1160" s="116">
        <f t="shared" si="552"/>
        <v>1</v>
      </c>
      <c r="GE1160" s="116">
        <f t="shared" si="553"/>
        <v>20</v>
      </c>
    </row>
    <row r="1161" spans="164:187" ht="16.5" x14ac:dyDescent="0.2">
      <c r="FH1161" s="116">
        <v>1156</v>
      </c>
      <c r="FI1161" s="116">
        <f t="shared" si="538"/>
        <v>32</v>
      </c>
      <c r="FJ1161" s="116">
        <f t="shared" si="554"/>
        <v>15</v>
      </c>
      <c r="FK1161" s="116" t="str">
        <f t="shared" si="539"/>
        <v>高顺专属武器-魂珠-4 5级</v>
      </c>
      <c r="FL1161" s="116">
        <f t="shared" si="540"/>
        <v>4</v>
      </c>
      <c r="FM1161" s="116">
        <f t="shared" si="541"/>
        <v>5</v>
      </c>
      <c r="FN1161" s="116" t="str">
        <f t="shared" si="555"/>
        <v>金币</v>
      </c>
      <c r="FO1161" s="116">
        <f t="shared" si="556"/>
        <v>8000</v>
      </c>
      <c r="FP1161" s="116" t="str">
        <f t="shared" si="557"/>
        <v>专属强化石2</v>
      </c>
      <c r="FQ1161" s="116">
        <f t="shared" si="558"/>
        <v>6</v>
      </c>
      <c r="FR1161" s="116" t="str">
        <f t="shared" si="559"/>
        <v>专属强化石3</v>
      </c>
      <c r="FS1161" s="116">
        <f t="shared" si="560"/>
        <v>2</v>
      </c>
      <c r="FT1161" s="116">
        <f t="shared" si="542"/>
        <v>0.05</v>
      </c>
      <c r="FU1161" s="116">
        <f t="shared" si="543"/>
        <v>1</v>
      </c>
      <c r="FV1161" s="116">
        <f t="shared" si="544"/>
        <v>32</v>
      </c>
      <c r="FW1161" s="116">
        <f t="shared" si="545"/>
        <v>0</v>
      </c>
      <c r="FX1161" s="116">
        <f t="shared" si="546"/>
        <v>1</v>
      </c>
      <c r="FY1161" s="116">
        <f t="shared" si="547"/>
        <v>8</v>
      </c>
      <c r="FZ1161" s="116">
        <f t="shared" si="548"/>
        <v>2.3099999999999999E-2</v>
      </c>
      <c r="GA1161" s="116">
        <f t="shared" si="549"/>
        <v>1</v>
      </c>
      <c r="GB1161" s="116">
        <f t="shared" si="550"/>
        <v>15</v>
      </c>
      <c r="GC1161" s="116">
        <f t="shared" si="551"/>
        <v>9.2600000000000002E-2</v>
      </c>
      <c r="GD1161" s="116">
        <f t="shared" si="552"/>
        <v>1</v>
      </c>
      <c r="GE1161" s="116">
        <f t="shared" si="553"/>
        <v>32</v>
      </c>
    </row>
    <row r="1162" spans="164:187" ht="16.5" x14ac:dyDescent="0.2">
      <c r="FH1162" s="116">
        <v>1157</v>
      </c>
      <c r="FI1162" s="116">
        <f t="shared" si="538"/>
        <v>33</v>
      </c>
      <c r="FJ1162" s="116">
        <f t="shared" si="554"/>
        <v>15</v>
      </c>
      <c r="FK1162" s="116" t="str">
        <f t="shared" si="539"/>
        <v>高顺专属武器-魂珠-4 6级</v>
      </c>
      <c r="FL1162" s="116">
        <f t="shared" si="540"/>
        <v>4</v>
      </c>
      <c r="FM1162" s="116">
        <f t="shared" si="541"/>
        <v>6</v>
      </c>
      <c r="FN1162" s="116" t="str">
        <f t="shared" si="555"/>
        <v>金币</v>
      </c>
      <c r="FO1162" s="116">
        <f t="shared" si="556"/>
        <v>9000</v>
      </c>
      <c r="FP1162" s="116" t="str">
        <f t="shared" si="557"/>
        <v>专属强化石2</v>
      </c>
      <c r="FQ1162" s="116">
        <f t="shared" si="558"/>
        <v>6</v>
      </c>
      <c r="FR1162" s="116" t="str">
        <f t="shared" si="559"/>
        <v>专属强化石3</v>
      </c>
      <c r="FS1162" s="116">
        <f t="shared" si="560"/>
        <v>2</v>
      </c>
      <c r="FT1162" s="116">
        <f t="shared" si="542"/>
        <v>0.03</v>
      </c>
      <c r="FU1162" s="116">
        <f t="shared" si="543"/>
        <v>1</v>
      </c>
      <c r="FV1162" s="116">
        <f t="shared" si="544"/>
        <v>53</v>
      </c>
      <c r="FW1162" s="116">
        <f t="shared" si="545"/>
        <v>0</v>
      </c>
      <c r="FX1162" s="116">
        <f t="shared" si="546"/>
        <v>1</v>
      </c>
      <c r="FY1162" s="116">
        <f t="shared" si="547"/>
        <v>12</v>
      </c>
      <c r="FZ1162" s="116">
        <f t="shared" si="548"/>
        <v>1.4200000000000001E-2</v>
      </c>
      <c r="GA1162" s="116">
        <f t="shared" si="549"/>
        <v>1</v>
      </c>
      <c r="GB1162" s="116">
        <f t="shared" si="550"/>
        <v>25</v>
      </c>
      <c r="GC1162" s="116">
        <f t="shared" si="551"/>
        <v>5.7000000000000002E-2</v>
      </c>
      <c r="GD1162" s="116">
        <f t="shared" si="552"/>
        <v>1</v>
      </c>
      <c r="GE1162" s="116">
        <f t="shared" si="553"/>
        <v>53</v>
      </c>
    </row>
    <row r="1163" spans="164:187" ht="16.5" x14ac:dyDescent="0.2">
      <c r="FH1163" s="116">
        <v>1158</v>
      </c>
      <c r="FI1163" s="116">
        <f t="shared" si="538"/>
        <v>34</v>
      </c>
      <c r="FJ1163" s="116">
        <f t="shared" si="554"/>
        <v>15</v>
      </c>
      <c r="FK1163" s="116" t="str">
        <f t="shared" si="539"/>
        <v>高顺专属武器-魂珠-4 7级</v>
      </c>
      <c r="FL1163" s="116">
        <f t="shared" si="540"/>
        <v>4</v>
      </c>
      <c r="FM1163" s="116">
        <f t="shared" si="541"/>
        <v>7</v>
      </c>
      <c r="FN1163" s="116" t="str">
        <f t="shared" si="555"/>
        <v>金币</v>
      </c>
      <c r="FO1163" s="116">
        <f t="shared" si="556"/>
        <v>10000</v>
      </c>
      <c r="FP1163" s="116" t="str">
        <f t="shared" si="557"/>
        <v>专属强化石2</v>
      </c>
      <c r="FQ1163" s="116">
        <f t="shared" si="558"/>
        <v>10</v>
      </c>
      <c r="FR1163" s="116" t="str">
        <f t="shared" si="559"/>
        <v>专属强化石3</v>
      </c>
      <c r="FS1163" s="116">
        <f t="shared" si="560"/>
        <v>3</v>
      </c>
      <c r="FT1163" s="116">
        <f t="shared" si="542"/>
        <v>0.03</v>
      </c>
      <c r="FU1163" s="116">
        <f t="shared" si="543"/>
        <v>1</v>
      </c>
      <c r="FV1163" s="116">
        <f t="shared" si="544"/>
        <v>57</v>
      </c>
      <c r="FW1163" s="116">
        <f t="shared" si="545"/>
        <v>0</v>
      </c>
      <c r="FX1163" s="116">
        <f t="shared" si="546"/>
        <v>1</v>
      </c>
      <c r="FY1163" s="116">
        <f t="shared" si="547"/>
        <v>13</v>
      </c>
      <c r="FZ1163" s="116">
        <f t="shared" si="548"/>
        <v>1.32E-2</v>
      </c>
      <c r="GA1163" s="116">
        <f t="shared" si="549"/>
        <v>1</v>
      </c>
      <c r="GB1163" s="116">
        <f t="shared" si="550"/>
        <v>26</v>
      </c>
      <c r="GC1163" s="116">
        <f t="shared" si="551"/>
        <v>5.2900000000000003E-2</v>
      </c>
      <c r="GD1163" s="116">
        <f t="shared" si="552"/>
        <v>1</v>
      </c>
      <c r="GE1163" s="116">
        <f t="shared" si="553"/>
        <v>57</v>
      </c>
    </row>
    <row r="1164" spans="164:187" ht="16.5" x14ac:dyDescent="0.2">
      <c r="FH1164" s="116">
        <v>1159</v>
      </c>
      <c r="FI1164" s="116">
        <f t="shared" si="538"/>
        <v>35</v>
      </c>
      <c r="FJ1164" s="116">
        <f t="shared" si="554"/>
        <v>15</v>
      </c>
      <c r="FK1164" s="116" t="str">
        <f t="shared" si="539"/>
        <v>高顺专属武器-魂珠-4 8级</v>
      </c>
      <c r="FL1164" s="116">
        <f t="shared" si="540"/>
        <v>4</v>
      </c>
      <c r="FM1164" s="116">
        <f t="shared" si="541"/>
        <v>8</v>
      </c>
      <c r="FN1164" s="116" t="str">
        <f t="shared" si="555"/>
        <v>金币</v>
      </c>
      <c r="FO1164" s="116">
        <f t="shared" si="556"/>
        <v>11000</v>
      </c>
      <c r="FP1164" s="116" t="str">
        <f t="shared" si="557"/>
        <v>专属强化石2</v>
      </c>
      <c r="FQ1164" s="116">
        <f t="shared" si="558"/>
        <v>13</v>
      </c>
      <c r="FR1164" s="116" t="str">
        <f t="shared" si="559"/>
        <v>专属强化石3</v>
      </c>
      <c r="FS1164" s="116">
        <f t="shared" si="560"/>
        <v>4</v>
      </c>
      <c r="FT1164" s="116">
        <f t="shared" si="542"/>
        <v>0.02</v>
      </c>
      <c r="FU1164" s="116">
        <f t="shared" si="543"/>
        <v>1</v>
      </c>
      <c r="FV1164" s="116">
        <f t="shared" si="544"/>
        <v>69</v>
      </c>
      <c r="FW1164" s="116">
        <f t="shared" si="545"/>
        <v>0</v>
      </c>
      <c r="FX1164" s="116">
        <f t="shared" si="546"/>
        <v>1</v>
      </c>
      <c r="FY1164" s="116">
        <f t="shared" si="547"/>
        <v>16</v>
      </c>
      <c r="FZ1164" s="116">
        <f t="shared" si="548"/>
        <v>1.09E-2</v>
      </c>
      <c r="GA1164" s="116">
        <f t="shared" si="549"/>
        <v>1</v>
      </c>
      <c r="GB1164" s="116">
        <f t="shared" si="550"/>
        <v>32</v>
      </c>
      <c r="GC1164" s="116">
        <f t="shared" si="551"/>
        <v>4.36E-2</v>
      </c>
      <c r="GD1164" s="116">
        <f t="shared" si="552"/>
        <v>1</v>
      </c>
      <c r="GE1164" s="116">
        <f t="shared" si="553"/>
        <v>69</v>
      </c>
    </row>
    <row r="1165" spans="164:187" ht="16.5" x14ac:dyDescent="0.2">
      <c r="FH1165" s="116">
        <v>1160</v>
      </c>
      <c r="FI1165" s="116">
        <f t="shared" si="538"/>
        <v>36</v>
      </c>
      <c r="FJ1165" s="116">
        <f t="shared" si="554"/>
        <v>15</v>
      </c>
      <c r="FK1165" s="116" t="str">
        <f t="shared" si="539"/>
        <v>高顺专属武器-魂珠-4 9级</v>
      </c>
      <c r="FL1165" s="116">
        <f t="shared" si="540"/>
        <v>4</v>
      </c>
      <c r="FM1165" s="116">
        <f t="shared" si="541"/>
        <v>9</v>
      </c>
      <c r="FN1165" s="116" t="str">
        <f t="shared" si="555"/>
        <v>金币</v>
      </c>
      <c r="FO1165" s="116">
        <f t="shared" si="556"/>
        <v>12000</v>
      </c>
      <c r="FP1165" s="116" t="str">
        <f t="shared" si="557"/>
        <v>专属强化石2</v>
      </c>
      <c r="FQ1165" s="116">
        <f t="shared" si="558"/>
        <v>19</v>
      </c>
      <c r="FR1165" s="116" t="str">
        <f t="shared" si="559"/>
        <v>专属强化石3</v>
      </c>
      <c r="FS1165" s="116">
        <f t="shared" si="560"/>
        <v>6</v>
      </c>
      <c r="FT1165" s="116">
        <f t="shared" si="542"/>
        <v>0.02</v>
      </c>
      <c r="FU1165" s="116">
        <f t="shared" si="543"/>
        <v>1</v>
      </c>
      <c r="FV1165" s="116">
        <f t="shared" si="544"/>
        <v>74</v>
      </c>
      <c r="FW1165" s="116">
        <f t="shared" si="545"/>
        <v>0</v>
      </c>
      <c r="FX1165" s="116">
        <f t="shared" si="546"/>
        <v>1</v>
      </c>
      <c r="FY1165" s="116">
        <f t="shared" si="547"/>
        <v>17</v>
      </c>
      <c r="FZ1165" s="116">
        <f t="shared" si="548"/>
        <v>1.01E-2</v>
      </c>
      <c r="GA1165" s="116">
        <f t="shared" si="549"/>
        <v>1</v>
      </c>
      <c r="GB1165" s="116">
        <f t="shared" si="550"/>
        <v>35</v>
      </c>
      <c r="GC1165" s="116">
        <f t="shared" si="551"/>
        <v>4.0399999999999998E-2</v>
      </c>
      <c r="GD1165" s="116">
        <f t="shared" si="552"/>
        <v>1</v>
      </c>
      <c r="GE1165" s="116">
        <f t="shared" si="553"/>
        <v>74</v>
      </c>
    </row>
    <row r="1166" spans="164:187" ht="16.5" x14ac:dyDescent="0.2">
      <c r="FH1166" s="116">
        <v>1161</v>
      </c>
      <c r="FI1166" s="116">
        <f t="shared" si="538"/>
        <v>0</v>
      </c>
      <c r="FJ1166" s="116">
        <f t="shared" si="554"/>
        <v>15</v>
      </c>
      <c r="FK1166" s="116" t="str">
        <f t="shared" si="539"/>
        <v>高顺专属武器-魂珠-5 0级</v>
      </c>
      <c r="FL1166" s="116">
        <f t="shared" si="540"/>
        <v>5</v>
      </c>
      <c r="FM1166" s="116">
        <f t="shared" si="541"/>
        <v>0</v>
      </c>
      <c r="FN1166" s="116" t="str">
        <f t="shared" si="555"/>
        <v/>
      </c>
      <c r="FO1166" s="116" t="str">
        <f t="shared" si="556"/>
        <v/>
      </c>
      <c r="FP1166" s="116" t="str">
        <f t="shared" si="557"/>
        <v/>
      </c>
      <c r="FQ1166" s="116" t="str">
        <f t="shared" si="558"/>
        <v/>
      </c>
      <c r="FR1166" s="116" t="str">
        <f t="shared" si="559"/>
        <v/>
      </c>
      <c r="FS1166" s="116" t="str">
        <f t="shared" si="560"/>
        <v/>
      </c>
      <c r="FT1166" s="116" t="str">
        <f t="shared" si="542"/>
        <v/>
      </c>
      <c r="FU1166" s="116" t="str">
        <f t="shared" si="543"/>
        <v/>
      </c>
      <c r="FV1166" s="116" t="str">
        <f t="shared" si="544"/>
        <v/>
      </c>
      <c r="FW1166" s="116" t="str">
        <f t="shared" si="545"/>
        <v/>
      </c>
      <c r="FX1166" s="116" t="str">
        <f t="shared" si="546"/>
        <v/>
      </c>
      <c r="FY1166" s="116" t="str">
        <f t="shared" si="547"/>
        <v/>
      </c>
      <c r="FZ1166" s="116" t="str">
        <f t="shared" si="548"/>
        <v/>
      </c>
      <c r="GA1166" s="116" t="str">
        <f t="shared" si="549"/>
        <v/>
      </c>
      <c r="GB1166" s="116" t="str">
        <f t="shared" si="550"/>
        <v/>
      </c>
      <c r="GC1166" s="116" t="str">
        <f t="shared" si="551"/>
        <v/>
      </c>
      <c r="GD1166" s="116" t="str">
        <f t="shared" si="552"/>
        <v/>
      </c>
      <c r="GE1166" s="116" t="str">
        <f t="shared" si="553"/>
        <v/>
      </c>
    </row>
    <row r="1167" spans="164:187" ht="16.5" x14ac:dyDescent="0.2">
      <c r="FH1167" s="116">
        <v>1162</v>
      </c>
      <c r="FI1167" s="116">
        <f t="shared" si="538"/>
        <v>37</v>
      </c>
      <c r="FJ1167" s="116">
        <f t="shared" si="554"/>
        <v>15</v>
      </c>
      <c r="FK1167" s="116" t="str">
        <f t="shared" si="539"/>
        <v>高顺专属武器-魂珠-5 1级</v>
      </c>
      <c r="FL1167" s="116">
        <f t="shared" si="540"/>
        <v>5</v>
      </c>
      <c r="FM1167" s="116">
        <f t="shared" si="541"/>
        <v>1</v>
      </c>
      <c r="FN1167" s="116" t="str">
        <f t="shared" si="555"/>
        <v>金币</v>
      </c>
      <c r="FO1167" s="116">
        <f t="shared" si="556"/>
        <v>5000</v>
      </c>
      <c r="FP1167" s="116" t="str">
        <f t="shared" si="557"/>
        <v>专属强化石2</v>
      </c>
      <c r="FQ1167" s="116">
        <f t="shared" si="558"/>
        <v>4</v>
      </c>
      <c r="FR1167" s="116" t="str">
        <f t="shared" si="559"/>
        <v>专属强化石3</v>
      </c>
      <c r="FS1167" s="116">
        <f t="shared" si="560"/>
        <v>2</v>
      </c>
      <c r="FT1167" s="116">
        <f t="shared" si="542"/>
        <v>0.19</v>
      </c>
      <c r="FU1167" s="116">
        <f t="shared" si="543"/>
        <v>1</v>
      </c>
      <c r="FV1167" s="116">
        <f t="shared" si="544"/>
        <v>8</v>
      </c>
      <c r="FW1167" s="116">
        <f t="shared" si="545"/>
        <v>0</v>
      </c>
      <c r="FX1167" s="116">
        <f t="shared" si="546"/>
        <v>1</v>
      </c>
      <c r="FY1167" s="116">
        <f t="shared" si="547"/>
        <v>2</v>
      </c>
      <c r="FZ1167" s="116">
        <f t="shared" si="548"/>
        <v>9.2600000000000002E-2</v>
      </c>
      <c r="GA1167" s="116">
        <f t="shared" si="549"/>
        <v>1</v>
      </c>
      <c r="GB1167" s="116">
        <f t="shared" si="550"/>
        <v>4</v>
      </c>
      <c r="GC1167" s="116">
        <f t="shared" si="551"/>
        <v>0.37019999999999997</v>
      </c>
      <c r="GD1167" s="116">
        <f t="shared" si="552"/>
        <v>1</v>
      </c>
      <c r="GE1167" s="116">
        <f t="shared" si="553"/>
        <v>8</v>
      </c>
    </row>
    <row r="1168" spans="164:187" ht="16.5" x14ac:dyDescent="0.2">
      <c r="FH1168" s="116">
        <v>1163</v>
      </c>
      <c r="FI1168" s="116">
        <f t="shared" si="538"/>
        <v>38</v>
      </c>
      <c r="FJ1168" s="116">
        <f t="shared" si="554"/>
        <v>15</v>
      </c>
      <c r="FK1168" s="116" t="str">
        <f t="shared" si="539"/>
        <v>高顺专属武器-魂珠-5 2级</v>
      </c>
      <c r="FL1168" s="116">
        <f t="shared" si="540"/>
        <v>5</v>
      </c>
      <c r="FM1168" s="116">
        <f t="shared" si="541"/>
        <v>2</v>
      </c>
      <c r="FN1168" s="116" t="str">
        <f t="shared" si="555"/>
        <v>金币</v>
      </c>
      <c r="FO1168" s="116">
        <f t="shared" si="556"/>
        <v>6000</v>
      </c>
      <c r="FP1168" s="116" t="str">
        <f t="shared" si="557"/>
        <v>专属强化石2</v>
      </c>
      <c r="FQ1168" s="116">
        <f t="shared" si="558"/>
        <v>4</v>
      </c>
      <c r="FR1168" s="116" t="str">
        <f t="shared" si="559"/>
        <v>专属强化石3</v>
      </c>
      <c r="FS1168" s="116">
        <f t="shared" si="560"/>
        <v>2</v>
      </c>
      <c r="FT1168" s="116">
        <f t="shared" si="542"/>
        <v>0.09</v>
      </c>
      <c r="FU1168" s="116">
        <f t="shared" si="543"/>
        <v>1</v>
      </c>
      <c r="FV1168" s="116">
        <f t="shared" si="544"/>
        <v>16</v>
      </c>
      <c r="FW1168" s="116">
        <f t="shared" si="545"/>
        <v>0</v>
      </c>
      <c r="FX1168" s="116">
        <f t="shared" si="546"/>
        <v>1</v>
      </c>
      <c r="FY1168" s="116">
        <f t="shared" si="547"/>
        <v>4</v>
      </c>
      <c r="FZ1168" s="116">
        <f t="shared" si="548"/>
        <v>4.6300000000000001E-2</v>
      </c>
      <c r="GA1168" s="116">
        <f t="shared" si="549"/>
        <v>1</v>
      </c>
      <c r="GB1168" s="116">
        <f t="shared" si="550"/>
        <v>8</v>
      </c>
      <c r="GC1168" s="116">
        <f t="shared" si="551"/>
        <v>0.18509999999999999</v>
      </c>
      <c r="GD1168" s="116">
        <f t="shared" si="552"/>
        <v>1</v>
      </c>
      <c r="GE1168" s="116">
        <f t="shared" si="553"/>
        <v>16</v>
      </c>
    </row>
    <row r="1169" spans="164:187" ht="16.5" x14ac:dyDescent="0.2">
      <c r="FH1169" s="116">
        <v>1164</v>
      </c>
      <c r="FI1169" s="116">
        <f t="shared" si="538"/>
        <v>39</v>
      </c>
      <c r="FJ1169" s="116">
        <f t="shared" si="554"/>
        <v>15</v>
      </c>
      <c r="FK1169" s="116" t="str">
        <f t="shared" si="539"/>
        <v>高顺专属武器-魂珠-5 3级</v>
      </c>
      <c r="FL1169" s="116">
        <f t="shared" si="540"/>
        <v>5</v>
      </c>
      <c r="FM1169" s="116">
        <f t="shared" si="541"/>
        <v>3</v>
      </c>
      <c r="FN1169" s="116" t="str">
        <f t="shared" si="555"/>
        <v>金币</v>
      </c>
      <c r="FO1169" s="116">
        <f t="shared" si="556"/>
        <v>7000</v>
      </c>
      <c r="FP1169" s="116" t="str">
        <f t="shared" si="557"/>
        <v>专属强化石2</v>
      </c>
      <c r="FQ1169" s="116">
        <f t="shared" si="558"/>
        <v>4</v>
      </c>
      <c r="FR1169" s="116" t="str">
        <f t="shared" si="559"/>
        <v>专属强化石3</v>
      </c>
      <c r="FS1169" s="116">
        <f t="shared" si="560"/>
        <v>2</v>
      </c>
      <c r="FT1169" s="116">
        <f t="shared" si="542"/>
        <v>0.06</v>
      </c>
      <c r="FU1169" s="116">
        <f t="shared" si="543"/>
        <v>1</v>
      </c>
      <c r="FV1169" s="116">
        <f t="shared" si="544"/>
        <v>24</v>
      </c>
      <c r="FW1169" s="116">
        <f t="shared" si="545"/>
        <v>0</v>
      </c>
      <c r="FX1169" s="116">
        <f t="shared" si="546"/>
        <v>1</v>
      </c>
      <c r="FY1169" s="116">
        <f t="shared" si="547"/>
        <v>6</v>
      </c>
      <c r="FZ1169" s="116">
        <f t="shared" si="548"/>
        <v>3.09E-2</v>
      </c>
      <c r="GA1169" s="116">
        <f t="shared" si="549"/>
        <v>1</v>
      </c>
      <c r="GB1169" s="116">
        <f t="shared" si="550"/>
        <v>11</v>
      </c>
      <c r="GC1169" s="116">
        <f t="shared" si="551"/>
        <v>0.1234</v>
      </c>
      <c r="GD1169" s="116">
        <f t="shared" si="552"/>
        <v>1</v>
      </c>
      <c r="GE1169" s="116">
        <f t="shared" si="553"/>
        <v>24</v>
      </c>
    </row>
    <row r="1170" spans="164:187" ht="16.5" x14ac:dyDescent="0.2">
      <c r="FH1170" s="116">
        <v>1165</v>
      </c>
      <c r="FI1170" s="116">
        <f t="shared" si="538"/>
        <v>40</v>
      </c>
      <c r="FJ1170" s="116">
        <f t="shared" si="554"/>
        <v>15</v>
      </c>
      <c r="FK1170" s="116" t="str">
        <f t="shared" si="539"/>
        <v>高顺专属武器-魂珠-5 4级</v>
      </c>
      <c r="FL1170" s="116">
        <f t="shared" si="540"/>
        <v>5</v>
      </c>
      <c r="FM1170" s="116">
        <f t="shared" si="541"/>
        <v>4</v>
      </c>
      <c r="FN1170" s="116" t="str">
        <f t="shared" si="555"/>
        <v>金币</v>
      </c>
      <c r="FO1170" s="116">
        <f t="shared" si="556"/>
        <v>8000</v>
      </c>
      <c r="FP1170" s="116" t="str">
        <f t="shared" si="557"/>
        <v>专属强化石2</v>
      </c>
      <c r="FQ1170" s="116">
        <f t="shared" si="558"/>
        <v>6</v>
      </c>
      <c r="FR1170" s="116" t="str">
        <f t="shared" si="559"/>
        <v>专属强化石3</v>
      </c>
      <c r="FS1170" s="116">
        <f t="shared" si="560"/>
        <v>3</v>
      </c>
      <c r="FT1170" s="116">
        <f t="shared" si="542"/>
        <v>0.06</v>
      </c>
      <c r="FU1170" s="116">
        <f t="shared" si="543"/>
        <v>1</v>
      </c>
      <c r="FV1170" s="116">
        <f t="shared" si="544"/>
        <v>27</v>
      </c>
      <c r="FW1170" s="116">
        <f t="shared" si="545"/>
        <v>0</v>
      </c>
      <c r="FX1170" s="116">
        <f t="shared" si="546"/>
        <v>1</v>
      </c>
      <c r="FY1170" s="116">
        <f t="shared" si="547"/>
        <v>6</v>
      </c>
      <c r="FZ1170" s="116">
        <f t="shared" si="548"/>
        <v>2.7799999999999998E-2</v>
      </c>
      <c r="GA1170" s="116">
        <f t="shared" si="549"/>
        <v>1</v>
      </c>
      <c r="GB1170" s="116">
        <f t="shared" si="550"/>
        <v>13</v>
      </c>
      <c r="GC1170" s="116">
        <f t="shared" si="551"/>
        <v>0.1111</v>
      </c>
      <c r="GD1170" s="116">
        <f t="shared" si="552"/>
        <v>1</v>
      </c>
      <c r="GE1170" s="116">
        <f t="shared" si="553"/>
        <v>27</v>
      </c>
    </row>
    <row r="1171" spans="164:187" ht="16.5" x14ac:dyDescent="0.2">
      <c r="FH1171" s="116">
        <v>1166</v>
      </c>
      <c r="FI1171" s="116">
        <f t="shared" si="538"/>
        <v>41</v>
      </c>
      <c r="FJ1171" s="116">
        <f t="shared" si="554"/>
        <v>15</v>
      </c>
      <c r="FK1171" s="116" t="str">
        <f t="shared" si="539"/>
        <v>高顺专属武器-魂珠-5 5级</v>
      </c>
      <c r="FL1171" s="116">
        <f t="shared" si="540"/>
        <v>5</v>
      </c>
      <c r="FM1171" s="116">
        <f t="shared" si="541"/>
        <v>5</v>
      </c>
      <c r="FN1171" s="116" t="str">
        <f t="shared" si="555"/>
        <v>金币</v>
      </c>
      <c r="FO1171" s="116">
        <f t="shared" si="556"/>
        <v>9000</v>
      </c>
      <c r="FP1171" s="116" t="str">
        <f t="shared" si="557"/>
        <v>专属强化石2</v>
      </c>
      <c r="FQ1171" s="116">
        <f t="shared" si="558"/>
        <v>6</v>
      </c>
      <c r="FR1171" s="116" t="str">
        <f t="shared" si="559"/>
        <v>专属强化石3</v>
      </c>
      <c r="FS1171" s="116">
        <f t="shared" si="560"/>
        <v>3</v>
      </c>
      <c r="FT1171" s="116">
        <f t="shared" si="542"/>
        <v>0.03</v>
      </c>
      <c r="FU1171" s="116">
        <f t="shared" si="543"/>
        <v>1</v>
      </c>
      <c r="FV1171" s="116">
        <f t="shared" si="544"/>
        <v>43</v>
      </c>
      <c r="FW1171" s="116">
        <f t="shared" si="545"/>
        <v>0</v>
      </c>
      <c r="FX1171" s="116">
        <f t="shared" si="546"/>
        <v>1</v>
      </c>
      <c r="FY1171" s="116">
        <f t="shared" si="547"/>
        <v>10</v>
      </c>
      <c r="FZ1171" s="116">
        <f t="shared" si="548"/>
        <v>1.7399999999999999E-2</v>
      </c>
      <c r="GA1171" s="116">
        <f t="shared" si="549"/>
        <v>1</v>
      </c>
      <c r="GB1171" s="116">
        <f t="shared" si="550"/>
        <v>20</v>
      </c>
      <c r="GC1171" s="116">
        <f t="shared" si="551"/>
        <v>6.9400000000000003E-2</v>
      </c>
      <c r="GD1171" s="116">
        <f t="shared" si="552"/>
        <v>1</v>
      </c>
      <c r="GE1171" s="116">
        <f t="shared" si="553"/>
        <v>43</v>
      </c>
    </row>
    <row r="1172" spans="164:187" ht="16.5" x14ac:dyDescent="0.2">
      <c r="FH1172" s="116">
        <v>1167</v>
      </c>
      <c r="FI1172" s="116">
        <f t="shared" si="538"/>
        <v>42</v>
      </c>
      <c r="FJ1172" s="116">
        <f t="shared" si="554"/>
        <v>15</v>
      </c>
      <c r="FK1172" s="116" t="str">
        <f t="shared" si="539"/>
        <v>高顺专属武器-魂珠-5 6级</v>
      </c>
      <c r="FL1172" s="116">
        <f t="shared" si="540"/>
        <v>5</v>
      </c>
      <c r="FM1172" s="116">
        <f t="shared" si="541"/>
        <v>6</v>
      </c>
      <c r="FN1172" s="116" t="str">
        <f t="shared" si="555"/>
        <v>金币</v>
      </c>
      <c r="FO1172" s="116">
        <f t="shared" si="556"/>
        <v>10000</v>
      </c>
      <c r="FP1172" s="116" t="str">
        <f t="shared" si="557"/>
        <v>专属强化石2</v>
      </c>
      <c r="FQ1172" s="116">
        <f t="shared" si="558"/>
        <v>9</v>
      </c>
      <c r="FR1172" s="116" t="str">
        <f t="shared" si="559"/>
        <v>专属强化石3</v>
      </c>
      <c r="FS1172" s="116">
        <f t="shared" si="560"/>
        <v>5</v>
      </c>
      <c r="FT1172" s="116">
        <f t="shared" si="542"/>
        <v>0.04</v>
      </c>
      <c r="FU1172" s="116">
        <f t="shared" si="543"/>
        <v>1</v>
      </c>
      <c r="FV1172" s="116">
        <f t="shared" si="544"/>
        <v>42</v>
      </c>
      <c r="FW1172" s="116">
        <f t="shared" si="545"/>
        <v>0</v>
      </c>
      <c r="FX1172" s="116">
        <f t="shared" si="546"/>
        <v>1</v>
      </c>
      <c r="FY1172" s="116">
        <f t="shared" si="547"/>
        <v>10</v>
      </c>
      <c r="FZ1172" s="116">
        <f t="shared" si="548"/>
        <v>1.78E-2</v>
      </c>
      <c r="GA1172" s="116">
        <f t="shared" si="549"/>
        <v>1</v>
      </c>
      <c r="GB1172" s="116">
        <f t="shared" si="550"/>
        <v>20</v>
      </c>
      <c r="GC1172" s="116">
        <f t="shared" si="551"/>
        <v>7.1199999999999999E-2</v>
      </c>
      <c r="GD1172" s="116">
        <f t="shared" si="552"/>
        <v>1</v>
      </c>
      <c r="GE1172" s="116">
        <f t="shared" si="553"/>
        <v>42</v>
      </c>
    </row>
    <row r="1173" spans="164:187" ht="16.5" x14ac:dyDescent="0.2">
      <c r="FH1173" s="116">
        <v>1168</v>
      </c>
      <c r="FI1173" s="116">
        <f t="shared" si="538"/>
        <v>43</v>
      </c>
      <c r="FJ1173" s="116">
        <f t="shared" si="554"/>
        <v>15</v>
      </c>
      <c r="FK1173" s="116" t="str">
        <f t="shared" si="539"/>
        <v>高顺专属武器-魂珠-5 7级</v>
      </c>
      <c r="FL1173" s="116">
        <f t="shared" si="540"/>
        <v>5</v>
      </c>
      <c r="FM1173" s="116">
        <f t="shared" si="541"/>
        <v>7</v>
      </c>
      <c r="FN1173" s="116" t="str">
        <f t="shared" si="555"/>
        <v>金币</v>
      </c>
      <c r="FO1173" s="116">
        <f t="shared" si="556"/>
        <v>11000</v>
      </c>
      <c r="FP1173" s="116" t="str">
        <f t="shared" si="557"/>
        <v>专属强化石2</v>
      </c>
      <c r="FQ1173" s="116">
        <f t="shared" si="558"/>
        <v>9</v>
      </c>
      <c r="FR1173" s="116" t="str">
        <f t="shared" si="559"/>
        <v>专属强化石3</v>
      </c>
      <c r="FS1173" s="116">
        <f t="shared" si="560"/>
        <v>5</v>
      </c>
      <c r="FT1173" s="116">
        <f t="shared" si="542"/>
        <v>0.02</v>
      </c>
      <c r="FU1173" s="116">
        <f t="shared" si="543"/>
        <v>1</v>
      </c>
      <c r="FV1173" s="116">
        <f t="shared" si="544"/>
        <v>68</v>
      </c>
      <c r="FW1173" s="116">
        <f t="shared" si="545"/>
        <v>0</v>
      </c>
      <c r="FX1173" s="116">
        <f t="shared" si="546"/>
        <v>1</v>
      </c>
      <c r="FY1173" s="116">
        <f t="shared" si="547"/>
        <v>16</v>
      </c>
      <c r="FZ1173" s="116">
        <f t="shared" si="548"/>
        <v>1.0999999999999999E-2</v>
      </c>
      <c r="GA1173" s="116">
        <f t="shared" si="549"/>
        <v>1</v>
      </c>
      <c r="GB1173" s="116">
        <f t="shared" si="550"/>
        <v>32</v>
      </c>
      <c r="GC1173" s="116">
        <f t="shared" si="551"/>
        <v>4.41E-2</v>
      </c>
      <c r="GD1173" s="116">
        <f t="shared" si="552"/>
        <v>1</v>
      </c>
      <c r="GE1173" s="116">
        <f t="shared" si="553"/>
        <v>68</v>
      </c>
    </row>
    <row r="1174" spans="164:187" ht="16.5" x14ac:dyDescent="0.2">
      <c r="FH1174" s="116">
        <v>1169</v>
      </c>
      <c r="FI1174" s="116">
        <f t="shared" ref="FI1174:FI1237" si="561">IF(FM1174&gt;0,(FL1174-1)*9+FM1174,0)</f>
        <v>44</v>
      </c>
      <c r="FJ1174" s="116">
        <f t="shared" si="554"/>
        <v>15</v>
      </c>
      <c r="FK1174" s="116" t="str">
        <f t="shared" ref="FK1174:FK1237" si="562">INDEX($FC$6:$FC$26,FJ1174)&amp;"专属武器-魂珠-"&amp;FL1174&amp;" "&amp;FM1174&amp;"级"</f>
        <v>高顺专属武器-魂珠-5 8级</v>
      </c>
      <c r="FL1174" s="116">
        <f t="shared" ref="FL1174:FL1237" si="563">INT((FH1174-(FJ1174-1)*80-1)/10)+1</f>
        <v>5</v>
      </c>
      <c r="FM1174" s="116">
        <f t="shared" ref="FM1174:FM1237" si="564">FH1174-(FJ1174-1)*80-(FL1174-1)*10-1</f>
        <v>8</v>
      </c>
      <c r="FN1174" s="116" t="str">
        <f t="shared" si="555"/>
        <v>金币</v>
      </c>
      <c r="FO1174" s="116">
        <f t="shared" si="556"/>
        <v>12000</v>
      </c>
      <c r="FP1174" s="116" t="str">
        <f t="shared" si="557"/>
        <v>专属强化石2</v>
      </c>
      <c r="FQ1174" s="116">
        <f t="shared" si="558"/>
        <v>13</v>
      </c>
      <c r="FR1174" s="116" t="str">
        <f t="shared" si="559"/>
        <v>专属强化石3</v>
      </c>
      <c r="FS1174" s="116">
        <f t="shared" si="560"/>
        <v>7</v>
      </c>
      <c r="FT1174" s="116">
        <f t="shared" ref="FT1174:FT1237" si="565">IF($FM1174&gt;0,INDEX(EJ$6:EJ$77,$FI1174),"")</f>
        <v>0.02</v>
      </c>
      <c r="FU1174" s="116">
        <f t="shared" ref="FU1174:FU1237" si="566">IF($FM1174&gt;0,INDEX(EK$6:EK$77,$FI1174),"")</f>
        <v>1</v>
      </c>
      <c r="FV1174" s="116">
        <f t="shared" ref="FV1174:FV1237" si="567">IF($FM1174&gt;0,INDEX(EL$6:EL$77,$FI1174),"")</f>
        <v>79</v>
      </c>
      <c r="FW1174" s="116">
        <f t="shared" ref="FW1174:FW1237" si="568">IF($FM1174&gt;0,INDEX(EP$6:EP$77,$FI1174),"")</f>
        <v>0</v>
      </c>
      <c r="FX1174" s="116">
        <f t="shared" ref="FX1174:FX1237" si="569">IF($FM1174&gt;0,INDEX(EQ$6:EQ$77,$FI1174),"")</f>
        <v>1</v>
      </c>
      <c r="FY1174" s="116">
        <f t="shared" ref="FY1174:FY1237" si="570">IF($FM1174&gt;0,INDEX(ER$6:ER$77,$FI1174),"")</f>
        <v>18</v>
      </c>
      <c r="FZ1174" s="116">
        <f t="shared" ref="FZ1174:FZ1237" si="571">IF($FM1174&gt;0,INDEX(ES$6:ES$77,$FI1174),"")</f>
        <v>9.4999999999999998E-3</v>
      </c>
      <c r="GA1174" s="116">
        <f t="shared" ref="GA1174:GA1237" si="572">IF($FM1174&gt;0,INDEX(ET$6:ET$77,$FI1174),"")</f>
        <v>1</v>
      </c>
      <c r="GB1174" s="116">
        <f t="shared" ref="GB1174:GB1237" si="573">IF($FM1174&gt;0,INDEX(EU$6:EU$77,$FI1174),"")</f>
        <v>37</v>
      </c>
      <c r="GC1174" s="116">
        <f t="shared" ref="GC1174:GC1237" si="574">IF($FM1174&gt;0,INDEX(EV$6:EV$77,$FI1174),"")</f>
        <v>3.8100000000000002E-2</v>
      </c>
      <c r="GD1174" s="116">
        <f t="shared" ref="GD1174:GD1237" si="575">IF($FM1174&gt;0,INDEX(EW$6:EW$77,$FI1174),"")</f>
        <v>1</v>
      </c>
      <c r="GE1174" s="116">
        <f t="shared" ref="GE1174:GE1237" si="576">IF($FM1174&gt;0,INDEX(EX$6:EX$77,$FI1174),"")</f>
        <v>79</v>
      </c>
    </row>
    <row r="1175" spans="164:187" ht="16.5" x14ac:dyDescent="0.2">
      <c r="FH1175" s="116">
        <v>1170</v>
      </c>
      <c r="FI1175" s="116">
        <f t="shared" si="561"/>
        <v>45</v>
      </c>
      <c r="FJ1175" s="116">
        <f t="shared" si="554"/>
        <v>15</v>
      </c>
      <c r="FK1175" s="116" t="str">
        <f t="shared" si="562"/>
        <v>高顺专属武器-魂珠-5 9级</v>
      </c>
      <c r="FL1175" s="116">
        <f t="shared" si="563"/>
        <v>5</v>
      </c>
      <c r="FM1175" s="116">
        <f t="shared" si="564"/>
        <v>9</v>
      </c>
      <c r="FN1175" s="116" t="str">
        <f t="shared" si="555"/>
        <v>金币</v>
      </c>
      <c r="FO1175" s="116">
        <f t="shared" si="556"/>
        <v>13000</v>
      </c>
      <c r="FP1175" s="116" t="str">
        <f t="shared" si="557"/>
        <v>专属强化石2</v>
      </c>
      <c r="FQ1175" s="116">
        <f t="shared" si="558"/>
        <v>17</v>
      </c>
      <c r="FR1175" s="116" t="str">
        <f t="shared" si="559"/>
        <v>专属强化石3</v>
      </c>
      <c r="FS1175" s="116">
        <f t="shared" si="560"/>
        <v>9</v>
      </c>
      <c r="FT1175" s="116">
        <f t="shared" si="565"/>
        <v>0.02</v>
      </c>
      <c r="FU1175" s="116">
        <f t="shared" si="566"/>
        <v>1</v>
      </c>
      <c r="FV1175" s="116">
        <f t="shared" si="567"/>
        <v>99</v>
      </c>
      <c r="FW1175" s="116">
        <f t="shared" si="568"/>
        <v>0</v>
      </c>
      <c r="FX1175" s="116">
        <f t="shared" si="569"/>
        <v>1</v>
      </c>
      <c r="FY1175" s="116">
        <f t="shared" si="570"/>
        <v>23</v>
      </c>
      <c r="FZ1175" s="116">
        <f t="shared" si="571"/>
        <v>7.6E-3</v>
      </c>
      <c r="GA1175" s="116">
        <f t="shared" si="572"/>
        <v>1</v>
      </c>
      <c r="GB1175" s="116">
        <f t="shared" si="573"/>
        <v>46</v>
      </c>
      <c r="GC1175" s="116">
        <f t="shared" si="574"/>
        <v>3.0300000000000001E-2</v>
      </c>
      <c r="GD1175" s="116">
        <f t="shared" si="575"/>
        <v>1</v>
      </c>
      <c r="GE1175" s="116">
        <f t="shared" si="576"/>
        <v>99</v>
      </c>
    </row>
    <row r="1176" spans="164:187" ht="16.5" x14ac:dyDescent="0.2">
      <c r="FH1176" s="116">
        <v>1171</v>
      </c>
      <c r="FI1176" s="116">
        <f t="shared" si="561"/>
        <v>0</v>
      </c>
      <c r="FJ1176" s="116">
        <f t="shared" si="554"/>
        <v>15</v>
      </c>
      <c r="FK1176" s="116" t="str">
        <f t="shared" si="562"/>
        <v>高顺专属武器-魂珠-6 0级</v>
      </c>
      <c r="FL1176" s="116">
        <f t="shared" si="563"/>
        <v>6</v>
      </c>
      <c r="FM1176" s="116">
        <f t="shared" si="564"/>
        <v>0</v>
      </c>
      <c r="FN1176" s="116" t="str">
        <f t="shared" si="555"/>
        <v/>
      </c>
      <c r="FO1176" s="116" t="str">
        <f t="shared" si="556"/>
        <v/>
      </c>
      <c r="FP1176" s="116" t="str">
        <f t="shared" si="557"/>
        <v/>
      </c>
      <c r="FQ1176" s="116" t="str">
        <f t="shared" si="558"/>
        <v/>
      </c>
      <c r="FR1176" s="116" t="str">
        <f t="shared" si="559"/>
        <v/>
      </c>
      <c r="FS1176" s="116" t="str">
        <f t="shared" si="560"/>
        <v/>
      </c>
      <c r="FT1176" s="116" t="str">
        <f t="shared" si="565"/>
        <v/>
      </c>
      <c r="FU1176" s="116" t="str">
        <f t="shared" si="566"/>
        <v/>
      </c>
      <c r="FV1176" s="116" t="str">
        <f t="shared" si="567"/>
        <v/>
      </c>
      <c r="FW1176" s="116" t="str">
        <f t="shared" si="568"/>
        <v/>
      </c>
      <c r="FX1176" s="116" t="str">
        <f t="shared" si="569"/>
        <v/>
      </c>
      <c r="FY1176" s="116" t="str">
        <f t="shared" si="570"/>
        <v/>
      </c>
      <c r="FZ1176" s="116" t="str">
        <f t="shared" si="571"/>
        <v/>
      </c>
      <c r="GA1176" s="116" t="str">
        <f t="shared" si="572"/>
        <v/>
      </c>
      <c r="GB1176" s="116" t="str">
        <f t="shared" si="573"/>
        <v/>
      </c>
      <c r="GC1176" s="116" t="str">
        <f t="shared" si="574"/>
        <v/>
      </c>
      <c r="GD1176" s="116" t="str">
        <f t="shared" si="575"/>
        <v/>
      </c>
      <c r="GE1176" s="116" t="str">
        <f t="shared" si="576"/>
        <v/>
      </c>
    </row>
    <row r="1177" spans="164:187" ht="16.5" x14ac:dyDescent="0.2">
      <c r="FH1177" s="116">
        <v>1172</v>
      </c>
      <c r="FI1177" s="116">
        <f t="shared" si="561"/>
        <v>46</v>
      </c>
      <c r="FJ1177" s="116">
        <f t="shared" si="554"/>
        <v>15</v>
      </c>
      <c r="FK1177" s="116" t="str">
        <f t="shared" si="562"/>
        <v>高顺专属武器-魂珠-6 1级</v>
      </c>
      <c r="FL1177" s="116">
        <f t="shared" si="563"/>
        <v>6</v>
      </c>
      <c r="FM1177" s="116">
        <f t="shared" si="564"/>
        <v>1</v>
      </c>
      <c r="FN1177" s="116" t="str">
        <f t="shared" si="555"/>
        <v>金币</v>
      </c>
      <c r="FO1177" s="116">
        <f t="shared" si="556"/>
        <v>6000</v>
      </c>
      <c r="FP1177" s="116" t="str">
        <f t="shared" si="557"/>
        <v>专属强化石3</v>
      </c>
      <c r="FQ1177" s="116">
        <f t="shared" si="558"/>
        <v>5</v>
      </c>
      <c r="FR1177" s="116" t="str">
        <f t="shared" si="559"/>
        <v>专属强化石4</v>
      </c>
      <c r="FS1177" s="116">
        <f t="shared" si="560"/>
        <v>1</v>
      </c>
      <c r="FT1177" s="116">
        <f t="shared" si="565"/>
        <v>0.14000000000000001</v>
      </c>
      <c r="FU1177" s="116">
        <f t="shared" si="566"/>
        <v>1</v>
      </c>
      <c r="FV1177" s="116">
        <f t="shared" si="567"/>
        <v>10</v>
      </c>
      <c r="FW1177" s="116">
        <f t="shared" si="568"/>
        <v>0</v>
      </c>
      <c r="FX1177" s="116">
        <f t="shared" si="569"/>
        <v>1</v>
      </c>
      <c r="FY1177" s="116">
        <f t="shared" si="570"/>
        <v>2</v>
      </c>
      <c r="FZ1177" s="116">
        <f t="shared" si="571"/>
        <v>7.2099999999999997E-2</v>
      </c>
      <c r="GA1177" s="116">
        <f t="shared" si="572"/>
        <v>1</v>
      </c>
      <c r="GB1177" s="116">
        <f t="shared" si="573"/>
        <v>5</v>
      </c>
      <c r="GC1177" s="116">
        <f t="shared" si="574"/>
        <v>0.28860000000000002</v>
      </c>
      <c r="GD1177" s="116">
        <f t="shared" si="575"/>
        <v>1</v>
      </c>
      <c r="GE1177" s="116">
        <f t="shared" si="576"/>
        <v>10</v>
      </c>
    </row>
    <row r="1178" spans="164:187" ht="16.5" x14ac:dyDescent="0.2">
      <c r="FH1178" s="116">
        <v>1173</v>
      </c>
      <c r="FI1178" s="116">
        <f t="shared" si="561"/>
        <v>47</v>
      </c>
      <c r="FJ1178" s="116">
        <f t="shared" si="554"/>
        <v>15</v>
      </c>
      <c r="FK1178" s="116" t="str">
        <f t="shared" si="562"/>
        <v>高顺专属武器-魂珠-6 2级</v>
      </c>
      <c r="FL1178" s="116">
        <f t="shared" si="563"/>
        <v>6</v>
      </c>
      <c r="FM1178" s="116">
        <f t="shared" si="564"/>
        <v>2</v>
      </c>
      <c r="FN1178" s="116" t="str">
        <f t="shared" si="555"/>
        <v>金币</v>
      </c>
      <c r="FO1178" s="116">
        <f t="shared" si="556"/>
        <v>7000</v>
      </c>
      <c r="FP1178" s="116" t="str">
        <f t="shared" si="557"/>
        <v>专属强化石3</v>
      </c>
      <c r="FQ1178" s="116">
        <f t="shared" si="558"/>
        <v>9</v>
      </c>
      <c r="FR1178" s="116" t="str">
        <f t="shared" si="559"/>
        <v>专属强化石4</v>
      </c>
      <c r="FS1178" s="116">
        <f t="shared" si="560"/>
        <v>2</v>
      </c>
      <c r="FT1178" s="116">
        <f t="shared" si="565"/>
        <v>0.14000000000000001</v>
      </c>
      <c r="FU1178" s="116">
        <f t="shared" si="566"/>
        <v>1</v>
      </c>
      <c r="FV1178" s="116">
        <f t="shared" si="567"/>
        <v>10</v>
      </c>
      <c r="FW1178" s="116">
        <f t="shared" si="568"/>
        <v>0</v>
      </c>
      <c r="FX1178" s="116">
        <f t="shared" si="569"/>
        <v>1</v>
      </c>
      <c r="FY1178" s="116">
        <f t="shared" si="570"/>
        <v>2</v>
      </c>
      <c r="FZ1178" s="116">
        <f t="shared" si="571"/>
        <v>7.2099999999999997E-2</v>
      </c>
      <c r="GA1178" s="116">
        <f t="shared" si="572"/>
        <v>1</v>
      </c>
      <c r="GB1178" s="116">
        <f t="shared" si="573"/>
        <v>5</v>
      </c>
      <c r="GC1178" s="116">
        <f t="shared" si="574"/>
        <v>0.28860000000000002</v>
      </c>
      <c r="GD1178" s="116">
        <f t="shared" si="575"/>
        <v>1</v>
      </c>
      <c r="GE1178" s="116">
        <f t="shared" si="576"/>
        <v>10</v>
      </c>
    </row>
    <row r="1179" spans="164:187" ht="16.5" x14ac:dyDescent="0.2">
      <c r="FH1179" s="116">
        <v>1174</v>
      </c>
      <c r="FI1179" s="116">
        <f t="shared" si="561"/>
        <v>48</v>
      </c>
      <c r="FJ1179" s="116">
        <f t="shared" si="554"/>
        <v>15</v>
      </c>
      <c r="FK1179" s="116" t="str">
        <f t="shared" si="562"/>
        <v>高顺专属武器-魂珠-6 3级</v>
      </c>
      <c r="FL1179" s="116">
        <f t="shared" si="563"/>
        <v>6</v>
      </c>
      <c r="FM1179" s="116">
        <f t="shared" si="564"/>
        <v>3</v>
      </c>
      <c r="FN1179" s="116" t="str">
        <f t="shared" si="555"/>
        <v>金币</v>
      </c>
      <c r="FO1179" s="116">
        <f t="shared" si="556"/>
        <v>8000</v>
      </c>
      <c r="FP1179" s="116" t="str">
        <f t="shared" si="557"/>
        <v>专属强化石3</v>
      </c>
      <c r="FQ1179" s="116">
        <f t="shared" si="558"/>
        <v>9</v>
      </c>
      <c r="FR1179" s="116" t="str">
        <f t="shared" si="559"/>
        <v>专属强化石4</v>
      </c>
      <c r="FS1179" s="116">
        <f t="shared" si="560"/>
        <v>2</v>
      </c>
      <c r="FT1179" s="116">
        <f t="shared" si="565"/>
        <v>0.1</v>
      </c>
      <c r="FU1179" s="116">
        <f t="shared" si="566"/>
        <v>1</v>
      </c>
      <c r="FV1179" s="116">
        <f t="shared" si="567"/>
        <v>16</v>
      </c>
      <c r="FW1179" s="116">
        <f t="shared" si="568"/>
        <v>0</v>
      </c>
      <c r="FX1179" s="116">
        <f t="shared" si="569"/>
        <v>1</v>
      </c>
      <c r="FY1179" s="116">
        <f t="shared" si="570"/>
        <v>4</v>
      </c>
      <c r="FZ1179" s="116">
        <f t="shared" si="571"/>
        <v>4.8099999999999997E-2</v>
      </c>
      <c r="GA1179" s="116">
        <f t="shared" si="572"/>
        <v>1</v>
      </c>
      <c r="GB1179" s="116">
        <f t="shared" si="573"/>
        <v>7</v>
      </c>
      <c r="GC1179" s="116">
        <f t="shared" si="574"/>
        <v>0.19239999999999999</v>
      </c>
      <c r="GD1179" s="116">
        <f t="shared" si="575"/>
        <v>1</v>
      </c>
      <c r="GE1179" s="116">
        <f t="shared" si="576"/>
        <v>16</v>
      </c>
    </row>
    <row r="1180" spans="164:187" ht="16.5" x14ac:dyDescent="0.2">
      <c r="FH1180" s="116">
        <v>1175</v>
      </c>
      <c r="FI1180" s="116">
        <f t="shared" si="561"/>
        <v>49</v>
      </c>
      <c r="FJ1180" s="116">
        <f t="shared" si="554"/>
        <v>15</v>
      </c>
      <c r="FK1180" s="116" t="str">
        <f t="shared" si="562"/>
        <v>高顺专属武器-魂珠-6 4级</v>
      </c>
      <c r="FL1180" s="116">
        <f t="shared" si="563"/>
        <v>6</v>
      </c>
      <c r="FM1180" s="116">
        <f t="shared" si="564"/>
        <v>4</v>
      </c>
      <c r="FN1180" s="116" t="str">
        <f t="shared" si="555"/>
        <v>金币</v>
      </c>
      <c r="FO1180" s="116">
        <f t="shared" si="556"/>
        <v>9000</v>
      </c>
      <c r="FP1180" s="116" t="str">
        <f t="shared" si="557"/>
        <v>专属强化石3</v>
      </c>
      <c r="FQ1180" s="116">
        <f t="shared" si="558"/>
        <v>14</v>
      </c>
      <c r="FR1180" s="116" t="str">
        <f t="shared" si="559"/>
        <v>专属强化石4</v>
      </c>
      <c r="FS1180" s="116">
        <f t="shared" si="560"/>
        <v>3</v>
      </c>
      <c r="FT1180" s="116">
        <f t="shared" si="565"/>
        <v>0.09</v>
      </c>
      <c r="FU1180" s="116">
        <f t="shared" si="566"/>
        <v>1</v>
      </c>
      <c r="FV1180" s="116">
        <f t="shared" si="567"/>
        <v>17</v>
      </c>
      <c r="FW1180" s="116">
        <f t="shared" si="568"/>
        <v>0</v>
      </c>
      <c r="FX1180" s="116">
        <f t="shared" si="569"/>
        <v>1</v>
      </c>
      <c r="FY1180" s="116">
        <f t="shared" si="570"/>
        <v>4</v>
      </c>
      <c r="FZ1180" s="116">
        <f t="shared" si="571"/>
        <v>4.3299999999999998E-2</v>
      </c>
      <c r="GA1180" s="116">
        <f t="shared" si="572"/>
        <v>1</v>
      </c>
      <c r="GB1180" s="116">
        <f t="shared" si="573"/>
        <v>8</v>
      </c>
      <c r="GC1180" s="116">
        <f t="shared" si="574"/>
        <v>0.1731</v>
      </c>
      <c r="GD1180" s="116">
        <f t="shared" si="575"/>
        <v>1</v>
      </c>
      <c r="GE1180" s="116">
        <f t="shared" si="576"/>
        <v>17</v>
      </c>
    </row>
    <row r="1181" spans="164:187" ht="16.5" x14ac:dyDescent="0.2">
      <c r="FH1181" s="116">
        <v>1176</v>
      </c>
      <c r="FI1181" s="116">
        <f t="shared" si="561"/>
        <v>50</v>
      </c>
      <c r="FJ1181" s="116">
        <f t="shared" si="554"/>
        <v>15</v>
      </c>
      <c r="FK1181" s="116" t="str">
        <f t="shared" si="562"/>
        <v>高顺专属武器-魂珠-6 5级</v>
      </c>
      <c r="FL1181" s="116">
        <f t="shared" si="563"/>
        <v>6</v>
      </c>
      <c r="FM1181" s="116">
        <f t="shared" si="564"/>
        <v>5</v>
      </c>
      <c r="FN1181" s="116" t="str">
        <f t="shared" si="555"/>
        <v>金币</v>
      </c>
      <c r="FO1181" s="116">
        <f t="shared" si="556"/>
        <v>10000</v>
      </c>
      <c r="FP1181" s="116" t="str">
        <f t="shared" si="557"/>
        <v>专属强化石3</v>
      </c>
      <c r="FQ1181" s="116">
        <f t="shared" si="558"/>
        <v>14</v>
      </c>
      <c r="FR1181" s="116" t="str">
        <f t="shared" si="559"/>
        <v>专属强化石4</v>
      </c>
      <c r="FS1181" s="116">
        <f t="shared" si="560"/>
        <v>3</v>
      </c>
      <c r="FT1181" s="116">
        <f t="shared" si="565"/>
        <v>0.05</v>
      </c>
      <c r="FU1181" s="116">
        <f t="shared" si="566"/>
        <v>1</v>
      </c>
      <c r="FV1181" s="116">
        <f t="shared" si="567"/>
        <v>28</v>
      </c>
      <c r="FW1181" s="116">
        <f t="shared" si="568"/>
        <v>0</v>
      </c>
      <c r="FX1181" s="116">
        <f t="shared" si="569"/>
        <v>1</v>
      </c>
      <c r="FY1181" s="116">
        <f t="shared" si="570"/>
        <v>6</v>
      </c>
      <c r="FZ1181" s="116">
        <f t="shared" si="571"/>
        <v>2.7099999999999999E-2</v>
      </c>
      <c r="GA1181" s="116">
        <f t="shared" si="572"/>
        <v>1</v>
      </c>
      <c r="GB1181" s="116">
        <f t="shared" si="573"/>
        <v>13</v>
      </c>
      <c r="GC1181" s="116">
        <f t="shared" si="574"/>
        <v>0.1082</v>
      </c>
      <c r="GD1181" s="116">
        <f t="shared" si="575"/>
        <v>1</v>
      </c>
      <c r="GE1181" s="116">
        <f t="shared" si="576"/>
        <v>28</v>
      </c>
    </row>
    <row r="1182" spans="164:187" ht="16.5" x14ac:dyDescent="0.2">
      <c r="FH1182" s="116">
        <v>1177</v>
      </c>
      <c r="FI1182" s="116">
        <f t="shared" si="561"/>
        <v>51</v>
      </c>
      <c r="FJ1182" s="116">
        <f t="shared" si="554"/>
        <v>15</v>
      </c>
      <c r="FK1182" s="116" t="str">
        <f t="shared" si="562"/>
        <v>高顺专属武器-魂珠-6 6级</v>
      </c>
      <c r="FL1182" s="116">
        <f t="shared" si="563"/>
        <v>6</v>
      </c>
      <c r="FM1182" s="116">
        <f t="shared" si="564"/>
        <v>6</v>
      </c>
      <c r="FN1182" s="116" t="str">
        <f t="shared" si="555"/>
        <v>金币</v>
      </c>
      <c r="FO1182" s="116">
        <f t="shared" si="556"/>
        <v>11000</v>
      </c>
      <c r="FP1182" s="116" t="str">
        <f t="shared" si="557"/>
        <v>专属强化石3</v>
      </c>
      <c r="FQ1182" s="116">
        <f t="shared" si="558"/>
        <v>19</v>
      </c>
      <c r="FR1182" s="116" t="str">
        <f t="shared" si="559"/>
        <v>专属强化石4</v>
      </c>
      <c r="FS1182" s="116">
        <f t="shared" si="560"/>
        <v>4</v>
      </c>
      <c r="FT1182" s="116">
        <f t="shared" si="565"/>
        <v>0.04</v>
      </c>
      <c r="FU1182" s="116">
        <f t="shared" si="566"/>
        <v>1</v>
      </c>
      <c r="FV1182" s="116">
        <f t="shared" si="567"/>
        <v>34</v>
      </c>
      <c r="FW1182" s="116">
        <f t="shared" si="568"/>
        <v>0</v>
      </c>
      <c r="FX1182" s="116">
        <f t="shared" si="569"/>
        <v>1</v>
      </c>
      <c r="FY1182" s="116">
        <f t="shared" si="570"/>
        <v>8</v>
      </c>
      <c r="FZ1182" s="116">
        <f t="shared" si="571"/>
        <v>2.2200000000000001E-2</v>
      </c>
      <c r="GA1182" s="116">
        <f t="shared" si="572"/>
        <v>1</v>
      </c>
      <c r="GB1182" s="116">
        <f t="shared" si="573"/>
        <v>16</v>
      </c>
      <c r="GC1182" s="116">
        <f t="shared" si="574"/>
        <v>8.8800000000000004E-2</v>
      </c>
      <c r="GD1182" s="116">
        <f t="shared" si="575"/>
        <v>1</v>
      </c>
      <c r="GE1182" s="116">
        <f t="shared" si="576"/>
        <v>34</v>
      </c>
    </row>
    <row r="1183" spans="164:187" ht="16.5" x14ac:dyDescent="0.2">
      <c r="FH1183" s="116">
        <v>1178</v>
      </c>
      <c r="FI1183" s="116">
        <f t="shared" si="561"/>
        <v>52</v>
      </c>
      <c r="FJ1183" s="116">
        <f t="shared" si="554"/>
        <v>15</v>
      </c>
      <c r="FK1183" s="116" t="str">
        <f t="shared" si="562"/>
        <v>高顺专属武器-魂珠-6 7级</v>
      </c>
      <c r="FL1183" s="116">
        <f t="shared" si="563"/>
        <v>6</v>
      </c>
      <c r="FM1183" s="116">
        <f t="shared" si="564"/>
        <v>7</v>
      </c>
      <c r="FN1183" s="116" t="str">
        <f t="shared" si="555"/>
        <v>金币</v>
      </c>
      <c r="FO1183" s="116">
        <f t="shared" si="556"/>
        <v>12000</v>
      </c>
      <c r="FP1183" s="116" t="str">
        <f t="shared" si="557"/>
        <v>专属强化石3</v>
      </c>
      <c r="FQ1183" s="116">
        <f t="shared" si="558"/>
        <v>24</v>
      </c>
      <c r="FR1183" s="116" t="str">
        <f t="shared" si="559"/>
        <v>专属强化石4</v>
      </c>
      <c r="FS1183" s="116">
        <f t="shared" si="560"/>
        <v>5</v>
      </c>
      <c r="FT1183" s="116">
        <f t="shared" si="565"/>
        <v>0.03</v>
      </c>
      <c r="FU1183" s="116">
        <f t="shared" si="566"/>
        <v>1</v>
      </c>
      <c r="FV1183" s="116">
        <f t="shared" si="567"/>
        <v>44</v>
      </c>
      <c r="FW1183" s="116">
        <f t="shared" si="568"/>
        <v>0</v>
      </c>
      <c r="FX1183" s="116">
        <f t="shared" si="569"/>
        <v>1</v>
      </c>
      <c r="FY1183" s="116">
        <f t="shared" si="570"/>
        <v>10</v>
      </c>
      <c r="FZ1183" s="116">
        <f t="shared" si="571"/>
        <v>1.72E-2</v>
      </c>
      <c r="GA1183" s="116">
        <f t="shared" si="572"/>
        <v>1</v>
      </c>
      <c r="GB1183" s="116">
        <f t="shared" si="573"/>
        <v>20</v>
      </c>
      <c r="GC1183" s="116">
        <f t="shared" si="574"/>
        <v>6.8699999999999997E-2</v>
      </c>
      <c r="GD1183" s="116">
        <f t="shared" si="575"/>
        <v>1</v>
      </c>
      <c r="GE1183" s="116">
        <f t="shared" si="576"/>
        <v>44</v>
      </c>
    </row>
    <row r="1184" spans="164:187" ht="16.5" x14ac:dyDescent="0.2">
      <c r="FH1184" s="116">
        <v>1179</v>
      </c>
      <c r="FI1184" s="116">
        <f t="shared" si="561"/>
        <v>53</v>
      </c>
      <c r="FJ1184" s="116">
        <f t="shared" si="554"/>
        <v>15</v>
      </c>
      <c r="FK1184" s="116" t="str">
        <f t="shared" si="562"/>
        <v>高顺专属武器-魂珠-6 8级</v>
      </c>
      <c r="FL1184" s="116">
        <f t="shared" si="563"/>
        <v>6</v>
      </c>
      <c r="FM1184" s="116">
        <f t="shared" si="564"/>
        <v>8</v>
      </c>
      <c r="FN1184" s="116" t="str">
        <f t="shared" si="555"/>
        <v>金币</v>
      </c>
      <c r="FO1184" s="116">
        <f t="shared" si="556"/>
        <v>13000</v>
      </c>
      <c r="FP1184" s="116" t="str">
        <f t="shared" si="557"/>
        <v>专属强化石3</v>
      </c>
      <c r="FQ1184" s="116">
        <f t="shared" si="558"/>
        <v>33</v>
      </c>
      <c r="FR1184" s="116" t="str">
        <f t="shared" si="559"/>
        <v>专属强化石4</v>
      </c>
      <c r="FS1184" s="116">
        <f t="shared" si="560"/>
        <v>7</v>
      </c>
      <c r="FT1184" s="116">
        <f t="shared" si="565"/>
        <v>0.03</v>
      </c>
      <c r="FU1184" s="116">
        <f t="shared" si="566"/>
        <v>1</v>
      </c>
      <c r="FV1184" s="116">
        <f t="shared" si="567"/>
        <v>50</v>
      </c>
      <c r="FW1184" s="116">
        <f t="shared" si="568"/>
        <v>0</v>
      </c>
      <c r="FX1184" s="116">
        <f t="shared" si="569"/>
        <v>1</v>
      </c>
      <c r="FY1184" s="116">
        <f t="shared" si="570"/>
        <v>12</v>
      </c>
      <c r="FZ1184" s="116">
        <f t="shared" si="571"/>
        <v>1.49E-2</v>
      </c>
      <c r="GA1184" s="116">
        <f t="shared" si="572"/>
        <v>1</v>
      </c>
      <c r="GB1184" s="116">
        <f t="shared" si="573"/>
        <v>24</v>
      </c>
      <c r="GC1184" s="116">
        <f t="shared" si="574"/>
        <v>5.9400000000000001E-2</v>
      </c>
      <c r="GD1184" s="116">
        <f t="shared" si="575"/>
        <v>1</v>
      </c>
      <c r="GE1184" s="116">
        <f t="shared" si="576"/>
        <v>50</v>
      </c>
    </row>
    <row r="1185" spans="164:187" ht="16.5" x14ac:dyDescent="0.2">
      <c r="FH1185" s="116">
        <v>1180</v>
      </c>
      <c r="FI1185" s="116">
        <f t="shared" si="561"/>
        <v>54</v>
      </c>
      <c r="FJ1185" s="116">
        <f t="shared" si="554"/>
        <v>15</v>
      </c>
      <c r="FK1185" s="116" t="str">
        <f t="shared" si="562"/>
        <v>高顺专属武器-魂珠-6 9级</v>
      </c>
      <c r="FL1185" s="116">
        <f t="shared" si="563"/>
        <v>6</v>
      </c>
      <c r="FM1185" s="116">
        <f t="shared" si="564"/>
        <v>9</v>
      </c>
      <c r="FN1185" s="116" t="str">
        <f t="shared" si="555"/>
        <v>金币</v>
      </c>
      <c r="FO1185" s="116">
        <f t="shared" si="556"/>
        <v>14000</v>
      </c>
      <c r="FP1185" s="116" t="str">
        <f t="shared" si="557"/>
        <v>专属强化石3</v>
      </c>
      <c r="FQ1185" s="116">
        <f t="shared" si="558"/>
        <v>38</v>
      </c>
      <c r="FR1185" s="116" t="str">
        <f t="shared" si="559"/>
        <v>专属强化石4</v>
      </c>
      <c r="FS1185" s="116">
        <f t="shared" si="560"/>
        <v>8</v>
      </c>
      <c r="FT1185" s="116">
        <f t="shared" si="565"/>
        <v>0.02</v>
      </c>
      <c r="FU1185" s="116">
        <f t="shared" si="566"/>
        <v>1</v>
      </c>
      <c r="FV1185" s="116">
        <f t="shared" si="567"/>
        <v>71</v>
      </c>
      <c r="FW1185" s="116">
        <f t="shared" si="568"/>
        <v>0</v>
      </c>
      <c r="FX1185" s="116">
        <f t="shared" si="569"/>
        <v>1</v>
      </c>
      <c r="FY1185" s="116">
        <f t="shared" si="570"/>
        <v>17</v>
      </c>
      <c r="FZ1185" s="116">
        <f t="shared" si="571"/>
        <v>1.0500000000000001E-2</v>
      </c>
      <c r="GA1185" s="116">
        <f t="shared" si="572"/>
        <v>1</v>
      </c>
      <c r="GB1185" s="116">
        <f t="shared" si="573"/>
        <v>33</v>
      </c>
      <c r="GC1185" s="116">
        <f t="shared" si="574"/>
        <v>4.2000000000000003E-2</v>
      </c>
      <c r="GD1185" s="116">
        <f t="shared" si="575"/>
        <v>1</v>
      </c>
      <c r="GE1185" s="116">
        <f t="shared" si="576"/>
        <v>71</v>
      </c>
    </row>
    <row r="1186" spans="164:187" ht="16.5" x14ac:dyDescent="0.2">
      <c r="FH1186" s="116">
        <v>1181</v>
      </c>
      <c r="FI1186" s="116">
        <f t="shared" si="561"/>
        <v>0</v>
      </c>
      <c r="FJ1186" s="116">
        <f t="shared" si="554"/>
        <v>15</v>
      </c>
      <c r="FK1186" s="116" t="str">
        <f t="shared" si="562"/>
        <v>高顺专属武器-魂珠-7 0级</v>
      </c>
      <c r="FL1186" s="116">
        <f t="shared" si="563"/>
        <v>7</v>
      </c>
      <c r="FM1186" s="116">
        <f t="shared" si="564"/>
        <v>0</v>
      </c>
      <c r="FN1186" s="116" t="str">
        <f t="shared" si="555"/>
        <v/>
      </c>
      <c r="FO1186" s="116" t="str">
        <f t="shared" si="556"/>
        <v/>
      </c>
      <c r="FP1186" s="116" t="str">
        <f t="shared" si="557"/>
        <v/>
      </c>
      <c r="FQ1186" s="116" t="str">
        <f t="shared" si="558"/>
        <v/>
      </c>
      <c r="FR1186" s="116" t="str">
        <f t="shared" si="559"/>
        <v/>
      </c>
      <c r="FS1186" s="116" t="str">
        <f t="shared" si="560"/>
        <v/>
      </c>
      <c r="FT1186" s="116" t="str">
        <f t="shared" si="565"/>
        <v/>
      </c>
      <c r="FU1186" s="116" t="str">
        <f t="shared" si="566"/>
        <v/>
      </c>
      <c r="FV1186" s="116" t="str">
        <f t="shared" si="567"/>
        <v/>
      </c>
      <c r="FW1186" s="116" t="str">
        <f t="shared" si="568"/>
        <v/>
      </c>
      <c r="FX1186" s="116" t="str">
        <f t="shared" si="569"/>
        <v/>
      </c>
      <c r="FY1186" s="116" t="str">
        <f t="shared" si="570"/>
        <v/>
      </c>
      <c r="FZ1186" s="116" t="str">
        <f t="shared" si="571"/>
        <v/>
      </c>
      <c r="GA1186" s="116" t="str">
        <f t="shared" si="572"/>
        <v/>
      </c>
      <c r="GB1186" s="116" t="str">
        <f t="shared" si="573"/>
        <v/>
      </c>
      <c r="GC1186" s="116" t="str">
        <f t="shared" si="574"/>
        <v/>
      </c>
      <c r="GD1186" s="116" t="str">
        <f t="shared" si="575"/>
        <v/>
      </c>
      <c r="GE1186" s="116" t="str">
        <f t="shared" si="576"/>
        <v/>
      </c>
    </row>
    <row r="1187" spans="164:187" ht="16.5" x14ac:dyDescent="0.2">
      <c r="FH1187" s="116">
        <v>1182</v>
      </c>
      <c r="FI1187" s="116">
        <f t="shared" si="561"/>
        <v>55</v>
      </c>
      <c r="FJ1187" s="116">
        <f t="shared" si="554"/>
        <v>15</v>
      </c>
      <c r="FK1187" s="116" t="str">
        <f t="shared" si="562"/>
        <v>高顺专属武器-魂珠-7 1级</v>
      </c>
      <c r="FL1187" s="116">
        <f t="shared" si="563"/>
        <v>7</v>
      </c>
      <c r="FM1187" s="116">
        <f t="shared" si="564"/>
        <v>1</v>
      </c>
      <c r="FN1187" s="116" t="str">
        <f t="shared" si="555"/>
        <v>金币</v>
      </c>
      <c r="FO1187" s="116">
        <f t="shared" si="556"/>
        <v>7000</v>
      </c>
      <c r="FP1187" s="116" t="str">
        <f t="shared" si="557"/>
        <v>专属强化石3</v>
      </c>
      <c r="FQ1187" s="116">
        <f t="shared" si="558"/>
        <v>6</v>
      </c>
      <c r="FR1187" s="116" t="str">
        <f t="shared" si="559"/>
        <v>专属强化石4</v>
      </c>
      <c r="FS1187" s="116">
        <f t="shared" si="560"/>
        <v>2</v>
      </c>
      <c r="FT1187" s="116">
        <f t="shared" si="565"/>
        <v>0.17</v>
      </c>
      <c r="FU1187" s="116">
        <f t="shared" si="566"/>
        <v>1</v>
      </c>
      <c r="FV1187" s="116">
        <f t="shared" si="567"/>
        <v>9</v>
      </c>
      <c r="FW1187" s="116">
        <f t="shared" si="568"/>
        <v>0</v>
      </c>
      <c r="FX1187" s="116">
        <f t="shared" si="569"/>
        <v>1</v>
      </c>
      <c r="FY1187" s="116">
        <f t="shared" si="570"/>
        <v>2</v>
      </c>
      <c r="FZ1187" s="116">
        <f t="shared" si="571"/>
        <v>8.6599999999999996E-2</v>
      </c>
      <c r="GA1187" s="116">
        <f t="shared" si="572"/>
        <v>1</v>
      </c>
      <c r="GB1187" s="116">
        <f t="shared" si="573"/>
        <v>4</v>
      </c>
      <c r="GC1187" s="116">
        <f t="shared" si="574"/>
        <v>0.3463</v>
      </c>
      <c r="GD1187" s="116">
        <f t="shared" si="575"/>
        <v>1</v>
      </c>
      <c r="GE1187" s="116">
        <f t="shared" si="576"/>
        <v>9</v>
      </c>
    </row>
    <row r="1188" spans="164:187" ht="16.5" x14ac:dyDescent="0.2">
      <c r="FH1188" s="116">
        <v>1183</v>
      </c>
      <c r="FI1188" s="116">
        <f t="shared" si="561"/>
        <v>56</v>
      </c>
      <c r="FJ1188" s="116">
        <f t="shared" si="554"/>
        <v>15</v>
      </c>
      <c r="FK1188" s="116" t="str">
        <f t="shared" si="562"/>
        <v>高顺专属武器-魂珠-7 2级</v>
      </c>
      <c r="FL1188" s="116">
        <f t="shared" si="563"/>
        <v>7</v>
      </c>
      <c r="FM1188" s="116">
        <f t="shared" si="564"/>
        <v>2</v>
      </c>
      <c r="FN1188" s="116" t="str">
        <f t="shared" si="555"/>
        <v>金币</v>
      </c>
      <c r="FO1188" s="116">
        <f t="shared" si="556"/>
        <v>8000</v>
      </c>
      <c r="FP1188" s="116" t="str">
        <f t="shared" si="557"/>
        <v>专属强化石3</v>
      </c>
      <c r="FQ1188" s="116">
        <f t="shared" si="558"/>
        <v>6</v>
      </c>
      <c r="FR1188" s="116" t="str">
        <f t="shared" si="559"/>
        <v>专属强化石4</v>
      </c>
      <c r="FS1188" s="116">
        <f t="shared" si="560"/>
        <v>2</v>
      </c>
      <c r="FT1188" s="116">
        <f t="shared" si="565"/>
        <v>0.09</v>
      </c>
      <c r="FU1188" s="116">
        <f t="shared" si="566"/>
        <v>1</v>
      </c>
      <c r="FV1188" s="116">
        <f t="shared" si="567"/>
        <v>17</v>
      </c>
      <c r="FW1188" s="116">
        <f t="shared" si="568"/>
        <v>0</v>
      </c>
      <c r="FX1188" s="116">
        <f t="shared" si="569"/>
        <v>1</v>
      </c>
      <c r="FY1188" s="116">
        <f t="shared" si="570"/>
        <v>4</v>
      </c>
      <c r="FZ1188" s="116">
        <f t="shared" si="571"/>
        <v>4.3299999999999998E-2</v>
      </c>
      <c r="GA1188" s="116">
        <f t="shared" si="572"/>
        <v>1</v>
      </c>
      <c r="GB1188" s="116">
        <f t="shared" si="573"/>
        <v>8</v>
      </c>
      <c r="GC1188" s="116">
        <f t="shared" si="574"/>
        <v>0.1731</v>
      </c>
      <c r="GD1188" s="116">
        <f t="shared" si="575"/>
        <v>1</v>
      </c>
      <c r="GE1188" s="116">
        <f t="shared" si="576"/>
        <v>17</v>
      </c>
    </row>
    <row r="1189" spans="164:187" ht="16.5" x14ac:dyDescent="0.2">
      <c r="FH1189" s="116">
        <v>1184</v>
      </c>
      <c r="FI1189" s="116">
        <f t="shared" si="561"/>
        <v>57</v>
      </c>
      <c r="FJ1189" s="116">
        <f t="shared" si="554"/>
        <v>15</v>
      </c>
      <c r="FK1189" s="116" t="str">
        <f t="shared" si="562"/>
        <v>高顺专属武器-魂珠-7 3级</v>
      </c>
      <c r="FL1189" s="116">
        <f t="shared" si="563"/>
        <v>7</v>
      </c>
      <c r="FM1189" s="116">
        <f t="shared" si="564"/>
        <v>3</v>
      </c>
      <c r="FN1189" s="116" t="str">
        <f t="shared" si="555"/>
        <v>金币</v>
      </c>
      <c r="FO1189" s="116">
        <f t="shared" si="556"/>
        <v>9000</v>
      </c>
      <c r="FP1189" s="116" t="str">
        <f t="shared" si="557"/>
        <v>专属强化石3</v>
      </c>
      <c r="FQ1189" s="116">
        <f t="shared" si="558"/>
        <v>8</v>
      </c>
      <c r="FR1189" s="116" t="str">
        <f t="shared" si="559"/>
        <v>专属强化石4</v>
      </c>
      <c r="FS1189" s="116">
        <f t="shared" si="560"/>
        <v>3</v>
      </c>
      <c r="FT1189" s="116">
        <f t="shared" si="565"/>
        <v>0.09</v>
      </c>
      <c r="FU1189" s="116">
        <f t="shared" si="566"/>
        <v>1</v>
      </c>
      <c r="FV1189" s="116">
        <f t="shared" si="567"/>
        <v>17</v>
      </c>
      <c r="FW1189" s="116">
        <f t="shared" si="568"/>
        <v>0</v>
      </c>
      <c r="FX1189" s="116">
        <f t="shared" si="569"/>
        <v>1</v>
      </c>
      <c r="FY1189" s="116">
        <f t="shared" si="570"/>
        <v>4</v>
      </c>
      <c r="FZ1189" s="116">
        <f t="shared" si="571"/>
        <v>4.3299999999999998E-2</v>
      </c>
      <c r="GA1189" s="116">
        <f t="shared" si="572"/>
        <v>1</v>
      </c>
      <c r="GB1189" s="116">
        <f t="shared" si="573"/>
        <v>8</v>
      </c>
      <c r="GC1189" s="116">
        <f t="shared" si="574"/>
        <v>0.1731</v>
      </c>
      <c r="GD1189" s="116">
        <f t="shared" si="575"/>
        <v>1</v>
      </c>
      <c r="GE1189" s="116">
        <f t="shared" si="576"/>
        <v>17</v>
      </c>
    </row>
    <row r="1190" spans="164:187" ht="16.5" x14ac:dyDescent="0.2">
      <c r="FH1190" s="116">
        <v>1185</v>
      </c>
      <c r="FI1190" s="116">
        <f t="shared" si="561"/>
        <v>58</v>
      </c>
      <c r="FJ1190" s="116">
        <f t="shared" si="554"/>
        <v>15</v>
      </c>
      <c r="FK1190" s="116" t="str">
        <f t="shared" si="562"/>
        <v>高顺专属武器-魂珠-7 4级</v>
      </c>
      <c r="FL1190" s="116">
        <f t="shared" si="563"/>
        <v>7</v>
      </c>
      <c r="FM1190" s="116">
        <f t="shared" si="564"/>
        <v>4</v>
      </c>
      <c r="FN1190" s="116" t="str">
        <f t="shared" si="555"/>
        <v>金币</v>
      </c>
      <c r="FO1190" s="116">
        <f t="shared" si="556"/>
        <v>10000</v>
      </c>
      <c r="FP1190" s="116" t="str">
        <f t="shared" si="557"/>
        <v>专属强化石3</v>
      </c>
      <c r="FQ1190" s="116">
        <f t="shared" si="558"/>
        <v>11</v>
      </c>
      <c r="FR1190" s="116" t="str">
        <f t="shared" si="559"/>
        <v>专属强化石4</v>
      </c>
      <c r="FS1190" s="116">
        <f t="shared" si="560"/>
        <v>4</v>
      </c>
      <c r="FT1190" s="116">
        <f t="shared" si="565"/>
        <v>7.0000000000000007E-2</v>
      </c>
      <c r="FU1190" s="116">
        <f t="shared" si="566"/>
        <v>1</v>
      </c>
      <c r="FV1190" s="116">
        <f t="shared" si="567"/>
        <v>22</v>
      </c>
      <c r="FW1190" s="116">
        <f t="shared" si="568"/>
        <v>0</v>
      </c>
      <c r="FX1190" s="116">
        <f t="shared" si="569"/>
        <v>1</v>
      </c>
      <c r="FY1190" s="116">
        <f t="shared" si="570"/>
        <v>5</v>
      </c>
      <c r="FZ1190" s="116">
        <f t="shared" si="571"/>
        <v>3.4599999999999999E-2</v>
      </c>
      <c r="GA1190" s="116">
        <f t="shared" si="572"/>
        <v>1</v>
      </c>
      <c r="GB1190" s="116">
        <f t="shared" si="573"/>
        <v>10</v>
      </c>
      <c r="GC1190" s="116">
        <f t="shared" si="574"/>
        <v>0.13850000000000001</v>
      </c>
      <c r="GD1190" s="116">
        <f t="shared" si="575"/>
        <v>1</v>
      </c>
      <c r="GE1190" s="116">
        <f t="shared" si="576"/>
        <v>22</v>
      </c>
    </row>
    <row r="1191" spans="164:187" ht="16.5" x14ac:dyDescent="0.2">
      <c r="FH1191" s="116">
        <v>1186</v>
      </c>
      <c r="FI1191" s="116">
        <f t="shared" si="561"/>
        <v>59</v>
      </c>
      <c r="FJ1191" s="116">
        <f t="shared" si="554"/>
        <v>15</v>
      </c>
      <c r="FK1191" s="116" t="str">
        <f t="shared" si="562"/>
        <v>高顺专属武器-魂珠-7 5级</v>
      </c>
      <c r="FL1191" s="116">
        <f t="shared" si="563"/>
        <v>7</v>
      </c>
      <c r="FM1191" s="116">
        <f t="shared" si="564"/>
        <v>5</v>
      </c>
      <c r="FN1191" s="116" t="str">
        <f t="shared" si="555"/>
        <v>金币</v>
      </c>
      <c r="FO1191" s="116">
        <f t="shared" si="556"/>
        <v>11000</v>
      </c>
      <c r="FP1191" s="116" t="str">
        <f t="shared" si="557"/>
        <v>专属强化石3</v>
      </c>
      <c r="FQ1191" s="116">
        <f t="shared" si="558"/>
        <v>11</v>
      </c>
      <c r="FR1191" s="116" t="str">
        <f t="shared" si="559"/>
        <v>专属强化石4</v>
      </c>
      <c r="FS1191" s="116">
        <f t="shared" si="560"/>
        <v>4</v>
      </c>
      <c r="FT1191" s="116">
        <f t="shared" si="565"/>
        <v>0.04</v>
      </c>
      <c r="FU1191" s="116">
        <f t="shared" si="566"/>
        <v>1</v>
      </c>
      <c r="FV1191" s="116">
        <f t="shared" si="567"/>
        <v>35</v>
      </c>
      <c r="FW1191" s="116">
        <f t="shared" si="568"/>
        <v>0</v>
      </c>
      <c r="FX1191" s="116">
        <f t="shared" si="569"/>
        <v>1</v>
      </c>
      <c r="FY1191" s="116">
        <f t="shared" si="570"/>
        <v>8</v>
      </c>
      <c r="FZ1191" s="116">
        <f t="shared" si="571"/>
        <v>2.1600000000000001E-2</v>
      </c>
      <c r="GA1191" s="116">
        <f t="shared" si="572"/>
        <v>1</v>
      </c>
      <c r="GB1191" s="116">
        <f t="shared" si="573"/>
        <v>16</v>
      </c>
      <c r="GC1191" s="116">
        <f t="shared" si="574"/>
        <v>8.6599999999999996E-2</v>
      </c>
      <c r="GD1191" s="116">
        <f t="shared" si="575"/>
        <v>1</v>
      </c>
      <c r="GE1191" s="116">
        <f t="shared" si="576"/>
        <v>35</v>
      </c>
    </row>
    <row r="1192" spans="164:187" ht="16.5" x14ac:dyDescent="0.2">
      <c r="FH1192" s="116">
        <v>1187</v>
      </c>
      <c r="FI1192" s="116">
        <f t="shared" si="561"/>
        <v>60</v>
      </c>
      <c r="FJ1192" s="116">
        <f t="shared" si="554"/>
        <v>15</v>
      </c>
      <c r="FK1192" s="116" t="str">
        <f t="shared" si="562"/>
        <v>高顺专属武器-魂珠-7 6级</v>
      </c>
      <c r="FL1192" s="116">
        <f t="shared" si="563"/>
        <v>7</v>
      </c>
      <c r="FM1192" s="116">
        <f t="shared" si="564"/>
        <v>6</v>
      </c>
      <c r="FN1192" s="116" t="str">
        <f t="shared" si="555"/>
        <v>金币</v>
      </c>
      <c r="FO1192" s="116">
        <f t="shared" si="556"/>
        <v>12000</v>
      </c>
      <c r="FP1192" s="116" t="str">
        <f t="shared" si="557"/>
        <v>专属强化石3</v>
      </c>
      <c r="FQ1192" s="116">
        <f t="shared" si="558"/>
        <v>14</v>
      </c>
      <c r="FR1192" s="116" t="str">
        <f t="shared" si="559"/>
        <v>专属强化石4</v>
      </c>
      <c r="FS1192" s="116">
        <f t="shared" si="560"/>
        <v>5</v>
      </c>
      <c r="FT1192" s="116">
        <f t="shared" si="565"/>
        <v>0.03</v>
      </c>
      <c r="FU1192" s="116">
        <f t="shared" si="566"/>
        <v>1</v>
      </c>
      <c r="FV1192" s="116">
        <f t="shared" si="567"/>
        <v>45</v>
      </c>
      <c r="FW1192" s="116">
        <f t="shared" si="568"/>
        <v>0</v>
      </c>
      <c r="FX1192" s="116">
        <f t="shared" si="569"/>
        <v>1</v>
      </c>
      <c r="FY1192" s="116">
        <f t="shared" si="570"/>
        <v>11</v>
      </c>
      <c r="FZ1192" s="116">
        <f t="shared" si="571"/>
        <v>1.66E-2</v>
      </c>
      <c r="GA1192" s="116">
        <f t="shared" si="572"/>
        <v>1</v>
      </c>
      <c r="GB1192" s="116">
        <f t="shared" si="573"/>
        <v>21</v>
      </c>
      <c r="GC1192" s="116">
        <f t="shared" si="574"/>
        <v>6.6600000000000006E-2</v>
      </c>
      <c r="GD1192" s="116">
        <f t="shared" si="575"/>
        <v>1</v>
      </c>
      <c r="GE1192" s="116">
        <f t="shared" si="576"/>
        <v>45</v>
      </c>
    </row>
    <row r="1193" spans="164:187" ht="16.5" x14ac:dyDescent="0.2">
      <c r="FH1193" s="116">
        <v>1188</v>
      </c>
      <c r="FI1193" s="116">
        <f t="shared" si="561"/>
        <v>61</v>
      </c>
      <c r="FJ1193" s="116">
        <f t="shared" si="554"/>
        <v>15</v>
      </c>
      <c r="FK1193" s="116" t="str">
        <f t="shared" si="562"/>
        <v>高顺专属武器-魂珠-7 7级</v>
      </c>
      <c r="FL1193" s="116">
        <f t="shared" si="563"/>
        <v>7</v>
      </c>
      <c r="FM1193" s="116">
        <f t="shared" si="564"/>
        <v>7</v>
      </c>
      <c r="FN1193" s="116" t="str">
        <f t="shared" si="555"/>
        <v>金币</v>
      </c>
      <c r="FO1193" s="116">
        <f t="shared" si="556"/>
        <v>13000</v>
      </c>
      <c r="FP1193" s="116" t="str">
        <f t="shared" si="557"/>
        <v>专属强化石3</v>
      </c>
      <c r="FQ1193" s="116">
        <f t="shared" si="558"/>
        <v>20</v>
      </c>
      <c r="FR1193" s="116" t="str">
        <f t="shared" si="559"/>
        <v>专属强化石4</v>
      </c>
      <c r="FS1193" s="116">
        <f t="shared" si="560"/>
        <v>7</v>
      </c>
      <c r="FT1193" s="116">
        <f t="shared" si="565"/>
        <v>0.03</v>
      </c>
      <c r="FU1193" s="116">
        <f t="shared" si="566"/>
        <v>1</v>
      </c>
      <c r="FV1193" s="116">
        <f t="shared" si="567"/>
        <v>52</v>
      </c>
      <c r="FW1193" s="116">
        <f t="shared" si="568"/>
        <v>0</v>
      </c>
      <c r="FX1193" s="116">
        <f t="shared" si="569"/>
        <v>1</v>
      </c>
      <c r="FY1193" s="116">
        <f t="shared" si="570"/>
        <v>12</v>
      </c>
      <c r="FZ1193" s="116">
        <f t="shared" si="571"/>
        <v>1.44E-2</v>
      </c>
      <c r="GA1193" s="116">
        <f t="shared" si="572"/>
        <v>1</v>
      </c>
      <c r="GB1193" s="116">
        <f t="shared" si="573"/>
        <v>24</v>
      </c>
      <c r="GC1193" s="116">
        <f t="shared" si="574"/>
        <v>5.7700000000000001E-2</v>
      </c>
      <c r="GD1193" s="116">
        <f t="shared" si="575"/>
        <v>1</v>
      </c>
      <c r="GE1193" s="116">
        <f t="shared" si="576"/>
        <v>52</v>
      </c>
    </row>
    <row r="1194" spans="164:187" ht="16.5" x14ac:dyDescent="0.2">
      <c r="FH1194" s="116">
        <v>1189</v>
      </c>
      <c r="FI1194" s="116">
        <f t="shared" si="561"/>
        <v>62</v>
      </c>
      <c r="FJ1194" s="116">
        <f t="shared" si="554"/>
        <v>15</v>
      </c>
      <c r="FK1194" s="116" t="str">
        <f t="shared" si="562"/>
        <v>高顺专属武器-魂珠-7 8级</v>
      </c>
      <c r="FL1194" s="116">
        <f t="shared" si="563"/>
        <v>7</v>
      </c>
      <c r="FM1194" s="116">
        <f t="shared" si="564"/>
        <v>8</v>
      </c>
      <c r="FN1194" s="116" t="str">
        <f t="shared" si="555"/>
        <v>金币</v>
      </c>
      <c r="FO1194" s="116">
        <f t="shared" si="556"/>
        <v>14000</v>
      </c>
      <c r="FP1194" s="116" t="str">
        <f t="shared" si="557"/>
        <v>专属强化石3</v>
      </c>
      <c r="FQ1194" s="116">
        <f t="shared" si="558"/>
        <v>23</v>
      </c>
      <c r="FR1194" s="116" t="str">
        <f t="shared" si="559"/>
        <v>专属强化石4</v>
      </c>
      <c r="FS1194" s="116">
        <f t="shared" si="560"/>
        <v>8</v>
      </c>
      <c r="FT1194" s="116">
        <f t="shared" si="565"/>
        <v>0.02</v>
      </c>
      <c r="FU1194" s="116">
        <f t="shared" si="566"/>
        <v>1</v>
      </c>
      <c r="FV1194" s="116">
        <f t="shared" si="567"/>
        <v>74</v>
      </c>
      <c r="FW1194" s="116">
        <f t="shared" si="568"/>
        <v>0</v>
      </c>
      <c r="FX1194" s="116">
        <f t="shared" si="569"/>
        <v>1</v>
      </c>
      <c r="FY1194" s="116">
        <f t="shared" si="570"/>
        <v>17</v>
      </c>
      <c r="FZ1194" s="116">
        <f t="shared" si="571"/>
        <v>1.0200000000000001E-2</v>
      </c>
      <c r="GA1194" s="116">
        <f t="shared" si="572"/>
        <v>1</v>
      </c>
      <c r="GB1194" s="116">
        <f t="shared" si="573"/>
        <v>34</v>
      </c>
      <c r="GC1194" s="116">
        <f t="shared" si="574"/>
        <v>4.07E-2</v>
      </c>
      <c r="GD1194" s="116">
        <f t="shared" si="575"/>
        <v>1</v>
      </c>
      <c r="GE1194" s="116">
        <f t="shared" si="576"/>
        <v>74</v>
      </c>
    </row>
    <row r="1195" spans="164:187" ht="16.5" x14ac:dyDescent="0.2">
      <c r="FH1195" s="116">
        <v>1190</v>
      </c>
      <c r="FI1195" s="116">
        <f t="shared" si="561"/>
        <v>63</v>
      </c>
      <c r="FJ1195" s="116">
        <f t="shared" si="554"/>
        <v>15</v>
      </c>
      <c r="FK1195" s="116" t="str">
        <f t="shared" si="562"/>
        <v>高顺专属武器-魂珠-7 9级</v>
      </c>
      <c r="FL1195" s="116">
        <f t="shared" si="563"/>
        <v>7</v>
      </c>
      <c r="FM1195" s="116">
        <f t="shared" si="564"/>
        <v>9</v>
      </c>
      <c r="FN1195" s="116" t="str">
        <f t="shared" si="555"/>
        <v>金币</v>
      </c>
      <c r="FO1195" s="116">
        <f t="shared" si="556"/>
        <v>15000</v>
      </c>
      <c r="FP1195" s="116" t="str">
        <f t="shared" si="557"/>
        <v>专属强化石3</v>
      </c>
      <c r="FQ1195" s="116">
        <f t="shared" si="558"/>
        <v>28</v>
      </c>
      <c r="FR1195" s="116" t="str">
        <f t="shared" si="559"/>
        <v>专属强化石4</v>
      </c>
      <c r="FS1195" s="116">
        <f t="shared" si="560"/>
        <v>10</v>
      </c>
      <c r="FT1195" s="116">
        <f t="shared" si="565"/>
        <v>0.02</v>
      </c>
      <c r="FU1195" s="116">
        <f t="shared" si="566"/>
        <v>1</v>
      </c>
      <c r="FV1195" s="116">
        <f t="shared" si="567"/>
        <v>95</v>
      </c>
      <c r="FW1195" s="116">
        <f t="shared" si="568"/>
        <v>0</v>
      </c>
      <c r="FX1195" s="116">
        <f t="shared" si="569"/>
        <v>1</v>
      </c>
      <c r="FY1195" s="116">
        <f t="shared" si="570"/>
        <v>22</v>
      </c>
      <c r="FZ1195" s="116">
        <f t="shared" si="571"/>
        <v>7.9000000000000008E-3</v>
      </c>
      <c r="GA1195" s="116">
        <f t="shared" si="572"/>
        <v>1</v>
      </c>
      <c r="GB1195" s="116">
        <f t="shared" si="573"/>
        <v>44</v>
      </c>
      <c r="GC1195" s="116">
        <f t="shared" si="574"/>
        <v>3.15E-2</v>
      </c>
      <c r="GD1195" s="116">
        <f t="shared" si="575"/>
        <v>1</v>
      </c>
      <c r="GE1195" s="116">
        <f t="shared" si="576"/>
        <v>95</v>
      </c>
    </row>
    <row r="1196" spans="164:187" ht="16.5" x14ac:dyDescent="0.2">
      <c r="FH1196" s="116">
        <v>1191</v>
      </c>
      <c r="FI1196" s="116">
        <f t="shared" si="561"/>
        <v>0</v>
      </c>
      <c r="FJ1196" s="116">
        <f t="shared" si="554"/>
        <v>15</v>
      </c>
      <c r="FK1196" s="116" t="str">
        <f t="shared" si="562"/>
        <v>高顺专属武器-魂珠-8 0级</v>
      </c>
      <c r="FL1196" s="116">
        <f t="shared" si="563"/>
        <v>8</v>
      </c>
      <c r="FM1196" s="116">
        <f t="shared" si="564"/>
        <v>0</v>
      </c>
      <c r="FN1196" s="116" t="str">
        <f t="shared" si="555"/>
        <v/>
      </c>
      <c r="FO1196" s="116" t="str">
        <f t="shared" si="556"/>
        <v/>
      </c>
      <c r="FP1196" s="116" t="str">
        <f t="shared" si="557"/>
        <v/>
      </c>
      <c r="FQ1196" s="116" t="str">
        <f t="shared" si="558"/>
        <v/>
      </c>
      <c r="FR1196" s="116" t="str">
        <f t="shared" si="559"/>
        <v/>
      </c>
      <c r="FS1196" s="116" t="str">
        <f t="shared" si="560"/>
        <v/>
      </c>
      <c r="FT1196" s="116" t="str">
        <f t="shared" si="565"/>
        <v/>
      </c>
      <c r="FU1196" s="116" t="str">
        <f t="shared" si="566"/>
        <v/>
      </c>
      <c r="FV1196" s="116" t="str">
        <f t="shared" si="567"/>
        <v/>
      </c>
      <c r="FW1196" s="116" t="str">
        <f t="shared" si="568"/>
        <v/>
      </c>
      <c r="FX1196" s="116" t="str">
        <f t="shared" si="569"/>
        <v/>
      </c>
      <c r="FY1196" s="116" t="str">
        <f t="shared" si="570"/>
        <v/>
      </c>
      <c r="FZ1196" s="116" t="str">
        <f t="shared" si="571"/>
        <v/>
      </c>
      <c r="GA1196" s="116" t="str">
        <f t="shared" si="572"/>
        <v/>
      </c>
      <c r="GB1196" s="116" t="str">
        <f t="shared" si="573"/>
        <v/>
      </c>
      <c r="GC1196" s="116" t="str">
        <f t="shared" si="574"/>
        <v/>
      </c>
      <c r="GD1196" s="116" t="str">
        <f t="shared" si="575"/>
        <v/>
      </c>
      <c r="GE1196" s="116" t="str">
        <f t="shared" si="576"/>
        <v/>
      </c>
    </row>
    <row r="1197" spans="164:187" ht="16.5" x14ac:dyDescent="0.2">
      <c r="FH1197" s="116">
        <v>1192</v>
      </c>
      <c r="FI1197" s="116">
        <f t="shared" si="561"/>
        <v>64</v>
      </c>
      <c r="FJ1197" s="116">
        <f t="shared" si="554"/>
        <v>15</v>
      </c>
      <c r="FK1197" s="116" t="str">
        <f t="shared" si="562"/>
        <v>高顺专属武器-魂珠-8 1级</v>
      </c>
      <c r="FL1197" s="116">
        <f t="shared" si="563"/>
        <v>8</v>
      </c>
      <c r="FM1197" s="116">
        <f t="shared" si="564"/>
        <v>1</v>
      </c>
      <c r="FN1197" s="116" t="str">
        <f t="shared" si="555"/>
        <v>金币</v>
      </c>
      <c r="FO1197" s="116">
        <f t="shared" si="556"/>
        <v>8000</v>
      </c>
      <c r="FP1197" s="116" t="str">
        <f t="shared" si="557"/>
        <v>专属强化石4</v>
      </c>
      <c r="FQ1197" s="116">
        <f t="shared" si="558"/>
        <v>5</v>
      </c>
      <c r="FR1197" s="116" t="str">
        <f t="shared" si="559"/>
        <v/>
      </c>
      <c r="FS1197" s="116" t="str">
        <f t="shared" si="560"/>
        <v/>
      </c>
      <c r="FT1197" s="116">
        <f t="shared" si="565"/>
        <v>0.1</v>
      </c>
      <c r="FU1197" s="116">
        <f t="shared" si="566"/>
        <v>1</v>
      </c>
      <c r="FV1197" s="116">
        <f t="shared" si="567"/>
        <v>15</v>
      </c>
      <c r="FW1197" s="116">
        <f t="shared" si="568"/>
        <v>0</v>
      </c>
      <c r="FX1197" s="116">
        <f t="shared" si="569"/>
        <v>1</v>
      </c>
      <c r="FY1197" s="116">
        <f t="shared" si="570"/>
        <v>4</v>
      </c>
      <c r="FZ1197" s="116">
        <f t="shared" si="571"/>
        <v>4.9200000000000001E-2</v>
      </c>
      <c r="GA1197" s="116">
        <f t="shared" si="572"/>
        <v>1</v>
      </c>
      <c r="GB1197" s="116">
        <f t="shared" si="573"/>
        <v>7</v>
      </c>
      <c r="GC1197" s="116">
        <f t="shared" si="574"/>
        <v>0.1968</v>
      </c>
      <c r="GD1197" s="116">
        <f t="shared" si="575"/>
        <v>1</v>
      </c>
      <c r="GE1197" s="116">
        <f t="shared" si="576"/>
        <v>15</v>
      </c>
    </row>
    <row r="1198" spans="164:187" ht="16.5" x14ac:dyDescent="0.2">
      <c r="FH1198" s="116">
        <v>1193</v>
      </c>
      <c r="FI1198" s="116">
        <f t="shared" si="561"/>
        <v>65</v>
      </c>
      <c r="FJ1198" s="116">
        <f t="shared" si="554"/>
        <v>15</v>
      </c>
      <c r="FK1198" s="116" t="str">
        <f t="shared" si="562"/>
        <v>高顺专属武器-魂珠-8 2级</v>
      </c>
      <c r="FL1198" s="116">
        <f t="shared" si="563"/>
        <v>8</v>
      </c>
      <c r="FM1198" s="116">
        <f t="shared" si="564"/>
        <v>2</v>
      </c>
      <c r="FN1198" s="116" t="str">
        <f t="shared" si="555"/>
        <v>金币</v>
      </c>
      <c r="FO1198" s="116">
        <f t="shared" si="556"/>
        <v>9000</v>
      </c>
      <c r="FP1198" s="116" t="str">
        <f t="shared" si="557"/>
        <v>专属强化石4</v>
      </c>
      <c r="FQ1198" s="116">
        <f t="shared" si="558"/>
        <v>8</v>
      </c>
      <c r="FR1198" s="116" t="str">
        <f t="shared" si="559"/>
        <v/>
      </c>
      <c r="FS1198" s="116" t="str">
        <f t="shared" si="560"/>
        <v/>
      </c>
      <c r="FT1198" s="116">
        <f t="shared" si="565"/>
        <v>0.08</v>
      </c>
      <c r="FU1198" s="116">
        <f t="shared" si="566"/>
        <v>1</v>
      </c>
      <c r="FV1198" s="116">
        <f t="shared" si="567"/>
        <v>19</v>
      </c>
      <c r="FW1198" s="116">
        <f t="shared" si="568"/>
        <v>0</v>
      </c>
      <c r="FX1198" s="116">
        <f t="shared" si="569"/>
        <v>1</v>
      </c>
      <c r="FY1198" s="116">
        <f t="shared" si="570"/>
        <v>4</v>
      </c>
      <c r="FZ1198" s="116">
        <f t="shared" si="571"/>
        <v>3.9399999999999998E-2</v>
      </c>
      <c r="GA1198" s="116">
        <f t="shared" si="572"/>
        <v>1</v>
      </c>
      <c r="GB1198" s="116">
        <f t="shared" si="573"/>
        <v>9</v>
      </c>
      <c r="GC1198" s="116">
        <f t="shared" si="574"/>
        <v>0.15740000000000001</v>
      </c>
      <c r="GD1198" s="116">
        <f t="shared" si="575"/>
        <v>1</v>
      </c>
      <c r="GE1198" s="116">
        <f t="shared" si="576"/>
        <v>19</v>
      </c>
    </row>
    <row r="1199" spans="164:187" ht="16.5" x14ac:dyDescent="0.2">
      <c r="FH1199" s="116">
        <v>1194</v>
      </c>
      <c r="FI1199" s="116">
        <f t="shared" si="561"/>
        <v>66</v>
      </c>
      <c r="FJ1199" s="116">
        <f t="shared" si="554"/>
        <v>15</v>
      </c>
      <c r="FK1199" s="116" t="str">
        <f t="shared" si="562"/>
        <v>高顺专属武器-魂珠-8 3级</v>
      </c>
      <c r="FL1199" s="116">
        <f t="shared" si="563"/>
        <v>8</v>
      </c>
      <c r="FM1199" s="116">
        <f t="shared" si="564"/>
        <v>3</v>
      </c>
      <c r="FN1199" s="116" t="str">
        <f t="shared" si="555"/>
        <v>金币</v>
      </c>
      <c r="FO1199" s="116">
        <f t="shared" si="556"/>
        <v>10000</v>
      </c>
      <c r="FP1199" s="116" t="str">
        <f t="shared" si="557"/>
        <v>专属强化石4</v>
      </c>
      <c r="FQ1199" s="116">
        <f t="shared" si="558"/>
        <v>10</v>
      </c>
      <c r="FR1199" s="116" t="str">
        <f t="shared" si="559"/>
        <v/>
      </c>
      <c r="FS1199" s="116" t="str">
        <f t="shared" si="560"/>
        <v/>
      </c>
      <c r="FT1199" s="116">
        <f t="shared" si="565"/>
        <v>7.0000000000000007E-2</v>
      </c>
      <c r="FU1199" s="116">
        <f t="shared" si="566"/>
        <v>1</v>
      </c>
      <c r="FV1199" s="116">
        <f t="shared" si="567"/>
        <v>23</v>
      </c>
      <c r="FW1199" s="116">
        <f t="shared" si="568"/>
        <v>0</v>
      </c>
      <c r="FX1199" s="116">
        <f t="shared" si="569"/>
        <v>1</v>
      </c>
      <c r="FY1199" s="116">
        <f t="shared" si="570"/>
        <v>5</v>
      </c>
      <c r="FZ1199" s="116">
        <f t="shared" si="571"/>
        <v>3.2800000000000003E-2</v>
      </c>
      <c r="GA1199" s="116">
        <f t="shared" si="572"/>
        <v>1</v>
      </c>
      <c r="GB1199" s="116">
        <f t="shared" si="573"/>
        <v>11</v>
      </c>
      <c r="GC1199" s="116">
        <f t="shared" si="574"/>
        <v>0.13120000000000001</v>
      </c>
      <c r="GD1199" s="116">
        <f t="shared" si="575"/>
        <v>1</v>
      </c>
      <c r="GE1199" s="116">
        <f t="shared" si="576"/>
        <v>23</v>
      </c>
    </row>
    <row r="1200" spans="164:187" ht="16.5" x14ac:dyDescent="0.2">
      <c r="FH1200" s="116">
        <v>1195</v>
      </c>
      <c r="FI1200" s="116">
        <f t="shared" si="561"/>
        <v>67</v>
      </c>
      <c r="FJ1200" s="116">
        <f t="shared" si="554"/>
        <v>15</v>
      </c>
      <c r="FK1200" s="116" t="str">
        <f t="shared" si="562"/>
        <v>高顺专属武器-魂珠-8 4级</v>
      </c>
      <c r="FL1200" s="116">
        <f t="shared" si="563"/>
        <v>8</v>
      </c>
      <c r="FM1200" s="116">
        <f t="shared" si="564"/>
        <v>4</v>
      </c>
      <c r="FN1200" s="116" t="str">
        <f t="shared" si="555"/>
        <v>金币</v>
      </c>
      <c r="FO1200" s="116">
        <f t="shared" si="556"/>
        <v>11000</v>
      </c>
      <c r="FP1200" s="116" t="str">
        <f t="shared" si="557"/>
        <v>专属强化石4</v>
      </c>
      <c r="FQ1200" s="116">
        <f t="shared" si="558"/>
        <v>12</v>
      </c>
      <c r="FR1200" s="116" t="str">
        <f t="shared" si="559"/>
        <v/>
      </c>
      <c r="FS1200" s="116" t="str">
        <f t="shared" si="560"/>
        <v/>
      </c>
      <c r="FT1200" s="116">
        <f t="shared" si="565"/>
        <v>0.05</v>
      </c>
      <c r="FU1200" s="116">
        <f t="shared" si="566"/>
        <v>1</v>
      </c>
      <c r="FV1200" s="116">
        <f t="shared" si="567"/>
        <v>32</v>
      </c>
      <c r="FW1200" s="116">
        <f t="shared" si="568"/>
        <v>0</v>
      </c>
      <c r="FX1200" s="116">
        <f t="shared" si="569"/>
        <v>1</v>
      </c>
      <c r="FY1200" s="116">
        <f t="shared" si="570"/>
        <v>7</v>
      </c>
      <c r="FZ1200" s="116">
        <f t="shared" si="571"/>
        <v>2.3599999999999999E-2</v>
      </c>
      <c r="GA1200" s="116">
        <f t="shared" si="572"/>
        <v>1</v>
      </c>
      <c r="GB1200" s="116">
        <f t="shared" si="573"/>
        <v>15</v>
      </c>
      <c r="GC1200" s="116">
        <f t="shared" si="574"/>
        <v>9.4399999999999998E-2</v>
      </c>
      <c r="GD1200" s="116">
        <f t="shared" si="575"/>
        <v>1</v>
      </c>
      <c r="GE1200" s="116">
        <f t="shared" si="576"/>
        <v>32</v>
      </c>
    </row>
    <row r="1201" spans="164:187" ht="16.5" x14ac:dyDescent="0.2">
      <c r="FH1201" s="116">
        <v>1196</v>
      </c>
      <c r="FI1201" s="116">
        <f t="shared" si="561"/>
        <v>68</v>
      </c>
      <c r="FJ1201" s="116">
        <f t="shared" si="554"/>
        <v>15</v>
      </c>
      <c r="FK1201" s="116" t="str">
        <f t="shared" si="562"/>
        <v>高顺专属武器-魂珠-8 5级</v>
      </c>
      <c r="FL1201" s="116">
        <f t="shared" si="563"/>
        <v>8</v>
      </c>
      <c r="FM1201" s="116">
        <f t="shared" si="564"/>
        <v>5</v>
      </c>
      <c r="FN1201" s="116" t="str">
        <f t="shared" si="555"/>
        <v>金币</v>
      </c>
      <c r="FO1201" s="116">
        <f t="shared" si="556"/>
        <v>12000</v>
      </c>
      <c r="FP1201" s="116" t="str">
        <f t="shared" si="557"/>
        <v>专属强化石4</v>
      </c>
      <c r="FQ1201" s="116">
        <f t="shared" si="558"/>
        <v>15</v>
      </c>
      <c r="FR1201" s="116" t="str">
        <f t="shared" si="559"/>
        <v/>
      </c>
      <c r="FS1201" s="116" t="str">
        <f t="shared" si="560"/>
        <v/>
      </c>
      <c r="FT1201" s="116">
        <f t="shared" si="565"/>
        <v>0.04</v>
      </c>
      <c r="FU1201" s="116">
        <f t="shared" si="566"/>
        <v>1</v>
      </c>
      <c r="FV1201" s="116">
        <f t="shared" si="567"/>
        <v>41</v>
      </c>
      <c r="FW1201" s="116">
        <f t="shared" si="568"/>
        <v>0</v>
      </c>
      <c r="FX1201" s="116">
        <f t="shared" si="569"/>
        <v>1</v>
      </c>
      <c r="FY1201" s="116">
        <f t="shared" si="570"/>
        <v>9</v>
      </c>
      <c r="FZ1201" s="116">
        <f t="shared" si="571"/>
        <v>1.84E-2</v>
      </c>
      <c r="GA1201" s="116">
        <f t="shared" si="572"/>
        <v>1</v>
      </c>
      <c r="GB1201" s="116">
        <f t="shared" si="573"/>
        <v>19</v>
      </c>
      <c r="GC1201" s="116">
        <f t="shared" si="574"/>
        <v>7.3800000000000004E-2</v>
      </c>
      <c r="GD1201" s="116">
        <f t="shared" si="575"/>
        <v>1</v>
      </c>
      <c r="GE1201" s="116">
        <f t="shared" si="576"/>
        <v>41</v>
      </c>
    </row>
    <row r="1202" spans="164:187" ht="16.5" x14ac:dyDescent="0.2">
      <c r="FH1202" s="116">
        <v>1197</v>
      </c>
      <c r="FI1202" s="116">
        <f t="shared" si="561"/>
        <v>69</v>
      </c>
      <c r="FJ1202" s="116">
        <f t="shared" si="554"/>
        <v>15</v>
      </c>
      <c r="FK1202" s="116" t="str">
        <f t="shared" si="562"/>
        <v>高顺专属武器-魂珠-8 6级</v>
      </c>
      <c r="FL1202" s="116">
        <f t="shared" si="563"/>
        <v>8</v>
      </c>
      <c r="FM1202" s="116">
        <f t="shared" si="564"/>
        <v>6</v>
      </c>
      <c r="FN1202" s="116" t="str">
        <f t="shared" si="555"/>
        <v>金币</v>
      </c>
      <c r="FO1202" s="116">
        <f t="shared" si="556"/>
        <v>13000</v>
      </c>
      <c r="FP1202" s="116" t="str">
        <f t="shared" si="557"/>
        <v>专属强化石4</v>
      </c>
      <c r="FQ1202" s="116">
        <f t="shared" si="558"/>
        <v>18</v>
      </c>
      <c r="FR1202" s="116" t="str">
        <f t="shared" si="559"/>
        <v/>
      </c>
      <c r="FS1202" s="116" t="str">
        <f t="shared" si="560"/>
        <v/>
      </c>
      <c r="FT1202" s="116">
        <f t="shared" si="565"/>
        <v>0.03</v>
      </c>
      <c r="FU1202" s="116">
        <f t="shared" si="566"/>
        <v>1</v>
      </c>
      <c r="FV1202" s="116">
        <f t="shared" si="567"/>
        <v>55</v>
      </c>
      <c r="FW1202" s="116">
        <f t="shared" si="568"/>
        <v>0</v>
      </c>
      <c r="FX1202" s="116">
        <f t="shared" si="569"/>
        <v>1</v>
      </c>
      <c r="FY1202" s="116">
        <f t="shared" si="570"/>
        <v>13</v>
      </c>
      <c r="FZ1202" s="116">
        <f t="shared" si="571"/>
        <v>1.3599999999999999E-2</v>
      </c>
      <c r="GA1202" s="116">
        <f t="shared" si="572"/>
        <v>1</v>
      </c>
      <c r="GB1202" s="116">
        <f t="shared" si="573"/>
        <v>26</v>
      </c>
      <c r="GC1202" s="116">
        <f t="shared" si="574"/>
        <v>5.45E-2</v>
      </c>
      <c r="GD1202" s="116">
        <f t="shared" si="575"/>
        <v>1</v>
      </c>
      <c r="GE1202" s="116">
        <f t="shared" si="576"/>
        <v>55</v>
      </c>
    </row>
    <row r="1203" spans="164:187" ht="16.5" x14ac:dyDescent="0.2">
      <c r="FH1203" s="116">
        <v>1198</v>
      </c>
      <c r="FI1203" s="116">
        <f t="shared" si="561"/>
        <v>70</v>
      </c>
      <c r="FJ1203" s="116">
        <f t="shared" si="554"/>
        <v>15</v>
      </c>
      <c r="FK1203" s="116" t="str">
        <f t="shared" si="562"/>
        <v>高顺专属武器-魂珠-8 7级</v>
      </c>
      <c r="FL1203" s="116">
        <f t="shared" si="563"/>
        <v>8</v>
      </c>
      <c r="FM1203" s="116">
        <f t="shared" si="564"/>
        <v>7</v>
      </c>
      <c r="FN1203" s="116" t="str">
        <f t="shared" si="555"/>
        <v>金币</v>
      </c>
      <c r="FO1203" s="116">
        <f t="shared" si="556"/>
        <v>14000</v>
      </c>
      <c r="FP1203" s="116" t="str">
        <f t="shared" si="557"/>
        <v>专属强化石4</v>
      </c>
      <c r="FQ1203" s="116">
        <f t="shared" si="558"/>
        <v>25</v>
      </c>
      <c r="FR1203" s="116" t="str">
        <f t="shared" si="559"/>
        <v/>
      </c>
      <c r="FS1203" s="116" t="str">
        <f t="shared" si="560"/>
        <v/>
      </c>
      <c r="FT1203" s="116">
        <f t="shared" si="565"/>
        <v>0.02</v>
      </c>
      <c r="FU1203" s="116">
        <f t="shared" si="566"/>
        <v>1</v>
      </c>
      <c r="FV1203" s="116">
        <f t="shared" si="567"/>
        <v>64</v>
      </c>
      <c r="FW1203" s="116">
        <f t="shared" si="568"/>
        <v>0</v>
      </c>
      <c r="FX1203" s="116">
        <f t="shared" si="569"/>
        <v>1</v>
      </c>
      <c r="FY1203" s="116">
        <f t="shared" si="570"/>
        <v>15</v>
      </c>
      <c r="FZ1203" s="116">
        <f t="shared" si="571"/>
        <v>1.17E-2</v>
      </c>
      <c r="GA1203" s="116">
        <f t="shared" si="572"/>
        <v>1</v>
      </c>
      <c r="GB1203" s="116">
        <f t="shared" si="573"/>
        <v>30</v>
      </c>
      <c r="GC1203" s="116">
        <f t="shared" si="574"/>
        <v>4.6800000000000001E-2</v>
      </c>
      <c r="GD1203" s="116">
        <f t="shared" si="575"/>
        <v>1</v>
      </c>
      <c r="GE1203" s="116">
        <f t="shared" si="576"/>
        <v>64</v>
      </c>
    </row>
    <row r="1204" spans="164:187" ht="16.5" x14ac:dyDescent="0.2">
      <c r="FH1204" s="116">
        <v>1199</v>
      </c>
      <c r="FI1204" s="116">
        <f t="shared" si="561"/>
        <v>71</v>
      </c>
      <c r="FJ1204" s="116">
        <f t="shared" si="554"/>
        <v>15</v>
      </c>
      <c r="FK1204" s="116" t="str">
        <f t="shared" si="562"/>
        <v>高顺专属武器-魂珠-8 8级</v>
      </c>
      <c r="FL1204" s="116">
        <f t="shared" si="563"/>
        <v>8</v>
      </c>
      <c r="FM1204" s="116">
        <f t="shared" si="564"/>
        <v>8</v>
      </c>
      <c r="FN1204" s="116" t="str">
        <f t="shared" si="555"/>
        <v>金币</v>
      </c>
      <c r="FO1204" s="116">
        <f t="shared" si="556"/>
        <v>15000</v>
      </c>
      <c r="FP1204" s="116" t="str">
        <f t="shared" si="557"/>
        <v>专属强化石4</v>
      </c>
      <c r="FQ1204" s="116">
        <f t="shared" si="558"/>
        <v>30</v>
      </c>
      <c r="FR1204" s="116" t="str">
        <f t="shared" si="559"/>
        <v/>
      </c>
      <c r="FS1204" s="116" t="str">
        <f t="shared" si="560"/>
        <v/>
      </c>
      <c r="FT1204" s="116">
        <f t="shared" si="565"/>
        <v>0.02</v>
      </c>
      <c r="FU1204" s="116">
        <f t="shared" si="566"/>
        <v>1</v>
      </c>
      <c r="FV1204" s="116">
        <f t="shared" si="567"/>
        <v>86</v>
      </c>
      <c r="FW1204" s="116">
        <f t="shared" si="568"/>
        <v>0</v>
      </c>
      <c r="FX1204" s="116">
        <f t="shared" si="569"/>
        <v>1</v>
      </c>
      <c r="FY1204" s="116">
        <f t="shared" si="570"/>
        <v>20</v>
      </c>
      <c r="FZ1204" s="116">
        <f t="shared" si="571"/>
        <v>8.6999999999999994E-3</v>
      </c>
      <c r="GA1204" s="116">
        <f t="shared" si="572"/>
        <v>1</v>
      </c>
      <c r="GB1204" s="116">
        <f t="shared" si="573"/>
        <v>40</v>
      </c>
      <c r="GC1204" s="116">
        <f t="shared" si="574"/>
        <v>3.4700000000000002E-2</v>
      </c>
      <c r="GD1204" s="116">
        <f t="shared" si="575"/>
        <v>1</v>
      </c>
      <c r="GE1204" s="116">
        <f t="shared" si="576"/>
        <v>86</v>
      </c>
    </row>
    <row r="1205" spans="164:187" ht="16.5" x14ac:dyDescent="0.2">
      <c r="FH1205" s="116">
        <v>1200</v>
      </c>
      <c r="FI1205" s="116">
        <f t="shared" si="561"/>
        <v>72</v>
      </c>
      <c r="FJ1205" s="116">
        <f t="shared" si="554"/>
        <v>15</v>
      </c>
      <c r="FK1205" s="116" t="str">
        <f t="shared" si="562"/>
        <v>高顺专属武器-魂珠-8 9级</v>
      </c>
      <c r="FL1205" s="116">
        <f t="shared" si="563"/>
        <v>8</v>
      </c>
      <c r="FM1205" s="116">
        <f t="shared" si="564"/>
        <v>9</v>
      </c>
      <c r="FN1205" s="116" t="str">
        <f t="shared" si="555"/>
        <v>金币</v>
      </c>
      <c r="FO1205" s="116">
        <f t="shared" si="556"/>
        <v>16000</v>
      </c>
      <c r="FP1205" s="116" t="str">
        <f t="shared" si="557"/>
        <v>专属强化石4</v>
      </c>
      <c r="FQ1205" s="116">
        <f t="shared" si="558"/>
        <v>30</v>
      </c>
      <c r="FR1205" s="116" t="str">
        <f t="shared" si="559"/>
        <v/>
      </c>
      <c r="FS1205" s="116" t="str">
        <f t="shared" si="560"/>
        <v/>
      </c>
      <c r="FT1205" s="116">
        <f t="shared" si="565"/>
        <v>0.01</v>
      </c>
      <c r="FU1205" s="116">
        <f t="shared" si="566"/>
        <v>1</v>
      </c>
      <c r="FV1205" s="116">
        <f t="shared" si="567"/>
        <v>140</v>
      </c>
      <c r="FW1205" s="116">
        <f t="shared" si="568"/>
        <v>0</v>
      </c>
      <c r="FX1205" s="116">
        <f t="shared" si="569"/>
        <v>1</v>
      </c>
      <c r="FY1205" s="116">
        <f t="shared" si="570"/>
        <v>33</v>
      </c>
      <c r="FZ1205" s="116">
        <f t="shared" si="571"/>
        <v>5.4000000000000003E-3</v>
      </c>
      <c r="GA1205" s="116">
        <f t="shared" si="572"/>
        <v>1</v>
      </c>
      <c r="GB1205" s="116">
        <f t="shared" si="573"/>
        <v>65</v>
      </c>
      <c r="GC1205" s="116">
        <f t="shared" si="574"/>
        <v>2.1499999999999998E-2</v>
      </c>
      <c r="GD1205" s="116">
        <f t="shared" si="575"/>
        <v>1</v>
      </c>
      <c r="GE1205" s="116">
        <f t="shared" si="576"/>
        <v>140</v>
      </c>
    </row>
    <row r="1206" spans="164:187" ht="16.5" x14ac:dyDescent="0.2">
      <c r="FH1206" s="116">
        <v>1201</v>
      </c>
      <c r="FI1206" s="116">
        <f t="shared" si="561"/>
        <v>0</v>
      </c>
      <c r="FJ1206" s="116">
        <f t="shared" si="554"/>
        <v>16</v>
      </c>
      <c r="FK1206" s="116" t="str">
        <f t="shared" si="562"/>
        <v>烈风螳螂专属武器-魂珠-1 0级</v>
      </c>
      <c r="FL1206" s="116">
        <f t="shared" si="563"/>
        <v>1</v>
      </c>
      <c r="FM1206" s="116">
        <f t="shared" si="564"/>
        <v>0</v>
      </c>
      <c r="FN1206" s="116" t="str">
        <f t="shared" si="555"/>
        <v/>
      </c>
      <c r="FO1206" s="116" t="str">
        <f t="shared" si="556"/>
        <v/>
      </c>
      <c r="FP1206" s="116" t="str">
        <f t="shared" si="557"/>
        <v/>
      </c>
      <c r="FQ1206" s="116" t="str">
        <f t="shared" si="558"/>
        <v/>
      </c>
      <c r="FR1206" s="116" t="str">
        <f t="shared" si="559"/>
        <v/>
      </c>
      <c r="FS1206" s="116" t="str">
        <f t="shared" si="560"/>
        <v/>
      </c>
      <c r="FT1206" s="116" t="str">
        <f t="shared" si="565"/>
        <v/>
      </c>
      <c r="FU1206" s="116" t="str">
        <f t="shared" si="566"/>
        <v/>
      </c>
      <c r="FV1206" s="116" t="str">
        <f t="shared" si="567"/>
        <v/>
      </c>
      <c r="FW1206" s="116" t="str">
        <f t="shared" si="568"/>
        <v/>
      </c>
      <c r="FX1206" s="116" t="str">
        <f t="shared" si="569"/>
        <v/>
      </c>
      <c r="FY1206" s="116" t="str">
        <f t="shared" si="570"/>
        <v/>
      </c>
      <c r="FZ1206" s="116" t="str">
        <f t="shared" si="571"/>
        <v/>
      </c>
      <c r="GA1206" s="116" t="str">
        <f t="shared" si="572"/>
        <v/>
      </c>
      <c r="GB1206" s="116" t="str">
        <f t="shared" si="573"/>
        <v/>
      </c>
      <c r="GC1206" s="116" t="str">
        <f t="shared" si="574"/>
        <v/>
      </c>
      <c r="GD1206" s="116" t="str">
        <f t="shared" si="575"/>
        <v/>
      </c>
      <c r="GE1206" s="116" t="str">
        <f t="shared" si="576"/>
        <v/>
      </c>
    </row>
    <row r="1207" spans="164:187" ht="16.5" x14ac:dyDescent="0.2">
      <c r="FH1207" s="116">
        <v>1202</v>
      </c>
      <c r="FI1207" s="116">
        <f t="shared" si="561"/>
        <v>1</v>
      </c>
      <c r="FJ1207" s="116">
        <f t="shared" si="554"/>
        <v>16</v>
      </c>
      <c r="FK1207" s="116" t="str">
        <f t="shared" si="562"/>
        <v>烈风螳螂专属武器-魂珠-1 1级</v>
      </c>
      <c r="FL1207" s="116">
        <f t="shared" si="563"/>
        <v>1</v>
      </c>
      <c r="FM1207" s="116">
        <f t="shared" si="564"/>
        <v>1</v>
      </c>
      <c r="FN1207" s="116" t="str">
        <f t="shared" si="555"/>
        <v>金币</v>
      </c>
      <c r="FO1207" s="116">
        <f t="shared" si="556"/>
        <v>1000</v>
      </c>
      <c r="FP1207" s="116" t="str">
        <f t="shared" si="557"/>
        <v>专属强化石1</v>
      </c>
      <c r="FQ1207" s="116">
        <f t="shared" si="558"/>
        <v>1</v>
      </c>
      <c r="FR1207" s="116" t="str">
        <f t="shared" si="559"/>
        <v/>
      </c>
      <c r="FS1207" s="116" t="str">
        <f t="shared" si="560"/>
        <v/>
      </c>
      <c r="FT1207" s="116">
        <f t="shared" si="565"/>
        <v>0.24</v>
      </c>
      <c r="FU1207" s="116">
        <f t="shared" si="566"/>
        <v>1</v>
      </c>
      <c r="FV1207" s="116">
        <f t="shared" si="567"/>
        <v>6</v>
      </c>
      <c r="FW1207" s="116">
        <f t="shared" si="568"/>
        <v>0</v>
      </c>
      <c r="FX1207" s="116">
        <f t="shared" si="569"/>
        <v>1</v>
      </c>
      <c r="FY1207" s="116">
        <f t="shared" si="570"/>
        <v>1</v>
      </c>
      <c r="FZ1207" s="116">
        <f t="shared" si="571"/>
        <v>0.11990000000000001</v>
      </c>
      <c r="GA1207" s="116">
        <f t="shared" si="572"/>
        <v>1</v>
      </c>
      <c r="GB1207" s="116">
        <f t="shared" si="573"/>
        <v>3</v>
      </c>
      <c r="GC1207" s="116">
        <f t="shared" si="574"/>
        <v>0.47960000000000003</v>
      </c>
      <c r="GD1207" s="116">
        <f t="shared" si="575"/>
        <v>1</v>
      </c>
      <c r="GE1207" s="116">
        <f t="shared" si="576"/>
        <v>6</v>
      </c>
    </row>
    <row r="1208" spans="164:187" ht="16.5" x14ac:dyDescent="0.2">
      <c r="FH1208" s="116">
        <v>1203</v>
      </c>
      <c r="FI1208" s="116">
        <f t="shared" si="561"/>
        <v>2</v>
      </c>
      <c r="FJ1208" s="116">
        <f t="shared" si="554"/>
        <v>16</v>
      </c>
      <c r="FK1208" s="116" t="str">
        <f t="shared" si="562"/>
        <v>烈风螳螂专属武器-魂珠-1 2级</v>
      </c>
      <c r="FL1208" s="116">
        <f t="shared" si="563"/>
        <v>1</v>
      </c>
      <c r="FM1208" s="116">
        <f t="shared" si="564"/>
        <v>2</v>
      </c>
      <c r="FN1208" s="116" t="str">
        <f t="shared" si="555"/>
        <v>金币</v>
      </c>
      <c r="FO1208" s="116">
        <f t="shared" si="556"/>
        <v>2000</v>
      </c>
      <c r="FP1208" s="116" t="str">
        <f t="shared" si="557"/>
        <v>专属强化石1</v>
      </c>
      <c r="FQ1208" s="116">
        <f t="shared" si="558"/>
        <v>2</v>
      </c>
      <c r="FR1208" s="116" t="str">
        <f t="shared" si="559"/>
        <v/>
      </c>
      <c r="FS1208" s="116" t="str">
        <f t="shared" si="560"/>
        <v/>
      </c>
      <c r="FT1208" s="116">
        <f t="shared" si="565"/>
        <v>0.24</v>
      </c>
      <c r="FU1208" s="116">
        <f t="shared" si="566"/>
        <v>1</v>
      </c>
      <c r="FV1208" s="116">
        <f t="shared" si="567"/>
        <v>6</v>
      </c>
      <c r="FW1208" s="116">
        <f t="shared" si="568"/>
        <v>0</v>
      </c>
      <c r="FX1208" s="116">
        <f t="shared" si="569"/>
        <v>1</v>
      </c>
      <c r="FY1208" s="116">
        <f t="shared" si="570"/>
        <v>1</v>
      </c>
      <c r="FZ1208" s="116">
        <f t="shared" si="571"/>
        <v>0.11990000000000001</v>
      </c>
      <c r="GA1208" s="116">
        <f t="shared" si="572"/>
        <v>1</v>
      </c>
      <c r="GB1208" s="116">
        <f t="shared" si="573"/>
        <v>3</v>
      </c>
      <c r="GC1208" s="116">
        <f t="shared" si="574"/>
        <v>0.47960000000000003</v>
      </c>
      <c r="GD1208" s="116">
        <f t="shared" si="575"/>
        <v>1</v>
      </c>
      <c r="GE1208" s="116">
        <f t="shared" si="576"/>
        <v>6</v>
      </c>
    </row>
    <row r="1209" spans="164:187" ht="16.5" x14ac:dyDescent="0.2">
      <c r="FH1209" s="116">
        <v>1204</v>
      </c>
      <c r="FI1209" s="116">
        <f t="shared" si="561"/>
        <v>3</v>
      </c>
      <c r="FJ1209" s="116">
        <f t="shared" si="554"/>
        <v>16</v>
      </c>
      <c r="FK1209" s="116" t="str">
        <f t="shared" si="562"/>
        <v>烈风螳螂专属武器-魂珠-1 3级</v>
      </c>
      <c r="FL1209" s="116">
        <f t="shared" si="563"/>
        <v>1</v>
      </c>
      <c r="FM1209" s="116">
        <f t="shared" si="564"/>
        <v>3</v>
      </c>
      <c r="FN1209" s="116" t="str">
        <f t="shared" si="555"/>
        <v>金币</v>
      </c>
      <c r="FO1209" s="116">
        <f t="shared" si="556"/>
        <v>3000</v>
      </c>
      <c r="FP1209" s="116" t="str">
        <f t="shared" si="557"/>
        <v>专属强化石1</v>
      </c>
      <c r="FQ1209" s="116">
        <f t="shared" si="558"/>
        <v>3</v>
      </c>
      <c r="FR1209" s="116" t="str">
        <f t="shared" si="559"/>
        <v/>
      </c>
      <c r="FS1209" s="116" t="str">
        <f t="shared" si="560"/>
        <v/>
      </c>
      <c r="FT1209" s="116">
        <f t="shared" si="565"/>
        <v>0.24</v>
      </c>
      <c r="FU1209" s="116">
        <f t="shared" si="566"/>
        <v>1</v>
      </c>
      <c r="FV1209" s="116">
        <f t="shared" si="567"/>
        <v>6</v>
      </c>
      <c r="FW1209" s="116">
        <f t="shared" si="568"/>
        <v>0</v>
      </c>
      <c r="FX1209" s="116">
        <f t="shared" si="569"/>
        <v>1</v>
      </c>
      <c r="FY1209" s="116">
        <f t="shared" si="570"/>
        <v>1</v>
      </c>
      <c r="FZ1209" s="116">
        <f t="shared" si="571"/>
        <v>0.11990000000000001</v>
      </c>
      <c r="GA1209" s="116">
        <f t="shared" si="572"/>
        <v>1</v>
      </c>
      <c r="GB1209" s="116">
        <f t="shared" si="573"/>
        <v>3</v>
      </c>
      <c r="GC1209" s="116">
        <f t="shared" si="574"/>
        <v>0.47960000000000003</v>
      </c>
      <c r="GD1209" s="116">
        <f t="shared" si="575"/>
        <v>1</v>
      </c>
      <c r="GE1209" s="116">
        <f t="shared" si="576"/>
        <v>6</v>
      </c>
    </row>
    <row r="1210" spans="164:187" ht="16.5" x14ac:dyDescent="0.2">
      <c r="FH1210" s="116">
        <v>1205</v>
      </c>
      <c r="FI1210" s="116">
        <f t="shared" si="561"/>
        <v>4</v>
      </c>
      <c r="FJ1210" s="116">
        <f t="shared" si="554"/>
        <v>16</v>
      </c>
      <c r="FK1210" s="116" t="str">
        <f t="shared" si="562"/>
        <v>烈风螳螂专属武器-魂珠-1 4级</v>
      </c>
      <c r="FL1210" s="116">
        <f t="shared" si="563"/>
        <v>1</v>
      </c>
      <c r="FM1210" s="116">
        <f t="shared" si="564"/>
        <v>4</v>
      </c>
      <c r="FN1210" s="116" t="str">
        <f t="shared" si="555"/>
        <v>金币</v>
      </c>
      <c r="FO1210" s="116">
        <f t="shared" si="556"/>
        <v>4000</v>
      </c>
      <c r="FP1210" s="116" t="str">
        <f t="shared" si="557"/>
        <v>专属强化石1</v>
      </c>
      <c r="FQ1210" s="116">
        <f t="shared" si="558"/>
        <v>4</v>
      </c>
      <c r="FR1210" s="116" t="str">
        <f t="shared" si="559"/>
        <v/>
      </c>
      <c r="FS1210" s="116" t="str">
        <f t="shared" si="560"/>
        <v/>
      </c>
      <c r="FT1210" s="116">
        <f t="shared" si="565"/>
        <v>0.19</v>
      </c>
      <c r="FU1210" s="116">
        <f t="shared" si="566"/>
        <v>1</v>
      </c>
      <c r="FV1210" s="116">
        <f t="shared" si="567"/>
        <v>8</v>
      </c>
      <c r="FW1210" s="116">
        <f t="shared" si="568"/>
        <v>0</v>
      </c>
      <c r="FX1210" s="116">
        <f t="shared" si="569"/>
        <v>1</v>
      </c>
      <c r="FY1210" s="116">
        <f t="shared" si="570"/>
        <v>2</v>
      </c>
      <c r="FZ1210" s="116">
        <f t="shared" si="571"/>
        <v>9.5899999999999999E-2</v>
      </c>
      <c r="GA1210" s="116">
        <f t="shared" si="572"/>
        <v>1</v>
      </c>
      <c r="GB1210" s="116">
        <f t="shared" si="573"/>
        <v>4</v>
      </c>
      <c r="GC1210" s="116">
        <f t="shared" si="574"/>
        <v>0.38369999999999999</v>
      </c>
      <c r="GD1210" s="116">
        <f t="shared" si="575"/>
        <v>1</v>
      </c>
      <c r="GE1210" s="116">
        <f t="shared" si="576"/>
        <v>8</v>
      </c>
    </row>
    <row r="1211" spans="164:187" ht="16.5" x14ac:dyDescent="0.2">
      <c r="FH1211" s="116">
        <v>1206</v>
      </c>
      <c r="FI1211" s="116">
        <f t="shared" si="561"/>
        <v>5</v>
      </c>
      <c r="FJ1211" s="116">
        <f t="shared" si="554"/>
        <v>16</v>
      </c>
      <c r="FK1211" s="116" t="str">
        <f t="shared" si="562"/>
        <v>烈风螳螂专属武器-魂珠-1 5级</v>
      </c>
      <c r="FL1211" s="116">
        <f t="shared" si="563"/>
        <v>1</v>
      </c>
      <c r="FM1211" s="116">
        <f t="shared" si="564"/>
        <v>5</v>
      </c>
      <c r="FN1211" s="116" t="str">
        <f t="shared" si="555"/>
        <v>金币</v>
      </c>
      <c r="FO1211" s="116">
        <f t="shared" si="556"/>
        <v>5000</v>
      </c>
      <c r="FP1211" s="116" t="str">
        <f t="shared" si="557"/>
        <v>专属强化石1</v>
      </c>
      <c r="FQ1211" s="116">
        <f t="shared" si="558"/>
        <v>5</v>
      </c>
      <c r="FR1211" s="116" t="str">
        <f t="shared" si="559"/>
        <v/>
      </c>
      <c r="FS1211" s="116" t="str">
        <f t="shared" si="560"/>
        <v/>
      </c>
      <c r="FT1211" s="116">
        <f t="shared" si="565"/>
        <v>0.15</v>
      </c>
      <c r="FU1211" s="116">
        <f t="shared" si="566"/>
        <v>1</v>
      </c>
      <c r="FV1211" s="116">
        <f t="shared" si="567"/>
        <v>10</v>
      </c>
      <c r="FW1211" s="116">
        <f t="shared" si="568"/>
        <v>0</v>
      </c>
      <c r="FX1211" s="116">
        <f t="shared" si="569"/>
        <v>1</v>
      </c>
      <c r="FY1211" s="116">
        <f t="shared" si="570"/>
        <v>2</v>
      </c>
      <c r="FZ1211" s="116">
        <f t="shared" si="571"/>
        <v>7.4899999999999994E-2</v>
      </c>
      <c r="GA1211" s="116">
        <f t="shared" si="572"/>
        <v>1</v>
      </c>
      <c r="GB1211" s="116">
        <f t="shared" si="573"/>
        <v>5</v>
      </c>
      <c r="GC1211" s="116">
        <f t="shared" si="574"/>
        <v>0.29980000000000001</v>
      </c>
      <c r="GD1211" s="116">
        <f t="shared" si="575"/>
        <v>1</v>
      </c>
      <c r="GE1211" s="116">
        <f t="shared" si="576"/>
        <v>10</v>
      </c>
    </row>
    <row r="1212" spans="164:187" ht="16.5" x14ac:dyDescent="0.2">
      <c r="FH1212" s="116">
        <v>1207</v>
      </c>
      <c r="FI1212" s="116">
        <f t="shared" si="561"/>
        <v>6</v>
      </c>
      <c r="FJ1212" s="116">
        <f t="shared" si="554"/>
        <v>16</v>
      </c>
      <c r="FK1212" s="116" t="str">
        <f t="shared" si="562"/>
        <v>烈风螳螂专属武器-魂珠-1 6级</v>
      </c>
      <c r="FL1212" s="116">
        <f t="shared" si="563"/>
        <v>1</v>
      </c>
      <c r="FM1212" s="116">
        <f t="shared" si="564"/>
        <v>6</v>
      </c>
      <c r="FN1212" s="116" t="str">
        <f t="shared" si="555"/>
        <v>金币</v>
      </c>
      <c r="FO1212" s="116">
        <f t="shared" si="556"/>
        <v>6000</v>
      </c>
      <c r="FP1212" s="116" t="str">
        <f t="shared" si="557"/>
        <v>专属强化石1</v>
      </c>
      <c r="FQ1212" s="116">
        <f t="shared" si="558"/>
        <v>6</v>
      </c>
      <c r="FR1212" s="116" t="str">
        <f t="shared" si="559"/>
        <v/>
      </c>
      <c r="FS1212" s="116" t="str">
        <f t="shared" si="560"/>
        <v/>
      </c>
      <c r="FT1212" s="116">
        <f t="shared" si="565"/>
        <v>0.11</v>
      </c>
      <c r="FU1212" s="116">
        <f t="shared" si="566"/>
        <v>1</v>
      </c>
      <c r="FV1212" s="116">
        <f t="shared" si="567"/>
        <v>14</v>
      </c>
      <c r="FW1212" s="116">
        <f t="shared" si="568"/>
        <v>0</v>
      </c>
      <c r="FX1212" s="116">
        <f t="shared" si="569"/>
        <v>1</v>
      </c>
      <c r="FY1212" s="116">
        <f t="shared" si="570"/>
        <v>3</v>
      </c>
      <c r="FZ1212" s="116">
        <f t="shared" si="571"/>
        <v>5.5300000000000002E-2</v>
      </c>
      <c r="GA1212" s="116">
        <f t="shared" si="572"/>
        <v>1</v>
      </c>
      <c r="GB1212" s="116">
        <f t="shared" si="573"/>
        <v>6</v>
      </c>
      <c r="GC1212" s="116">
        <f t="shared" si="574"/>
        <v>0.22140000000000001</v>
      </c>
      <c r="GD1212" s="116">
        <f t="shared" si="575"/>
        <v>1</v>
      </c>
      <c r="GE1212" s="116">
        <f t="shared" si="576"/>
        <v>14</v>
      </c>
    </row>
    <row r="1213" spans="164:187" ht="16.5" x14ac:dyDescent="0.2">
      <c r="FH1213" s="116">
        <v>1208</v>
      </c>
      <c r="FI1213" s="116">
        <f t="shared" si="561"/>
        <v>7</v>
      </c>
      <c r="FJ1213" s="116">
        <f t="shared" si="554"/>
        <v>16</v>
      </c>
      <c r="FK1213" s="116" t="str">
        <f t="shared" si="562"/>
        <v>烈风螳螂专属武器-魂珠-1 7级</v>
      </c>
      <c r="FL1213" s="116">
        <f t="shared" si="563"/>
        <v>1</v>
      </c>
      <c r="FM1213" s="116">
        <f t="shared" si="564"/>
        <v>7</v>
      </c>
      <c r="FN1213" s="116" t="str">
        <f t="shared" si="555"/>
        <v>金币</v>
      </c>
      <c r="FO1213" s="116">
        <f t="shared" si="556"/>
        <v>7000</v>
      </c>
      <c r="FP1213" s="116" t="str">
        <f t="shared" si="557"/>
        <v>专属强化石1</v>
      </c>
      <c r="FQ1213" s="116">
        <f t="shared" si="558"/>
        <v>7</v>
      </c>
      <c r="FR1213" s="116" t="str">
        <f t="shared" si="559"/>
        <v/>
      </c>
      <c r="FS1213" s="116" t="str">
        <f t="shared" si="560"/>
        <v/>
      </c>
      <c r="FT1213" s="116">
        <f t="shared" si="565"/>
        <v>0.08</v>
      </c>
      <c r="FU1213" s="116">
        <f t="shared" si="566"/>
        <v>1</v>
      </c>
      <c r="FV1213" s="116">
        <f t="shared" si="567"/>
        <v>19</v>
      </c>
      <c r="FW1213" s="116">
        <f t="shared" si="568"/>
        <v>0</v>
      </c>
      <c r="FX1213" s="116">
        <f t="shared" si="569"/>
        <v>1</v>
      </c>
      <c r="FY1213" s="116">
        <f t="shared" si="570"/>
        <v>4</v>
      </c>
      <c r="FZ1213" s="116">
        <f t="shared" si="571"/>
        <v>0.04</v>
      </c>
      <c r="GA1213" s="116">
        <f t="shared" si="572"/>
        <v>1</v>
      </c>
      <c r="GB1213" s="116">
        <f t="shared" si="573"/>
        <v>9</v>
      </c>
      <c r="GC1213" s="116">
        <f t="shared" si="574"/>
        <v>0.15989999999999999</v>
      </c>
      <c r="GD1213" s="116">
        <f t="shared" si="575"/>
        <v>1</v>
      </c>
      <c r="GE1213" s="116">
        <f t="shared" si="576"/>
        <v>19</v>
      </c>
    </row>
    <row r="1214" spans="164:187" ht="16.5" x14ac:dyDescent="0.2">
      <c r="FH1214" s="116">
        <v>1209</v>
      </c>
      <c r="FI1214" s="116">
        <f t="shared" si="561"/>
        <v>8</v>
      </c>
      <c r="FJ1214" s="116">
        <f t="shared" si="554"/>
        <v>16</v>
      </c>
      <c r="FK1214" s="116" t="str">
        <f t="shared" si="562"/>
        <v>烈风螳螂专属武器-魂珠-1 8级</v>
      </c>
      <c r="FL1214" s="116">
        <f t="shared" si="563"/>
        <v>1</v>
      </c>
      <c r="FM1214" s="116">
        <f t="shared" si="564"/>
        <v>8</v>
      </c>
      <c r="FN1214" s="116" t="str">
        <f t="shared" si="555"/>
        <v>金币</v>
      </c>
      <c r="FO1214" s="116">
        <f t="shared" si="556"/>
        <v>8000</v>
      </c>
      <c r="FP1214" s="116" t="str">
        <f t="shared" si="557"/>
        <v>专属强化石1</v>
      </c>
      <c r="FQ1214" s="116">
        <f t="shared" si="558"/>
        <v>8</v>
      </c>
      <c r="FR1214" s="116" t="str">
        <f t="shared" si="559"/>
        <v/>
      </c>
      <c r="FS1214" s="116" t="str">
        <f t="shared" si="560"/>
        <v/>
      </c>
      <c r="FT1214" s="116">
        <f t="shared" si="565"/>
        <v>0.06</v>
      </c>
      <c r="FU1214" s="116">
        <f t="shared" si="566"/>
        <v>1</v>
      </c>
      <c r="FV1214" s="116">
        <f t="shared" si="567"/>
        <v>27</v>
      </c>
      <c r="FW1214" s="116">
        <f t="shared" si="568"/>
        <v>0</v>
      </c>
      <c r="FX1214" s="116">
        <f t="shared" si="569"/>
        <v>1</v>
      </c>
      <c r="FY1214" s="116">
        <f t="shared" si="570"/>
        <v>6</v>
      </c>
      <c r="FZ1214" s="116">
        <f t="shared" si="571"/>
        <v>2.8199999999999999E-2</v>
      </c>
      <c r="GA1214" s="116">
        <f t="shared" si="572"/>
        <v>1</v>
      </c>
      <c r="GB1214" s="116">
        <f t="shared" si="573"/>
        <v>12</v>
      </c>
      <c r="GC1214" s="116">
        <f t="shared" si="574"/>
        <v>0.1128</v>
      </c>
      <c r="GD1214" s="116">
        <f t="shared" si="575"/>
        <v>1</v>
      </c>
      <c r="GE1214" s="116">
        <f t="shared" si="576"/>
        <v>27</v>
      </c>
    </row>
    <row r="1215" spans="164:187" ht="16.5" x14ac:dyDescent="0.2">
      <c r="FH1215" s="116">
        <v>1210</v>
      </c>
      <c r="FI1215" s="116">
        <f t="shared" si="561"/>
        <v>9</v>
      </c>
      <c r="FJ1215" s="116">
        <f t="shared" si="554"/>
        <v>16</v>
      </c>
      <c r="FK1215" s="116" t="str">
        <f t="shared" si="562"/>
        <v>烈风螳螂专属武器-魂珠-1 9级</v>
      </c>
      <c r="FL1215" s="116">
        <f t="shared" si="563"/>
        <v>1</v>
      </c>
      <c r="FM1215" s="116">
        <f t="shared" si="564"/>
        <v>9</v>
      </c>
      <c r="FN1215" s="116" t="str">
        <f t="shared" si="555"/>
        <v>金币</v>
      </c>
      <c r="FO1215" s="116">
        <f t="shared" si="556"/>
        <v>9000</v>
      </c>
      <c r="FP1215" s="116" t="str">
        <f t="shared" si="557"/>
        <v>专属强化石1</v>
      </c>
      <c r="FQ1215" s="116">
        <f t="shared" si="558"/>
        <v>10</v>
      </c>
      <c r="FR1215" s="116" t="str">
        <f t="shared" si="559"/>
        <v/>
      </c>
      <c r="FS1215" s="116" t="str">
        <f t="shared" si="560"/>
        <v/>
      </c>
      <c r="FT1215" s="116">
        <f t="shared" si="565"/>
        <v>0.04</v>
      </c>
      <c r="FU1215" s="116">
        <f t="shared" si="566"/>
        <v>1</v>
      </c>
      <c r="FV1215" s="116">
        <f t="shared" si="567"/>
        <v>34</v>
      </c>
      <c r="FW1215" s="116">
        <f t="shared" si="568"/>
        <v>0</v>
      </c>
      <c r="FX1215" s="116">
        <f t="shared" si="569"/>
        <v>1</v>
      </c>
      <c r="FY1215" s="116">
        <f t="shared" si="570"/>
        <v>8</v>
      </c>
      <c r="FZ1215" s="116">
        <f t="shared" si="571"/>
        <v>2.18E-2</v>
      </c>
      <c r="GA1215" s="116">
        <f t="shared" si="572"/>
        <v>1</v>
      </c>
      <c r="GB1215" s="116">
        <f t="shared" si="573"/>
        <v>16</v>
      </c>
      <c r="GC1215" s="116">
        <f t="shared" si="574"/>
        <v>8.72E-2</v>
      </c>
      <c r="GD1215" s="116">
        <f t="shared" si="575"/>
        <v>1</v>
      </c>
      <c r="GE1215" s="116">
        <f t="shared" si="576"/>
        <v>34</v>
      </c>
    </row>
    <row r="1216" spans="164:187" ht="16.5" x14ac:dyDescent="0.2">
      <c r="FH1216" s="116">
        <v>1211</v>
      </c>
      <c r="FI1216" s="116">
        <f t="shared" si="561"/>
        <v>0</v>
      </c>
      <c r="FJ1216" s="116">
        <f t="shared" si="554"/>
        <v>16</v>
      </c>
      <c r="FK1216" s="116" t="str">
        <f t="shared" si="562"/>
        <v>烈风螳螂专属武器-魂珠-2 0级</v>
      </c>
      <c r="FL1216" s="116">
        <f t="shared" si="563"/>
        <v>2</v>
      </c>
      <c r="FM1216" s="116">
        <f t="shared" si="564"/>
        <v>0</v>
      </c>
      <c r="FN1216" s="116" t="str">
        <f t="shared" si="555"/>
        <v/>
      </c>
      <c r="FO1216" s="116" t="str">
        <f t="shared" si="556"/>
        <v/>
      </c>
      <c r="FP1216" s="116" t="str">
        <f t="shared" si="557"/>
        <v/>
      </c>
      <c r="FQ1216" s="116" t="str">
        <f t="shared" si="558"/>
        <v/>
      </c>
      <c r="FR1216" s="116" t="str">
        <f t="shared" si="559"/>
        <v/>
      </c>
      <c r="FS1216" s="116" t="str">
        <f t="shared" si="560"/>
        <v/>
      </c>
      <c r="FT1216" s="116" t="str">
        <f t="shared" si="565"/>
        <v/>
      </c>
      <c r="FU1216" s="116" t="str">
        <f t="shared" si="566"/>
        <v/>
      </c>
      <c r="FV1216" s="116" t="str">
        <f t="shared" si="567"/>
        <v/>
      </c>
      <c r="FW1216" s="116" t="str">
        <f t="shared" si="568"/>
        <v/>
      </c>
      <c r="FX1216" s="116" t="str">
        <f t="shared" si="569"/>
        <v/>
      </c>
      <c r="FY1216" s="116" t="str">
        <f t="shared" si="570"/>
        <v/>
      </c>
      <c r="FZ1216" s="116" t="str">
        <f t="shared" si="571"/>
        <v/>
      </c>
      <c r="GA1216" s="116" t="str">
        <f t="shared" si="572"/>
        <v/>
      </c>
      <c r="GB1216" s="116" t="str">
        <f t="shared" si="573"/>
        <v/>
      </c>
      <c r="GC1216" s="116" t="str">
        <f t="shared" si="574"/>
        <v/>
      </c>
      <c r="GD1216" s="116" t="str">
        <f t="shared" si="575"/>
        <v/>
      </c>
      <c r="GE1216" s="116" t="str">
        <f t="shared" si="576"/>
        <v/>
      </c>
    </row>
    <row r="1217" spans="164:187" ht="16.5" x14ac:dyDescent="0.2">
      <c r="FH1217" s="116">
        <v>1212</v>
      </c>
      <c r="FI1217" s="116">
        <f t="shared" si="561"/>
        <v>10</v>
      </c>
      <c r="FJ1217" s="116">
        <f t="shared" si="554"/>
        <v>16</v>
      </c>
      <c r="FK1217" s="116" t="str">
        <f t="shared" si="562"/>
        <v>烈风螳螂专属武器-魂珠-2 1级</v>
      </c>
      <c r="FL1217" s="116">
        <f t="shared" si="563"/>
        <v>2</v>
      </c>
      <c r="FM1217" s="116">
        <f t="shared" si="564"/>
        <v>1</v>
      </c>
      <c r="FN1217" s="116" t="str">
        <f t="shared" si="555"/>
        <v>金币</v>
      </c>
      <c r="FO1217" s="116">
        <f t="shared" si="556"/>
        <v>2000</v>
      </c>
      <c r="FP1217" s="116" t="str">
        <f t="shared" si="557"/>
        <v>专属强化石1</v>
      </c>
      <c r="FQ1217" s="116">
        <f t="shared" si="558"/>
        <v>3</v>
      </c>
      <c r="FR1217" s="116" t="str">
        <f t="shared" si="559"/>
        <v>专属强化石2</v>
      </c>
      <c r="FS1217" s="116">
        <f t="shared" si="560"/>
        <v>1</v>
      </c>
      <c r="FT1217" s="116">
        <f t="shared" si="565"/>
        <v>0.28999999999999998</v>
      </c>
      <c r="FU1217" s="116">
        <f t="shared" si="566"/>
        <v>1</v>
      </c>
      <c r="FV1217" s="116">
        <f t="shared" si="567"/>
        <v>5</v>
      </c>
      <c r="FW1217" s="116">
        <f t="shared" si="568"/>
        <v>0</v>
      </c>
      <c r="FX1217" s="116">
        <f t="shared" si="569"/>
        <v>1</v>
      </c>
      <c r="FY1217" s="116">
        <f t="shared" si="570"/>
        <v>1</v>
      </c>
      <c r="FZ1217" s="116">
        <f t="shared" si="571"/>
        <v>0.14480000000000001</v>
      </c>
      <c r="GA1217" s="116">
        <f t="shared" si="572"/>
        <v>1</v>
      </c>
      <c r="GB1217" s="116">
        <f t="shared" si="573"/>
        <v>2</v>
      </c>
      <c r="GC1217" s="116">
        <f t="shared" si="574"/>
        <v>0.57920000000000005</v>
      </c>
      <c r="GD1217" s="116">
        <f t="shared" si="575"/>
        <v>1</v>
      </c>
      <c r="GE1217" s="116">
        <f t="shared" si="576"/>
        <v>5</v>
      </c>
    </row>
    <row r="1218" spans="164:187" ht="16.5" x14ac:dyDescent="0.2">
      <c r="FH1218" s="116">
        <v>1213</v>
      </c>
      <c r="FI1218" s="116">
        <f t="shared" si="561"/>
        <v>11</v>
      </c>
      <c r="FJ1218" s="116">
        <f t="shared" si="554"/>
        <v>16</v>
      </c>
      <c r="FK1218" s="116" t="str">
        <f t="shared" si="562"/>
        <v>烈风螳螂专属武器-魂珠-2 2级</v>
      </c>
      <c r="FL1218" s="116">
        <f t="shared" si="563"/>
        <v>2</v>
      </c>
      <c r="FM1218" s="116">
        <f t="shared" si="564"/>
        <v>2</v>
      </c>
      <c r="FN1218" s="116" t="str">
        <f t="shared" si="555"/>
        <v>金币</v>
      </c>
      <c r="FO1218" s="116">
        <f t="shared" si="556"/>
        <v>3000</v>
      </c>
      <c r="FP1218" s="116" t="str">
        <f t="shared" si="557"/>
        <v>专属强化石1</v>
      </c>
      <c r="FQ1218" s="116">
        <f t="shared" si="558"/>
        <v>3</v>
      </c>
      <c r="FR1218" s="116" t="str">
        <f t="shared" si="559"/>
        <v>专属强化石2</v>
      </c>
      <c r="FS1218" s="116">
        <f t="shared" si="560"/>
        <v>1</v>
      </c>
      <c r="FT1218" s="116">
        <f t="shared" si="565"/>
        <v>0.14000000000000001</v>
      </c>
      <c r="FU1218" s="116">
        <f t="shared" si="566"/>
        <v>1</v>
      </c>
      <c r="FV1218" s="116">
        <f t="shared" si="567"/>
        <v>10</v>
      </c>
      <c r="FW1218" s="116">
        <f t="shared" si="568"/>
        <v>0</v>
      </c>
      <c r="FX1218" s="116">
        <f t="shared" si="569"/>
        <v>1</v>
      </c>
      <c r="FY1218" s="116">
        <f t="shared" si="570"/>
        <v>2</v>
      </c>
      <c r="FZ1218" s="116">
        <f t="shared" si="571"/>
        <v>7.2400000000000006E-2</v>
      </c>
      <c r="GA1218" s="116">
        <f t="shared" si="572"/>
        <v>1</v>
      </c>
      <c r="GB1218" s="116">
        <f t="shared" si="573"/>
        <v>5</v>
      </c>
      <c r="GC1218" s="116">
        <f t="shared" si="574"/>
        <v>0.28960000000000002</v>
      </c>
      <c r="GD1218" s="116">
        <f t="shared" si="575"/>
        <v>1</v>
      </c>
      <c r="GE1218" s="116">
        <f t="shared" si="576"/>
        <v>10</v>
      </c>
    </row>
    <row r="1219" spans="164:187" ht="16.5" x14ac:dyDescent="0.2">
      <c r="FH1219" s="116">
        <v>1214</v>
      </c>
      <c r="FI1219" s="116">
        <f t="shared" si="561"/>
        <v>12</v>
      </c>
      <c r="FJ1219" s="116">
        <f t="shared" si="554"/>
        <v>16</v>
      </c>
      <c r="FK1219" s="116" t="str">
        <f t="shared" si="562"/>
        <v>烈风螳螂专属武器-魂珠-2 3级</v>
      </c>
      <c r="FL1219" s="116">
        <f t="shared" si="563"/>
        <v>2</v>
      </c>
      <c r="FM1219" s="116">
        <f t="shared" si="564"/>
        <v>3</v>
      </c>
      <c r="FN1219" s="116" t="str">
        <f t="shared" si="555"/>
        <v>金币</v>
      </c>
      <c r="FO1219" s="116">
        <f t="shared" si="556"/>
        <v>4000</v>
      </c>
      <c r="FP1219" s="116" t="str">
        <f t="shared" si="557"/>
        <v>专属强化石1</v>
      </c>
      <c r="FQ1219" s="116">
        <f t="shared" si="558"/>
        <v>6</v>
      </c>
      <c r="FR1219" s="116" t="str">
        <f t="shared" si="559"/>
        <v>专属强化石2</v>
      </c>
      <c r="FS1219" s="116">
        <f t="shared" si="560"/>
        <v>2</v>
      </c>
      <c r="FT1219" s="116">
        <f t="shared" si="565"/>
        <v>0.19</v>
      </c>
      <c r="FU1219" s="116">
        <f t="shared" si="566"/>
        <v>1</v>
      </c>
      <c r="FV1219" s="116">
        <f t="shared" si="567"/>
        <v>8</v>
      </c>
      <c r="FW1219" s="116">
        <f t="shared" si="568"/>
        <v>0</v>
      </c>
      <c r="FX1219" s="116">
        <f t="shared" si="569"/>
        <v>1</v>
      </c>
      <c r="FY1219" s="116">
        <f t="shared" si="570"/>
        <v>2</v>
      </c>
      <c r="FZ1219" s="116">
        <f t="shared" si="571"/>
        <v>9.6500000000000002E-2</v>
      </c>
      <c r="GA1219" s="116">
        <f t="shared" si="572"/>
        <v>1</v>
      </c>
      <c r="GB1219" s="116">
        <f t="shared" si="573"/>
        <v>4</v>
      </c>
      <c r="GC1219" s="116">
        <f t="shared" si="574"/>
        <v>0.3861</v>
      </c>
      <c r="GD1219" s="116">
        <f t="shared" si="575"/>
        <v>1</v>
      </c>
      <c r="GE1219" s="116">
        <f t="shared" si="576"/>
        <v>8</v>
      </c>
    </row>
    <row r="1220" spans="164:187" ht="16.5" x14ac:dyDescent="0.2">
      <c r="FH1220" s="116">
        <v>1215</v>
      </c>
      <c r="FI1220" s="116">
        <f t="shared" si="561"/>
        <v>13</v>
      </c>
      <c r="FJ1220" s="116">
        <f t="shared" si="554"/>
        <v>16</v>
      </c>
      <c r="FK1220" s="116" t="str">
        <f t="shared" si="562"/>
        <v>烈风螳螂专属武器-魂珠-2 4级</v>
      </c>
      <c r="FL1220" s="116">
        <f t="shared" si="563"/>
        <v>2</v>
      </c>
      <c r="FM1220" s="116">
        <f t="shared" si="564"/>
        <v>4</v>
      </c>
      <c r="FN1220" s="116" t="str">
        <f t="shared" si="555"/>
        <v>金币</v>
      </c>
      <c r="FO1220" s="116">
        <f t="shared" si="556"/>
        <v>5000</v>
      </c>
      <c r="FP1220" s="116" t="str">
        <f t="shared" si="557"/>
        <v>专属强化石1</v>
      </c>
      <c r="FQ1220" s="116">
        <f t="shared" si="558"/>
        <v>6</v>
      </c>
      <c r="FR1220" s="116" t="str">
        <f t="shared" si="559"/>
        <v>专属强化石2</v>
      </c>
      <c r="FS1220" s="116">
        <f t="shared" si="560"/>
        <v>2</v>
      </c>
      <c r="FT1220" s="116">
        <f t="shared" si="565"/>
        <v>0.12</v>
      </c>
      <c r="FU1220" s="116">
        <f t="shared" si="566"/>
        <v>1</v>
      </c>
      <c r="FV1220" s="116">
        <f t="shared" si="567"/>
        <v>13</v>
      </c>
      <c r="FW1220" s="116">
        <f t="shared" si="568"/>
        <v>0</v>
      </c>
      <c r="FX1220" s="116">
        <f t="shared" si="569"/>
        <v>1</v>
      </c>
      <c r="FY1220" s="116">
        <f t="shared" si="570"/>
        <v>3</v>
      </c>
      <c r="FZ1220" s="116">
        <f t="shared" si="571"/>
        <v>5.79E-2</v>
      </c>
      <c r="GA1220" s="116">
        <f t="shared" si="572"/>
        <v>1</v>
      </c>
      <c r="GB1220" s="116">
        <f t="shared" si="573"/>
        <v>6</v>
      </c>
      <c r="GC1220" s="116">
        <f t="shared" si="574"/>
        <v>0.23169999999999999</v>
      </c>
      <c r="GD1220" s="116">
        <f t="shared" si="575"/>
        <v>1</v>
      </c>
      <c r="GE1220" s="116">
        <f t="shared" si="576"/>
        <v>13</v>
      </c>
    </row>
    <row r="1221" spans="164:187" ht="16.5" x14ac:dyDescent="0.2">
      <c r="FH1221" s="116">
        <v>1216</v>
      </c>
      <c r="FI1221" s="116">
        <f t="shared" si="561"/>
        <v>14</v>
      </c>
      <c r="FJ1221" s="116">
        <f t="shared" si="554"/>
        <v>16</v>
      </c>
      <c r="FK1221" s="116" t="str">
        <f t="shared" si="562"/>
        <v>烈风螳螂专属武器-魂珠-2 5级</v>
      </c>
      <c r="FL1221" s="116">
        <f t="shared" si="563"/>
        <v>2</v>
      </c>
      <c r="FM1221" s="116">
        <f t="shared" si="564"/>
        <v>5</v>
      </c>
      <c r="FN1221" s="116" t="str">
        <f t="shared" si="555"/>
        <v>金币</v>
      </c>
      <c r="FO1221" s="116">
        <f t="shared" si="556"/>
        <v>6000</v>
      </c>
      <c r="FP1221" s="116" t="str">
        <f t="shared" si="557"/>
        <v>专属强化石1</v>
      </c>
      <c r="FQ1221" s="116">
        <f t="shared" si="558"/>
        <v>9</v>
      </c>
      <c r="FR1221" s="116" t="str">
        <f t="shared" si="559"/>
        <v>专属强化石2</v>
      </c>
      <c r="FS1221" s="116">
        <f t="shared" si="560"/>
        <v>3</v>
      </c>
      <c r="FT1221" s="116">
        <f t="shared" si="565"/>
        <v>0.11</v>
      </c>
      <c r="FU1221" s="116">
        <f t="shared" si="566"/>
        <v>1</v>
      </c>
      <c r="FV1221" s="116">
        <f t="shared" si="567"/>
        <v>14</v>
      </c>
      <c r="FW1221" s="116">
        <f t="shared" si="568"/>
        <v>0</v>
      </c>
      <c r="FX1221" s="116">
        <f t="shared" si="569"/>
        <v>1</v>
      </c>
      <c r="FY1221" s="116">
        <f t="shared" si="570"/>
        <v>3</v>
      </c>
      <c r="FZ1221" s="116">
        <f t="shared" si="571"/>
        <v>5.4300000000000001E-2</v>
      </c>
      <c r="GA1221" s="116">
        <f t="shared" si="572"/>
        <v>1</v>
      </c>
      <c r="GB1221" s="116">
        <f t="shared" si="573"/>
        <v>6</v>
      </c>
      <c r="GC1221" s="116">
        <f t="shared" si="574"/>
        <v>0.2172</v>
      </c>
      <c r="GD1221" s="116">
        <f t="shared" si="575"/>
        <v>1</v>
      </c>
      <c r="GE1221" s="116">
        <f t="shared" si="576"/>
        <v>14</v>
      </c>
    </row>
    <row r="1222" spans="164:187" ht="16.5" x14ac:dyDescent="0.2">
      <c r="FH1222" s="116">
        <v>1217</v>
      </c>
      <c r="FI1222" s="116">
        <f t="shared" si="561"/>
        <v>15</v>
      </c>
      <c r="FJ1222" s="116">
        <f t="shared" si="554"/>
        <v>16</v>
      </c>
      <c r="FK1222" s="116" t="str">
        <f t="shared" si="562"/>
        <v>烈风螳螂专属武器-魂珠-2 6级</v>
      </c>
      <c r="FL1222" s="116">
        <f t="shared" si="563"/>
        <v>2</v>
      </c>
      <c r="FM1222" s="116">
        <f t="shared" si="564"/>
        <v>6</v>
      </c>
      <c r="FN1222" s="116" t="str">
        <f t="shared" si="555"/>
        <v>金币</v>
      </c>
      <c r="FO1222" s="116">
        <f t="shared" si="556"/>
        <v>7000</v>
      </c>
      <c r="FP1222" s="116" t="str">
        <f t="shared" si="557"/>
        <v>专属强化石1</v>
      </c>
      <c r="FQ1222" s="116">
        <f t="shared" si="558"/>
        <v>12</v>
      </c>
      <c r="FR1222" s="116" t="str">
        <f t="shared" si="559"/>
        <v>专属强化石2</v>
      </c>
      <c r="FS1222" s="116">
        <f t="shared" si="560"/>
        <v>4</v>
      </c>
      <c r="FT1222" s="116">
        <f t="shared" si="565"/>
        <v>0.09</v>
      </c>
      <c r="FU1222" s="116">
        <f t="shared" si="566"/>
        <v>1</v>
      </c>
      <c r="FV1222" s="116">
        <f t="shared" si="567"/>
        <v>17</v>
      </c>
      <c r="FW1222" s="116">
        <f t="shared" si="568"/>
        <v>0</v>
      </c>
      <c r="FX1222" s="116">
        <f t="shared" si="569"/>
        <v>1</v>
      </c>
      <c r="FY1222" s="116">
        <f t="shared" si="570"/>
        <v>4</v>
      </c>
      <c r="FZ1222" s="116">
        <f t="shared" si="571"/>
        <v>4.4600000000000001E-2</v>
      </c>
      <c r="GA1222" s="116">
        <f t="shared" si="572"/>
        <v>1</v>
      </c>
      <c r="GB1222" s="116">
        <f t="shared" si="573"/>
        <v>8</v>
      </c>
      <c r="GC1222" s="116">
        <f t="shared" si="574"/>
        <v>0.1782</v>
      </c>
      <c r="GD1222" s="116">
        <f t="shared" si="575"/>
        <v>1</v>
      </c>
      <c r="GE1222" s="116">
        <f t="shared" si="576"/>
        <v>17</v>
      </c>
    </row>
    <row r="1223" spans="164:187" ht="16.5" x14ac:dyDescent="0.2">
      <c r="FH1223" s="116">
        <v>1218</v>
      </c>
      <c r="FI1223" s="116">
        <f t="shared" si="561"/>
        <v>16</v>
      </c>
      <c r="FJ1223" s="116">
        <f t="shared" ref="FJ1223:FJ1286" si="577">INT((FH1223-1)/80+1)</f>
        <v>16</v>
      </c>
      <c r="FK1223" s="116" t="str">
        <f t="shared" si="562"/>
        <v>烈风螳螂专属武器-魂珠-2 7级</v>
      </c>
      <c r="FL1223" s="116">
        <f t="shared" si="563"/>
        <v>2</v>
      </c>
      <c r="FM1223" s="116">
        <f t="shared" si="564"/>
        <v>7</v>
      </c>
      <c r="FN1223" s="116" t="str">
        <f t="shared" ref="FN1223:FN1286" si="578">IF($FM1223&gt;0,IF(INDEX($EC$6:$EC$77,$FI1223)&gt;=FN$3,INDEX(ED$6:ED$77,$FI1223),""),"")</f>
        <v>金币</v>
      </c>
      <c r="FO1223" s="116">
        <f t="shared" ref="FO1223:FO1286" si="579">IF($FM1223&gt;0,IF(INDEX($EC$6:$EC$77,$FI1223)&gt;=FO$3,INDEX(EE$6:EE$77,$FI1223),""),"")</f>
        <v>8000</v>
      </c>
      <c r="FP1223" s="116" t="str">
        <f t="shared" ref="FP1223:FP1286" si="580">IF($FM1223&gt;0,IF(INDEX($EC$6:$EC$77,$FI1223)&gt;=FP$3,INDEX(EF$6:EF$77,$FI1223),""),"")</f>
        <v>专属强化石1</v>
      </c>
      <c r="FQ1223" s="116">
        <f t="shared" ref="FQ1223:FQ1286" si="581">IF($FM1223&gt;0,IF(INDEX($EC$6:$EC$77,$FI1223)&gt;=FQ$3,INDEX(EG$6:EG$77,$FI1223),""),"")</f>
        <v>15</v>
      </c>
      <c r="FR1223" s="116" t="str">
        <f t="shared" ref="FR1223:FR1286" si="582">IF($FM1223&gt;0,IF(INDEX($EC$6:$EC$77,$FI1223)&gt;=FR$3,INDEX(EH$6:EH$77,$FI1223),""),"")</f>
        <v>专属强化石2</v>
      </c>
      <c r="FS1223" s="116">
        <f t="shared" ref="FS1223:FS1286" si="583">IF($FM1223&gt;0,IF(INDEX($EC$6:$EC$77,$FI1223)&gt;=FS$3,INDEX(EI$6:EI$77,$FI1223),""),"")</f>
        <v>5</v>
      </c>
      <c r="FT1223" s="116">
        <f t="shared" si="565"/>
        <v>7.0000000000000007E-2</v>
      </c>
      <c r="FU1223" s="116">
        <f t="shared" si="566"/>
        <v>1</v>
      </c>
      <c r="FV1223" s="116">
        <f t="shared" si="567"/>
        <v>22</v>
      </c>
      <c r="FW1223" s="116">
        <f t="shared" si="568"/>
        <v>0</v>
      </c>
      <c r="FX1223" s="116">
        <f t="shared" si="569"/>
        <v>1</v>
      </c>
      <c r="FY1223" s="116">
        <f t="shared" si="570"/>
        <v>5</v>
      </c>
      <c r="FZ1223" s="116">
        <f t="shared" si="571"/>
        <v>3.4500000000000003E-2</v>
      </c>
      <c r="GA1223" s="116">
        <f t="shared" si="572"/>
        <v>1</v>
      </c>
      <c r="GB1223" s="116">
        <f t="shared" si="573"/>
        <v>10</v>
      </c>
      <c r="GC1223" s="116">
        <f t="shared" si="574"/>
        <v>0.13789999999999999</v>
      </c>
      <c r="GD1223" s="116">
        <f t="shared" si="575"/>
        <v>1</v>
      </c>
      <c r="GE1223" s="116">
        <f t="shared" si="576"/>
        <v>22</v>
      </c>
    </row>
    <row r="1224" spans="164:187" ht="16.5" x14ac:dyDescent="0.2">
      <c r="FH1224" s="116">
        <v>1219</v>
      </c>
      <c r="FI1224" s="116">
        <f t="shared" si="561"/>
        <v>17</v>
      </c>
      <c r="FJ1224" s="116">
        <f t="shared" si="577"/>
        <v>16</v>
      </c>
      <c r="FK1224" s="116" t="str">
        <f t="shared" si="562"/>
        <v>烈风螳螂专属武器-魂珠-2 8级</v>
      </c>
      <c r="FL1224" s="116">
        <f t="shared" si="563"/>
        <v>2</v>
      </c>
      <c r="FM1224" s="116">
        <f t="shared" si="564"/>
        <v>8</v>
      </c>
      <c r="FN1224" s="116" t="str">
        <f t="shared" si="578"/>
        <v>金币</v>
      </c>
      <c r="FO1224" s="116">
        <f t="shared" si="579"/>
        <v>9000</v>
      </c>
      <c r="FP1224" s="116" t="str">
        <f t="shared" si="580"/>
        <v>专属强化石1</v>
      </c>
      <c r="FQ1224" s="116">
        <f t="shared" si="581"/>
        <v>18</v>
      </c>
      <c r="FR1224" s="116" t="str">
        <f t="shared" si="582"/>
        <v>专属强化石2</v>
      </c>
      <c r="FS1224" s="116">
        <f t="shared" si="583"/>
        <v>6</v>
      </c>
      <c r="FT1224" s="116">
        <f t="shared" si="565"/>
        <v>0.05</v>
      </c>
      <c r="FU1224" s="116">
        <f t="shared" si="566"/>
        <v>1</v>
      </c>
      <c r="FV1224" s="116">
        <f t="shared" si="567"/>
        <v>29</v>
      </c>
      <c r="FW1224" s="116">
        <f t="shared" si="568"/>
        <v>0</v>
      </c>
      <c r="FX1224" s="116">
        <f t="shared" si="569"/>
        <v>1</v>
      </c>
      <c r="FY1224" s="116">
        <f t="shared" si="570"/>
        <v>7</v>
      </c>
      <c r="FZ1224" s="116">
        <f t="shared" si="571"/>
        <v>2.5600000000000001E-2</v>
      </c>
      <c r="GA1224" s="116">
        <f t="shared" si="572"/>
        <v>1</v>
      </c>
      <c r="GB1224" s="116">
        <f t="shared" si="573"/>
        <v>14</v>
      </c>
      <c r="GC1224" s="116">
        <f t="shared" si="574"/>
        <v>0.1022</v>
      </c>
      <c r="GD1224" s="116">
        <f t="shared" si="575"/>
        <v>1</v>
      </c>
      <c r="GE1224" s="116">
        <f t="shared" si="576"/>
        <v>29</v>
      </c>
    </row>
    <row r="1225" spans="164:187" ht="16.5" x14ac:dyDescent="0.2">
      <c r="FH1225" s="116">
        <v>1220</v>
      </c>
      <c r="FI1225" s="116">
        <f t="shared" si="561"/>
        <v>18</v>
      </c>
      <c r="FJ1225" s="116">
        <f t="shared" si="577"/>
        <v>16</v>
      </c>
      <c r="FK1225" s="116" t="str">
        <f t="shared" si="562"/>
        <v>烈风螳螂专属武器-魂珠-2 9级</v>
      </c>
      <c r="FL1225" s="116">
        <f t="shared" si="563"/>
        <v>2</v>
      </c>
      <c r="FM1225" s="116">
        <f t="shared" si="564"/>
        <v>9</v>
      </c>
      <c r="FN1225" s="116" t="str">
        <f t="shared" si="578"/>
        <v>金币</v>
      </c>
      <c r="FO1225" s="116">
        <f t="shared" si="579"/>
        <v>10000</v>
      </c>
      <c r="FP1225" s="116" t="str">
        <f t="shared" si="580"/>
        <v>专属强化石1</v>
      </c>
      <c r="FQ1225" s="116">
        <f t="shared" si="581"/>
        <v>24</v>
      </c>
      <c r="FR1225" s="116" t="str">
        <f t="shared" si="582"/>
        <v>专属强化石2</v>
      </c>
      <c r="FS1225" s="116">
        <f t="shared" si="583"/>
        <v>8</v>
      </c>
      <c r="FT1225" s="116">
        <f t="shared" si="565"/>
        <v>0.04</v>
      </c>
      <c r="FU1225" s="116">
        <f t="shared" si="566"/>
        <v>1</v>
      </c>
      <c r="FV1225" s="116">
        <f t="shared" si="567"/>
        <v>36</v>
      </c>
      <c r="FW1225" s="116">
        <f t="shared" si="568"/>
        <v>0</v>
      </c>
      <c r="FX1225" s="116">
        <f t="shared" si="569"/>
        <v>1</v>
      </c>
      <c r="FY1225" s="116">
        <f t="shared" si="570"/>
        <v>8</v>
      </c>
      <c r="FZ1225" s="116">
        <f t="shared" si="571"/>
        <v>2.1100000000000001E-2</v>
      </c>
      <c r="GA1225" s="116">
        <f t="shared" si="572"/>
        <v>1</v>
      </c>
      <c r="GB1225" s="116">
        <f t="shared" si="573"/>
        <v>17</v>
      </c>
      <c r="GC1225" s="116">
        <f t="shared" si="574"/>
        <v>8.4199999999999997E-2</v>
      </c>
      <c r="GD1225" s="116">
        <f t="shared" si="575"/>
        <v>1</v>
      </c>
      <c r="GE1225" s="116">
        <f t="shared" si="576"/>
        <v>36</v>
      </c>
    </row>
    <row r="1226" spans="164:187" ht="16.5" x14ac:dyDescent="0.2">
      <c r="FH1226" s="116">
        <v>1221</v>
      </c>
      <c r="FI1226" s="116">
        <f t="shared" si="561"/>
        <v>0</v>
      </c>
      <c r="FJ1226" s="116">
        <f t="shared" si="577"/>
        <v>16</v>
      </c>
      <c r="FK1226" s="116" t="str">
        <f t="shared" si="562"/>
        <v>烈风螳螂专属武器-魂珠-3 0级</v>
      </c>
      <c r="FL1226" s="116">
        <f t="shared" si="563"/>
        <v>3</v>
      </c>
      <c r="FM1226" s="116">
        <f t="shared" si="564"/>
        <v>0</v>
      </c>
      <c r="FN1226" s="116" t="str">
        <f t="shared" si="578"/>
        <v/>
      </c>
      <c r="FO1226" s="116" t="str">
        <f t="shared" si="579"/>
        <v/>
      </c>
      <c r="FP1226" s="116" t="str">
        <f t="shared" si="580"/>
        <v/>
      </c>
      <c r="FQ1226" s="116" t="str">
        <f t="shared" si="581"/>
        <v/>
      </c>
      <c r="FR1226" s="116" t="str">
        <f t="shared" si="582"/>
        <v/>
      </c>
      <c r="FS1226" s="116" t="str">
        <f t="shared" si="583"/>
        <v/>
      </c>
      <c r="FT1226" s="116" t="str">
        <f t="shared" si="565"/>
        <v/>
      </c>
      <c r="FU1226" s="116" t="str">
        <f t="shared" si="566"/>
        <v/>
      </c>
      <c r="FV1226" s="116" t="str">
        <f t="shared" si="567"/>
        <v/>
      </c>
      <c r="FW1226" s="116" t="str">
        <f t="shared" si="568"/>
        <v/>
      </c>
      <c r="FX1226" s="116" t="str">
        <f t="shared" si="569"/>
        <v/>
      </c>
      <c r="FY1226" s="116" t="str">
        <f t="shared" si="570"/>
        <v/>
      </c>
      <c r="FZ1226" s="116" t="str">
        <f t="shared" si="571"/>
        <v/>
      </c>
      <c r="GA1226" s="116" t="str">
        <f t="shared" si="572"/>
        <v/>
      </c>
      <c r="GB1226" s="116" t="str">
        <f t="shared" si="573"/>
        <v/>
      </c>
      <c r="GC1226" s="116" t="str">
        <f t="shared" si="574"/>
        <v/>
      </c>
      <c r="GD1226" s="116" t="str">
        <f t="shared" si="575"/>
        <v/>
      </c>
      <c r="GE1226" s="116" t="str">
        <f t="shared" si="576"/>
        <v/>
      </c>
    </row>
    <row r="1227" spans="164:187" ht="16.5" x14ac:dyDescent="0.2">
      <c r="FH1227" s="116">
        <v>1222</v>
      </c>
      <c r="FI1227" s="116">
        <f t="shared" si="561"/>
        <v>19</v>
      </c>
      <c r="FJ1227" s="116">
        <f t="shared" si="577"/>
        <v>16</v>
      </c>
      <c r="FK1227" s="116" t="str">
        <f t="shared" si="562"/>
        <v>烈风螳螂专属武器-魂珠-3 1级</v>
      </c>
      <c r="FL1227" s="116">
        <f t="shared" si="563"/>
        <v>3</v>
      </c>
      <c r="FM1227" s="116">
        <f t="shared" si="564"/>
        <v>1</v>
      </c>
      <c r="FN1227" s="116" t="str">
        <f t="shared" si="578"/>
        <v>金币</v>
      </c>
      <c r="FO1227" s="116">
        <f t="shared" si="579"/>
        <v>3000</v>
      </c>
      <c r="FP1227" s="116" t="str">
        <f t="shared" si="580"/>
        <v>专属强化石1</v>
      </c>
      <c r="FQ1227" s="116">
        <f t="shared" si="581"/>
        <v>4</v>
      </c>
      <c r="FR1227" s="116" t="str">
        <f t="shared" si="582"/>
        <v>专属强化石2</v>
      </c>
      <c r="FS1227" s="116">
        <f t="shared" si="583"/>
        <v>2</v>
      </c>
      <c r="FT1227" s="116">
        <f t="shared" si="565"/>
        <v>0.23</v>
      </c>
      <c r="FU1227" s="116">
        <f t="shared" si="566"/>
        <v>1</v>
      </c>
      <c r="FV1227" s="116">
        <f t="shared" si="567"/>
        <v>6</v>
      </c>
      <c r="FW1227" s="116">
        <f t="shared" si="568"/>
        <v>0</v>
      </c>
      <c r="FX1227" s="116">
        <f t="shared" si="569"/>
        <v>1</v>
      </c>
      <c r="FY1227" s="116">
        <f t="shared" si="570"/>
        <v>2</v>
      </c>
      <c r="FZ1227" s="116">
        <f t="shared" si="571"/>
        <v>0.1158</v>
      </c>
      <c r="GA1227" s="116">
        <f t="shared" si="572"/>
        <v>1</v>
      </c>
      <c r="GB1227" s="116">
        <f t="shared" si="573"/>
        <v>3</v>
      </c>
      <c r="GC1227" s="116">
        <f t="shared" si="574"/>
        <v>0.46329999999999999</v>
      </c>
      <c r="GD1227" s="116">
        <f t="shared" si="575"/>
        <v>1</v>
      </c>
      <c r="GE1227" s="116">
        <f t="shared" si="576"/>
        <v>6</v>
      </c>
    </row>
    <row r="1228" spans="164:187" ht="16.5" x14ac:dyDescent="0.2">
      <c r="FH1228" s="116">
        <v>1223</v>
      </c>
      <c r="FI1228" s="116">
        <f t="shared" si="561"/>
        <v>20</v>
      </c>
      <c r="FJ1228" s="116">
        <f t="shared" si="577"/>
        <v>16</v>
      </c>
      <c r="FK1228" s="116" t="str">
        <f t="shared" si="562"/>
        <v>烈风螳螂专属武器-魂珠-3 2级</v>
      </c>
      <c r="FL1228" s="116">
        <f t="shared" si="563"/>
        <v>3</v>
      </c>
      <c r="FM1228" s="116">
        <f t="shared" si="564"/>
        <v>2</v>
      </c>
      <c r="FN1228" s="116" t="str">
        <f t="shared" si="578"/>
        <v>金币</v>
      </c>
      <c r="FO1228" s="116">
        <f t="shared" si="579"/>
        <v>4000</v>
      </c>
      <c r="FP1228" s="116" t="str">
        <f t="shared" si="580"/>
        <v>专属强化石1</v>
      </c>
      <c r="FQ1228" s="116">
        <f t="shared" si="581"/>
        <v>4</v>
      </c>
      <c r="FR1228" s="116" t="str">
        <f t="shared" si="582"/>
        <v>专属强化石2</v>
      </c>
      <c r="FS1228" s="116">
        <f t="shared" si="583"/>
        <v>2</v>
      </c>
      <c r="FT1228" s="116">
        <f t="shared" si="565"/>
        <v>0.12</v>
      </c>
      <c r="FU1228" s="116">
        <f t="shared" si="566"/>
        <v>1</v>
      </c>
      <c r="FV1228" s="116">
        <f t="shared" si="567"/>
        <v>13</v>
      </c>
      <c r="FW1228" s="116">
        <f t="shared" si="568"/>
        <v>0</v>
      </c>
      <c r="FX1228" s="116">
        <f t="shared" si="569"/>
        <v>1</v>
      </c>
      <c r="FY1228" s="116">
        <f t="shared" si="570"/>
        <v>3</v>
      </c>
      <c r="FZ1228" s="116">
        <f t="shared" si="571"/>
        <v>5.79E-2</v>
      </c>
      <c r="GA1228" s="116">
        <f t="shared" si="572"/>
        <v>1</v>
      </c>
      <c r="GB1228" s="116">
        <f t="shared" si="573"/>
        <v>6</v>
      </c>
      <c r="GC1228" s="116">
        <f t="shared" si="574"/>
        <v>0.23169999999999999</v>
      </c>
      <c r="GD1228" s="116">
        <f t="shared" si="575"/>
        <v>1</v>
      </c>
      <c r="GE1228" s="116">
        <f t="shared" si="576"/>
        <v>13</v>
      </c>
    </row>
    <row r="1229" spans="164:187" ht="16.5" x14ac:dyDescent="0.2">
      <c r="FH1229" s="116">
        <v>1224</v>
      </c>
      <c r="FI1229" s="116">
        <f t="shared" si="561"/>
        <v>21</v>
      </c>
      <c r="FJ1229" s="116">
        <f t="shared" si="577"/>
        <v>16</v>
      </c>
      <c r="FK1229" s="116" t="str">
        <f t="shared" si="562"/>
        <v>烈风螳螂专属武器-魂珠-3 3级</v>
      </c>
      <c r="FL1229" s="116">
        <f t="shared" si="563"/>
        <v>3</v>
      </c>
      <c r="FM1229" s="116">
        <f t="shared" si="564"/>
        <v>3</v>
      </c>
      <c r="FN1229" s="116" t="str">
        <f t="shared" si="578"/>
        <v>金币</v>
      </c>
      <c r="FO1229" s="116">
        <f t="shared" si="579"/>
        <v>5000</v>
      </c>
      <c r="FP1229" s="116" t="str">
        <f t="shared" si="580"/>
        <v>专属强化石1</v>
      </c>
      <c r="FQ1229" s="116">
        <f t="shared" si="581"/>
        <v>6</v>
      </c>
      <c r="FR1229" s="116" t="str">
        <f t="shared" si="582"/>
        <v>专属强化石2</v>
      </c>
      <c r="FS1229" s="116">
        <f t="shared" si="583"/>
        <v>3</v>
      </c>
      <c r="FT1229" s="116">
        <f t="shared" si="565"/>
        <v>0.12</v>
      </c>
      <c r="FU1229" s="116">
        <f t="shared" si="566"/>
        <v>1</v>
      </c>
      <c r="FV1229" s="116">
        <f t="shared" si="567"/>
        <v>13</v>
      </c>
      <c r="FW1229" s="116">
        <f t="shared" si="568"/>
        <v>0</v>
      </c>
      <c r="FX1229" s="116">
        <f t="shared" si="569"/>
        <v>1</v>
      </c>
      <c r="FY1229" s="116">
        <f t="shared" si="570"/>
        <v>3</v>
      </c>
      <c r="FZ1229" s="116">
        <f t="shared" si="571"/>
        <v>5.79E-2</v>
      </c>
      <c r="GA1229" s="116">
        <f t="shared" si="572"/>
        <v>1</v>
      </c>
      <c r="GB1229" s="116">
        <f t="shared" si="573"/>
        <v>6</v>
      </c>
      <c r="GC1229" s="116">
        <f t="shared" si="574"/>
        <v>0.23169999999999999</v>
      </c>
      <c r="GD1229" s="116">
        <f t="shared" si="575"/>
        <v>1</v>
      </c>
      <c r="GE1229" s="116">
        <f t="shared" si="576"/>
        <v>13</v>
      </c>
    </row>
    <row r="1230" spans="164:187" ht="16.5" x14ac:dyDescent="0.2">
      <c r="FH1230" s="116">
        <v>1225</v>
      </c>
      <c r="FI1230" s="116">
        <f t="shared" si="561"/>
        <v>22</v>
      </c>
      <c r="FJ1230" s="116">
        <f t="shared" si="577"/>
        <v>16</v>
      </c>
      <c r="FK1230" s="116" t="str">
        <f t="shared" si="562"/>
        <v>烈风螳螂专属武器-魂珠-3 4级</v>
      </c>
      <c r="FL1230" s="116">
        <f t="shared" si="563"/>
        <v>3</v>
      </c>
      <c r="FM1230" s="116">
        <f t="shared" si="564"/>
        <v>4</v>
      </c>
      <c r="FN1230" s="116" t="str">
        <f t="shared" si="578"/>
        <v>金币</v>
      </c>
      <c r="FO1230" s="116">
        <f t="shared" si="579"/>
        <v>6000</v>
      </c>
      <c r="FP1230" s="116" t="str">
        <f t="shared" si="580"/>
        <v>专属强化石1</v>
      </c>
      <c r="FQ1230" s="116">
        <f t="shared" si="581"/>
        <v>6</v>
      </c>
      <c r="FR1230" s="116" t="str">
        <f t="shared" si="582"/>
        <v>专属强化石2</v>
      </c>
      <c r="FS1230" s="116">
        <f t="shared" si="583"/>
        <v>3</v>
      </c>
      <c r="FT1230" s="116">
        <f t="shared" si="565"/>
        <v>7.0000000000000007E-2</v>
      </c>
      <c r="FU1230" s="116">
        <f t="shared" si="566"/>
        <v>1</v>
      </c>
      <c r="FV1230" s="116">
        <f t="shared" si="567"/>
        <v>22</v>
      </c>
      <c r="FW1230" s="116">
        <f t="shared" si="568"/>
        <v>0</v>
      </c>
      <c r="FX1230" s="116">
        <f t="shared" si="569"/>
        <v>1</v>
      </c>
      <c r="FY1230" s="116">
        <f t="shared" si="570"/>
        <v>5</v>
      </c>
      <c r="FZ1230" s="116">
        <f t="shared" si="571"/>
        <v>3.4700000000000002E-2</v>
      </c>
      <c r="GA1230" s="116">
        <f t="shared" si="572"/>
        <v>1</v>
      </c>
      <c r="GB1230" s="116">
        <f t="shared" si="573"/>
        <v>10</v>
      </c>
      <c r="GC1230" s="116">
        <f t="shared" si="574"/>
        <v>0.13900000000000001</v>
      </c>
      <c r="GD1230" s="116">
        <f t="shared" si="575"/>
        <v>1</v>
      </c>
      <c r="GE1230" s="116">
        <f t="shared" si="576"/>
        <v>22</v>
      </c>
    </row>
    <row r="1231" spans="164:187" ht="16.5" x14ac:dyDescent="0.2">
      <c r="FH1231" s="116">
        <v>1226</v>
      </c>
      <c r="FI1231" s="116">
        <f t="shared" si="561"/>
        <v>23</v>
      </c>
      <c r="FJ1231" s="116">
        <f t="shared" si="577"/>
        <v>16</v>
      </c>
      <c r="FK1231" s="116" t="str">
        <f t="shared" si="562"/>
        <v>烈风螳螂专属武器-魂珠-3 5级</v>
      </c>
      <c r="FL1231" s="116">
        <f t="shared" si="563"/>
        <v>3</v>
      </c>
      <c r="FM1231" s="116">
        <f t="shared" si="564"/>
        <v>5</v>
      </c>
      <c r="FN1231" s="116" t="str">
        <f t="shared" si="578"/>
        <v>金币</v>
      </c>
      <c r="FO1231" s="116">
        <f t="shared" si="579"/>
        <v>7000</v>
      </c>
      <c r="FP1231" s="116" t="str">
        <f t="shared" si="580"/>
        <v>专属强化石1</v>
      </c>
      <c r="FQ1231" s="116">
        <f t="shared" si="581"/>
        <v>8</v>
      </c>
      <c r="FR1231" s="116" t="str">
        <f t="shared" si="582"/>
        <v>专属强化石2</v>
      </c>
      <c r="FS1231" s="116">
        <f t="shared" si="583"/>
        <v>4</v>
      </c>
      <c r="FT1231" s="116">
        <f t="shared" si="565"/>
        <v>0.06</v>
      </c>
      <c r="FU1231" s="116">
        <f t="shared" si="566"/>
        <v>1</v>
      </c>
      <c r="FV1231" s="116">
        <f t="shared" si="567"/>
        <v>26</v>
      </c>
      <c r="FW1231" s="116">
        <f t="shared" si="568"/>
        <v>0</v>
      </c>
      <c r="FX1231" s="116">
        <f t="shared" si="569"/>
        <v>1</v>
      </c>
      <c r="FY1231" s="116">
        <f t="shared" si="570"/>
        <v>6</v>
      </c>
      <c r="FZ1231" s="116">
        <f t="shared" si="571"/>
        <v>2.9000000000000001E-2</v>
      </c>
      <c r="GA1231" s="116">
        <f t="shared" si="572"/>
        <v>1</v>
      </c>
      <c r="GB1231" s="116">
        <f t="shared" si="573"/>
        <v>12</v>
      </c>
      <c r="GC1231" s="116">
        <f t="shared" si="574"/>
        <v>0.1158</v>
      </c>
      <c r="GD1231" s="116">
        <f t="shared" si="575"/>
        <v>1</v>
      </c>
      <c r="GE1231" s="116">
        <f t="shared" si="576"/>
        <v>26</v>
      </c>
    </row>
    <row r="1232" spans="164:187" ht="16.5" x14ac:dyDescent="0.2">
      <c r="FH1232" s="116">
        <v>1227</v>
      </c>
      <c r="FI1232" s="116">
        <f t="shared" si="561"/>
        <v>24</v>
      </c>
      <c r="FJ1232" s="116">
        <f t="shared" si="577"/>
        <v>16</v>
      </c>
      <c r="FK1232" s="116" t="str">
        <f t="shared" si="562"/>
        <v>烈风螳螂专属武器-魂珠-3 6级</v>
      </c>
      <c r="FL1232" s="116">
        <f t="shared" si="563"/>
        <v>3</v>
      </c>
      <c r="FM1232" s="116">
        <f t="shared" si="564"/>
        <v>6</v>
      </c>
      <c r="FN1232" s="116" t="str">
        <f t="shared" si="578"/>
        <v>金币</v>
      </c>
      <c r="FO1232" s="116">
        <f t="shared" si="579"/>
        <v>8000</v>
      </c>
      <c r="FP1232" s="116" t="str">
        <f t="shared" si="580"/>
        <v>专属强化石1</v>
      </c>
      <c r="FQ1232" s="116">
        <f t="shared" si="581"/>
        <v>10</v>
      </c>
      <c r="FR1232" s="116" t="str">
        <f t="shared" si="582"/>
        <v>专属强化石2</v>
      </c>
      <c r="FS1232" s="116">
        <f t="shared" si="583"/>
        <v>5</v>
      </c>
      <c r="FT1232" s="116">
        <f t="shared" si="565"/>
        <v>0.04</v>
      </c>
      <c r="FU1232" s="116">
        <f t="shared" si="566"/>
        <v>1</v>
      </c>
      <c r="FV1232" s="116">
        <f t="shared" si="567"/>
        <v>34</v>
      </c>
      <c r="FW1232" s="116">
        <f t="shared" si="568"/>
        <v>0</v>
      </c>
      <c r="FX1232" s="116">
        <f t="shared" si="569"/>
        <v>1</v>
      </c>
      <c r="FY1232" s="116">
        <f t="shared" si="570"/>
        <v>8</v>
      </c>
      <c r="FZ1232" s="116">
        <f t="shared" si="571"/>
        <v>2.23E-2</v>
      </c>
      <c r="GA1232" s="116">
        <f t="shared" si="572"/>
        <v>1</v>
      </c>
      <c r="GB1232" s="116">
        <f t="shared" si="573"/>
        <v>16</v>
      </c>
      <c r="GC1232" s="116">
        <f t="shared" si="574"/>
        <v>8.9099999999999999E-2</v>
      </c>
      <c r="GD1232" s="116">
        <f t="shared" si="575"/>
        <v>1</v>
      </c>
      <c r="GE1232" s="116">
        <f t="shared" si="576"/>
        <v>34</v>
      </c>
    </row>
    <row r="1233" spans="164:187" ht="16.5" x14ac:dyDescent="0.2">
      <c r="FH1233" s="116">
        <v>1228</v>
      </c>
      <c r="FI1233" s="116">
        <f t="shared" si="561"/>
        <v>25</v>
      </c>
      <c r="FJ1233" s="116">
        <f t="shared" si="577"/>
        <v>16</v>
      </c>
      <c r="FK1233" s="116" t="str">
        <f t="shared" si="562"/>
        <v>烈风螳螂专属武器-魂珠-3 7级</v>
      </c>
      <c r="FL1233" s="116">
        <f t="shared" si="563"/>
        <v>3</v>
      </c>
      <c r="FM1233" s="116">
        <f t="shared" si="564"/>
        <v>7</v>
      </c>
      <c r="FN1233" s="116" t="str">
        <f t="shared" si="578"/>
        <v>金币</v>
      </c>
      <c r="FO1233" s="116">
        <f t="shared" si="579"/>
        <v>9000</v>
      </c>
      <c r="FP1233" s="116" t="str">
        <f t="shared" si="580"/>
        <v>专属强化石1</v>
      </c>
      <c r="FQ1233" s="116">
        <f t="shared" si="581"/>
        <v>12</v>
      </c>
      <c r="FR1233" s="116" t="str">
        <f t="shared" si="582"/>
        <v>专属强化石2</v>
      </c>
      <c r="FS1233" s="116">
        <f t="shared" si="583"/>
        <v>6</v>
      </c>
      <c r="FT1233" s="116">
        <f t="shared" si="565"/>
        <v>0.03</v>
      </c>
      <c r="FU1233" s="116">
        <f t="shared" si="566"/>
        <v>1</v>
      </c>
      <c r="FV1233" s="116">
        <f t="shared" si="567"/>
        <v>45</v>
      </c>
      <c r="FW1233" s="116">
        <f t="shared" si="568"/>
        <v>0</v>
      </c>
      <c r="FX1233" s="116">
        <f t="shared" si="569"/>
        <v>1</v>
      </c>
      <c r="FY1233" s="116">
        <f t="shared" si="570"/>
        <v>11</v>
      </c>
      <c r="FZ1233" s="116">
        <f t="shared" si="571"/>
        <v>1.6500000000000001E-2</v>
      </c>
      <c r="GA1233" s="116">
        <f t="shared" si="572"/>
        <v>1</v>
      </c>
      <c r="GB1233" s="116">
        <f t="shared" si="573"/>
        <v>21</v>
      </c>
      <c r="GC1233" s="116">
        <f t="shared" si="574"/>
        <v>6.6199999999999995E-2</v>
      </c>
      <c r="GD1233" s="116">
        <f t="shared" si="575"/>
        <v>1</v>
      </c>
      <c r="GE1233" s="116">
        <f t="shared" si="576"/>
        <v>45</v>
      </c>
    </row>
    <row r="1234" spans="164:187" ht="16.5" x14ac:dyDescent="0.2">
      <c r="FH1234" s="116">
        <v>1229</v>
      </c>
      <c r="FI1234" s="116">
        <f t="shared" si="561"/>
        <v>26</v>
      </c>
      <c r="FJ1234" s="116">
        <f t="shared" si="577"/>
        <v>16</v>
      </c>
      <c r="FK1234" s="116" t="str">
        <f t="shared" si="562"/>
        <v>烈风螳螂专属武器-魂珠-3 8级</v>
      </c>
      <c r="FL1234" s="116">
        <f t="shared" si="563"/>
        <v>3</v>
      </c>
      <c r="FM1234" s="116">
        <f t="shared" si="564"/>
        <v>8</v>
      </c>
      <c r="FN1234" s="116" t="str">
        <f t="shared" si="578"/>
        <v>金币</v>
      </c>
      <c r="FO1234" s="116">
        <f t="shared" si="579"/>
        <v>10000</v>
      </c>
      <c r="FP1234" s="116" t="str">
        <f t="shared" si="580"/>
        <v>专属强化石1</v>
      </c>
      <c r="FQ1234" s="116">
        <f t="shared" si="581"/>
        <v>16</v>
      </c>
      <c r="FR1234" s="116" t="str">
        <f t="shared" si="582"/>
        <v>专属强化石2</v>
      </c>
      <c r="FS1234" s="116">
        <f t="shared" si="583"/>
        <v>8</v>
      </c>
      <c r="FT1234" s="116">
        <f t="shared" si="565"/>
        <v>0.03</v>
      </c>
      <c r="FU1234" s="116">
        <f t="shared" si="566"/>
        <v>1</v>
      </c>
      <c r="FV1234" s="116">
        <f t="shared" si="567"/>
        <v>55</v>
      </c>
      <c r="FW1234" s="116">
        <f t="shared" si="568"/>
        <v>0</v>
      </c>
      <c r="FX1234" s="116">
        <f t="shared" si="569"/>
        <v>1</v>
      </c>
      <c r="FY1234" s="116">
        <f t="shared" si="570"/>
        <v>13</v>
      </c>
      <c r="FZ1234" s="116">
        <f t="shared" si="571"/>
        <v>1.3599999999999999E-2</v>
      </c>
      <c r="GA1234" s="116">
        <f t="shared" si="572"/>
        <v>1</v>
      </c>
      <c r="GB1234" s="116">
        <f t="shared" si="573"/>
        <v>26</v>
      </c>
      <c r="GC1234" s="116">
        <f t="shared" si="574"/>
        <v>5.45E-2</v>
      </c>
      <c r="GD1234" s="116">
        <f t="shared" si="575"/>
        <v>1</v>
      </c>
      <c r="GE1234" s="116">
        <f t="shared" si="576"/>
        <v>55</v>
      </c>
    </row>
    <row r="1235" spans="164:187" ht="16.5" x14ac:dyDescent="0.2">
      <c r="FH1235" s="116">
        <v>1230</v>
      </c>
      <c r="FI1235" s="116">
        <f t="shared" si="561"/>
        <v>27</v>
      </c>
      <c r="FJ1235" s="116">
        <f t="shared" si="577"/>
        <v>16</v>
      </c>
      <c r="FK1235" s="116" t="str">
        <f t="shared" si="562"/>
        <v>烈风螳螂专属武器-魂珠-3 9级</v>
      </c>
      <c r="FL1235" s="116">
        <f t="shared" si="563"/>
        <v>3</v>
      </c>
      <c r="FM1235" s="116">
        <f t="shared" si="564"/>
        <v>9</v>
      </c>
      <c r="FN1235" s="116" t="str">
        <f t="shared" si="578"/>
        <v>金币</v>
      </c>
      <c r="FO1235" s="116">
        <f t="shared" si="579"/>
        <v>11000</v>
      </c>
      <c r="FP1235" s="116" t="str">
        <f t="shared" si="580"/>
        <v>专属强化石1</v>
      </c>
      <c r="FQ1235" s="116">
        <f t="shared" si="581"/>
        <v>20</v>
      </c>
      <c r="FR1235" s="116" t="str">
        <f t="shared" si="582"/>
        <v>专属强化石2</v>
      </c>
      <c r="FS1235" s="116">
        <f t="shared" si="583"/>
        <v>10</v>
      </c>
      <c r="FT1235" s="116">
        <f t="shared" si="565"/>
        <v>0.02</v>
      </c>
      <c r="FU1235" s="116">
        <f t="shared" si="566"/>
        <v>1</v>
      </c>
      <c r="FV1235" s="116">
        <f t="shared" si="567"/>
        <v>71</v>
      </c>
      <c r="FW1235" s="116">
        <f t="shared" si="568"/>
        <v>0</v>
      </c>
      <c r="FX1235" s="116">
        <f t="shared" si="569"/>
        <v>1</v>
      </c>
      <c r="FY1235" s="116">
        <f t="shared" si="570"/>
        <v>17</v>
      </c>
      <c r="FZ1235" s="116">
        <f t="shared" si="571"/>
        <v>1.0500000000000001E-2</v>
      </c>
      <c r="GA1235" s="116">
        <f t="shared" si="572"/>
        <v>1</v>
      </c>
      <c r="GB1235" s="116">
        <f t="shared" si="573"/>
        <v>33</v>
      </c>
      <c r="GC1235" s="116">
        <f t="shared" si="574"/>
        <v>4.2099999999999999E-2</v>
      </c>
      <c r="GD1235" s="116">
        <f t="shared" si="575"/>
        <v>1</v>
      </c>
      <c r="GE1235" s="116">
        <f t="shared" si="576"/>
        <v>71</v>
      </c>
    </row>
    <row r="1236" spans="164:187" ht="16.5" x14ac:dyDescent="0.2">
      <c r="FH1236" s="116">
        <v>1231</v>
      </c>
      <c r="FI1236" s="116">
        <f t="shared" si="561"/>
        <v>0</v>
      </c>
      <c r="FJ1236" s="116">
        <f t="shared" si="577"/>
        <v>16</v>
      </c>
      <c r="FK1236" s="116" t="str">
        <f t="shared" si="562"/>
        <v>烈风螳螂专属武器-魂珠-4 0级</v>
      </c>
      <c r="FL1236" s="116">
        <f t="shared" si="563"/>
        <v>4</v>
      </c>
      <c r="FM1236" s="116">
        <f t="shared" si="564"/>
        <v>0</v>
      </c>
      <c r="FN1236" s="116" t="str">
        <f t="shared" si="578"/>
        <v/>
      </c>
      <c r="FO1236" s="116" t="str">
        <f t="shared" si="579"/>
        <v/>
      </c>
      <c r="FP1236" s="116" t="str">
        <f t="shared" si="580"/>
        <v/>
      </c>
      <c r="FQ1236" s="116" t="str">
        <f t="shared" si="581"/>
        <v/>
      </c>
      <c r="FR1236" s="116" t="str">
        <f t="shared" si="582"/>
        <v/>
      </c>
      <c r="FS1236" s="116" t="str">
        <f t="shared" si="583"/>
        <v/>
      </c>
      <c r="FT1236" s="116" t="str">
        <f t="shared" si="565"/>
        <v/>
      </c>
      <c r="FU1236" s="116" t="str">
        <f t="shared" si="566"/>
        <v/>
      </c>
      <c r="FV1236" s="116" t="str">
        <f t="shared" si="567"/>
        <v/>
      </c>
      <c r="FW1236" s="116" t="str">
        <f t="shared" si="568"/>
        <v/>
      </c>
      <c r="FX1236" s="116" t="str">
        <f t="shared" si="569"/>
        <v/>
      </c>
      <c r="FY1236" s="116" t="str">
        <f t="shared" si="570"/>
        <v/>
      </c>
      <c r="FZ1236" s="116" t="str">
        <f t="shared" si="571"/>
        <v/>
      </c>
      <c r="GA1236" s="116" t="str">
        <f t="shared" si="572"/>
        <v/>
      </c>
      <c r="GB1236" s="116" t="str">
        <f t="shared" si="573"/>
        <v/>
      </c>
      <c r="GC1236" s="116" t="str">
        <f t="shared" si="574"/>
        <v/>
      </c>
      <c r="GD1236" s="116" t="str">
        <f t="shared" si="575"/>
        <v/>
      </c>
      <c r="GE1236" s="116" t="str">
        <f t="shared" si="576"/>
        <v/>
      </c>
    </row>
    <row r="1237" spans="164:187" ht="16.5" x14ac:dyDescent="0.2">
      <c r="FH1237" s="116">
        <v>1232</v>
      </c>
      <c r="FI1237" s="116">
        <f t="shared" si="561"/>
        <v>28</v>
      </c>
      <c r="FJ1237" s="116">
        <f t="shared" si="577"/>
        <v>16</v>
      </c>
      <c r="FK1237" s="116" t="str">
        <f t="shared" si="562"/>
        <v>烈风螳螂专属武器-魂珠-4 1级</v>
      </c>
      <c r="FL1237" s="116">
        <f t="shared" si="563"/>
        <v>4</v>
      </c>
      <c r="FM1237" s="116">
        <f t="shared" si="564"/>
        <v>1</v>
      </c>
      <c r="FN1237" s="116" t="str">
        <f t="shared" si="578"/>
        <v>金币</v>
      </c>
      <c r="FO1237" s="116">
        <f t="shared" si="579"/>
        <v>4000</v>
      </c>
      <c r="FP1237" s="116" t="str">
        <f t="shared" si="580"/>
        <v>专属强化石2</v>
      </c>
      <c r="FQ1237" s="116">
        <f t="shared" si="581"/>
        <v>3</v>
      </c>
      <c r="FR1237" s="116" t="str">
        <f t="shared" si="582"/>
        <v>专属强化石3</v>
      </c>
      <c r="FS1237" s="116">
        <f t="shared" si="583"/>
        <v>1</v>
      </c>
      <c r="FT1237" s="116">
        <f t="shared" si="565"/>
        <v>0.19</v>
      </c>
      <c r="FU1237" s="116">
        <f t="shared" si="566"/>
        <v>1</v>
      </c>
      <c r="FV1237" s="116">
        <f t="shared" si="567"/>
        <v>8</v>
      </c>
      <c r="FW1237" s="116">
        <f t="shared" si="568"/>
        <v>0</v>
      </c>
      <c r="FX1237" s="116">
        <f t="shared" si="569"/>
        <v>1</v>
      </c>
      <c r="FY1237" s="116">
        <f t="shared" si="570"/>
        <v>2</v>
      </c>
      <c r="FZ1237" s="116">
        <f t="shared" si="571"/>
        <v>9.2600000000000002E-2</v>
      </c>
      <c r="GA1237" s="116">
        <f t="shared" si="572"/>
        <v>1</v>
      </c>
      <c r="GB1237" s="116">
        <f t="shared" si="573"/>
        <v>4</v>
      </c>
      <c r="GC1237" s="116">
        <f t="shared" si="574"/>
        <v>0.37019999999999997</v>
      </c>
      <c r="GD1237" s="116">
        <f t="shared" si="575"/>
        <v>1</v>
      </c>
      <c r="GE1237" s="116">
        <f t="shared" si="576"/>
        <v>8</v>
      </c>
    </row>
    <row r="1238" spans="164:187" ht="16.5" x14ac:dyDescent="0.2">
      <c r="FH1238" s="116">
        <v>1233</v>
      </c>
      <c r="FI1238" s="116">
        <f t="shared" ref="FI1238:FI1301" si="584">IF(FM1238&gt;0,(FL1238-1)*9+FM1238,0)</f>
        <v>29</v>
      </c>
      <c r="FJ1238" s="116">
        <f t="shared" si="577"/>
        <v>16</v>
      </c>
      <c r="FK1238" s="116" t="str">
        <f t="shared" ref="FK1238:FK1301" si="585">INDEX($FC$6:$FC$26,FJ1238)&amp;"专属武器-魂珠-"&amp;FL1238&amp;" "&amp;FM1238&amp;"级"</f>
        <v>烈风螳螂专属武器-魂珠-4 2级</v>
      </c>
      <c r="FL1238" s="116">
        <f t="shared" ref="FL1238:FL1301" si="586">INT((FH1238-(FJ1238-1)*80-1)/10)+1</f>
        <v>4</v>
      </c>
      <c r="FM1238" s="116">
        <f t="shared" ref="FM1238:FM1301" si="587">FH1238-(FJ1238-1)*80-(FL1238-1)*10-1</f>
        <v>2</v>
      </c>
      <c r="FN1238" s="116" t="str">
        <f t="shared" si="578"/>
        <v>金币</v>
      </c>
      <c r="FO1238" s="116">
        <f t="shared" si="579"/>
        <v>5000</v>
      </c>
      <c r="FP1238" s="116" t="str">
        <f t="shared" si="580"/>
        <v>专属强化石2</v>
      </c>
      <c r="FQ1238" s="116">
        <f t="shared" si="581"/>
        <v>3</v>
      </c>
      <c r="FR1238" s="116" t="str">
        <f t="shared" si="582"/>
        <v>专属强化石3</v>
      </c>
      <c r="FS1238" s="116">
        <f t="shared" si="583"/>
        <v>1</v>
      </c>
      <c r="FT1238" s="116">
        <f t="shared" ref="FT1238:FT1301" si="588">IF($FM1238&gt;0,INDEX(EJ$6:EJ$77,$FI1238),"")</f>
        <v>0.09</v>
      </c>
      <c r="FU1238" s="116">
        <f t="shared" ref="FU1238:FU1301" si="589">IF($FM1238&gt;0,INDEX(EK$6:EK$77,$FI1238),"")</f>
        <v>1</v>
      </c>
      <c r="FV1238" s="116">
        <f t="shared" ref="FV1238:FV1301" si="590">IF($FM1238&gt;0,INDEX(EL$6:EL$77,$FI1238),"")</f>
        <v>16</v>
      </c>
      <c r="FW1238" s="116">
        <f t="shared" ref="FW1238:FW1301" si="591">IF($FM1238&gt;0,INDEX(EP$6:EP$77,$FI1238),"")</f>
        <v>0</v>
      </c>
      <c r="FX1238" s="116">
        <f t="shared" ref="FX1238:FX1301" si="592">IF($FM1238&gt;0,INDEX(EQ$6:EQ$77,$FI1238),"")</f>
        <v>1</v>
      </c>
      <c r="FY1238" s="116">
        <f t="shared" ref="FY1238:FY1301" si="593">IF($FM1238&gt;0,INDEX(ER$6:ER$77,$FI1238),"")</f>
        <v>4</v>
      </c>
      <c r="FZ1238" s="116">
        <f t="shared" ref="FZ1238:FZ1301" si="594">IF($FM1238&gt;0,INDEX(ES$6:ES$77,$FI1238),"")</f>
        <v>4.6300000000000001E-2</v>
      </c>
      <c r="GA1238" s="116">
        <f t="shared" ref="GA1238:GA1301" si="595">IF($FM1238&gt;0,INDEX(ET$6:ET$77,$FI1238),"")</f>
        <v>1</v>
      </c>
      <c r="GB1238" s="116">
        <f t="shared" ref="GB1238:GB1301" si="596">IF($FM1238&gt;0,INDEX(EU$6:EU$77,$FI1238),"")</f>
        <v>8</v>
      </c>
      <c r="GC1238" s="116">
        <f t="shared" ref="GC1238:GC1301" si="597">IF($FM1238&gt;0,INDEX(EV$6:EV$77,$FI1238),"")</f>
        <v>0.18509999999999999</v>
      </c>
      <c r="GD1238" s="116">
        <f t="shared" ref="GD1238:GD1301" si="598">IF($FM1238&gt;0,INDEX(EW$6:EW$77,$FI1238),"")</f>
        <v>1</v>
      </c>
      <c r="GE1238" s="116">
        <f t="shared" ref="GE1238:GE1301" si="599">IF($FM1238&gt;0,INDEX(EX$6:EX$77,$FI1238),"")</f>
        <v>16</v>
      </c>
    </row>
    <row r="1239" spans="164:187" ht="16.5" x14ac:dyDescent="0.2">
      <c r="FH1239" s="116">
        <v>1234</v>
      </c>
      <c r="FI1239" s="116">
        <f t="shared" si="584"/>
        <v>30</v>
      </c>
      <c r="FJ1239" s="116">
        <f t="shared" si="577"/>
        <v>16</v>
      </c>
      <c r="FK1239" s="116" t="str">
        <f t="shared" si="585"/>
        <v>烈风螳螂专属武器-魂珠-4 3级</v>
      </c>
      <c r="FL1239" s="116">
        <f t="shared" si="586"/>
        <v>4</v>
      </c>
      <c r="FM1239" s="116">
        <f t="shared" si="587"/>
        <v>3</v>
      </c>
      <c r="FN1239" s="116" t="str">
        <f t="shared" si="578"/>
        <v>金币</v>
      </c>
      <c r="FO1239" s="116">
        <f t="shared" si="579"/>
        <v>6000</v>
      </c>
      <c r="FP1239" s="116" t="str">
        <f t="shared" si="580"/>
        <v>专属强化石2</v>
      </c>
      <c r="FQ1239" s="116">
        <f t="shared" si="581"/>
        <v>3</v>
      </c>
      <c r="FR1239" s="116" t="str">
        <f t="shared" si="582"/>
        <v>专属强化石3</v>
      </c>
      <c r="FS1239" s="116">
        <f t="shared" si="583"/>
        <v>1</v>
      </c>
      <c r="FT1239" s="116">
        <f t="shared" si="588"/>
        <v>0.06</v>
      </c>
      <c r="FU1239" s="116">
        <f t="shared" si="589"/>
        <v>1</v>
      </c>
      <c r="FV1239" s="116">
        <f t="shared" si="590"/>
        <v>24</v>
      </c>
      <c r="FW1239" s="116">
        <f t="shared" si="591"/>
        <v>0</v>
      </c>
      <c r="FX1239" s="116">
        <f t="shared" si="592"/>
        <v>1</v>
      </c>
      <c r="FY1239" s="116">
        <f t="shared" si="593"/>
        <v>6</v>
      </c>
      <c r="FZ1239" s="116">
        <f t="shared" si="594"/>
        <v>3.09E-2</v>
      </c>
      <c r="GA1239" s="116">
        <f t="shared" si="595"/>
        <v>1</v>
      </c>
      <c r="GB1239" s="116">
        <f t="shared" si="596"/>
        <v>11</v>
      </c>
      <c r="GC1239" s="116">
        <f t="shared" si="597"/>
        <v>0.1234</v>
      </c>
      <c r="GD1239" s="116">
        <f t="shared" si="598"/>
        <v>1</v>
      </c>
      <c r="GE1239" s="116">
        <f t="shared" si="599"/>
        <v>24</v>
      </c>
    </row>
    <row r="1240" spans="164:187" ht="16.5" x14ac:dyDescent="0.2">
      <c r="FH1240" s="116">
        <v>1235</v>
      </c>
      <c r="FI1240" s="116">
        <f t="shared" si="584"/>
        <v>31</v>
      </c>
      <c r="FJ1240" s="116">
        <f t="shared" si="577"/>
        <v>16</v>
      </c>
      <c r="FK1240" s="116" t="str">
        <f t="shared" si="585"/>
        <v>烈风螳螂专属武器-魂珠-4 4级</v>
      </c>
      <c r="FL1240" s="116">
        <f t="shared" si="586"/>
        <v>4</v>
      </c>
      <c r="FM1240" s="116">
        <f t="shared" si="587"/>
        <v>4</v>
      </c>
      <c r="FN1240" s="116" t="str">
        <f t="shared" si="578"/>
        <v>金币</v>
      </c>
      <c r="FO1240" s="116">
        <f t="shared" si="579"/>
        <v>7000</v>
      </c>
      <c r="FP1240" s="116" t="str">
        <f t="shared" si="580"/>
        <v>专属强化石2</v>
      </c>
      <c r="FQ1240" s="116">
        <f t="shared" si="581"/>
        <v>6</v>
      </c>
      <c r="FR1240" s="116" t="str">
        <f t="shared" si="582"/>
        <v>专属强化石3</v>
      </c>
      <c r="FS1240" s="116">
        <f t="shared" si="583"/>
        <v>2</v>
      </c>
      <c r="FT1240" s="116">
        <f t="shared" si="588"/>
        <v>7.0000000000000007E-2</v>
      </c>
      <c r="FU1240" s="116">
        <f t="shared" si="589"/>
        <v>1</v>
      </c>
      <c r="FV1240" s="116">
        <f t="shared" si="590"/>
        <v>20</v>
      </c>
      <c r="FW1240" s="116">
        <f t="shared" si="591"/>
        <v>0</v>
      </c>
      <c r="FX1240" s="116">
        <f t="shared" si="592"/>
        <v>1</v>
      </c>
      <c r="FY1240" s="116">
        <f t="shared" si="593"/>
        <v>5</v>
      </c>
      <c r="FZ1240" s="116">
        <f t="shared" si="594"/>
        <v>3.6999999999999998E-2</v>
      </c>
      <c r="GA1240" s="116">
        <f t="shared" si="595"/>
        <v>1</v>
      </c>
      <c r="GB1240" s="116">
        <f t="shared" si="596"/>
        <v>9</v>
      </c>
      <c r="GC1240" s="116">
        <f t="shared" si="597"/>
        <v>0.14810000000000001</v>
      </c>
      <c r="GD1240" s="116">
        <f t="shared" si="598"/>
        <v>1</v>
      </c>
      <c r="GE1240" s="116">
        <f t="shared" si="599"/>
        <v>20</v>
      </c>
    </row>
    <row r="1241" spans="164:187" ht="16.5" x14ac:dyDescent="0.2">
      <c r="FH1241" s="116">
        <v>1236</v>
      </c>
      <c r="FI1241" s="116">
        <f t="shared" si="584"/>
        <v>32</v>
      </c>
      <c r="FJ1241" s="116">
        <f t="shared" si="577"/>
        <v>16</v>
      </c>
      <c r="FK1241" s="116" t="str">
        <f t="shared" si="585"/>
        <v>烈风螳螂专属武器-魂珠-4 5级</v>
      </c>
      <c r="FL1241" s="116">
        <f t="shared" si="586"/>
        <v>4</v>
      </c>
      <c r="FM1241" s="116">
        <f t="shared" si="587"/>
        <v>5</v>
      </c>
      <c r="FN1241" s="116" t="str">
        <f t="shared" si="578"/>
        <v>金币</v>
      </c>
      <c r="FO1241" s="116">
        <f t="shared" si="579"/>
        <v>8000</v>
      </c>
      <c r="FP1241" s="116" t="str">
        <f t="shared" si="580"/>
        <v>专属强化石2</v>
      </c>
      <c r="FQ1241" s="116">
        <f t="shared" si="581"/>
        <v>6</v>
      </c>
      <c r="FR1241" s="116" t="str">
        <f t="shared" si="582"/>
        <v>专属强化石3</v>
      </c>
      <c r="FS1241" s="116">
        <f t="shared" si="583"/>
        <v>2</v>
      </c>
      <c r="FT1241" s="116">
        <f t="shared" si="588"/>
        <v>0.05</v>
      </c>
      <c r="FU1241" s="116">
        <f t="shared" si="589"/>
        <v>1</v>
      </c>
      <c r="FV1241" s="116">
        <f t="shared" si="590"/>
        <v>32</v>
      </c>
      <c r="FW1241" s="116">
        <f t="shared" si="591"/>
        <v>0</v>
      </c>
      <c r="FX1241" s="116">
        <f t="shared" si="592"/>
        <v>1</v>
      </c>
      <c r="FY1241" s="116">
        <f t="shared" si="593"/>
        <v>8</v>
      </c>
      <c r="FZ1241" s="116">
        <f t="shared" si="594"/>
        <v>2.3099999999999999E-2</v>
      </c>
      <c r="GA1241" s="116">
        <f t="shared" si="595"/>
        <v>1</v>
      </c>
      <c r="GB1241" s="116">
        <f t="shared" si="596"/>
        <v>15</v>
      </c>
      <c r="GC1241" s="116">
        <f t="shared" si="597"/>
        <v>9.2600000000000002E-2</v>
      </c>
      <c r="GD1241" s="116">
        <f t="shared" si="598"/>
        <v>1</v>
      </c>
      <c r="GE1241" s="116">
        <f t="shared" si="599"/>
        <v>32</v>
      </c>
    </row>
    <row r="1242" spans="164:187" ht="16.5" x14ac:dyDescent="0.2">
      <c r="FH1242" s="116">
        <v>1237</v>
      </c>
      <c r="FI1242" s="116">
        <f t="shared" si="584"/>
        <v>33</v>
      </c>
      <c r="FJ1242" s="116">
        <f t="shared" si="577"/>
        <v>16</v>
      </c>
      <c r="FK1242" s="116" t="str">
        <f t="shared" si="585"/>
        <v>烈风螳螂专属武器-魂珠-4 6级</v>
      </c>
      <c r="FL1242" s="116">
        <f t="shared" si="586"/>
        <v>4</v>
      </c>
      <c r="FM1242" s="116">
        <f t="shared" si="587"/>
        <v>6</v>
      </c>
      <c r="FN1242" s="116" t="str">
        <f t="shared" si="578"/>
        <v>金币</v>
      </c>
      <c r="FO1242" s="116">
        <f t="shared" si="579"/>
        <v>9000</v>
      </c>
      <c r="FP1242" s="116" t="str">
        <f t="shared" si="580"/>
        <v>专属强化石2</v>
      </c>
      <c r="FQ1242" s="116">
        <f t="shared" si="581"/>
        <v>6</v>
      </c>
      <c r="FR1242" s="116" t="str">
        <f t="shared" si="582"/>
        <v>专属强化石3</v>
      </c>
      <c r="FS1242" s="116">
        <f t="shared" si="583"/>
        <v>2</v>
      </c>
      <c r="FT1242" s="116">
        <f t="shared" si="588"/>
        <v>0.03</v>
      </c>
      <c r="FU1242" s="116">
        <f t="shared" si="589"/>
        <v>1</v>
      </c>
      <c r="FV1242" s="116">
        <f t="shared" si="590"/>
        <v>53</v>
      </c>
      <c r="FW1242" s="116">
        <f t="shared" si="591"/>
        <v>0</v>
      </c>
      <c r="FX1242" s="116">
        <f t="shared" si="592"/>
        <v>1</v>
      </c>
      <c r="FY1242" s="116">
        <f t="shared" si="593"/>
        <v>12</v>
      </c>
      <c r="FZ1242" s="116">
        <f t="shared" si="594"/>
        <v>1.4200000000000001E-2</v>
      </c>
      <c r="GA1242" s="116">
        <f t="shared" si="595"/>
        <v>1</v>
      </c>
      <c r="GB1242" s="116">
        <f t="shared" si="596"/>
        <v>25</v>
      </c>
      <c r="GC1242" s="116">
        <f t="shared" si="597"/>
        <v>5.7000000000000002E-2</v>
      </c>
      <c r="GD1242" s="116">
        <f t="shared" si="598"/>
        <v>1</v>
      </c>
      <c r="GE1242" s="116">
        <f t="shared" si="599"/>
        <v>53</v>
      </c>
    </row>
    <row r="1243" spans="164:187" ht="16.5" x14ac:dyDescent="0.2">
      <c r="FH1243" s="116">
        <v>1238</v>
      </c>
      <c r="FI1243" s="116">
        <f t="shared" si="584"/>
        <v>34</v>
      </c>
      <c r="FJ1243" s="116">
        <f t="shared" si="577"/>
        <v>16</v>
      </c>
      <c r="FK1243" s="116" t="str">
        <f t="shared" si="585"/>
        <v>烈风螳螂专属武器-魂珠-4 7级</v>
      </c>
      <c r="FL1243" s="116">
        <f t="shared" si="586"/>
        <v>4</v>
      </c>
      <c r="FM1243" s="116">
        <f t="shared" si="587"/>
        <v>7</v>
      </c>
      <c r="FN1243" s="116" t="str">
        <f t="shared" si="578"/>
        <v>金币</v>
      </c>
      <c r="FO1243" s="116">
        <f t="shared" si="579"/>
        <v>10000</v>
      </c>
      <c r="FP1243" s="116" t="str">
        <f t="shared" si="580"/>
        <v>专属强化石2</v>
      </c>
      <c r="FQ1243" s="116">
        <f t="shared" si="581"/>
        <v>10</v>
      </c>
      <c r="FR1243" s="116" t="str">
        <f t="shared" si="582"/>
        <v>专属强化石3</v>
      </c>
      <c r="FS1243" s="116">
        <f t="shared" si="583"/>
        <v>3</v>
      </c>
      <c r="FT1243" s="116">
        <f t="shared" si="588"/>
        <v>0.03</v>
      </c>
      <c r="FU1243" s="116">
        <f t="shared" si="589"/>
        <v>1</v>
      </c>
      <c r="FV1243" s="116">
        <f t="shared" si="590"/>
        <v>57</v>
      </c>
      <c r="FW1243" s="116">
        <f t="shared" si="591"/>
        <v>0</v>
      </c>
      <c r="FX1243" s="116">
        <f t="shared" si="592"/>
        <v>1</v>
      </c>
      <c r="FY1243" s="116">
        <f t="shared" si="593"/>
        <v>13</v>
      </c>
      <c r="FZ1243" s="116">
        <f t="shared" si="594"/>
        <v>1.32E-2</v>
      </c>
      <c r="GA1243" s="116">
        <f t="shared" si="595"/>
        <v>1</v>
      </c>
      <c r="GB1243" s="116">
        <f t="shared" si="596"/>
        <v>26</v>
      </c>
      <c r="GC1243" s="116">
        <f t="shared" si="597"/>
        <v>5.2900000000000003E-2</v>
      </c>
      <c r="GD1243" s="116">
        <f t="shared" si="598"/>
        <v>1</v>
      </c>
      <c r="GE1243" s="116">
        <f t="shared" si="599"/>
        <v>57</v>
      </c>
    </row>
    <row r="1244" spans="164:187" ht="16.5" x14ac:dyDescent="0.2">
      <c r="FH1244" s="116">
        <v>1239</v>
      </c>
      <c r="FI1244" s="116">
        <f t="shared" si="584"/>
        <v>35</v>
      </c>
      <c r="FJ1244" s="116">
        <f t="shared" si="577"/>
        <v>16</v>
      </c>
      <c r="FK1244" s="116" t="str">
        <f t="shared" si="585"/>
        <v>烈风螳螂专属武器-魂珠-4 8级</v>
      </c>
      <c r="FL1244" s="116">
        <f t="shared" si="586"/>
        <v>4</v>
      </c>
      <c r="FM1244" s="116">
        <f t="shared" si="587"/>
        <v>8</v>
      </c>
      <c r="FN1244" s="116" t="str">
        <f t="shared" si="578"/>
        <v>金币</v>
      </c>
      <c r="FO1244" s="116">
        <f t="shared" si="579"/>
        <v>11000</v>
      </c>
      <c r="FP1244" s="116" t="str">
        <f t="shared" si="580"/>
        <v>专属强化石2</v>
      </c>
      <c r="FQ1244" s="116">
        <f t="shared" si="581"/>
        <v>13</v>
      </c>
      <c r="FR1244" s="116" t="str">
        <f t="shared" si="582"/>
        <v>专属强化石3</v>
      </c>
      <c r="FS1244" s="116">
        <f t="shared" si="583"/>
        <v>4</v>
      </c>
      <c r="FT1244" s="116">
        <f t="shared" si="588"/>
        <v>0.02</v>
      </c>
      <c r="FU1244" s="116">
        <f t="shared" si="589"/>
        <v>1</v>
      </c>
      <c r="FV1244" s="116">
        <f t="shared" si="590"/>
        <v>69</v>
      </c>
      <c r="FW1244" s="116">
        <f t="shared" si="591"/>
        <v>0</v>
      </c>
      <c r="FX1244" s="116">
        <f t="shared" si="592"/>
        <v>1</v>
      </c>
      <c r="FY1244" s="116">
        <f t="shared" si="593"/>
        <v>16</v>
      </c>
      <c r="FZ1244" s="116">
        <f t="shared" si="594"/>
        <v>1.09E-2</v>
      </c>
      <c r="GA1244" s="116">
        <f t="shared" si="595"/>
        <v>1</v>
      </c>
      <c r="GB1244" s="116">
        <f t="shared" si="596"/>
        <v>32</v>
      </c>
      <c r="GC1244" s="116">
        <f t="shared" si="597"/>
        <v>4.36E-2</v>
      </c>
      <c r="GD1244" s="116">
        <f t="shared" si="598"/>
        <v>1</v>
      </c>
      <c r="GE1244" s="116">
        <f t="shared" si="599"/>
        <v>69</v>
      </c>
    </row>
    <row r="1245" spans="164:187" ht="16.5" x14ac:dyDescent="0.2">
      <c r="FH1245" s="116">
        <v>1240</v>
      </c>
      <c r="FI1245" s="116">
        <f t="shared" si="584"/>
        <v>36</v>
      </c>
      <c r="FJ1245" s="116">
        <f t="shared" si="577"/>
        <v>16</v>
      </c>
      <c r="FK1245" s="116" t="str">
        <f t="shared" si="585"/>
        <v>烈风螳螂专属武器-魂珠-4 9级</v>
      </c>
      <c r="FL1245" s="116">
        <f t="shared" si="586"/>
        <v>4</v>
      </c>
      <c r="FM1245" s="116">
        <f t="shared" si="587"/>
        <v>9</v>
      </c>
      <c r="FN1245" s="116" t="str">
        <f t="shared" si="578"/>
        <v>金币</v>
      </c>
      <c r="FO1245" s="116">
        <f t="shared" si="579"/>
        <v>12000</v>
      </c>
      <c r="FP1245" s="116" t="str">
        <f t="shared" si="580"/>
        <v>专属强化石2</v>
      </c>
      <c r="FQ1245" s="116">
        <f t="shared" si="581"/>
        <v>19</v>
      </c>
      <c r="FR1245" s="116" t="str">
        <f t="shared" si="582"/>
        <v>专属强化石3</v>
      </c>
      <c r="FS1245" s="116">
        <f t="shared" si="583"/>
        <v>6</v>
      </c>
      <c r="FT1245" s="116">
        <f t="shared" si="588"/>
        <v>0.02</v>
      </c>
      <c r="FU1245" s="116">
        <f t="shared" si="589"/>
        <v>1</v>
      </c>
      <c r="FV1245" s="116">
        <f t="shared" si="590"/>
        <v>74</v>
      </c>
      <c r="FW1245" s="116">
        <f t="shared" si="591"/>
        <v>0</v>
      </c>
      <c r="FX1245" s="116">
        <f t="shared" si="592"/>
        <v>1</v>
      </c>
      <c r="FY1245" s="116">
        <f t="shared" si="593"/>
        <v>17</v>
      </c>
      <c r="FZ1245" s="116">
        <f t="shared" si="594"/>
        <v>1.01E-2</v>
      </c>
      <c r="GA1245" s="116">
        <f t="shared" si="595"/>
        <v>1</v>
      </c>
      <c r="GB1245" s="116">
        <f t="shared" si="596"/>
        <v>35</v>
      </c>
      <c r="GC1245" s="116">
        <f t="shared" si="597"/>
        <v>4.0399999999999998E-2</v>
      </c>
      <c r="GD1245" s="116">
        <f t="shared" si="598"/>
        <v>1</v>
      </c>
      <c r="GE1245" s="116">
        <f t="shared" si="599"/>
        <v>74</v>
      </c>
    </row>
    <row r="1246" spans="164:187" ht="16.5" x14ac:dyDescent="0.2">
      <c r="FH1246" s="116">
        <v>1241</v>
      </c>
      <c r="FI1246" s="116">
        <f t="shared" si="584"/>
        <v>0</v>
      </c>
      <c r="FJ1246" s="116">
        <f t="shared" si="577"/>
        <v>16</v>
      </c>
      <c r="FK1246" s="116" t="str">
        <f t="shared" si="585"/>
        <v>烈风螳螂专属武器-魂珠-5 0级</v>
      </c>
      <c r="FL1246" s="116">
        <f t="shared" si="586"/>
        <v>5</v>
      </c>
      <c r="FM1246" s="116">
        <f t="shared" si="587"/>
        <v>0</v>
      </c>
      <c r="FN1246" s="116" t="str">
        <f t="shared" si="578"/>
        <v/>
      </c>
      <c r="FO1246" s="116" t="str">
        <f t="shared" si="579"/>
        <v/>
      </c>
      <c r="FP1246" s="116" t="str">
        <f t="shared" si="580"/>
        <v/>
      </c>
      <c r="FQ1246" s="116" t="str">
        <f t="shared" si="581"/>
        <v/>
      </c>
      <c r="FR1246" s="116" t="str">
        <f t="shared" si="582"/>
        <v/>
      </c>
      <c r="FS1246" s="116" t="str">
        <f t="shared" si="583"/>
        <v/>
      </c>
      <c r="FT1246" s="116" t="str">
        <f t="shared" si="588"/>
        <v/>
      </c>
      <c r="FU1246" s="116" t="str">
        <f t="shared" si="589"/>
        <v/>
      </c>
      <c r="FV1246" s="116" t="str">
        <f t="shared" si="590"/>
        <v/>
      </c>
      <c r="FW1246" s="116" t="str">
        <f t="shared" si="591"/>
        <v/>
      </c>
      <c r="FX1246" s="116" t="str">
        <f t="shared" si="592"/>
        <v/>
      </c>
      <c r="FY1246" s="116" t="str">
        <f t="shared" si="593"/>
        <v/>
      </c>
      <c r="FZ1246" s="116" t="str">
        <f t="shared" si="594"/>
        <v/>
      </c>
      <c r="GA1246" s="116" t="str">
        <f t="shared" si="595"/>
        <v/>
      </c>
      <c r="GB1246" s="116" t="str">
        <f t="shared" si="596"/>
        <v/>
      </c>
      <c r="GC1246" s="116" t="str">
        <f t="shared" si="597"/>
        <v/>
      </c>
      <c r="GD1246" s="116" t="str">
        <f t="shared" si="598"/>
        <v/>
      </c>
      <c r="GE1246" s="116" t="str">
        <f t="shared" si="599"/>
        <v/>
      </c>
    </row>
    <row r="1247" spans="164:187" ht="16.5" x14ac:dyDescent="0.2">
      <c r="FH1247" s="116">
        <v>1242</v>
      </c>
      <c r="FI1247" s="116">
        <f t="shared" si="584"/>
        <v>37</v>
      </c>
      <c r="FJ1247" s="116">
        <f t="shared" si="577"/>
        <v>16</v>
      </c>
      <c r="FK1247" s="116" t="str">
        <f t="shared" si="585"/>
        <v>烈风螳螂专属武器-魂珠-5 1级</v>
      </c>
      <c r="FL1247" s="116">
        <f t="shared" si="586"/>
        <v>5</v>
      </c>
      <c r="FM1247" s="116">
        <f t="shared" si="587"/>
        <v>1</v>
      </c>
      <c r="FN1247" s="116" t="str">
        <f t="shared" si="578"/>
        <v>金币</v>
      </c>
      <c r="FO1247" s="116">
        <f t="shared" si="579"/>
        <v>5000</v>
      </c>
      <c r="FP1247" s="116" t="str">
        <f t="shared" si="580"/>
        <v>专属强化石2</v>
      </c>
      <c r="FQ1247" s="116">
        <f t="shared" si="581"/>
        <v>4</v>
      </c>
      <c r="FR1247" s="116" t="str">
        <f t="shared" si="582"/>
        <v>专属强化石3</v>
      </c>
      <c r="FS1247" s="116">
        <f t="shared" si="583"/>
        <v>2</v>
      </c>
      <c r="FT1247" s="116">
        <f t="shared" si="588"/>
        <v>0.19</v>
      </c>
      <c r="FU1247" s="116">
        <f t="shared" si="589"/>
        <v>1</v>
      </c>
      <c r="FV1247" s="116">
        <f t="shared" si="590"/>
        <v>8</v>
      </c>
      <c r="FW1247" s="116">
        <f t="shared" si="591"/>
        <v>0</v>
      </c>
      <c r="FX1247" s="116">
        <f t="shared" si="592"/>
        <v>1</v>
      </c>
      <c r="FY1247" s="116">
        <f t="shared" si="593"/>
        <v>2</v>
      </c>
      <c r="FZ1247" s="116">
        <f t="shared" si="594"/>
        <v>9.2600000000000002E-2</v>
      </c>
      <c r="GA1247" s="116">
        <f t="shared" si="595"/>
        <v>1</v>
      </c>
      <c r="GB1247" s="116">
        <f t="shared" si="596"/>
        <v>4</v>
      </c>
      <c r="GC1247" s="116">
        <f t="shared" si="597"/>
        <v>0.37019999999999997</v>
      </c>
      <c r="GD1247" s="116">
        <f t="shared" si="598"/>
        <v>1</v>
      </c>
      <c r="GE1247" s="116">
        <f t="shared" si="599"/>
        <v>8</v>
      </c>
    </row>
    <row r="1248" spans="164:187" ht="16.5" x14ac:dyDescent="0.2">
      <c r="FH1248" s="116">
        <v>1243</v>
      </c>
      <c r="FI1248" s="116">
        <f t="shared" si="584"/>
        <v>38</v>
      </c>
      <c r="FJ1248" s="116">
        <f t="shared" si="577"/>
        <v>16</v>
      </c>
      <c r="FK1248" s="116" t="str">
        <f t="shared" si="585"/>
        <v>烈风螳螂专属武器-魂珠-5 2级</v>
      </c>
      <c r="FL1248" s="116">
        <f t="shared" si="586"/>
        <v>5</v>
      </c>
      <c r="FM1248" s="116">
        <f t="shared" si="587"/>
        <v>2</v>
      </c>
      <c r="FN1248" s="116" t="str">
        <f t="shared" si="578"/>
        <v>金币</v>
      </c>
      <c r="FO1248" s="116">
        <f t="shared" si="579"/>
        <v>6000</v>
      </c>
      <c r="FP1248" s="116" t="str">
        <f t="shared" si="580"/>
        <v>专属强化石2</v>
      </c>
      <c r="FQ1248" s="116">
        <f t="shared" si="581"/>
        <v>4</v>
      </c>
      <c r="FR1248" s="116" t="str">
        <f t="shared" si="582"/>
        <v>专属强化石3</v>
      </c>
      <c r="FS1248" s="116">
        <f t="shared" si="583"/>
        <v>2</v>
      </c>
      <c r="FT1248" s="116">
        <f t="shared" si="588"/>
        <v>0.09</v>
      </c>
      <c r="FU1248" s="116">
        <f t="shared" si="589"/>
        <v>1</v>
      </c>
      <c r="FV1248" s="116">
        <f t="shared" si="590"/>
        <v>16</v>
      </c>
      <c r="FW1248" s="116">
        <f t="shared" si="591"/>
        <v>0</v>
      </c>
      <c r="FX1248" s="116">
        <f t="shared" si="592"/>
        <v>1</v>
      </c>
      <c r="FY1248" s="116">
        <f t="shared" si="593"/>
        <v>4</v>
      </c>
      <c r="FZ1248" s="116">
        <f t="shared" si="594"/>
        <v>4.6300000000000001E-2</v>
      </c>
      <c r="GA1248" s="116">
        <f t="shared" si="595"/>
        <v>1</v>
      </c>
      <c r="GB1248" s="116">
        <f t="shared" si="596"/>
        <v>8</v>
      </c>
      <c r="GC1248" s="116">
        <f t="shared" si="597"/>
        <v>0.18509999999999999</v>
      </c>
      <c r="GD1248" s="116">
        <f t="shared" si="598"/>
        <v>1</v>
      </c>
      <c r="GE1248" s="116">
        <f t="shared" si="599"/>
        <v>16</v>
      </c>
    </row>
    <row r="1249" spans="164:187" ht="16.5" x14ac:dyDescent="0.2">
      <c r="FH1249" s="116">
        <v>1244</v>
      </c>
      <c r="FI1249" s="116">
        <f t="shared" si="584"/>
        <v>39</v>
      </c>
      <c r="FJ1249" s="116">
        <f t="shared" si="577"/>
        <v>16</v>
      </c>
      <c r="FK1249" s="116" t="str">
        <f t="shared" si="585"/>
        <v>烈风螳螂专属武器-魂珠-5 3级</v>
      </c>
      <c r="FL1249" s="116">
        <f t="shared" si="586"/>
        <v>5</v>
      </c>
      <c r="FM1249" s="116">
        <f t="shared" si="587"/>
        <v>3</v>
      </c>
      <c r="FN1249" s="116" t="str">
        <f t="shared" si="578"/>
        <v>金币</v>
      </c>
      <c r="FO1249" s="116">
        <f t="shared" si="579"/>
        <v>7000</v>
      </c>
      <c r="FP1249" s="116" t="str">
        <f t="shared" si="580"/>
        <v>专属强化石2</v>
      </c>
      <c r="FQ1249" s="116">
        <f t="shared" si="581"/>
        <v>4</v>
      </c>
      <c r="FR1249" s="116" t="str">
        <f t="shared" si="582"/>
        <v>专属强化石3</v>
      </c>
      <c r="FS1249" s="116">
        <f t="shared" si="583"/>
        <v>2</v>
      </c>
      <c r="FT1249" s="116">
        <f t="shared" si="588"/>
        <v>0.06</v>
      </c>
      <c r="FU1249" s="116">
        <f t="shared" si="589"/>
        <v>1</v>
      </c>
      <c r="FV1249" s="116">
        <f t="shared" si="590"/>
        <v>24</v>
      </c>
      <c r="FW1249" s="116">
        <f t="shared" si="591"/>
        <v>0</v>
      </c>
      <c r="FX1249" s="116">
        <f t="shared" si="592"/>
        <v>1</v>
      </c>
      <c r="FY1249" s="116">
        <f t="shared" si="593"/>
        <v>6</v>
      </c>
      <c r="FZ1249" s="116">
        <f t="shared" si="594"/>
        <v>3.09E-2</v>
      </c>
      <c r="GA1249" s="116">
        <f t="shared" si="595"/>
        <v>1</v>
      </c>
      <c r="GB1249" s="116">
        <f t="shared" si="596"/>
        <v>11</v>
      </c>
      <c r="GC1249" s="116">
        <f t="shared" si="597"/>
        <v>0.1234</v>
      </c>
      <c r="GD1249" s="116">
        <f t="shared" si="598"/>
        <v>1</v>
      </c>
      <c r="GE1249" s="116">
        <f t="shared" si="599"/>
        <v>24</v>
      </c>
    </row>
    <row r="1250" spans="164:187" ht="16.5" x14ac:dyDescent="0.2">
      <c r="FH1250" s="116">
        <v>1245</v>
      </c>
      <c r="FI1250" s="116">
        <f t="shared" si="584"/>
        <v>40</v>
      </c>
      <c r="FJ1250" s="116">
        <f t="shared" si="577"/>
        <v>16</v>
      </c>
      <c r="FK1250" s="116" t="str">
        <f t="shared" si="585"/>
        <v>烈风螳螂专属武器-魂珠-5 4级</v>
      </c>
      <c r="FL1250" s="116">
        <f t="shared" si="586"/>
        <v>5</v>
      </c>
      <c r="FM1250" s="116">
        <f t="shared" si="587"/>
        <v>4</v>
      </c>
      <c r="FN1250" s="116" t="str">
        <f t="shared" si="578"/>
        <v>金币</v>
      </c>
      <c r="FO1250" s="116">
        <f t="shared" si="579"/>
        <v>8000</v>
      </c>
      <c r="FP1250" s="116" t="str">
        <f t="shared" si="580"/>
        <v>专属强化石2</v>
      </c>
      <c r="FQ1250" s="116">
        <f t="shared" si="581"/>
        <v>6</v>
      </c>
      <c r="FR1250" s="116" t="str">
        <f t="shared" si="582"/>
        <v>专属强化石3</v>
      </c>
      <c r="FS1250" s="116">
        <f t="shared" si="583"/>
        <v>3</v>
      </c>
      <c r="FT1250" s="116">
        <f t="shared" si="588"/>
        <v>0.06</v>
      </c>
      <c r="FU1250" s="116">
        <f t="shared" si="589"/>
        <v>1</v>
      </c>
      <c r="FV1250" s="116">
        <f t="shared" si="590"/>
        <v>27</v>
      </c>
      <c r="FW1250" s="116">
        <f t="shared" si="591"/>
        <v>0</v>
      </c>
      <c r="FX1250" s="116">
        <f t="shared" si="592"/>
        <v>1</v>
      </c>
      <c r="FY1250" s="116">
        <f t="shared" si="593"/>
        <v>6</v>
      </c>
      <c r="FZ1250" s="116">
        <f t="shared" si="594"/>
        <v>2.7799999999999998E-2</v>
      </c>
      <c r="GA1250" s="116">
        <f t="shared" si="595"/>
        <v>1</v>
      </c>
      <c r="GB1250" s="116">
        <f t="shared" si="596"/>
        <v>13</v>
      </c>
      <c r="GC1250" s="116">
        <f t="shared" si="597"/>
        <v>0.1111</v>
      </c>
      <c r="GD1250" s="116">
        <f t="shared" si="598"/>
        <v>1</v>
      </c>
      <c r="GE1250" s="116">
        <f t="shared" si="599"/>
        <v>27</v>
      </c>
    </row>
    <row r="1251" spans="164:187" ht="16.5" x14ac:dyDescent="0.2">
      <c r="FH1251" s="116">
        <v>1246</v>
      </c>
      <c r="FI1251" s="116">
        <f t="shared" si="584"/>
        <v>41</v>
      </c>
      <c r="FJ1251" s="116">
        <f t="shared" si="577"/>
        <v>16</v>
      </c>
      <c r="FK1251" s="116" t="str">
        <f t="shared" si="585"/>
        <v>烈风螳螂专属武器-魂珠-5 5级</v>
      </c>
      <c r="FL1251" s="116">
        <f t="shared" si="586"/>
        <v>5</v>
      </c>
      <c r="FM1251" s="116">
        <f t="shared" si="587"/>
        <v>5</v>
      </c>
      <c r="FN1251" s="116" t="str">
        <f t="shared" si="578"/>
        <v>金币</v>
      </c>
      <c r="FO1251" s="116">
        <f t="shared" si="579"/>
        <v>9000</v>
      </c>
      <c r="FP1251" s="116" t="str">
        <f t="shared" si="580"/>
        <v>专属强化石2</v>
      </c>
      <c r="FQ1251" s="116">
        <f t="shared" si="581"/>
        <v>6</v>
      </c>
      <c r="FR1251" s="116" t="str">
        <f t="shared" si="582"/>
        <v>专属强化石3</v>
      </c>
      <c r="FS1251" s="116">
        <f t="shared" si="583"/>
        <v>3</v>
      </c>
      <c r="FT1251" s="116">
        <f t="shared" si="588"/>
        <v>0.03</v>
      </c>
      <c r="FU1251" s="116">
        <f t="shared" si="589"/>
        <v>1</v>
      </c>
      <c r="FV1251" s="116">
        <f t="shared" si="590"/>
        <v>43</v>
      </c>
      <c r="FW1251" s="116">
        <f t="shared" si="591"/>
        <v>0</v>
      </c>
      <c r="FX1251" s="116">
        <f t="shared" si="592"/>
        <v>1</v>
      </c>
      <c r="FY1251" s="116">
        <f t="shared" si="593"/>
        <v>10</v>
      </c>
      <c r="FZ1251" s="116">
        <f t="shared" si="594"/>
        <v>1.7399999999999999E-2</v>
      </c>
      <c r="GA1251" s="116">
        <f t="shared" si="595"/>
        <v>1</v>
      </c>
      <c r="GB1251" s="116">
        <f t="shared" si="596"/>
        <v>20</v>
      </c>
      <c r="GC1251" s="116">
        <f t="shared" si="597"/>
        <v>6.9400000000000003E-2</v>
      </c>
      <c r="GD1251" s="116">
        <f t="shared" si="598"/>
        <v>1</v>
      </c>
      <c r="GE1251" s="116">
        <f t="shared" si="599"/>
        <v>43</v>
      </c>
    </row>
    <row r="1252" spans="164:187" ht="16.5" x14ac:dyDescent="0.2">
      <c r="FH1252" s="116">
        <v>1247</v>
      </c>
      <c r="FI1252" s="116">
        <f t="shared" si="584"/>
        <v>42</v>
      </c>
      <c r="FJ1252" s="116">
        <f t="shared" si="577"/>
        <v>16</v>
      </c>
      <c r="FK1252" s="116" t="str">
        <f t="shared" si="585"/>
        <v>烈风螳螂专属武器-魂珠-5 6级</v>
      </c>
      <c r="FL1252" s="116">
        <f t="shared" si="586"/>
        <v>5</v>
      </c>
      <c r="FM1252" s="116">
        <f t="shared" si="587"/>
        <v>6</v>
      </c>
      <c r="FN1252" s="116" t="str">
        <f t="shared" si="578"/>
        <v>金币</v>
      </c>
      <c r="FO1252" s="116">
        <f t="shared" si="579"/>
        <v>10000</v>
      </c>
      <c r="FP1252" s="116" t="str">
        <f t="shared" si="580"/>
        <v>专属强化石2</v>
      </c>
      <c r="FQ1252" s="116">
        <f t="shared" si="581"/>
        <v>9</v>
      </c>
      <c r="FR1252" s="116" t="str">
        <f t="shared" si="582"/>
        <v>专属强化石3</v>
      </c>
      <c r="FS1252" s="116">
        <f t="shared" si="583"/>
        <v>5</v>
      </c>
      <c r="FT1252" s="116">
        <f t="shared" si="588"/>
        <v>0.04</v>
      </c>
      <c r="FU1252" s="116">
        <f t="shared" si="589"/>
        <v>1</v>
      </c>
      <c r="FV1252" s="116">
        <f t="shared" si="590"/>
        <v>42</v>
      </c>
      <c r="FW1252" s="116">
        <f t="shared" si="591"/>
        <v>0</v>
      </c>
      <c r="FX1252" s="116">
        <f t="shared" si="592"/>
        <v>1</v>
      </c>
      <c r="FY1252" s="116">
        <f t="shared" si="593"/>
        <v>10</v>
      </c>
      <c r="FZ1252" s="116">
        <f t="shared" si="594"/>
        <v>1.78E-2</v>
      </c>
      <c r="GA1252" s="116">
        <f t="shared" si="595"/>
        <v>1</v>
      </c>
      <c r="GB1252" s="116">
        <f t="shared" si="596"/>
        <v>20</v>
      </c>
      <c r="GC1252" s="116">
        <f t="shared" si="597"/>
        <v>7.1199999999999999E-2</v>
      </c>
      <c r="GD1252" s="116">
        <f t="shared" si="598"/>
        <v>1</v>
      </c>
      <c r="GE1252" s="116">
        <f t="shared" si="599"/>
        <v>42</v>
      </c>
    </row>
    <row r="1253" spans="164:187" ht="16.5" x14ac:dyDescent="0.2">
      <c r="FH1253" s="116">
        <v>1248</v>
      </c>
      <c r="FI1253" s="116">
        <f t="shared" si="584"/>
        <v>43</v>
      </c>
      <c r="FJ1253" s="116">
        <f t="shared" si="577"/>
        <v>16</v>
      </c>
      <c r="FK1253" s="116" t="str">
        <f t="shared" si="585"/>
        <v>烈风螳螂专属武器-魂珠-5 7级</v>
      </c>
      <c r="FL1253" s="116">
        <f t="shared" si="586"/>
        <v>5</v>
      </c>
      <c r="FM1253" s="116">
        <f t="shared" si="587"/>
        <v>7</v>
      </c>
      <c r="FN1253" s="116" t="str">
        <f t="shared" si="578"/>
        <v>金币</v>
      </c>
      <c r="FO1253" s="116">
        <f t="shared" si="579"/>
        <v>11000</v>
      </c>
      <c r="FP1253" s="116" t="str">
        <f t="shared" si="580"/>
        <v>专属强化石2</v>
      </c>
      <c r="FQ1253" s="116">
        <f t="shared" si="581"/>
        <v>9</v>
      </c>
      <c r="FR1253" s="116" t="str">
        <f t="shared" si="582"/>
        <v>专属强化石3</v>
      </c>
      <c r="FS1253" s="116">
        <f t="shared" si="583"/>
        <v>5</v>
      </c>
      <c r="FT1253" s="116">
        <f t="shared" si="588"/>
        <v>0.02</v>
      </c>
      <c r="FU1253" s="116">
        <f t="shared" si="589"/>
        <v>1</v>
      </c>
      <c r="FV1253" s="116">
        <f t="shared" si="590"/>
        <v>68</v>
      </c>
      <c r="FW1253" s="116">
        <f t="shared" si="591"/>
        <v>0</v>
      </c>
      <c r="FX1253" s="116">
        <f t="shared" si="592"/>
        <v>1</v>
      </c>
      <c r="FY1253" s="116">
        <f t="shared" si="593"/>
        <v>16</v>
      </c>
      <c r="FZ1253" s="116">
        <f t="shared" si="594"/>
        <v>1.0999999999999999E-2</v>
      </c>
      <c r="GA1253" s="116">
        <f t="shared" si="595"/>
        <v>1</v>
      </c>
      <c r="GB1253" s="116">
        <f t="shared" si="596"/>
        <v>32</v>
      </c>
      <c r="GC1253" s="116">
        <f t="shared" si="597"/>
        <v>4.41E-2</v>
      </c>
      <c r="GD1253" s="116">
        <f t="shared" si="598"/>
        <v>1</v>
      </c>
      <c r="GE1253" s="116">
        <f t="shared" si="599"/>
        <v>68</v>
      </c>
    </row>
    <row r="1254" spans="164:187" ht="16.5" x14ac:dyDescent="0.2">
      <c r="FH1254" s="116">
        <v>1249</v>
      </c>
      <c r="FI1254" s="116">
        <f t="shared" si="584"/>
        <v>44</v>
      </c>
      <c r="FJ1254" s="116">
        <f t="shared" si="577"/>
        <v>16</v>
      </c>
      <c r="FK1254" s="116" t="str">
        <f t="shared" si="585"/>
        <v>烈风螳螂专属武器-魂珠-5 8级</v>
      </c>
      <c r="FL1254" s="116">
        <f t="shared" si="586"/>
        <v>5</v>
      </c>
      <c r="FM1254" s="116">
        <f t="shared" si="587"/>
        <v>8</v>
      </c>
      <c r="FN1254" s="116" t="str">
        <f t="shared" si="578"/>
        <v>金币</v>
      </c>
      <c r="FO1254" s="116">
        <f t="shared" si="579"/>
        <v>12000</v>
      </c>
      <c r="FP1254" s="116" t="str">
        <f t="shared" si="580"/>
        <v>专属强化石2</v>
      </c>
      <c r="FQ1254" s="116">
        <f t="shared" si="581"/>
        <v>13</v>
      </c>
      <c r="FR1254" s="116" t="str">
        <f t="shared" si="582"/>
        <v>专属强化石3</v>
      </c>
      <c r="FS1254" s="116">
        <f t="shared" si="583"/>
        <v>7</v>
      </c>
      <c r="FT1254" s="116">
        <f t="shared" si="588"/>
        <v>0.02</v>
      </c>
      <c r="FU1254" s="116">
        <f t="shared" si="589"/>
        <v>1</v>
      </c>
      <c r="FV1254" s="116">
        <f t="shared" si="590"/>
        <v>79</v>
      </c>
      <c r="FW1254" s="116">
        <f t="shared" si="591"/>
        <v>0</v>
      </c>
      <c r="FX1254" s="116">
        <f t="shared" si="592"/>
        <v>1</v>
      </c>
      <c r="FY1254" s="116">
        <f t="shared" si="593"/>
        <v>18</v>
      </c>
      <c r="FZ1254" s="116">
        <f t="shared" si="594"/>
        <v>9.4999999999999998E-3</v>
      </c>
      <c r="GA1254" s="116">
        <f t="shared" si="595"/>
        <v>1</v>
      </c>
      <c r="GB1254" s="116">
        <f t="shared" si="596"/>
        <v>37</v>
      </c>
      <c r="GC1254" s="116">
        <f t="shared" si="597"/>
        <v>3.8100000000000002E-2</v>
      </c>
      <c r="GD1254" s="116">
        <f t="shared" si="598"/>
        <v>1</v>
      </c>
      <c r="GE1254" s="116">
        <f t="shared" si="599"/>
        <v>79</v>
      </c>
    </row>
    <row r="1255" spans="164:187" ht="16.5" x14ac:dyDescent="0.2">
      <c r="FH1255" s="116">
        <v>1250</v>
      </c>
      <c r="FI1255" s="116">
        <f t="shared" si="584"/>
        <v>45</v>
      </c>
      <c r="FJ1255" s="116">
        <f t="shared" si="577"/>
        <v>16</v>
      </c>
      <c r="FK1255" s="116" t="str">
        <f t="shared" si="585"/>
        <v>烈风螳螂专属武器-魂珠-5 9级</v>
      </c>
      <c r="FL1255" s="116">
        <f t="shared" si="586"/>
        <v>5</v>
      </c>
      <c r="FM1255" s="116">
        <f t="shared" si="587"/>
        <v>9</v>
      </c>
      <c r="FN1255" s="116" t="str">
        <f t="shared" si="578"/>
        <v>金币</v>
      </c>
      <c r="FO1255" s="116">
        <f t="shared" si="579"/>
        <v>13000</v>
      </c>
      <c r="FP1255" s="116" t="str">
        <f t="shared" si="580"/>
        <v>专属强化石2</v>
      </c>
      <c r="FQ1255" s="116">
        <f t="shared" si="581"/>
        <v>17</v>
      </c>
      <c r="FR1255" s="116" t="str">
        <f t="shared" si="582"/>
        <v>专属强化石3</v>
      </c>
      <c r="FS1255" s="116">
        <f t="shared" si="583"/>
        <v>9</v>
      </c>
      <c r="FT1255" s="116">
        <f t="shared" si="588"/>
        <v>0.02</v>
      </c>
      <c r="FU1255" s="116">
        <f t="shared" si="589"/>
        <v>1</v>
      </c>
      <c r="FV1255" s="116">
        <f t="shared" si="590"/>
        <v>99</v>
      </c>
      <c r="FW1255" s="116">
        <f t="shared" si="591"/>
        <v>0</v>
      </c>
      <c r="FX1255" s="116">
        <f t="shared" si="592"/>
        <v>1</v>
      </c>
      <c r="FY1255" s="116">
        <f t="shared" si="593"/>
        <v>23</v>
      </c>
      <c r="FZ1255" s="116">
        <f t="shared" si="594"/>
        <v>7.6E-3</v>
      </c>
      <c r="GA1255" s="116">
        <f t="shared" si="595"/>
        <v>1</v>
      </c>
      <c r="GB1255" s="116">
        <f t="shared" si="596"/>
        <v>46</v>
      </c>
      <c r="GC1255" s="116">
        <f t="shared" si="597"/>
        <v>3.0300000000000001E-2</v>
      </c>
      <c r="GD1255" s="116">
        <f t="shared" si="598"/>
        <v>1</v>
      </c>
      <c r="GE1255" s="116">
        <f t="shared" si="599"/>
        <v>99</v>
      </c>
    </row>
    <row r="1256" spans="164:187" ht="16.5" x14ac:dyDescent="0.2">
      <c r="FH1256" s="116">
        <v>1251</v>
      </c>
      <c r="FI1256" s="116">
        <f t="shared" si="584"/>
        <v>0</v>
      </c>
      <c r="FJ1256" s="116">
        <f t="shared" si="577"/>
        <v>16</v>
      </c>
      <c r="FK1256" s="116" t="str">
        <f t="shared" si="585"/>
        <v>烈风螳螂专属武器-魂珠-6 0级</v>
      </c>
      <c r="FL1256" s="116">
        <f t="shared" si="586"/>
        <v>6</v>
      </c>
      <c r="FM1256" s="116">
        <f t="shared" si="587"/>
        <v>0</v>
      </c>
      <c r="FN1256" s="116" t="str">
        <f t="shared" si="578"/>
        <v/>
      </c>
      <c r="FO1256" s="116" t="str">
        <f t="shared" si="579"/>
        <v/>
      </c>
      <c r="FP1256" s="116" t="str">
        <f t="shared" si="580"/>
        <v/>
      </c>
      <c r="FQ1256" s="116" t="str">
        <f t="shared" si="581"/>
        <v/>
      </c>
      <c r="FR1256" s="116" t="str">
        <f t="shared" si="582"/>
        <v/>
      </c>
      <c r="FS1256" s="116" t="str">
        <f t="shared" si="583"/>
        <v/>
      </c>
      <c r="FT1256" s="116" t="str">
        <f t="shared" si="588"/>
        <v/>
      </c>
      <c r="FU1256" s="116" t="str">
        <f t="shared" si="589"/>
        <v/>
      </c>
      <c r="FV1256" s="116" t="str">
        <f t="shared" si="590"/>
        <v/>
      </c>
      <c r="FW1256" s="116" t="str">
        <f t="shared" si="591"/>
        <v/>
      </c>
      <c r="FX1256" s="116" t="str">
        <f t="shared" si="592"/>
        <v/>
      </c>
      <c r="FY1256" s="116" t="str">
        <f t="shared" si="593"/>
        <v/>
      </c>
      <c r="FZ1256" s="116" t="str">
        <f t="shared" si="594"/>
        <v/>
      </c>
      <c r="GA1256" s="116" t="str">
        <f t="shared" si="595"/>
        <v/>
      </c>
      <c r="GB1256" s="116" t="str">
        <f t="shared" si="596"/>
        <v/>
      </c>
      <c r="GC1256" s="116" t="str">
        <f t="shared" si="597"/>
        <v/>
      </c>
      <c r="GD1256" s="116" t="str">
        <f t="shared" si="598"/>
        <v/>
      </c>
      <c r="GE1256" s="116" t="str">
        <f t="shared" si="599"/>
        <v/>
      </c>
    </row>
    <row r="1257" spans="164:187" ht="16.5" x14ac:dyDescent="0.2">
      <c r="FH1257" s="116">
        <v>1252</v>
      </c>
      <c r="FI1257" s="116">
        <f t="shared" si="584"/>
        <v>46</v>
      </c>
      <c r="FJ1257" s="116">
        <f t="shared" si="577"/>
        <v>16</v>
      </c>
      <c r="FK1257" s="116" t="str">
        <f t="shared" si="585"/>
        <v>烈风螳螂专属武器-魂珠-6 1级</v>
      </c>
      <c r="FL1257" s="116">
        <f t="shared" si="586"/>
        <v>6</v>
      </c>
      <c r="FM1257" s="116">
        <f t="shared" si="587"/>
        <v>1</v>
      </c>
      <c r="FN1257" s="116" t="str">
        <f t="shared" si="578"/>
        <v>金币</v>
      </c>
      <c r="FO1257" s="116">
        <f t="shared" si="579"/>
        <v>6000</v>
      </c>
      <c r="FP1257" s="116" t="str">
        <f t="shared" si="580"/>
        <v>专属强化石3</v>
      </c>
      <c r="FQ1257" s="116">
        <f t="shared" si="581"/>
        <v>5</v>
      </c>
      <c r="FR1257" s="116" t="str">
        <f t="shared" si="582"/>
        <v>专属强化石4</v>
      </c>
      <c r="FS1257" s="116">
        <f t="shared" si="583"/>
        <v>1</v>
      </c>
      <c r="FT1257" s="116">
        <f t="shared" si="588"/>
        <v>0.14000000000000001</v>
      </c>
      <c r="FU1257" s="116">
        <f t="shared" si="589"/>
        <v>1</v>
      </c>
      <c r="FV1257" s="116">
        <f t="shared" si="590"/>
        <v>10</v>
      </c>
      <c r="FW1257" s="116">
        <f t="shared" si="591"/>
        <v>0</v>
      </c>
      <c r="FX1257" s="116">
        <f t="shared" si="592"/>
        <v>1</v>
      </c>
      <c r="FY1257" s="116">
        <f t="shared" si="593"/>
        <v>2</v>
      </c>
      <c r="FZ1257" s="116">
        <f t="shared" si="594"/>
        <v>7.2099999999999997E-2</v>
      </c>
      <c r="GA1257" s="116">
        <f t="shared" si="595"/>
        <v>1</v>
      </c>
      <c r="GB1257" s="116">
        <f t="shared" si="596"/>
        <v>5</v>
      </c>
      <c r="GC1257" s="116">
        <f t="shared" si="597"/>
        <v>0.28860000000000002</v>
      </c>
      <c r="GD1257" s="116">
        <f t="shared" si="598"/>
        <v>1</v>
      </c>
      <c r="GE1257" s="116">
        <f t="shared" si="599"/>
        <v>10</v>
      </c>
    </row>
    <row r="1258" spans="164:187" ht="16.5" x14ac:dyDescent="0.2">
      <c r="FH1258" s="116">
        <v>1253</v>
      </c>
      <c r="FI1258" s="116">
        <f t="shared" si="584"/>
        <v>47</v>
      </c>
      <c r="FJ1258" s="116">
        <f t="shared" si="577"/>
        <v>16</v>
      </c>
      <c r="FK1258" s="116" t="str">
        <f t="shared" si="585"/>
        <v>烈风螳螂专属武器-魂珠-6 2级</v>
      </c>
      <c r="FL1258" s="116">
        <f t="shared" si="586"/>
        <v>6</v>
      </c>
      <c r="FM1258" s="116">
        <f t="shared" si="587"/>
        <v>2</v>
      </c>
      <c r="FN1258" s="116" t="str">
        <f t="shared" si="578"/>
        <v>金币</v>
      </c>
      <c r="FO1258" s="116">
        <f t="shared" si="579"/>
        <v>7000</v>
      </c>
      <c r="FP1258" s="116" t="str">
        <f t="shared" si="580"/>
        <v>专属强化石3</v>
      </c>
      <c r="FQ1258" s="116">
        <f t="shared" si="581"/>
        <v>9</v>
      </c>
      <c r="FR1258" s="116" t="str">
        <f t="shared" si="582"/>
        <v>专属强化石4</v>
      </c>
      <c r="FS1258" s="116">
        <f t="shared" si="583"/>
        <v>2</v>
      </c>
      <c r="FT1258" s="116">
        <f t="shared" si="588"/>
        <v>0.14000000000000001</v>
      </c>
      <c r="FU1258" s="116">
        <f t="shared" si="589"/>
        <v>1</v>
      </c>
      <c r="FV1258" s="116">
        <f t="shared" si="590"/>
        <v>10</v>
      </c>
      <c r="FW1258" s="116">
        <f t="shared" si="591"/>
        <v>0</v>
      </c>
      <c r="FX1258" s="116">
        <f t="shared" si="592"/>
        <v>1</v>
      </c>
      <c r="FY1258" s="116">
        <f t="shared" si="593"/>
        <v>2</v>
      </c>
      <c r="FZ1258" s="116">
        <f t="shared" si="594"/>
        <v>7.2099999999999997E-2</v>
      </c>
      <c r="GA1258" s="116">
        <f t="shared" si="595"/>
        <v>1</v>
      </c>
      <c r="GB1258" s="116">
        <f t="shared" si="596"/>
        <v>5</v>
      </c>
      <c r="GC1258" s="116">
        <f t="shared" si="597"/>
        <v>0.28860000000000002</v>
      </c>
      <c r="GD1258" s="116">
        <f t="shared" si="598"/>
        <v>1</v>
      </c>
      <c r="GE1258" s="116">
        <f t="shared" si="599"/>
        <v>10</v>
      </c>
    </row>
    <row r="1259" spans="164:187" ht="16.5" x14ac:dyDescent="0.2">
      <c r="FH1259" s="116">
        <v>1254</v>
      </c>
      <c r="FI1259" s="116">
        <f t="shared" si="584"/>
        <v>48</v>
      </c>
      <c r="FJ1259" s="116">
        <f t="shared" si="577"/>
        <v>16</v>
      </c>
      <c r="FK1259" s="116" t="str">
        <f t="shared" si="585"/>
        <v>烈风螳螂专属武器-魂珠-6 3级</v>
      </c>
      <c r="FL1259" s="116">
        <f t="shared" si="586"/>
        <v>6</v>
      </c>
      <c r="FM1259" s="116">
        <f t="shared" si="587"/>
        <v>3</v>
      </c>
      <c r="FN1259" s="116" t="str">
        <f t="shared" si="578"/>
        <v>金币</v>
      </c>
      <c r="FO1259" s="116">
        <f t="shared" si="579"/>
        <v>8000</v>
      </c>
      <c r="FP1259" s="116" t="str">
        <f t="shared" si="580"/>
        <v>专属强化石3</v>
      </c>
      <c r="FQ1259" s="116">
        <f t="shared" si="581"/>
        <v>9</v>
      </c>
      <c r="FR1259" s="116" t="str">
        <f t="shared" si="582"/>
        <v>专属强化石4</v>
      </c>
      <c r="FS1259" s="116">
        <f t="shared" si="583"/>
        <v>2</v>
      </c>
      <c r="FT1259" s="116">
        <f t="shared" si="588"/>
        <v>0.1</v>
      </c>
      <c r="FU1259" s="116">
        <f t="shared" si="589"/>
        <v>1</v>
      </c>
      <c r="FV1259" s="116">
        <f t="shared" si="590"/>
        <v>16</v>
      </c>
      <c r="FW1259" s="116">
        <f t="shared" si="591"/>
        <v>0</v>
      </c>
      <c r="FX1259" s="116">
        <f t="shared" si="592"/>
        <v>1</v>
      </c>
      <c r="FY1259" s="116">
        <f t="shared" si="593"/>
        <v>4</v>
      </c>
      <c r="FZ1259" s="116">
        <f t="shared" si="594"/>
        <v>4.8099999999999997E-2</v>
      </c>
      <c r="GA1259" s="116">
        <f t="shared" si="595"/>
        <v>1</v>
      </c>
      <c r="GB1259" s="116">
        <f t="shared" si="596"/>
        <v>7</v>
      </c>
      <c r="GC1259" s="116">
        <f t="shared" si="597"/>
        <v>0.19239999999999999</v>
      </c>
      <c r="GD1259" s="116">
        <f t="shared" si="598"/>
        <v>1</v>
      </c>
      <c r="GE1259" s="116">
        <f t="shared" si="599"/>
        <v>16</v>
      </c>
    </row>
    <row r="1260" spans="164:187" ht="16.5" x14ac:dyDescent="0.2">
      <c r="FH1260" s="116">
        <v>1255</v>
      </c>
      <c r="FI1260" s="116">
        <f t="shared" si="584"/>
        <v>49</v>
      </c>
      <c r="FJ1260" s="116">
        <f t="shared" si="577"/>
        <v>16</v>
      </c>
      <c r="FK1260" s="116" t="str">
        <f t="shared" si="585"/>
        <v>烈风螳螂专属武器-魂珠-6 4级</v>
      </c>
      <c r="FL1260" s="116">
        <f t="shared" si="586"/>
        <v>6</v>
      </c>
      <c r="FM1260" s="116">
        <f t="shared" si="587"/>
        <v>4</v>
      </c>
      <c r="FN1260" s="116" t="str">
        <f t="shared" si="578"/>
        <v>金币</v>
      </c>
      <c r="FO1260" s="116">
        <f t="shared" si="579"/>
        <v>9000</v>
      </c>
      <c r="FP1260" s="116" t="str">
        <f t="shared" si="580"/>
        <v>专属强化石3</v>
      </c>
      <c r="FQ1260" s="116">
        <f t="shared" si="581"/>
        <v>14</v>
      </c>
      <c r="FR1260" s="116" t="str">
        <f t="shared" si="582"/>
        <v>专属强化石4</v>
      </c>
      <c r="FS1260" s="116">
        <f t="shared" si="583"/>
        <v>3</v>
      </c>
      <c r="FT1260" s="116">
        <f t="shared" si="588"/>
        <v>0.09</v>
      </c>
      <c r="FU1260" s="116">
        <f t="shared" si="589"/>
        <v>1</v>
      </c>
      <c r="FV1260" s="116">
        <f t="shared" si="590"/>
        <v>17</v>
      </c>
      <c r="FW1260" s="116">
        <f t="shared" si="591"/>
        <v>0</v>
      </c>
      <c r="FX1260" s="116">
        <f t="shared" si="592"/>
        <v>1</v>
      </c>
      <c r="FY1260" s="116">
        <f t="shared" si="593"/>
        <v>4</v>
      </c>
      <c r="FZ1260" s="116">
        <f t="shared" si="594"/>
        <v>4.3299999999999998E-2</v>
      </c>
      <c r="GA1260" s="116">
        <f t="shared" si="595"/>
        <v>1</v>
      </c>
      <c r="GB1260" s="116">
        <f t="shared" si="596"/>
        <v>8</v>
      </c>
      <c r="GC1260" s="116">
        <f t="shared" si="597"/>
        <v>0.1731</v>
      </c>
      <c r="GD1260" s="116">
        <f t="shared" si="598"/>
        <v>1</v>
      </c>
      <c r="GE1260" s="116">
        <f t="shared" si="599"/>
        <v>17</v>
      </c>
    </row>
    <row r="1261" spans="164:187" ht="16.5" x14ac:dyDescent="0.2">
      <c r="FH1261" s="116">
        <v>1256</v>
      </c>
      <c r="FI1261" s="116">
        <f t="shared" si="584"/>
        <v>50</v>
      </c>
      <c r="FJ1261" s="116">
        <f t="shared" si="577"/>
        <v>16</v>
      </c>
      <c r="FK1261" s="116" t="str">
        <f t="shared" si="585"/>
        <v>烈风螳螂专属武器-魂珠-6 5级</v>
      </c>
      <c r="FL1261" s="116">
        <f t="shared" si="586"/>
        <v>6</v>
      </c>
      <c r="FM1261" s="116">
        <f t="shared" si="587"/>
        <v>5</v>
      </c>
      <c r="FN1261" s="116" t="str">
        <f t="shared" si="578"/>
        <v>金币</v>
      </c>
      <c r="FO1261" s="116">
        <f t="shared" si="579"/>
        <v>10000</v>
      </c>
      <c r="FP1261" s="116" t="str">
        <f t="shared" si="580"/>
        <v>专属强化石3</v>
      </c>
      <c r="FQ1261" s="116">
        <f t="shared" si="581"/>
        <v>14</v>
      </c>
      <c r="FR1261" s="116" t="str">
        <f t="shared" si="582"/>
        <v>专属强化石4</v>
      </c>
      <c r="FS1261" s="116">
        <f t="shared" si="583"/>
        <v>3</v>
      </c>
      <c r="FT1261" s="116">
        <f t="shared" si="588"/>
        <v>0.05</v>
      </c>
      <c r="FU1261" s="116">
        <f t="shared" si="589"/>
        <v>1</v>
      </c>
      <c r="FV1261" s="116">
        <f t="shared" si="590"/>
        <v>28</v>
      </c>
      <c r="FW1261" s="116">
        <f t="shared" si="591"/>
        <v>0</v>
      </c>
      <c r="FX1261" s="116">
        <f t="shared" si="592"/>
        <v>1</v>
      </c>
      <c r="FY1261" s="116">
        <f t="shared" si="593"/>
        <v>6</v>
      </c>
      <c r="FZ1261" s="116">
        <f t="shared" si="594"/>
        <v>2.7099999999999999E-2</v>
      </c>
      <c r="GA1261" s="116">
        <f t="shared" si="595"/>
        <v>1</v>
      </c>
      <c r="GB1261" s="116">
        <f t="shared" si="596"/>
        <v>13</v>
      </c>
      <c r="GC1261" s="116">
        <f t="shared" si="597"/>
        <v>0.1082</v>
      </c>
      <c r="GD1261" s="116">
        <f t="shared" si="598"/>
        <v>1</v>
      </c>
      <c r="GE1261" s="116">
        <f t="shared" si="599"/>
        <v>28</v>
      </c>
    </row>
    <row r="1262" spans="164:187" ht="16.5" x14ac:dyDescent="0.2">
      <c r="FH1262" s="116">
        <v>1257</v>
      </c>
      <c r="FI1262" s="116">
        <f t="shared" si="584"/>
        <v>51</v>
      </c>
      <c r="FJ1262" s="116">
        <f t="shared" si="577"/>
        <v>16</v>
      </c>
      <c r="FK1262" s="116" t="str">
        <f t="shared" si="585"/>
        <v>烈风螳螂专属武器-魂珠-6 6级</v>
      </c>
      <c r="FL1262" s="116">
        <f t="shared" si="586"/>
        <v>6</v>
      </c>
      <c r="FM1262" s="116">
        <f t="shared" si="587"/>
        <v>6</v>
      </c>
      <c r="FN1262" s="116" t="str">
        <f t="shared" si="578"/>
        <v>金币</v>
      </c>
      <c r="FO1262" s="116">
        <f t="shared" si="579"/>
        <v>11000</v>
      </c>
      <c r="FP1262" s="116" t="str">
        <f t="shared" si="580"/>
        <v>专属强化石3</v>
      </c>
      <c r="FQ1262" s="116">
        <f t="shared" si="581"/>
        <v>19</v>
      </c>
      <c r="FR1262" s="116" t="str">
        <f t="shared" si="582"/>
        <v>专属强化石4</v>
      </c>
      <c r="FS1262" s="116">
        <f t="shared" si="583"/>
        <v>4</v>
      </c>
      <c r="FT1262" s="116">
        <f t="shared" si="588"/>
        <v>0.04</v>
      </c>
      <c r="FU1262" s="116">
        <f t="shared" si="589"/>
        <v>1</v>
      </c>
      <c r="FV1262" s="116">
        <f t="shared" si="590"/>
        <v>34</v>
      </c>
      <c r="FW1262" s="116">
        <f t="shared" si="591"/>
        <v>0</v>
      </c>
      <c r="FX1262" s="116">
        <f t="shared" si="592"/>
        <v>1</v>
      </c>
      <c r="FY1262" s="116">
        <f t="shared" si="593"/>
        <v>8</v>
      </c>
      <c r="FZ1262" s="116">
        <f t="shared" si="594"/>
        <v>2.2200000000000001E-2</v>
      </c>
      <c r="GA1262" s="116">
        <f t="shared" si="595"/>
        <v>1</v>
      </c>
      <c r="GB1262" s="116">
        <f t="shared" si="596"/>
        <v>16</v>
      </c>
      <c r="GC1262" s="116">
        <f t="shared" si="597"/>
        <v>8.8800000000000004E-2</v>
      </c>
      <c r="GD1262" s="116">
        <f t="shared" si="598"/>
        <v>1</v>
      </c>
      <c r="GE1262" s="116">
        <f t="shared" si="599"/>
        <v>34</v>
      </c>
    </row>
    <row r="1263" spans="164:187" ht="16.5" x14ac:dyDescent="0.2">
      <c r="FH1263" s="116">
        <v>1258</v>
      </c>
      <c r="FI1263" s="116">
        <f t="shared" si="584"/>
        <v>52</v>
      </c>
      <c r="FJ1263" s="116">
        <f t="shared" si="577"/>
        <v>16</v>
      </c>
      <c r="FK1263" s="116" t="str">
        <f t="shared" si="585"/>
        <v>烈风螳螂专属武器-魂珠-6 7级</v>
      </c>
      <c r="FL1263" s="116">
        <f t="shared" si="586"/>
        <v>6</v>
      </c>
      <c r="FM1263" s="116">
        <f t="shared" si="587"/>
        <v>7</v>
      </c>
      <c r="FN1263" s="116" t="str">
        <f t="shared" si="578"/>
        <v>金币</v>
      </c>
      <c r="FO1263" s="116">
        <f t="shared" si="579"/>
        <v>12000</v>
      </c>
      <c r="FP1263" s="116" t="str">
        <f t="shared" si="580"/>
        <v>专属强化石3</v>
      </c>
      <c r="FQ1263" s="116">
        <f t="shared" si="581"/>
        <v>24</v>
      </c>
      <c r="FR1263" s="116" t="str">
        <f t="shared" si="582"/>
        <v>专属强化石4</v>
      </c>
      <c r="FS1263" s="116">
        <f t="shared" si="583"/>
        <v>5</v>
      </c>
      <c r="FT1263" s="116">
        <f t="shared" si="588"/>
        <v>0.03</v>
      </c>
      <c r="FU1263" s="116">
        <f t="shared" si="589"/>
        <v>1</v>
      </c>
      <c r="FV1263" s="116">
        <f t="shared" si="590"/>
        <v>44</v>
      </c>
      <c r="FW1263" s="116">
        <f t="shared" si="591"/>
        <v>0</v>
      </c>
      <c r="FX1263" s="116">
        <f t="shared" si="592"/>
        <v>1</v>
      </c>
      <c r="FY1263" s="116">
        <f t="shared" si="593"/>
        <v>10</v>
      </c>
      <c r="FZ1263" s="116">
        <f t="shared" si="594"/>
        <v>1.72E-2</v>
      </c>
      <c r="GA1263" s="116">
        <f t="shared" si="595"/>
        <v>1</v>
      </c>
      <c r="GB1263" s="116">
        <f t="shared" si="596"/>
        <v>20</v>
      </c>
      <c r="GC1263" s="116">
        <f t="shared" si="597"/>
        <v>6.8699999999999997E-2</v>
      </c>
      <c r="GD1263" s="116">
        <f t="shared" si="598"/>
        <v>1</v>
      </c>
      <c r="GE1263" s="116">
        <f t="shared" si="599"/>
        <v>44</v>
      </c>
    </row>
    <row r="1264" spans="164:187" ht="16.5" x14ac:dyDescent="0.2">
      <c r="FH1264" s="116">
        <v>1259</v>
      </c>
      <c r="FI1264" s="116">
        <f t="shared" si="584"/>
        <v>53</v>
      </c>
      <c r="FJ1264" s="116">
        <f t="shared" si="577"/>
        <v>16</v>
      </c>
      <c r="FK1264" s="116" t="str">
        <f t="shared" si="585"/>
        <v>烈风螳螂专属武器-魂珠-6 8级</v>
      </c>
      <c r="FL1264" s="116">
        <f t="shared" si="586"/>
        <v>6</v>
      </c>
      <c r="FM1264" s="116">
        <f t="shared" si="587"/>
        <v>8</v>
      </c>
      <c r="FN1264" s="116" t="str">
        <f t="shared" si="578"/>
        <v>金币</v>
      </c>
      <c r="FO1264" s="116">
        <f t="shared" si="579"/>
        <v>13000</v>
      </c>
      <c r="FP1264" s="116" t="str">
        <f t="shared" si="580"/>
        <v>专属强化石3</v>
      </c>
      <c r="FQ1264" s="116">
        <f t="shared" si="581"/>
        <v>33</v>
      </c>
      <c r="FR1264" s="116" t="str">
        <f t="shared" si="582"/>
        <v>专属强化石4</v>
      </c>
      <c r="FS1264" s="116">
        <f t="shared" si="583"/>
        <v>7</v>
      </c>
      <c r="FT1264" s="116">
        <f t="shared" si="588"/>
        <v>0.03</v>
      </c>
      <c r="FU1264" s="116">
        <f t="shared" si="589"/>
        <v>1</v>
      </c>
      <c r="FV1264" s="116">
        <f t="shared" si="590"/>
        <v>50</v>
      </c>
      <c r="FW1264" s="116">
        <f t="shared" si="591"/>
        <v>0</v>
      </c>
      <c r="FX1264" s="116">
        <f t="shared" si="592"/>
        <v>1</v>
      </c>
      <c r="FY1264" s="116">
        <f t="shared" si="593"/>
        <v>12</v>
      </c>
      <c r="FZ1264" s="116">
        <f t="shared" si="594"/>
        <v>1.49E-2</v>
      </c>
      <c r="GA1264" s="116">
        <f t="shared" si="595"/>
        <v>1</v>
      </c>
      <c r="GB1264" s="116">
        <f t="shared" si="596"/>
        <v>24</v>
      </c>
      <c r="GC1264" s="116">
        <f t="shared" si="597"/>
        <v>5.9400000000000001E-2</v>
      </c>
      <c r="GD1264" s="116">
        <f t="shared" si="598"/>
        <v>1</v>
      </c>
      <c r="GE1264" s="116">
        <f t="shared" si="599"/>
        <v>50</v>
      </c>
    </row>
    <row r="1265" spans="164:187" ht="16.5" x14ac:dyDescent="0.2">
      <c r="FH1265" s="116">
        <v>1260</v>
      </c>
      <c r="FI1265" s="116">
        <f t="shared" si="584"/>
        <v>54</v>
      </c>
      <c r="FJ1265" s="116">
        <f t="shared" si="577"/>
        <v>16</v>
      </c>
      <c r="FK1265" s="116" t="str">
        <f t="shared" si="585"/>
        <v>烈风螳螂专属武器-魂珠-6 9级</v>
      </c>
      <c r="FL1265" s="116">
        <f t="shared" si="586"/>
        <v>6</v>
      </c>
      <c r="FM1265" s="116">
        <f t="shared" si="587"/>
        <v>9</v>
      </c>
      <c r="FN1265" s="116" t="str">
        <f t="shared" si="578"/>
        <v>金币</v>
      </c>
      <c r="FO1265" s="116">
        <f t="shared" si="579"/>
        <v>14000</v>
      </c>
      <c r="FP1265" s="116" t="str">
        <f t="shared" si="580"/>
        <v>专属强化石3</v>
      </c>
      <c r="FQ1265" s="116">
        <f t="shared" si="581"/>
        <v>38</v>
      </c>
      <c r="FR1265" s="116" t="str">
        <f t="shared" si="582"/>
        <v>专属强化石4</v>
      </c>
      <c r="FS1265" s="116">
        <f t="shared" si="583"/>
        <v>8</v>
      </c>
      <c r="FT1265" s="116">
        <f t="shared" si="588"/>
        <v>0.02</v>
      </c>
      <c r="FU1265" s="116">
        <f t="shared" si="589"/>
        <v>1</v>
      </c>
      <c r="FV1265" s="116">
        <f t="shared" si="590"/>
        <v>71</v>
      </c>
      <c r="FW1265" s="116">
        <f t="shared" si="591"/>
        <v>0</v>
      </c>
      <c r="FX1265" s="116">
        <f t="shared" si="592"/>
        <v>1</v>
      </c>
      <c r="FY1265" s="116">
        <f t="shared" si="593"/>
        <v>17</v>
      </c>
      <c r="FZ1265" s="116">
        <f t="shared" si="594"/>
        <v>1.0500000000000001E-2</v>
      </c>
      <c r="GA1265" s="116">
        <f t="shared" si="595"/>
        <v>1</v>
      </c>
      <c r="GB1265" s="116">
        <f t="shared" si="596"/>
        <v>33</v>
      </c>
      <c r="GC1265" s="116">
        <f t="shared" si="597"/>
        <v>4.2000000000000003E-2</v>
      </c>
      <c r="GD1265" s="116">
        <f t="shared" si="598"/>
        <v>1</v>
      </c>
      <c r="GE1265" s="116">
        <f t="shared" si="599"/>
        <v>71</v>
      </c>
    </row>
    <row r="1266" spans="164:187" ht="16.5" x14ac:dyDescent="0.2">
      <c r="FH1266" s="116">
        <v>1261</v>
      </c>
      <c r="FI1266" s="116">
        <f t="shared" si="584"/>
        <v>0</v>
      </c>
      <c r="FJ1266" s="116">
        <f t="shared" si="577"/>
        <v>16</v>
      </c>
      <c r="FK1266" s="116" t="str">
        <f t="shared" si="585"/>
        <v>烈风螳螂专属武器-魂珠-7 0级</v>
      </c>
      <c r="FL1266" s="116">
        <f t="shared" si="586"/>
        <v>7</v>
      </c>
      <c r="FM1266" s="116">
        <f t="shared" si="587"/>
        <v>0</v>
      </c>
      <c r="FN1266" s="116" t="str">
        <f t="shared" si="578"/>
        <v/>
      </c>
      <c r="FO1266" s="116" t="str">
        <f t="shared" si="579"/>
        <v/>
      </c>
      <c r="FP1266" s="116" t="str">
        <f t="shared" si="580"/>
        <v/>
      </c>
      <c r="FQ1266" s="116" t="str">
        <f t="shared" si="581"/>
        <v/>
      </c>
      <c r="FR1266" s="116" t="str">
        <f t="shared" si="582"/>
        <v/>
      </c>
      <c r="FS1266" s="116" t="str">
        <f t="shared" si="583"/>
        <v/>
      </c>
      <c r="FT1266" s="116" t="str">
        <f t="shared" si="588"/>
        <v/>
      </c>
      <c r="FU1266" s="116" t="str">
        <f t="shared" si="589"/>
        <v/>
      </c>
      <c r="FV1266" s="116" t="str">
        <f t="shared" si="590"/>
        <v/>
      </c>
      <c r="FW1266" s="116" t="str">
        <f t="shared" si="591"/>
        <v/>
      </c>
      <c r="FX1266" s="116" t="str">
        <f t="shared" si="592"/>
        <v/>
      </c>
      <c r="FY1266" s="116" t="str">
        <f t="shared" si="593"/>
        <v/>
      </c>
      <c r="FZ1266" s="116" t="str">
        <f t="shared" si="594"/>
        <v/>
      </c>
      <c r="GA1266" s="116" t="str">
        <f t="shared" si="595"/>
        <v/>
      </c>
      <c r="GB1266" s="116" t="str">
        <f t="shared" si="596"/>
        <v/>
      </c>
      <c r="GC1266" s="116" t="str">
        <f t="shared" si="597"/>
        <v/>
      </c>
      <c r="GD1266" s="116" t="str">
        <f t="shared" si="598"/>
        <v/>
      </c>
      <c r="GE1266" s="116" t="str">
        <f t="shared" si="599"/>
        <v/>
      </c>
    </row>
    <row r="1267" spans="164:187" ht="16.5" x14ac:dyDescent="0.2">
      <c r="FH1267" s="116">
        <v>1262</v>
      </c>
      <c r="FI1267" s="116">
        <f t="shared" si="584"/>
        <v>55</v>
      </c>
      <c r="FJ1267" s="116">
        <f t="shared" si="577"/>
        <v>16</v>
      </c>
      <c r="FK1267" s="116" t="str">
        <f t="shared" si="585"/>
        <v>烈风螳螂专属武器-魂珠-7 1级</v>
      </c>
      <c r="FL1267" s="116">
        <f t="shared" si="586"/>
        <v>7</v>
      </c>
      <c r="FM1267" s="116">
        <f t="shared" si="587"/>
        <v>1</v>
      </c>
      <c r="FN1267" s="116" t="str">
        <f t="shared" si="578"/>
        <v>金币</v>
      </c>
      <c r="FO1267" s="116">
        <f t="shared" si="579"/>
        <v>7000</v>
      </c>
      <c r="FP1267" s="116" t="str">
        <f t="shared" si="580"/>
        <v>专属强化石3</v>
      </c>
      <c r="FQ1267" s="116">
        <f t="shared" si="581"/>
        <v>6</v>
      </c>
      <c r="FR1267" s="116" t="str">
        <f t="shared" si="582"/>
        <v>专属强化石4</v>
      </c>
      <c r="FS1267" s="116">
        <f t="shared" si="583"/>
        <v>2</v>
      </c>
      <c r="FT1267" s="116">
        <f t="shared" si="588"/>
        <v>0.17</v>
      </c>
      <c r="FU1267" s="116">
        <f t="shared" si="589"/>
        <v>1</v>
      </c>
      <c r="FV1267" s="116">
        <f t="shared" si="590"/>
        <v>9</v>
      </c>
      <c r="FW1267" s="116">
        <f t="shared" si="591"/>
        <v>0</v>
      </c>
      <c r="FX1267" s="116">
        <f t="shared" si="592"/>
        <v>1</v>
      </c>
      <c r="FY1267" s="116">
        <f t="shared" si="593"/>
        <v>2</v>
      </c>
      <c r="FZ1267" s="116">
        <f t="shared" si="594"/>
        <v>8.6599999999999996E-2</v>
      </c>
      <c r="GA1267" s="116">
        <f t="shared" si="595"/>
        <v>1</v>
      </c>
      <c r="GB1267" s="116">
        <f t="shared" si="596"/>
        <v>4</v>
      </c>
      <c r="GC1267" s="116">
        <f t="shared" si="597"/>
        <v>0.3463</v>
      </c>
      <c r="GD1267" s="116">
        <f t="shared" si="598"/>
        <v>1</v>
      </c>
      <c r="GE1267" s="116">
        <f t="shared" si="599"/>
        <v>9</v>
      </c>
    </row>
    <row r="1268" spans="164:187" ht="16.5" x14ac:dyDescent="0.2">
      <c r="FH1268" s="116">
        <v>1263</v>
      </c>
      <c r="FI1268" s="116">
        <f t="shared" si="584"/>
        <v>56</v>
      </c>
      <c r="FJ1268" s="116">
        <f t="shared" si="577"/>
        <v>16</v>
      </c>
      <c r="FK1268" s="116" t="str">
        <f t="shared" si="585"/>
        <v>烈风螳螂专属武器-魂珠-7 2级</v>
      </c>
      <c r="FL1268" s="116">
        <f t="shared" si="586"/>
        <v>7</v>
      </c>
      <c r="FM1268" s="116">
        <f t="shared" si="587"/>
        <v>2</v>
      </c>
      <c r="FN1268" s="116" t="str">
        <f t="shared" si="578"/>
        <v>金币</v>
      </c>
      <c r="FO1268" s="116">
        <f t="shared" si="579"/>
        <v>8000</v>
      </c>
      <c r="FP1268" s="116" t="str">
        <f t="shared" si="580"/>
        <v>专属强化石3</v>
      </c>
      <c r="FQ1268" s="116">
        <f t="shared" si="581"/>
        <v>6</v>
      </c>
      <c r="FR1268" s="116" t="str">
        <f t="shared" si="582"/>
        <v>专属强化石4</v>
      </c>
      <c r="FS1268" s="116">
        <f t="shared" si="583"/>
        <v>2</v>
      </c>
      <c r="FT1268" s="116">
        <f t="shared" si="588"/>
        <v>0.09</v>
      </c>
      <c r="FU1268" s="116">
        <f t="shared" si="589"/>
        <v>1</v>
      </c>
      <c r="FV1268" s="116">
        <f t="shared" si="590"/>
        <v>17</v>
      </c>
      <c r="FW1268" s="116">
        <f t="shared" si="591"/>
        <v>0</v>
      </c>
      <c r="FX1268" s="116">
        <f t="shared" si="592"/>
        <v>1</v>
      </c>
      <c r="FY1268" s="116">
        <f t="shared" si="593"/>
        <v>4</v>
      </c>
      <c r="FZ1268" s="116">
        <f t="shared" si="594"/>
        <v>4.3299999999999998E-2</v>
      </c>
      <c r="GA1268" s="116">
        <f t="shared" si="595"/>
        <v>1</v>
      </c>
      <c r="GB1268" s="116">
        <f t="shared" si="596"/>
        <v>8</v>
      </c>
      <c r="GC1268" s="116">
        <f t="shared" si="597"/>
        <v>0.1731</v>
      </c>
      <c r="GD1268" s="116">
        <f t="shared" si="598"/>
        <v>1</v>
      </c>
      <c r="GE1268" s="116">
        <f t="shared" si="599"/>
        <v>17</v>
      </c>
    </row>
    <row r="1269" spans="164:187" ht="16.5" x14ac:dyDescent="0.2">
      <c r="FH1269" s="116">
        <v>1264</v>
      </c>
      <c r="FI1269" s="116">
        <f t="shared" si="584"/>
        <v>57</v>
      </c>
      <c r="FJ1269" s="116">
        <f t="shared" si="577"/>
        <v>16</v>
      </c>
      <c r="FK1269" s="116" t="str">
        <f t="shared" si="585"/>
        <v>烈风螳螂专属武器-魂珠-7 3级</v>
      </c>
      <c r="FL1269" s="116">
        <f t="shared" si="586"/>
        <v>7</v>
      </c>
      <c r="FM1269" s="116">
        <f t="shared" si="587"/>
        <v>3</v>
      </c>
      <c r="FN1269" s="116" t="str">
        <f t="shared" si="578"/>
        <v>金币</v>
      </c>
      <c r="FO1269" s="116">
        <f t="shared" si="579"/>
        <v>9000</v>
      </c>
      <c r="FP1269" s="116" t="str">
        <f t="shared" si="580"/>
        <v>专属强化石3</v>
      </c>
      <c r="FQ1269" s="116">
        <f t="shared" si="581"/>
        <v>8</v>
      </c>
      <c r="FR1269" s="116" t="str">
        <f t="shared" si="582"/>
        <v>专属强化石4</v>
      </c>
      <c r="FS1269" s="116">
        <f t="shared" si="583"/>
        <v>3</v>
      </c>
      <c r="FT1269" s="116">
        <f t="shared" si="588"/>
        <v>0.09</v>
      </c>
      <c r="FU1269" s="116">
        <f t="shared" si="589"/>
        <v>1</v>
      </c>
      <c r="FV1269" s="116">
        <f t="shared" si="590"/>
        <v>17</v>
      </c>
      <c r="FW1269" s="116">
        <f t="shared" si="591"/>
        <v>0</v>
      </c>
      <c r="FX1269" s="116">
        <f t="shared" si="592"/>
        <v>1</v>
      </c>
      <c r="FY1269" s="116">
        <f t="shared" si="593"/>
        <v>4</v>
      </c>
      <c r="FZ1269" s="116">
        <f t="shared" si="594"/>
        <v>4.3299999999999998E-2</v>
      </c>
      <c r="GA1269" s="116">
        <f t="shared" si="595"/>
        <v>1</v>
      </c>
      <c r="GB1269" s="116">
        <f t="shared" si="596"/>
        <v>8</v>
      </c>
      <c r="GC1269" s="116">
        <f t="shared" si="597"/>
        <v>0.1731</v>
      </c>
      <c r="GD1269" s="116">
        <f t="shared" si="598"/>
        <v>1</v>
      </c>
      <c r="GE1269" s="116">
        <f t="shared" si="599"/>
        <v>17</v>
      </c>
    </row>
    <row r="1270" spans="164:187" ht="16.5" x14ac:dyDescent="0.2">
      <c r="FH1270" s="116">
        <v>1265</v>
      </c>
      <c r="FI1270" s="116">
        <f t="shared" si="584"/>
        <v>58</v>
      </c>
      <c r="FJ1270" s="116">
        <f t="shared" si="577"/>
        <v>16</v>
      </c>
      <c r="FK1270" s="116" t="str">
        <f t="shared" si="585"/>
        <v>烈风螳螂专属武器-魂珠-7 4级</v>
      </c>
      <c r="FL1270" s="116">
        <f t="shared" si="586"/>
        <v>7</v>
      </c>
      <c r="FM1270" s="116">
        <f t="shared" si="587"/>
        <v>4</v>
      </c>
      <c r="FN1270" s="116" t="str">
        <f t="shared" si="578"/>
        <v>金币</v>
      </c>
      <c r="FO1270" s="116">
        <f t="shared" si="579"/>
        <v>10000</v>
      </c>
      <c r="FP1270" s="116" t="str">
        <f t="shared" si="580"/>
        <v>专属强化石3</v>
      </c>
      <c r="FQ1270" s="116">
        <f t="shared" si="581"/>
        <v>11</v>
      </c>
      <c r="FR1270" s="116" t="str">
        <f t="shared" si="582"/>
        <v>专属强化石4</v>
      </c>
      <c r="FS1270" s="116">
        <f t="shared" si="583"/>
        <v>4</v>
      </c>
      <c r="FT1270" s="116">
        <f t="shared" si="588"/>
        <v>7.0000000000000007E-2</v>
      </c>
      <c r="FU1270" s="116">
        <f t="shared" si="589"/>
        <v>1</v>
      </c>
      <c r="FV1270" s="116">
        <f t="shared" si="590"/>
        <v>22</v>
      </c>
      <c r="FW1270" s="116">
        <f t="shared" si="591"/>
        <v>0</v>
      </c>
      <c r="FX1270" s="116">
        <f t="shared" si="592"/>
        <v>1</v>
      </c>
      <c r="FY1270" s="116">
        <f t="shared" si="593"/>
        <v>5</v>
      </c>
      <c r="FZ1270" s="116">
        <f t="shared" si="594"/>
        <v>3.4599999999999999E-2</v>
      </c>
      <c r="GA1270" s="116">
        <f t="shared" si="595"/>
        <v>1</v>
      </c>
      <c r="GB1270" s="116">
        <f t="shared" si="596"/>
        <v>10</v>
      </c>
      <c r="GC1270" s="116">
        <f t="shared" si="597"/>
        <v>0.13850000000000001</v>
      </c>
      <c r="GD1270" s="116">
        <f t="shared" si="598"/>
        <v>1</v>
      </c>
      <c r="GE1270" s="116">
        <f t="shared" si="599"/>
        <v>22</v>
      </c>
    </row>
    <row r="1271" spans="164:187" ht="16.5" x14ac:dyDescent="0.2">
      <c r="FH1271" s="116">
        <v>1266</v>
      </c>
      <c r="FI1271" s="116">
        <f t="shared" si="584"/>
        <v>59</v>
      </c>
      <c r="FJ1271" s="116">
        <f t="shared" si="577"/>
        <v>16</v>
      </c>
      <c r="FK1271" s="116" t="str">
        <f t="shared" si="585"/>
        <v>烈风螳螂专属武器-魂珠-7 5级</v>
      </c>
      <c r="FL1271" s="116">
        <f t="shared" si="586"/>
        <v>7</v>
      </c>
      <c r="FM1271" s="116">
        <f t="shared" si="587"/>
        <v>5</v>
      </c>
      <c r="FN1271" s="116" t="str">
        <f t="shared" si="578"/>
        <v>金币</v>
      </c>
      <c r="FO1271" s="116">
        <f t="shared" si="579"/>
        <v>11000</v>
      </c>
      <c r="FP1271" s="116" t="str">
        <f t="shared" si="580"/>
        <v>专属强化石3</v>
      </c>
      <c r="FQ1271" s="116">
        <f t="shared" si="581"/>
        <v>11</v>
      </c>
      <c r="FR1271" s="116" t="str">
        <f t="shared" si="582"/>
        <v>专属强化石4</v>
      </c>
      <c r="FS1271" s="116">
        <f t="shared" si="583"/>
        <v>4</v>
      </c>
      <c r="FT1271" s="116">
        <f t="shared" si="588"/>
        <v>0.04</v>
      </c>
      <c r="FU1271" s="116">
        <f t="shared" si="589"/>
        <v>1</v>
      </c>
      <c r="FV1271" s="116">
        <f t="shared" si="590"/>
        <v>35</v>
      </c>
      <c r="FW1271" s="116">
        <f t="shared" si="591"/>
        <v>0</v>
      </c>
      <c r="FX1271" s="116">
        <f t="shared" si="592"/>
        <v>1</v>
      </c>
      <c r="FY1271" s="116">
        <f t="shared" si="593"/>
        <v>8</v>
      </c>
      <c r="FZ1271" s="116">
        <f t="shared" si="594"/>
        <v>2.1600000000000001E-2</v>
      </c>
      <c r="GA1271" s="116">
        <f t="shared" si="595"/>
        <v>1</v>
      </c>
      <c r="GB1271" s="116">
        <f t="shared" si="596"/>
        <v>16</v>
      </c>
      <c r="GC1271" s="116">
        <f t="shared" si="597"/>
        <v>8.6599999999999996E-2</v>
      </c>
      <c r="GD1271" s="116">
        <f t="shared" si="598"/>
        <v>1</v>
      </c>
      <c r="GE1271" s="116">
        <f t="shared" si="599"/>
        <v>35</v>
      </c>
    </row>
    <row r="1272" spans="164:187" ht="16.5" x14ac:dyDescent="0.2">
      <c r="FH1272" s="116">
        <v>1267</v>
      </c>
      <c r="FI1272" s="116">
        <f t="shared" si="584"/>
        <v>60</v>
      </c>
      <c r="FJ1272" s="116">
        <f t="shared" si="577"/>
        <v>16</v>
      </c>
      <c r="FK1272" s="116" t="str">
        <f t="shared" si="585"/>
        <v>烈风螳螂专属武器-魂珠-7 6级</v>
      </c>
      <c r="FL1272" s="116">
        <f t="shared" si="586"/>
        <v>7</v>
      </c>
      <c r="FM1272" s="116">
        <f t="shared" si="587"/>
        <v>6</v>
      </c>
      <c r="FN1272" s="116" t="str">
        <f t="shared" si="578"/>
        <v>金币</v>
      </c>
      <c r="FO1272" s="116">
        <f t="shared" si="579"/>
        <v>12000</v>
      </c>
      <c r="FP1272" s="116" t="str">
        <f t="shared" si="580"/>
        <v>专属强化石3</v>
      </c>
      <c r="FQ1272" s="116">
        <f t="shared" si="581"/>
        <v>14</v>
      </c>
      <c r="FR1272" s="116" t="str">
        <f t="shared" si="582"/>
        <v>专属强化石4</v>
      </c>
      <c r="FS1272" s="116">
        <f t="shared" si="583"/>
        <v>5</v>
      </c>
      <c r="FT1272" s="116">
        <f t="shared" si="588"/>
        <v>0.03</v>
      </c>
      <c r="FU1272" s="116">
        <f t="shared" si="589"/>
        <v>1</v>
      </c>
      <c r="FV1272" s="116">
        <f t="shared" si="590"/>
        <v>45</v>
      </c>
      <c r="FW1272" s="116">
        <f t="shared" si="591"/>
        <v>0</v>
      </c>
      <c r="FX1272" s="116">
        <f t="shared" si="592"/>
        <v>1</v>
      </c>
      <c r="FY1272" s="116">
        <f t="shared" si="593"/>
        <v>11</v>
      </c>
      <c r="FZ1272" s="116">
        <f t="shared" si="594"/>
        <v>1.66E-2</v>
      </c>
      <c r="GA1272" s="116">
        <f t="shared" si="595"/>
        <v>1</v>
      </c>
      <c r="GB1272" s="116">
        <f t="shared" si="596"/>
        <v>21</v>
      </c>
      <c r="GC1272" s="116">
        <f t="shared" si="597"/>
        <v>6.6600000000000006E-2</v>
      </c>
      <c r="GD1272" s="116">
        <f t="shared" si="598"/>
        <v>1</v>
      </c>
      <c r="GE1272" s="116">
        <f t="shared" si="599"/>
        <v>45</v>
      </c>
    </row>
    <row r="1273" spans="164:187" ht="16.5" x14ac:dyDescent="0.2">
      <c r="FH1273" s="116">
        <v>1268</v>
      </c>
      <c r="FI1273" s="116">
        <f t="shared" si="584"/>
        <v>61</v>
      </c>
      <c r="FJ1273" s="116">
        <f t="shared" si="577"/>
        <v>16</v>
      </c>
      <c r="FK1273" s="116" t="str">
        <f t="shared" si="585"/>
        <v>烈风螳螂专属武器-魂珠-7 7级</v>
      </c>
      <c r="FL1273" s="116">
        <f t="shared" si="586"/>
        <v>7</v>
      </c>
      <c r="FM1273" s="116">
        <f t="shared" si="587"/>
        <v>7</v>
      </c>
      <c r="FN1273" s="116" t="str">
        <f t="shared" si="578"/>
        <v>金币</v>
      </c>
      <c r="FO1273" s="116">
        <f t="shared" si="579"/>
        <v>13000</v>
      </c>
      <c r="FP1273" s="116" t="str">
        <f t="shared" si="580"/>
        <v>专属强化石3</v>
      </c>
      <c r="FQ1273" s="116">
        <f t="shared" si="581"/>
        <v>20</v>
      </c>
      <c r="FR1273" s="116" t="str">
        <f t="shared" si="582"/>
        <v>专属强化石4</v>
      </c>
      <c r="FS1273" s="116">
        <f t="shared" si="583"/>
        <v>7</v>
      </c>
      <c r="FT1273" s="116">
        <f t="shared" si="588"/>
        <v>0.03</v>
      </c>
      <c r="FU1273" s="116">
        <f t="shared" si="589"/>
        <v>1</v>
      </c>
      <c r="FV1273" s="116">
        <f t="shared" si="590"/>
        <v>52</v>
      </c>
      <c r="FW1273" s="116">
        <f t="shared" si="591"/>
        <v>0</v>
      </c>
      <c r="FX1273" s="116">
        <f t="shared" si="592"/>
        <v>1</v>
      </c>
      <c r="FY1273" s="116">
        <f t="shared" si="593"/>
        <v>12</v>
      </c>
      <c r="FZ1273" s="116">
        <f t="shared" si="594"/>
        <v>1.44E-2</v>
      </c>
      <c r="GA1273" s="116">
        <f t="shared" si="595"/>
        <v>1</v>
      </c>
      <c r="GB1273" s="116">
        <f t="shared" si="596"/>
        <v>24</v>
      </c>
      <c r="GC1273" s="116">
        <f t="shared" si="597"/>
        <v>5.7700000000000001E-2</v>
      </c>
      <c r="GD1273" s="116">
        <f t="shared" si="598"/>
        <v>1</v>
      </c>
      <c r="GE1273" s="116">
        <f t="shared" si="599"/>
        <v>52</v>
      </c>
    </row>
    <row r="1274" spans="164:187" ht="16.5" x14ac:dyDescent="0.2">
      <c r="FH1274" s="116">
        <v>1269</v>
      </c>
      <c r="FI1274" s="116">
        <f t="shared" si="584"/>
        <v>62</v>
      </c>
      <c r="FJ1274" s="116">
        <f t="shared" si="577"/>
        <v>16</v>
      </c>
      <c r="FK1274" s="116" t="str">
        <f t="shared" si="585"/>
        <v>烈风螳螂专属武器-魂珠-7 8级</v>
      </c>
      <c r="FL1274" s="116">
        <f t="shared" si="586"/>
        <v>7</v>
      </c>
      <c r="FM1274" s="116">
        <f t="shared" si="587"/>
        <v>8</v>
      </c>
      <c r="FN1274" s="116" t="str">
        <f t="shared" si="578"/>
        <v>金币</v>
      </c>
      <c r="FO1274" s="116">
        <f t="shared" si="579"/>
        <v>14000</v>
      </c>
      <c r="FP1274" s="116" t="str">
        <f t="shared" si="580"/>
        <v>专属强化石3</v>
      </c>
      <c r="FQ1274" s="116">
        <f t="shared" si="581"/>
        <v>23</v>
      </c>
      <c r="FR1274" s="116" t="str">
        <f t="shared" si="582"/>
        <v>专属强化石4</v>
      </c>
      <c r="FS1274" s="116">
        <f t="shared" si="583"/>
        <v>8</v>
      </c>
      <c r="FT1274" s="116">
        <f t="shared" si="588"/>
        <v>0.02</v>
      </c>
      <c r="FU1274" s="116">
        <f t="shared" si="589"/>
        <v>1</v>
      </c>
      <c r="FV1274" s="116">
        <f t="shared" si="590"/>
        <v>74</v>
      </c>
      <c r="FW1274" s="116">
        <f t="shared" si="591"/>
        <v>0</v>
      </c>
      <c r="FX1274" s="116">
        <f t="shared" si="592"/>
        <v>1</v>
      </c>
      <c r="FY1274" s="116">
        <f t="shared" si="593"/>
        <v>17</v>
      </c>
      <c r="FZ1274" s="116">
        <f t="shared" si="594"/>
        <v>1.0200000000000001E-2</v>
      </c>
      <c r="GA1274" s="116">
        <f t="shared" si="595"/>
        <v>1</v>
      </c>
      <c r="GB1274" s="116">
        <f t="shared" si="596"/>
        <v>34</v>
      </c>
      <c r="GC1274" s="116">
        <f t="shared" si="597"/>
        <v>4.07E-2</v>
      </c>
      <c r="GD1274" s="116">
        <f t="shared" si="598"/>
        <v>1</v>
      </c>
      <c r="GE1274" s="116">
        <f t="shared" si="599"/>
        <v>74</v>
      </c>
    </row>
    <row r="1275" spans="164:187" ht="16.5" x14ac:dyDescent="0.2">
      <c r="FH1275" s="116">
        <v>1270</v>
      </c>
      <c r="FI1275" s="116">
        <f t="shared" si="584"/>
        <v>63</v>
      </c>
      <c r="FJ1275" s="116">
        <f t="shared" si="577"/>
        <v>16</v>
      </c>
      <c r="FK1275" s="116" t="str">
        <f t="shared" si="585"/>
        <v>烈风螳螂专属武器-魂珠-7 9级</v>
      </c>
      <c r="FL1275" s="116">
        <f t="shared" si="586"/>
        <v>7</v>
      </c>
      <c r="FM1275" s="116">
        <f t="shared" si="587"/>
        <v>9</v>
      </c>
      <c r="FN1275" s="116" t="str">
        <f t="shared" si="578"/>
        <v>金币</v>
      </c>
      <c r="FO1275" s="116">
        <f t="shared" si="579"/>
        <v>15000</v>
      </c>
      <c r="FP1275" s="116" t="str">
        <f t="shared" si="580"/>
        <v>专属强化石3</v>
      </c>
      <c r="FQ1275" s="116">
        <f t="shared" si="581"/>
        <v>28</v>
      </c>
      <c r="FR1275" s="116" t="str">
        <f t="shared" si="582"/>
        <v>专属强化石4</v>
      </c>
      <c r="FS1275" s="116">
        <f t="shared" si="583"/>
        <v>10</v>
      </c>
      <c r="FT1275" s="116">
        <f t="shared" si="588"/>
        <v>0.02</v>
      </c>
      <c r="FU1275" s="116">
        <f t="shared" si="589"/>
        <v>1</v>
      </c>
      <c r="FV1275" s="116">
        <f t="shared" si="590"/>
        <v>95</v>
      </c>
      <c r="FW1275" s="116">
        <f t="shared" si="591"/>
        <v>0</v>
      </c>
      <c r="FX1275" s="116">
        <f t="shared" si="592"/>
        <v>1</v>
      </c>
      <c r="FY1275" s="116">
        <f t="shared" si="593"/>
        <v>22</v>
      </c>
      <c r="FZ1275" s="116">
        <f t="shared" si="594"/>
        <v>7.9000000000000008E-3</v>
      </c>
      <c r="GA1275" s="116">
        <f t="shared" si="595"/>
        <v>1</v>
      </c>
      <c r="GB1275" s="116">
        <f t="shared" si="596"/>
        <v>44</v>
      </c>
      <c r="GC1275" s="116">
        <f t="shared" si="597"/>
        <v>3.15E-2</v>
      </c>
      <c r="GD1275" s="116">
        <f t="shared" si="598"/>
        <v>1</v>
      </c>
      <c r="GE1275" s="116">
        <f t="shared" si="599"/>
        <v>95</v>
      </c>
    </row>
    <row r="1276" spans="164:187" ht="16.5" x14ac:dyDescent="0.2">
      <c r="FH1276" s="116">
        <v>1271</v>
      </c>
      <c r="FI1276" s="116">
        <f t="shared" si="584"/>
        <v>0</v>
      </c>
      <c r="FJ1276" s="116">
        <f t="shared" si="577"/>
        <v>16</v>
      </c>
      <c r="FK1276" s="116" t="str">
        <f t="shared" si="585"/>
        <v>烈风螳螂专属武器-魂珠-8 0级</v>
      </c>
      <c r="FL1276" s="116">
        <f t="shared" si="586"/>
        <v>8</v>
      </c>
      <c r="FM1276" s="116">
        <f t="shared" si="587"/>
        <v>0</v>
      </c>
      <c r="FN1276" s="116" t="str">
        <f t="shared" si="578"/>
        <v/>
      </c>
      <c r="FO1276" s="116" t="str">
        <f t="shared" si="579"/>
        <v/>
      </c>
      <c r="FP1276" s="116" t="str">
        <f t="shared" si="580"/>
        <v/>
      </c>
      <c r="FQ1276" s="116" t="str">
        <f t="shared" si="581"/>
        <v/>
      </c>
      <c r="FR1276" s="116" t="str">
        <f t="shared" si="582"/>
        <v/>
      </c>
      <c r="FS1276" s="116" t="str">
        <f t="shared" si="583"/>
        <v/>
      </c>
      <c r="FT1276" s="116" t="str">
        <f t="shared" si="588"/>
        <v/>
      </c>
      <c r="FU1276" s="116" t="str">
        <f t="shared" si="589"/>
        <v/>
      </c>
      <c r="FV1276" s="116" t="str">
        <f t="shared" si="590"/>
        <v/>
      </c>
      <c r="FW1276" s="116" t="str">
        <f t="shared" si="591"/>
        <v/>
      </c>
      <c r="FX1276" s="116" t="str">
        <f t="shared" si="592"/>
        <v/>
      </c>
      <c r="FY1276" s="116" t="str">
        <f t="shared" si="593"/>
        <v/>
      </c>
      <c r="FZ1276" s="116" t="str">
        <f t="shared" si="594"/>
        <v/>
      </c>
      <c r="GA1276" s="116" t="str">
        <f t="shared" si="595"/>
        <v/>
      </c>
      <c r="GB1276" s="116" t="str">
        <f t="shared" si="596"/>
        <v/>
      </c>
      <c r="GC1276" s="116" t="str">
        <f t="shared" si="597"/>
        <v/>
      </c>
      <c r="GD1276" s="116" t="str">
        <f t="shared" si="598"/>
        <v/>
      </c>
      <c r="GE1276" s="116" t="str">
        <f t="shared" si="599"/>
        <v/>
      </c>
    </row>
    <row r="1277" spans="164:187" ht="16.5" x14ac:dyDescent="0.2">
      <c r="FH1277" s="116">
        <v>1272</v>
      </c>
      <c r="FI1277" s="116">
        <f t="shared" si="584"/>
        <v>64</v>
      </c>
      <c r="FJ1277" s="116">
        <f t="shared" si="577"/>
        <v>16</v>
      </c>
      <c r="FK1277" s="116" t="str">
        <f t="shared" si="585"/>
        <v>烈风螳螂专属武器-魂珠-8 1级</v>
      </c>
      <c r="FL1277" s="116">
        <f t="shared" si="586"/>
        <v>8</v>
      </c>
      <c r="FM1277" s="116">
        <f t="shared" si="587"/>
        <v>1</v>
      </c>
      <c r="FN1277" s="116" t="str">
        <f t="shared" si="578"/>
        <v>金币</v>
      </c>
      <c r="FO1277" s="116">
        <f t="shared" si="579"/>
        <v>8000</v>
      </c>
      <c r="FP1277" s="116" t="str">
        <f t="shared" si="580"/>
        <v>专属强化石4</v>
      </c>
      <c r="FQ1277" s="116">
        <f t="shared" si="581"/>
        <v>5</v>
      </c>
      <c r="FR1277" s="116" t="str">
        <f t="shared" si="582"/>
        <v/>
      </c>
      <c r="FS1277" s="116" t="str">
        <f t="shared" si="583"/>
        <v/>
      </c>
      <c r="FT1277" s="116">
        <f t="shared" si="588"/>
        <v>0.1</v>
      </c>
      <c r="FU1277" s="116">
        <f t="shared" si="589"/>
        <v>1</v>
      </c>
      <c r="FV1277" s="116">
        <f t="shared" si="590"/>
        <v>15</v>
      </c>
      <c r="FW1277" s="116">
        <f t="shared" si="591"/>
        <v>0</v>
      </c>
      <c r="FX1277" s="116">
        <f t="shared" si="592"/>
        <v>1</v>
      </c>
      <c r="FY1277" s="116">
        <f t="shared" si="593"/>
        <v>4</v>
      </c>
      <c r="FZ1277" s="116">
        <f t="shared" si="594"/>
        <v>4.9200000000000001E-2</v>
      </c>
      <c r="GA1277" s="116">
        <f t="shared" si="595"/>
        <v>1</v>
      </c>
      <c r="GB1277" s="116">
        <f t="shared" si="596"/>
        <v>7</v>
      </c>
      <c r="GC1277" s="116">
        <f t="shared" si="597"/>
        <v>0.1968</v>
      </c>
      <c r="GD1277" s="116">
        <f t="shared" si="598"/>
        <v>1</v>
      </c>
      <c r="GE1277" s="116">
        <f t="shared" si="599"/>
        <v>15</v>
      </c>
    </row>
    <row r="1278" spans="164:187" ht="16.5" x14ac:dyDescent="0.2">
      <c r="FH1278" s="116">
        <v>1273</v>
      </c>
      <c r="FI1278" s="116">
        <f t="shared" si="584"/>
        <v>65</v>
      </c>
      <c r="FJ1278" s="116">
        <f t="shared" si="577"/>
        <v>16</v>
      </c>
      <c r="FK1278" s="116" t="str">
        <f t="shared" si="585"/>
        <v>烈风螳螂专属武器-魂珠-8 2级</v>
      </c>
      <c r="FL1278" s="116">
        <f t="shared" si="586"/>
        <v>8</v>
      </c>
      <c r="FM1278" s="116">
        <f t="shared" si="587"/>
        <v>2</v>
      </c>
      <c r="FN1278" s="116" t="str">
        <f t="shared" si="578"/>
        <v>金币</v>
      </c>
      <c r="FO1278" s="116">
        <f t="shared" si="579"/>
        <v>9000</v>
      </c>
      <c r="FP1278" s="116" t="str">
        <f t="shared" si="580"/>
        <v>专属强化石4</v>
      </c>
      <c r="FQ1278" s="116">
        <f t="shared" si="581"/>
        <v>8</v>
      </c>
      <c r="FR1278" s="116" t="str">
        <f t="shared" si="582"/>
        <v/>
      </c>
      <c r="FS1278" s="116" t="str">
        <f t="shared" si="583"/>
        <v/>
      </c>
      <c r="FT1278" s="116">
        <f t="shared" si="588"/>
        <v>0.08</v>
      </c>
      <c r="FU1278" s="116">
        <f t="shared" si="589"/>
        <v>1</v>
      </c>
      <c r="FV1278" s="116">
        <f t="shared" si="590"/>
        <v>19</v>
      </c>
      <c r="FW1278" s="116">
        <f t="shared" si="591"/>
        <v>0</v>
      </c>
      <c r="FX1278" s="116">
        <f t="shared" si="592"/>
        <v>1</v>
      </c>
      <c r="FY1278" s="116">
        <f t="shared" si="593"/>
        <v>4</v>
      </c>
      <c r="FZ1278" s="116">
        <f t="shared" si="594"/>
        <v>3.9399999999999998E-2</v>
      </c>
      <c r="GA1278" s="116">
        <f t="shared" si="595"/>
        <v>1</v>
      </c>
      <c r="GB1278" s="116">
        <f t="shared" si="596"/>
        <v>9</v>
      </c>
      <c r="GC1278" s="116">
        <f t="shared" si="597"/>
        <v>0.15740000000000001</v>
      </c>
      <c r="GD1278" s="116">
        <f t="shared" si="598"/>
        <v>1</v>
      </c>
      <c r="GE1278" s="116">
        <f t="shared" si="599"/>
        <v>19</v>
      </c>
    </row>
    <row r="1279" spans="164:187" ht="16.5" x14ac:dyDescent="0.2">
      <c r="FH1279" s="116">
        <v>1274</v>
      </c>
      <c r="FI1279" s="116">
        <f t="shared" si="584"/>
        <v>66</v>
      </c>
      <c r="FJ1279" s="116">
        <f t="shared" si="577"/>
        <v>16</v>
      </c>
      <c r="FK1279" s="116" t="str">
        <f t="shared" si="585"/>
        <v>烈风螳螂专属武器-魂珠-8 3级</v>
      </c>
      <c r="FL1279" s="116">
        <f t="shared" si="586"/>
        <v>8</v>
      </c>
      <c r="FM1279" s="116">
        <f t="shared" si="587"/>
        <v>3</v>
      </c>
      <c r="FN1279" s="116" t="str">
        <f t="shared" si="578"/>
        <v>金币</v>
      </c>
      <c r="FO1279" s="116">
        <f t="shared" si="579"/>
        <v>10000</v>
      </c>
      <c r="FP1279" s="116" t="str">
        <f t="shared" si="580"/>
        <v>专属强化石4</v>
      </c>
      <c r="FQ1279" s="116">
        <f t="shared" si="581"/>
        <v>10</v>
      </c>
      <c r="FR1279" s="116" t="str">
        <f t="shared" si="582"/>
        <v/>
      </c>
      <c r="FS1279" s="116" t="str">
        <f t="shared" si="583"/>
        <v/>
      </c>
      <c r="FT1279" s="116">
        <f t="shared" si="588"/>
        <v>7.0000000000000007E-2</v>
      </c>
      <c r="FU1279" s="116">
        <f t="shared" si="589"/>
        <v>1</v>
      </c>
      <c r="FV1279" s="116">
        <f t="shared" si="590"/>
        <v>23</v>
      </c>
      <c r="FW1279" s="116">
        <f t="shared" si="591"/>
        <v>0</v>
      </c>
      <c r="FX1279" s="116">
        <f t="shared" si="592"/>
        <v>1</v>
      </c>
      <c r="FY1279" s="116">
        <f t="shared" si="593"/>
        <v>5</v>
      </c>
      <c r="FZ1279" s="116">
        <f t="shared" si="594"/>
        <v>3.2800000000000003E-2</v>
      </c>
      <c r="GA1279" s="116">
        <f t="shared" si="595"/>
        <v>1</v>
      </c>
      <c r="GB1279" s="116">
        <f t="shared" si="596"/>
        <v>11</v>
      </c>
      <c r="GC1279" s="116">
        <f t="shared" si="597"/>
        <v>0.13120000000000001</v>
      </c>
      <c r="GD1279" s="116">
        <f t="shared" si="598"/>
        <v>1</v>
      </c>
      <c r="GE1279" s="116">
        <f t="shared" si="599"/>
        <v>23</v>
      </c>
    </row>
    <row r="1280" spans="164:187" ht="16.5" x14ac:dyDescent="0.2">
      <c r="FH1280" s="116">
        <v>1275</v>
      </c>
      <c r="FI1280" s="116">
        <f t="shared" si="584"/>
        <v>67</v>
      </c>
      <c r="FJ1280" s="116">
        <f t="shared" si="577"/>
        <v>16</v>
      </c>
      <c r="FK1280" s="116" t="str">
        <f t="shared" si="585"/>
        <v>烈风螳螂专属武器-魂珠-8 4级</v>
      </c>
      <c r="FL1280" s="116">
        <f t="shared" si="586"/>
        <v>8</v>
      </c>
      <c r="FM1280" s="116">
        <f t="shared" si="587"/>
        <v>4</v>
      </c>
      <c r="FN1280" s="116" t="str">
        <f t="shared" si="578"/>
        <v>金币</v>
      </c>
      <c r="FO1280" s="116">
        <f t="shared" si="579"/>
        <v>11000</v>
      </c>
      <c r="FP1280" s="116" t="str">
        <f t="shared" si="580"/>
        <v>专属强化石4</v>
      </c>
      <c r="FQ1280" s="116">
        <f t="shared" si="581"/>
        <v>12</v>
      </c>
      <c r="FR1280" s="116" t="str">
        <f t="shared" si="582"/>
        <v/>
      </c>
      <c r="FS1280" s="116" t="str">
        <f t="shared" si="583"/>
        <v/>
      </c>
      <c r="FT1280" s="116">
        <f t="shared" si="588"/>
        <v>0.05</v>
      </c>
      <c r="FU1280" s="116">
        <f t="shared" si="589"/>
        <v>1</v>
      </c>
      <c r="FV1280" s="116">
        <f t="shared" si="590"/>
        <v>32</v>
      </c>
      <c r="FW1280" s="116">
        <f t="shared" si="591"/>
        <v>0</v>
      </c>
      <c r="FX1280" s="116">
        <f t="shared" si="592"/>
        <v>1</v>
      </c>
      <c r="FY1280" s="116">
        <f t="shared" si="593"/>
        <v>7</v>
      </c>
      <c r="FZ1280" s="116">
        <f t="shared" si="594"/>
        <v>2.3599999999999999E-2</v>
      </c>
      <c r="GA1280" s="116">
        <f t="shared" si="595"/>
        <v>1</v>
      </c>
      <c r="GB1280" s="116">
        <f t="shared" si="596"/>
        <v>15</v>
      </c>
      <c r="GC1280" s="116">
        <f t="shared" si="597"/>
        <v>9.4399999999999998E-2</v>
      </c>
      <c r="GD1280" s="116">
        <f t="shared" si="598"/>
        <v>1</v>
      </c>
      <c r="GE1280" s="116">
        <f t="shared" si="599"/>
        <v>32</v>
      </c>
    </row>
    <row r="1281" spans="164:187" ht="16.5" x14ac:dyDescent="0.2">
      <c r="FH1281" s="116">
        <v>1276</v>
      </c>
      <c r="FI1281" s="116">
        <f t="shared" si="584"/>
        <v>68</v>
      </c>
      <c r="FJ1281" s="116">
        <f t="shared" si="577"/>
        <v>16</v>
      </c>
      <c r="FK1281" s="116" t="str">
        <f t="shared" si="585"/>
        <v>烈风螳螂专属武器-魂珠-8 5级</v>
      </c>
      <c r="FL1281" s="116">
        <f t="shared" si="586"/>
        <v>8</v>
      </c>
      <c r="FM1281" s="116">
        <f t="shared" si="587"/>
        <v>5</v>
      </c>
      <c r="FN1281" s="116" t="str">
        <f t="shared" si="578"/>
        <v>金币</v>
      </c>
      <c r="FO1281" s="116">
        <f t="shared" si="579"/>
        <v>12000</v>
      </c>
      <c r="FP1281" s="116" t="str">
        <f t="shared" si="580"/>
        <v>专属强化石4</v>
      </c>
      <c r="FQ1281" s="116">
        <f t="shared" si="581"/>
        <v>15</v>
      </c>
      <c r="FR1281" s="116" t="str">
        <f t="shared" si="582"/>
        <v/>
      </c>
      <c r="FS1281" s="116" t="str">
        <f t="shared" si="583"/>
        <v/>
      </c>
      <c r="FT1281" s="116">
        <f t="shared" si="588"/>
        <v>0.04</v>
      </c>
      <c r="FU1281" s="116">
        <f t="shared" si="589"/>
        <v>1</v>
      </c>
      <c r="FV1281" s="116">
        <f t="shared" si="590"/>
        <v>41</v>
      </c>
      <c r="FW1281" s="116">
        <f t="shared" si="591"/>
        <v>0</v>
      </c>
      <c r="FX1281" s="116">
        <f t="shared" si="592"/>
        <v>1</v>
      </c>
      <c r="FY1281" s="116">
        <f t="shared" si="593"/>
        <v>9</v>
      </c>
      <c r="FZ1281" s="116">
        <f t="shared" si="594"/>
        <v>1.84E-2</v>
      </c>
      <c r="GA1281" s="116">
        <f t="shared" si="595"/>
        <v>1</v>
      </c>
      <c r="GB1281" s="116">
        <f t="shared" si="596"/>
        <v>19</v>
      </c>
      <c r="GC1281" s="116">
        <f t="shared" si="597"/>
        <v>7.3800000000000004E-2</v>
      </c>
      <c r="GD1281" s="116">
        <f t="shared" si="598"/>
        <v>1</v>
      </c>
      <c r="GE1281" s="116">
        <f t="shared" si="599"/>
        <v>41</v>
      </c>
    </row>
    <row r="1282" spans="164:187" ht="16.5" x14ac:dyDescent="0.2">
      <c r="FH1282" s="116">
        <v>1277</v>
      </c>
      <c r="FI1282" s="116">
        <f t="shared" si="584"/>
        <v>69</v>
      </c>
      <c r="FJ1282" s="116">
        <f t="shared" si="577"/>
        <v>16</v>
      </c>
      <c r="FK1282" s="116" t="str">
        <f t="shared" si="585"/>
        <v>烈风螳螂专属武器-魂珠-8 6级</v>
      </c>
      <c r="FL1282" s="116">
        <f t="shared" si="586"/>
        <v>8</v>
      </c>
      <c r="FM1282" s="116">
        <f t="shared" si="587"/>
        <v>6</v>
      </c>
      <c r="FN1282" s="116" t="str">
        <f t="shared" si="578"/>
        <v>金币</v>
      </c>
      <c r="FO1282" s="116">
        <f t="shared" si="579"/>
        <v>13000</v>
      </c>
      <c r="FP1282" s="116" t="str">
        <f t="shared" si="580"/>
        <v>专属强化石4</v>
      </c>
      <c r="FQ1282" s="116">
        <f t="shared" si="581"/>
        <v>18</v>
      </c>
      <c r="FR1282" s="116" t="str">
        <f t="shared" si="582"/>
        <v/>
      </c>
      <c r="FS1282" s="116" t="str">
        <f t="shared" si="583"/>
        <v/>
      </c>
      <c r="FT1282" s="116">
        <f t="shared" si="588"/>
        <v>0.03</v>
      </c>
      <c r="FU1282" s="116">
        <f t="shared" si="589"/>
        <v>1</v>
      </c>
      <c r="FV1282" s="116">
        <f t="shared" si="590"/>
        <v>55</v>
      </c>
      <c r="FW1282" s="116">
        <f t="shared" si="591"/>
        <v>0</v>
      </c>
      <c r="FX1282" s="116">
        <f t="shared" si="592"/>
        <v>1</v>
      </c>
      <c r="FY1282" s="116">
        <f t="shared" si="593"/>
        <v>13</v>
      </c>
      <c r="FZ1282" s="116">
        <f t="shared" si="594"/>
        <v>1.3599999999999999E-2</v>
      </c>
      <c r="GA1282" s="116">
        <f t="shared" si="595"/>
        <v>1</v>
      </c>
      <c r="GB1282" s="116">
        <f t="shared" si="596"/>
        <v>26</v>
      </c>
      <c r="GC1282" s="116">
        <f t="shared" si="597"/>
        <v>5.45E-2</v>
      </c>
      <c r="GD1282" s="116">
        <f t="shared" si="598"/>
        <v>1</v>
      </c>
      <c r="GE1282" s="116">
        <f t="shared" si="599"/>
        <v>55</v>
      </c>
    </row>
    <row r="1283" spans="164:187" ht="16.5" x14ac:dyDescent="0.2">
      <c r="FH1283" s="116">
        <v>1278</v>
      </c>
      <c r="FI1283" s="116">
        <f t="shared" si="584"/>
        <v>70</v>
      </c>
      <c r="FJ1283" s="116">
        <f t="shared" si="577"/>
        <v>16</v>
      </c>
      <c r="FK1283" s="116" t="str">
        <f t="shared" si="585"/>
        <v>烈风螳螂专属武器-魂珠-8 7级</v>
      </c>
      <c r="FL1283" s="116">
        <f t="shared" si="586"/>
        <v>8</v>
      </c>
      <c r="FM1283" s="116">
        <f t="shared" si="587"/>
        <v>7</v>
      </c>
      <c r="FN1283" s="116" t="str">
        <f t="shared" si="578"/>
        <v>金币</v>
      </c>
      <c r="FO1283" s="116">
        <f t="shared" si="579"/>
        <v>14000</v>
      </c>
      <c r="FP1283" s="116" t="str">
        <f t="shared" si="580"/>
        <v>专属强化石4</v>
      </c>
      <c r="FQ1283" s="116">
        <f t="shared" si="581"/>
        <v>25</v>
      </c>
      <c r="FR1283" s="116" t="str">
        <f t="shared" si="582"/>
        <v/>
      </c>
      <c r="FS1283" s="116" t="str">
        <f t="shared" si="583"/>
        <v/>
      </c>
      <c r="FT1283" s="116">
        <f t="shared" si="588"/>
        <v>0.02</v>
      </c>
      <c r="FU1283" s="116">
        <f t="shared" si="589"/>
        <v>1</v>
      </c>
      <c r="FV1283" s="116">
        <f t="shared" si="590"/>
        <v>64</v>
      </c>
      <c r="FW1283" s="116">
        <f t="shared" si="591"/>
        <v>0</v>
      </c>
      <c r="FX1283" s="116">
        <f t="shared" si="592"/>
        <v>1</v>
      </c>
      <c r="FY1283" s="116">
        <f t="shared" si="593"/>
        <v>15</v>
      </c>
      <c r="FZ1283" s="116">
        <f t="shared" si="594"/>
        <v>1.17E-2</v>
      </c>
      <c r="GA1283" s="116">
        <f t="shared" si="595"/>
        <v>1</v>
      </c>
      <c r="GB1283" s="116">
        <f t="shared" si="596"/>
        <v>30</v>
      </c>
      <c r="GC1283" s="116">
        <f t="shared" si="597"/>
        <v>4.6800000000000001E-2</v>
      </c>
      <c r="GD1283" s="116">
        <f t="shared" si="598"/>
        <v>1</v>
      </c>
      <c r="GE1283" s="116">
        <f t="shared" si="599"/>
        <v>64</v>
      </c>
    </row>
    <row r="1284" spans="164:187" ht="16.5" x14ac:dyDescent="0.2">
      <c r="FH1284" s="116">
        <v>1279</v>
      </c>
      <c r="FI1284" s="116">
        <f t="shared" si="584"/>
        <v>71</v>
      </c>
      <c r="FJ1284" s="116">
        <f t="shared" si="577"/>
        <v>16</v>
      </c>
      <c r="FK1284" s="116" t="str">
        <f t="shared" si="585"/>
        <v>烈风螳螂专属武器-魂珠-8 8级</v>
      </c>
      <c r="FL1284" s="116">
        <f t="shared" si="586"/>
        <v>8</v>
      </c>
      <c r="FM1284" s="116">
        <f t="shared" si="587"/>
        <v>8</v>
      </c>
      <c r="FN1284" s="116" t="str">
        <f t="shared" si="578"/>
        <v>金币</v>
      </c>
      <c r="FO1284" s="116">
        <f t="shared" si="579"/>
        <v>15000</v>
      </c>
      <c r="FP1284" s="116" t="str">
        <f t="shared" si="580"/>
        <v>专属强化石4</v>
      </c>
      <c r="FQ1284" s="116">
        <f t="shared" si="581"/>
        <v>30</v>
      </c>
      <c r="FR1284" s="116" t="str">
        <f t="shared" si="582"/>
        <v/>
      </c>
      <c r="FS1284" s="116" t="str">
        <f t="shared" si="583"/>
        <v/>
      </c>
      <c r="FT1284" s="116">
        <f t="shared" si="588"/>
        <v>0.02</v>
      </c>
      <c r="FU1284" s="116">
        <f t="shared" si="589"/>
        <v>1</v>
      </c>
      <c r="FV1284" s="116">
        <f t="shared" si="590"/>
        <v>86</v>
      </c>
      <c r="FW1284" s="116">
        <f t="shared" si="591"/>
        <v>0</v>
      </c>
      <c r="FX1284" s="116">
        <f t="shared" si="592"/>
        <v>1</v>
      </c>
      <c r="FY1284" s="116">
        <f t="shared" si="593"/>
        <v>20</v>
      </c>
      <c r="FZ1284" s="116">
        <f t="shared" si="594"/>
        <v>8.6999999999999994E-3</v>
      </c>
      <c r="GA1284" s="116">
        <f t="shared" si="595"/>
        <v>1</v>
      </c>
      <c r="GB1284" s="116">
        <f t="shared" si="596"/>
        <v>40</v>
      </c>
      <c r="GC1284" s="116">
        <f t="shared" si="597"/>
        <v>3.4700000000000002E-2</v>
      </c>
      <c r="GD1284" s="116">
        <f t="shared" si="598"/>
        <v>1</v>
      </c>
      <c r="GE1284" s="116">
        <f t="shared" si="599"/>
        <v>86</v>
      </c>
    </row>
    <row r="1285" spans="164:187" ht="16.5" x14ac:dyDescent="0.2">
      <c r="FH1285" s="116">
        <v>1280</v>
      </c>
      <c r="FI1285" s="116">
        <f t="shared" si="584"/>
        <v>72</v>
      </c>
      <c r="FJ1285" s="116">
        <f t="shared" si="577"/>
        <v>16</v>
      </c>
      <c r="FK1285" s="116" t="str">
        <f t="shared" si="585"/>
        <v>烈风螳螂专属武器-魂珠-8 9级</v>
      </c>
      <c r="FL1285" s="116">
        <f t="shared" si="586"/>
        <v>8</v>
      </c>
      <c r="FM1285" s="116">
        <f t="shared" si="587"/>
        <v>9</v>
      </c>
      <c r="FN1285" s="116" t="str">
        <f t="shared" si="578"/>
        <v>金币</v>
      </c>
      <c r="FO1285" s="116">
        <f t="shared" si="579"/>
        <v>16000</v>
      </c>
      <c r="FP1285" s="116" t="str">
        <f t="shared" si="580"/>
        <v>专属强化石4</v>
      </c>
      <c r="FQ1285" s="116">
        <f t="shared" si="581"/>
        <v>30</v>
      </c>
      <c r="FR1285" s="116" t="str">
        <f t="shared" si="582"/>
        <v/>
      </c>
      <c r="FS1285" s="116" t="str">
        <f t="shared" si="583"/>
        <v/>
      </c>
      <c r="FT1285" s="116">
        <f t="shared" si="588"/>
        <v>0.01</v>
      </c>
      <c r="FU1285" s="116">
        <f t="shared" si="589"/>
        <v>1</v>
      </c>
      <c r="FV1285" s="116">
        <f t="shared" si="590"/>
        <v>140</v>
      </c>
      <c r="FW1285" s="116">
        <f t="shared" si="591"/>
        <v>0</v>
      </c>
      <c r="FX1285" s="116">
        <f t="shared" si="592"/>
        <v>1</v>
      </c>
      <c r="FY1285" s="116">
        <f t="shared" si="593"/>
        <v>33</v>
      </c>
      <c r="FZ1285" s="116">
        <f t="shared" si="594"/>
        <v>5.4000000000000003E-3</v>
      </c>
      <c r="GA1285" s="116">
        <f t="shared" si="595"/>
        <v>1</v>
      </c>
      <c r="GB1285" s="116">
        <f t="shared" si="596"/>
        <v>65</v>
      </c>
      <c r="GC1285" s="116">
        <f t="shared" si="597"/>
        <v>2.1499999999999998E-2</v>
      </c>
      <c r="GD1285" s="116">
        <f t="shared" si="598"/>
        <v>1</v>
      </c>
      <c r="GE1285" s="116">
        <f t="shared" si="599"/>
        <v>140</v>
      </c>
    </row>
    <row r="1286" spans="164:187" ht="16.5" x14ac:dyDescent="0.2">
      <c r="FH1286" s="116">
        <v>1281</v>
      </c>
      <c r="FI1286" s="116">
        <f t="shared" si="584"/>
        <v>0</v>
      </c>
      <c r="FJ1286" s="116">
        <f t="shared" si="577"/>
        <v>17</v>
      </c>
      <c r="FK1286" s="116" t="str">
        <f t="shared" si="585"/>
        <v>朱仙专属武器-魂珠-1 0级</v>
      </c>
      <c r="FL1286" s="116">
        <f t="shared" si="586"/>
        <v>1</v>
      </c>
      <c r="FM1286" s="116">
        <f t="shared" si="587"/>
        <v>0</v>
      </c>
      <c r="FN1286" s="116" t="str">
        <f t="shared" si="578"/>
        <v/>
      </c>
      <c r="FO1286" s="116" t="str">
        <f t="shared" si="579"/>
        <v/>
      </c>
      <c r="FP1286" s="116" t="str">
        <f t="shared" si="580"/>
        <v/>
      </c>
      <c r="FQ1286" s="116" t="str">
        <f t="shared" si="581"/>
        <v/>
      </c>
      <c r="FR1286" s="116" t="str">
        <f t="shared" si="582"/>
        <v/>
      </c>
      <c r="FS1286" s="116" t="str">
        <f t="shared" si="583"/>
        <v/>
      </c>
      <c r="FT1286" s="116" t="str">
        <f t="shared" si="588"/>
        <v/>
      </c>
      <c r="FU1286" s="116" t="str">
        <f t="shared" si="589"/>
        <v/>
      </c>
      <c r="FV1286" s="116" t="str">
        <f t="shared" si="590"/>
        <v/>
      </c>
      <c r="FW1286" s="116" t="str">
        <f t="shared" si="591"/>
        <v/>
      </c>
      <c r="FX1286" s="116" t="str">
        <f t="shared" si="592"/>
        <v/>
      </c>
      <c r="FY1286" s="116" t="str">
        <f t="shared" si="593"/>
        <v/>
      </c>
      <c r="FZ1286" s="116" t="str">
        <f t="shared" si="594"/>
        <v/>
      </c>
      <c r="GA1286" s="116" t="str">
        <f t="shared" si="595"/>
        <v/>
      </c>
      <c r="GB1286" s="116" t="str">
        <f t="shared" si="596"/>
        <v/>
      </c>
      <c r="GC1286" s="116" t="str">
        <f t="shared" si="597"/>
        <v/>
      </c>
      <c r="GD1286" s="116" t="str">
        <f t="shared" si="598"/>
        <v/>
      </c>
      <c r="GE1286" s="116" t="str">
        <f t="shared" si="599"/>
        <v/>
      </c>
    </row>
    <row r="1287" spans="164:187" ht="16.5" x14ac:dyDescent="0.2">
      <c r="FH1287" s="116">
        <v>1282</v>
      </c>
      <c r="FI1287" s="116">
        <f t="shared" si="584"/>
        <v>1</v>
      </c>
      <c r="FJ1287" s="116">
        <f t="shared" ref="FJ1287:FJ1350" si="600">INT((FH1287-1)/80+1)</f>
        <v>17</v>
      </c>
      <c r="FK1287" s="116" t="str">
        <f t="shared" si="585"/>
        <v>朱仙专属武器-魂珠-1 1级</v>
      </c>
      <c r="FL1287" s="116">
        <f t="shared" si="586"/>
        <v>1</v>
      </c>
      <c r="FM1287" s="116">
        <f t="shared" si="587"/>
        <v>1</v>
      </c>
      <c r="FN1287" s="116" t="str">
        <f t="shared" ref="FN1287:FN1350" si="601">IF($FM1287&gt;0,IF(INDEX($EC$6:$EC$77,$FI1287)&gt;=FN$3,INDEX(ED$6:ED$77,$FI1287),""),"")</f>
        <v>金币</v>
      </c>
      <c r="FO1287" s="116">
        <f t="shared" ref="FO1287:FO1350" si="602">IF($FM1287&gt;0,IF(INDEX($EC$6:$EC$77,$FI1287)&gt;=FO$3,INDEX(EE$6:EE$77,$FI1287),""),"")</f>
        <v>1000</v>
      </c>
      <c r="FP1287" s="116" t="str">
        <f t="shared" ref="FP1287:FP1350" si="603">IF($FM1287&gt;0,IF(INDEX($EC$6:$EC$77,$FI1287)&gt;=FP$3,INDEX(EF$6:EF$77,$FI1287),""),"")</f>
        <v>专属强化石1</v>
      </c>
      <c r="FQ1287" s="116">
        <f t="shared" ref="FQ1287:FQ1350" si="604">IF($FM1287&gt;0,IF(INDEX($EC$6:$EC$77,$FI1287)&gt;=FQ$3,INDEX(EG$6:EG$77,$FI1287),""),"")</f>
        <v>1</v>
      </c>
      <c r="FR1287" s="116" t="str">
        <f t="shared" ref="FR1287:FR1350" si="605">IF($FM1287&gt;0,IF(INDEX($EC$6:$EC$77,$FI1287)&gt;=FR$3,INDEX(EH$6:EH$77,$FI1287),""),"")</f>
        <v/>
      </c>
      <c r="FS1287" s="116" t="str">
        <f t="shared" ref="FS1287:FS1350" si="606">IF($FM1287&gt;0,IF(INDEX($EC$6:$EC$77,$FI1287)&gt;=FS$3,INDEX(EI$6:EI$77,$FI1287),""),"")</f>
        <v/>
      </c>
      <c r="FT1287" s="116">
        <f t="shared" si="588"/>
        <v>0.24</v>
      </c>
      <c r="FU1287" s="116">
        <f t="shared" si="589"/>
        <v>1</v>
      </c>
      <c r="FV1287" s="116">
        <f t="shared" si="590"/>
        <v>6</v>
      </c>
      <c r="FW1287" s="116">
        <f t="shared" si="591"/>
        <v>0</v>
      </c>
      <c r="FX1287" s="116">
        <f t="shared" si="592"/>
        <v>1</v>
      </c>
      <c r="FY1287" s="116">
        <f t="shared" si="593"/>
        <v>1</v>
      </c>
      <c r="FZ1287" s="116">
        <f t="shared" si="594"/>
        <v>0.11990000000000001</v>
      </c>
      <c r="GA1287" s="116">
        <f t="shared" si="595"/>
        <v>1</v>
      </c>
      <c r="GB1287" s="116">
        <f t="shared" si="596"/>
        <v>3</v>
      </c>
      <c r="GC1287" s="116">
        <f t="shared" si="597"/>
        <v>0.47960000000000003</v>
      </c>
      <c r="GD1287" s="116">
        <f t="shared" si="598"/>
        <v>1</v>
      </c>
      <c r="GE1287" s="116">
        <f t="shared" si="599"/>
        <v>6</v>
      </c>
    </row>
    <row r="1288" spans="164:187" ht="16.5" x14ac:dyDescent="0.2">
      <c r="FH1288" s="116">
        <v>1283</v>
      </c>
      <c r="FI1288" s="116">
        <f t="shared" si="584"/>
        <v>2</v>
      </c>
      <c r="FJ1288" s="116">
        <f t="shared" si="600"/>
        <v>17</v>
      </c>
      <c r="FK1288" s="116" t="str">
        <f t="shared" si="585"/>
        <v>朱仙专属武器-魂珠-1 2级</v>
      </c>
      <c r="FL1288" s="116">
        <f t="shared" si="586"/>
        <v>1</v>
      </c>
      <c r="FM1288" s="116">
        <f t="shared" si="587"/>
        <v>2</v>
      </c>
      <c r="FN1288" s="116" t="str">
        <f t="shared" si="601"/>
        <v>金币</v>
      </c>
      <c r="FO1288" s="116">
        <f t="shared" si="602"/>
        <v>2000</v>
      </c>
      <c r="FP1288" s="116" t="str">
        <f t="shared" si="603"/>
        <v>专属强化石1</v>
      </c>
      <c r="FQ1288" s="116">
        <f t="shared" si="604"/>
        <v>2</v>
      </c>
      <c r="FR1288" s="116" t="str">
        <f t="shared" si="605"/>
        <v/>
      </c>
      <c r="FS1288" s="116" t="str">
        <f t="shared" si="606"/>
        <v/>
      </c>
      <c r="FT1288" s="116">
        <f t="shared" si="588"/>
        <v>0.24</v>
      </c>
      <c r="FU1288" s="116">
        <f t="shared" si="589"/>
        <v>1</v>
      </c>
      <c r="FV1288" s="116">
        <f t="shared" si="590"/>
        <v>6</v>
      </c>
      <c r="FW1288" s="116">
        <f t="shared" si="591"/>
        <v>0</v>
      </c>
      <c r="FX1288" s="116">
        <f t="shared" si="592"/>
        <v>1</v>
      </c>
      <c r="FY1288" s="116">
        <f t="shared" si="593"/>
        <v>1</v>
      </c>
      <c r="FZ1288" s="116">
        <f t="shared" si="594"/>
        <v>0.11990000000000001</v>
      </c>
      <c r="GA1288" s="116">
        <f t="shared" si="595"/>
        <v>1</v>
      </c>
      <c r="GB1288" s="116">
        <f t="shared" si="596"/>
        <v>3</v>
      </c>
      <c r="GC1288" s="116">
        <f t="shared" si="597"/>
        <v>0.47960000000000003</v>
      </c>
      <c r="GD1288" s="116">
        <f t="shared" si="598"/>
        <v>1</v>
      </c>
      <c r="GE1288" s="116">
        <f t="shared" si="599"/>
        <v>6</v>
      </c>
    </row>
    <row r="1289" spans="164:187" ht="16.5" x14ac:dyDescent="0.2">
      <c r="FH1289" s="116">
        <v>1284</v>
      </c>
      <c r="FI1289" s="116">
        <f t="shared" si="584"/>
        <v>3</v>
      </c>
      <c r="FJ1289" s="116">
        <f t="shared" si="600"/>
        <v>17</v>
      </c>
      <c r="FK1289" s="116" t="str">
        <f t="shared" si="585"/>
        <v>朱仙专属武器-魂珠-1 3级</v>
      </c>
      <c r="FL1289" s="116">
        <f t="shared" si="586"/>
        <v>1</v>
      </c>
      <c r="FM1289" s="116">
        <f t="shared" si="587"/>
        <v>3</v>
      </c>
      <c r="FN1289" s="116" t="str">
        <f t="shared" si="601"/>
        <v>金币</v>
      </c>
      <c r="FO1289" s="116">
        <f t="shared" si="602"/>
        <v>3000</v>
      </c>
      <c r="FP1289" s="116" t="str">
        <f t="shared" si="603"/>
        <v>专属强化石1</v>
      </c>
      <c r="FQ1289" s="116">
        <f t="shared" si="604"/>
        <v>3</v>
      </c>
      <c r="FR1289" s="116" t="str">
        <f t="shared" si="605"/>
        <v/>
      </c>
      <c r="FS1289" s="116" t="str">
        <f t="shared" si="606"/>
        <v/>
      </c>
      <c r="FT1289" s="116">
        <f t="shared" si="588"/>
        <v>0.24</v>
      </c>
      <c r="FU1289" s="116">
        <f t="shared" si="589"/>
        <v>1</v>
      </c>
      <c r="FV1289" s="116">
        <f t="shared" si="590"/>
        <v>6</v>
      </c>
      <c r="FW1289" s="116">
        <f t="shared" si="591"/>
        <v>0</v>
      </c>
      <c r="FX1289" s="116">
        <f t="shared" si="592"/>
        <v>1</v>
      </c>
      <c r="FY1289" s="116">
        <f t="shared" si="593"/>
        <v>1</v>
      </c>
      <c r="FZ1289" s="116">
        <f t="shared" si="594"/>
        <v>0.11990000000000001</v>
      </c>
      <c r="GA1289" s="116">
        <f t="shared" si="595"/>
        <v>1</v>
      </c>
      <c r="GB1289" s="116">
        <f t="shared" si="596"/>
        <v>3</v>
      </c>
      <c r="GC1289" s="116">
        <f t="shared" si="597"/>
        <v>0.47960000000000003</v>
      </c>
      <c r="GD1289" s="116">
        <f t="shared" si="598"/>
        <v>1</v>
      </c>
      <c r="GE1289" s="116">
        <f t="shared" si="599"/>
        <v>6</v>
      </c>
    </row>
    <row r="1290" spans="164:187" ht="16.5" x14ac:dyDescent="0.2">
      <c r="FH1290" s="116">
        <v>1285</v>
      </c>
      <c r="FI1290" s="116">
        <f t="shared" si="584"/>
        <v>4</v>
      </c>
      <c r="FJ1290" s="116">
        <f t="shared" si="600"/>
        <v>17</v>
      </c>
      <c r="FK1290" s="116" t="str">
        <f t="shared" si="585"/>
        <v>朱仙专属武器-魂珠-1 4级</v>
      </c>
      <c r="FL1290" s="116">
        <f t="shared" si="586"/>
        <v>1</v>
      </c>
      <c r="FM1290" s="116">
        <f t="shared" si="587"/>
        <v>4</v>
      </c>
      <c r="FN1290" s="116" t="str">
        <f t="shared" si="601"/>
        <v>金币</v>
      </c>
      <c r="FO1290" s="116">
        <f t="shared" si="602"/>
        <v>4000</v>
      </c>
      <c r="FP1290" s="116" t="str">
        <f t="shared" si="603"/>
        <v>专属强化石1</v>
      </c>
      <c r="FQ1290" s="116">
        <f t="shared" si="604"/>
        <v>4</v>
      </c>
      <c r="FR1290" s="116" t="str">
        <f t="shared" si="605"/>
        <v/>
      </c>
      <c r="FS1290" s="116" t="str">
        <f t="shared" si="606"/>
        <v/>
      </c>
      <c r="FT1290" s="116">
        <f t="shared" si="588"/>
        <v>0.19</v>
      </c>
      <c r="FU1290" s="116">
        <f t="shared" si="589"/>
        <v>1</v>
      </c>
      <c r="FV1290" s="116">
        <f t="shared" si="590"/>
        <v>8</v>
      </c>
      <c r="FW1290" s="116">
        <f t="shared" si="591"/>
        <v>0</v>
      </c>
      <c r="FX1290" s="116">
        <f t="shared" si="592"/>
        <v>1</v>
      </c>
      <c r="FY1290" s="116">
        <f t="shared" si="593"/>
        <v>2</v>
      </c>
      <c r="FZ1290" s="116">
        <f t="shared" si="594"/>
        <v>9.5899999999999999E-2</v>
      </c>
      <c r="GA1290" s="116">
        <f t="shared" si="595"/>
        <v>1</v>
      </c>
      <c r="GB1290" s="116">
        <f t="shared" si="596"/>
        <v>4</v>
      </c>
      <c r="GC1290" s="116">
        <f t="shared" si="597"/>
        <v>0.38369999999999999</v>
      </c>
      <c r="GD1290" s="116">
        <f t="shared" si="598"/>
        <v>1</v>
      </c>
      <c r="GE1290" s="116">
        <f t="shared" si="599"/>
        <v>8</v>
      </c>
    </row>
    <row r="1291" spans="164:187" ht="16.5" x14ac:dyDescent="0.2">
      <c r="FH1291" s="116">
        <v>1286</v>
      </c>
      <c r="FI1291" s="116">
        <f t="shared" si="584"/>
        <v>5</v>
      </c>
      <c r="FJ1291" s="116">
        <f t="shared" si="600"/>
        <v>17</v>
      </c>
      <c r="FK1291" s="116" t="str">
        <f t="shared" si="585"/>
        <v>朱仙专属武器-魂珠-1 5级</v>
      </c>
      <c r="FL1291" s="116">
        <f t="shared" si="586"/>
        <v>1</v>
      </c>
      <c r="FM1291" s="116">
        <f t="shared" si="587"/>
        <v>5</v>
      </c>
      <c r="FN1291" s="116" t="str">
        <f t="shared" si="601"/>
        <v>金币</v>
      </c>
      <c r="FO1291" s="116">
        <f t="shared" si="602"/>
        <v>5000</v>
      </c>
      <c r="FP1291" s="116" t="str">
        <f t="shared" si="603"/>
        <v>专属强化石1</v>
      </c>
      <c r="FQ1291" s="116">
        <f t="shared" si="604"/>
        <v>5</v>
      </c>
      <c r="FR1291" s="116" t="str">
        <f t="shared" si="605"/>
        <v/>
      </c>
      <c r="FS1291" s="116" t="str">
        <f t="shared" si="606"/>
        <v/>
      </c>
      <c r="FT1291" s="116">
        <f t="shared" si="588"/>
        <v>0.15</v>
      </c>
      <c r="FU1291" s="116">
        <f t="shared" si="589"/>
        <v>1</v>
      </c>
      <c r="FV1291" s="116">
        <f t="shared" si="590"/>
        <v>10</v>
      </c>
      <c r="FW1291" s="116">
        <f t="shared" si="591"/>
        <v>0</v>
      </c>
      <c r="FX1291" s="116">
        <f t="shared" si="592"/>
        <v>1</v>
      </c>
      <c r="FY1291" s="116">
        <f t="shared" si="593"/>
        <v>2</v>
      </c>
      <c r="FZ1291" s="116">
        <f t="shared" si="594"/>
        <v>7.4899999999999994E-2</v>
      </c>
      <c r="GA1291" s="116">
        <f t="shared" si="595"/>
        <v>1</v>
      </c>
      <c r="GB1291" s="116">
        <f t="shared" si="596"/>
        <v>5</v>
      </c>
      <c r="GC1291" s="116">
        <f t="shared" si="597"/>
        <v>0.29980000000000001</v>
      </c>
      <c r="GD1291" s="116">
        <f t="shared" si="598"/>
        <v>1</v>
      </c>
      <c r="GE1291" s="116">
        <f t="shared" si="599"/>
        <v>10</v>
      </c>
    </row>
    <row r="1292" spans="164:187" ht="16.5" x14ac:dyDescent="0.2">
      <c r="FH1292" s="116">
        <v>1287</v>
      </c>
      <c r="FI1292" s="116">
        <f t="shared" si="584"/>
        <v>6</v>
      </c>
      <c r="FJ1292" s="116">
        <f t="shared" si="600"/>
        <v>17</v>
      </c>
      <c r="FK1292" s="116" t="str">
        <f t="shared" si="585"/>
        <v>朱仙专属武器-魂珠-1 6级</v>
      </c>
      <c r="FL1292" s="116">
        <f t="shared" si="586"/>
        <v>1</v>
      </c>
      <c r="FM1292" s="116">
        <f t="shared" si="587"/>
        <v>6</v>
      </c>
      <c r="FN1292" s="116" t="str">
        <f t="shared" si="601"/>
        <v>金币</v>
      </c>
      <c r="FO1292" s="116">
        <f t="shared" si="602"/>
        <v>6000</v>
      </c>
      <c r="FP1292" s="116" t="str">
        <f t="shared" si="603"/>
        <v>专属强化石1</v>
      </c>
      <c r="FQ1292" s="116">
        <f t="shared" si="604"/>
        <v>6</v>
      </c>
      <c r="FR1292" s="116" t="str">
        <f t="shared" si="605"/>
        <v/>
      </c>
      <c r="FS1292" s="116" t="str">
        <f t="shared" si="606"/>
        <v/>
      </c>
      <c r="FT1292" s="116">
        <f t="shared" si="588"/>
        <v>0.11</v>
      </c>
      <c r="FU1292" s="116">
        <f t="shared" si="589"/>
        <v>1</v>
      </c>
      <c r="FV1292" s="116">
        <f t="shared" si="590"/>
        <v>14</v>
      </c>
      <c r="FW1292" s="116">
        <f t="shared" si="591"/>
        <v>0</v>
      </c>
      <c r="FX1292" s="116">
        <f t="shared" si="592"/>
        <v>1</v>
      </c>
      <c r="FY1292" s="116">
        <f t="shared" si="593"/>
        <v>3</v>
      </c>
      <c r="FZ1292" s="116">
        <f t="shared" si="594"/>
        <v>5.5300000000000002E-2</v>
      </c>
      <c r="GA1292" s="116">
        <f t="shared" si="595"/>
        <v>1</v>
      </c>
      <c r="GB1292" s="116">
        <f t="shared" si="596"/>
        <v>6</v>
      </c>
      <c r="GC1292" s="116">
        <f t="shared" si="597"/>
        <v>0.22140000000000001</v>
      </c>
      <c r="GD1292" s="116">
        <f t="shared" si="598"/>
        <v>1</v>
      </c>
      <c r="GE1292" s="116">
        <f t="shared" si="599"/>
        <v>14</v>
      </c>
    </row>
    <row r="1293" spans="164:187" ht="16.5" x14ac:dyDescent="0.2">
      <c r="FH1293" s="116">
        <v>1288</v>
      </c>
      <c r="FI1293" s="116">
        <f t="shared" si="584"/>
        <v>7</v>
      </c>
      <c r="FJ1293" s="116">
        <f t="shared" si="600"/>
        <v>17</v>
      </c>
      <c r="FK1293" s="116" t="str">
        <f t="shared" si="585"/>
        <v>朱仙专属武器-魂珠-1 7级</v>
      </c>
      <c r="FL1293" s="116">
        <f t="shared" si="586"/>
        <v>1</v>
      </c>
      <c r="FM1293" s="116">
        <f t="shared" si="587"/>
        <v>7</v>
      </c>
      <c r="FN1293" s="116" t="str">
        <f t="shared" si="601"/>
        <v>金币</v>
      </c>
      <c r="FO1293" s="116">
        <f t="shared" si="602"/>
        <v>7000</v>
      </c>
      <c r="FP1293" s="116" t="str">
        <f t="shared" si="603"/>
        <v>专属强化石1</v>
      </c>
      <c r="FQ1293" s="116">
        <f t="shared" si="604"/>
        <v>7</v>
      </c>
      <c r="FR1293" s="116" t="str">
        <f t="shared" si="605"/>
        <v/>
      </c>
      <c r="FS1293" s="116" t="str">
        <f t="shared" si="606"/>
        <v/>
      </c>
      <c r="FT1293" s="116">
        <f t="shared" si="588"/>
        <v>0.08</v>
      </c>
      <c r="FU1293" s="116">
        <f t="shared" si="589"/>
        <v>1</v>
      </c>
      <c r="FV1293" s="116">
        <f t="shared" si="590"/>
        <v>19</v>
      </c>
      <c r="FW1293" s="116">
        <f t="shared" si="591"/>
        <v>0</v>
      </c>
      <c r="FX1293" s="116">
        <f t="shared" si="592"/>
        <v>1</v>
      </c>
      <c r="FY1293" s="116">
        <f t="shared" si="593"/>
        <v>4</v>
      </c>
      <c r="FZ1293" s="116">
        <f t="shared" si="594"/>
        <v>0.04</v>
      </c>
      <c r="GA1293" s="116">
        <f t="shared" si="595"/>
        <v>1</v>
      </c>
      <c r="GB1293" s="116">
        <f t="shared" si="596"/>
        <v>9</v>
      </c>
      <c r="GC1293" s="116">
        <f t="shared" si="597"/>
        <v>0.15989999999999999</v>
      </c>
      <c r="GD1293" s="116">
        <f t="shared" si="598"/>
        <v>1</v>
      </c>
      <c r="GE1293" s="116">
        <f t="shared" si="599"/>
        <v>19</v>
      </c>
    </row>
    <row r="1294" spans="164:187" ht="16.5" x14ac:dyDescent="0.2">
      <c r="FH1294" s="116">
        <v>1289</v>
      </c>
      <c r="FI1294" s="116">
        <f t="shared" si="584"/>
        <v>8</v>
      </c>
      <c r="FJ1294" s="116">
        <f t="shared" si="600"/>
        <v>17</v>
      </c>
      <c r="FK1294" s="116" t="str">
        <f t="shared" si="585"/>
        <v>朱仙专属武器-魂珠-1 8级</v>
      </c>
      <c r="FL1294" s="116">
        <f t="shared" si="586"/>
        <v>1</v>
      </c>
      <c r="FM1294" s="116">
        <f t="shared" si="587"/>
        <v>8</v>
      </c>
      <c r="FN1294" s="116" t="str">
        <f t="shared" si="601"/>
        <v>金币</v>
      </c>
      <c r="FO1294" s="116">
        <f t="shared" si="602"/>
        <v>8000</v>
      </c>
      <c r="FP1294" s="116" t="str">
        <f t="shared" si="603"/>
        <v>专属强化石1</v>
      </c>
      <c r="FQ1294" s="116">
        <f t="shared" si="604"/>
        <v>8</v>
      </c>
      <c r="FR1294" s="116" t="str">
        <f t="shared" si="605"/>
        <v/>
      </c>
      <c r="FS1294" s="116" t="str">
        <f t="shared" si="606"/>
        <v/>
      </c>
      <c r="FT1294" s="116">
        <f t="shared" si="588"/>
        <v>0.06</v>
      </c>
      <c r="FU1294" s="116">
        <f t="shared" si="589"/>
        <v>1</v>
      </c>
      <c r="FV1294" s="116">
        <f t="shared" si="590"/>
        <v>27</v>
      </c>
      <c r="FW1294" s="116">
        <f t="shared" si="591"/>
        <v>0</v>
      </c>
      <c r="FX1294" s="116">
        <f t="shared" si="592"/>
        <v>1</v>
      </c>
      <c r="FY1294" s="116">
        <f t="shared" si="593"/>
        <v>6</v>
      </c>
      <c r="FZ1294" s="116">
        <f t="shared" si="594"/>
        <v>2.8199999999999999E-2</v>
      </c>
      <c r="GA1294" s="116">
        <f t="shared" si="595"/>
        <v>1</v>
      </c>
      <c r="GB1294" s="116">
        <f t="shared" si="596"/>
        <v>12</v>
      </c>
      <c r="GC1294" s="116">
        <f t="shared" si="597"/>
        <v>0.1128</v>
      </c>
      <c r="GD1294" s="116">
        <f t="shared" si="598"/>
        <v>1</v>
      </c>
      <c r="GE1294" s="116">
        <f t="shared" si="599"/>
        <v>27</v>
      </c>
    </row>
    <row r="1295" spans="164:187" ht="16.5" x14ac:dyDescent="0.2">
      <c r="FH1295" s="116">
        <v>1290</v>
      </c>
      <c r="FI1295" s="116">
        <f t="shared" si="584"/>
        <v>9</v>
      </c>
      <c r="FJ1295" s="116">
        <f t="shared" si="600"/>
        <v>17</v>
      </c>
      <c r="FK1295" s="116" t="str">
        <f t="shared" si="585"/>
        <v>朱仙专属武器-魂珠-1 9级</v>
      </c>
      <c r="FL1295" s="116">
        <f t="shared" si="586"/>
        <v>1</v>
      </c>
      <c r="FM1295" s="116">
        <f t="shared" si="587"/>
        <v>9</v>
      </c>
      <c r="FN1295" s="116" t="str">
        <f t="shared" si="601"/>
        <v>金币</v>
      </c>
      <c r="FO1295" s="116">
        <f t="shared" si="602"/>
        <v>9000</v>
      </c>
      <c r="FP1295" s="116" t="str">
        <f t="shared" si="603"/>
        <v>专属强化石1</v>
      </c>
      <c r="FQ1295" s="116">
        <f t="shared" si="604"/>
        <v>10</v>
      </c>
      <c r="FR1295" s="116" t="str">
        <f t="shared" si="605"/>
        <v/>
      </c>
      <c r="FS1295" s="116" t="str">
        <f t="shared" si="606"/>
        <v/>
      </c>
      <c r="FT1295" s="116">
        <f t="shared" si="588"/>
        <v>0.04</v>
      </c>
      <c r="FU1295" s="116">
        <f t="shared" si="589"/>
        <v>1</v>
      </c>
      <c r="FV1295" s="116">
        <f t="shared" si="590"/>
        <v>34</v>
      </c>
      <c r="FW1295" s="116">
        <f t="shared" si="591"/>
        <v>0</v>
      </c>
      <c r="FX1295" s="116">
        <f t="shared" si="592"/>
        <v>1</v>
      </c>
      <c r="FY1295" s="116">
        <f t="shared" si="593"/>
        <v>8</v>
      </c>
      <c r="FZ1295" s="116">
        <f t="shared" si="594"/>
        <v>2.18E-2</v>
      </c>
      <c r="GA1295" s="116">
        <f t="shared" si="595"/>
        <v>1</v>
      </c>
      <c r="GB1295" s="116">
        <f t="shared" si="596"/>
        <v>16</v>
      </c>
      <c r="GC1295" s="116">
        <f t="shared" si="597"/>
        <v>8.72E-2</v>
      </c>
      <c r="GD1295" s="116">
        <f t="shared" si="598"/>
        <v>1</v>
      </c>
      <c r="GE1295" s="116">
        <f t="shared" si="599"/>
        <v>34</v>
      </c>
    </row>
    <row r="1296" spans="164:187" ht="16.5" x14ac:dyDescent="0.2">
      <c r="FH1296" s="116">
        <v>1291</v>
      </c>
      <c r="FI1296" s="116">
        <f t="shared" si="584"/>
        <v>0</v>
      </c>
      <c r="FJ1296" s="116">
        <f t="shared" si="600"/>
        <v>17</v>
      </c>
      <c r="FK1296" s="116" t="str">
        <f t="shared" si="585"/>
        <v>朱仙专属武器-魂珠-2 0级</v>
      </c>
      <c r="FL1296" s="116">
        <f t="shared" si="586"/>
        <v>2</v>
      </c>
      <c r="FM1296" s="116">
        <f t="shared" si="587"/>
        <v>0</v>
      </c>
      <c r="FN1296" s="116" t="str">
        <f t="shared" si="601"/>
        <v/>
      </c>
      <c r="FO1296" s="116" t="str">
        <f t="shared" si="602"/>
        <v/>
      </c>
      <c r="FP1296" s="116" t="str">
        <f t="shared" si="603"/>
        <v/>
      </c>
      <c r="FQ1296" s="116" t="str">
        <f t="shared" si="604"/>
        <v/>
      </c>
      <c r="FR1296" s="116" t="str">
        <f t="shared" si="605"/>
        <v/>
      </c>
      <c r="FS1296" s="116" t="str">
        <f t="shared" si="606"/>
        <v/>
      </c>
      <c r="FT1296" s="116" t="str">
        <f t="shared" si="588"/>
        <v/>
      </c>
      <c r="FU1296" s="116" t="str">
        <f t="shared" si="589"/>
        <v/>
      </c>
      <c r="FV1296" s="116" t="str">
        <f t="shared" si="590"/>
        <v/>
      </c>
      <c r="FW1296" s="116" t="str">
        <f t="shared" si="591"/>
        <v/>
      </c>
      <c r="FX1296" s="116" t="str">
        <f t="shared" si="592"/>
        <v/>
      </c>
      <c r="FY1296" s="116" t="str">
        <f t="shared" si="593"/>
        <v/>
      </c>
      <c r="FZ1296" s="116" t="str">
        <f t="shared" si="594"/>
        <v/>
      </c>
      <c r="GA1296" s="116" t="str">
        <f t="shared" si="595"/>
        <v/>
      </c>
      <c r="GB1296" s="116" t="str">
        <f t="shared" si="596"/>
        <v/>
      </c>
      <c r="GC1296" s="116" t="str">
        <f t="shared" si="597"/>
        <v/>
      </c>
      <c r="GD1296" s="116" t="str">
        <f t="shared" si="598"/>
        <v/>
      </c>
      <c r="GE1296" s="116" t="str">
        <f t="shared" si="599"/>
        <v/>
      </c>
    </row>
    <row r="1297" spans="164:187" ht="16.5" x14ac:dyDescent="0.2">
      <c r="FH1297" s="116">
        <v>1292</v>
      </c>
      <c r="FI1297" s="116">
        <f t="shared" si="584"/>
        <v>10</v>
      </c>
      <c r="FJ1297" s="116">
        <f t="shared" si="600"/>
        <v>17</v>
      </c>
      <c r="FK1297" s="116" t="str">
        <f t="shared" si="585"/>
        <v>朱仙专属武器-魂珠-2 1级</v>
      </c>
      <c r="FL1297" s="116">
        <f t="shared" si="586"/>
        <v>2</v>
      </c>
      <c r="FM1297" s="116">
        <f t="shared" si="587"/>
        <v>1</v>
      </c>
      <c r="FN1297" s="116" t="str">
        <f t="shared" si="601"/>
        <v>金币</v>
      </c>
      <c r="FO1297" s="116">
        <f t="shared" si="602"/>
        <v>2000</v>
      </c>
      <c r="FP1297" s="116" t="str">
        <f t="shared" si="603"/>
        <v>专属强化石1</v>
      </c>
      <c r="FQ1297" s="116">
        <f t="shared" si="604"/>
        <v>3</v>
      </c>
      <c r="FR1297" s="116" t="str">
        <f t="shared" si="605"/>
        <v>专属强化石2</v>
      </c>
      <c r="FS1297" s="116">
        <f t="shared" si="606"/>
        <v>1</v>
      </c>
      <c r="FT1297" s="116">
        <f t="shared" si="588"/>
        <v>0.28999999999999998</v>
      </c>
      <c r="FU1297" s="116">
        <f t="shared" si="589"/>
        <v>1</v>
      </c>
      <c r="FV1297" s="116">
        <f t="shared" si="590"/>
        <v>5</v>
      </c>
      <c r="FW1297" s="116">
        <f t="shared" si="591"/>
        <v>0</v>
      </c>
      <c r="FX1297" s="116">
        <f t="shared" si="592"/>
        <v>1</v>
      </c>
      <c r="FY1297" s="116">
        <f t="shared" si="593"/>
        <v>1</v>
      </c>
      <c r="FZ1297" s="116">
        <f t="shared" si="594"/>
        <v>0.14480000000000001</v>
      </c>
      <c r="GA1297" s="116">
        <f t="shared" si="595"/>
        <v>1</v>
      </c>
      <c r="GB1297" s="116">
        <f t="shared" si="596"/>
        <v>2</v>
      </c>
      <c r="GC1297" s="116">
        <f t="shared" si="597"/>
        <v>0.57920000000000005</v>
      </c>
      <c r="GD1297" s="116">
        <f t="shared" si="598"/>
        <v>1</v>
      </c>
      <c r="GE1297" s="116">
        <f t="shared" si="599"/>
        <v>5</v>
      </c>
    </row>
    <row r="1298" spans="164:187" ht="16.5" x14ac:dyDescent="0.2">
      <c r="FH1298" s="116">
        <v>1293</v>
      </c>
      <c r="FI1298" s="116">
        <f t="shared" si="584"/>
        <v>11</v>
      </c>
      <c r="FJ1298" s="116">
        <f t="shared" si="600"/>
        <v>17</v>
      </c>
      <c r="FK1298" s="116" t="str">
        <f t="shared" si="585"/>
        <v>朱仙专属武器-魂珠-2 2级</v>
      </c>
      <c r="FL1298" s="116">
        <f t="shared" si="586"/>
        <v>2</v>
      </c>
      <c r="FM1298" s="116">
        <f t="shared" si="587"/>
        <v>2</v>
      </c>
      <c r="FN1298" s="116" t="str">
        <f t="shared" si="601"/>
        <v>金币</v>
      </c>
      <c r="FO1298" s="116">
        <f t="shared" si="602"/>
        <v>3000</v>
      </c>
      <c r="FP1298" s="116" t="str">
        <f t="shared" si="603"/>
        <v>专属强化石1</v>
      </c>
      <c r="FQ1298" s="116">
        <f t="shared" si="604"/>
        <v>3</v>
      </c>
      <c r="FR1298" s="116" t="str">
        <f t="shared" si="605"/>
        <v>专属强化石2</v>
      </c>
      <c r="FS1298" s="116">
        <f t="shared" si="606"/>
        <v>1</v>
      </c>
      <c r="FT1298" s="116">
        <f t="shared" si="588"/>
        <v>0.14000000000000001</v>
      </c>
      <c r="FU1298" s="116">
        <f t="shared" si="589"/>
        <v>1</v>
      </c>
      <c r="FV1298" s="116">
        <f t="shared" si="590"/>
        <v>10</v>
      </c>
      <c r="FW1298" s="116">
        <f t="shared" si="591"/>
        <v>0</v>
      </c>
      <c r="FX1298" s="116">
        <f t="shared" si="592"/>
        <v>1</v>
      </c>
      <c r="FY1298" s="116">
        <f t="shared" si="593"/>
        <v>2</v>
      </c>
      <c r="FZ1298" s="116">
        <f t="shared" si="594"/>
        <v>7.2400000000000006E-2</v>
      </c>
      <c r="GA1298" s="116">
        <f t="shared" si="595"/>
        <v>1</v>
      </c>
      <c r="GB1298" s="116">
        <f t="shared" si="596"/>
        <v>5</v>
      </c>
      <c r="GC1298" s="116">
        <f t="shared" si="597"/>
        <v>0.28960000000000002</v>
      </c>
      <c r="GD1298" s="116">
        <f t="shared" si="598"/>
        <v>1</v>
      </c>
      <c r="GE1298" s="116">
        <f t="shared" si="599"/>
        <v>10</v>
      </c>
    </row>
    <row r="1299" spans="164:187" ht="16.5" x14ac:dyDescent="0.2">
      <c r="FH1299" s="116">
        <v>1294</v>
      </c>
      <c r="FI1299" s="116">
        <f t="shared" si="584"/>
        <v>12</v>
      </c>
      <c r="FJ1299" s="116">
        <f t="shared" si="600"/>
        <v>17</v>
      </c>
      <c r="FK1299" s="116" t="str">
        <f t="shared" si="585"/>
        <v>朱仙专属武器-魂珠-2 3级</v>
      </c>
      <c r="FL1299" s="116">
        <f t="shared" si="586"/>
        <v>2</v>
      </c>
      <c r="FM1299" s="116">
        <f t="shared" si="587"/>
        <v>3</v>
      </c>
      <c r="FN1299" s="116" t="str">
        <f t="shared" si="601"/>
        <v>金币</v>
      </c>
      <c r="FO1299" s="116">
        <f t="shared" si="602"/>
        <v>4000</v>
      </c>
      <c r="FP1299" s="116" t="str">
        <f t="shared" si="603"/>
        <v>专属强化石1</v>
      </c>
      <c r="FQ1299" s="116">
        <f t="shared" si="604"/>
        <v>6</v>
      </c>
      <c r="FR1299" s="116" t="str">
        <f t="shared" si="605"/>
        <v>专属强化石2</v>
      </c>
      <c r="FS1299" s="116">
        <f t="shared" si="606"/>
        <v>2</v>
      </c>
      <c r="FT1299" s="116">
        <f t="shared" si="588"/>
        <v>0.19</v>
      </c>
      <c r="FU1299" s="116">
        <f t="shared" si="589"/>
        <v>1</v>
      </c>
      <c r="FV1299" s="116">
        <f t="shared" si="590"/>
        <v>8</v>
      </c>
      <c r="FW1299" s="116">
        <f t="shared" si="591"/>
        <v>0</v>
      </c>
      <c r="FX1299" s="116">
        <f t="shared" si="592"/>
        <v>1</v>
      </c>
      <c r="FY1299" s="116">
        <f t="shared" si="593"/>
        <v>2</v>
      </c>
      <c r="FZ1299" s="116">
        <f t="shared" si="594"/>
        <v>9.6500000000000002E-2</v>
      </c>
      <c r="GA1299" s="116">
        <f t="shared" si="595"/>
        <v>1</v>
      </c>
      <c r="GB1299" s="116">
        <f t="shared" si="596"/>
        <v>4</v>
      </c>
      <c r="GC1299" s="116">
        <f t="shared" si="597"/>
        <v>0.3861</v>
      </c>
      <c r="GD1299" s="116">
        <f t="shared" si="598"/>
        <v>1</v>
      </c>
      <c r="GE1299" s="116">
        <f t="shared" si="599"/>
        <v>8</v>
      </c>
    </row>
    <row r="1300" spans="164:187" ht="16.5" x14ac:dyDescent="0.2">
      <c r="FH1300" s="116">
        <v>1295</v>
      </c>
      <c r="FI1300" s="116">
        <f t="shared" si="584"/>
        <v>13</v>
      </c>
      <c r="FJ1300" s="116">
        <f t="shared" si="600"/>
        <v>17</v>
      </c>
      <c r="FK1300" s="116" t="str">
        <f t="shared" si="585"/>
        <v>朱仙专属武器-魂珠-2 4级</v>
      </c>
      <c r="FL1300" s="116">
        <f t="shared" si="586"/>
        <v>2</v>
      </c>
      <c r="FM1300" s="116">
        <f t="shared" si="587"/>
        <v>4</v>
      </c>
      <c r="FN1300" s="116" t="str">
        <f t="shared" si="601"/>
        <v>金币</v>
      </c>
      <c r="FO1300" s="116">
        <f t="shared" si="602"/>
        <v>5000</v>
      </c>
      <c r="FP1300" s="116" t="str">
        <f t="shared" si="603"/>
        <v>专属强化石1</v>
      </c>
      <c r="FQ1300" s="116">
        <f t="shared" si="604"/>
        <v>6</v>
      </c>
      <c r="FR1300" s="116" t="str">
        <f t="shared" si="605"/>
        <v>专属强化石2</v>
      </c>
      <c r="FS1300" s="116">
        <f t="shared" si="606"/>
        <v>2</v>
      </c>
      <c r="FT1300" s="116">
        <f t="shared" si="588"/>
        <v>0.12</v>
      </c>
      <c r="FU1300" s="116">
        <f t="shared" si="589"/>
        <v>1</v>
      </c>
      <c r="FV1300" s="116">
        <f t="shared" si="590"/>
        <v>13</v>
      </c>
      <c r="FW1300" s="116">
        <f t="shared" si="591"/>
        <v>0</v>
      </c>
      <c r="FX1300" s="116">
        <f t="shared" si="592"/>
        <v>1</v>
      </c>
      <c r="FY1300" s="116">
        <f t="shared" si="593"/>
        <v>3</v>
      </c>
      <c r="FZ1300" s="116">
        <f t="shared" si="594"/>
        <v>5.79E-2</v>
      </c>
      <c r="GA1300" s="116">
        <f t="shared" si="595"/>
        <v>1</v>
      </c>
      <c r="GB1300" s="116">
        <f t="shared" si="596"/>
        <v>6</v>
      </c>
      <c r="GC1300" s="116">
        <f t="shared" si="597"/>
        <v>0.23169999999999999</v>
      </c>
      <c r="GD1300" s="116">
        <f t="shared" si="598"/>
        <v>1</v>
      </c>
      <c r="GE1300" s="116">
        <f t="shared" si="599"/>
        <v>13</v>
      </c>
    </row>
    <row r="1301" spans="164:187" ht="16.5" x14ac:dyDescent="0.2">
      <c r="FH1301" s="116">
        <v>1296</v>
      </c>
      <c r="FI1301" s="116">
        <f t="shared" si="584"/>
        <v>14</v>
      </c>
      <c r="FJ1301" s="116">
        <f t="shared" si="600"/>
        <v>17</v>
      </c>
      <c r="FK1301" s="116" t="str">
        <f t="shared" si="585"/>
        <v>朱仙专属武器-魂珠-2 5级</v>
      </c>
      <c r="FL1301" s="116">
        <f t="shared" si="586"/>
        <v>2</v>
      </c>
      <c r="FM1301" s="116">
        <f t="shared" si="587"/>
        <v>5</v>
      </c>
      <c r="FN1301" s="116" t="str">
        <f t="shared" si="601"/>
        <v>金币</v>
      </c>
      <c r="FO1301" s="116">
        <f t="shared" si="602"/>
        <v>6000</v>
      </c>
      <c r="FP1301" s="116" t="str">
        <f t="shared" si="603"/>
        <v>专属强化石1</v>
      </c>
      <c r="FQ1301" s="116">
        <f t="shared" si="604"/>
        <v>9</v>
      </c>
      <c r="FR1301" s="116" t="str">
        <f t="shared" si="605"/>
        <v>专属强化石2</v>
      </c>
      <c r="FS1301" s="116">
        <f t="shared" si="606"/>
        <v>3</v>
      </c>
      <c r="FT1301" s="116">
        <f t="shared" si="588"/>
        <v>0.11</v>
      </c>
      <c r="FU1301" s="116">
        <f t="shared" si="589"/>
        <v>1</v>
      </c>
      <c r="FV1301" s="116">
        <f t="shared" si="590"/>
        <v>14</v>
      </c>
      <c r="FW1301" s="116">
        <f t="shared" si="591"/>
        <v>0</v>
      </c>
      <c r="FX1301" s="116">
        <f t="shared" si="592"/>
        <v>1</v>
      </c>
      <c r="FY1301" s="116">
        <f t="shared" si="593"/>
        <v>3</v>
      </c>
      <c r="FZ1301" s="116">
        <f t="shared" si="594"/>
        <v>5.4300000000000001E-2</v>
      </c>
      <c r="GA1301" s="116">
        <f t="shared" si="595"/>
        <v>1</v>
      </c>
      <c r="GB1301" s="116">
        <f t="shared" si="596"/>
        <v>6</v>
      </c>
      <c r="GC1301" s="116">
        <f t="shared" si="597"/>
        <v>0.2172</v>
      </c>
      <c r="GD1301" s="116">
        <f t="shared" si="598"/>
        <v>1</v>
      </c>
      <c r="GE1301" s="116">
        <f t="shared" si="599"/>
        <v>14</v>
      </c>
    </row>
    <row r="1302" spans="164:187" ht="16.5" x14ac:dyDescent="0.2">
      <c r="FH1302" s="116">
        <v>1297</v>
      </c>
      <c r="FI1302" s="116">
        <f t="shared" ref="FI1302:FI1365" si="607">IF(FM1302&gt;0,(FL1302-1)*9+FM1302,0)</f>
        <v>15</v>
      </c>
      <c r="FJ1302" s="116">
        <f t="shared" si="600"/>
        <v>17</v>
      </c>
      <c r="FK1302" s="116" t="str">
        <f t="shared" ref="FK1302:FK1365" si="608">INDEX($FC$6:$FC$26,FJ1302)&amp;"专属武器-魂珠-"&amp;FL1302&amp;" "&amp;FM1302&amp;"级"</f>
        <v>朱仙专属武器-魂珠-2 6级</v>
      </c>
      <c r="FL1302" s="116">
        <f t="shared" ref="FL1302:FL1365" si="609">INT((FH1302-(FJ1302-1)*80-1)/10)+1</f>
        <v>2</v>
      </c>
      <c r="FM1302" s="116">
        <f t="shared" ref="FM1302:FM1365" si="610">FH1302-(FJ1302-1)*80-(FL1302-1)*10-1</f>
        <v>6</v>
      </c>
      <c r="FN1302" s="116" t="str">
        <f t="shared" si="601"/>
        <v>金币</v>
      </c>
      <c r="FO1302" s="116">
        <f t="shared" si="602"/>
        <v>7000</v>
      </c>
      <c r="FP1302" s="116" t="str">
        <f t="shared" si="603"/>
        <v>专属强化石1</v>
      </c>
      <c r="FQ1302" s="116">
        <f t="shared" si="604"/>
        <v>12</v>
      </c>
      <c r="FR1302" s="116" t="str">
        <f t="shared" si="605"/>
        <v>专属强化石2</v>
      </c>
      <c r="FS1302" s="116">
        <f t="shared" si="606"/>
        <v>4</v>
      </c>
      <c r="FT1302" s="116">
        <f t="shared" ref="FT1302:FT1365" si="611">IF($FM1302&gt;0,INDEX(EJ$6:EJ$77,$FI1302),"")</f>
        <v>0.09</v>
      </c>
      <c r="FU1302" s="116">
        <f t="shared" ref="FU1302:FU1365" si="612">IF($FM1302&gt;0,INDEX(EK$6:EK$77,$FI1302),"")</f>
        <v>1</v>
      </c>
      <c r="FV1302" s="116">
        <f t="shared" ref="FV1302:FV1365" si="613">IF($FM1302&gt;0,INDEX(EL$6:EL$77,$FI1302),"")</f>
        <v>17</v>
      </c>
      <c r="FW1302" s="116">
        <f t="shared" ref="FW1302:FW1365" si="614">IF($FM1302&gt;0,INDEX(EP$6:EP$77,$FI1302),"")</f>
        <v>0</v>
      </c>
      <c r="FX1302" s="116">
        <f t="shared" ref="FX1302:FX1365" si="615">IF($FM1302&gt;0,INDEX(EQ$6:EQ$77,$FI1302),"")</f>
        <v>1</v>
      </c>
      <c r="FY1302" s="116">
        <f t="shared" ref="FY1302:FY1365" si="616">IF($FM1302&gt;0,INDEX(ER$6:ER$77,$FI1302),"")</f>
        <v>4</v>
      </c>
      <c r="FZ1302" s="116">
        <f t="shared" ref="FZ1302:FZ1365" si="617">IF($FM1302&gt;0,INDEX(ES$6:ES$77,$FI1302),"")</f>
        <v>4.4600000000000001E-2</v>
      </c>
      <c r="GA1302" s="116">
        <f t="shared" ref="GA1302:GA1365" si="618">IF($FM1302&gt;0,INDEX(ET$6:ET$77,$FI1302),"")</f>
        <v>1</v>
      </c>
      <c r="GB1302" s="116">
        <f t="shared" ref="GB1302:GB1365" si="619">IF($FM1302&gt;0,INDEX(EU$6:EU$77,$FI1302),"")</f>
        <v>8</v>
      </c>
      <c r="GC1302" s="116">
        <f t="shared" ref="GC1302:GC1365" si="620">IF($FM1302&gt;0,INDEX(EV$6:EV$77,$FI1302),"")</f>
        <v>0.1782</v>
      </c>
      <c r="GD1302" s="116">
        <f t="shared" ref="GD1302:GD1365" si="621">IF($FM1302&gt;0,INDEX(EW$6:EW$77,$FI1302),"")</f>
        <v>1</v>
      </c>
      <c r="GE1302" s="116">
        <f t="shared" ref="GE1302:GE1365" si="622">IF($FM1302&gt;0,INDEX(EX$6:EX$77,$FI1302),"")</f>
        <v>17</v>
      </c>
    </row>
    <row r="1303" spans="164:187" ht="16.5" x14ac:dyDescent="0.2">
      <c r="FH1303" s="116">
        <v>1298</v>
      </c>
      <c r="FI1303" s="116">
        <f t="shared" si="607"/>
        <v>16</v>
      </c>
      <c r="FJ1303" s="116">
        <f t="shared" si="600"/>
        <v>17</v>
      </c>
      <c r="FK1303" s="116" t="str">
        <f t="shared" si="608"/>
        <v>朱仙专属武器-魂珠-2 7级</v>
      </c>
      <c r="FL1303" s="116">
        <f t="shared" si="609"/>
        <v>2</v>
      </c>
      <c r="FM1303" s="116">
        <f t="shared" si="610"/>
        <v>7</v>
      </c>
      <c r="FN1303" s="116" t="str">
        <f t="shared" si="601"/>
        <v>金币</v>
      </c>
      <c r="FO1303" s="116">
        <f t="shared" si="602"/>
        <v>8000</v>
      </c>
      <c r="FP1303" s="116" t="str">
        <f t="shared" si="603"/>
        <v>专属强化石1</v>
      </c>
      <c r="FQ1303" s="116">
        <f t="shared" si="604"/>
        <v>15</v>
      </c>
      <c r="FR1303" s="116" t="str">
        <f t="shared" si="605"/>
        <v>专属强化石2</v>
      </c>
      <c r="FS1303" s="116">
        <f t="shared" si="606"/>
        <v>5</v>
      </c>
      <c r="FT1303" s="116">
        <f t="shared" si="611"/>
        <v>7.0000000000000007E-2</v>
      </c>
      <c r="FU1303" s="116">
        <f t="shared" si="612"/>
        <v>1</v>
      </c>
      <c r="FV1303" s="116">
        <f t="shared" si="613"/>
        <v>22</v>
      </c>
      <c r="FW1303" s="116">
        <f t="shared" si="614"/>
        <v>0</v>
      </c>
      <c r="FX1303" s="116">
        <f t="shared" si="615"/>
        <v>1</v>
      </c>
      <c r="FY1303" s="116">
        <f t="shared" si="616"/>
        <v>5</v>
      </c>
      <c r="FZ1303" s="116">
        <f t="shared" si="617"/>
        <v>3.4500000000000003E-2</v>
      </c>
      <c r="GA1303" s="116">
        <f t="shared" si="618"/>
        <v>1</v>
      </c>
      <c r="GB1303" s="116">
        <f t="shared" si="619"/>
        <v>10</v>
      </c>
      <c r="GC1303" s="116">
        <f t="shared" si="620"/>
        <v>0.13789999999999999</v>
      </c>
      <c r="GD1303" s="116">
        <f t="shared" si="621"/>
        <v>1</v>
      </c>
      <c r="GE1303" s="116">
        <f t="shared" si="622"/>
        <v>22</v>
      </c>
    </row>
    <row r="1304" spans="164:187" ht="16.5" x14ac:dyDescent="0.2">
      <c r="FH1304" s="116">
        <v>1299</v>
      </c>
      <c r="FI1304" s="116">
        <f t="shared" si="607"/>
        <v>17</v>
      </c>
      <c r="FJ1304" s="116">
        <f t="shared" si="600"/>
        <v>17</v>
      </c>
      <c r="FK1304" s="116" t="str">
        <f t="shared" si="608"/>
        <v>朱仙专属武器-魂珠-2 8级</v>
      </c>
      <c r="FL1304" s="116">
        <f t="shared" si="609"/>
        <v>2</v>
      </c>
      <c r="FM1304" s="116">
        <f t="shared" si="610"/>
        <v>8</v>
      </c>
      <c r="FN1304" s="116" t="str">
        <f t="shared" si="601"/>
        <v>金币</v>
      </c>
      <c r="FO1304" s="116">
        <f t="shared" si="602"/>
        <v>9000</v>
      </c>
      <c r="FP1304" s="116" t="str">
        <f t="shared" si="603"/>
        <v>专属强化石1</v>
      </c>
      <c r="FQ1304" s="116">
        <f t="shared" si="604"/>
        <v>18</v>
      </c>
      <c r="FR1304" s="116" t="str">
        <f t="shared" si="605"/>
        <v>专属强化石2</v>
      </c>
      <c r="FS1304" s="116">
        <f t="shared" si="606"/>
        <v>6</v>
      </c>
      <c r="FT1304" s="116">
        <f t="shared" si="611"/>
        <v>0.05</v>
      </c>
      <c r="FU1304" s="116">
        <f t="shared" si="612"/>
        <v>1</v>
      </c>
      <c r="FV1304" s="116">
        <f t="shared" si="613"/>
        <v>29</v>
      </c>
      <c r="FW1304" s="116">
        <f t="shared" si="614"/>
        <v>0</v>
      </c>
      <c r="FX1304" s="116">
        <f t="shared" si="615"/>
        <v>1</v>
      </c>
      <c r="FY1304" s="116">
        <f t="shared" si="616"/>
        <v>7</v>
      </c>
      <c r="FZ1304" s="116">
        <f t="shared" si="617"/>
        <v>2.5600000000000001E-2</v>
      </c>
      <c r="GA1304" s="116">
        <f t="shared" si="618"/>
        <v>1</v>
      </c>
      <c r="GB1304" s="116">
        <f t="shared" si="619"/>
        <v>14</v>
      </c>
      <c r="GC1304" s="116">
        <f t="shared" si="620"/>
        <v>0.1022</v>
      </c>
      <c r="GD1304" s="116">
        <f t="shared" si="621"/>
        <v>1</v>
      </c>
      <c r="GE1304" s="116">
        <f t="shared" si="622"/>
        <v>29</v>
      </c>
    </row>
    <row r="1305" spans="164:187" ht="16.5" x14ac:dyDescent="0.2">
      <c r="FH1305" s="116">
        <v>1300</v>
      </c>
      <c r="FI1305" s="116">
        <f t="shared" si="607"/>
        <v>18</v>
      </c>
      <c r="FJ1305" s="116">
        <f t="shared" si="600"/>
        <v>17</v>
      </c>
      <c r="FK1305" s="116" t="str">
        <f t="shared" si="608"/>
        <v>朱仙专属武器-魂珠-2 9级</v>
      </c>
      <c r="FL1305" s="116">
        <f t="shared" si="609"/>
        <v>2</v>
      </c>
      <c r="FM1305" s="116">
        <f t="shared" si="610"/>
        <v>9</v>
      </c>
      <c r="FN1305" s="116" t="str">
        <f t="shared" si="601"/>
        <v>金币</v>
      </c>
      <c r="FO1305" s="116">
        <f t="shared" si="602"/>
        <v>10000</v>
      </c>
      <c r="FP1305" s="116" t="str">
        <f t="shared" si="603"/>
        <v>专属强化石1</v>
      </c>
      <c r="FQ1305" s="116">
        <f t="shared" si="604"/>
        <v>24</v>
      </c>
      <c r="FR1305" s="116" t="str">
        <f t="shared" si="605"/>
        <v>专属强化石2</v>
      </c>
      <c r="FS1305" s="116">
        <f t="shared" si="606"/>
        <v>8</v>
      </c>
      <c r="FT1305" s="116">
        <f t="shared" si="611"/>
        <v>0.04</v>
      </c>
      <c r="FU1305" s="116">
        <f t="shared" si="612"/>
        <v>1</v>
      </c>
      <c r="FV1305" s="116">
        <f t="shared" si="613"/>
        <v>36</v>
      </c>
      <c r="FW1305" s="116">
        <f t="shared" si="614"/>
        <v>0</v>
      </c>
      <c r="FX1305" s="116">
        <f t="shared" si="615"/>
        <v>1</v>
      </c>
      <c r="FY1305" s="116">
        <f t="shared" si="616"/>
        <v>8</v>
      </c>
      <c r="FZ1305" s="116">
        <f t="shared" si="617"/>
        <v>2.1100000000000001E-2</v>
      </c>
      <c r="GA1305" s="116">
        <f t="shared" si="618"/>
        <v>1</v>
      </c>
      <c r="GB1305" s="116">
        <f t="shared" si="619"/>
        <v>17</v>
      </c>
      <c r="GC1305" s="116">
        <f t="shared" si="620"/>
        <v>8.4199999999999997E-2</v>
      </c>
      <c r="GD1305" s="116">
        <f t="shared" si="621"/>
        <v>1</v>
      </c>
      <c r="GE1305" s="116">
        <f t="shared" si="622"/>
        <v>36</v>
      </c>
    </row>
    <row r="1306" spans="164:187" ht="16.5" x14ac:dyDescent="0.2">
      <c r="FH1306" s="116">
        <v>1301</v>
      </c>
      <c r="FI1306" s="116">
        <f t="shared" si="607"/>
        <v>0</v>
      </c>
      <c r="FJ1306" s="116">
        <f t="shared" si="600"/>
        <v>17</v>
      </c>
      <c r="FK1306" s="116" t="str">
        <f t="shared" si="608"/>
        <v>朱仙专属武器-魂珠-3 0级</v>
      </c>
      <c r="FL1306" s="116">
        <f t="shared" si="609"/>
        <v>3</v>
      </c>
      <c r="FM1306" s="116">
        <f t="shared" si="610"/>
        <v>0</v>
      </c>
      <c r="FN1306" s="116" t="str">
        <f t="shared" si="601"/>
        <v/>
      </c>
      <c r="FO1306" s="116" t="str">
        <f t="shared" si="602"/>
        <v/>
      </c>
      <c r="FP1306" s="116" t="str">
        <f t="shared" si="603"/>
        <v/>
      </c>
      <c r="FQ1306" s="116" t="str">
        <f t="shared" si="604"/>
        <v/>
      </c>
      <c r="FR1306" s="116" t="str">
        <f t="shared" si="605"/>
        <v/>
      </c>
      <c r="FS1306" s="116" t="str">
        <f t="shared" si="606"/>
        <v/>
      </c>
      <c r="FT1306" s="116" t="str">
        <f t="shared" si="611"/>
        <v/>
      </c>
      <c r="FU1306" s="116" t="str">
        <f t="shared" si="612"/>
        <v/>
      </c>
      <c r="FV1306" s="116" t="str">
        <f t="shared" si="613"/>
        <v/>
      </c>
      <c r="FW1306" s="116" t="str">
        <f t="shared" si="614"/>
        <v/>
      </c>
      <c r="FX1306" s="116" t="str">
        <f t="shared" si="615"/>
        <v/>
      </c>
      <c r="FY1306" s="116" t="str">
        <f t="shared" si="616"/>
        <v/>
      </c>
      <c r="FZ1306" s="116" t="str">
        <f t="shared" si="617"/>
        <v/>
      </c>
      <c r="GA1306" s="116" t="str">
        <f t="shared" si="618"/>
        <v/>
      </c>
      <c r="GB1306" s="116" t="str">
        <f t="shared" si="619"/>
        <v/>
      </c>
      <c r="GC1306" s="116" t="str">
        <f t="shared" si="620"/>
        <v/>
      </c>
      <c r="GD1306" s="116" t="str">
        <f t="shared" si="621"/>
        <v/>
      </c>
      <c r="GE1306" s="116" t="str">
        <f t="shared" si="622"/>
        <v/>
      </c>
    </row>
    <row r="1307" spans="164:187" ht="16.5" x14ac:dyDescent="0.2">
      <c r="FH1307" s="116">
        <v>1302</v>
      </c>
      <c r="FI1307" s="116">
        <f t="shared" si="607"/>
        <v>19</v>
      </c>
      <c r="FJ1307" s="116">
        <f t="shared" si="600"/>
        <v>17</v>
      </c>
      <c r="FK1307" s="116" t="str">
        <f t="shared" si="608"/>
        <v>朱仙专属武器-魂珠-3 1级</v>
      </c>
      <c r="FL1307" s="116">
        <f t="shared" si="609"/>
        <v>3</v>
      </c>
      <c r="FM1307" s="116">
        <f t="shared" si="610"/>
        <v>1</v>
      </c>
      <c r="FN1307" s="116" t="str">
        <f t="shared" si="601"/>
        <v>金币</v>
      </c>
      <c r="FO1307" s="116">
        <f t="shared" si="602"/>
        <v>3000</v>
      </c>
      <c r="FP1307" s="116" t="str">
        <f t="shared" si="603"/>
        <v>专属强化石1</v>
      </c>
      <c r="FQ1307" s="116">
        <f t="shared" si="604"/>
        <v>4</v>
      </c>
      <c r="FR1307" s="116" t="str">
        <f t="shared" si="605"/>
        <v>专属强化石2</v>
      </c>
      <c r="FS1307" s="116">
        <f t="shared" si="606"/>
        <v>2</v>
      </c>
      <c r="FT1307" s="116">
        <f t="shared" si="611"/>
        <v>0.23</v>
      </c>
      <c r="FU1307" s="116">
        <f t="shared" si="612"/>
        <v>1</v>
      </c>
      <c r="FV1307" s="116">
        <f t="shared" si="613"/>
        <v>6</v>
      </c>
      <c r="FW1307" s="116">
        <f t="shared" si="614"/>
        <v>0</v>
      </c>
      <c r="FX1307" s="116">
        <f t="shared" si="615"/>
        <v>1</v>
      </c>
      <c r="FY1307" s="116">
        <f t="shared" si="616"/>
        <v>2</v>
      </c>
      <c r="FZ1307" s="116">
        <f t="shared" si="617"/>
        <v>0.1158</v>
      </c>
      <c r="GA1307" s="116">
        <f t="shared" si="618"/>
        <v>1</v>
      </c>
      <c r="GB1307" s="116">
        <f t="shared" si="619"/>
        <v>3</v>
      </c>
      <c r="GC1307" s="116">
        <f t="shared" si="620"/>
        <v>0.46329999999999999</v>
      </c>
      <c r="GD1307" s="116">
        <f t="shared" si="621"/>
        <v>1</v>
      </c>
      <c r="GE1307" s="116">
        <f t="shared" si="622"/>
        <v>6</v>
      </c>
    </row>
    <row r="1308" spans="164:187" ht="16.5" x14ac:dyDescent="0.2">
      <c r="FH1308" s="116">
        <v>1303</v>
      </c>
      <c r="FI1308" s="116">
        <f t="shared" si="607"/>
        <v>20</v>
      </c>
      <c r="FJ1308" s="116">
        <f t="shared" si="600"/>
        <v>17</v>
      </c>
      <c r="FK1308" s="116" t="str">
        <f t="shared" si="608"/>
        <v>朱仙专属武器-魂珠-3 2级</v>
      </c>
      <c r="FL1308" s="116">
        <f t="shared" si="609"/>
        <v>3</v>
      </c>
      <c r="FM1308" s="116">
        <f t="shared" si="610"/>
        <v>2</v>
      </c>
      <c r="FN1308" s="116" t="str">
        <f t="shared" si="601"/>
        <v>金币</v>
      </c>
      <c r="FO1308" s="116">
        <f t="shared" si="602"/>
        <v>4000</v>
      </c>
      <c r="FP1308" s="116" t="str">
        <f t="shared" si="603"/>
        <v>专属强化石1</v>
      </c>
      <c r="FQ1308" s="116">
        <f t="shared" si="604"/>
        <v>4</v>
      </c>
      <c r="FR1308" s="116" t="str">
        <f t="shared" si="605"/>
        <v>专属强化石2</v>
      </c>
      <c r="FS1308" s="116">
        <f t="shared" si="606"/>
        <v>2</v>
      </c>
      <c r="FT1308" s="116">
        <f t="shared" si="611"/>
        <v>0.12</v>
      </c>
      <c r="FU1308" s="116">
        <f t="shared" si="612"/>
        <v>1</v>
      </c>
      <c r="FV1308" s="116">
        <f t="shared" si="613"/>
        <v>13</v>
      </c>
      <c r="FW1308" s="116">
        <f t="shared" si="614"/>
        <v>0</v>
      </c>
      <c r="FX1308" s="116">
        <f t="shared" si="615"/>
        <v>1</v>
      </c>
      <c r="FY1308" s="116">
        <f t="shared" si="616"/>
        <v>3</v>
      </c>
      <c r="FZ1308" s="116">
        <f t="shared" si="617"/>
        <v>5.79E-2</v>
      </c>
      <c r="GA1308" s="116">
        <f t="shared" si="618"/>
        <v>1</v>
      </c>
      <c r="GB1308" s="116">
        <f t="shared" si="619"/>
        <v>6</v>
      </c>
      <c r="GC1308" s="116">
        <f t="shared" si="620"/>
        <v>0.23169999999999999</v>
      </c>
      <c r="GD1308" s="116">
        <f t="shared" si="621"/>
        <v>1</v>
      </c>
      <c r="GE1308" s="116">
        <f t="shared" si="622"/>
        <v>13</v>
      </c>
    </row>
    <row r="1309" spans="164:187" ht="16.5" x14ac:dyDescent="0.2">
      <c r="FH1309" s="116">
        <v>1304</v>
      </c>
      <c r="FI1309" s="116">
        <f t="shared" si="607"/>
        <v>21</v>
      </c>
      <c r="FJ1309" s="116">
        <f t="shared" si="600"/>
        <v>17</v>
      </c>
      <c r="FK1309" s="116" t="str">
        <f t="shared" si="608"/>
        <v>朱仙专属武器-魂珠-3 3级</v>
      </c>
      <c r="FL1309" s="116">
        <f t="shared" si="609"/>
        <v>3</v>
      </c>
      <c r="FM1309" s="116">
        <f t="shared" si="610"/>
        <v>3</v>
      </c>
      <c r="FN1309" s="116" t="str">
        <f t="shared" si="601"/>
        <v>金币</v>
      </c>
      <c r="FO1309" s="116">
        <f t="shared" si="602"/>
        <v>5000</v>
      </c>
      <c r="FP1309" s="116" t="str">
        <f t="shared" si="603"/>
        <v>专属强化石1</v>
      </c>
      <c r="FQ1309" s="116">
        <f t="shared" si="604"/>
        <v>6</v>
      </c>
      <c r="FR1309" s="116" t="str">
        <f t="shared" si="605"/>
        <v>专属强化石2</v>
      </c>
      <c r="FS1309" s="116">
        <f t="shared" si="606"/>
        <v>3</v>
      </c>
      <c r="FT1309" s="116">
        <f t="shared" si="611"/>
        <v>0.12</v>
      </c>
      <c r="FU1309" s="116">
        <f t="shared" si="612"/>
        <v>1</v>
      </c>
      <c r="FV1309" s="116">
        <f t="shared" si="613"/>
        <v>13</v>
      </c>
      <c r="FW1309" s="116">
        <f t="shared" si="614"/>
        <v>0</v>
      </c>
      <c r="FX1309" s="116">
        <f t="shared" si="615"/>
        <v>1</v>
      </c>
      <c r="FY1309" s="116">
        <f t="shared" si="616"/>
        <v>3</v>
      </c>
      <c r="FZ1309" s="116">
        <f t="shared" si="617"/>
        <v>5.79E-2</v>
      </c>
      <c r="GA1309" s="116">
        <f t="shared" si="618"/>
        <v>1</v>
      </c>
      <c r="GB1309" s="116">
        <f t="shared" si="619"/>
        <v>6</v>
      </c>
      <c r="GC1309" s="116">
        <f t="shared" si="620"/>
        <v>0.23169999999999999</v>
      </c>
      <c r="GD1309" s="116">
        <f t="shared" si="621"/>
        <v>1</v>
      </c>
      <c r="GE1309" s="116">
        <f t="shared" si="622"/>
        <v>13</v>
      </c>
    </row>
    <row r="1310" spans="164:187" ht="16.5" x14ac:dyDescent="0.2">
      <c r="FH1310" s="116">
        <v>1305</v>
      </c>
      <c r="FI1310" s="116">
        <f t="shared" si="607"/>
        <v>22</v>
      </c>
      <c r="FJ1310" s="116">
        <f t="shared" si="600"/>
        <v>17</v>
      </c>
      <c r="FK1310" s="116" t="str">
        <f t="shared" si="608"/>
        <v>朱仙专属武器-魂珠-3 4级</v>
      </c>
      <c r="FL1310" s="116">
        <f t="shared" si="609"/>
        <v>3</v>
      </c>
      <c r="FM1310" s="116">
        <f t="shared" si="610"/>
        <v>4</v>
      </c>
      <c r="FN1310" s="116" t="str">
        <f t="shared" si="601"/>
        <v>金币</v>
      </c>
      <c r="FO1310" s="116">
        <f t="shared" si="602"/>
        <v>6000</v>
      </c>
      <c r="FP1310" s="116" t="str">
        <f t="shared" si="603"/>
        <v>专属强化石1</v>
      </c>
      <c r="FQ1310" s="116">
        <f t="shared" si="604"/>
        <v>6</v>
      </c>
      <c r="FR1310" s="116" t="str">
        <f t="shared" si="605"/>
        <v>专属强化石2</v>
      </c>
      <c r="FS1310" s="116">
        <f t="shared" si="606"/>
        <v>3</v>
      </c>
      <c r="FT1310" s="116">
        <f t="shared" si="611"/>
        <v>7.0000000000000007E-2</v>
      </c>
      <c r="FU1310" s="116">
        <f t="shared" si="612"/>
        <v>1</v>
      </c>
      <c r="FV1310" s="116">
        <f t="shared" si="613"/>
        <v>22</v>
      </c>
      <c r="FW1310" s="116">
        <f t="shared" si="614"/>
        <v>0</v>
      </c>
      <c r="FX1310" s="116">
        <f t="shared" si="615"/>
        <v>1</v>
      </c>
      <c r="FY1310" s="116">
        <f t="shared" si="616"/>
        <v>5</v>
      </c>
      <c r="FZ1310" s="116">
        <f t="shared" si="617"/>
        <v>3.4700000000000002E-2</v>
      </c>
      <c r="GA1310" s="116">
        <f t="shared" si="618"/>
        <v>1</v>
      </c>
      <c r="GB1310" s="116">
        <f t="shared" si="619"/>
        <v>10</v>
      </c>
      <c r="GC1310" s="116">
        <f t="shared" si="620"/>
        <v>0.13900000000000001</v>
      </c>
      <c r="GD1310" s="116">
        <f t="shared" si="621"/>
        <v>1</v>
      </c>
      <c r="GE1310" s="116">
        <f t="shared" si="622"/>
        <v>22</v>
      </c>
    </row>
    <row r="1311" spans="164:187" ht="16.5" x14ac:dyDescent="0.2">
      <c r="FH1311" s="116">
        <v>1306</v>
      </c>
      <c r="FI1311" s="116">
        <f t="shared" si="607"/>
        <v>23</v>
      </c>
      <c r="FJ1311" s="116">
        <f t="shared" si="600"/>
        <v>17</v>
      </c>
      <c r="FK1311" s="116" t="str">
        <f t="shared" si="608"/>
        <v>朱仙专属武器-魂珠-3 5级</v>
      </c>
      <c r="FL1311" s="116">
        <f t="shared" si="609"/>
        <v>3</v>
      </c>
      <c r="FM1311" s="116">
        <f t="shared" si="610"/>
        <v>5</v>
      </c>
      <c r="FN1311" s="116" t="str">
        <f t="shared" si="601"/>
        <v>金币</v>
      </c>
      <c r="FO1311" s="116">
        <f t="shared" si="602"/>
        <v>7000</v>
      </c>
      <c r="FP1311" s="116" t="str">
        <f t="shared" si="603"/>
        <v>专属强化石1</v>
      </c>
      <c r="FQ1311" s="116">
        <f t="shared" si="604"/>
        <v>8</v>
      </c>
      <c r="FR1311" s="116" t="str">
        <f t="shared" si="605"/>
        <v>专属强化石2</v>
      </c>
      <c r="FS1311" s="116">
        <f t="shared" si="606"/>
        <v>4</v>
      </c>
      <c r="FT1311" s="116">
        <f t="shared" si="611"/>
        <v>0.06</v>
      </c>
      <c r="FU1311" s="116">
        <f t="shared" si="612"/>
        <v>1</v>
      </c>
      <c r="FV1311" s="116">
        <f t="shared" si="613"/>
        <v>26</v>
      </c>
      <c r="FW1311" s="116">
        <f t="shared" si="614"/>
        <v>0</v>
      </c>
      <c r="FX1311" s="116">
        <f t="shared" si="615"/>
        <v>1</v>
      </c>
      <c r="FY1311" s="116">
        <f t="shared" si="616"/>
        <v>6</v>
      </c>
      <c r="FZ1311" s="116">
        <f t="shared" si="617"/>
        <v>2.9000000000000001E-2</v>
      </c>
      <c r="GA1311" s="116">
        <f t="shared" si="618"/>
        <v>1</v>
      </c>
      <c r="GB1311" s="116">
        <f t="shared" si="619"/>
        <v>12</v>
      </c>
      <c r="GC1311" s="116">
        <f t="shared" si="620"/>
        <v>0.1158</v>
      </c>
      <c r="GD1311" s="116">
        <f t="shared" si="621"/>
        <v>1</v>
      </c>
      <c r="GE1311" s="116">
        <f t="shared" si="622"/>
        <v>26</v>
      </c>
    </row>
    <row r="1312" spans="164:187" ht="16.5" x14ac:dyDescent="0.2">
      <c r="FH1312" s="116">
        <v>1307</v>
      </c>
      <c r="FI1312" s="116">
        <f t="shared" si="607"/>
        <v>24</v>
      </c>
      <c r="FJ1312" s="116">
        <f t="shared" si="600"/>
        <v>17</v>
      </c>
      <c r="FK1312" s="116" t="str">
        <f t="shared" si="608"/>
        <v>朱仙专属武器-魂珠-3 6级</v>
      </c>
      <c r="FL1312" s="116">
        <f t="shared" si="609"/>
        <v>3</v>
      </c>
      <c r="FM1312" s="116">
        <f t="shared" si="610"/>
        <v>6</v>
      </c>
      <c r="FN1312" s="116" t="str">
        <f t="shared" si="601"/>
        <v>金币</v>
      </c>
      <c r="FO1312" s="116">
        <f t="shared" si="602"/>
        <v>8000</v>
      </c>
      <c r="FP1312" s="116" t="str">
        <f t="shared" si="603"/>
        <v>专属强化石1</v>
      </c>
      <c r="FQ1312" s="116">
        <f t="shared" si="604"/>
        <v>10</v>
      </c>
      <c r="FR1312" s="116" t="str">
        <f t="shared" si="605"/>
        <v>专属强化石2</v>
      </c>
      <c r="FS1312" s="116">
        <f t="shared" si="606"/>
        <v>5</v>
      </c>
      <c r="FT1312" s="116">
        <f t="shared" si="611"/>
        <v>0.04</v>
      </c>
      <c r="FU1312" s="116">
        <f t="shared" si="612"/>
        <v>1</v>
      </c>
      <c r="FV1312" s="116">
        <f t="shared" si="613"/>
        <v>34</v>
      </c>
      <c r="FW1312" s="116">
        <f t="shared" si="614"/>
        <v>0</v>
      </c>
      <c r="FX1312" s="116">
        <f t="shared" si="615"/>
        <v>1</v>
      </c>
      <c r="FY1312" s="116">
        <f t="shared" si="616"/>
        <v>8</v>
      </c>
      <c r="FZ1312" s="116">
        <f t="shared" si="617"/>
        <v>2.23E-2</v>
      </c>
      <c r="GA1312" s="116">
        <f t="shared" si="618"/>
        <v>1</v>
      </c>
      <c r="GB1312" s="116">
        <f t="shared" si="619"/>
        <v>16</v>
      </c>
      <c r="GC1312" s="116">
        <f t="shared" si="620"/>
        <v>8.9099999999999999E-2</v>
      </c>
      <c r="GD1312" s="116">
        <f t="shared" si="621"/>
        <v>1</v>
      </c>
      <c r="GE1312" s="116">
        <f t="shared" si="622"/>
        <v>34</v>
      </c>
    </row>
    <row r="1313" spans="164:187" ht="16.5" x14ac:dyDescent="0.2">
      <c r="FH1313" s="116">
        <v>1308</v>
      </c>
      <c r="FI1313" s="116">
        <f t="shared" si="607"/>
        <v>25</v>
      </c>
      <c r="FJ1313" s="116">
        <f t="shared" si="600"/>
        <v>17</v>
      </c>
      <c r="FK1313" s="116" t="str">
        <f t="shared" si="608"/>
        <v>朱仙专属武器-魂珠-3 7级</v>
      </c>
      <c r="FL1313" s="116">
        <f t="shared" si="609"/>
        <v>3</v>
      </c>
      <c r="FM1313" s="116">
        <f t="shared" si="610"/>
        <v>7</v>
      </c>
      <c r="FN1313" s="116" t="str">
        <f t="shared" si="601"/>
        <v>金币</v>
      </c>
      <c r="FO1313" s="116">
        <f t="shared" si="602"/>
        <v>9000</v>
      </c>
      <c r="FP1313" s="116" t="str">
        <f t="shared" si="603"/>
        <v>专属强化石1</v>
      </c>
      <c r="FQ1313" s="116">
        <f t="shared" si="604"/>
        <v>12</v>
      </c>
      <c r="FR1313" s="116" t="str">
        <f t="shared" si="605"/>
        <v>专属强化石2</v>
      </c>
      <c r="FS1313" s="116">
        <f t="shared" si="606"/>
        <v>6</v>
      </c>
      <c r="FT1313" s="116">
        <f t="shared" si="611"/>
        <v>0.03</v>
      </c>
      <c r="FU1313" s="116">
        <f t="shared" si="612"/>
        <v>1</v>
      </c>
      <c r="FV1313" s="116">
        <f t="shared" si="613"/>
        <v>45</v>
      </c>
      <c r="FW1313" s="116">
        <f t="shared" si="614"/>
        <v>0</v>
      </c>
      <c r="FX1313" s="116">
        <f t="shared" si="615"/>
        <v>1</v>
      </c>
      <c r="FY1313" s="116">
        <f t="shared" si="616"/>
        <v>11</v>
      </c>
      <c r="FZ1313" s="116">
        <f t="shared" si="617"/>
        <v>1.6500000000000001E-2</v>
      </c>
      <c r="GA1313" s="116">
        <f t="shared" si="618"/>
        <v>1</v>
      </c>
      <c r="GB1313" s="116">
        <f t="shared" si="619"/>
        <v>21</v>
      </c>
      <c r="GC1313" s="116">
        <f t="shared" si="620"/>
        <v>6.6199999999999995E-2</v>
      </c>
      <c r="GD1313" s="116">
        <f t="shared" si="621"/>
        <v>1</v>
      </c>
      <c r="GE1313" s="116">
        <f t="shared" si="622"/>
        <v>45</v>
      </c>
    </row>
    <row r="1314" spans="164:187" ht="16.5" x14ac:dyDescent="0.2">
      <c r="FH1314" s="116">
        <v>1309</v>
      </c>
      <c r="FI1314" s="116">
        <f t="shared" si="607"/>
        <v>26</v>
      </c>
      <c r="FJ1314" s="116">
        <f t="shared" si="600"/>
        <v>17</v>
      </c>
      <c r="FK1314" s="116" t="str">
        <f t="shared" si="608"/>
        <v>朱仙专属武器-魂珠-3 8级</v>
      </c>
      <c r="FL1314" s="116">
        <f t="shared" si="609"/>
        <v>3</v>
      </c>
      <c r="FM1314" s="116">
        <f t="shared" si="610"/>
        <v>8</v>
      </c>
      <c r="FN1314" s="116" t="str">
        <f t="shared" si="601"/>
        <v>金币</v>
      </c>
      <c r="FO1314" s="116">
        <f t="shared" si="602"/>
        <v>10000</v>
      </c>
      <c r="FP1314" s="116" t="str">
        <f t="shared" si="603"/>
        <v>专属强化石1</v>
      </c>
      <c r="FQ1314" s="116">
        <f t="shared" si="604"/>
        <v>16</v>
      </c>
      <c r="FR1314" s="116" t="str">
        <f t="shared" si="605"/>
        <v>专属强化石2</v>
      </c>
      <c r="FS1314" s="116">
        <f t="shared" si="606"/>
        <v>8</v>
      </c>
      <c r="FT1314" s="116">
        <f t="shared" si="611"/>
        <v>0.03</v>
      </c>
      <c r="FU1314" s="116">
        <f t="shared" si="612"/>
        <v>1</v>
      </c>
      <c r="FV1314" s="116">
        <f t="shared" si="613"/>
        <v>55</v>
      </c>
      <c r="FW1314" s="116">
        <f t="shared" si="614"/>
        <v>0</v>
      </c>
      <c r="FX1314" s="116">
        <f t="shared" si="615"/>
        <v>1</v>
      </c>
      <c r="FY1314" s="116">
        <f t="shared" si="616"/>
        <v>13</v>
      </c>
      <c r="FZ1314" s="116">
        <f t="shared" si="617"/>
        <v>1.3599999999999999E-2</v>
      </c>
      <c r="GA1314" s="116">
        <f t="shared" si="618"/>
        <v>1</v>
      </c>
      <c r="GB1314" s="116">
        <f t="shared" si="619"/>
        <v>26</v>
      </c>
      <c r="GC1314" s="116">
        <f t="shared" si="620"/>
        <v>5.45E-2</v>
      </c>
      <c r="GD1314" s="116">
        <f t="shared" si="621"/>
        <v>1</v>
      </c>
      <c r="GE1314" s="116">
        <f t="shared" si="622"/>
        <v>55</v>
      </c>
    </row>
    <row r="1315" spans="164:187" ht="16.5" x14ac:dyDescent="0.2">
      <c r="FH1315" s="116">
        <v>1310</v>
      </c>
      <c r="FI1315" s="116">
        <f t="shared" si="607"/>
        <v>27</v>
      </c>
      <c r="FJ1315" s="116">
        <f t="shared" si="600"/>
        <v>17</v>
      </c>
      <c r="FK1315" s="116" t="str">
        <f t="shared" si="608"/>
        <v>朱仙专属武器-魂珠-3 9级</v>
      </c>
      <c r="FL1315" s="116">
        <f t="shared" si="609"/>
        <v>3</v>
      </c>
      <c r="FM1315" s="116">
        <f t="shared" si="610"/>
        <v>9</v>
      </c>
      <c r="FN1315" s="116" t="str">
        <f t="shared" si="601"/>
        <v>金币</v>
      </c>
      <c r="FO1315" s="116">
        <f t="shared" si="602"/>
        <v>11000</v>
      </c>
      <c r="FP1315" s="116" t="str">
        <f t="shared" si="603"/>
        <v>专属强化石1</v>
      </c>
      <c r="FQ1315" s="116">
        <f t="shared" si="604"/>
        <v>20</v>
      </c>
      <c r="FR1315" s="116" t="str">
        <f t="shared" si="605"/>
        <v>专属强化石2</v>
      </c>
      <c r="FS1315" s="116">
        <f t="shared" si="606"/>
        <v>10</v>
      </c>
      <c r="FT1315" s="116">
        <f t="shared" si="611"/>
        <v>0.02</v>
      </c>
      <c r="FU1315" s="116">
        <f t="shared" si="612"/>
        <v>1</v>
      </c>
      <c r="FV1315" s="116">
        <f t="shared" si="613"/>
        <v>71</v>
      </c>
      <c r="FW1315" s="116">
        <f t="shared" si="614"/>
        <v>0</v>
      </c>
      <c r="FX1315" s="116">
        <f t="shared" si="615"/>
        <v>1</v>
      </c>
      <c r="FY1315" s="116">
        <f t="shared" si="616"/>
        <v>17</v>
      </c>
      <c r="FZ1315" s="116">
        <f t="shared" si="617"/>
        <v>1.0500000000000001E-2</v>
      </c>
      <c r="GA1315" s="116">
        <f t="shared" si="618"/>
        <v>1</v>
      </c>
      <c r="GB1315" s="116">
        <f t="shared" si="619"/>
        <v>33</v>
      </c>
      <c r="GC1315" s="116">
        <f t="shared" si="620"/>
        <v>4.2099999999999999E-2</v>
      </c>
      <c r="GD1315" s="116">
        <f t="shared" si="621"/>
        <v>1</v>
      </c>
      <c r="GE1315" s="116">
        <f t="shared" si="622"/>
        <v>71</v>
      </c>
    </row>
    <row r="1316" spans="164:187" ht="16.5" x14ac:dyDescent="0.2">
      <c r="FH1316" s="116">
        <v>1311</v>
      </c>
      <c r="FI1316" s="116">
        <f t="shared" si="607"/>
        <v>0</v>
      </c>
      <c r="FJ1316" s="116">
        <f t="shared" si="600"/>
        <v>17</v>
      </c>
      <c r="FK1316" s="116" t="str">
        <f t="shared" si="608"/>
        <v>朱仙专属武器-魂珠-4 0级</v>
      </c>
      <c r="FL1316" s="116">
        <f t="shared" si="609"/>
        <v>4</v>
      </c>
      <c r="FM1316" s="116">
        <f t="shared" si="610"/>
        <v>0</v>
      </c>
      <c r="FN1316" s="116" t="str">
        <f t="shared" si="601"/>
        <v/>
      </c>
      <c r="FO1316" s="116" t="str">
        <f t="shared" si="602"/>
        <v/>
      </c>
      <c r="FP1316" s="116" t="str">
        <f t="shared" si="603"/>
        <v/>
      </c>
      <c r="FQ1316" s="116" t="str">
        <f t="shared" si="604"/>
        <v/>
      </c>
      <c r="FR1316" s="116" t="str">
        <f t="shared" si="605"/>
        <v/>
      </c>
      <c r="FS1316" s="116" t="str">
        <f t="shared" si="606"/>
        <v/>
      </c>
      <c r="FT1316" s="116" t="str">
        <f t="shared" si="611"/>
        <v/>
      </c>
      <c r="FU1316" s="116" t="str">
        <f t="shared" si="612"/>
        <v/>
      </c>
      <c r="FV1316" s="116" t="str">
        <f t="shared" si="613"/>
        <v/>
      </c>
      <c r="FW1316" s="116" t="str">
        <f t="shared" si="614"/>
        <v/>
      </c>
      <c r="FX1316" s="116" t="str">
        <f t="shared" si="615"/>
        <v/>
      </c>
      <c r="FY1316" s="116" t="str">
        <f t="shared" si="616"/>
        <v/>
      </c>
      <c r="FZ1316" s="116" t="str">
        <f t="shared" si="617"/>
        <v/>
      </c>
      <c r="GA1316" s="116" t="str">
        <f t="shared" si="618"/>
        <v/>
      </c>
      <c r="GB1316" s="116" t="str">
        <f t="shared" si="619"/>
        <v/>
      </c>
      <c r="GC1316" s="116" t="str">
        <f t="shared" si="620"/>
        <v/>
      </c>
      <c r="GD1316" s="116" t="str">
        <f t="shared" si="621"/>
        <v/>
      </c>
      <c r="GE1316" s="116" t="str">
        <f t="shared" si="622"/>
        <v/>
      </c>
    </row>
    <row r="1317" spans="164:187" ht="16.5" x14ac:dyDescent="0.2">
      <c r="FH1317" s="116">
        <v>1312</v>
      </c>
      <c r="FI1317" s="116">
        <f t="shared" si="607"/>
        <v>28</v>
      </c>
      <c r="FJ1317" s="116">
        <f t="shared" si="600"/>
        <v>17</v>
      </c>
      <c r="FK1317" s="116" t="str">
        <f t="shared" si="608"/>
        <v>朱仙专属武器-魂珠-4 1级</v>
      </c>
      <c r="FL1317" s="116">
        <f t="shared" si="609"/>
        <v>4</v>
      </c>
      <c r="FM1317" s="116">
        <f t="shared" si="610"/>
        <v>1</v>
      </c>
      <c r="FN1317" s="116" t="str">
        <f t="shared" si="601"/>
        <v>金币</v>
      </c>
      <c r="FO1317" s="116">
        <f t="shared" si="602"/>
        <v>4000</v>
      </c>
      <c r="FP1317" s="116" t="str">
        <f t="shared" si="603"/>
        <v>专属强化石2</v>
      </c>
      <c r="FQ1317" s="116">
        <f t="shared" si="604"/>
        <v>3</v>
      </c>
      <c r="FR1317" s="116" t="str">
        <f t="shared" si="605"/>
        <v>专属强化石3</v>
      </c>
      <c r="FS1317" s="116">
        <f t="shared" si="606"/>
        <v>1</v>
      </c>
      <c r="FT1317" s="116">
        <f t="shared" si="611"/>
        <v>0.19</v>
      </c>
      <c r="FU1317" s="116">
        <f t="shared" si="612"/>
        <v>1</v>
      </c>
      <c r="FV1317" s="116">
        <f t="shared" si="613"/>
        <v>8</v>
      </c>
      <c r="FW1317" s="116">
        <f t="shared" si="614"/>
        <v>0</v>
      </c>
      <c r="FX1317" s="116">
        <f t="shared" si="615"/>
        <v>1</v>
      </c>
      <c r="FY1317" s="116">
        <f t="shared" si="616"/>
        <v>2</v>
      </c>
      <c r="FZ1317" s="116">
        <f t="shared" si="617"/>
        <v>9.2600000000000002E-2</v>
      </c>
      <c r="GA1317" s="116">
        <f t="shared" si="618"/>
        <v>1</v>
      </c>
      <c r="GB1317" s="116">
        <f t="shared" si="619"/>
        <v>4</v>
      </c>
      <c r="GC1317" s="116">
        <f t="shared" si="620"/>
        <v>0.37019999999999997</v>
      </c>
      <c r="GD1317" s="116">
        <f t="shared" si="621"/>
        <v>1</v>
      </c>
      <c r="GE1317" s="116">
        <f t="shared" si="622"/>
        <v>8</v>
      </c>
    </row>
    <row r="1318" spans="164:187" ht="16.5" x14ac:dyDescent="0.2">
      <c r="FH1318" s="116">
        <v>1313</v>
      </c>
      <c r="FI1318" s="116">
        <f t="shared" si="607"/>
        <v>29</v>
      </c>
      <c r="FJ1318" s="116">
        <f t="shared" si="600"/>
        <v>17</v>
      </c>
      <c r="FK1318" s="116" t="str">
        <f t="shared" si="608"/>
        <v>朱仙专属武器-魂珠-4 2级</v>
      </c>
      <c r="FL1318" s="116">
        <f t="shared" si="609"/>
        <v>4</v>
      </c>
      <c r="FM1318" s="116">
        <f t="shared" si="610"/>
        <v>2</v>
      </c>
      <c r="FN1318" s="116" t="str">
        <f t="shared" si="601"/>
        <v>金币</v>
      </c>
      <c r="FO1318" s="116">
        <f t="shared" si="602"/>
        <v>5000</v>
      </c>
      <c r="FP1318" s="116" t="str">
        <f t="shared" si="603"/>
        <v>专属强化石2</v>
      </c>
      <c r="FQ1318" s="116">
        <f t="shared" si="604"/>
        <v>3</v>
      </c>
      <c r="FR1318" s="116" t="str">
        <f t="shared" si="605"/>
        <v>专属强化石3</v>
      </c>
      <c r="FS1318" s="116">
        <f t="shared" si="606"/>
        <v>1</v>
      </c>
      <c r="FT1318" s="116">
        <f t="shared" si="611"/>
        <v>0.09</v>
      </c>
      <c r="FU1318" s="116">
        <f t="shared" si="612"/>
        <v>1</v>
      </c>
      <c r="FV1318" s="116">
        <f t="shared" si="613"/>
        <v>16</v>
      </c>
      <c r="FW1318" s="116">
        <f t="shared" si="614"/>
        <v>0</v>
      </c>
      <c r="FX1318" s="116">
        <f t="shared" si="615"/>
        <v>1</v>
      </c>
      <c r="FY1318" s="116">
        <f t="shared" si="616"/>
        <v>4</v>
      </c>
      <c r="FZ1318" s="116">
        <f t="shared" si="617"/>
        <v>4.6300000000000001E-2</v>
      </c>
      <c r="GA1318" s="116">
        <f t="shared" si="618"/>
        <v>1</v>
      </c>
      <c r="GB1318" s="116">
        <f t="shared" si="619"/>
        <v>8</v>
      </c>
      <c r="GC1318" s="116">
        <f t="shared" si="620"/>
        <v>0.18509999999999999</v>
      </c>
      <c r="GD1318" s="116">
        <f t="shared" si="621"/>
        <v>1</v>
      </c>
      <c r="GE1318" s="116">
        <f t="shared" si="622"/>
        <v>16</v>
      </c>
    </row>
    <row r="1319" spans="164:187" ht="16.5" x14ac:dyDescent="0.2">
      <c r="FH1319" s="116">
        <v>1314</v>
      </c>
      <c r="FI1319" s="116">
        <f t="shared" si="607"/>
        <v>30</v>
      </c>
      <c r="FJ1319" s="116">
        <f t="shared" si="600"/>
        <v>17</v>
      </c>
      <c r="FK1319" s="116" t="str">
        <f t="shared" si="608"/>
        <v>朱仙专属武器-魂珠-4 3级</v>
      </c>
      <c r="FL1319" s="116">
        <f t="shared" si="609"/>
        <v>4</v>
      </c>
      <c r="FM1319" s="116">
        <f t="shared" si="610"/>
        <v>3</v>
      </c>
      <c r="FN1319" s="116" t="str">
        <f t="shared" si="601"/>
        <v>金币</v>
      </c>
      <c r="FO1319" s="116">
        <f t="shared" si="602"/>
        <v>6000</v>
      </c>
      <c r="FP1319" s="116" t="str">
        <f t="shared" si="603"/>
        <v>专属强化石2</v>
      </c>
      <c r="FQ1319" s="116">
        <f t="shared" si="604"/>
        <v>3</v>
      </c>
      <c r="FR1319" s="116" t="str">
        <f t="shared" si="605"/>
        <v>专属强化石3</v>
      </c>
      <c r="FS1319" s="116">
        <f t="shared" si="606"/>
        <v>1</v>
      </c>
      <c r="FT1319" s="116">
        <f t="shared" si="611"/>
        <v>0.06</v>
      </c>
      <c r="FU1319" s="116">
        <f t="shared" si="612"/>
        <v>1</v>
      </c>
      <c r="FV1319" s="116">
        <f t="shared" si="613"/>
        <v>24</v>
      </c>
      <c r="FW1319" s="116">
        <f t="shared" si="614"/>
        <v>0</v>
      </c>
      <c r="FX1319" s="116">
        <f t="shared" si="615"/>
        <v>1</v>
      </c>
      <c r="FY1319" s="116">
        <f t="shared" si="616"/>
        <v>6</v>
      </c>
      <c r="FZ1319" s="116">
        <f t="shared" si="617"/>
        <v>3.09E-2</v>
      </c>
      <c r="GA1319" s="116">
        <f t="shared" si="618"/>
        <v>1</v>
      </c>
      <c r="GB1319" s="116">
        <f t="shared" si="619"/>
        <v>11</v>
      </c>
      <c r="GC1319" s="116">
        <f t="shared" si="620"/>
        <v>0.1234</v>
      </c>
      <c r="GD1319" s="116">
        <f t="shared" si="621"/>
        <v>1</v>
      </c>
      <c r="GE1319" s="116">
        <f t="shared" si="622"/>
        <v>24</v>
      </c>
    </row>
    <row r="1320" spans="164:187" ht="16.5" x14ac:dyDescent="0.2">
      <c r="FH1320" s="116">
        <v>1315</v>
      </c>
      <c r="FI1320" s="116">
        <f t="shared" si="607"/>
        <v>31</v>
      </c>
      <c r="FJ1320" s="116">
        <f t="shared" si="600"/>
        <v>17</v>
      </c>
      <c r="FK1320" s="116" t="str">
        <f t="shared" si="608"/>
        <v>朱仙专属武器-魂珠-4 4级</v>
      </c>
      <c r="FL1320" s="116">
        <f t="shared" si="609"/>
        <v>4</v>
      </c>
      <c r="FM1320" s="116">
        <f t="shared" si="610"/>
        <v>4</v>
      </c>
      <c r="FN1320" s="116" t="str">
        <f t="shared" si="601"/>
        <v>金币</v>
      </c>
      <c r="FO1320" s="116">
        <f t="shared" si="602"/>
        <v>7000</v>
      </c>
      <c r="FP1320" s="116" t="str">
        <f t="shared" si="603"/>
        <v>专属强化石2</v>
      </c>
      <c r="FQ1320" s="116">
        <f t="shared" si="604"/>
        <v>6</v>
      </c>
      <c r="FR1320" s="116" t="str">
        <f t="shared" si="605"/>
        <v>专属强化石3</v>
      </c>
      <c r="FS1320" s="116">
        <f t="shared" si="606"/>
        <v>2</v>
      </c>
      <c r="FT1320" s="116">
        <f t="shared" si="611"/>
        <v>7.0000000000000007E-2</v>
      </c>
      <c r="FU1320" s="116">
        <f t="shared" si="612"/>
        <v>1</v>
      </c>
      <c r="FV1320" s="116">
        <f t="shared" si="613"/>
        <v>20</v>
      </c>
      <c r="FW1320" s="116">
        <f t="shared" si="614"/>
        <v>0</v>
      </c>
      <c r="FX1320" s="116">
        <f t="shared" si="615"/>
        <v>1</v>
      </c>
      <c r="FY1320" s="116">
        <f t="shared" si="616"/>
        <v>5</v>
      </c>
      <c r="FZ1320" s="116">
        <f t="shared" si="617"/>
        <v>3.6999999999999998E-2</v>
      </c>
      <c r="GA1320" s="116">
        <f t="shared" si="618"/>
        <v>1</v>
      </c>
      <c r="GB1320" s="116">
        <f t="shared" si="619"/>
        <v>9</v>
      </c>
      <c r="GC1320" s="116">
        <f t="shared" si="620"/>
        <v>0.14810000000000001</v>
      </c>
      <c r="GD1320" s="116">
        <f t="shared" si="621"/>
        <v>1</v>
      </c>
      <c r="GE1320" s="116">
        <f t="shared" si="622"/>
        <v>20</v>
      </c>
    </row>
    <row r="1321" spans="164:187" ht="16.5" x14ac:dyDescent="0.2">
      <c r="FH1321" s="116">
        <v>1316</v>
      </c>
      <c r="FI1321" s="116">
        <f t="shared" si="607"/>
        <v>32</v>
      </c>
      <c r="FJ1321" s="116">
        <f t="shared" si="600"/>
        <v>17</v>
      </c>
      <c r="FK1321" s="116" t="str">
        <f t="shared" si="608"/>
        <v>朱仙专属武器-魂珠-4 5级</v>
      </c>
      <c r="FL1321" s="116">
        <f t="shared" si="609"/>
        <v>4</v>
      </c>
      <c r="FM1321" s="116">
        <f t="shared" si="610"/>
        <v>5</v>
      </c>
      <c r="FN1321" s="116" t="str">
        <f t="shared" si="601"/>
        <v>金币</v>
      </c>
      <c r="FO1321" s="116">
        <f t="shared" si="602"/>
        <v>8000</v>
      </c>
      <c r="FP1321" s="116" t="str">
        <f t="shared" si="603"/>
        <v>专属强化石2</v>
      </c>
      <c r="FQ1321" s="116">
        <f t="shared" si="604"/>
        <v>6</v>
      </c>
      <c r="FR1321" s="116" t="str">
        <f t="shared" si="605"/>
        <v>专属强化石3</v>
      </c>
      <c r="FS1321" s="116">
        <f t="shared" si="606"/>
        <v>2</v>
      </c>
      <c r="FT1321" s="116">
        <f t="shared" si="611"/>
        <v>0.05</v>
      </c>
      <c r="FU1321" s="116">
        <f t="shared" si="612"/>
        <v>1</v>
      </c>
      <c r="FV1321" s="116">
        <f t="shared" si="613"/>
        <v>32</v>
      </c>
      <c r="FW1321" s="116">
        <f t="shared" si="614"/>
        <v>0</v>
      </c>
      <c r="FX1321" s="116">
        <f t="shared" si="615"/>
        <v>1</v>
      </c>
      <c r="FY1321" s="116">
        <f t="shared" si="616"/>
        <v>8</v>
      </c>
      <c r="FZ1321" s="116">
        <f t="shared" si="617"/>
        <v>2.3099999999999999E-2</v>
      </c>
      <c r="GA1321" s="116">
        <f t="shared" si="618"/>
        <v>1</v>
      </c>
      <c r="GB1321" s="116">
        <f t="shared" si="619"/>
        <v>15</v>
      </c>
      <c r="GC1321" s="116">
        <f t="shared" si="620"/>
        <v>9.2600000000000002E-2</v>
      </c>
      <c r="GD1321" s="116">
        <f t="shared" si="621"/>
        <v>1</v>
      </c>
      <c r="GE1321" s="116">
        <f t="shared" si="622"/>
        <v>32</v>
      </c>
    </row>
    <row r="1322" spans="164:187" ht="16.5" x14ac:dyDescent="0.2">
      <c r="FH1322" s="116">
        <v>1317</v>
      </c>
      <c r="FI1322" s="116">
        <f t="shared" si="607"/>
        <v>33</v>
      </c>
      <c r="FJ1322" s="116">
        <f t="shared" si="600"/>
        <v>17</v>
      </c>
      <c r="FK1322" s="116" t="str">
        <f t="shared" si="608"/>
        <v>朱仙专属武器-魂珠-4 6级</v>
      </c>
      <c r="FL1322" s="116">
        <f t="shared" si="609"/>
        <v>4</v>
      </c>
      <c r="FM1322" s="116">
        <f t="shared" si="610"/>
        <v>6</v>
      </c>
      <c r="FN1322" s="116" t="str">
        <f t="shared" si="601"/>
        <v>金币</v>
      </c>
      <c r="FO1322" s="116">
        <f t="shared" si="602"/>
        <v>9000</v>
      </c>
      <c r="FP1322" s="116" t="str">
        <f t="shared" si="603"/>
        <v>专属强化石2</v>
      </c>
      <c r="FQ1322" s="116">
        <f t="shared" si="604"/>
        <v>6</v>
      </c>
      <c r="FR1322" s="116" t="str">
        <f t="shared" si="605"/>
        <v>专属强化石3</v>
      </c>
      <c r="FS1322" s="116">
        <f t="shared" si="606"/>
        <v>2</v>
      </c>
      <c r="FT1322" s="116">
        <f t="shared" si="611"/>
        <v>0.03</v>
      </c>
      <c r="FU1322" s="116">
        <f t="shared" si="612"/>
        <v>1</v>
      </c>
      <c r="FV1322" s="116">
        <f t="shared" si="613"/>
        <v>53</v>
      </c>
      <c r="FW1322" s="116">
        <f t="shared" si="614"/>
        <v>0</v>
      </c>
      <c r="FX1322" s="116">
        <f t="shared" si="615"/>
        <v>1</v>
      </c>
      <c r="FY1322" s="116">
        <f t="shared" si="616"/>
        <v>12</v>
      </c>
      <c r="FZ1322" s="116">
        <f t="shared" si="617"/>
        <v>1.4200000000000001E-2</v>
      </c>
      <c r="GA1322" s="116">
        <f t="shared" si="618"/>
        <v>1</v>
      </c>
      <c r="GB1322" s="116">
        <f t="shared" si="619"/>
        <v>25</v>
      </c>
      <c r="GC1322" s="116">
        <f t="shared" si="620"/>
        <v>5.7000000000000002E-2</v>
      </c>
      <c r="GD1322" s="116">
        <f t="shared" si="621"/>
        <v>1</v>
      </c>
      <c r="GE1322" s="116">
        <f t="shared" si="622"/>
        <v>53</v>
      </c>
    </row>
    <row r="1323" spans="164:187" ht="16.5" x14ac:dyDescent="0.2">
      <c r="FH1323" s="116">
        <v>1318</v>
      </c>
      <c r="FI1323" s="116">
        <f t="shared" si="607"/>
        <v>34</v>
      </c>
      <c r="FJ1323" s="116">
        <f t="shared" si="600"/>
        <v>17</v>
      </c>
      <c r="FK1323" s="116" t="str">
        <f t="shared" si="608"/>
        <v>朱仙专属武器-魂珠-4 7级</v>
      </c>
      <c r="FL1323" s="116">
        <f t="shared" si="609"/>
        <v>4</v>
      </c>
      <c r="FM1323" s="116">
        <f t="shared" si="610"/>
        <v>7</v>
      </c>
      <c r="FN1323" s="116" t="str">
        <f t="shared" si="601"/>
        <v>金币</v>
      </c>
      <c r="FO1323" s="116">
        <f t="shared" si="602"/>
        <v>10000</v>
      </c>
      <c r="FP1323" s="116" t="str">
        <f t="shared" si="603"/>
        <v>专属强化石2</v>
      </c>
      <c r="FQ1323" s="116">
        <f t="shared" si="604"/>
        <v>10</v>
      </c>
      <c r="FR1323" s="116" t="str">
        <f t="shared" si="605"/>
        <v>专属强化石3</v>
      </c>
      <c r="FS1323" s="116">
        <f t="shared" si="606"/>
        <v>3</v>
      </c>
      <c r="FT1323" s="116">
        <f t="shared" si="611"/>
        <v>0.03</v>
      </c>
      <c r="FU1323" s="116">
        <f t="shared" si="612"/>
        <v>1</v>
      </c>
      <c r="FV1323" s="116">
        <f t="shared" si="613"/>
        <v>57</v>
      </c>
      <c r="FW1323" s="116">
        <f t="shared" si="614"/>
        <v>0</v>
      </c>
      <c r="FX1323" s="116">
        <f t="shared" si="615"/>
        <v>1</v>
      </c>
      <c r="FY1323" s="116">
        <f t="shared" si="616"/>
        <v>13</v>
      </c>
      <c r="FZ1323" s="116">
        <f t="shared" si="617"/>
        <v>1.32E-2</v>
      </c>
      <c r="GA1323" s="116">
        <f t="shared" si="618"/>
        <v>1</v>
      </c>
      <c r="GB1323" s="116">
        <f t="shared" si="619"/>
        <v>26</v>
      </c>
      <c r="GC1323" s="116">
        <f t="shared" si="620"/>
        <v>5.2900000000000003E-2</v>
      </c>
      <c r="GD1323" s="116">
        <f t="shared" si="621"/>
        <v>1</v>
      </c>
      <c r="GE1323" s="116">
        <f t="shared" si="622"/>
        <v>57</v>
      </c>
    </row>
    <row r="1324" spans="164:187" ht="16.5" x14ac:dyDescent="0.2">
      <c r="FH1324" s="116">
        <v>1319</v>
      </c>
      <c r="FI1324" s="116">
        <f t="shared" si="607"/>
        <v>35</v>
      </c>
      <c r="FJ1324" s="116">
        <f t="shared" si="600"/>
        <v>17</v>
      </c>
      <c r="FK1324" s="116" t="str">
        <f t="shared" si="608"/>
        <v>朱仙专属武器-魂珠-4 8级</v>
      </c>
      <c r="FL1324" s="116">
        <f t="shared" si="609"/>
        <v>4</v>
      </c>
      <c r="FM1324" s="116">
        <f t="shared" si="610"/>
        <v>8</v>
      </c>
      <c r="FN1324" s="116" t="str">
        <f t="shared" si="601"/>
        <v>金币</v>
      </c>
      <c r="FO1324" s="116">
        <f t="shared" si="602"/>
        <v>11000</v>
      </c>
      <c r="FP1324" s="116" t="str">
        <f t="shared" si="603"/>
        <v>专属强化石2</v>
      </c>
      <c r="FQ1324" s="116">
        <f t="shared" si="604"/>
        <v>13</v>
      </c>
      <c r="FR1324" s="116" t="str">
        <f t="shared" si="605"/>
        <v>专属强化石3</v>
      </c>
      <c r="FS1324" s="116">
        <f t="shared" si="606"/>
        <v>4</v>
      </c>
      <c r="FT1324" s="116">
        <f t="shared" si="611"/>
        <v>0.02</v>
      </c>
      <c r="FU1324" s="116">
        <f t="shared" si="612"/>
        <v>1</v>
      </c>
      <c r="FV1324" s="116">
        <f t="shared" si="613"/>
        <v>69</v>
      </c>
      <c r="FW1324" s="116">
        <f t="shared" si="614"/>
        <v>0</v>
      </c>
      <c r="FX1324" s="116">
        <f t="shared" si="615"/>
        <v>1</v>
      </c>
      <c r="FY1324" s="116">
        <f t="shared" si="616"/>
        <v>16</v>
      </c>
      <c r="FZ1324" s="116">
        <f t="shared" si="617"/>
        <v>1.09E-2</v>
      </c>
      <c r="GA1324" s="116">
        <f t="shared" si="618"/>
        <v>1</v>
      </c>
      <c r="GB1324" s="116">
        <f t="shared" si="619"/>
        <v>32</v>
      </c>
      <c r="GC1324" s="116">
        <f t="shared" si="620"/>
        <v>4.36E-2</v>
      </c>
      <c r="GD1324" s="116">
        <f t="shared" si="621"/>
        <v>1</v>
      </c>
      <c r="GE1324" s="116">
        <f t="shared" si="622"/>
        <v>69</v>
      </c>
    </row>
    <row r="1325" spans="164:187" ht="16.5" x14ac:dyDescent="0.2">
      <c r="FH1325" s="116">
        <v>1320</v>
      </c>
      <c r="FI1325" s="116">
        <f t="shared" si="607"/>
        <v>36</v>
      </c>
      <c r="FJ1325" s="116">
        <f t="shared" si="600"/>
        <v>17</v>
      </c>
      <c r="FK1325" s="116" t="str">
        <f t="shared" si="608"/>
        <v>朱仙专属武器-魂珠-4 9级</v>
      </c>
      <c r="FL1325" s="116">
        <f t="shared" si="609"/>
        <v>4</v>
      </c>
      <c r="FM1325" s="116">
        <f t="shared" si="610"/>
        <v>9</v>
      </c>
      <c r="FN1325" s="116" t="str">
        <f t="shared" si="601"/>
        <v>金币</v>
      </c>
      <c r="FO1325" s="116">
        <f t="shared" si="602"/>
        <v>12000</v>
      </c>
      <c r="FP1325" s="116" t="str">
        <f t="shared" si="603"/>
        <v>专属强化石2</v>
      </c>
      <c r="FQ1325" s="116">
        <f t="shared" si="604"/>
        <v>19</v>
      </c>
      <c r="FR1325" s="116" t="str">
        <f t="shared" si="605"/>
        <v>专属强化石3</v>
      </c>
      <c r="FS1325" s="116">
        <f t="shared" si="606"/>
        <v>6</v>
      </c>
      <c r="FT1325" s="116">
        <f t="shared" si="611"/>
        <v>0.02</v>
      </c>
      <c r="FU1325" s="116">
        <f t="shared" si="612"/>
        <v>1</v>
      </c>
      <c r="FV1325" s="116">
        <f t="shared" si="613"/>
        <v>74</v>
      </c>
      <c r="FW1325" s="116">
        <f t="shared" si="614"/>
        <v>0</v>
      </c>
      <c r="FX1325" s="116">
        <f t="shared" si="615"/>
        <v>1</v>
      </c>
      <c r="FY1325" s="116">
        <f t="shared" si="616"/>
        <v>17</v>
      </c>
      <c r="FZ1325" s="116">
        <f t="shared" si="617"/>
        <v>1.01E-2</v>
      </c>
      <c r="GA1325" s="116">
        <f t="shared" si="618"/>
        <v>1</v>
      </c>
      <c r="GB1325" s="116">
        <f t="shared" si="619"/>
        <v>35</v>
      </c>
      <c r="GC1325" s="116">
        <f t="shared" si="620"/>
        <v>4.0399999999999998E-2</v>
      </c>
      <c r="GD1325" s="116">
        <f t="shared" si="621"/>
        <v>1</v>
      </c>
      <c r="GE1325" s="116">
        <f t="shared" si="622"/>
        <v>74</v>
      </c>
    </row>
    <row r="1326" spans="164:187" ht="16.5" x14ac:dyDescent="0.2">
      <c r="FH1326" s="116">
        <v>1321</v>
      </c>
      <c r="FI1326" s="116">
        <f t="shared" si="607"/>
        <v>0</v>
      </c>
      <c r="FJ1326" s="116">
        <f t="shared" si="600"/>
        <v>17</v>
      </c>
      <c r="FK1326" s="116" t="str">
        <f t="shared" si="608"/>
        <v>朱仙专属武器-魂珠-5 0级</v>
      </c>
      <c r="FL1326" s="116">
        <f t="shared" si="609"/>
        <v>5</v>
      </c>
      <c r="FM1326" s="116">
        <f t="shared" si="610"/>
        <v>0</v>
      </c>
      <c r="FN1326" s="116" t="str">
        <f t="shared" si="601"/>
        <v/>
      </c>
      <c r="FO1326" s="116" t="str">
        <f t="shared" si="602"/>
        <v/>
      </c>
      <c r="FP1326" s="116" t="str">
        <f t="shared" si="603"/>
        <v/>
      </c>
      <c r="FQ1326" s="116" t="str">
        <f t="shared" si="604"/>
        <v/>
      </c>
      <c r="FR1326" s="116" t="str">
        <f t="shared" si="605"/>
        <v/>
      </c>
      <c r="FS1326" s="116" t="str">
        <f t="shared" si="606"/>
        <v/>
      </c>
      <c r="FT1326" s="116" t="str">
        <f t="shared" si="611"/>
        <v/>
      </c>
      <c r="FU1326" s="116" t="str">
        <f t="shared" si="612"/>
        <v/>
      </c>
      <c r="FV1326" s="116" t="str">
        <f t="shared" si="613"/>
        <v/>
      </c>
      <c r="FW1326" s="116" t="str">
        <f t="shared" si="614"/>
        <v/>
      </c>
      <c r="FX1326" s="116" t="str">
        <f t="shared" si="615"/>
        <v/>
      </c>
      <c r="FY1326" s="116" t="str">
        <f t="shared" si="616"/>
        <v/>
      </c>
      <c r="FZ1326" s="116" t="str">
        <f t="shared" si="617"/>
        <v/>
      </c>
      <c r="GA1326" s="116" t="str">
        <f t="shared" si="618"/>
        <v/>
      </c>
      <c r="GB1326" s="116" t="str">
        <f t="shared" si="619"/>
        <v/>
      </c>
      <c r="GC1326" s="116" t="str">
        <f t="shared" si="620"/>
        <v/>
      </c>
      <c r="GD1326" s="116" t="str">
        <f t="shared" si="621"/>
        <v/>
      </c>
      <c r="GE1326" s="116" t="str">
        <f t="shared" si="622"/>
        <v/>
      </c>
    </row>
    <row r="1327" spans="164:187" ht="16.5" x14ac:dyDescent="0.2">
      <c r="FH1327" s="116">
        <v>1322</v>
      </c>
      <c r="FI1327" s="116">
        <f t="shared" si="607"/>
        <v>37</v>
      </c>
      <c r="FJ1327" s="116">
        <f t="shared" si="600"/>
        <v>17</v>
      </c>
      <c r="FK1327" s="116" t="str">
        <f t="shared" si="608"/>
        <v>朱仙专属武器-魂珠-5 1级</v>
      </c>
      <c r="FL1327" s="116">
        <f t="shared" si="609"/>
        <v>5</v>
      </c>
      <c r="FM1327" s="116">
        <f t="shared" si="610"/>
        <v>1</v>
      </c>
      <c r="FN1327" s="116" t="str">
        <f t="shared" si="601"/>
        <v>金币</v>
      </c>
      <c r="FO1327" s="116">
        <f t="shared" si="602"/>
        <v>5000</v>
      </c>
      <c r="FP1327" s="116" t="str">
        <f t="shared" si="603"/>
        <v>专属强化石2</v>
      </c>
      <c r="FQ1327" s="116">
        <f t="shared" si="604"/>
        <v>4</v>
      </c>
      <c r="FR1327" s="116" t="str">
        <f t="shared" si="605"/>
        <v>专属强化石3</v>
      </c>
      <c r="FS1327" s="116">
        <f t="shared" si="606"/>
        <v>2</v>
      </c>
      <c r="FT1327" s="116">
        <f t="shared" si="611"/>
        <v>0.19</v>
      </c>
      <c r="FU1327" s="116">
        <f t="shared" si="612"/>
        <v>1</v>
      </c>
      <c r="FV1327" s="116">
        <f t="shared" si="613"/>
        <v>8</v>
      </c>
      <c r="FW1327" s="116">
        <f t="shared" si="614"/>
        <v>0</v>
      </c>
      <c r="FX1327" s="116">
        <f t="shared" si="615"/>
        <v>1</v>
      </c>
      <c r="FY1327" s="116">
        <f t="shared" si="616"/>
        <v>2</v>
      </c>
      <c r="FZ1327" s="116">
        <f t="shared" si="617"/>
        <v>9.2600000000000002E-2</v>
      </c>
      <c r="GA1327" s="116">
        <f t="shared" si="618"/>
        <v>1</v>
      </c>
      <c r="GB1327" s="116">
        <f t="shared" si="619"/>
        <v>4</v>
      </c>
      <c r="GC1327" s="116">
        <f t="shared" si="620"/>
        <v>0.37019999999999997</v>
      </c>
      <c r="GD1327" s="116">
        <f t="shared" si="621"/>
        <v>1</v>
      </c>
      <c r="GE1327" s="116">
        <f t="shared" si="622"/>
        <v>8</v>
      </c>
    </row>
    <row r="1328" spans="164:187" ht="16.5" x14ac:dyDescent="0.2">
      <c r="FH1328" s="116">
        <v>1323</v>
      </c>
      <c r="FI1328" s="116">
        <f t="shared" si="607"/>
        <v>38</v>
      </c>
      <c r="FJ1328" s="116">
        <f t="shared" si="600"/>
        <v>17</v>
      </c>
      <c r="FK1328" s="116" t="str">
        <f t="shared" si="608"/>
        <v>朱仙专属武器-魂珠-5 2级</v>
      </c>
      <c r="FL1328" s="116">
        <f t="shared" si="609"/>
        <v>5</v>
      </c>
      <c r="FM1328" s="116">
        <f t="shared" si="610"/>
        <v>2</v>
      </c>
      <c r="FN1328" s="116" t="str">
        <f t="shared" si="601"/>
        <v>金币</v>
      </c>
      <c r="FO1328" s="116">
        <f t="shared" si="602"/>
        <v>6000</v>
      </c>
      <c r="FP1328" s="116" t="str">
        <f t="shared" si="603"/>
        <v>专属强化石2</v>
      </c>
      <c r="FQ1328" s="116">
        <f t="shared" si="604"/>
        <v>4</v>
      </c>
      <c r="FR1328" s="116" t="str">
        <f t="shared" si="605"/>
        <v>专属强化石3</v>
      </c>
      <c r="FS1328" s="116">
        <f t="shared" si="606"/>
        <v>2</v>
      </c>
      <c r="FT1328" s="116">
        <f t="shared" si="611"/>
        <v>0.09</v>
      </c>
      <c r="FU1328" s="116">
        <f t="shared" si="612"/>
        <v>1</v>
      </c>
      <c r="FV1328" s="116">
        <f t="shared" si="613"/>
        <v>16</v>
      </c>
      <c r="FW1328" s="116">
        <f t="shared" si="614"/>
        <v>0</v>
      </c>
      <c r="FX1328" s="116">
        <f t="shared" si="615"/>
        <v>1</v>
      </c>
      <c r="FY1328" s="116">
        <f t="shared" si="616"/>
        <v>4</v>
      </c>
      <c r="FZ1328" s="116">
        <f t="shared" si="617"/>
        <v>4.6300000000000001E-2</v>
      </c>
      <c r="GA1328" s="116">
        <f t="shared" si="618"/>
        <v>1</v>
      </c>
      <c r="GB1328" s="116">
        <f t="shared" si="619"/>
        <v>8</v>
      </c>
      <c r="GC1328" s="116">
        <f t="shared" si="620"/>
        <v>0.18509999999999999</v>
      </c>
      <c r="GD1328" s="116">
        <f t="shared" si="621"/>
        <v>1</v>
      </c>
      <c r="GE1328" s="116">
        <f t="shared" si="622"/>
        <v>16</v>
      </c>
    </row>
    <row r="1329" spans="164:187" ht="16.5" x14ac:dyDescent="0.2">
      <c r="FH1329" s="116">
        <v>1324</v>
      </c>
      <c r="FI1329" s="116">
        <f t="shared" si="607"/>
        <v>39</v>
      </c>
      <c r="FJ1329" s="116">
        <f t="shared" si="600"/>
        <v>17</v>
      </c>
      <c r="FK1329" s="116" t="str">
        <f t="shared" si="608"/>
        <v>朱仙专属武器-魂珠-5 3级</v>
      </c>
      <c r="FL1329" s="116">
        <f t="shared" si="609"/>
        <v>5</v>
      </c>
      <c r="FM1329" s="116">
        <f t="shared" si="610"/>
        <v>3</v>
      </c>
      <c r="FN1329" s="116" t="str">
        <f t="shared" si="601"/>
        <v>金币</v>
      </c>
      <c r="FO1329" s="116">
        <f t="shared" si="602"/>
        <v>7000</v>
      </c>
      <c r="FP1329" s="116" t="str">
        <f t="shared" si="603"/>
        <v>专属强化石2</v>
      </c>
      <c r="FQ1329" s="116">
        <f t="shared" si="604"/>
        <v>4</v>
      </c>
      <c r="FR1329" s="116" t="str">
        <f t="shared" si="605"/>
        <v>专属强化石3</v>
      </c>
      <c r="FS1329" s="116">
        <f t="shared" si="606"/>
        <v>2</v>
      </c>
      <c r="FT1329" s="116">
        <f t="shared" si="611"/>
        <v>0.06</v>
      </c>
      <c r="FU1329" s="116">
        <f t="shared" si="612"/>
        <v>1</v>
      </c>
      <c r="FV1329" s="116">
        <f t="shared" si="613"/>
        <v>24</v>
      </c>
      <c r="FW1329" s="116">
        <f t="shared" si="614"/>
        <v>0</v>
      </c>
      <c r="FX1329" s="116">
        <f t="shared" si="615"/>
        <v>1</v>
      </c>
      <c r="FY1329" s="116">
        <f t="shared" si="616"/>
        <v>6</v>
      </c>
      <c r="FZ1329" s="116">
        <f t="shared" si="617"/>
        <v>3.09E-2</v>
      </c>
      <c r="GA1329" s="116">
        <f t="shared" si="618"/>
        <v>1</v>
      </c>
      <c r="GB1329" s="116">
        <f t="shared" si="619"/>
        <v>11</v>
      </c>
      <c r="GC1329" s="116">
        <f t="shared" si="620"/>
        <v>0.1234</v>
      </c>
      <c r="GD1329" s="116">
        <f t="shared" si="621"/>
        <v>1</v>
      </c>
      <c r="GE1329" s="116">
        <f t="shared" si="622"/>
        <v>24</v>
      </c>
    </row>
    <row r="1330" spans="164:187" ht="16.5" x14ac:dyDescent="0.2">
      <c r="FH1330" s="116">
        <v>1325</v>
      </c>
      <c r="FI1330" s="116">
        <f t="shared" si="607"/>
        <v>40</v>
      </c>
      <c r="FJ1330" s="116">
        <f t="shared" si="600"/>
        <v>17</v>
      </c>
      <c r="FK1330" s="116" t="str">
        <f t="shared" si="608"/>
        <v>朱仙专属武器-魂珠-5 4级</v>
      </c>
      <c r="FL1330" s="116">
        <f t="shared" si="609"/>
        <v>5</v>
      </c>
      <c r="FM1330" s="116">
        <f t="shared" si="610"/>
        <v>4</v>
      </c>
      <c r="FN1330" s="116" t="str">
        <f t="shared" si="601"/>
        <v>金币</v>
      </c>
      <c r="FO1330" s="116">
        <f t="shared" si="602"/>
        <v>8000</v>
      </c>
      <c r="FP1330" s="116" t="str">
        <f t="shared" si="603"/>
        <v>专属强化石2</v>
      </c>
      <c r="FQ1330" s="116">
        <f t="shared" si="604"/>
        <v>6</v>
      </c>
      <c r="FR1330" s="116" t="str">
        <f t="shared" si="605"/>
        <v>专属强化石3</v>
      </c>
      <c r="FS1330" s="116">
        <f t="shared" si="606"/>
        <v>3</v>
      </c>
      <c r="FT1330" s="116">
        <f t="shared" si="611"/>
        <v>0.06</v>
      </c>
      <c r="FU1330" s="116">
        <f t="shared" si="612"/>
        <v>1</v>
      </c>
      <c r="FV1330" s="116">
        <f t="shared" si="613"/>
        <v>27</v>
      </c>
      <c r="FW1330" s="116">
        <f t="shared" si="614"/>
        <v>0</v>
      </c>
      <c r="FX1330" s="116">
        <f t="shared" si="615"/>
        <v>1</v>
      </c>
      <c r="FY1330" s="116">
        <f t="shared" si="616"/>
        <v>6</v>
      </c>
      <c r="FZ1330" s="116">
        <f t="shared" si="617"/>
        <v>2.7799999999999998E-2</v>
      </c>
      <c r="GA1330" s="116">
        <f t="shared" si="618"/>
        <v>1</v>
      </c>
      <c r="GB1330" s="116">
        <f t="shared" si="619"/>
        <v>13</v>
      </c>
      <c r="GC1330" s="116">
        <f t="shared" si="620"/>
        <v>0.1111</v>
      </c>
      <c r="GD1330" s="116">
        <f t="shared" si="621"/>
        <v>1</v>
      </c>
      <c r="GE1330" s="116">
        <f t="shared" si="622"/>
        <v>27</v>
      </c>
    </row>
    <row r="1331" spans="164:187" ht="16.5" x14ac:dyDescent="0.2">
      <c r="FH1331" s="116">
        <v>1326</v>
      </c>
      <c r="FI1331" s="116">
        <f t="shared" si="607"/>
        <v>41</v>
      </c>
      <c r="FJ1331" s="116">
        <f t="shared" si="600"/>
        <v>17</v>
      </c>
      <c r="FK1331" s="116" t="str">
        <f t="shared" si="608"/>
        <v>朱仙专属武器-魂珠-5 5级</v>
      </c>
      <c r="FL1331" s="116">
        <f t="shared" si="609"/>
        <v>5</v>
      </c>
      <c r="FM1331" s="116">
        <f t="shared" si="610"/>
        <v>5</v>
      </c>
      <c r="FN1331" s="116" t="str">
        <f t="shared" si="601"/>
        <v>金币</v>
      </c>
      <c r="FO1331" s="116">
        <f t="shared" si="602"/>
        <v>9000</v>
      </c>
      <c r="FP1331" s="116" t="str">
        <f t="shared" si="603"/>
        <v>专属强化石2</v>
      </c>
      <c r="FQ1331" s="116">
        <f t="shared" si="604"/>
        <v>6</v>
      </c>
      <c r="FR1331" s="116" t="str">
        <f t="shared" si="605"/>
        <v>专属强化石3</v>
      </c>
      <c r="FS1331" s="116">
        <f t="shared" si="606"/>
        <v>3</v>
      </c>
      <c r="FT1331" s="116">
        <f t="shared" si="611"/>
        <v>0.03</v>
      </c>
      <c r="FU1331" s="116">
        <f t="shared" si="612"/>
        <v>1</v>
      </c>
      <c r="FV1331" s="116">
        <f t="shared" si="613"/>
        <v>43</v>
      </c>
      <c r="FW1331" s="116">
        <f t="shared" si="614"/>
        <v>0</v>
      </c>
      <c r="FX1331" s="116">
        <f t="shared" si="615"/>
        <v>1</v>
      </c>
      <c r="FY1331" s="116">
        <f t="shared" si="616"/>
        <v>10</v>
      </c>
      <c r="FZ1331" s="116">
        <f t="shared" si="617"/>
        <v>1.7399999999999999E-2</v>
      </c>
      <c r="GA1331" s="116">
        <f t="shared" si="618"/>
        <v>1</v>
      </c>
      <c r="GB1331" s="116">
        <f t="shared" si="619"/>
        <v>20</v>
      </c>
      <c r="GC1331" s="116">
        <f t="shared" si="620"/>
        <v>6.9400000000000003E-2</v>
      </c>
      <c r="GD1331" s="116">
        <f t="shared" si="621"/>
        <v>1</v>
      </c>
      <c r="GE1331" s="116">
        <f t="shared" si="622"/>
        <v>43</v>
      </c>
    </row>
    <row r="1332" spans="164:187" ht="16.5" x14ac:dyDescent="0.2">
      <c r="FH1332" s="116">
        <v>1327</v>
      </c>
      <c r="FI1332" s="116">
        <f t="shared" si="607"/>
        <v>42</v>
      </c>
      <c r="FJ1332" s="116">
        <f t="shared" si="600"/>
        <v>17</v>
      </c>
      <c r="FK1332" s="116" t="str">
        <f t="shared" si="608"/>
        <v>朱仙专属武器-魂珠-5 6级</v>
      </c>
      <c r="FL1332" s="116">
        <f t="shared" si="609"/>
        <v>5</v>
      </c>
      <c r="FM1332" s="116">
        <f t="shared" si="610"/>
        <v>6</v>
      </c>
      <c r="FN1332" s="116" t="str">
        <f t="shared" si="601"/>
        <v>金币</v>
      </c>
      <c r="FO1332" s="116">
        <f t="shared" si="602"/>
        <v>10000</v>
      </c>
      <c r="FP1332" s="116" t="str">
        <f t="shared" si="603"/>
        <v>专属强化石2</v>
      </c>
      <c r="FQ1332" s="116">
        <f t="shared" si="604"/>
        <v>9</v>
      </c>
      <c r="FR1332" s="116" t="str">
        <f t="shared" si="605"/>
        <v>专属强化石3</v>
      </c>
      <c r="FS1332" s="116">
        <f t="shared" si="606"/>
        <v>5</v>
      </c>
      <c r="FT1332" s="116">
        <f t="shared" si="611"/>
        <v>0.04</v>
      </c>
      <c r="FU1332" s="116">
        <f t="shared" si="612"/>
        <v>1</v>
      </c>
      <c r="FV1332" s="116">
        <f t="shared" si="613"/>
        <v>42</v>
      </c>
      <c r="FW1332" s="116">
        <f t="shared" si="614"/>
        <v>0</v>
      </c>
      <c r="FX1332" s="116">
        <f t="shared" si="615"/>
        <v>1</v>
      </c>
      <c r="FY1332" s="116">
        <f t="shared" si="616"/>
        <v>10</v>
      </c>
      <c r="FZ1332" s="116">
        <f t="shared" si="617"/>
        <v>1.78E-2</v>
      </c>
      <c r="GA1332" s="116">
        <f t="shared" si="618"/>
        <v>1</v>
      </c>
      <c r="GB1332" s="116">
        <f t="shared" si="619"/>
        <v>20</v>
      </c>
      <c r="GC1332" s="116">
        <f t="shared" si="620"/>
        <v>7.1199999999999999E-2</v>
      </c>
      <c r="GD1332" s="116">
        <f t="shared" si="621"/>
        <v>1</v>
      </c>
      <c r="GE1332" s="116">
        <f t="shared" si="622"/>
        <v>42</v>
      </c>
    </row>
    <row r="1333" spans="164:187" ht="16.5" x14ac:dyDescent="0.2">
      <c r="FH1333" s="116">
        <v>1328</v>
      </c>
      <c r="FI1333" s="116">
        <f t="shared" si="607"/>
        <v>43</v>
      </c>
      <c r="FJ1333" s="116">
        <f t="shared" si="600"/>
        <v>17</v>
      </c>
      <c r="FK1333" s="116" t="str">
        <f t="shared" si="608"/>
        <v>朱仙专属武器-魂珠-5 7级</v>
      </c>
      <c r="FL1333" s="116">
        <f t="shared" si="609"/>
        <v>5</v>
      </c>
      <c r="FM1333" s="116">
        <f t="shared" si="610"/>
        <v>7</v>
      </c>
      <c r="FN1333" s="116" t="str">
        <f t="shared" si="601"/>
        <v>金币</v>
      </c>
      <c r="FO1333" s="116">
        <f t="shared" si="602"/>
        <v>11000</v>
      </c>
      <c r="FP1333" s="116" t="str">
        <f t="shared" si="603"/>
        <v>专属强化石2</v>
      </c>
      <c r="FQ1333" s="116">
        <f t="shared" si="604"/>
        <v>9</v>
      </c>
      <c r="FR1333" s="116" t="str">
        <f t="shared" si="605"/>
        <v>专属强化石3</v>
      </c>
      <c r="FS1333" s="116">
        <f t="shared" si="606"/>
        <v>5</v>
      </c>
      <c r="FT1333" s="116">
        <f t="shared" si="611"/>
        <v>0.02</v>
      </c>
      <c r="FU1333" s="116">
        <f t="shared" si="612"/>
        <v>1</v>
      </c>
      <c r="FV1333" s="116">
        <f t="shared" si="613"/>
        <v>68</v>
      </c>
      <c r="FW1333" s="116">
        <f t="shared" si="614"/>
        <v>0</v>
      </c>
      <c r="FX1333" s="116">
        <f t="shared" si="615"/>
        <v>1</v>
      </c>
      <c r="FY1333" s="116">
        <f t="shared" si="616"/>
        <v>16</v>
      </c>
      <c r="FZ1333" s="116">
        <f t="shared" si="617"/>
        <v>1.0999999999999999E-2</v>
      </c>
      <c r="GA1333" s="116">
        <f t="shared" si="618"/>
        <v>1</v>
      </c>
      <c r="GB1333" s="116">
        <f t="shared" si="619"/>
        <v>32</v>
      </c>
      <c r="GC1333" s="116">
        <f t="shared" si="620"/>
        <v>4.41E-2</v>
      </c>
      <c r="GD1333" s="116">
        <f t="shared" si="621"/>
        <v>1</v>
      </c>
      <c r="GE1333" s="116">
        <f t="shared" si="622"/>
        <v>68</v>
      </c>
    </row>
    <row r="1334" spans="164:187" ht="16.5" x14ac:dyDescent="0.2">
      <c r="FH1334" s="116">
        <v>1329</v>
      </c>
      <c r="FI1334" s="116">
        <f t="shared" si="607"/>
        <v>44</v>
      </c>
      <c r="FJ1334" s="116">
        <f t="shared" si="600"/>
        <v>17</v>
      </c>
      <c r="FK1334" s="116" t="str">
        <f t="shared" si="608"/>
        <v>朱仙专属武器-魂珠-5 8级</v>
      </c>
      <c r="FL1334" s="116">
        <f t="shared" si="609"/>
        <v>5</v>
      </c>
      <c r="FM1334" s="116">
        <f t="shared" si="610"/>
        <v>8</v>
      </c>
      <c r="FN1334" s="116" t="str">
        <f t="shared" si="601"/>
        <v>金币</v>
      </c>
      <c r="FO1334" s="116">
        <f t="shared" si="602"/>
        <v>12000</v>
      </c>
      <c r="FP1334" s="116" t="str">
        <f t="shared" si="603"/>
        <v>专属强化石2</v>
      </c>
      <c r="FQ1334" s="116">
        <f t="shared" si="604"/>
        <v>13</v>
      </c>
      <c r="FR1334" s="116" t="str">
        <f t="shared" si="605"/>
        <v>专属强化石3</v>
      </c>
      <c r="FS1334" s="116">
        <f t="shared" si="606"/>
        <v>7</v>
      </c>
      <c r="FT1334" s="116">
        <f t="shared" si="611"/>
        <v>0.02</v>
      </c>
      <c r="FU1334" s="116">
        <f t="shared" si="612"/>
        <v>1</v>
      </c>
      <c r="FV1334" s="116">
        <f t="shared" si="613"/>
        <v>79</v>
      </c>
      <c r="FW1334" s="116">
        <f t="shared" si="614"/>
        <v>0</v>
      </c>
      <c r="FX1334" s="116">
        <f t="shared" si="615"/>
        <v>1</v>
      </c>
      <c r="FY1334" s="116">
        <f t="shared" si="616"/>
        <v>18</v>
      </c>
      <c r="FZ1334" s="116">
        <f t="shared" si="617"/>
        <v>9.4999999999999998E-3</v>
      </c>
      <c r="GA1334" s="116">
        <f t="shared" si="618"/>
        <v>1</v>
      </c>
      <c r="GB1334" s="116">
        <f t="shared" si="619"/>
        <v>37</v>
      </c>
      <c r="GC1334" s="116">
        <f t="shared" si="620"/>
        <v>3.8100000000000002E-2</v>
      </c>
      <c r="GD1334" s="116">
        <f t="shared" si="621"/>
        <v>1</v>
      </c>
      <c r="GE1334" s="116">
        <f t="shared" si="622"/>
        <v>79</v>
      </c>
    </row>
    <row r="1335" spans="164:187" ht="16.5" x14ac:dyDescent="0.2">
      <c r="FH1335" s="116">
        <v>1330</v>
      </c>
      <c r="FI1335" s="116">
        <f t="shared" si="607"/>
        <v>45</v>
      </c>
      <c r="FJ1335" s="116">
        <f t="shared" si="600"/>
        <v>17</v>
      </c>
      <c r="FK1335" s="116" t="str">
        <f t="shared" si="608"/>
        <v>朱仙专属武器-魂珠-5 9级</v>
      </c>
      <c r="FL1335" s="116">
        <f t="shared" si="609"/>
        <v>5</v>
      </c>
      <c r="FM1335" s="116">
        <f t="shared" si="610"/>
        <v>9</v>
      </c>
      <c r="FN1335" s="116" t="str">
        <f t="shared" si="601"/>
        <v>金币</v>
      </c>
      <c r="FO1335" s="116">
        <f t="shared" si="602"/>
        <v>13000</v>
      </c>
      <c r="FP1335" s="116" t="str">
        <f t="shared" si="603"/>
        <v>专属强化石2</v>
      </c>
      <c r="FQ1335" s="116">
        <f t="shared" si="604"/>
        <v>17</v>
      </c>
      <c r="FR1335" s="116" t="str">
        <f t="shared" si="605"/>
        <v>专属强化石3</v>
      </c>
      <c r="FS1335" s="116">
        <f t="shared" si="606"/>
        <v>9</v>
      </c>
      <c r="FT1335" s="116">
        <f t="shared" si="611"/>
        <v>0.02</v>
      </c>
      <c r="FU1335" s="116">
        <f t="shared" si="612"/>
        <v>1</v>
      </c>
      <c r="FV1335" s="116">
        <f t="shared" si="613"/>
        <v>99</v>
      </c>
      <c r="FW1335" s="116">
        <f t="shared" si="614"/>
        <v>0</v>
      </c>
      <c r="FX1335" s="116">
        <f t="shared" si="615"/>
        <v>1</v>
      </c>
      <c r="FY1335" s="116">
        <f t="shared" si="616"/>
        <v>23</v>
      </c>
      <c r="FZ1335" s="116">
        <f t="shared" si="617"/>
        <v>7.6E-3</v>
      </c>
      <c r="GA1335" s="116">
        <f t="shared" si="618"/>
        <v>1</v>
      </c>
      <c r="GB1335" s="116">
        <f t="shared" si="619"/>
        <v>46</v>
      </c>
      <c r="GC1335" s="116">
        <f t="shared" si="620"/>
        <v>3.0300000000000001E-2</v>
      </c>
      <c r="GD1335" s="116">
        <f t="shared" si="621"/>
        <v>1</v>
      </c>
      <c r="GE1335" s="116">
        <f t="shared" si="622"/>
        <v>99</v>
      </c>
    </row>
    <row r="1336" spans="164:187" ht="16.5" x14ac:dyDescent="0.2">
      <c r="FH1336" s="116">
        <v>1331</v>
      </c>
      <c r="FI1336" s="116">
        <f t="shared" si="607"/>
        <v>0</v>
      </c>
      <c r="FJ1336" s="116">
        <f t="shared" si="600"/>
        <v>17</v>
      </c>
      <c r="FK1336" s="116" t="str">
        <f t="shared" si="608"/>
        <v>朱仙专属武器-魂珠-6 0级</v>
      </c>
      <c r="FL1336" s="116">
        <f t="shared" si="609"/>
        <v>6</v>
      </c>
      <c r="FM1336" s="116">
        <f t="shared" si="610"/>
        <v>0</v>
      </c>
      <c r="FN1336" s="116" t="str">
        <f t="shared" si="601"/>
        <v/>
      </c>
      <c r="FO1336" s="116" t="str">
        <f t="shared" si="602"/>
        <v/>
      </c>
      <c r="FP1336" s="116" t="str">
        <f t="shared" si="603"/>
        <v/>
      </c>
      <c r="FQ1336" s="116" t="str">
        <f t="shared" si="604"/>
        <v/>
      </c>
      <c r="FR1336" s="116" t="str">
        <f t="shared" si="605"/>
        <v/>
      </c>
      <c r="FS1336" s="116" t="str">
        <f t="shared" si="606"/>
        <v/>
      </c>
      <c r="FT1336" s="116" t="str">
        <f t="shared" si="611"/>
        <v/>
      </c>
      <c r="FU1336" s="116" t="str">
        <f t="shared" si="612"/>
        <v/>
      </c>
      <c r="FV1336" s="116" t="str">
        <f t="shared" si="613"/>
        <v/>
      </c>
      <c r="FW1336" s="116" t="str">
        <f t="shared" si="614"/>
        <v/>
      </c>
      <c r="FX1336" s="116" t="str">
        <f t="shared" si="615"/>
        <v/>
      </c>
      <c r="FY1336" s="116" t="str">
        <f t="shared" si="616"/>
        <v/>
      </c>
      <c r="FZ1336" s="116" t="str">
        <f t="shared" si="617"/>
        <v/>
      </c>
      <c r="GA1336" s="116" t="str">
        <f t="shared" si="618"/>
        <v/>
      </c>
      <c r="GB1336" s="116" t="str">
        <f t="shared" si="619"/>
        <v/>
      </c>
      <c r="GC1336" s="116" t="str">
        <f t="shared" si="620"/>
        <v/>
      </c>
      <c r="GD1336" s="116" t="str">
        <f t="shared" si="621"/>
        <v/>
      </c>
      <c r="GE1336" s="116" t="str">
        <f t="shared" si="622"/>
        <v/>
      </c>
    </row>
    <row r="1337" spans="164:187" ht="16.5" x14ac:dyDescent="0.2">
      <c r="FH1337" s="116">
        <v>1332</v>
      </c>
      <c r="FI1337" s="116">
        <f t="shared" si="607"/>
        <v>46</v>
      </c>
      <c r="FJ1337" s="116">
        <f t="shared" si="600"/>
        <v>17</v>
      </c>
      <c r="FK1337" s="116" t="str">
        <f t="shared" si="608"/>
        <v>朱仙专属武器-魂珠-6 1级</v>
      </c>
      <c r="FL1337" s="116">
        <f t="shared" si="609"/>
        <v>6</v>
      </c>
      <c r="FM1337" s="116">
        <f t="shared" si="610"/>
        <v>1</v>
      </c>
      <c r="FN1337" s="116" t="str">
        <f t="shared" si="601"/>
        <v>金币</v>
      </c>
      <c r="FO1337" s="116">
        <f t="shared" si="602"/>
        <v>6000</v>
      </c>
      <c r="FP1337" s="116" t="str">
        <f t="shared" si="603"/>
        <v>专属强化石3</v>
      </c>
      <c r="FQ1337" s="116">
        <f t="shared" si="604"/>
        <v>5</v>
      </c>
      <c r="FR1337" s="116" t="str">
        <f t="shared" si="605"/>
        <v>专属强化石4</v>
      </c>
      <c r="FS1337" s="116">
        <f t="shared" si="606"/>
        <v>1</v>
      </c>
      <c r="FT1337" s="116">
        <f t="shared" si="611"/>
        <v>0.14000000000000001</v>
      </c>
      <c r="FU1337" s="116">
        <f t="shared" si="612"/>
        <v>1</v>
      </c>
      <c r="FV1337" s="116">
        <f t="shared" si="613"/>
        <v>10</v>
      </c>
      <c r="FW1337" s="116">
        <f t="shared" si="614"/>
        <v>0</v>
      </c>
      <c r="FX1337" s="116">
        <f t="shared" si="615"/>
        <v>1</v>
      </c>
      <c r="FY1337" s="116">
        <f t="shared" si="616"/>
        <v>2</v>
      </c>
      <c r="FZ1337" s="116">
        <f t="shared" si="617"/>
        <v>7.2099999999999997E-2</v>
      </c>
      <c r="GA1337" s="116">
        <f t="shared" si="618"/>
        <v>1</v>
      </c>
      <c r="GB1337" s="116">
        <f t="shared" si="619"/>
        <v>5</v>
      </c>
      <c r="GC1337" s="116">
        <f t="shared" si="620"/>
        <v>0.28860000000000002</v>
      </c>
      <c r="GD1337" s="116">
        <f t="shared" si="621"/>
        <v>1</v>
      </c>
      <c r="GE1337" s="116">
        <f t="shared" si="622"/>
        <v>10</v>
      </c>
    </row>
    <row r="1338" spans="164:187" ht="16.5" x14ac:dyDescent="0.2">
      <c r="FH1338" s="116">
        <v>1333</v>
      </c>
      <c r="FI1338" s="116">
        <f t="shared" si="607"/>
        <v>47</v>
      </c>
      <c r="FJ1338" s="116">
        <f t="shared" si="600"/>
        <v>17</v>
      </c>
      <c r="FK1338" s="116" t="str">
        <f t="shared" si="608"/>
        <v>朱仙专属武器-魂珠-6 2级</v>
      </c>
      <c r="FL1338" s="116">
        <f t="shared" si="609"/>
        <v>6</v>
      </c>
      <c r="FM1338" s="116">
        <f t="shared" si="610"/>
        <v>2</v>
      </c>
      <c r="FN1338" s="116" t="str">
        <f t="shared" si="601"/>
        <v>金币</v>
      </c>
      <c r="FO1338" s="116">
        <f t="shared" si="602"/>
        <v>7000</v>
      </c>
      <c r="FP1338" s="116" t="str">
        <f t="shared" si="603"/>
        <v>专属强化石3</v>
      </c>
      <c r="FQ1338" s="116">
        <f t="shared" si="604"/>
        <v>9</v>
      </c>
      <c r="FR1338" s="116" t="str">
        <f t="shared" si="605"/>
        <v>专属强化石4</v>
      </c>
      <c r="FS1338" s="116">
        <f t="shared" si="606"/>
        <v>2</v>
      </c>
      <c r="FT1338" s="116">
        <f t="shared" si="611"/>
        <v>0.14000000000000001</v>
      </c>
      <c r="FU1338" s="116">
        <f t="shared" si="612"/>
        <v>1</v>
      </c>
      <c r="FV1338" s="116">
        <f t="shared" si="613"/>
        <v>10</v>
      </c>
      <c r="FW1338" s="116">
        <f t="shared" si="614"/>
        <v>0</v>
      </c>
      <c r="FX1338" s="116">
        <f t="shared" si="615"/>
        <v>1</v>
      </c>
      <c r="FY1338" s="116">
        <f t="shared" si="616"/>
        <v>2</v>
      </c>
      <c r="FZ1338" s="116">
        <f t="shared" si="617"/>
        <v>7.2099999999999997E-2</v>
      </c>
      <c r="GA1338" s="116">
        <f t="shared" si="618"/>
        <v>1</v>
      </c>
      <c r="GB1338" s="116">
        <f t="shared" si="619"/>
        <v>5</v>
      </c>
      <c r="GC1338" s="116">
        <f t="shared" si="620"/>
        <v>0.28860000000000002</v>
      </c>
      <c r="GD1338" s="116">
        <f t="shared" si="621"/>
        <v>1</v>
      </c>
      <c r="GE1338" s="116">
        <f t="shared" si="622"/>
        <v>10</v>
      </c>
    </row>
    <row r="1339" spans="164:187" ht="16.5" x14ac:dyDescent="0.2">
      <c r="FH1339" s="116">
        <v>1334</v>
      </c>
      <c r="FI1339" s="116">
        <f t="shared" si="607"/>
        <v>48</v>
      </c>
      <c r="FJ1339" s="116">
        <f t="shared" si="600"/>
        <v>17</v>
      </c>
      <c r="FK1339" s="116" t="str">
        <f t="shared" si="608"/>
        <v>朱仙专属武器-魂珠-6 3级</v>
      </c>
      <c r="FL1339" s="116">
        <f t="shared" si="609"/>
        <v>6</v>
      </c>
      <c r="FM1339" s="116">
        <f t="shared" si="610"/>
        <v>3</v>
      </c>
      <c r="FN1339" s="116" t="str">
        <f t="shared" si="601"/>
        <v>金币</v>
      </c>
      <c r="FO1339" s="116">
        <f t="shared" si="602"/>
        <v>8000</v>
      </c>
      <c r="FP1339" s="116" t="str">
        <f t="shared" si="603"/>
        <v>专属强化石3</v>
      </c>
      <c r="FQ1339" s="116">
        <f t="shared" si="604"/>
        <v>9</v>
      </c>
      <c r="FR1339" s="116" t="str">
        <f t="shared" si="605"/>
        <v>专属强化石4</v>
      </c>
      <c r="FS1339" s="116">
        <f t="shared" si="606"/>
        <v>2</v>
      </c>
      <c r="FT1339" s="116">
        <f t="shared" si="611"/>
        <v>0.1</v>
      </c>
      <c r="FU1339" s="116">
        <f t="shared" si="612"/>
        <v>1</v>
      </c>
      <c r="FV1339" s="116">
        <f t="shared" si="613"/>
        <v>16</v>
      </c>
      <c r="FW1339" s="116">
        <f t="shared" si="614"/>
        <v>0</v>
      </c>
      <c r="FX1339" s="116">
        <f t="shared" si="615"/>
        <v>1</v>
      </c>
      <c r="FY1339" s="116">
        <f t="shared" si="616"/>
        <v>4</v>
      </c>
      <c r="FZ1339" s="116">
        <f t="shared" si="617"/>
        <v>4.8099999999999997E-2</v>
      </c>
      <c r="GA1339" s="116">
        <f t="shared" si="618"/>
        <v>1</v>
      </c>
      <c r="GB1339" s="116">
        <f t="shared" si="619"/>
        <v>7</v>
      </c>
      <c r="GC1339" s="116">
        <f t="shared" si="620"/>
        <v>0.19239999999999999</v>
      </c>
      <c r="GD1339" s="116">
        <f t="shared" si="621"/>
        <v>1</v>
      </c>
      <c r="GE1339" s="116">
        <f t="shared" si="622"/>
        <v>16</v>
      </c>
    </row>
    <row r="1340" spans="164:187" ht="16.5" x14ac:dyDescent="0.2">
      <c r="FH1340" s="116">
        <v>1335</v>
      </c>
      <c r="FI1340" s="116">
        <f t="shared" si="607"/>
        <v>49</v>
      </c>
      <c r="FJ1340" s="116">
        <f t="shared" si="600"/>
        <v>17</v>
      </c>
      <c r="FK1340" s="116" t="str">
        <f t="shared" si="608"/>
        <v>朱仙专属武器-魂珠-6 4级</v>
      </c>
      <c r="FL1340" s="116">
        <f t="shared" si="609"/>
        <v>6</v>
      </c>
      <c r="FM1340" s="116">
        <f t="shared" si="610"/>
        <v>4</v>
      </c>
      <c r="FN1340" s="116" t="str">
        <f t="shared" si="601"/>
        <v>金币</v>
      </c>
      <c r="FO1340" s="116">
        <f t="shared" si="602"/>
        <v>9000</v>
      </c>
      <c r="FP1340" s="116" t="str">
        <f t="shared" si="603"/>
        <v>专属强化石3</v>
      </c>
      <c r="FQ1340" s="116">
        <f t="shared" si="604"/>
        <v>14</v>
      </c>
      <c r="FR1340" s="116" t="str">
        <f t="shared" si="605"/>
        <v>专属强化石4</v>
      </c>
      <c r="FS1340" s="116">
        <f t="shared" si="606"/>
        <v>3</v>
      </c>
      <c r="FT1340" s="116">
        <f t="shared" si="611"/>
        <v>0.09</v>
      </c>
      <c r="FU1340" s="116">
        <f t="shared" si="612"/>
        <v>1</v>
      </c>
      <c r="FV1340" s="116">
        <f t="shared" si="613"/>
        <v>17</v>
      </c>
      <c r="FW1340" s="116">
        <f t="shared" si="614"/>
        <v>0</v>
      </c>
      <c r="FX1340" s="116">
        <f t="shared" si="615"/>
        <v>1</v>
      </c>
      <c r="FY1340" s="116">
        <f t="shared" si="616"/>
        <v>4</v>
      </c>
      <c r="FZ1340" s="116">
        <f t="shared" si="617"/>
        <v>4.3299999999999998E-2</v>
      </c>
      <c r="GA1340" s="116">
        <f t="shared" si="618"/>
        <v>1</v>
      </c>
      <c r="GB1340" s="116">
        <f t="shared" si="619"/>
        <v>8</v>
      </c>
      <c r="GC1340" s="116">
        <f t="shared" si="620"/>
        <v>0.1731</v>
      </c>
      <c r="GD1340" s="116">
        <f t="shared" si="621"/>
        <v>1</v>
      </c>
      <c r="GE1340" s="116">
        <f t="shared" si="622"/>
        <v>17</v>
      </c>
    </row>
    <row r="1341" spans="164:187" ht="16.5" x14ac:dyDescent="0.2">
      <c r="FH1341" s="116">
        <v>1336</v>
      </c>
      <c r="FI1341" s="116">
        <f t="shared" si="607"/>
        <v>50</v>
      </c>
      <c r="FJ1341" s="116">
        <f t="shared" si="600"/>
        <v>17</v>
      </c>
      <c r="FK1341" s="116" t="str">
        <f t="shared" si="608"/>
        <v>朱仙专属武器-魂珠-6 5级</v>
      </c>
      <c r="FL1341" s="116">
        <f t="shared" si="609"/>
        <v>6</v>
      </c>
      <c r="FM1341" s="116">
        <f t="shared" si="610"/>
        <v>5</v>
      </c>
      <c r="FN1341" s="116" t="str">
        <f t="shared" si="601"/>
        <v>金币</v>
      </c>
      <c r="FO1341" s="116">
        <f t="shared" si="602"/>
        <v>10000</v>
      </c>
      <c r="FP1341" s="116" t="str">
        <f t="shared" si="603"/>
        <v>专属强化石3</v>
      </c>
      <c r="FQ1341" s="116">
        <f t="shared" si="604"/>
        <v>14</v>
      </c>
      <c r="FR1341" s="116" t="str">
        <f t="shared" si="605"/>
        <v>专属强化石4</v>
      </c>
      <c r="FS1341" s="116">
        <f t="shared" si="606"/>
        <v>3</v>
      </c>
      <c r="FT1341" s="116">
        <f t="shared" si="611"/>
        <v>0.05</v>
      </c>
      <c r="FU1341" s="116">
        <f t="shared" si="612"/>
        <v>1</v>
      </c>
      <c r="FV1341" s="116">
        <f t="shared" si="613"/>
        <v>28</v>
      </c>
      <c r="FW1341" s="116">
        <f t="shared" si="614"/>
        <v>0</v>
      </c>
      <c r="FX1341" s="116">
        <f t="shared" si="615"/>
        <v>1</v>
      </c>
      <c r="FY1341" s="116">
        <f t="shared" si="616"/>
        <v>6</v>
      </c>
      <c r="FZ1341" s="116">
        <f t="shared" si="617"/>
        <v>2.7099999999999999E-2</v>
      </c>
      <c r="GA1341" s="116">
        <f t="shared" si="618"/>
        <v>1</v>
      </c>
      <c r="GB1341" s="116">
        <f t="shared" si="619"/>
        <v>13</v>
      </c>
      <c r="GC1341" s="116">
        <f t="shared" si="620"/>
        <v>0.1082</v>
      </c>
      <c r="GD1341" s="116">
        <f t="shared" si="621"/>
        <v>1</v>
      </c>
      <c r="GE1341" s="116">
        <f t="shared" si="622"/>
        <v>28</v>
      </c>
    </row>
    <row r="1342" spans="164:187" ht="16.5" x14ac:dyDescent="0.2">
      <c r="FH1342" s="116">
        <v>1337</v>
      </c>
      <c r="FI1342" s="116">
        <f t="shared" si="607"/>
        <v>51</v>
      </c>
      <c r="FJ1342" s="116">
        <f t="shared" si="600"/>
        <v>17</v>
      </c>
      <c r="FK1342" s="116" t="str">
        <f t="shared" si="608"/>
        <v>朱仙专属武器-魂珠-6 6级</v>
      </c>
      <c r="FL1342" s="116">
        <f t="shared" si="609"/>
        <v>6</v>
      </c>
      <c r="FM1342" s="116">
        <f t="shared" si="610"/>
        <v>6</v>
      </c>
      <c r="FN1342" s="116" t="str">
        <f t="shared" si="601"/>
        <v>金币</v>
      </c>
      <c r="FO1342" s="116">
        <f t="shared" si="602"/>
        <v>11000</v>
      </c>
      <c r="FP1342" s="116" t="str">
        <f t="shared" si="603"/>
        <v>专属强化石3</v>
      </c>
      <c r="FQ1342" s="116">
        <f t="shared" si="604"/>
        <v>19</v>
      </c>
      <c r="FR1342" s="116" t="str">
        <f t="shared" si="605"/>
        <v>专属强化石4</v>
      </c>
      <c r="FS1342" s="116">
        <f t="shared" si="606"/>
        <v>4</v>
      </c>
      <c r="FT1342" s="116">
        <f t="shared" si="611"/>
        <v>0.04</v>
      </c>
      <c r="FU1342" s="116">
        <f t="shared" si="612"/>
        <v>1</v>
      </c>
      <c r="FV1342" s="116">
        <f t="shared" si="613"/>
        <v>34</v>
      </c>
      <c r="FW1342" s="116">
        <f t="shared" si="614"/>
        <v>0</v>
      </c>
      <c r="FX1342" s="116">
        <f t="shared" si="615"/>
        <v>1</v>
      </c>
      <c r="FY1342" s="116">
        <f t="shared" si="616"/>
        <v>8</v>
      </c>
      <c r="FZ1342" s="116">
        <f t="shared" si="617"/>
        <v>2.2200000000000001E-2</v>
      </c>
      <c r="GA1342" s="116">
        <f t="shared" si="618"/>
        <v>1</v>
      </c>
      <c r="GB1342" s="116">
        <f t="shared" si="619"/>
        <v>16</v>
      </c>
      <c r="GC1342" s="116">
        <f t="shared" si="620"/>
        <v>8.8800000000000004E-2</v>
      </c>
      <c r="GD1342" s="116">
        <f t="shared" si="621"/>
        <v>1</v>
      </c>
      <c r="GE1342" s="116">
        <f t="shared" si="622"/>
        <v>34</v>
      </c>
    </row>
    <row r="1343" spans="164:187" ht="16.5" x14ac:dyDescent="0.2">
      <c r="FH1343" s="116">
        <v>1338</v>
      </c>
      <c r="FI1343" s="116">
        <f t="shared" si="607"/>
        <v>52</v>
      </c>
      <c r="FJ1343" s="116">
        <f t="shared" si="600"/>
        <v>17</v>
      </c>
      <c r="FK1343" s="116" t="str">
        <f t="shared" si="608"/>
        <v>朱仙专属武器-魂珠-6 7级</v>
      </c>
      <c r="FL1343" s="116">
        <f t="shared" si="609"/>
        <v>6</v>
      </c>
      <c r="FM1343" s="116">
        <f t="shared" si="610"/>
        <v>7</v>
      </c>
      <c r="FN1343" s="116" t="str">
        <f t="shared" si="601"/>
        <v>金币</v>
      </c>
      <c r="FO1343" s="116">
        <f t="shared" si="602"/>
        <v>12000</v>
      </c>
      <c r="FP1343" s="116" t="str">
        <f t="shared" si="603"/>
        <v>专属强化石3</v>
      </c>
      <c r="FQ1343" s="116">
        <f t="shared" si="604"/>
        <v>24</v>
      </c>
      <c r="FR1343" s="116" t="str">
        <f t="shared" si="605"/>
        <v>专属强化石4</v>
      </c>
      <c r="FS1343" s="116">
        <f t="shared" si="606"/>
        <v>5</v>
      </c>
      <c r="FT1343" s="116">
        <f t="shared" si="611"/>
        <v>0.03</v>
      </c>
      <c r="FU1343" s="116">
        <f t="shared" si="612"/>
        <v>1</v>
      </c>
      <c r="FV1343" s="116">
        <f t="shared" si="613"/>
        <v>44</v>
      </c>
      <c r="FW1343" s="116">
        <f t="shared" si="614"/>
        <v>0</v>
      </c>
      <c r="FX1343" s="116">
        <f t="shared" si="615"/>
        <v>1</v>
      </c>
      <c r="FY1343" s="116">
        <f t="shared" si="616"/>
        <v>10</v>
      </c>
      <c r="FZ1343" s="116">
        <f t="shared" si="617"/>
        <v>1.72E-2</v>
      </c>
      <c r="GA1343" s="116">
        <f t="shared" si="618"/>
        <v>1</v>
      </c>
      <c r="GB1343" s="116">
        <f t="shared" si="619"/>
        <v>20</v>
      </c>
      <c r="GC1343" s="116">
        <f t="shared" si="620"/>
        <v>6.8699999999999997E-2</v>
      </c>
      <c r="GD1343" s="116">
        <f t="shared" si="621"/>
        <v>1</v>
      </c>
      <c r="GE1343" s="116">
        <f t="shared" si="622"/>
        <v>44</v>
      </c>
    </row>
    <row r="1344" spans="164:187" ht="16.5" x14ac:dyDescent="0.2">
      <c r="FH1344" s="116">
        <v>1339</v>
      </c>
      <c r="FI1344" s="116">
        <f t="shared" si="607"/>
        <v>53</v>
      </c>
      <c r="FJ1344" s="116">
        <f t="shared" si="600"/>
        <v>17</v>
      </c>
      <c r="FK1344" s="116" t="str">
        <f t="shared" si="608"/>
        <v>朱仙专属武器-魂珠-6 8级</v>
      </c>
      <c r="FL1344" s="116">
        <f t="shared" si="609"/>
        <v>6</v>
      </c>
      <c r="FM1344" s="116">
        <f t="shared" si="610"/>
        <v>8</v>
      </c>
      <c r="FN1344" s="116" t="str">
        <f t="shared" si="601"/>
        <v>金币</v>
      </c>
      <c r="FO1344" s="116">
        <f t="shared" si="602"/>
        <v>13000</v>
      </c>
      <c r="FP1344" s="116" t="str">
        <f t="shared" si="603"/>
        <v>专属强化石3</v>
      </c>
      <c r="FQ1344" s="116">
        <f t="shared" si="604"/>
        <v>33</v>
      </c>
      <c r="FR1344" s="116" t="str">
        <f t="shared" si="605"/>
        <v>专属强化石4</v>
      </c>
      <c r="FS1344" s="116">
        <f t="shared" si="606"/>
        <v>7</v>
      </c>
      <c r="FT1344" s="116">
        <f t="shared" si="611"/>
        <v>0.03</v>
      </c>
      <c r="FU1344" s="116">
        <f t="shared" si="612"/>
        <v>1</v>
      </c>
      <c r="FV1344" s="116">
        <f t="shared" si="613"/>
        <v>50</v>
      </c>
      <c r="FW1344" s="116">
        <f t="shared" si="614"/>
        <v>0</v>
      </c>
      <c r="FX1344" s="116">
        <f t="shared" si="615"/>
        <v>1</v>
      </c>
      <c r="FY1344" s="116">
        <f t="shared" si="616"/>
        <v>12</v>
      </c>
      <c r="FZ1344" s="116">
        <f t="shared" si="617"/>
        <v>1.49E-2</v>
      </c>
      <c r="GA1344" s="116">
        <f t="shared" si="618"/>
        <v>1</v>
      </c>
      <c r="GB1344" s="116">
        <f t="shared" si="619"/>
        <v>24</v>
      </c>
      <c r="GC1344" s="116">
        <f t="shared" si="620"/>
        <v>5.9400000000000001E-2</v>
      </c>
      <c r="GD1344" s="116">
        <f t="shared" si="621"/>
        <v>1</v>
      </c>
      <c r="GE1344" s="116">
        <f t="shared" si="622"/>
        <v>50</v>
      </c>
    </row>
    <row r="1345" spans="164:187" ht="16.5" x14ac:dyDescent="0.2">
      <c r="FH1345" s="116">
        <v>1340</v>
      </c>
      <c r="FI1345" s="116">
        <f t="shared" si="607"/>
        <v>54</v>
      </c>
      <c r="FJ1345" s="116">
        <f t="shared" si="600"/>
        <v>17</v>
      </c>
      <c r="FK1345" s="116" t="str">
        <f t="shared" si="608"/>
        <v>朱仙专属武器-魂珠-6 9级</v>
      </c>
      <c r="FL1345" s="116">
        <f t="shared" si="609"/>
        <v>6</v>
      </c>
      <c r="FM1345" s="116">
        <f t="shared" si="610"/>
        <v>9</v>
      </c>
      <c r="FN1345" s="116" t="str">
        <f t="shared" si="601"/>
        <v>金币</v>
      </c>
      <c r="FO1345" s="116">
        <f t="shared" si="602"/>
        <v>14000</v>
      </c>
      <c r="FP1345" s="116" t="str">
        <f t="shared" si="603"/>
        <v>专属强化石3</v>
      </c>
      <c r="FQ1345" s="116">
        <f t="shared" si="604"/>
        <v>38</v>
      </c>
      <c r="FR1345" s="116" t="str">
        <f t="shared" si="605"/>
        <v>专属强化石4</v>
      </c>
      <c r="FS1345" s="116">
        <f t="shared" si="606"/>
        <v>8</v>
      </c>
      <c r="FT1345" s="116">
        <f t="shared" si="611"/>
        <v>0.02</v>
      </c>
      <c r="FU1345" s="116">
        <f t="shared" si="612"/>
        <v>1</v>
      </c>
      <c r="FV1345" s="116">
        <f t="shared" si="613"/>
        <v>71</v>
      </c>
      <c r="FW1345" s="116">
        <f t="shared" si="614"/>
        <v>0</v>
      </c>
      <c r="FX1345" s="116">
        <f t="shared" si="615"/>
        <v>1</v>
      </c>
      <c r="FY1345" s="116">
        <f t="shared" si="616"/>
        <v>17</v>
      </c>
      <c r="FZ1345" s="116">
        <f t="shared" si="617"/>
        <v>1.0500000000000001E-2</v>
      </c>
      <c r="GA1345" s="116">
        <f t="shared" si="618"/>
        <v>1</v>
      </c>
      <c r="GB1345" s="116">
        <f t="shared" si="619"/>
        <v>33</v>
      </c>
      <c r="GC1345" s="116">
        <f t="shared" si="620"/>
        <v>4.2000000000000003E-2</v>
      </c>
      <c r="GD1345" s="116">
        <f t="shared" si="621"/>
        <v>1</v>
      </c>
      <c r="GE1345" s="116">
        <f t="shared" si="622"/>
        <v>71</v>
      </c>
    </row>
    <row r="1346" spans="164:187" ht="16.5" x14ac:dyDescent="0.2">
      <c r="FH1346" s="116">
        <v>1341</v>
      </c>
      <c r="FI1346" s="116">
        <f t="shared" si="607"/>
        <v>0</v>
      </c>
      <c r="FJ1346" s="116">
        <f t="shared" si="600"/>
        <v>17</v>
      </c>
      <c r="FK1346" s="116" t="str">
        <f t="shared" si="608"/>
        <v>朱仙专属武器-魂珠-7 0级</v>
      </c>
      <c r="FL1346" s="116">
        <f t="shared" si="609"/>
        <v>7</v>
      </c>
      <c r="FM1346" s="116">
        <f t="shared" si="610"/>
        <v>0</v>
      </c>
      <c r="FN1346" s="116" t="str">
        <f t="shared" si="601"/>
        <v/>
      </c>
      <c r="FO1346" s="116" t="str">
        <f t="shared" si="602"/>
        <v/>
      </c>
      <c r="FP1346" s="116" t="str">
        <f t="shared" si="603"/>
        <v/>
      </c>
      <c r="FQ1346" s="116" t="str">
        <f t="shared" si="604"/>
        <v/>
      </c>
      <c r="FR1346" s="116" t="str">
        <f t="shared" si="605"/>
        <v/>
      </c>
      <c r="FS1346" s="116" t="str">
        <f t="shared" si="606"/>
        <v/>
      </c>
      <c r="FT1346" s="116" t="str">
        <f t="shared" si="611"/>
        <v/>
      </c>
      <c r="FU1346" s="116" t="str">
        <f t="shared" si="612"/>
        <v/>
      </c>
      <c r="FV1346" s="116" t="str">
        <f t="shared" si="613"/>
        <v/>
      </c>
      <c r="FW1346" s="116" t="str">
        <f t="shared" si="614"/>
        <v/>
      </c>
      <c r="FX1346" s="116" t="str">
        <f t="shared" si="615"/>
        <v/>
      </c>
      <c r="FY1346" s="116" t="str">
        <f t="shared" si="616"/>
        <v/>
      </c>
      <c r="FZ1346" s="116" t="str">
        <f t="shared" si="617"/>
        <v/>
      </c>
      <c r="GA1346" s="116" t="str">
        <f t="shared" si="618"/>
        <v/>
      </c>
      <c r="GB1346" s="116" t="str">
        <f t="shared" si="619"/>
        <v/>
      </c>
      <c r="GC1346" s="116" t="str">
        <f t="shared" si="620"/>
        <v/>
      </c>
      <c r="GD1346" s="116" t="str">
        <f t="shared" si="621"/>
        <v/>
      </c>
      <c r="GE1346" s="116" t="str">
        <f t="shared" si="622"/>
        <v/>
      </c>
    </row>
    <row r="1347" spans="164:187" ht="16.5" x14ac:dyDescent="0.2">
      <c r="FH1347" s="116">
        <v>1342</v>
      </c>
      <c r="FI1347" s="116">
        <f t="shared" si="607"/>
        <v>55</v>
      </c>
      <c r="FJ1347" s="116">
        <f t="shared" si="600"/>
        <v>17</v>
      </c>
      <c r="FK1347" s="116" t="str">
        <f t="shared" si="608"/>
        <v>朱仙专属武器-魂珠-7 1级</v>
      </c>
      <c r="FL1347" s="116">
        <f t="shared" si="609"/>
        <v>7</v>
      </c>
      <c r="FM1347" s="116">
        <f t="shared" si="610"/>
        <v>1</v>
      </c>
      <c r="FN1347" s="116" t="str">
        <f t="shared" si="601"/>
        <v>金币</v>
      </c>
      <c r="FO1347" s="116">
        <f t="shared" si="602"/>
        <v>7000</v>
      </c>
      <c r="FP1347" s="116" t="str">
        <f t="shared" si="603"/>
        <v>专属强化石3</v>
      </c>
      <c r="FQ1347" s="116">
        <f t="shared" si="604"/>
        <v>6</v>
      </c>
      <c r="FR1347" s="116" t="str">
        <f t="shared" si="605"/>
        <v>专属强化石4</v>
      </c>
      <c r="FS1347" s="116">
        <f t="shared" si="606"/>
        <v>2</v>
      </c>
      <c r="FT1347" s="116">
        <f t="shared" si="611"/>
        <v>0.17</v>
      </c>
      <c r="FU1347" s="116">
        <f t="shared" si="612"/>
        <v>1</v>
      </c>
      <c r="FV1347" s="116">
        <f t="shared" si="613"/>
        <v>9</v>
      </c>
      <c r="FW1347" s="116">
        <f t="shared" si="614"/>
        <v>0</v>
      </c>
      <c r="FX1347" s="116">
        <f t="shared" si="615"/>
        <v>1</v>
      </c>
      <c r="FY1347" s="116">
        <f t="shared" si="616"/>
        <v>2</v>
      </c>
      <c r="FZ1347" s="116">
        <f t="shared" si="617"/>
        <v>8.6599999999999996E-2</v>
      </c>
      <c r="GA1347" s="116">
        <f t="shared" si="618"/>
        <v>1</v>
      </c>
      <c r="GB1347" s="116">
        <f t="shared" si="619"/>
        <v>4</v>
      </c>
      <c r="GC1347" s="116">
        <f t="shared" si="620"/>
        <v>0.3463</v>
      </c>
      <c r="GD1347" s="116">
        <f t="shared" si="621"/>
        <v>1</v>
      </c>
      <c r="GE1347" s="116">
        <f t="shared" si="622"/>
        <v>9</v>
      </c>
    </row>
    <row r="1348" spans="164:187" ht="16.5" x14ac:dyDescent="0.2">
      <c r="FH1348" s="116">
        <v>1343</v>
      </c>
      <c r="FI1348" s="116">
        <f t="shared" si="607"/>
        <v>56</v>
      </c>
      <c r="FJ1348" s="116">
        <f t="shared" si="600"/>
        <v>17</v>
      </c>
      <c r="FK1348" s="116" t="str">
        <f t="shared" si="608"/>
        <v>朱仙专属武器-魂珠-7 2级</v>
      </c>
      <c r="FL1348" s="116">
        <f t="shared" si="609"/>
        <v>7</v>
      </c>
      <c r="FM1348" s="116">
        <f t="shared" si="610"/>
        <v>2</v>
      </c>
      <c r="FN1348" s="116" t="str">
        <f t="shared" si="601"/>
        <v>金币</v>
      </c>
      <c r="FO1348" s="116">
        <f t="shared" si="602"/>
        <v>8000</v>
      </c>
      <c r="FP1348" s="116" t="str">
        <f t="shared" si="603"/>
        <v>专属强化石3</v>
      </c>
      <c r="FQ1348" s="116">
        <f t="shared" si="604"/>
        <v>6</v>
      </c>
      <c r="FR1348" s="116" t="str">
        <f t="shared" si="605"/>
        <v>专属强化石4</v>
      </c>
      <c r="FS1348" s="116">
        <f t="shared" si="606"/>
        <v>2</v>
      </c>
      <c r="FT1348" s="116">
        <f t="shared" si="611"/>
        <v>0.09</v>
      </c>
      <c r="FU1348" s="116">
        <f t="shared" si="612"/>
        <v>1</v>
      </c>
      <c r="FV1348" s="116">
        <f t="shared" si="613"/>
        <v>17</v>
      </c>
      <c r="FW1348" s="116">
        <f t="shared" si="614"/>
        <v>0</v>
      </c>
      <c r="FX1348" s="116">
        <f t="shared" si="615"/>
        <v>1</v>
      </c>
      <c r="FY1348" s="116">
        <f t="shared" si="616"/>
        <v>4</v>
      </c>
      <c r="FZ1348" s="116">
        <f t="shared" si="617"/>
        <v>4.3299999999999998E-2</v>
      </c>
      <c r="GA1348" s="116">
        <f t="shared" si="618"/>
        <v>1</v>
      </c>
      <c r="GB1348" s="116">
        <f t="shared" si="619"/>
        <v>8</v>
      </c>
      <c r="GC1348" s="116">
        <f t="shared" si="620"/>
        <v>0.1731</v>
      </c>
      <c r="GD1348" s="116">
        <f t="shared" si="621"/>
        <v>1</v>
      </c>
      <c r="GE1348" s="116">
        <f t="shared" si="622"/>
        <v>17</v>
      </c>
    </row>
    <row r="1349" spans="164:187" ht="16.5" x14ac:dyDescent="0.2">
      <c r="FH1349" s="116">
        <v>1344</v>
      </c>
      <c r="FI1349" s="116">
        <f t="shared" si="607"/>
        <v>57</v>
      </c>
      <c r="FJ1349" s="116">
        <f t="shared" si="600"/>
        <v>17</v>
      </c>
      <c r="FK1349" s="116" t="str">
        <f t="shared" si="608"/>
        <v>朱仙专属武器-魂珠-7 3级</v>
      </c>
      <c r="FL1349" s="116">
        <f t="shared" si="609"/>
        <v>7</v>
      </c>
      <c r="FM1349" s="116">
        <f t="shared" si="610"/>
        <v>3</v>
      </c>
      <c r="FN1349" s="116" t="str">
        <f t="shared" si="601"/>
        <v>金币</v>
      </c>
      <c r="FO1349" s="116">
        <f t="shared" si="602"/>
        <v>9000</v>
      </c>
      <c r="FP1349" s="116" t="str">
        <f t="shared" si="603"/>
        <v>专属强化石3</v>
      </c>
      <c r="FQ1349" s="116">
        <f t="shared" si="604"/>
        <v>8</v>
      </c>
      <c r="FR1349" s="116" t="str">
        <f t="shared" si="605"/>
        <v>专属强化石4</v>
      </c>
      <c r="FS1349" s="116">
        <f t="shared" si="606"/>
        <v>3</v>
      </c>
      <c r="FT1349" s="116">
        <f t="shared" si="611"/>
        <v>0.09</v>
      </c>
      <c r="FU1349" s="116">
        <f t="shared" si="612"/>
        <v>1</v>
      </c>
      <c r="FV1349" s="116">
        <f t="shared" si="613"/>
        <v>17</v>
      </c>
      <c r="FW1349" s="116">
        <f t="shared" si="614"/>
        <v>0</v>
      </c>
      <c r="FX1349" s="116">
        <f t="shared" si="615"/>
        <v>1</v>
      </c>
      <c r="FY1349" s="116">
        <f t="shared" si="616"/>
        <v>4</v>
      </c>
      <c r="FZ1349" s="116">
        <f t="shared" si="617"/>
        <v>4.3299999999999998E-2</v>
      </c>
      <c r="GA1349" s="116">
        <f t="shared" si="618"/>
        <v>1</v>
      </c>
      <c r="GB1349" s="116">
        <f t="shared" si="619"/>
        <v>8</v>
      </c>
      <c r="GC1349" s="116">
        <f t="shared" si="620"/>
        <v>0.1731</v>
      </c>
      <c r="GD1349" s="116">
        <f t="shared" si="621"/>
        <v>1</v>
      </c>
      <c r="GE1349" s="116">
        <f t="shared" si="622"/>
        <v>17</v>
      </c>
    </row>
    <row r="1350" spans="164:187" ht="16.5" x14ac:dyDescent="0.2">
      <c r="FH1350" s="116">
        <v>1345</v>
      </c>
      <c r="FI1350" s="116">
        <f t="shared" si="607"/>
        <v>58</v>
      </c>
      <c r="FJ1350" s="116">
        <f t="shared" si="600"/>
        <v>17</v>
      </c>
      <c r="FK1350" s="116" t="str">
        <f t="shared" si="608"/>
        <v>朱仙专属武器-魂珠-7 4级</v>
      </c>
      <c r="FL1350" s="116">
        <f t="shared" si="609"/>
        <v>7</v>
      </c>
      <c r="FM1350" s="116">
        <f t="shared" si="610"/>
        <v>4</v>
      </c>
      <c r="FN1350" s="116" t="str">
        <f t="shared" si="601"/>
        <v>金币</v>
      </c>
      <c r="FO1350" s="116">
        <f t="shared" si="602"/>
        <v>10000</v>
      </c>
      <c r="FP1350" s="116" t="str">
        <f t="shared" si="603"/>
        <v>专属强化石3</v>
      </c>
      <c r="FQ1350" s="116">
        <f t="shared" si="604"/>
        <v>11</v>
      </c>
      <c r="FR1350" s="116" t="str">
        <f t="shared" si="605"/>
        <v>专属强化石4</v>
      </c>
      <c r="FS1350" s="116">
        <f t="shared" si="606"/>
        <v>4</v>
      </c>
      <c r="FT1350" s="116">
        <f t="shared" si="611"/>
        <v>7.0000000000000007E-2</v>
      </c>
      <c r="FU1350" s="116">
        <f t="shared" si="612"/>
        <v>1</v>
      </c>
      <c r="FV1350" s="116">
        <f t="shared" si="613"/>
        <v>22</v>
      </c>
      <c r="FW1350" s="116">
        <f t="shared" si="614"/>
        <v>0</v>
      </c>
      <c r="FX1350" s="116">
        <f t="shared" si="615"/>
        <v>1</v>
      </c>
      <c r="FY1350" s="116">
        <f t="shared" si="616"/>
        <v>5</v>
      </c>
      <c r="FZ1350" s="116">
        <f t="shared" si="617"/>
        <v>3.4599999999999999E-2</v>
      </c>
      <c r="GA1350" s="116">
        <f t="shared" si="618"/>
        <v>1</v>
      </c>
      <c r="GB1350" s="116">
        <f t="shared" si="619"/>
        <v>10</v>
      </c>
      <c r="GC1350" s="116">
        <f t="shared" si="620"/>
        <v>0.13850000000000001</v>
      </c>
      <c r="GD1350" s="116">
        <f t="shared" si="621"/>
        <v>1</v>
      </c>
      <c r="GE1350" s="116">
        <f t="shared" si="622"/>
        <v>22</v>
      </c>
    </row>
    <row r="1351" spans="164:187" ht="16.5" x14ac:dyDescent="0.2">
      <c r="FH1351" s="116">
        <v>1346</v>
      </c>
      <c r="FI1351" s="116">
        <f t="shared" si="607"/>
        <v>59</v>
      </c>
      <c r="FJ1351" s="116">
        <f t="shared" ref="FJ1351:FJ1414" si="623">INT((FH1351-1)/80+1)</f>
        <v>17</v>
      </c>
      <c r="FK1351" s="116" t="str">
        <f t="shared" si="608"/>
        <v>朱仙专属武器-魂珠-7 5级</v>
      </c>
      <c r="FL1351" s="116">
        <f t="shared" si="609"/>
        <v>7</v>
      </c>
      <c r="FM1351" s="116">
        <f t="shared" si="610"/>
        <v>5</v>
      </c>
      <c r="FN1351" s="116" t="str">
        <f t="shared" ref="FN1351:FN1414" si="624">IF($FM1351&gt;0,IF(INDEX($EC$6:$EC$77,$FI1351)&gt;=FN$3,INDEX(ED$6:ED$77,$FI1351),""),"")</f>
        <v>金币</v>
      </c>
      <c r="FO1351" s="116">
        <f t="shared" ref="FO1351:FO1414" si="625">IF($FM1351&gt;0,IF(INDEX($EC$6:$EC$77,$FI1351)&gt;=FO$3,INDEX(EE$6:EE$77,$FI1351),""),"")</f>
        <v>11000</v>
      </c>
      <c r="FP1351" s="116" t="str">
        <f t="shared" ref="FP1351:FP1414" si="626">IF($FM1351&gt;0,IF(INDEX($EC$6:$EC$77,$FI1351)&gt;=FP$3,INDEX(EF$6:EF$77,$FI1351),""),"")</f>
        <v>专属强化石3</v>
      </c>
      <c r="FQ1351" s="116">
        <f t="shared" ref="FQ1351:FQ1414" si="627">IF($FM1351&gt;0,IF(INDEX($EC$6:$EC$77,$FI1351)&gt;=FQ$3,INDEX(EG$6:EG$77,$FI1351),""),"")</f>
        <v>11</v>
      </c>
      <c r="FR1351" s="116" t="str">
        <f t="shared" ref="FR1351:FR1414" si="628">IF($FM1351&gt;0,IF(INDEX($EC$6:$EC$77,$FI1351)&gt;=FR$3,INDEX(EH$6:EH$77,$FI1351),""),"")</f>
        <v>专属强化石4</v>
      </c>
      <c r="FS1351" s="116">
        <f t="shared" ref="FS1351:FS1414" si="629">IF($FM1351&gt;0,IF(INDEX($EC$6:$EC$77,$FI1351)&gt;=FS$3,INDEX(EI$6:EI$77,$FI1351),""),"")</f>
        <v>4</v>
      </c>
      <c r="FT1351" s="116">
        <f t="shared" si="611"/>
        <v>0.04</v>
      </c>
      <c r="FU1351" s="116">
        <f t="shared" si="612"/>
        <v>1</v>
      </c>
      <c r="FV1351" s="116">
        <f t="shared" si="613"/>
        <v>35</v>
      </c>
      <c r="FW1351" s="116">
        <f t="shared" si="614"/>
        <v>0</v>
      </c>
      <c r="FX1351" s="116">
        <f t="shared" si="615"/>
        <v>1</v>
      </c>
      <c r="FY1351" s="116">
        <f t="shared" si="616"/>
        <v>8</v>
      </c>
      <c r="FZ1351" s="116">
        <f t="shared" si="617"/>
        <v>2.1600000000000001E-2</v>
      </c>
      <c r="GA1351" s="116">
        <f t="shared" si="618"/>
        <v>1</v>
      </c>
      <c r="GB1351" s="116">
        <f t="shared" si="619"/>
        <v>16</v>
      </c>
      <c r="GC1351" s="116">
        <f t="shared" si="620"/>
        <v>8.6599999999999996E-2</v>
      </c>
      <c r="GD1351" s="116">
        <f t="shared" si="621"/>
        <v>1</v>
      </c>
      <c r="GE1351" s="116">
        <f t="shared" si="622"/>
        <v>35</v>
      </c>
    </row>
    <row r="1352" spans="164:187" ht="16.5" x14ac:dyDescent="0.2">
      <c r="FH1352" s="116">
        <v>1347</v>
      </c>
      <c r="FI1352" s="116">
        <f t="shared" si="607"/>
        <v>60</v>
      </c>
      <c r="FJ1352" s="116">
        <f t="shared" si="623"/>
        <v>17</v>
      </c>
      <c r="FK1352" s="116" t="str">
        <f t="shared" si="608"/>
        <v>朱仙专属武器-魂珠-7 6级</v>
      </c>
      <c r="FL1352" s="116">
        <f t="shared" si="609"/>
        <v>7</v>
      </c>
      <c r="FM1352" s="116">
        <f t="shared" si="610"/>
        <v>6</v>
      </c>
      <c r="FN1352" s="116" t="str">
        <f t="shared" si="624"/>
        <v>金币</v>
      </c>
      <c r="FO1352" s="116">
        <f t="shared" si="625"/>
        <v>12000</v>
      </c>
      <c r="FP1352" s="116" t="str">
        <f t="shared" si="626"/>
        <v>专属强化石3</v>
      </c>
      <c r="FQ1352" s="116">
        <f t="shared" si="627"/>
        <v>14</v>
      </c>
      <c r="FR1352" s="116" t="str">
        <f t="shared" si="628"/>
        <v>专属强化石4</v>
      </c>
      <c r="FS1352" s="116">
        <f t="shared" si="629"/>
        <v>5</v>
      </c>
      <c r="FT1352" s="116">
        <f t="shared" si="611"/>
        <v>0.03</v>
      </c>
      <c r="FU1352" s="116">
        <f t="shared" si="612"/>
        <v>1</v>
      </c>
      <c r="FV1352" s="116">
        <f t="shared" si="613"/>
        <v>45</v>
      </c>
      <c r="FW1352" s="116">
        <f t="shared" si="614"/>
        <v>0</v>
      </c>
      <c r="FX1352" s="116">
        <f t="shared" si="615"/>
        <v>1</v>
      </c>
      <c r="FY1352" s="116">
        <f t="shared" si="616"/>
        <v>11</v>
      </c>
      <c r="FZ1352" s="116">
        <f t="shared" si="617"/>
        <v>1.66E-2</v>
      </c>
      <c r="GA1352" s="116">
        <f t="shared" si="618"/>
        <v>1</v>
      </c>
      <c r="GB1352" s="116">
        <f t="shared" si="619"/>
        <v>21</v>
      </c>
      <c r="GC1352" s="116">
        <f t="shared" si="620"/>
        <v>6.6600000000000006E-2</v>
      </c>
      <c r="GD1352" s="116">
        <f t="shared" si="621"/>
        <v>1</v>
      </c>
      <c r="GE1352" s="116">
        <f t="shared" si="622"/>
        <v>45</v>
      </c>
    </row>
    <row r="1353" spans="164:187" ht="16.5" x14ac:dyDescent="0.2">
      <c r="FH1353" s="116">
        <v>1348</v>
      </c>
      <c r="FI1353" s="116">
        <f t="shared" si="607"/>
        <v>61</v>
      </c>
      <c r="FJ1353" s="116">
        <f t="shared" si="623"/>
        <v>17</v>
      </c>
      <c r="FK1353" s="116" t="str">
        <f t="shared" si="608"/>
        <v>朱仙专属武器-魂珠-7 7级</v>
      </c>
      <c r="FL1353" s="116">
        <f t="shared" si="609"/>
        <v>7</v>
      </c>
      <c r="FM1353" s="116">
        <f t="shared" si="610"/>
        <v>7</v>
      </c>
      <c r="FN1353" s="116" t="str">
        <f t="shared" si="624"/>
        <v>金币</v>
      </c>
      <c r="FO1353" s="116">
        <f t="shared" si="625"/>
        <v>13000</v>
      </c>
      <c r="FP1353" s="116" t="str">
        <f t="shared" si="626"/>
        <v>专属强化石3</v>
      </c>
      <c r="FQ1353" s="116">
        <f t="shared" si="627"/>
        <v>20</v>
      </c>
      <c r="FR1353" s="116" t="str">
        <f t="shared" si="628"/>
        <v>专属强化石4</v>
      </c>
      <c r="FS1353" s="116">
        <f t="shared" si="629"/>
        <v>7</v>
      </c>
      <c r="FT1353" s="116">
        <f t="shared" si="611"/>
        <v>0.03</v>
      </c>
      <c r="FU1353" s="116">
        <f t="shared" si="612"/>
        <v>1</v>
      </c>
      <c r="FV1353" s="116">
        <f t="shared" si="613"/>
        <v>52</v>
      </c>
      <c r="FW1353" s="116">
        <f t="shared" si="614"/>
        <v>0</v>
      </c>
      <c r="FX1353" s="116">
        <f t="shared" si="615"/>
        <v>1</v>
      </c>
      <c r="FY1353" s="116">
        <f t="shared" si="616"/>
        <v>12</v>
      </c>
      <c r="FZ1353" s="116">
        <f t="shared" si="617"/>
        <v>1.44E-2</v>
      </c>
      <c r="GA1353" s="116">
        <f t="shared" si="618"/>
        <v>1</v>
      </c>
      <c r="GB1353" s="116">
        <f t="shared" si="619"/>
        <v>24</v>
      </c>
      <c r="GC1353" s="116">
        <f t="shared" si="620"/>
        <v>5.7700000000000001E-2</v>
      </c>
      <c r="GD1353" s="116">
        <f t="shared" si="621"/>
        <v>1</v>
      </c>
      <c r="GE1353" s="116">
        <f t="shared" si="622"/>
        <v>52</v>
      </c>
    </row>
    <row r="1354" spans="164:187" ht="16.5" x14ac:dyDescent="0.2">
      <c r="FH1354" s="116">
        <v>1349</v>
      </c>
      <c r="FI1354" s="116">
        <f t="shared" si="607"/>
        <v>62</v>
      </c>
      <c r="FJ1354" s="116">
        <f t="shared" si="623"/>
        <v>17</v>
      </c>
      <c r="FK1354" s="116" t="str">
        <f t="shared" si="608"/>
        <v>朱仙专属武器-魂珠-7 8级</v>
      </c>
      <c r="FL1354" s="116">
        <f t="shared" si="609"/>
        <v>7</v>
      </c>
      <c r="FM1354" s="116">
        <f t="shared" si="610"/>
        <v>8</v>
      </c>
      <c r="FN1354" s="116" t="str">
        <f t="shared" si="624"/>
        <v>金币</v>
      </c>
      <c r="FO1354" s="116">
        <f t="shared" si="625"/>
        <v>14000</v>
      </c>
      <c r="FP1354" s="116" t="str">
        <f t="shared" si="626"/>
        <v>专属强化石3</v>
      </c>
      <c r="FQ1354" s="116">
        <f t="shared" si="627"/>
        <v>23</v>
      </c>
      <c r="FR1354" s="116" t="str">
        <f t="shared" si="628"/>
        <v>专属强化石4</v>
      </c>
      <c r="FS1354" s="116">
        <f t="shared" si="629"/>
        <v>8</v>
      </c>
      <c r="FT1354" s="116">
        <f t="shared" si="611"/>
        <v>0.02</v>
      </c>
      <c r="FU1354" s="116">
        <f t="shared" si="612"/>
        <v>1</v>
      </c>
      <c r="FV1354" s="116">
        <f t="shared" si="613"/>
        <v>74</v>
      </c>
      <c r="FW1354" s="116">
        <f t="shared" si="614"/>
        <v>0</v>
      </c>
      <c r="FX1354" s="116">
        <f t="shared" si="615"/>
        <v>1</v>
      </c>
      <c r="FY1354" s="116">
        <f t="shared" si="616"/>
        <v>17</v>
      </c>
      <c r="FZ1354" s="116">
        <f t="shared" si="617"/>
        <v>1.0200000000000001E-2</v>
      </c>
      <c r="GA1354" s="116">
        <f t="shared" si="618"/>
        <v>1</v>
      </c>
      <c r="GB1354" s="116">
        <f t="shared" si="619"/>
        <v>34</v>
      </c>
      <c r="GC1354" s="116">
        <f t="shared" si="620"/>
        <v>4.07E-2</v>
      </c>
      <c r="GD1354" s="116">
        <f t="shared" si="621"/>
        <v>1</v>
      </c>
      <c r="GE1354" s="116">
        <f t="shared" si="622"/>
        <v>74</v>
      </c>
    </row>
    <row r="1355" spans="164:187" ht="16.5" x14ac:dyDescent="0.2">
      <c r="FH1355" s="116">
        <v>1350</v>
      </c>
      <c r="FI1355" s="116">
        <f t="shared" si="607"/>
        <v>63</v>
      </c>
      <c r="FJ1355" s="116">
        <f t="shared" si="623"/>
        <v>17</v>
      </c>
      <c r="FK1355" s="116" t="str">
        <f t="shared" si="608"/>
        <v>朱仙专属武器-魂珠-7 9级</v>
      </c>
      <c r="FL1355" s="116">
        <f t="shared" si="609"/>
        <v>7</v>
      </c>
      <c r="FM1355" s="116">
        <f t="shared" si="610"/>
        <v>9</v>
      </c>
      <c r="FN1355" s="116" t="str">
        <f t="shared" si="624"/>
        <v>金币</v>
      </c>
      <c r="FO1355" s="116">
        <f t="shared" si="625"/>
        <v>15000</v>
      </c>
      <c r="FP1355" s="116" t="str">
        <f t="shared" si="626"/>
        <v>专属强化石3</v>
      </c>
      <c r="FQ1355" s="116">
        <f t="shared" si="627"/>
        <v>28</v>
      </c>
      <c r="FR1355" s="116" t="str">
        <f t="shared" si="628"/>
        <v>专属强化石4</v>
      </c>
      <c r="FS1355" s="116">
        <f t="shared" si="629"/>
        <v>10</v>
      </c>
      <c r="FT1355" s="116">
        <f t="shared" si="611"/>
        <v>0.02</v>
      </c>
      <c r="FU1355" s="116">
        <f t="shared" si="612"/>
        <v>1</v>
      </c>
      <c r="FV1355" s="116">
        <f t="shared" si="613"/>
        <v>95</v>
      </c>
      <c r="FW1355" s="116">
        <f t="shared" si="614"/>
        <v>0</v>
      </c>
      <c r="FX1355" s="116">
        <f t="shared" si="615"/>
        <v>1</v>
      </c>
      <c r="FY1355" s="116">
        <f t="shared" si="616"/>
        <v>22</v>
      </c>
      <c r="FZ1355" s="116">
        <f t="shared" si="617"/>
        <v>7.9000000000000008E-3</v>
      </c>
      <c r="GA1355" s="116">
        <f t="shared" si="618"/>
        <v>1</v>
      </c>
      <c r="GB1355" s="116">
        <f t="shared" si="619"/>
        <v>44</v>
      </c>
      <c r="GC1355" s="116">
        <f t="shared" si="620"/>
        <v>3.15E-2</v>
      </c>
      <c r="GD1355" s="116">
        <f t="shared" si="621"/>
        <v>1</v>
      </c>
      <c r="GE1355" s="116">
        <f t="shared" si="622"/>
        <v>95</v>
      </c>
    </row>
    <row r="1356" spans="164:187" ht="16.5" x14ac:dyDescent="0.2">
      <c r="FH1356" s="116">
        <v>1351</v>
      </c>
      <c r="FI1356" s="116">
        <f t="shared" si="607"/>
        <v>0</v>
      </c>
      <c r="FJ1356" s="116">
        <f t="shared" si="623"/>
        <v>17</v>
      </c>
      <c r="FK1356" s="116" t="str">
        <f t="shared" si="608"/>
        <v>朱仙专属武器-魂珠-8 0级</v>
      </c>
      <c r="FL1356" s="116">
        <f t="shared" si="609"/>
        <v>8</v>
      </c>
      <c r="FM1356" s="116">
        <f t="shared" si="610"/>
        <v>0</v>
      </c>
      <c r="FN1356" s="116" t="str">
        <f t="shared" si="624"/>
        <v/>
      </c>
      <c r="FO1356" s="116" t="str">
        <f t="shared" si="625"/>
        <v/>
      </c>
      <c r="FP1356" s="116" t="str">
        <f t="shared" si="626"/>
        <v/>
      </c>
      <c r="FQ1356" s="116" t="str">
        <f t="shared" si="627"/>
        <v/>
      </c>
      <c r="FR1356" s="116" t="str">
        <f t="shared" si="628"/>
        <v/>
      </c>
      <c r="FS1356" s="116" t="str">
        <f t="shared" si="629"/>
        <v/>
      </c>
      <c r="FT1356" s="116" t="str">
        <f t="shared" si="611"/>
        <v/>
      </c>
      <c r="FU1356" s="116" t="str">
        <f t="shared" si="612"/>
        <v/>
      </c>
      <c r="FV1356" s="116" t="str">
        <f t="shared" si="613"/>
        <v/>
      </c>
      <c r="FW1356" s="116" t="str">
        <f t="shared" si="614"/>
        <v/>
      </c>
      <c r="FX1356" s="116" t="str">
        <f t="shared" si="615"/>
        <v/>
      </c>
      <c r="FY1356" s="116" t="str">
        <f t="shared" si="616"/>
        <v/>
      </c>
      <c r="FZ1356" s="116" t="str">
        <f t="shared" si="617"/>
        <v/>
      </c>
      <c r="GA1356" s="116" t="str">
        <f t="shared" si="618"/>
        <v/>
      </c>
      <c r="GB1356" s="116" t="str">
        <f t="shared" si="619"/>
        <v/>
      </c>
      <c r="GC1356" s="116" t="str">
        <f t="shared" si="620"/>
        <v/>
      </c>
      <c r="GD1356" s="116" t="str">
        <f t="shared" si="621"/>
        <v/>
      </c>
      <c r="GE1356" s="116" t="str">
        <f t="shared" si="622"/>
        <v/>
      </c>
    </row>
    <row r="1357" spans="164:187" ht="16.5" x14ac:dyDescent="0.2">
      <c r="FH1357" s="116">
        <v>1352</v>
      </c>
      <c r="FI1357" s="116">
        <f t="shared" si="607"/>
        <v>64</v>
      </c>
      <c r="FJ1357" s="116">
        <f t="shared" si="623"/>
        <v>17</v>
      </c>
      <c r="FK1357" s="116" t="str">
        <f t="shared" si="608"/>
        <v>朱仙专属武器-魂珠-8 1级</v>
      </c>
      <c r="FL1357" s="116">
        <f t="shared" si="609"/>
        <v>8</v>
      </c>
      <c r="FM1357" s="116">
        <f t="shared" si="610"/>
        <v>1</v>
      </c>
      <c r="FN1357" s="116" t="str">
        <f t="shared" si="624"/>
        <v>金币</v>
      </c>
      <c r="FO1357" s="116">
        <f t="shared" si="625"/>
        <v>8000</v>
      </c>
      <c r="FP1357" s="116" t="str">
        <f t="shared" si="626"/>
        <v>专属强化石4</v>
      </c>
      <c r="FQ1357" s="116">
        <f t="shared" si="627"/>
        <v>5</v>
      </c>
      <c r="FR1357" s="116" t="str">
        <f t="shared" si="628"/>
        <v/>
      </c>
      <c r="FS1357" s="116" t="str">
        <f t="shared" si="629"/>
        <v/>
      </c>
      <c r="FT1357" s="116">
        <f t="shared" si="611"/>
        <v>0.1</v>
      </c>
      <c r="FU1357" s="116">
        <f t="shared" si="612"/>
        <v>1</v>
      </c>
      <c r="FV1357" s="116">
        <f t="shared" si="613"/>
        <v>15</v>
      </c>
      <c r="FW1357" s="116">
        <f t="shared" si="614"/>
        <v>0</v>
      </c>
      <c r="FX1357" s="116">
        <f t="shared" si="615"/>
        <v>1</v>
      </c>
      <c r="FY1357" s="116">
        <f t="shared" si="616"/>
        <v>4</v>
      </c>
      <c r="FZ1357" s="116">
        <f t="shared" si="617"/>
        <v>4.9200000000000001E-2</v>
      </c>
      <c r="GA1357" s="116">
        <f t="shared" si="618"/>
        <v>1</v>
      </c>
      <c r="GB1357" s="116">
        <f t="shared" si="619"/>
        <v>7</v>
      </c>
      <c r="GC1357" s="116">
        <f t="shared" si="620"/>
        <v>0.1968</v>
      </c>
      <c r="GD1357" s="116">
        <f t="shared" si="621"/>
        <v>1</v>
      </c>
      <c r="GE1357" s="116">
        <f t="shared" si="622"/>
        <v>15</v>
      </c>
    </row>
    <row r="1358" spans="164:187" ht="16.5" x14ac:dyDescent="0.2">
      <c r="FH1358" s="116">
        <v>1353</v>
      </c>
      <c r="FI1358" s="116">
        <f t="shared" si="607"/>
        <v>65</v>
      </c>
      <c r="FJ1358" s="116">
        <f t="shared" si="623"/>
        <v>17</v>
      </c>
      <c r="FK1358" s="116" t="str">
        <f t="shared" si="608"/>
        <v>朱仙专属武器-魂珠-8 2级</v>
      </c>
      <c r="FL1358" s="116">
        <f t="shared" si="609"/>
        <v>8</v>
      </c>
      <c r="FM1358" s="116">
        <f t="shared" si="610"/>
        <v>2</v>
      </c>
      <c r="FN1358" s="116" t="str">
        <f t="shared" si="624"/>
        <v>金币</v>
      </c>
      <c r="FO1358" s="116">
        <f t="shared" si="625"/>
        <v>9000</v>
      </c>
      <c r="FP1358" s="116" t="str">
        <f t="shared" si="626"/>
        <v>专属强化石4</v>
      </c>
      <c r="FQ1358" s="116">
        <f t="shared" si="627"/>
        <v>8</v>
      </c>
      <c r="FR1358" s="116" t="str">
        <f t="shared" si="628"/>
        <v/>
      </c>
      <c r="FS1358" s="116" t="str">
        <f t="shared" si="629"/>
        <v/>
      </c>
      <c r="FT1358" s="116">
        <f t="shared" si="611"/>
        <v>0.08</v>
      </c>
      <c r="FU1358" s="116">
        <f t="shared" si="612"/>
        <v>1</v>
      </c>
      <c r="FV1358" s="116">
        <f t="shared" si="613"/>
        <v>19</v>
      </c>
      <c r="FW1358" s="116">
        <f t="shared" si="614"/>
        <v>0</v>
      </c>
      <c r="FX1358" s="116">
        <f t="shared" si="615"/>
        <v>1</v>
      </c>
      <c r="FY1358" s="116">
        <f t="shared" si="616"/>
        <v>4</v>
      </c>
      <c r="FZ1358" s="116">
        <f t="shared" si="617"/>
        <v>3.9399999999999998E-2</v>
      </c>
      <c r="GA1358" s="116">
        <f t="shared" si="618"/>
        <v>1</v>
      </c>
      <c r="GB1358" s="116">
        <f t="shared" si="619"/>
        <v>9</v>
      </c>
      <c r="GC1358" s="116">
        <f t="shared" si="620"/>
        <v>0.15740000000000001</v>
      </c>
      <c r="GD1358" s="116">
        <f t="shared" si="621"/>
        <v>1</v>
      </c>
      <c r="GE1358" s="116">
        <f t="shared" si="622"/>
        <v>19</v>
      </c>
    </row>
    <row r="1359" spans="164:187" ht="16.5" x14ac:dyDescent="0.2">
      <c r="FH1359" s="116">
        <v>1354</v>
      </c>
      <c r="FI1359" s="116">
        <f t="shared" si="607"/>
        <v>66</v>
      </c>
      <c r="FJ1359" s="116">
        <f t="shared" si="623"/>
        <v>17</v>
      </c>
      <c r="FK1359" s="116" t="str">
        <f t="shared" si="608"/>
        <v>朱仙专属武器-魂珠-8 3级</v>
      </c>
      <c r="FL1359" s="116">
        <f t="shared" si="609"/>
        <v>8</v>
      </c>
      <c r="FM1359" s="116">
        <f t="shared" si="610"/>
        <v>3</v>
      </c>
      <c r="FN1359" s="116" t="str">
        <f t="shared" si="624"/>
        <v>金币</v>
      </c>
      <c r="FO1359" s="116">
        <f t="shared" si="625"/>
        <v>10000</v>
      </c>
      <c r="FP1359" s="116" t="str">
        <f t="shared" si="626"/>
        <v>专属强化石4</v>
      </c>
      <c r="FQ1359" s="116">
        <f t="shared" si="627"/>
        <v>10</v>
      </c>
      <c r="FR1359" s="116" t="str">
        <f t="shared" si="628"/>
        <v/>
      </c>
      <c r="FS1359" s="116" t="str">
        <f t="shared" si="629"/>
        <v/>
      </c>
      <c r="FT1359" s="116">
        <f t="shared" si="611"/>
        <v>7.0000000000000007E-2</v>
      </c>
      <c r="FU1359" s="116">
        <f t="shared" si="612"/>
        <v>1</v>
      </c>
      <c r="FV1359" s="116">
        <f t="shared" si="613"/>
        <v>23</v>
      </c>
      <c r="FW1359" s="116">
        <f t="shared" si="614"/>
        <v>0</v>
      </c>
      <c r="FX1359" s="116">
        <f t="shared" si="615"/>
        <v>1</v>
      </c>
      <c r="FY1359" s="116">
        <f t="shared" si="616"/>
        <v>5</v>
      </c>
      <c r="FZ1359" s="116">
        <f t="shared" si="617"/>
        <v>3.2800000000000003E-2</v>
      </c>
      <c r="GA1359" s="116">
        <f t="shared" si="618"/>
        <v>1</v>
      </c>
      <c r="GB1359" s="116">
        <f t="shared" si="619"/>
        <v>11</v>
      </c>
      <c r="GC1359" s="116">
        <f t="shared" si="620"/>
        <v>0.13120000000000001</v>
      </c>
      <c r="GD1359" s="116">
        <f t="shared" si="621"/>
        <v>1</v>
      </c>
      <c r="GE1359" s="116">
        <f t="shared" si="622"/>
        <v>23</v>
      </c>
    </row>
    <row r="1360" spans="164:187" ht="16.5" x14ac:dyDescent="0.2">
      <c r="FH1360" s="116">
        <v>1355</v>
      </c>
      <c r="FI1360" s="116">
        <f t="shared" si="607"/>
        <v>67</v>
      </c>
      <c r="FJ1360" s="116">
        <f t="shared" si="623"/>
        <v>17</v>
      </c>
      <c r="FK1360" s="116" t="str">
        <f t="shared" si="608"/>
        <v>朱仙专属武器-魂珠-8 4级</v>
      </c>
      <c r="FL1360" s="116">
        <f t="shared" si="609"/>
        <v>8</v>
      </c>
      <c r="FM1360" s="116">
        <f t="shared" si="610"/>
        <v>4</v>
      </c>
      <c r="FN1360" s="116" t="str">
        <f t="shared" si="624"/>
        <v>金币</v>
      </c>
      <c r="FO1360" s="116">
        <f t="shared" si="625"/>
        <v>11000</v>
      </c>
      <c r="FP1360" s="116" t="str">
        <f t="shared" si="626"/>
        <v>专属强化石4</v>
      </c>
      <c r="FQ1360" s="116">
        <f t="shared" si="627"/>
        <v>12</v>
      </c>
      <c r="FR1360" s="116" t="str">
        <f t="shared" si="628"/>
        <v/>
      </c>
      <c r="FS1360" s="116" t="str">
        <f t="shared" si="629"/>
        <v/>
      </c>
      <c r="FT1360" s="116">
        <f t="shared" si="611"/>
        <v>0.05</v>
      </c>
      <c r="FU1360" s="116">
        <f t="shared" si="612"/>
        <v>1</v>
      </c>
      <c r="FV1360" s="116">
        <f t="shared" si="613"/>
        <v>32</v>
      </c>
      <c r="FW1360" s="116">
        <f t="shared" si="614"/>
        <v>0</v>
      </c>
      <c r="FX1360" s="116">
        <f t="shared" si="615"/>
        <v>1</v>
      </c>
      <c r="FY1360" s="116">
        <f t="shared" si="616"/>
        <v>7</v>
      </c>
      <c r="FZ1360" s="116">
        <f t="shared" si="617"/>
        <v>2.3599999999999999E-2</v>
      </c>
      <c r="GA1360" s="116">
        <f t="shared" si="618"/>
        <v>1</v>
      </c>
      <c r="GB1360" s="116">
        <f t="shared" si="619"/>
        <v>15</v>
      </c>
      <c r="GC1360" s="116">
        <f t="shared" si="620"/>
        <v>9.4399999999999998E-2</v>
      </c>
      <c r="GD1360" s="116">
        <f t="shared" si="621"/>
        <v>1</v>
      </c>
      <c r="GE1360" s="116">
        <f t="shared" si="622"/>
        <v>32</v>
      </c>
    </row>
    <row r="1361" spans="164:187" ht="16.5" x14ac:dyDescent="0.2">
      <c r="FH1361" s="116">
        <v>1356</v>
      </c>
      <c r="FI1361" s="116">
        <f t="shared" si="607"/>
        <v>68</v>
      </c>
      <c r="FJ1361" s="116">
        <f t="shared" si="623"/>
        <v>17</v>
      </c>
      <c r="FK1361" s="116" t="str">
        <f t="shared" si="608"/>
        <v>朱仙专属武器-魂珠-8 5级</v>
      </c>
      <c r="FL1361" s="116">
        <f t="shared" si="609"/>
        <v>8</v>
      </c>
      <c r="FM1361" s="116">
        <f t="shared" si="610"/>
        <v>5</v>
      </c>
      <c r="FN1361" s="116" t="str">
        <f t="shared" si="624"/>
        <v>金币</v>
      </c>
      <c r="FO1361" s="116">
        <f t="shared" si="625"/>
        <v>12000</v>
      </c>
      <c r="FP1361" s="116" t="str">
        <f t="shared" si="626"/>
        <v>专属强化石4</v>
      </c>
      <c r="FQ1361" s="116">
        <f t="shared" si="627"/>
        <v>15</v>
      </c>
      <c r="FR1361" s="116" t="str">
        <f t="shared" si="628"/>
        <v/>
      </c>
      <c r="FS1361" s="116" t="str">
        <f t="shared" si="629"/>
        <v/>
      </c>
      <c r="FT1361" s="116">
        <f t="shared" si="611"/>
        <v>0.04</v>
      </c>
      <c r="FU1361" s="116">
        <f t="shared" si="612"/>
        <v>1</v>
      </c>
      <c r="FV1361" s="116">
        <f t="shared" si="613"/>
        <v>41</v>
      </c>
      <c r="FW1361" s="116">
        <f t="shared" si="614"/>
        <v>0</v>
      </c>
      <c r="FX1361" s="116">
        <f t="shared" si="615"/>
        <v>1</v>
      </c>
      <c r="FY1361" s="116">
        <f t="shared" si="616"/>
        <v>9</v>
      </c>
      <c r="FZ1361" s="116">
        <f t="shared" si="617"/>
        <v>1.84E-2</v>
      </c>
      <c r="GA1361" s="116">
        <f t="shared" si="618"/>
        <v>1</v>
      </c>
      <c r="GB1361" s="116">
        <f t="shared" si="619"/>
        <v>19</v>
      </c>
      <c r="GC1361" s="116">
        <f t="shared" si="620"/>
        <v>7.3800000000000004E-2</v>
      </c>
      <c r="GD1361" s="116">
        <f t="shared" si="621"/>
        <v>1</v>
      </c>
      <c r="GE1361" s="116">
        <f t="shared" si="622"/>
        <v>41</v>
      </c>
    </row>
    <row r="1362" spans="164:187" ht="16.5" x14ac:dyDescent="0.2">
      <c r="FH1362" s="116">
        <v>1357</v>
      </c>
      <c r="FI1362" s="116">
        <f t="shared" si="607"/>
        <v>69</v>
      </c>
      <c r="FJ1362" s="116">
        <f t="shared" si="623"/>
        <v>17</v>
      </c>
      <c r="FK1362" s="116" t="str">
        <f t="shared" si="608"/>
        <v>朱仙专属武器-魂珠-8 6级</v>
      </c>
      <c r="FL1362" s="116">
        <f t="shared" si="609"/>
        <v>8</v>
      </c>
      <c r="FM1362" s="116">
        <f t="shared" si="610"/>
        <v>6</v>
      </c>
      <c r="FN1362" s="116" t="str">
        <f t="shared" si="624"/>
        <v>金币</v>
      </c>
      <c r="FO1362" s="116">
        <f t="shared" si="625"/>
        <v>13000</v>
      </c>
      <c r="FP1362" s="116" t="str">
        <f t="shared" si="626"/>
        <v>专属强化石4</v>
      </c>
      <c r="FQ1362" s="116">
        <f t="shared" si="627"/>
        <v>18</v>
      </c>
      <c r="FR1362" s="116" t="str">
        <f t="shared" si="628"/>
        <v/>
      </c>
      <c r="FS1362" s="116" t="str">
        <f t="shared" si="629"/>
        <v/>
      </c>
      <c r="FT1362" s="116">
        <f t="shared" si="611"/>
        <v>0.03</v>
      </c>
      <c r="FU1362" s="116">
        <f t="shared" si="612"/>
        <v>1</v>
      </c>
      <c r="FV1362" s="116">
        <f t="shared" si="613"/>
        <v>55</v>
      </c>
      <c r="FW1362" s="116">
        <f t="shared" si="614"/>
        <v>0</v>
      </c>
      <c r="FX1362" s="116">
        <f t="shared" si="615"/>
        <v>1</v>
      </c>
      <c r="FY1362" s="116">
        <f t="shared" si="616"/>
        <v>13</v>
      </c>
      <c r="FZ1362" s="116">
        <f t="shared" si="617"/>
        <v>1.3599999999999999E-2</v>
      </c>
      <c r="GA1362" s="116">
        <f t="shared" si="618"/>
        <v>1</v>
      </c>
      <c r="GB1362" s="116">
        <f t="shared" si="619"/>
        <v>26</v>
      </c>
      <c r="GC1362" s="116">
        <f t="shared" si="620"/>
        <v>5.45E-2</v>
      </c>
      <c r="GD1362" s="116">
        <f t="shared" si="621"/>
        <v>1</v>
      </c>
      <c r="GE1362" s="116">
        <f t="shared" si="622"/>
        <v>55</v>
      </c>
    </row>
    <row r="1363" spans="164:187" ht="16.5" x14ac:dyDescent="0.2">
      <c r="FH1363" s="116">
        <v>1358</v>
      </c>
      <c r="FI1363" s="116">
        <f t="shared" si="607"/>
        <v>70</v>
      </c>
      <c r="FJ1363" s="116">
        <f t="shared" si="623"/>
        <v>17</v>
      </c>
      <c r="FK1363" s="116" t="str">
        <f t="shared" si="608"/>
        <v>朱仙专属武器-魂珠-8 7级</v>
      </c>
      <c r="FL1363" s="116">
        <f t="shared" si="609"/>
        <v>8</v>
      </c>
      <c r="FM1363" s="116">
        <f t="shared" si="610"/>
        <v>7</v>
      </c>
      <c r="FN1363" s="116" t="str">
        <f t="shared" si="624"/>
        <v>金币</v>
      </c>
      <c r="FO1363" s="116">
        <f t="shared" si="625"/>
        <v>14000</v>
      </c>
      <c r="FP1363" s="116" t="str">
        <f t="shared" si="626"/>
        <v>专属强化石4</v>
      </c>
      <c r="FQ1363" s="116">
        <f t="shared" si="627"/>
        <v>25</v>
      </c>
      <c r="FR1363" s="116" t="str">
        <f t="shared" si="628"/>
        <v/>
      </c>
      <c r="FS1363" s="116" t="str">
        <f t="shared" si="629"/>
        <v/>
      </c>
      <c r="FT1363" s="116">
        <f t="shared" si="611"/>
        <v>0.02</v>
      </c>
      <c r="FU1363" s="116">
        <f t="shared" si="612"/>
        <v>1</v>
      </c>
      <c r="FV1363" s="116">
        <f t="shared" si="613"/>
        <v>64</v>
      </c>
      <c r="FW1363" s="116">
        <f t="shared" si="614"/>
        <v>0</v>
      </c>
      <c r="FX1363" s="116">
        <f t="shared" si="615"/>
        <v>1</v>
      </c>
      <c r="FY1363" s="116">
        <f t="shared" si="616"/>
        <v>15</v>
      </c>
      <c r="FZ1363" s="116">
        <f t="shared" si="617"/>
        <v>1.17E-2</v>
      </c>
      <c r="GA1363" s="116">
        <f t="shared" si="618"/>
        <v>1</v>
      </c>
      <c r="GB1363" s="116">
        <f t="shared" si="619"/>
        <v>30</v>
      </c>
      <c r="GC1363" s="116">
        <f t="shared" si="620"/>
        <v>4.6800000000000001E-2</v>
      </c>
      <c r="GD1363" s="116">
        <f t="shared" si="621"/>
        <v>1</v>
      </c>
      <c r="GE1363" s="116">
        <f t="shared" si="622"/>
        <v>64</v>
      </c>
    </row>
    <row r="1364" spans="164:187" ht="16.5" x14ac:dyDescent="0.2">
      <c r="FH1364" s="116">
        <v>1359</v>
      </c>
      <c r="FI1364" s="116">
        <f t="shared" si="607"/>
        <v>71</v>
      </c>
      <c r="FJ1364" s="116">
        <f t="shared" si="623"/>
        <v>17</v>
      </c>
      <c r="FK1364" s="116" t="str">
        <f t="shared" si="608"/>
        <v>朱仙专属武器-魂珠-8 8级</v>
      </c>
      <c r="FL1364" s="116">
        <f t="shared" si="609"/>
        <v>8</v>
      </c>
      <c r="FM1364" s="116">
        <f t="shared" si="610"/>
        <v>8</v>
      </c>
      <c r="FN1364" s="116" t="str">
        <f t="shared" si="624"/>
        <v>金币</v>
      </c>
      <c r="FO1364" s="116">
        <f t="shared" si="625"/>
        <v>15000</v>
      </c>
      <c r="FP1364" s="116" t="str">
        <f t="shared" si="626"/>
        <v>专属强化石4</v>
      </c>
      <c r="FQ1364" s="116">
        <f t="shared" si="627"/>
        <v>30</v>
      </c>
      <c r="FR1364" s="116" t="str">
        <f t="shared" si="628"/>
        <v/>
      </c>
      <c r="FS1364" s="116" t="str">
        <f t="shared" si="629"/>
        <v/>
      </c>
      <c r="FT1364" s="116">
        <f t="shared" si="611"/>
        <v>0.02</v>
      </c>
      <c r="FU1364" s="116">
        <f t="shared" si="612"/>
        <v>1</v>
      </c>
      <c r="FV1364" s="116">
        <f t="shared" si="613"/>
        <v>86</v>
      </c>
      <c r="FW1364" s="116">
        <f t="shared" si="614"/>
        <v>0</v>
      </c>
      <c r="FX1364" s="116">
        <f t="shared" si="615"/>
        <v>1</v>
      </c>
      <c r="FY1364" s="116">
        <f t="shared" si="616"/>
        <v>20</v>
      </c>
      <c r="FZ1364" s="116">
        <f t="shared" si="617"/>
        <v>8.6999999999999994E-3</v>
      </c>
      <c r="GA1364" s="116">
        <f t="shared" si="618"/>
        <v>1</v>
      </c>
      <c r="GB1364" s="116">
        <f t="shared" si="619"/>
        <v>40</v>
      </c>
      <c r="GC1364" s="116">
        <f t="shared" si="620"/>
        <v>3.4700000000000002E-2</v>
      </c>
      <c r="GD1364" s="116">
        <f t="shared" si="621"/>
        <v>1</v>
      </c>
      <c r="GE1364" s="116">
        <f t="shared" si="622"/>
        <v>86</v>
      </c>
    </row>
    <row r="1365" spans="164:187" ht="16.5" x14ac:dyDescent="0.2">
      <c r="FH1365" s="116">
        <v>1360</v>
      </c>
      <c r="FI1365" s="116">
        <f t="shared" si="607"/>
        <v>72</v>
      </c>
      <c r="FJ1365" s="116">
        <f t="shared" si="623"/>
        <v>17</v>
      </c>
      <c r="FK1365" s="116" t="str">
        <f t="shared" si="608"/>
        <v>朱仙专属武器-魂珠-8 9级</v>
      </c>
      <c r="FL1365" s="116">
        <f t="shared" si="609"/>
        <v>8</v>
      </c>
      <c r="FM1365" s="116">
        <f t="shared" si="610"/>
        <v>9</v>
      </c>
      <c r="FN1365" s="116" t="str">
        <f t="shared" si="624"/>
        <v>金币</v>
      </c>
      <c r="FO1365" s="116">
        <f t="shared" si="625"/>
        <v>16000</v>
      </c>
      <c r="FP1365" s="116" t="str">
        <f t="shared" si="626"/>
        <v>专属强化石4</v>
      </c>
      <c r="FQ1365" s="116">
        <f t="shared" si="627"/>
        <v>30</v>
      </c>
      <c r="FR1365" s="116" t="str">
        <f t="shared" si="628"/>
        <v/>
      </c>
      <c r="FS1365" s="116" t="str">
        <f t="shared" si="629"/>
        <v/>
      </c>
      <c r="FT1365" s="116">
        <f t="shared" si="611"/>
        <v>0.01</v>
      </c>
      <c r="FU1365" s="116">
        <f t="shared" si="612"/>
        <v>1</v>
      </c>
      <c r="FV1365" s="116">
        <f t="shared" si="613"/>
        <v>140</v>
      </c>
      <c r="FW1365" s="116">
        <f t="shared" si="614"/>
        <v>0</v>
      </c>
      <c r="FX1365" s="116">
        <f t="shared" si="615"/>
        <v>1</v>
      </c>
      <c r="FY1365" s="116">
        <f t="shared" si="616"/>
        <v>33</v>
      </c>
      <c r="FZ1365" s="116">
        <f t="shared" si="617"/>
        <v>5.4000000000000003E-3</v>
      </c>
      <c r="GA1365" s="116">
        <f t="shared" si="618"/>
        <v>1</v>
      </c>
      <c r="GB1365" s="116">
        <f t="shared" si="619"/>
        <v>65</v>
      </c>
      <c r="GC1365" s="116">
        <f t="shared" si="620"/>
        <v>2.1499999999999998E-2</v>
      </c>
      <c r="GD1365" s="116">
        <f t="shared" si="621"/>
        <v>1</v>
      </c>
      <c r="GE1365" s="116">
        <f t="shared" si="622"/>
        <v>140</v>
      </c>
    </row>
    <row r="1366" spans="164:187" ht="16.5" x14ac:dyDescent="0.2">
      <c r="FH1366" s="116">
        <v>1361</v>
      </c>
      <c r="FI1366" s="116">
        <f t="shared" ref="FI1366:FI1429" si="630">IF(FM1366&gt;0,(FL1366-1)*9+FM1366,0)</f>
        <v>0</v>
      </c>
      <c r="FJ1366" s="116">
        <f t="shared" si="623"/>
        <v>18</v>
      </c>
      <c r="FK1366" s="116" t="str">
        <f t="shared" ref="FK1366:FK1429" si="631">INDEX($FC$6:$FC$26,FJ1366)&amp;"专属武器-魂珠-"&amp;FL1366&amp;" "&amp;FM1366&amp;"级"</f>
        <v>雷震子专属武器-魂珠-1 0级</v>
      </c>
      <c r="FL1366" s="116">
        <f t="shared" ref="FL1366:FL1429" si="632">INT((FH1366-(FJ1366-1)*80-1)/10)+1</f>
        <v>1</v>
      </c>
      <c r="FM1366" s="116">
        <f t="shared" ref="FM1366:FM1429" si="633">FH1366-(FJ1366-1)*80-(FL1366-1)*10-1</f>
        <v>0</v>
      </c>
      <c r="FN1366" s="116" t="str">
        <f t="shared" si="624"/>
        <v/>
      </c>
      <c r="FO1366" s="116" t="str">
        <f t="shared" si="625"/>
        <v/>
      </c>
      <c r="FP1366" s="116" t="str">
        <f t="shared" si="626"/>
        <v/>
      </c>
      <c r="FQ1366" s="116" t="str">
        <f t="shared" si="627"/>
        <v/>
      </c>
      <c r="FR1366" s="116" t="str">
        <f t="shared" si="628"/>
        <v/>
      </c>
      <c r="FS1366" s="116" t="str">
        <f t="shared" si="629"/>
        <v/>
      </c>
      <c r="FT1366" s="116" t="str">
        <f t="shared" ref="FT1366:FT1429" si="634">IF($FM1366&gt;0,INDEX(EJ$6:EJ$77,$FI1366),"")</f>
        <v/>
      </c>
      <c r="FU1366" s="116" t="str">
        <f t="shared" ref="FU1366:FU1429" si="635">IF($FM1366&gt;0,INDEX(EK$6:EK$77,$FI1366),"")</f>
        <v/>
      </c>
      <c r="FV1366" s="116" t="str">
        <f t="shared" ref="FV1366:FV1429" si="636">IF($FM1366&gt;0,INDEX(EL$6:EL$77,$FI1366),"")</f>
        <v/>
      </c>
      <c r="FW1366" s="116" t="str">
        <f t="shared" ref="FW1366:FW1429" si="637">IF($FM1366&gt;0,INDEX(EP$6:EP$77,$FI1366),"")</f>
        <v/>
      </c>
      <c r="FX1366" s="116" t="str">
        <f t="shared" ref="FX1366:FX1429" si="638">IF($FM1366&gt;0,INDEX(EQ$6:EQ$77,$FI1366),"")</f>
        <v/>
      </c>
      <c r="FY1366" s="116" t="str">
        <f t="shared" ref="FY1366:FY1429" si="639">IF($FM1366&gt;0,INDEX(ER$6:ER$77,$FI1366),"")</f>
        <v/>
      </c>
      <c r="FZ1366" s="116" t="str">
        <f t="shared" ref="FZ1366:FZ1429" si="640">IF($FM1366&gt;0,INDEX(ES$6:ES$77,$FI1366),"")</f>
        <v/>
      </c>
      <c r="GA1366" s="116" t="str">
        <f t="shared" ref="GA1366:GA1429" si="641">IF($FM1366&gt;0,INDEX(ET$6:ET$77,$FI1366),"")</f>
        <v/>
      </c>
      <c r="GB1366" s="116" t="str">
        <f t="shared" ref="GB1366:GB1429" si="642">IF($FM1366&gt;0,INDEX(EU$6:EU$77,$FI1366),"")</f>
        <v/>
      </c>
      <c r="GC1366" s="116" t="str">
        <f t="shared" ref="GC1366:GC1429" si="643">IF($FM1366&gt;0,INDEX(EV$6:EV$77,$FI1366),"")</f>
        <v/>
      </c>
      <c r="GD1366" s="116" t="str">
        <f t="shared" ref="GD1366:GD1429" si="644">IF($FM1366&gt;0,INDEX(EW$6:EW$77,$FI1366),"")</f>
        <v/>
      </c>
      <c r="GE1366" s="116" t="str">
        <f t="shared" ref="GE1366:GE1429" si="645">IF($FM1366&gt;0,INDEX(EX$6:EX$77,$FI1366),"")</f>
        <v/>
      </c>
    </row>
    <row r="1367" spans="164:187" ht="16.5" x14ac:dyDescent="0.2">
      <c r="FH1367" s="116">
        <v>1362</v>
      </c>
      <c r="FI1367" s="116">
        <f t="shared" si="630"/>
        <v>1</v>
      </c>
      <c r="FJ1367" s="116">
        <f t="shared" si="623"/>
        <v>18</v>
      </c>
      <c r="FK1367" s="116" t="str">
        <f t="shared" si="631"/>
        <v>雷震子专属武器-魂珠-1 1级</v>
      </c>
      <c r="FL1367" s="116">
        <f t="shared" si="632"/>
        <v>1</v>
      </c>
      <c r="FM1367" s="116">
        <f t="shared" si="633"/>
        <v>1</v>
      </c>
      <c r="FN1367" s="116" t="str">
        <f t="shared" si="624"/>
        <v>金币</v>
      </c>
      <c r="FO1367" s="116">
        <f t="shared" si="625"/>
        <v>1000</v>
      </c>
      <c r="FP1367" s="116" t="str">
        <f t="shared" si="626"/>
        <v>专属强化石1</v>
      </c>
      <c r="FQ1367" s="116">
        <f t="shared" si="627"/>
        <v>1</v>
      </c>
      <c r="FR1367" s="116" t="str">
        <f t="shared" si="628"/>
        <v/>
      </c>
      <c r="FS1367" s="116" t="str">
        <f t="shared" si="629"/>
        <v/>
      </c>
      <c r="FT1367" s="116">
        <f t="shared" si="634"/>
        <v>0.24</v>
      </c>
      <c r="FU1367" s="116">
        <f t="shared" si="635"/>
        <v>1</v>
      </c>
      <c r="FV1367" s="116">
        <f t="shared" si="636"/>
        <v>6</v>
      </c>
      <c r="FW1367" s="116">
        <f t="shared" si="637"/>
        <v>0</v>
      </c>
      <c r="FX1367" s="116">
        <f t="shared" si="638"/>
        <v>1</v>
      </c>
      <c r="FY1367" s="116">
        <f t="shared" si="639"/>
        <v>1</v>
      </c>
      <c r="FZ1367" s="116">
        <f t="shared" si="640"/>
        <v>0.11990000000000001</v>
      </c>
      <c r="GA1367" s="116">
        <f t="shared" si="641"/>
        <v>1</v>
      </c>
      <c r="GB1367" s="116">
        <f t="shared" si="642"/>
        <v>3</v>
      </c>
      <c r="GC1367" s="116">
        <f t="shared" si="643"/>
        <v>0.47960000000000003</v>
      </c>
      <c r="GD1367" s="116">
        <f t="shared" si="644"/>
        <v>1</v>
      </c>
      <c r="GE1367" s="116">
        <f t="shared" si="645"/>
        <v>6</v>
      </c>
    </row>
    <row r="1368" spans="164:187" ht="16.5" x14ac:dyDescent="0.2">
      <c r="FH1368" s="116">
        <v>1363</v>
      </c>
      <c r="FI1368" s="116">
        <f t="shared" si="630"/>
        <v>2</v>
      </c>
      <c r="FJ1368" s="116">
        <f t="shared" si="623"/>
        <v>18</v>
      </c>
      <c r="FK1368" s="116" t="str">
        <f t="shared" si="631"/>
        <v>雷震子专属武器-魂珠-1 2级</v>
      </c>
      <c r="FL1368" s="116">
        <f t="shared" si="632"/>
        <v>1</v>
      </c>
      <c r="FM1368" s="116">
        <f t="shared" si="633"/>
        <v>2</v>
      </c>
      <c r="FN1368" s="116" t="str">
        <f t="shared" si="624"/>
        <v>金币</v>
      </c>
      <c r="FO1368" s="116">
        <f t="shared" si="625"/>
        <v>2000</v>
      </c>
      <c r="FP1368" s="116" t="str">
        <f t="shared" si="626"/>
        <v>专属强化石1</v>
      </c>
      <c r="FQ1368" s="116">
        <f t="shared" si="627"/>
        <v>2</v>
      </c>
      <c r="FR1368" s="116" t="str">
        <f t="shared" si="628"/>
        <v/>
      </c>
      <c r="FS1368" s="116" t="str">
        <f t="shared" si="629"/>
        <v/>
      </c>
      <c r="FT1368" s="116">
        <f t="shared" si="634"/>
        <v>0.24</v>
      </c>
      <c r="FU1368" s="116">
        <f t="shared" si="635"/>
        <v>1</v>
      </c>
      <c r="FV1368" s="116">
        <f t="shared" si="636"/>
        <v>6</v>
      </c>
      <c r="FW1368" s="116">
        <f t="shared" si="637"/>
        <v>0</v>
      </c>
      <c r="FX1368" s="116">
        <f t="shared" si="638"/>
        <v>1</v>
      </c>
      <c r="FY1368" s="116">
        <f t="shared" si="639"/>
        <v>1</v>
      </c>
      <c r="FZ1368" s="116">
        <f t="shared" si="640"/>
        <v>0.11990000000000001</v>
      </c>
      <c r="GA1368" s="116">
        <f t="shared" si="641"/>
        <v>1</v>
      </c>
      <c r="GB1368" s="116">
        <f t="shared" si="642"/>
        <v>3</v>
      </c>
      <c r="GC1368" s="116">
        <f t="shared" si="643"/>
        <v>0.47960000000000003</v>
      </c>
      <c r="GD1368" s="116">
        <f t="shared" si="644"/>
        <v>1</v>
      </c>
      <c r="GE1368" s="116">
        <f t="shared" si="645"/>
        <v>6</v>
      </c>
    </row>
    <row r="1369" spans="164:187" ht="16.5" x14ac:dyDescent="0.2">
      <c r="FH1369" s="116">
        <v>1364</v>
      </c>
      <c r="FI1369" s="116">
        <f t="shared" si="630"/>
        <v>3</v>
      </c>
      <c r="FJ1369" s="116">
        <f t="shared" si="623"/>
        <v>18</v>
      </c>
      <c r="FK1369" s="116" t="str">
        <f t="shared" si="631"/>
        <v>雷震子专属武器-魂珠-1 3级</v>
      </c>
      <c r="FL1369" s="116">
        <f t="shared" si="632"/>
        <v>1</v>
      </c>
      <c r="FM1369" s="116">
        <f t="shared" si="633"/>
        <v>3</v>
      </c>
      <c r="FN1369" s="116" t="str">
        <f t="shared" si="624"/>
        <v>金币</v>
      </c>
      <c r="FO1369" s="116">
        <f t="shared" si="625"/>
        <v>3000</v>
      </c>
      <c r="FP1369" s="116" t="str">
        <f t="shared" si="626"/>
        <v>专属强化石1</v>
      </c>
      <c r="FQ1369" s="116">
        <f t="shared" si="627"/>
        <v>3</v>
      </c>
      <c r="FR1369" s="116" t="str">
        <f t="shared" si="628"/>
        <v/>
      </c>
      <c r="FS1369" s="116" t="str">
        <f t="shared" si="629"/>
        <v/>
      </c>
      <c r="FT1369" s="116">
        <f t="shared" si="634"/>
        <v>0.24</v>
      </c>
      <c r="FU1369" s="116">
        <f t="shared" si="635"/>
        <v>1</v>
      </c>
      <c r="FV1369" s="116">
        <f t="shared" si="636"/>
        <v>6</v>
      </c>
      <c r="FW1369" s="116">
        <f t="shared" si="637"/>
        <v>0</v>
      </c>
      <c r="FX1369" s="116">
        <f t="shared" si="638"/>
        <v>1</v>
      </c>
      <c r="FY1369" s="116">
        <f t="shared" si="639"/>
        <v>1</v>
      </c>
      <c r="FZ1369" s="116">
        <f t="shared" si="640"/>
        <v>0.11990000000000001</v>
      </c>
      <c r="GA1369" s="116">
        <f t="shared" si="641"/>
        <v>1</v>
      </c>
      <c r="GB1369" s="116">
        <f t="shared" si="642"/>
        <v>3</v>
      </c>
      <c r="GC1369" s="116">
        <f t="shared" si="643"/>
        <v>0.47960000000000003</v>
      </c>
      <c r="GD1369" s="116">
        <f t="shared" si="644"/>
        <v>1</v>
      </c>
      <c r="GE1369" s="116">
        <f t="shared" si="645"/>
        <v>6</v>
      </c>
    </row>
    <row r="1370" spans="164:187" ht="16.5" x14ac:dyDescent="0.2">
      <c r="FH1370" s="116">
        <v>1365</v>
      </c>
      <c r="FI1370" s="116">
        <f t="shared" si="630"/>
        <v>4</v>
      </c>
      <c r="FJ1370" s="116">
        <f t="shared" si="623"/>
        <v>18</v>
      </c>
      <c r="FK1370" s="116" t="str">
        <f t="shared" si="631"/>
        <v>雷震子专属武器-魂珠-1 4级</v>
      </c>
      <c r="FL1370" s="116">
        <f t="shared" si="632"/>
        <v>1</v>
      </c>
      <c r="FM1370" s="116">
        <f t="shared" si="633"/>
        <v>4</v>
      </c>
      <c r="FN1370" s="116" t="str">
        <f t="shared" si="624"/>
        <v>金币</v>
      </c>
      <c r="FO1370" s="116">
        <f t="shared" si="625"/>
        <v>4000</v>
      </c>
      <c r="FP1370" s="116" t="str">
        <f t="shared" si="626"/>
        <v>专属强化石1</v>
      </c>
      <c r="FQ1370" s="116">
        <f t="shared" si="627"/>
        <v>4</v>
      </c>
      <c r="FR1370" s="116" t="str">
        <f t="shared" si="628"/>
        <v/>
      </c>
      <c r="FS1370" s="116" t="str">
        <f t="shared" si="629"/>
        <v/>
      </c>
      <c r="FT1370" s="116">
        <f t="shared" si="634"/>
        <v>0.19</v>
      </c>
      <c r="FU1370" s="116">
        <f t="shared" si="635"/>
        <v>1</v>
      </c>
      <c r="FV1370" s="116">
        <f t="shared" si="636"/>
        <v>8</v>
      </c>
      <c r="FW1370" s="116">
        <f t="shared" si="637"/>
        <v>0</v>
      </c>
      <c r="FX1370" s="116">
        <f t="shared" si="638"/>
        <v>1</v>
      </c>
      <c r="FY1370" s="116">
        <f t="shared" si="639"/>
        <v>2</v>
      </c>
      <c r="FZ1370" s="116">
        <f t="shared" si="640"/>
        <v>9.5899999999999999E-2</v>
      </c>
      <c r="GA1370" s="116">
        <f t="shared" si="641"/>
        <v>1</v>
      </c>
      <c r="GB1370" s="116">
        <f t="shared" si="642"/>
        <v>4</v>
      </c>
      <c r="GC1370" s="116">
        <f t="shared" si="643"/>
        <v>0.38369999999999999</v>
      </c>
      <c r="GD1370" s="116">
        <f t="shared" si="644"/>
        <v>1</v>
      </c>
      <c r="GE1370" s="116">
        <f t="shared" si="645"/>
        <v>8</v>
      </c>
    </row>
    <row r="1371" spans="164:187" ht="16.5" x14ac:dyDescent="0.2">
      <c r="FH1371" s="116">
        <v>1366</v>
      </c>
      <c r="FI1371" s="116">
        <f t="shared" si="630"/>
        <v>5</v>
      </c>
      <c r="FJ1371" s="116">
        <f t="shared" si="623"/>
        <v>18</v>
      </c>
      <c r="FK1371" s="116" t="str">
        <f t="shared" si="631"/>
        <v>雷震子专属武器-魂珠-1 5级</v>
      </c>
      <c r="FL1371" s="116">
        <f t="shared" si="632"/>
        <v>1</v>
      </c>
      <c r="FM1371" s="116">
        <f t="shared" si="633"/>
        <v>5</v>
      </c>
      <c r="FN1371" s="116" t="str">
        <f t="shared" si="624"/>
        <v>金币</v>
      </c>
      <c r="FO1371" s="116">
        <f t="shared" si="625"/>
        <v>5000</v>
      </c>
      <c r="FP1371" s="116" t="str">
        <f t="shared" si="626"/>
        <v>专属强化石1</v>
      </c>
      <c r="FQ1371" s="116">
        <f t="shared" si="627"/>
        <v>5</v>
      </c>
      <c r="FR1371" s="116" t="str">
        <f t="shared" si="628"/>
        <v/>
      </c>
      <c r="FS1371" s="116" t="str">
        <f t="shared" si="629"/>
        <v/>
      </c>
      <c r="FT1371" s="116">
        <f t="shared" si="634"/>
        <v>0.15</v>
      </c>
      <c r="FU1371" s="116">
        <f t="shared" si="635"/>
        <v>1</v>
      </c>
      <c r="FV1371" s="116">
        <f t="shared" si="636"/>
        <v>10</v>
      </c>
      <c r="FW1371" s="116">
        <f t="shared" si="637"/>
        <v>0</v>
      </c>
      <c r="FX1371" s="116">
        <f t="shared" si="638"/>
        <v>1</v>
      </c>
      <c r="FY1371" s="116">
        <f t="shared" si="639"/>
        <v>2</v>
      </c>
      <c r="FZ1371" s="116">
        <f t="shared" si="640"/>
        <v>7.4899999999999994E-2</v>
      </c>
      <c r="GA1371" s="116">
        <f t="shared" si="641"/>
        <v>1</v>
      </c>
      <c r="GB1371" s="116">
        <f t="shared" si="642"/>
        <v>5</v>
      </c>
      <c r="GC1371" s="116">
        <f t="shared" si="643"/>
        <v>0.29980000000000001</v>
      </c>
      <c r="GD1371" s="116">
        <f t="shared" si="644"/>
        <v>1</v>
      </c>
      <c r="GE1371" s="116">
        <f t="shared" si="645"/>
        <v>10</v>
      </c>
    </row>
    <row r="1372" spans="164:187" ht="16.5" x14ac:dyDescent="0.2">
      <c r="FH1372" s="116">
        <v>1367</v>
      </c>
      <c r="FI1372" s="116">
        <f t="shared" si="630"/>
        <v>6</v>
      </c>
      <c r="FJ1372" s="116">
        <f t="shared" si="623"/>
        <v>18</v>
      </c>
      <c r="FK1372" s="116" t="str">
        <f t="shared" si="631"/>
        <v>雷震子专属武器-魂珠-1 6级</v>
      </c>
      <c r="FL1372" s="116">
        <f t="shared" si="632"/>
        <v>1</v>
      </c>
      <c r="FM1372" s="116">
        <f t="shared" si="633"/>
        <v>6</v>
      </c>
      <c r="FN1372" s="116" t="str">
        <f t="shared" si="624"/>
        <v>金币</v>
      </c>
      <c r="FO1372" s="116">
        <f t="shared" si="625"/>
        <v>6000</v>
      </c>
      <c r="FP1372" s="116" t="str">
        <f t="shared" si="626"/>
        <v>专属强化石1</v>
      </c>
      <c r="FQ1372" s="116">
        <f t="shared" si="627"/>
        <v>6</v>
      </c>
      <c r="FR1372" s="116" t="str">
        <f t="shared" si="628"/>
        <v/>
      </c>
      <c r="FS1372" s="116" t="str">
        <f t="shared" si="629"/>
        <v/>
      </c>
      <c r="FT1372" s="116">
        <f t="shared" si="634"/>
        <v>0.11</v>
      </c>
      <c r="FU1372" s="116">
        <f t="shared" si="635"/>
        <v>1</v>
      </c>
      <c r="FV1372" s="116">
        <f t="shared" si="636"/>
        <v>14</v>
      </c>
      <c r="FW1372" s="116">
        <f t="shared" si="637"/>
        <v>0</v>
      </c>
      <c r="FX1372" s="116">
        <f t="shared" si="638"/>
        <v>1</v>
      </c>
      <c r="FY1372" s="116">
        <f t="shared" si="639"/>
        <v>3</v>
      </c>
      <c r="FZ1372" s="116">
        <f t="shared" si="640"/>
        <v>5.5300000000000002E-2</v>
      </c>
      <c r="GA1372" s="116">
        <f t="shared" si="641"/>
        <v>1</v>
      </c>
      <c r="GB1372" s="116">
        <f t="shared" si="642"/>
        <v>6</v>
      </c>
      <c r="GC1372" s="116">
        <f t="shared" si="643"/>
        <v>0.22140000000000001</v>
      </c>
      <c r="GD1372" s="116">
        <f t="shared" si="644"/>
        <v>1</v>
      </c>
      <c r="GE1372" s="116">
        <f t="shared" si="645"/>
        <v>14</v>
      </c>
    </row>
    <row r="1373" spans="164:187" ht="16.5" x14ac:dyDescent="0.2">
      <c r="FH1373" s="116">
        <v>1368</v>
      </c>
      <c r="FI1373" s="116">
        <f t="shared" si="630"/>
        <v>7</v>
      </c>
      <c r="FJ1373" s="116">
        <f t="shared" si="623"/>
        <v>18</v>
      </c>
      <c r="FK1373" s="116" t="str">
        <f t="shared" si="631"/>
        <v>雷震子专属武器-魂珠-1 7级</v>
      </c>
      <c r="FL1373" s="116">
        <f t="shared" si="632"/>
        <v>1</v>
      </c>
      <c r="FM1373" s="116">
        <f t="shared" si="633"/>
        <v>7</v>
      </c>
      <c r="FN1373" s="116" t="str">
        <f t="shared" si="624"/>
        <v>金币</v>
      </c>
      <c r="FO1373" s="116">
        <f t="shared" si="625"/>
        <v>7000</v>
      </c>
      <c r="FP1373" s="116" t="str">
        <f t="shared" si="626"/>
        <v>专属强化石1</v>
      </c>
      <c r="FQ1373" s="116">
        <f t="shared" si="627"/>
        <v>7</v>
      </c>
      <c r="FR1373" s="116" t="str">
        <f t="shared" si="628"/>
        <v/>
      </c>
      <c r="FS1373" s="116" t="str">
        <f t="shared" si="629"/>
        <v/>
      </c>
      <c r="FT1373" s="116">
        <f t="shared" si="634"/>
        <v>0.08</v>
      </c>
      <c r="FU1373" s="116">
        <f t="shared" si="635"/>
        <v>1</v>
      </c>
      <c r="FV1373" s="116">
        <f t="shared" si="636"/>
        <v>19</v>
      </c>
      <c r="FW1373" s="116">
        <f t="shared" si="637"/>
        <v>0</v>
      </c>
      <c r="FX1373" s="116">
        <f t="shared" si="638"/>
        <v>1</v>
      </c>
      <c r="FY1373" s="116">
        <f t="shared" si="639"/>
        <v>4</v>
      </c>
      <c r="FZ1373" s="116">
        <f t="shared" si="640"/>
        <v>0.04</v>
      </c>
      <c r="GA1373" s="116">
        <f t="shared" si="641"/>
        <v>1</v>
      </c>
      <c r="GB1373" s="116">
        <f t="shared" si="642"/>
        <v>9</v>
      </c>
      <c r="GC1373" s="116">
        <f t="shared" si="643"/>
        <v>0.15989999999999999</v>
      </c>
      <c r="GD1373" s="116">
        <f t="shared" si="644"/>
        <v>1</v>
      </c>
      <c r="GE1373" s="116">
        <f t="shared" si="645"/>
        <v>19</v>
      </c>
    </row>
    <row r="1374" spans="164:187" ht="16.5" x14ac:dyDescent="0.2">
      <c r="FH1374" s="116">
        <v>1369</v>
      </c>
      <c r="FI1374" s="116">
        <f t="shared" si="630"/>
        <v>8</v>
      </c>
      <c r="FJ1374" s="116">
        <f t="shared" si="623"/>
        <v>18</v>
      </c>
      <c r="FK1374" s="116" t="str">
        <f t="shared" si="631"/>
        <v>雷震子专属武器-魂珠-1 8级</v>
      </c>
      <c r="FL1374" s="116">
        <f t="shared" si="632"/>
        <v>1</v>
      </c>
      <c r="FM1374" s="116">
        <f t="shared" si="633"/>
        <v>8</v>
      </c>
      <c r="FN1374" s="116" t="str">
        <f t="shared" si="624"/>
        <v>金币</v>
      </c>
      <c r="FO1374" s="116">
        <f t="shared" si="625"/>
        <v>8000</v>
      </c>
      <c r="FP1374" s="116" t="str">
        <f t="shared" si="626"/>
        <v>专属强化石1</v>
      </c>
      <c r="FQ1374" s="116">
        <f t="shared" si="627"/>
        <v>8</v>
      </c>
      <c r="FR1374" s="116" t="str">
        <f t="shared" si="628"/>
        <v/>
      </c>
      <c r="FS1374" s="116" t="str">
        <f t="shared" si="629"/>
        <v/>
      </c>
      <c r="FT1374" s="116">
        <f t="shared" si="634"/>
        <v>0.06</v>
      </c>
      <c r="FU1374" s="116">
        <f t="shared" si="635"/>
        <v>1</v>
      </c>
      <c r="FV1374" s="116">
        <f t="shared" si="636"/>
        <v>27</v>
      </c>
      <c r="FW1374" s="116">
        <f t="shared" si="637"/>
        <v>0</v>
      </c>
      <c r="FX1374" s="116">
        <f t="shared" si="638"/>
        <v>1</v>
      </c>
      <c r="FY1374" s="116">
        <f t="shared" si="639"/>
        <v>6</v>
      </c>
      <c r="FZ1374" s="116">
        <f t="shared" si="640"/>
        <v>2.8199999999999999E-2</v>
      </c>
      <c r="GA1374" s="116">
        <f t="shared" si="641"/>
        <v>1</v>
      </c>
      <c r="GB1374" s="116">
        <f t="shared" si="642"/>
        <v>12</v>
      </c>
      <c r="GC1374" s="116">
        <f t="shared" si="643"/>
        <v>0.1128</v>
      </c>
      <c r="GD1374" s="116">
        <f t="shared" si="644"/>
        <v>1</v>
      </c>
      <c r="GE1374" s="116">
        <f t="shared" si="645"/>
        <v>27</v>
      </c>
    </row>
    <row r="1375" spans="164:187" ht="16.5" x14ac:dyDescent="0.2">
      <c r="FH1375" s="116">
        <v>1370</v>
      </c>
      <c r="FI1375" s="116">
        <f t="shared" si="630"/>
        <v>9</v>
      </c>
      <c r="FJ1375" s="116">
        <f t="shared" si="623"/>
        <v>18</v>
      </c>
      <c r="FK1375" s="116" t="str">
        <f t="shared" si="631"/>
        <v>雷震子专属武器-魂珠-1 9级</v>
      </c>
      <c r="FL1375" s="116">
        <f t="shared" si="632"/>
        <v>1</v>
      </c>
      <c r="FM1375" s="116">
        <f t="shared" si="633"/>
        <v>9</v>
      </c>
      <c r="FN1375" s="116" t="str">
        <f t="shared" si="624"/>
        <v>金币</v>
      </c>
      <c r="FO1375" s="116">
        <f t="shared" si="625"/>
        <v>9000</v>
      </c>
      <c r="FP1375" s="116" t="str">
        <f t="shared" si="626"/>
        <v>专属强化石1</v>
      </c>
      <c r="FQ1375" s="116">
        <f t="shared" si="627"/>
        <v>10</v>
      </c>
      <c r="FR1375" s="116" t="str">
        <f t="shared" si="628"/>
        <v/>
      </c>
      <c r="FS1375" s="116" t="str">
        <f t="shared" si="629"/>
        <v/>
      </c>
      <c r="FT1375" s="116">
        <f t="shared" si="634"/>
        <v>0.04</v>
      </c>
      <c r="FU1375" s="116">
        <f t="shared" si="635"/>
        <v>1</v>
      </c>
      <c r="FV1375" s="116">
        <f t="shared" si="636"/>
        <v>34</v>
      </c>
      <c r="FW1375" s="116">
        <f t="shared" si="637"/>
        <v>0</v>
      </c>
      <c r="FX1375" s="116">
        <f t="shared" si="638"/>
        <v>1</v>
      </c>
      <c r="FY1375" s="116">
        <f t="shared" si="639"/>
        <v>8</v>
      </c>
      <c r="FZ1375" s="116">
        <f t="shared" si="640"/>
        <v>2.18E-2</v>
      </c>
      <c r="GA1375" s="116">
        <f t="shared" si="641"/>
        <v>1</v>
      </c>
      <c r="GB1375" s="116">
        <f t="shared" si="642"/>
        <v>16</v>
      </c>
      <c r="GC1375" s="116">
        <f t="shared" si="643"/>
        <v>8.72E-2</v>
      </c>
      <c r="GD1375" s="116">
        <f t="shared" si="644"/>
        <v>1</v>
      </c>
      <c r="GE1375" s="116">
        <f t="shared" si="645"/>
        <v>34</v>
      </c>
    </row>
    <row r="1376" spans="164:187" ht="16.5" x14ac:dyDescent="0.2">
      <c r="FH1376" s="116">
        <v>1371</v>
      </c>
      <c r="FI1376" s="116">
        <f t="shared" si="630"/>
        <v>0</v>
      </c>
      <c r="FJ1376" s="116">
        <f t="shared" si="623"/>
        <v>18</v>
      </c>
      <c r="FK1376" s="116" t="str">
        <f t="shared" si="631"/>
        <v>雷震子专属武器-魂珠-2 0级</v>
      </c>
      <c r="FL1376" s="116">
        <f t="shared" si="632"/>
        <v>2</v>
      </c>
      <c r="FM1376" s="116">
        <f t="shared" si="633"/>
        <v>0</v>
      </c>
      <c r="FN1376" s="116" t="str">
        <f t="shared" si="624"/>
        <v/>
      </c>
      <c r="FO1376" s="116" t="str">
        <f t="shared" si="625"/>
        <v/>
      </c>
      <c r="FP1376" s="116" t="str">
        <f t="shared" si="626"/>
        <v/>
      </c>
      <c r="FQ1376" s="116" t="str">
        <f t="shared" si="627"/>
        <v/>
      </c>
      <c r="FR1376" s="116" t="str">
        <f t="shared" si="628"/>
        <v/>
      </c>
      <c r="FS1376" s="116" t="str">
        <f t="shared" si="629"/>
        <v/>
      </c>
      <c r="FT1376" s="116" t="str">
        <f t="shared" si="634"/>
        <v/>
      </c>
      <c r="FU1376" s="116" t="str">
        <f t="shared" si="635"/>
        <v/>
      </c>
      <c r="FV1376" s="116" t="str">
        <f t="shared" si="636"/>
        <v/>
      </c>
      <c r="FW1376" s="116" t="str">
        <f t="shared" si="637"/>
        <v/>
      </c>
      <c r="FX1376" s="116" t="str">
        <f t="shared" si="638"/>
        <v/>
      </c>
      <c r="FY1376" s="116" t="str">
        <f t="shared" si="639"/>
        <v/>
      </c>
      <c r="FZ1376" s="116" t="str">
        <f t="shared" si="640"/>
        <v/>
      </c>
      <c r="GA1376" s="116" t="str">
        <f t="shared" si="641"/>
        <v/>
      </c>
      <c r="GB1376" s="116" t="str">
        <f t="shared" si="642"/>
        <v/>
      </c>
      <c r="GC1376" s="116" t="str">
        <f t="shared" si="643"/>
        <v/>
      </c>
      <c r="GD1376" s="116" t="str">
        <f t="shared" si="644"/>
        <v/>
      </c>
      <c r="GE1376" s="116" t="str">
        <f t="shared" si="645"/>
        <v/>
      </c>
    </row>
    <row r="1377" spans="164:187" ht="16.5" x14ac:dyDescent="0.2">
      <c r="FH1377" s="116">
        <v>1372</v>
      </c>
      <c r="FI1377" s="116">
        <f t="shared" si="630"/>
        <v>10</v>
      </c>
      <c r="FJ1377" s="116">
        <f t="shared" si="623"/>
        <v>18</v>
      </c>
      <c r="FK1377" s="116" t="str">
        <f t="shared" si="631"/>
        <v>雷震子专属武器-魂珠-2 1级</v>
      </c>
      <c r="FL1377" s="116">
        <f t="shared" si="632"/>
        <v>2</v>
      </c>
      <c r="FM1377" s="116">
        <f t="shared" si="633"/>
        <v>1</v>
      </c>
      <c r="FN1377" s="116" t="str">
        <f t="shared" si="624"/>
        <v>金币</v>
      </c>
      <c r="FO1377" s="116">
        <f t="shared" si="625"/>
        <v>2000</v>
      </c>
      <c r="FP1377" s="116" t="str">
        <f t="shared" si="626"/>
        <v>专属强化石1</v>
      </c>
      <c r="FQ1377" s="116">
        <f t="shared" si="627"/>
        <v>3</v>
      </c>
      <c r="FR1377" s="116" t="str">
        <f t="shared" si="628"/>
        <v>专属强化石2</v>
      </c>
      <c r="FS1377" s="116">
        <f t="shared" si="629"/>
        <v>1</v>
      </c>
      <c r="FT1377" s="116">
        <f t="shared" si="634"/>
        <v>0.28999999999999998</v>
      </c>
      <c r="FU1377" s="116">
        <f t="shared" si="635"/>
        <v>1</v>
      </c>
      <c r="FV1377" s="116">
        <f t="shared" si="636"/>
        <v>5</v>
      </c>
      <c r="FW1377" s="116">
        <f t="shared" si="637"/>
        <v>0</v>
      </c>
      <c r="FX1377" s="116">
        <f t="shared" si="638"/>
        <v>1</v>
      </c>
      <c r="FY1377" s="116">
        <f t="shared" si="639"/>
        <v>1</v>
      </c>
      <c r="FZ1377" s="116">
        <f t="shared" si="640"/>
        <v>0.14480000000000001</v>
      </c>
      <c r="GA1377" s="116">
        <f t="shared" si="641"/>
        <v>1</v>
      </c>
      <c r="GB1377" s="116">
        <f t="shared" si="642"/>
        <v>2</v>
      </c>
      <c r="GC1377" s="116">
        <f t="shared" si="643"/>
        <v>0.57920000000000005</v>
      </c>
      <c r="GD1377" s="116">
        <f t="shared" si="644"/>
        <v>1</v>
      </c>
      <c r="GE1377" s="116">
        <f t="shared" si="645"/>
        <v>5</v>
      </c>
    </row>
    <row r="1378" spans="164:187" ht="16.5" x14ac:dyDescent="0.2">
      <c r="FH1378" s="116">
        <v>1373</v>
      </c>
      <c r="FI1378" s="116">
        <f t="shared" si="630"/>
        <v>11</v>
      </c>
      <c r="FJ1378" s="116">
        <f t="shared" si="623"/>
        <v>18</v>
      </c>
      <c r="FK1378" s="116" t="str">
        <f t="shared" si="631"/>
        <v>雷震子专属武器-魂珠-2 2级</v>
      </c>
      <c r="FL1378" s="116">
        <f t="shared" si="632"/>
        <v>2</v>
      </c>
      <c r="FM1378" s="116">
        <f t="shared" si="633"/>
        <v>2</v>
      </c>
      <c r="FN1378" s="116" t="str">
        <f t="shared" si="624"/>
        <v>金币</v>
      </c>
      <c r="FO1378" s="116">
        <f t="shared" si="625"/>
        <v>3000</v>
      </c>
      <c r="FP1378" s="116" t="str">
        <f t="shared" si="626"/>
        <v>专属强化石1</v>
      </c>
      <c r="FQ1378" s="116">
        <f t="shared" si="627"/>
        <v>3</v>
      </c>
      <c r="FR1378" s="116" t="str">
        <f t="shared" si="628"/>
        <v>专属强化石2</v>
      </c>
      <c r="FS1378" s="116">
        <f t="shared" si="629"/>
        <v>1</v>
      </c>
      <c r="FT1378" s="116">
        <f t="shared" si="634"/>
        <v>0.14000000000000001</v>
      </c>
      <c r="FU1378" s="116">
        <f t="shared" si="635"/>
        <v>1</v>
      </c>
      <c r="FV1378" s="116">
        <f t="shared" si="636"/>
        <v>10</v>
      </c>
      <c r="FW1378" s="116">
        <f t="shared" si="637"/>
        <v>0</v>
      </c>
      <c r="FX1378" s="116">
        <f t="shared" si="638"/>
        <v>1</v>
      </c>
      <c r="FY1378" s="116">
        <f t="shared" si="639"/>
        <v>2</v>
      </c>
      <c r="FZ1378" s="116">
        <f t="shared" si="640"/>
        <v>7.2400000000000006E-2</v>
      </c>
      <c r="GA1378" s="116">
        <f t="shared" si="641"/>
        <v>1</v>
      </c>
      <c r="GB1378" s="116">
        <f t="shared" si="642"/>
        <v>5</v>
      </c>
      <c r="GC1378" s="116">
        <f t="shared" si="643"/>
        <v>0.28960000000000002</v>
      </c>
      <c r="GD1378" s="116">
        <f t="shared" si="644"/>
        <v>1</v>
      </c>
      <c r="GE1378" s="116">
        <f t="shared" si="645"/>
        <v>10</v>
      </c>
    </row>
    <row r="1379" spans="164:187" ht="16.5" x14ac:dyDescent="0.2">
      <c r="FH1379" s="116">
        <v>1374</v>
      </c>
      <c r="FI1379" s="116">
        <f t="shared" si="630"/>
        <v>12</v>
      </c>
      <c r="FJ1379" s="116">
        <f t="shared" si="623"/>
        <v>18</v>
      </c>
      <c r="FK1379" s="116" t="str">
        <f t="shared" si="631"/>
        <v>雷震子专属武器-魂珠-2 3级</v>
      </c>
      <c r="FL1379" s="116">
        <f t="shared" si="632"/>
        <v>2</v>
      </c>
      <c r="FM1379" s="116">
        <f t="shared" si="633"/>
        <v>3</v>
      </c>
      <c r="FN1379" s="116" t="str">
        <f t="shared" si="624"/>
        <v>金币</v>
      </c>
      <c r="FO1379" s="116">
        <f t="shared" si="625"/>
        <v>4000</v>
      </c>
      <c r="FP1379" s="116" t="str">
        <f t="shared" si="626"/>
        <v>专属强化石1</v>
      </c>
      <c r="FQ1379" s="116">
        <f t="shared" si="627"/>
        <v>6</v>
      </c>
      <c r="FR1379" s="116" t="str">
        <f t="shared" si="628"/>
        <v>专属强化石2</v>
      </c>
      <c r="FS1379" s="116">
        <f t="shared" si="629"/>
        <v>2</v>
      </c>
      <c r="FT1379" s="116">
        <f t="shared" si="634"/>
        <v>0.19</v>
      </c>
      <c r="FU1379" s="116">
        <f t="shared" si="635"/>
        <v>1</v>
      </c>
      <c r="FV1379" s="116">
        <f t="shared" si="636"/>
        <v>8</v>
      </c>
      <c r="FW1379" s="116">
        <f t="shared" si="637"/>
        <v>0</v>
      </c>
      <c r="FX1379" s="116">
        <f t="shared" si="638"/>
        <v>1</v>
      </c>
      <c r="FY1379" s="116">
        <f t="shared" si="639"/>
        <v>2</v>
      </c>
      <c r="FZ1379" s="116">
        <f t="shared" si="640"/>
        <v>9.6500000000000002E-2</v>
      </c>
      <c r="GA1379" s="116">
        <f t="shared" si="641"/>
        <v>1</v>
      </c>
      <c r="GB1379" s="116">
        <f t="shared" si="642"/>
        <v>4</v>
      </c>
      <c r="GC1379" s="116">
        <f t="shared" si="643"/>
        <v>0.3861</v>
      </c>
      <c r="GD1379" s="116">
        <f t="shared" si="644"/>
        <v>1</v>
      </c>
      <c r="GE1379" s="116">
        <f t="shared" si="645"/>
        <v>8</v>
      </c>
    </row>
    <row r="1380" spans="164:187" ht="16.5" x14ac:dyDescent="0.2">
      <c r="FH1380" s="116">
        <v>1375</v>
      </c>
      <c r="FI1380" s="116">
        <f t="shared" si="630"/>
        <v>13</v>
      </c>
      <c r="FJ1380" s="116">
        <f t="shared" si="623"/>
        <v>18</v>
      </c>
      <c r="FK1380" s="116" t="str">
        <f t="shared" si="631"/>
        <v>雷震子专属武器-魂珠-2 4级</v>
      </c>
      <c r="FL1380" s="116">
        <f t="shared" si="632"/>
        <v>2</v>
      </c>
      <c r="FM1380" s="116">
        <f t="shared" si="633"/>
        <v>4</v>
      </c>
      <c r="FN1380" s="116" t="str">
        <f t="shared" si="624"/>
        <v>金币</v>
      </c>
      <c r="FO1380" s="116">
        <f t="shared" si="625"/>
        <v>5000</v>
      </c>
      <c r="FP1380" s="116" t="str">
        <f t="shared" si="626"/>
        <v>专属强化石1</v>
      </c>
      <c r="FQ1380" s="116">
        <f t="shared" si="627"/>
        <v>6</v>
      </c>
      <c r="FR1380" s="116" t="str">
        <f t="shared" si="628"/>
        <v>专属强化石2</v>
      </c>
      <c r="FS1380" s="116">
        <f t="shared" si="629"/>
        <v>2</v>
      </c>
      <c r="FT1380" s="116">
        <f t="shared" si="634"/>
        <v>0.12</v>
      </c>
      <c r="FU1380" s="116">
        <f t="shared" si="635"/>
        <v>1</v>
      </c>
      <c r="FV1380" s="116">
        <f t="shared" si="636"/>
        <v>13</v>
      </c>
      <c r="FW1380" s="116">
        <f t="shared" si="637"/>
        <v>0</v>
      </c>
      <c r="FX1380" s="116">
        <f t="shared" si="638"/>
        <v>1</v>
      </c>
      <c r="FY1380" s="116">
        <f t="shared" si="639"/>
        <v>3</v>
      </c>
      <c r="FZ1380" s="116">
        <f t="shared" si="640"/>
        <v>5.79E-2</v>
      </c>
      <c r="GA1380" s="116">
        <f t="shared" si="641"/>
        <v>1</v>
      </c>
      <c r="GB1380" s="116">
        <f t="shared" si="642"/>
        <v>6</v>
      </c>
      <c r="GC1380" s="116">
        <f t="shared" si="643"/>
        <v>0.23169999999999999</v>
      </c>
      <c r="GD1380" s="116">
        <f t="shared" si="644"/>
        <v>1</v>
      </c>
      <c r="GE1380" s="116">
        <f t="shared" si="645"/>
        <v>13</v>
      </c>
    </row>
    <row r="1381" spans="164:187" ht="16.5" x14ac:dyDescent="0.2">
      <c r="FH1381" s="116">
        <v>1376</v>
      </c>
      <c r="FI1381" s="116">
        <f t="shared" si="630"/>
        <v>14</v>
      </c>
      <c r="FJ1381" s="116">
        <f t="shared" si="623"/>
        <v>18</v>
      </c>
      <c r="FK1381" s="116" t="str">
        <f t="shared" si="631"/>
        <v>雷震子专属武器-魂珠-2 5级</v>
      </c>
      <c r="FL1381" s="116">
        <f t="shared" si="632"/>
        <v>2</v>
      </c>
      <c r="FM1381" s="116">
        <f t="shared" si="633"/>
        <v>5</v>
      </c>
      <c r="FN1381" s="116" t="str">
        <f t="shared" si="624"/>
        <v>金币</v>
      </c>
      <c r="FO1381" s="116">
        <f t="shared" si="625"/>
        <v>6000</v>
      </c>
      <c r="FP1381" s="116" t="str">
        <f t="shared" si="626"/>
        <v>专属强化石1</v>
      </c>
      <c r="FQ1381" s="116">
        <f t="shared" si="627"/>
        <v>9</v>
      </c>
      <c r="FR1381" s="116" t="str">
        <f t="shared" si="628"/>
        <v>专属强化石2</v>
      </c>
      <c r="FS1381" s="116">
        <f t="shared" si="629"/>
        <v>3</v>
      </c>
      <c r="FT1381" s="116">
        <f t="shared" si="634"/>
        <v>0.11</v>
      </c>
      <c r="FU1381" s="116">
        <f t="shared" si="635"/>
        <v>1</v>
      </c>
      <c r="FV1381" s="116">
        <f t="shared" si="636"/>
        <v>14</v>
      </c>
      <c r="FW1381" s="116">
        <f t="shared" si="637"/>
        <v>0</v>
      </c>
      <c r="FX1381" s="116">
        <f t="shared" si="638"/>
        <v>1</v>
      </c>
      <c r="FY1381" s="116">
        <f t="shared" si="639"/>
        <v>3</v>
      </c>
      <c r="FZ1381" s="116">
        <f t="shared" si="640"/>
        <v>5.4300000000000001E-2</v>
      </c>
      <c r="GA1381" s="116">
        <f t="shared" si="641"/>
        <v>1</v>
      </c>
      <c r="GB1381" s="116">
        <f t="shared" si="642"/>
        <v>6</v>
      </c>
      <c r="GC1381" s="116">
        <f t="shared" si="643"/>
        <v>0.2172</v>
      </c>
      <c r="GD1381" s="116">
        <f t="shared" si="644"/>
        <v>1</v>
      </c>
      <c r="GE1381" s="116">
        <f t="shared" si="645"/>
        <v>14</v>
      </c>
    </row>
    <row r="1382" spans="164:187" ht="16.5" x14ac:dyDescent="0.2">
      <c r="FH1382" s="116">
        <v>1377</v>
      </c>
      <c r="FI1382" s="116">
        <f t="shared" si="630"/>
        <v>15</v>
      </c>
      <c r="FJ1382" s="116">
        <f t="shared" si="623"/>
        <v>18</v>
      </c>
      <c r="FK1382" s="116" t="str">
        <f t="shared" si="631"/>
        <v>雷震子专属武器-魂珠-2 6级</v>
      </c>
      <c r="FL1382" s="116">
        <f t="shared" si="632"/>
        <v>2</v>
      </c>
      <c r="FM1382" s="116">
        <f t="shared" si="633"/>
        <v>6</v>
      </c>
      <c r="FN1382" s="116" t="str">
        <f t="shared" si="624"/>
        <v>金币</v>
      </c>
      <c r="FO1382" s="116">
        <f t="shared" si="625"/>
        <v>7000</v>
      </c>
      <c r="FP1382" s="116" t="str">
        <f t="shared" si="626"/>
        <v>专属强化石1</v>
      </c>
      <c r="FQ1382" s="116">
        <f t="shared" si="627"/>
        <v>12</v>
      </c>
      <c r="FR1382" s="116" t="str">
        <f t="shared" si="628"/>
        <v>专属强化石2</v>
      </c>
      <c r="FS1382" s="116">
        <f t="shared" si="629"/>
        <v>4</v>
      </c>
      <c r="FT1382" s="116">
        <f t="shared" si="634"/>
        <v>0.09</v>
      </c>
      <c r="FU1382" s="116">
        <f t="shared" si="635"/>
        <v>1</v>
      </c>
      <c r="FV1382" s="116">
        <f t="shared" si="636"/>
        <v>17</v>
      </c>
      <c r="FW1382" s="116">
        <f t="shared" si="637"/>
        <v>0</v>
      </c>
      <c r="FX1382" s="116">
        <f t="shared" si="638"/>
        <v>1</v>
      </c>
      <c r="FY1382" s="116">
        <f t="shared" si="639"/>
        <v>4</v>
      </c>
      <c r="FZ1382" s="116">
        <f t="shared" si="640"/>
        <v>4.4600000000000001E-2</v>
      </c>
      <c r="GA1382" s="116">
        <f t="shared" si="641"/>
        <v>1</v>
      </c>
      <c r="GB1382" s="116">
        <f t="shared" si="642"/>
        <v>8</v>
      </c>
      <c r="GC1382" s="116">
        <f t="shared" si="643"/>
        <v>0.1782</v>
      </c>
      <c r="GD1382" s="116">
        <f t="shared" si="644"/>
        <v>1</v>
      </c>
      <c r="GE1382" s="116">
        <f t="shared" si="645"/>
        <v>17</v>
      </c>
    </row>
    <row r="1383" spans="164:187" ht="16.5" x14ac:dyDescent="0.2">
      <c r="FH1383" s="116">
        <v>1378</v>
      </c>
      <c r="FI1383" s="116">
        <f t="shared" si="630"/>
        <v>16</v>
      </c>
      <c r="FJ1383" s="116">
        <f t="shared" si="623"/>
        <v>18</v>
      </c>
      <c r="FK1383" s="116" t="str">
        <f t="shared" si="631"/>
        <v>雷震子专属武器-魂珠-2 7级</v>
      </c>
      <c r="FL1383" s="116">
        <f t="shared" si="632"/>
        <v>2</v>
      </c>
      <c r="FM1383" s="116">
        <f t="shared" si="633"/>
        <v>7</v>
      </c>
      <c r="FN1383" s="116" t="str">
        <f t="shared" si="624"/>
        <v>金币</v>
      </c>
      <c r="FO1383" s="116">
        <f t="shared" si="625"/>
        <v>8000</v>
      </c>
      <c r="FP1383" s="116" t="str">
        <f t="shared" si="626"/>
        <v>专属强化石1</v>
      </c>
      <c r="FQ1383" s="116">
        <f t="shared" si="627"/>
        <v>15</v>
      </c>
      <c r="FR1383" s="116" t="str">
        <f t="shared" si="628"/>
        <v>专属强化石2</v>
      </c>
      <c r="FS1383" s="116">
        <f t="shared" si="629"/>
        <v>5</v>
      </c>
      <c r="FT1383" s="116">
        <f t="shared" si="634"/>
        <v>7.0000000000000007E-2</v>
      </c>
      <c r="FU1383" s="116">
        <f t="shared" si="635"/>
        <v>1</v>
      </c>
      <c r="FV1383" s="116">
        <f t="shared" si="636"/>
        <v>22</v>
      </c>
      <c r="FW1383" s="116">
        <f t="shared" si="637"/>
        <v>0</v>
      </c>
      <c r="FX1383" s="116">
        <f t="shared" si="638"/>
        <v>1</v>
      </c>
      <c r="FY1383" s="116">
        <f t="shared" si="639"/>
        <v>5</v>
      </c>
      <c r="FZ1383" s="116">
        <f t="shared" si="640"/>
        <v>3.4500000000000003E-2</v>
      </c>
      <c r="GA1383" s="116">
        <f t="shared" si="641"/>
        <v>1</v>
      </c>
      <c r="GB1383" s="116">
        <f t="shared" si="642"/>
        <v>10</v>
      </c>
      <c r="GC1383" s="116">
        <f t="shared" si="643"/>
        <v>0.13789999999999999</v>
      </c>
      <c r="GD1383" s="116">
        <f t="shared" si="644"/>
        <v>1</v>
      </c>
      <c r="GE1383" s="116">
        <f t="shared" si="645"/>
        <v>22</v>
      </c>
    </row>
    <row r="1384" spans="164:187" ht="16.5" x14ac:dyDescent="0.2">
      <c r="FH1384" s="116">
        <v>1379</v>
      </c>
      <c r="FI1384" s="116">
        <f t="shared" si="630"/>
        <v>17</v>
      </c>
      <c r="FJ1384" s="116">
        <f t="shared" si="623"/>
        <v>18</v>
      </c>
      <c r="FK1384" s="116" t="str">
        <f t="shared" si="631"/>
        <v>雷震子专属武器-魂珠-2 8级</v>
      </c>
      <c r="FL1384" s="116">
        <f t="shared" si="632"/>
        <v>2</v>
      </c>
      <c r="FM1384" s="116">
        <f t="shared" si="633"/>
        <v>8</v>
      </c>
      <c r="FN1384" s="116" t="str">
        <f t="shared" si="624"/>
        <v>金币</v>
      </c>
      <c r="FO1384" s="116">
        <f t="shared" si="625"/>
        <v>9000</v>
      </c>
      <c r="FP1384" s="116" t="str">
        <f t="shared" si="626"/>
        <v>专属强化石1</v>
      </c>
      <c r="FQ1384" s="116">
        <f t="shared" si="627"/>
        <v>18</v>
      </c>
      <c r="FR1384" s="116" t="str">
        <f t="shared" si="628"/>
        <v>专属强化石2</v>
      </c>
      <c r="FS1384" s="116">
        <f t="shared" si="629"/>
        <v>6</v>
      </c>
      <c r="FT1384" s="116">
        <f t="shared" si="634"/>
        <v>0.05</v>
      </c>
      <c r="FU1384" s="116">
        <f t="shared" si="635"/>
        <v>1</v>
      </c>
      <c r="FV1384" s="116">
        <f t="shared" si="636"/>
        <v>29</v>
      </c>
      <c r="FW1384" s="116">
        <f t="shared" si="637"/>
        <v>0</v>
      </c>
      <c r="FX1384" s="116">
        <f t="shared" si="638"/>
        <v>1</v>
      </c>
      <c r="FY1384" s="116">
        <f t="shared" si="639"/>
        <v>7</v>
      </c>
      <c r="FZ1384" s="116">
        <f t="shared" si="640"/>
        <v>2.5600000000000001E-2</v>
      </c>
      <c r="GA1384" s="116">
        <f t="shared" si="641"/>
        <v>1</v>
      </c>
      <c r="GB1384" s="116">
        <f t="shared" si="642"/>
        <v>14</v>
      </c>
      <c r="GC1384" s="116">
        <f t="shared" si="643"/>
        <v>0.1022</v>
      </c>
      <c r="GD1384" s="116">
        <f t="shared" si="644"/>
        <v>1</v>
      </c>
      <c r="GE1384" s="116">
        <f t="shared" si="645"/>
        <v>29</v>
      </c>
    </row>
    <row r="1385" spans="164:187" ht="16.5" x14ac:dyDescent="0.2">
      <c r="FH1385" s="116">
        <v>1380</v>
      </c>
      <c r="FI1385" s="116">
        <f t="shared" si="630"/>
        <v>18</v>
      </c>
      <c r="FJ1385" s="116">
        <f t="shared" si="623"/>
        <v>18</v>
      </c>
      <c r="FK1385" s="116" t="str">
        <f t="shared" si="631"/>
        <v>雷震子专属武器-魂珠-2 9级</v>
      </c>
      <c r="FL1385" s="116">
        <f t="shared" si="632"/>
        <v>2</v>
      </c>
      <c r="FM1385" s="116">
        <f t="shared" si="633"/>
        <v>9</v>
      </c>
      <c r="FN1385" s="116" t="str">
        <f t="shared" si="624"/>
        <v>金币</v>
      </c>
      <c r="FO1385" s="116">
        <f t="shared" si="625"/>
        <v>10000</v>
      </c>
      <c r="FP1385" s="116" t="str">
        <f t="shared" si="626"/>
        <v>专属强化石1</v>
      </c>
      <c r="FQ1385" s="116">
        <f t="shared" si="627"/>
        <v>24</v>
      </c>
      <c r="FR1385" s="116" t="str">
        <f t="shared" si="628"/>
        <v>专属强化石2</v>
      </c>
      <c r="FS1385" s="116">
        <f t="shared" si="629"/>
        <v>8</v>
      </c>
      <c r="FT1385" s="116">
        <f t="shared" si="634"/>
        <v>0.04</v>
      </c>
      <c r="FU1385" s="116">
        <f t="shared" si="635"/>
        <v>1</v>
      </c>
      <c r="FV1385" s="116">
        <f t="shared" si="636"/>
        <v>36</v>
      </c>
      <c r="FW1385" s="116">
        <f t="shared" si="637"/>
        <v>0</v>
      </c>
      <c r="FX1385" s="116">
        <f t="shared" si="638"/>
        <v>1</v>
      </c>
      <c r="FY1385" s="116">
        <f t="shared" si="639"/>
        <v>8</v>
      </c>
      <c r="FZ1385" s="116">
        <f t="shared" si="640"/>
        <v>2.1100000000000001E-2</v>
      </c>
      <c r="GA1385" s="116">
        <f t="shared" si="641"/>
        <v>1</v>
      </c>
      <c r="GB1385" s="116">
        <f t="shared" si="642"/>
        <v>17</v>
      </c>
      <c r="GC1385" s="116">
        <f t="shared" si="643"/>
        <v>8.4199999999999997E-2</v>
      </c>
      <c r="GD1385" s="116">
        <f t="shared" si="644"/>
        <v>1</v>
      </c>
      <c r="GE1385" s="116">
        <f t="shared" si="645"/>
        <v>36</v>
      </c>
    </row>
    <row r="1386" spans="164:187" ht="16.5" x14ac:dyDescent="0.2">
      <c r="FH1386" s="116">
        <v>1381</v>
      </c>
      <c r="FI1386" s="116">
        <f t="shared" si="630"/>
        <v>0</v>
      </c>
      <c r="FJ1386" s="116">
        <f t="shared" si="623"/>
        <v>18</v>
      </c>
      <c r="FK1386" s="116" t="str">
        <f t="shared" si="631"/>
        <v>雷震子专属武器-魂珠-3 0级</v>
      </c>
      <c r="FL1386" s="116">
        <f t="shared" si="632"/>
        <v>3</v>
      </c>
      <c r="FM1386" s="116">
        <f t="shared" si="633"/>
        <v>0</v>
      </c>
      <c r="FN1386" s="116" t="str">
        <f t="shared" si="624"/>
        <v/>
      </c>
      <c r="FO1386" s="116" t="str">
        <f t="shared" si="625"/>
        <v/>
      </c>
      <c r="FP1386" s="116" t="str">
        <f t="shared" si="626"/>
        <v/>
      </c>
      <c r="FQ1386" s="116" t="str">
        <f t="shared" si="627"/>
        <v/>
      </c>
      <c r="FR1386" s="116" t="str">
        <f t="shared" si="628"/>
        <v/>
      </c>
      <c r="FS1386" s="116" t="str">
        <f t="shared" si="629"/>
        <v/>
      </c>
      <c r="FT1386" s="116" t="str">
        <f t="shared" si="634"/>
        <v/>
      </c>
      <c r="FU1386" s="116" t="str">
        <f t="shared" si="635"/>
        <v/>
      </c>
      <c r="FV1386" s="116" t="str">
        <f t="shared" si="636"/>
        <v/>
      </c>
      <c r="FW1386" s="116" t="str">
        <f t="shared" si="637"/>
        <v/>
      </c>
      <c r="FX1386" s="116" t="str">
        <f t="shared" si="638"/>
        <v/>
      </c>
      <c r="FY1386" s="116" t="str">
        <f t="shared" si="639"/>
        <v/>
      </c>
      <c r="FZ1386" s="116" t="str">
        <f t="shared" si="640"/>
        <v/>
      </c>
      <c r="GA1386" s="116" t="str">
        <f t="shared" si="641"/>
        <v/>
      </c>
      <c r="GB1386" s="116" t="str">
        <f t="shared" si="642"/>
        <v/>
      </c>
      <c r="GC1386" s="116" t="str">
        <f t="shared" si="643"/>
        <v/>
      </c>
      <c r="GD1386" s="116" t="str">
        <f t="shared" si="644"/>
        <v/>
      </c>
      <c r="GE1386" s="116" t="str">
        <f t="shared" si="645"/>
        <v/>
      </c>
    </row>
    <row r="1387" spans="164:187" ht="16.5" x14ac:dyDescent="0.2">
      <c r="FH1387" s="116">
        <v>1382</v>
      </c>
      <c r="FI1387" s="116">
        <f t="shared" si="630"/>
        <v>19</v>
      </c>
      <c r="FJ1387" s="116">
        <f t="shared" si="623"/>
        <v>18</v>
      </c>
      <c r="FK1387" s="116" t="str">
        <f t="shared" si="631"/>
        <v>雷震子专属武器-魂珠-3 1级</v>
      </c>
      <c r="FL1387" s="116">
        <f t="shared" si="632"/>
        <v>3</v>
      </c>
      <c r="FM1387" s="116">
        <f t="shared" si="633"/>
        <v>1</v>
      </c>
      <c r="FN1387" s="116" t="str">
        <f t="shared" si="624"/>
        <v>金币</v>
      </c>
      <c r="FO1387" s="116">
        <f t="shared" si="625"/>
        <v>3000</v>
      </c>
      <c r="FP1387" s="116" t="str">
        <f t="shared" si="626"/>
        <v>专属强化石1</v>
      </c>
      <c r="FQ1387" s="116">
        <f t="shared" si="627"/>
        <v>4</v>
      </c>
      <c r="FR1387" s="116" t="str">
        <f t="shared" si="628"/>
        <v>专属强化石2</v>
      </c>
      <c r="FS1387" s="116">
        <f t="shared" si="629"/>
        <v>2</v>
      </c>
      <c r="FT1387" s="116">
        <f t="shared" si="634"/>
        <v>0.23</v>
      </c>
      <c r="FU1387" s="116">
        <f t="shared" si="635"/>
        <v>1</v>
      </c>
      <c r="FV1387" s="116">
        <f t="shared" si="636"/>
        <v>6</v>
      </c>
      <c r="FW1387" s="116">
        <f t="shared" si="637"/>
        <v>0</v>
      </c>
      <c r="FX1387" s="116">
        <f t="shared" si="638"/>
        <v>1</v>
      </c>
      <c r="FY1387" s="116">
        <f t="shared" si="639"/>
        <v>2</v>
      </c>
      <c r="FZ1387" s="116">
        <f t="shared" si="640"/>
        <v>0.1158</v>
      </c>
      <c r="GA1387" s="116">
        <f t="shared" si="641"/>
        <v>1</v>
      </c>
      <c r="GB1387" s="116">
        <f t="shared" si="642"/>
        <v>3</v>
      </c>
      <c r="GC1387" s="116">
        <f t="shared" si="643"/>
        <v>0.46329999999999999</v>
      </c>
      <c r="GD1387" s="116">
        <f t="shared" si="644"/>
        <v>1</v>
      </c>
      <c r="GE1387" s="116">
        <f t="shared" si="645"/>
        <v>6</v>
      </c>
    </row>
    <row r="1388" spans="164:187" ht="16.5" x14ac:dyDescent="0.2">
      <c r="FH1388" s="116">
        <v>1383</v>
      </c>
      <c r="FI1388" s="116">
        <f t="shared" si="630"/>
        <v>20</v>
      </c>
      <c r="FJ1388" s="116">
        <f t="shared" si="623"/>
        <v>18</v>
      </c>
      <c r="FK1388" s="116" t="str">
        <f t="shared" si="631"/>
        <v>雷震子专属武器-魂珠-3 2级</v>
      </c>
      <c r="FL1388" s="116">
        <f t="shared" si="632"/>
        <v>3</v>
      </c>
      <c r="FM1388" s="116">
        <f t="shared" si="633"/>
        <v>2</v>
      </c>
      <c r="FN1388" s="116" t="str">
        <f t="shared" si="624"/>
        <v>金币</v>
      </c>
      <c r="FO1388" s="116">
        <f t="shared" si="625"/>
        <v>4000</v>
      </c>
      <c r="FP1388" s="116" t="str">
        <f t="shared" si="626"/>
        <v>专属强化石1</v>
      </c>
      <c r="FQ1388" s="116">
        <f t="shared" si="627"/>
        <v>4</v>
      </c>
      <c r="FR1388" s="116" t="str">
        <f t="shared" si="628"/>
        <v>专属强化石2</v>
      </c>
      <c r="FS1388" s="116">
        <f t="shared" si="629"/>
        <v>2</v>
      </c>
      <c r="FT1388" s="116">
        <f t="shared" si="634"/>
        <v>0.12</v>
      </c>
      <c r="FU1388" s="116">
        <f t="shared" si="635"/>
        <v>1</v>
      </c>
      <c r="FV1388" s="116">
        <f t="shared" si="636"/>
        <v>13</v>
      </c>
      <c r="FW1388" s="116">
        <f t="shared" si="637"/>
        <v>0</v>
      </c>
      <c r="FX1388" s="116">
        <f t="shared" si="638"/>
        <v>1</v>
      </c>
      <c r="FY1388" s="116">
        <f t="shared" si="639"/>
        <v>3</v>
      </c>
      <c r="FZ1388" s="116">
        <f t="shared" si="640"/>
        <v>5.79E-2</v>
      </c>
      <c r="GA1388" s="116">
        <f t="shared" si="641"/>
        <v>1</v>
      </c>
      <c r="GB1388" s="116">
        <f t="shared" si="642"/>
        <v>6</v>
      </c>
      <c r="GC1388" s="116">
        <f t="shared" si="643"/>
        <v>0.23169999999999999</v>
      </c>
      <c r="GD1388" s="116">
        <f t="shared" si="644"/>
        <v>1</v>
      </c>
      <c r="GE1388" s="116">
        <f t="shared" si="645"/>
        <v>13</v>
      </c>
    </row>
    <row r="1389" spans="164:187" ht="16.5" x14ac:dyDescent="0.2">
      <c r="FH1389" s="116">
        <v>1384</v>
      </c>
      <c r="FI1389" s="116">
        <f t="shared" si="630"/>
        <v>21</v>
      </c>
      <c r="FJ1389" s="116">
        <f t="shared" si="623"/>
        <v>18</v>
      </c>
      <c r="FK1389" s="116" t="str">
        <f t="shared" si="631"/>
        <v>雷震子专属武器-魂珠-3 3级</v>
      </c>
      <c r="FL1389" s="116">
        <f t="shared" si="632"/>
        <v>3</v>
      </c>
      <c r="FM1389" s="116">
        <f t="shared" si="633"/>
        <v>3</v>
      </c>
      <c r="FN1389" s="116" t="str">
        <f t="shared" si="624"/>
        <v>金币</v>
      </c>
      <c r="FO1389" s="116">
        <f t="shared" si="625"/>
        <v>5000</v>
      </c>
      <c r="FP1389" s="116" t="str">
        <f t="shared" si="626"/>
        <v>专属强化石1</v>
      </c>
      <c r="FQ1389" s="116">
        <f t="shared" si="627"/>
        <v>6</v>
      </c>
      <c r="FR1389" s="116" t="str">
        <f t="shared" si="628"/>
        <v>专属强化石2</v>
      </c>
      <c r="FS1389" s="116">
        <f t="shared" si="629"/>
        <v>3</v>
      </c>
      <c r="FT1389" s="116">
        <f t="shared" si="634"/>
        <v>0.12</v>
      </c>
      <c r="FU1389" s="116">
        <f t="shared" si="635"/>
        <v>1</v>
      </c>
      <c r="FV1389" s="116">
        <f t="shared" si="636"/>
        <v>13</v>
      </c>
      <c r="FW1389" s="116">
        <f t="shared" si="637"/>
        <v>0</v>
      </c>
      <c r="FX1389" s="116">
        <f t="shared" si="638"/>
        <v>1</v>
      </c>
      <c r="FY1389" s="116">
        <f t="shared" si="639"/>
        <v>3</v>
      </c>
      <c r="FZ1389" s="116">
        <f t="shared" si="640"/>
        <v>5.79E-2</v>
      </c>
      <c r="GA1389" s="116">
        <f t="shared" si="641"/>
        <v>1</v>
      </c>
      <c r="GB1389" s="116">
        <f t="shared" si="642"/>
        <v>6</v>
      </c>
      <c r="GC1389" s="116">
        <f t="shared" si="643"/>
        <v>0.23169999999999999</v>
      </c>
      <c r="GD1389" s="116">
        <f t="shared" si="644"/>
        <v>1</v>
      </c>
      <c r="GE1389" s="116">
        <f t="shared" si="645"/>
        <v>13</v>
      </c>
    </row>
    <row r="1390" spans="164:187" ht="16.5" x14ac:dyDescent="0.2">
      <c r="FH1390" s="116">
        <v>1385</v>
      </c>
      <c r="FI1390" s="116">
        <f t="shared" si="630"/>
        <v>22</v>
      </c>
      <c r="FJ1390" s="116">
        <f t="shared" si="623"/>
        <v>18</v>
      </c>
      <c r="FK1390" s="116" t="str">
        <f t="shared" si="631"/>
        <v>雷震子专属武器-魂珠-3 4级</v>
      </c>
      <c r="FL1390" s="116">
        <f t="shared" si="632"/>
        <v>3</v>
      </c>
      <c r="FM1390" s="116">
        <f t="shared" si="633"/>
        <v>4</v>
      </c>
      <c r="FN1390" s="116" t="str">
        <f t="shared" si="624"/>
        <v>金币</v>
      </c>
      <c r="FO1390" s="116">
        <f t="shared" si="625"/>
        <v>6000</v>
      </c>
      <c r="FP1390" s="116" t="str">
        <f t="shared" si="626"/>
        <v>专属强化石1</v>
      </c>
      <c r="FQ1390" s="116">
        <f t="shared" si="627"/>
        <v>6</v>
      </c>
      <c r="FR1390" s="116" t="str">
        <f t="shared" si="628"/>
        <v>专属强化石2</v>
      </c>
      <c r="FS1390" s="116">
        <f t="shared" si="629"/>
        <v>3</v>
      </c>
      <c r="FT1390" s="116">
        <f t="shared" si="634"/>
        <v>7.0000000000000007E-2</v>
      </c>
      <c r="FU1390" s="116">
        <f t="shared" si="635"/>
        <v>1</v>
      </c>
      <c r="FV1390" s="116">
        <f t="shared" si="636"/>
        <v>22</v>
      </c>
      <c r="FW1390" s="116">
        <f t="shared" si="637"/>
        <v>0</v>
      </c>
      <c r="FX1390" s="116">
        <f t="shared" si="638"/>
        <v>1</v>
      </c>
      <c r="FY1390" s="116">
        <f t="shared" si="639"/>
        <v>5</v>
      </c>
      <c r="FZ1390" s="116">
        <f t="shared" si="640"/>
        <v>3.4700000000000002E-2</v>
      </c>
      <c r="GA1390" s="116">
        <f t="shared" si="641"/>
        <v>1</v>
      </c>
      <c r="GB1390" s="116">
        <f t="shared" si="642"/>
        <v>10</v>
      </c>
      <c r="GC1390" s="116">
        <f t="shared" si="643"/>
        <v>0.13900000000000001</v>
      </c>
      <c r="GD1390" s="116">
        <f t="shared" si="644"/>
        <v>1</v>
      </c>
      <c r="GE1390" s="116">
        <f t="shared" si="645"/>
        <v>22</v>
      </c>
    </row>
    <row r="1391" spans="164:187" ht="16.5" x14ac:dyDescent="0.2">
      <c r="FH1391" s="116">
        <v>1386</v>
      </c>
      <c r="FI1391" s="116">
        <f t="shared" si="630"/>
        <v>23</v>
      </c>
      <c r="FJ1391" s="116">
        <f t="shared" si="623"/>
        <v>18</v>
      </c>
      <c r="FK1391" s="116" t="str">
        <f t="shared" si="631"/>
        <v>雷震子专属武器-魂珠-3 5级</v>
      </c>
      <c r="FL1391" s="116">
        <f t="shared" si="632"/>
        <v>3</v>
      </c>
      <c r="FM1391" s="116">
        <f t="shared" si="633"/>
        <v>5</v>
      </c>
      <c r="FN1391" s="116" t="str">
        <f t="shared" si="624"/>
        <v>金币</v>
      </c>
      <c r="FO1391" s="116">
        <f t="shared" si="625"/>
        <v>7000</v>
      </c>
      <c r="FP1391" s="116" t="str">
        <f t="shared" si="626"/>
        <v>专属强化石1</v>
      </c>
      <c r="FQ1391" s="116">
        <f t="shared" si="627"/>
        <v>8</v>
      </c>
      <c r="FR1391" s="116" t="str">
        <f t="shared" si="628"/>
        <v>专属强化石2</v>
      </c>
      <c r="FS1391" s="116">
        <f t="shared" si="629"/>
        <v>4</v>
      </c>
      <c r="FT1391" s="116">
        <f t="shared" si="634"/>
        <v>0.06</v>
      </c>
      <c r="FU1391" s="116">
        <f t="shared" si="635"/>
        <v>1</v>
      </c>
      <c r="FV1391" s="116">
        <f t="shared" si="636"/>
        <v>26</v>
      </c>
      <c r="FW1391" s="116">
        <f t="shared" si="637"/>
        <v>0</v>
      </c>
      <c r="FX1391" s="116">
        <f t="shared" si="638"/>
        <v>1</v>
      </c>
      <c r="FY1391" s="116">
        <f t="shared" si="639"/>
        <v>6</v>
      </c>
      <c r="FZ1391" s="116">
        <f t="shared" si="640"/>
        <v>2.9000000000000001E-2</v>
      </c>
      <c r="GA1391" s="116">
        <f t="shared" si="641"/>
        <v>1</v>
      </c>
      <c r="GB1391" s="116">
        <f t="shared" si="642"/>
        <v>12</v>
      </c>
      <c r="GC1391" s="116">
        <f t="shared" si="643"/>
        <v>0.1158</v>
      </c>
      <c r="GD1391" s="116">
        <f t="shared" si="644"/>
        <v>1</v>
      </c>
      <c r="GE1391" s="116">
        <f t="shared" si="645"/>
        <v>26</v>
      </c>
    </row>
    <row r="1392" spans="164:187" ht="16.5" x14ac:dyDescent="0.2">
      <c r="FH1392" s="116">
        <v>1387</v>
      </c>
      <c r="FI1392" s="116">
        <f t="shared" si="630"/>
        <v>24</v>
      </c>
      <c r="FJ1392" s="116">
        <f t="shared" si="623"/>
        <v>18</v>
      </c>
      <c r="FK1392" s="116" t="str">
        <f t="shared" si="631"/>
        <v>雷震子专属武器-魂珠-3 6级</v>
      </c>
      <c r="FL1392" s="116">
        <f t="shared" si="632"/>
        <v>3</v>
      </c>
      <c r="FM1392" s="116">
        <f t="shared" si="633"/>
        <v>6</v>
      </c>
      <c r="FN1392" s="116" t="str">
        <f t="shared" si="624"/>
        <v>金币</v>
      </c>
      <c r="FO1392" s="116">
        <f t="shared" si="625"/>
        <v>8000</v>
      </c>
      <c r="FP1392" s="116" t="str">
        <f t="shared" si="626"/>
        <v>专属强化石1</v>
      </c>
      <c r="FQ1392" s="116">
        <f t="shared" si="627"/>
        <v>10</v>
      </c>
      <c r="FR1392" s="116" t="str">
        <f t="shared" si="628"/>
        <v>专属强化石2</v>
      </c>
      <c r="FS1392" s="116">
        <f t="shared" si="629"/>
        <v>5</v>
      </c>
      <c r="FT1392" s="116">
        <f t="shared" si="634"/>
        <v>0.04</v>
      </c>
      <c r="FU1392" s="116">
        <f t="shared" si="635"/>
        <v>1</v>
      </c>
      <c r="FV1392" s="116">
        <f t="shared" si="636"/>
        <v>34</v>
      </c>
      <c r="FW1392" s="116">
        <f t="shared" si="637"/>
        <v>0</v>
      </c>
      <c r="FX1392" s="116">
        <f t="shared" si="638"/>
        <v>1</v>
      </c>
      <c r="FY1392" s="116">
        <f t="shared" si="639"/>
        <v>8</v>
      </c>
      <c r="FZ1392" s="116">
        <f t="shared" si="640"/>
        <v>2.23E-2</v>
      </c>
      <c r="GA1392" s="116">
        <f t="shared" si="641"/>
        <v>1</v>
      </c>
      <c r="GB1392" s="116">
        <f t="shared" si="642"/>
        <v>16</v>
      </c>
      <c r="GC1392" s="116">
        <f t="shared" si="643"/>
        <v>8.9099999999999999E-2</v>
      </c>
      <c r="GD1392" s="116">
        <f t="shared" si="644"/>
        <v>1</v>
      </c>
      <c r="GE1392" s="116">
        <f t="shared" si="645"/>
        <v>34</v>
      </c>
    </row>
    <row r="1393" spans="164:187" ht="16.5" x14ac:dyDescent="0.2">
      <c r="FH1393" s="116">
        <v>1388</v>
      </c>
      <c r="FI1393" s="116">
        <f t="shared" si="630"/>
        <v>25</v>
      </c>
      <c r="FJ1393" s="116">
        <f t="shared" si="623"/>
        <v>18</v>
      </c>
      <c r="FK1393" s="116" t="str">
        <f t="shared" si="631"/>
        <v>雷震子专属武器-魂珠-3 7级</v>
      </c>
      <c r="FL1393" s="116">
        <f t="shared" si="632"/>
        <v>3</v>
      </c>
      <c r="FM1393" s="116">
        <f t="shared" si="633"/>
        <v>7</v>
      </c>
      <c r="FN1393" s="116" t="str">
        <f t="shared" si="624"/>
        <v>金币</v>
      </c>
      <c r="FO1393" s="116">
        <f t="shared" si="625"/>
        <v>9000</v>
      </c>
      <c r="FP1393" s="116" t="str">
        <f t="shared" si="626"/>
        <v>专属强化石1</v>
      </c>
      <c r="FQ1393" s="116">
        <f t="shared" si="627"/>
        <v>12</v>
      </c>
      <c r="FR1393" s="116" t="str">
        <f t="shared" si="628"/>
        <v>专属强化石2</v>
      </c>
      <c r="FS1393" s="116">
        <f t="shared" si="629"/>
        <v>6</v>
      </c>
      <c r="FT1393" s="116">
        <f t="shared" si="634"/>
        <v>0.03</v>
      </c>
      <c r="FU1393" s="116">
        <f t="shared" si="635"/>
        <v>1</v>
      </c>
      <c r="FV1393" s="116">
        <f t="shared" si="636"/>
        <v>45</v>
      </c>
      <c r="FW1393" s="116">
        <f t="shared" si="637"/>
        <v>0</v>
      </c>
      <c r="FX1393" s="116">
        <f t="shared" si="638"/>
        <v>1</v>
      </c>
      <c r="FY1393" s="116">
        <f t="shared" si="639"/>
        <v>11</v>
      </c>
      <c r="FZ1393" s="116">
        <f t="shared" si="640"/>
        <v>1.6500000000000001E-2</v>
      </c>
      <c r="GA1393" s="116">
        <f t="shared" si="641"/>
        <v>1</v>
      </c>
      <c r="GB1393" s="116">
        <f t="shared" si="642"/>
        <v>21</v>
      </c>
      <c r="GC1393" s="116">
        <f t="shared" si="643"/>
        <v>6.6199999999999995E-2</v>
      </c>
      <c r="GD1393" s="116">
        <f t="shared" si="644"/>
        <v>1</v>
      </c>
      <c r="GE1393" s="116">
        <f t="shared" si="645"/>
        <v>45</v>
      </c>
    </row>
    <row r="1394" spans="164:187" ht="16.5" x14ac:dyDescent="0.2">
      <c r="FH1394" s="116">
        <v>1389</v>
      </c>
      <c r="FI1394" s="116">
        <f t="shared" si="630"/>
        <v>26</v>
      </c>
      <c r="FJ1394" s="116">
        <f t="shared" si="623"/>
        <v>18</v>
      </c>
      <c r="FK1394" s="116" t="str">
        <f t="shared" si="631"/>
        <v>雷震子专属武器-魂珠-3 8级</v>
      </c>
      <c r="FL1394" s="116">
        <f t="shared" si="632"/>
        <v>3</v>
      </c>
      <c r="FM1394" s="116">
        <f t="shared" si="633"/>
        <v>8</v>
      </c>
      <c r="FN1394" s="116" t="str">
        <f t="shared" si="624"/>
        <v>金币</v>
      </c>
      <c r="FO1394" s="116">
        <f t="shared" si="625"/>
        <v>10000</v>
      </c>
      <c r="FP1394" s="116" t="str">
        <f t="shared" si="626"/>
        <v>专属强化石1</v>
      </c>
      <c r="FQ1394" s="116">
        <f t="shared" si="627"/>
        <v>16</v>
      </c>
      <c r="FR1394" s="116" t="str">
        <f t="shared" si="628"/>
        <v>专属强化石2</v>
      </c>
      <c r="FS1394" s="116">
        <f t="shared" si="629"/>
        <v>8</v>
      </c>
      <c r="FT1394" s="116">
        <f t="shared" si="634"/>
        <v>0.03</v>
      </c>
      <c r="FU1394" s="116">
        <f t="shared" si="635"/>
        <v>1</v>
      </c>
      <c r="FV1394" s="116">
        <f t="shared" si="636"/>
        <v>55</v>
      </c>
      <c r="FW1394" s="116">
        <f t="shared" si="637"/>
        <v>0</v>
      </c>
      <c r="FX1394" s="116">
        <f t="shared" si="638"/>
        <v>1</v>
      </c>
      <c r="FY1394" s="116">
        <f t="shared" si="639"/>
        <v>13</v>
      </c>
      <c r="FZ1394" s="116">
        <f t="shared" si="640"/>
        <v>1.3599999999999999E-2</v>
      </c>
      <c r="GA1394" s="116">
        <f t="shared" si="641"/>
        <v>1</v>
      </c>
      <c r="GB1394" s="116">
        <f t="shared" si="642"/>
        <v>26</v>
      </c>
      <c r="GC1394" s="116">
        <f t="shared" si="643"/>
        <v>5.45E-2</v>
      </c>
      <c r="GD1394" s="116">
        <f t="shared" si="644"/>
        <v>1</v>
      </c>
      <c r="GE1394" s="116">
        <f t="shared" si="645"/>
        <v>55</v>
      </c>
    </row>
    <row r="1395" spans="164:187" ht="16.5" x14ac:dyDescent="0.2">
      <c r="FH1395" s="116">
        <v>1390</v>
      </c>
      <c r="FI1395" s="116">
        <f t="shared" si="630"/>
        <v>27</v>
      </c>
      <c r="FJ1395" s="116">
        <f t="shared" si="623"/>
        <v>18</v>
      </c>
      <c r="FK1395" s="116" t="str">
        <f t="shared" si="631"/>
        <v>雷震子专属武器-魂珠-3 9级</v>
      </c>
      <c r="FL1395" s="116">
        <f t="shared" si="632"/>
        <v>3</v>
      </c>
      <c r="FM1395" s="116">
        <f t="shared" si="633"/>
        <v>9</v>
      </c>
      <c r="FN1395" s="116" t="str">
        <f t="shared" si="624"/>
        <v>金币</v>
      </c>
      <c r="FO1395" s="116">
        <f t="shared" si="625"/>
        <v>11000</v>
      </c>
      <c r="FP1395" s="116" t="str">
        <f t="shared" si="626"/>
        <v>专属强化石1</v>
      </c>
      <c r="FQ1395" s="116">
        <f t="shared" si="627"/>
        <v>20</v>
      </c>
      <c r="FR1395" s="116" t="str">
        <f t="shared" si="628"/>
        <v>专属强化石2</v>
      </c>
      <c r="FS1395" s="116">
        <f t="shared" si="629"/>
        <v>10</v>
      </c>
      <c r="FT1395" s="116">
        <f t="shared" si="634"/>
        <v>0.02</v>
      </c>
      <c r="FU1395" s="116">
        <f t="shared" si="635"/>
        <v>1</v>
      </c>
      <c r="FV1395" s="116">
        <f t="shared" si="636"/>
        <v>71</v>
      </c>
      <c r="FW1395" s="116">
        <f t="shared" si="637"/>
        <v>0</v>
      </c>
      <c r="FX1395" s="116">
        <f t="shared" si="638"/>
        <v>1</v>
      </c>
      <c r="FY1395" s="116">
        <f t="shared" si="639"/>
        <v>17</v>
      </c>
      <c r="FZ1395" s="116">
        <f t="shared" si="640"/>
        <v>1.0500000000000001E-2</v>
      </c>
      <c r="GA1395" s="116">
        <f t="shared" si="641"/>
        <v>1</v>
      </c>
      <c r="GB1395" s="116">
        <f t="shared" si="642"/>
        <v>33</v>
      </c>
      <c r="GC1395" s="116">
        <f t="shared" si="643"/>
        <v>4.2099999999999999E-2</v>
      </c>
      <c r="GD1395" s="116">
        <f t="shared" si="644"/>
        <v>1</v>
      </c>
      <c r="GE1395" s="116">
        <f t="shared" si="645"/>
        <v>71</v>
      </c>
    </row>
    <row r="1396" spans="164:187" ht="16.5" x14ac:dyDescent="0.2">
      <c r="FH1396" s="116">
        <v>1391</v>
      </c>
      <c r="FI1396" s="116">
        <f t="shared" si="630"/>
        <v>0</v>
      </c>
      <c r="FJ1396" s="116">
        <f t="shared" si="623"/>
        <v>18</v>
      </c>
      <c r="FK1396" s="116" t="str">
        <f t="shared" si="631"/>
        <v>雷震子专属武器-魂珠-4 0级</v>
      </c>
      <c r="FL1396" s="116">
        <f t="shared" si="632"/>
        <v>4</v>
      </c>
      <c r="FM1396" s="116">
        <f t="shared" si="633"/>
        <v>0</v>
      </c>
      <c r="FN1396" s="116" t="str">
        <f t="shared" si="624"/>
        <v/>
      </c>
      <c r="FO1396" s="116" t="str">
        <f t="shared" si="625"/>
        <v/>
      </c>
      <c r="FP1396" s="116" t="str">
        <f t="shared" si="626"/>
        <v/>
      </c>
      <c r="FQ1396" s="116" t="str">
        <f t="shared" si="627"/>
        <v/>
      </c>
      <c r="FR1396" s="116" t="str">
        <f t="shared" si="628"/>
        <v/>
      </c>
      <c r="FS1396" s="116" t="str">
        <f t="shared" si="629"/>
        <v/>
      </c>
      <c r="FT1396" s="116" t="str">
        <f t="shared" si="634"/>
        <v/>
      </c>
      <c r="FU1396" s="116" t="str">
        <f t="shared" si="635"/>
        <v/>
      </c>
      <c r="FV1396" s="116" t="str">
        <f t="shared" si="636"/>
        <v/>
      </c>
      <c r="FW1396" s="116" t="str">
        <f t="shared" si="637"/>
        <v/>
      </c>
      <c r="FX1396" s="116" t="str">
        <f t="shared" si="638"/>
        <v/>
      </c>
      <c r="FY1396" s="116" t="str">
        <f t="shared" si="639"/>
        <v/>
      </c>
      <c r="FZ1396" s="116" t="str">
        <f t="shared" si="640"/>
        <v/>
      </c>
      <c r="GA1396" s="116" t="str">
        <f t="shared" si="641"/>
        <v/>
      </c>
      <c r="GB1396" s="116" t="str">
        <f t="shared" si="642"/>
        <v/>
      </c>
      <c r="GC1396" s="116" t="str">
        <f t="shared" si="643"/>
        <v/>
      </c>
      <c r="GD1396" s="116" t="str">
        <f t="shared" si="644"/>
        <v/>
      </c>
      <c r="GE1396" s="116" t="str">
        <f t="shared" si="645"/>
        <v/>
      </c>
    </row>
    <row r="1397" spans="164:187" ht="16.5" x14ac:dyDescent="0.2">
      <c r="FH1397" s="116">
        <v>1392</v>
      </c>
      <c r="FI1397" s="116">
        <f t="shared" si="630"/>
        <v>28</v>
      </c>
      <c r="FJ1397" s="116">
        <f t="shared" si="623"/>
        <v>18</v>
      </c>
      <c r="FK1397" s="116" t="str">
        <f t="shared" si="631"/>
        <v>雷震子专属武器-魂珠-4 1级</v>
      </c>
      <c r="FL1397" s="116">
        <f t="shared" si="632"/>
        <v>4</v>
      </c>
      <c r="FM1397" s="116">
        <f t="shared" si="633"/>
        <v>1</v>
      </c>
      <c r="FN1397" s="116" t="str">
        <f t="shared" si="624"/>
        <v>金币</v>
      </c>
      <c r="FO1397" s="116">
        <f t="shared" si="625"/>
        <v>4000</v>
      </c>
      <c r="FP1397" s="116" t="str">
        <f t="shared" si="626"/>
        <v>专属强化石2</v>
      </c>
      <c r="FQ1397" s="116">
        <f t="shared" si="627"/>
        <v>3</v>
      </c>
      <c r="FR1397" s="116" t="str">
        <f t="shared" si="628"/>
        <v>专属强化石3</v>
      </c>
      <c r="FS1397" s="116">
        <f t="shared" si="629"/>
        <v>1</v>
      </c>
      <c r="FT1397" s="116">
        <f t="shared" si="634"/>
        <v>0.19</v>
      </c>
      <c r="FU1397" s="116">
        <f t="shared" si="635"/>
        <v>1</v>
      </c>
      <c r="FV1397" s="116">
        <f t="shared" si="636"/>
        <v>8</v>
      </c>
      <c r="FW1397" s="116">
        <f t="shared" si="637"/>
        <v>0</v>
      </c>
      <c r="FX1397" s="116">
        <f t="shared" si="638"/>
        <v>1</v>
      </c>
      <c r="FY1397" s="116">
        <f t="shared" si="639"/>
        <v>2</v>
      </c>
      <c r="FZ1397" s="116">
        <f t="shared" si="640"/>
        <v>9.2600000000000002E-2</v>
      </c>
      <c r="GA1397" s="116">
        <f t="shared" si="641"/>
        <v>1</v>
      </c>
      <c r="GB1397" s="116">
        <f t="shared" si="642"/>
        <v>4</v>
      </c>
      <c r="GC1397" s="116">
        <f t="shared" si="643"/>
        <v>0.37019999999999997</v>
      </c>
      <c r="GD1397" s="116">
        <f t="shared" si="644"/>
        <v>1</v>
      </c>
      <c r="GE1397" s="116">
        <f t="shared" si="645"/>
        <v>8</v>
      </c>
    </row>
    <row r="1398" spans="164:187" ht="16.5" x14ac:dyDescent="0.2">
      <c r="FH1398" s="116">
        <v>1393</v>
      </c>
      <c r="FI1398" s="116">
        <f t="shared" si="630"/>
        <v>29</v>
      </c>
      <c r="FJ1398" s="116">
        <f t="shared" si="623"/>
        <v>18</v>
      </c>
      <c r="FK1398" s="116" t="str">
        <f t="shared" si="631"/>
        <v>雷震子专属武器-魂珠-4 2级</v>
      </c>
      <c r="FL1398" s="116">
        <f t="shared" si="632"/>
        <v>4</v>
      </c>
      <c r="FM1398" s="116">
        <f t="shared" si="633"/>
        <v>2</v>
      </c>
      <c r="FN1398" s="116" t="str">
        <f t="shared" si="624"/>
        <v>金币</v>
      </c>
      <c r="FO1398" s="116">
        <f t="shared" si="625"/>
        <v>5000</v>
      </c>
      <c r="FP1398" s="116" t="str">
        <f t="shared" si="626"/>
        <v>专属强化石2</v>
      </c>
      <c r="FQ1398" s="116">
        <f t="shared" si="627"/>
        <v>3</v>
      </c>
      <c r="FR1398" s="116" t="str">
        <f t="shared" si="628"/>
        <v>专属强化石3</v>
      </c>
      <c r="FS1398" s="116">
        <f t="shared" si="629"/>
        <v>1</v>
      </c>
      <c r="FT1398" s="116">
        <f t="shared" si="634"/>
        <v>0.09</v>
      </c>
      <c r="FU1398" s="116">
        <f t="shared" si="635"/>
        <v>1</v>
      </c>
      <c r="FV1398" s="116">
        <f t="shared" si="636"/>
        <v>16</v>
      </c>
      <c r="FW1398" s="116">
        <f t="shared" si="637"/>
        <v>0</v>
      </c>
      <c r="FX1398" s="116">
        <f t="shared" si="638"/>
        <v>1</v>
      </c>
      <c r="FY1398" s="116">
        <f t="shared" si="639"/>
        <v>4</v>
      </c>
      <c r="FZ1398" s="116">
        <f t="shared" si="640"/>
        <v>4.6300000000000001E-2</v>
      </c>
      <c r="GA1398" s="116">
        <f t="shared" si="641"/>
        <v>1</v>
      </c>
      <c r="GB1398" s="116">
        <f t="shared" si="642"/>
        <v>8</v>
      </c>
      <c r="GC1398" s="116">
        <f t="shared" si="643"/>
        <v>0.18509999999999999</v>
      </c>
      <c r="GD1398" s="116">
        <f t="shared" si="644"/>
        <v>1</v>
      </c>
      <c r="GE1398" s="116">
        <f t="shared" si="645"/>
        <v>16</v>
      </c>
    </row>
    <row r="1399" spans="164:187" ht="16.5" x14ac:dyDescent="0.2">
      <c r="FH1399" s="116">
        <v>1394</v>
      </c>
      <c r="FI1399" s="116">
        <f t="shared" si="630"/>
        <v>30</v>
      </c>
      <c r="FJ1399" s="116">
        <f t="shared" si="623"/>
        <v>18</v>
      </c>
      <c r="FK1399" s="116" t="str">
        <f t="shared" si="631"/>
        <v>雷震子专属武器-魂珠-4 3级</v>
      </c>
      <c r="FL1399" s="116">
        <f t="shared" si="632"/>
        <v>4</v>
      </c>
      <c r="FM1399" s="116">
        <f t="shared" si="633"/>
        <v>3</v>
      </c>
      <c r="FN1399" s="116" t="str">
        <f t="shared" si="624"/>
        <v>金币</v>
      </c>
      <c r="FO1399" s="116">
        <f t="shared" si="625"/>
        <v>6000</v>
      </c>
      <c r="FP1399" s="116" t="str">
        <f t="shared" si="626"/>
        <v>专属强化石2</v>
      </c>
      <c r="FQ1399" s="116">
        <f t="shared" si="627"/>
        <v>3</v>
      </c>
      <c r="FR1399" s="116" t="str">
        <f t="shared" si="628"/>
        <v>专属强化石3</v>
      </c>
      <c r="FS1399" s="116">
        <f t="shared" si="629"/>
        <v>1</v>
      </c>
      <c r="FT1399" s="116">
        <f t="shared" si="634"/>
        <v>0.06</v>
      </c>
      <c r="FU1399" s="116">
        <f t="shared" si="635"/>
        <v>1</v>
      </c>
      <c r="FV1399" s="116">
        <f t="shared" si="636"/>
        <v>24</v>
      </c>
      <c r="FW1399" s="116">
        <f t="shared" si="637"/>
        <v>0</v>
      </c>
      <c r="FX1399" s="116">
        <f t="shared" si="638"/>
        <v>1</v>
      </c>
      <c r="FY1399" s="116">
        <f t="shared" si="639"/>
        <v>6</v>
      </c>
      <c r="FZ1399" s="116">
        <f t="shared" si="640"/>
        <v>3.09E-2</v>
      </c>
      <c r="GA1399" s="116">
        <f t="shared" si="641"/>
        <v>1</v>
      </c>
      <c r="GB1399" s="116">
        <f t="shared" si="642"/>
        <v>11</v>
      </c>
      <c r="GC1399" s="116">
        <f t="shared" si="643"/>
        <v>0.1234</v>
      </c>
      <c r="GD1399" s="116">
        <f t="shared" si="644"/>
        <v>1</v>
      </c>
      <c r="GE1399" s="116">
        <f t="shared" si="645"/>
        <v>24</v>
      </c>
    </row>
    <row r="1400" spans="164:187" ht="16.5" x14ac:dyDescent="0.2">
      <c r="FH1400" s="116">
        <v>1395</v>
      </c>
      <c r="FI1400" s="116">
        <f t="shared" si="630"/>
        <v>31</v>
      </c>
      <c r="FJ1400" s="116">
        <f t="shared" si="623"/>
        <v>18</v>
      </c>
      <c r="FK1400" s="116" t="str">
        <f t="shared" si="631"/>
        <v>雷震子专属武器-魂珠-4 4级</v>
      </c>
      <c r="FL1400" s="116">
        <f t="shared" si="632"/>
        <v>4</v>
      </c>
      <c r="FM1400" s="116">
        <f t="shared" si="633"/>
        <v>4</v>
      </c>
      <c r="FN1400" s="116" t="str">
        <f t="shared" si="624"/>
        <v>金币</v>
      </c>
      <c r="FO1400" s="116">
        <f t="shared" si="625"/>
        <v>7000</v>
      </c>
      <c r="FP1400" s="116" t="str">
        <f t="shared" si="626"/>
        <v>专属强化石2</v>
      </c>
      <c r="FQ1400" s="116">
        <f t="shared" si="627"/>
        <v>6</v>
      </c>
      <c r="FR1400" s="116" t="str">
        <f t="shared" si="628"/>
        <v>专属强化石3</v>
      </c>
      <c r="FS1400" s="116">
        <f t="shared" si="629"/>
        <v>2</v>
      </c>
      <c r="FT1400" s="116">
        <f t="shared" si="634"/>
        <v>7.0000000000000007E-2</v>
      </c>
      <c r="FU1400" s="116">
        <f t="shared" si="635"/>
        <v>1</v>
      </c>
      <c r="FV1400" s="116">
        <f t="shared" si="636"/>
        <v>20</v>
      </c>
      <c r="FW1400" s="116">
        <f t="shared" si="637"/>
        <v>0</v>
      </c>
      <c r="FX1400" s="116">
        <f t="shared" si="638"/>
        <v>1</v>
      </c>
      <c r="FY1400" s="116">
        <f t="shared" si="639"/>
        <v>5</v>
      </c>
      <c r="FZ1400" s="116">
        <f t="shared" si="640"/>
        <v>3.6999999999999998E-2</v>
      </c>
      <c r="GA1400" s="116">
        <f t="shared" si="641"/>
        <v>1</v>
      </c>
      <c r="GB1400" s="116">
        <f t="shared" si="642"/>
        <v>9</v>
      </c>
      <c r="GC1400" s="116">
        <f t="shared" si="643"/>
        <v>0.14810000000000001</v>
      </c>
      <c r="GD1400" s="116">
        <f t="shared" si="644"/>
        <v>1</v>
      </c>
      <c r="GE1400" s="116">
        <f t="shared" si="645"/>
        <v>20</v>
      </c>
    </row>
    <row r="1401" spans="164:187" ht="16.5" x14ac:dyDescent="0.2">
      <c r="FH1401" s="116">
        <v>1396</v>
      </c>
      <c r="FI1401" s="116">
        <f t="shared" si="630"/>
        <v>32</v>
      </c>
      <c r="FJ1401" s="116">
        <f t="shared" si="623"/>
        <v>18</v>
      </c>
      <c r="FK1401" s="116" t="str">
        <f t="shared" si="631"/>
        <v>雷震子专属武器-魂珠-4 5级</v>
      </c>
      <c r="FL1401" s="116">
        <f t="shared" si="632"/>
        <v>4</v>
      </c>
      <c r="FM1401" s="116">
        <f t="shared" si="633"/>
        <v>5</v>
      </c>
      <c r="FN1401" s="116" t="str">
        <f t="shared" si="624"/>
        <v>金币</v>
      </c>
      <c r="FO1401" s="116">
        <f t="shared" si="625"/>
        <v>8000</v>
      </c>
      <c r="FP1401" s="116" t="str">
        <f t="shared" si="626"/>
        <v>专属强化石2</v>
      </c>
      <c r="FQ1401" s="116">
        <f t="shared" si="627"/>
        <v>6</v>
      </c>
      <c r="FR1401" s="116" t="str">
        <f t="shared" si="628"/>
        <v>专属强化石3</v>
      </c>
      <c r="FS1401" s="116">
        <f t="shared" si="629"/>
        <v>2</v>
      </c>
      <c r="FT1401" s="116">
        <f t="shared" si="634"/>
        <v>0.05</v>
      </c>
      <c r="FU1401" s="116">
        <f t="shared" si="635"/>
        <v>1</v>
      </c>
      <c r="FV1401" s="116">
        <f t="shared" si="636"/>
        <v>32</v>
      </c>
      <c r="FW1401" s="116">
        <f t="shared" si="637"/>
        <v>0</v>
      </c>
      <c r="FX1401" s="116">
        <f t="shared" si="638"/>
        <v>1</v>
      </c>
      <c r="FY1401" s="116">
        <f t="shared" si="639"/>
        <v>8</v>
      </c>
      <c r="FZ1401" s="116">
        <f t="shared" si="640"/>
        <v>2.3099999999999999E-2</v>
      </c>
      <c r="GA1401" s="116">
        <f t="shared" si="641"/>
        <v>1</v>
      </c>
      <c r="GB1401" s="116">
        <f t="shared" si="642"/>
        <v>15</v>
      </c>
      <c r="GC1401" s="116">
        <f t="shared" si="643"/>
        <v>9.2600000000000002E-2</v>
      </c>
      <c r="GD1401" s="116">
        <f t="shared" si="644"/>
        <v>1</v>
      </c>
      <c r="GE1401" s="116">
        <f t="shared" si="645"/>
        <v>32</v>
      </c>
    </row>
    <row r="1402" spans="164:187" ht="16.5" x14ac:dyDescent="0.2">
      <c r="FH1402" s="116">
        <v>1397</v>
      </c>
      <c r="FI1402" s="116">
        <f t="shared" si="630"/>
        <v>33</v>
      </c>
      <c r="FJ1402" s="116">
        <f t="shared" si="623"/>
        <v>18</v>
      </c>
      <c r="FK1402" s="116" t="str">
        <f t="shared" si="631"/>
        <v>雷震子专属武器-魂珠-4 6级</v>
      </c>
      <c r="FL1402" s="116">
        <f t="shared" si="632"/>
        <v>4</v>
      </c>
      <c r="FM1402" s="116">
        <f t="shared" si="633"/>
        <v>6</v>
      </c>
      <c r="FN1402" s="116" t="str">
        <f t="shared" si="624"/>
        <v>金币</v>
      </c>
      <c r="FO1402" s="116">
        <f t="shared" si="625"/>
        <v>9000</v>
      </c>
      <c r="FP1402" s="116" t="str">
        <f t="shared" si="626"/>
        <v>专属强化石2</v>
      </c>
      <c r="FQ1402" s="116">
        <f t="shared" si="627"/>
        <v>6</v>
      </c>
      <c r="FR1402" s="116" t="str">
        <f t="shared" si="628"/>
        <v>专属强化石3</v>
      </c>
      <c r="FS1402" s="116">
        <f t="shared" si="629"/>
        <v>2</v>
      </c>
      <c r="FT1402" s="116">
        <f t="shared" si="634"/>
        <v>0.03</v>
      </c>
      <c r="FU1402" s="116">
        <f t="shared" si="635"/>
        <v>1</v>
      </c>
      <c r="FV1402" s="116">
        <f t="shared" si="636"/>
        <v>53</v>
      </c>
      <c r="FW1402" s="116">
        <f t="shared" si="637"/>
        <v>0</v>
      </c>
      <c r="FX1402" s="116">
        <f t="shared" si="638"/>
        <v>1</v>
      </c>
      <c r="FY1402" s="116">
        <f t="shared" si="639"/>
        <v>12</v>
      </c>
      <c r="FZ1402" s="116">
        <f t="shared" si="640"/>
        <v>1.4200000000000001E-2</v>
      </c>
      <c r="GA1402" s="116">
        <f t="shared" si="641"/>
        <v>1</v>
      </c>
      <c r="GB1402" s="116">
        <f t="shared" si="642"/>
        <v>25</v>
      </c>
      <c r="GC1402" s="116">
        <f t="shared" si="643"/>
        <v>5.7000000000000002E-2</v>
      </c>
      <c r="GD1402" s="116">
        <f t="shared" si="644"/>
        <v>1</v>
      </c>
      <c r="GE1402" s="116">
        <f t="shared" si="645"/>
        <v>53</v>
      </c>
    </row>
    <row r="1403" spans="164:187" ht="16.5" x14ac:dyDescent="0.2">
      <c r="FH1403" s="116">
        <v>1398</v>
      </c>
      <c r="FI1403" s="116">
        <f t="shared" si="630"/>
        <v>34</v>
      </c>
      <c r="FJ1403" s="116">
        <f t="shared" si="623"/>
        <v>18</v>
      </c>
      <c r="FK1403" s="116" t="str">
        <f t="shared" si="631"/>
        <v>雷震子专属武器-魂珠-4 7级</v>
      </c>
      <c r="FL1403" s="116">
        <f t="shared" si="632"/>
        <v>4</v>
      </c>
      <c r="FM1403" s="116">
        <f t="shared" si="633"/>
        <v>7</v>
      </c>
      <c r="FN1403" s="116" t="str">
        <f t="shared" si="624"/>
        <v>金币</v>
      </c>
      <c r="FO1403" s="116">
        <f t="shared" si="625"/>
        <v>10000</v>
      </c>
      <c r="FP1403" s="116" t="str">
        <f t="shared" si="626"/>
        <v>专属强化石2</v>
      </c>
      <c r="FQ1403" s="116">
        <f t="shared" si="627"/>
        <v>10</v>
      </c>
      <c r="FR1403" s="116" t="str">
        <f t="shared" si="628"/>
        <v>专属强化石3</v>
      </c>
      <c r="FS1403" s="116">
        <f t="shared" si="629"/>
        <v>3</v>
      </c>
      <c r="FT1403" s="116">
        <f t="shared" si="634"/>
        <v>0.03</v>
      </c>
      <c r="FU1403" s="116">
        <f t="shared" si="635"/>
        <v>1</v>
      </c>
      <c r="FV1403" s="116">
        <f t="shared" si="636"/>
        <v>57</v>
      </c>
      <c r="FW1403" s="116">
        <f t="shared" si="637"/>
        <v>0</v>
      </c>
      <c r="FX1403" s="116">
        <f t="shared" si="638"/>
        <v>1</v>
      </c>
      <c r="FY1403" s="116">
        <f t="shared" si="639"/>
        <v>13</v>
      </c>
      <c r="FZ1403" s="116">
        <f t="shared" si="640"/>
        <v>1.32E-2</v>
      </c>
      <c r="GA1403" s="116">
        <f t="shared" si="641"/>
        <v>1</v>
      </c>
      <c r="GB1403" s="116">
        <f t="shared" si="642"/>
        <v>26</v>
      </c>
      <c r="GC1403" s="116">
        <f t="shared" si="643"/>
        <v>5.2900000000000003E-2</v>
      </c>
      <c r="GD1403" s="116">
        <f t="shared" si="644"/>
        <v>1</v>
      </c>
      <c r="GE1403" s="116">
        <f t="shared" si="645"/>
        <v>57</v>
      </c>
    </row>
    <row r="1404" spans="164:187" ht="16.5" x14ac:dyDescent="0.2">
      <c r="FH1404" s="116">
        <v>1399</v>
      </c>
      <c r="FI1404" s="116">
        <f t="shared" si="630"/>
        <v>35</v>
      </c>
      <c r="FJ1404" s="116">
        <f t="shared" si="623"/>
        <v>18</v>
      </c>
      <c r="FK1404" s="116" t="str">
        <f t="shared" si="631"/>
        <v>雷震子专属武器-魂珠-4 8级</v>
      </c>
      <c r="FL1404" s="116">
        <f t="shared" si="632"/>
        <v>4</v>
      </c>
      <c r="FM1404" s="116">
        <f t="shared" si="633"/>
        <v>8</v>
      </c>
      <c r="FN1404" s="116" t="str">
        <f t="shared" si="624"/>
        <v>金币</v>
      </c>
      <c r="FO1404" s="116">
        <f t="shared" si="625"/>
        <v>11000</v>
      </c>
      <c r="FP1404" s="116" t="str">
        <f t="shared" si="626"/>
        <v>专属强化石2</v>
      </c>
      <c r="FQ1404" s="116">
        <f t="shared" si="627"/>
        <v>13</v>
      </c>
      <c r="FR1404" s="116" t="str">
        <f t="shared" si="628"/>
        <v>专属强化石3</v>
      </c>
      <c r="FS1404" s="116">
        <f t="shared" si="629"/>
        <v>4</v>
      </c>
      <c r="FT1404" s="116">
        <f t="shared" si="634"/>
        <v>0.02</v>
      </c>
      <c r="FU1404" s="116">
        <f t="shared" si="635"/>
        <v>1</v>
      </c>
      <c r="FV1404" s="116">
        <f t="shared" si="636"/>
        <v>69</v>
      </c>
      <c r="FW1404" s="116">
        <f t="shared" si="637"/>
        <v>0</v>
      </c>
      <c r="FX1404" s="116">
        <f t="shared" si="638"/>
        <v>1</v>
      </c>
      <c r="FY1404" s="116">
        <f t="shared" si="639"/>
        <v>16</v>
      </c>
      <c r="FZ1404" s="116">
        <f t="shared" si="640"/>
        <v>1.09E-2</v>
      </c>
      <c r="GA1404" s="116">
        <f t="shared" si="641"/>
        <v>1</v>
      </c>
      <c r="GB1404" s="116">
        <f t="shared" si="642"/>
        <v>32</v>
      </c>
      <c r="GC1404" s="116">
        <f t="shared" si="643"/>
        <v>4.36E-2</v>
      </c>
      <c r="GD1404" s="116">
        <f t="shared" si="644"/>
        <v>1</v>
      </c>
      <c r="GE1404" s="116">
        <f t="shared" si="645"/>
        <v>69</v>
      </c>
    </row>
    <row r="1405" spans="164:187" ht="16.5" x14ac:dyDescent="0.2">
      <c r="FH1405" s="116">
        <v>1400</v>
      </c>
      <c r="FI1405" s="116">
        <f t="shared" si="630"/>
        <v>36</v>
      </c>
      <c r="FJ1405" s="116">
        <f t="shared" si="623"/>
        <v>18</v>
      </c>
      <c r="FK1405" s="116" t="str">
        <f t="shared" si="631"/>
        <v>雷震子专属武器-魂珠-4 9级</v>
      </c>
      <c r="FL1405" s="116">
        <f t="shared" si="632"/>
        <v>4</v>
      </c>
      <c r="FM1405" s="116">
        <f t="shared" si="633"/>
        <v>9</v>
      </c>
      <c r="FN1405" s="116" t="str">
        <f t="shared" si="624"/>
        <v>金币</v>
      </c>
      <c r="FO1405" s="116">
        <f t="shared" si="625"/>
        <v>12000</v>
      </c>
      <c r="FP1405" s="116" t="str">
        <f t="shared" si="626"/>
        <v>专属强化石2</v>
      </c>
      <c r="FQ1405" s="116">
        <f t="shared" si="627"/>
        <v>19</v>
      </c>
      <c r="FR1405" s="116" t="str">
        <f t="shared" si="628"/>
        <v>专属强化石3</v>
      </c>
      <c r="FS1405" s="116">
        <f t="shared" si="629"/>
        <v>6</v>
      </c>
      <c r="FT1405" s="116">
        <f t="shared" si="634"/>
        <v>0.02</v>
      </c>
      <c r="FU1405" s="116">
        <f t="shared" si="635"/>
        <v>1</v>
      </c>
      <c r="FV1405" s="116">
        <f t="shared" si="636"/>
        <v>74</v>
      </c>
      <c r="FW1405" s="116">
        <f t="shared" si="637"/>
        <v>0</v>
      </c>
      <c r="FX1405" s="116">
        <f t="shared" si="638"/>
        <v>1</v>
      </c>
      <c r="FY1405" s="116">
        <f t="shared" si="639"/>
        <v>17</v>
      </c>
      <c r="FZ1405" s="116">
        <f t="shared" si="640"/>
        <v>1.01E-2</v>
      </c>
      <c r="GA1405" s="116">
        <f t="shared" si="641"/>
        <v>1</v>
      </c>
      <c r="GB1405" s="116">
        <f t="shared" si="642"/>
        <v>35</v>
      </c>
      <c r="GC1405" s="116">
        <f t="shared" si="643"/>
        <v>4.0399999999999998E-2</v>
      </c>
      <c r="GD1405" s="116">
        <f t="shared" si="644"/>
        <v>1</v>
      </c>
      <c r="GE1405" s="116">
        <f t="shared" si="645"/>
        <v>74</v>
      </c>
    </row>
    <row r="1406" spans="164:187" ht="16.5" x14ac:dyDescent="0.2">
      <c r="FH1406" s="116">
        <v>1401</v>
      </c>
      <c r="FI1406" s="116">
        <f t="shared" si="630"/>
        <v>0</v>
      </c>
      <c r="FJ1406" s="116">
        <f t="shared" si="623"/>
        <v>18</v>
      </c>
      <c r="FK1406" s="116" t="str">
        <f t="shared" si="631"/>
        <v>雷震子专属武器-魂珠-5 0级</v>
      </c>
      <c r="FL1406" s="116">
        <f t="shared" si="632"/>
        <v>5</v>
      </c>
      <c r="FM1406" s="116">
        <f t="shared" si="633"/>
        <v>0</v>
      </c>
      <c r="FN1406" s="116" t="str">
        <f t="shared" si="624"/>
        <v/>
      </c>
      <c r="FO1406" s="116" t="str">
        <f t="shared" si="625"/>
        <v/>
      </c>
      <c r="FP1406" s="116" t="str">
        <f t="shared" si="626"/>
        <v/>
      </c>
      <c r="FQ1406" s="116" t="str">
        <f t="shared" si="627"/>
        <v/>
      </c>
      <c r="FR1406" s="116" t="str">
        <f t="shared" si="628"/>
        <v/>
      </c>
      <c r="FS1406" s="116" t="str">
        <f t="shared" si="629"/>
        <v/>
      </c>
      <c r="FT1406" s="116" t="str">
        <f t="shared" si="634"/>
        <v/>
      </c>
      <c r="FU1406" s="116" t="str">
        <f t="shared" si="635"/>
        <v/>
      </c>
      <c r="FV1406" s="116" t="str">
        <f t="shared" si="636"/>
        <v/>
      </c>
      <c r="FW1406" s="116" t="str">
        <f t="shared" si="637"/>
        <v/>
      </c>
      <c r="FX1406" s="116" t="str">
        <f t="shared" si="638"/>
        <v/>
      </c>
      <c r="FY1406" s="116" t="str">
        <f t="shared" si="639"/>
        <v/>
      </c>
      <c r="FZ1406" s="116" t="str">
        <f t="shared" si="640"/>
        <v/>
      </c>
      <c r="GA1406" s="116" t="str">
        <f t="shared" si="641"/>
        <v/>
      </c>
      <c r="GB1406" s="116" t="str">
        <f t="shared" si="642"/>
        <v/>
      </c>
      <c r="GC1406" s="116" t="str">
        <f t="shared" si="643"/>
        <v/>
      </c>
      <c r="GD1406" s="116" t="str">
        <f t="shared" si="644"/>
        <v/>
      </c>
      <c r="GE1406" s="116" t="str">
        <f t="shared" si="645"/>
        <v/>
      </c>
    </row>
    <row r="1407" spans="164:187" ht="16.5" x14ac:dyDescent="0.2">
      <c r="FH1407" s="116">
        <v>1402</v>
      </c>
      <c r="FI1407" s="116">
        <f t="shared" si="630"/>
        <v>37</v>
      </c>
      <c r="FJ1407" s="116">
        <f t="shared" si="623"/>
        <v>18</v>
      </c>
      <c r="FK1407" s="116" t="str">
        <f t="shared" si="631"/>
        <v>雷震子专属武器-魂珠-5 1级</v>
      </c>
      <c r="FL1407" s="116">
        <f t="shared" si="632"/>
        <v>5</v>
      </c>
      <c r="FM1407" s="116">
        <f t="shared" si="633"/>
        <v>1</v>
      </c>
      <c r="FN1407" s="116" t="str">
        <f t="shared" si="624"/>
        <v>金币</v>
      </c>
      <c r="FO1407" s="116">
        <f t="shared" si="625"/>
        <v>5000</v>
      </c>
      <c r="FP1407" s="116" t="str">
        <f t="shared" si="626"/>
        <v>专属强化石2</v>
      </c>
      <c r="FQ1407" s="116">
        <f t="shared" si="627"/>
        <v>4</v>
      </c>
      <c r="FR1407" s="116" t="str">
        <f t="shared" si="628"/>
        <v>专属强化石3</v>
      </c>
      <c r="FS1407" s="116">
        <f t="shared" si="629"/>
        <v>2</v>
      </c>
      <c r="FT1407" s="116">
        <f t="shared" si="634"/>
        <v>0.19</v>
      </c>
      <c r="FU1407" s="116">
        <f t="shared" si="635"/>
        <v>1</v>
      </c>
      <c r="FV1407" s="116">
        <f t="shared" si="636"/>
        <v>8</v>
      </c>
      <c r="FW1407" s="116">
        <f t="shared" si="637"/>
        <v>0</v>
      </c>
      <c r="FX1407" s="116">
        <f t="shared" si="638"/>
        <v>1</v>
      </c>
      <c r="FY1407" s="116">
        <f t="shared" si="639"/>
        <v>2</v>
      </c>
      <c r="FZ1407" s="116">
        <f t="shared" si="640"/>
        <v>9.2600000000000002E-2</v>
      </c>
      <c r="GA1407" s="116">
        <f t="shared" si="641"/>
        <v>1</v>
      </c>
      <c r="GB1407" s="116">
        <f t="shared" si="642"/>
        <v>4</v>
      </c>
      <c r="GC1407" s="116">
        <f t="shared" si="643"/>
        <v>0.37019999999999997</v>
      </c>
      <c r="GD1407" s="116">
        <f t="shared" si="644"/>
        <v>1</v>
      </c>
      <c r="GE1407" s="116">
        <f t="shared" si="645"/>
        <v>8</v>
      </c>
    </row>
    <row r="1408" spans="164:187" ht="16.5" x14ac:dyDescent="0.2">
      <c r="FH1408" s="116">
        <v>1403</v>
      </c>
      <c r="FI1408" s="116">
        <f t="shared" si="630"/>
        <v>38</v>
      </c>
      <c r="FJ1408" s="116">
        <f t="shared" si="623"/>
        <v>18</v>
      </c>
      <c r="FK1408" s="116" t="str">
        <f t="shared" si="631"/>
        <v>雷震子专属武器-魂珠-5 2级</v>
      </c>
      <c r="FL1408" s="116">
        <f t="shared" si="632"/>
        <v>5</v>
      </c>
      <c r="FM1408" s="116">
        <f t="shared" si="633"/>
        <v>2</v>
      </c>
      <c r="FN1408" s="116" t="str">
        <f t="shared" si="624"/>
        <v>金币</v>
      </c>
      <c r="FO1408" s="116">
        <f t="shared" si="625"/>
        <v>6000</v>
      </c>
      <c r="FP1408" s="116" t="str">
        <f t="shared" si="626"/>
        <v>专属强化石2</v>
      </c>
      <c r="FQ1408" s="116">
        <f t="shared" si="627"/>
        <v>4</v>
      </c>
      <c r="FR1408" s="116" t="str">
        <f t="shared" si="628"/>
        <v>专属强化石3</v>
      </c>
      <c r="FS1408" s="116">
        <f t="shared" si="629"/>
        <v>2</v>
      </c>
      <c r="FT1408" s="116">
        <f t="shared" si="634"/>
        <v>0.09</v>
      </c>
      <c r="FU1408" s="116">
        <f t="shared" si="635"/>
        <v>1</v>
      </c>
      <c r="FV1408" s="116">
        <f t="shared" si="636"/>
        <v>16</v>
      </c>
      <c r="FW1408" s="116">
        <f t="shared" si="637"/>
        <v>0</v>
      </c>
      <c r="FX1408" s="116">
        <f t="shared" si="638"/>
        <v>1</v>
      </c>
      <c r="FY1408" s="116">
        <f t="shared" si="639"/>
        <v>4</v>
      </c>
      <c r="FZ1408" s="116">
        <f t="shared" si="640"/>
        <v>4.6300000000000001E-2</v>
      </c>
      <c r="GA1408" s="116">
        <f t="shared" si="641"/>
        <v>1</v>
      </c>
      <c r="GB1408" s="116">
        <f t="shared" si="642"/>
        <v>8</v>
      </c>
      <c r="GC1408" s="116">
        <f t="shared" si="643"/>
        <v>0.18509999999999999</v>
      </c>
      <c r="GD1408" s="116">
        <f t="shared" si="644"/>
        <v>1</v>
      </c>
      <c r="GE1408" s="116">
        <f t="shared" si="645"/>
        <v>16</v>
      </c>
    </row>
    <row r="1409" spans="164:187" ht="16.5" x14ac:dyDescent="0.2">
      <c r="FH1409" s="116">
        <v>1404</v>
      </c>
      <c r="FI1409" s="116">
        <f t="shared" si="630"/>
        <v>39</v>
      </c>
      <c r="FJ1409" s="116">
        <f t="shared" si="623"/>
        <v>18</v>
      </c>
      <c r="FK1409" s="116" t="str">
        <f t="shared" si="631"/>
        <v>雷震子专属武器-魂珠-5 3级</v>
      </c>
      <c r="FL1409" s="116">
        <f t="shared" si="632"/>
        <v>5</v>
      </c>
      <c r="FM1409" s="116">
        <f t="shared" si="633"/>
        <v>3</v>
      </c>
      <c r="FN1409" s="116" t="str">
        <f t="shared" si="624"/>
        <v>金币</v>
      </c>
      <c r="FO1409" s="116">
        <f t="shared" si="625"/>
        <v>7000</v>
      </c>
      <c r="FP1409" s="116" t="str">
        <f t="shared" si="626"/>
        <v>专属强化石2</v>
      </c>
      <c r="FQ1409" s="116">
        <f t="shared" si="627"/>
        <v>4</v>
      </c>
      <c r="FR1409" s="116" t="str">
        <f t="shared" si="628"/>
        <v>专属强化石3</v>
      </c>
      <c r="FS1409" s="116">
        <f t="shared" si="629"/>
        <v>2</v>
      </c>
      <c r="FT1409" s="116">
        <f t="shared" si="634"/>
        <v>0.06</v>
      </c>
      <c r="FU1409" s="116">
        <f t="shared" si="635"/>
        <v>1</v>
      </c>
      <c r="FV1409" s="116">
        <f t="shared" si="636"/>
        <v>24</v>
      </c>
      <c r="FW1409" s="116">
        <f t="shared" si="637"/>
        <v>0</v>
      </c>
      <c r="FX1409" s="116">
        <f t="shared" si="638"/>
        <v>1</v>
      </c>
      <c r="FY1409" s="116">
        <f t="shared" si="639"/>
        <v>6</v>
      </c>
      <c r="FZ1409" s="116">
        <f t="shared" si="640"/>
        <v>3.09E-2</v>
      </c>
      <c r="GA1409" s="116">
        <f t="shared" si="641"/>
        <v>1</v>
      </c>
      <c r="GB1409" s="116">
        <f t="shared" si="642"/>
        <v>11</v>
      </c>
      <c r="GC1409" s="116">
        <f t="shared" si="643"/>
        <v>0.1234</v>
      </c>
      <c r="GD1409" s="116">
        <f t="shared" si="644"/>
        <v>1</v>
      </c>
      <c r="GE1409" s="116">
        <f t="shared" si="645"/>
        <v>24</v>
      </c>
    </row>
    <row r="1410" spans="164:187" ht="16.5" x14ac:dyDescent="0.2">
      <c r="FH1410" s="116">
        <v>1405</v>
      </c>
      <c r="FI1410" s="116">
        <f t="shared" si="630"/>
        <v>40</v>
      </c>
      <c r="FJ1410" s="116">
        <f t="shared" si="623"/>
        <v>18</v>
      </c>
      <c r="FK1410" s="116" t="str">
        <f t="shared" si="631"/>
        <v>雷震子专属武器-魂珠-5 4级</v>
      </c>
      <c r="FL1410" s="116">
        <f t="shared" si="632"/>
        <v>5</v>
      </c>
      <c r="FM1410" s="116">
        <f t="shared" si="633"/>
        <v>4</v>
      </c>
      <c r="FN1410" s="116" t="str">
        <f t="shared" si="624"/>
        <v>金币</v>
      </c>
      <c r="FO1410" s="116">
        <f t="shared" si="625"/>
        <v>8000</v>
      </c>
      <c r="FP1410" s="116" t="str">
        <f t="shared" si="626"/>
        <v>专属强化石2</v>
      </c>
      <c r="FQ1410" s="116">
        <f t="shared" si="627"/>
        <v>6</v>
      </c>
      <c r="FR1410" s="116" t="str">
        <f t="shared" si="628"/>
        <v>专属强化石3</v>
      </c>
      <c r="FS1410" s="116">
        <f t="shared" si="629"/>
        <v>3</v>
      </c>
      <c r="FT1410" s="116">
        <f t="shared" si="634"/>
        <v>0.06</v>
      </c>
      <c r="FU1410" s="116">
        <f t="shared" si="635"/>
        <v>1</v>
      </c>
      <c r="FV1410" s="116">
        <f t="shared" si="636"/>
        <v>27</v>
      </c>
      <c r="FW1410" s="116">
        <f t="shared" si="637"/>
        <v>0</v>
      </c>
      <c r="FX1410" s="116">
        <f t="shared" si="638"/>
        <v>1</v>
      </c>
      <c r="FY1410" s="116">
        <f t="shared" si="639"/>
        <v>6</v>
      </c>
      <c r="FZ1410" s="116">
        <f t="shared" si="640"/>
        <v>2.7799999999999998E-2</v>
      </c>
      <c r="GA1410" s="116">
        <f t="shared" si="641"/>
        <v>1</v>
      </c>
      <c r="GB1410" s="116">
        <f t="shared" si="642"/>
        <v>13</v>
      </c>
      <c r="GC1410" s="116">
        <f t="shared" si="643"/>
        <v>0.1111</v>
      </c>
      <c r="GD1410" s="116">
        <f t="shared" si="644"/>
        <v>1</v>
      </c>
      <c r="GE1410" s="116">
        <f t="shared" si="645"/>
        <v>27</v>
      </c>
    </row>
    <row r="1411" spans="164:187" ht="16.5" x14ac:dyDescent="0.2">
      <c r="FH1411" s="116">
        <v>1406</v>
      </c>
      <c r="FI1411" s="116">
        <f t="shared" si="630"/>
        <v>41</v>
      </c>
      <c r="FJ1411" s="116">
        <f t="shared" si="623"/>
        <v>18</v>
      </c>
      <c r="FK1411" s="116" t="str">
        <f t="shared" si="631"/>
        <v>雷震子专属武器-魂珠-5 5级</v>
      </c>
      <c r="FL1411" s="116">
        <f t="shared" si="632"/>
        <v>5</v>
      </c>
      <c r="FM1411" s="116">
        <f t="shared" si="633"/>
        <v>5</v>
      </c>
      <c r="FN1411" s="116" t="str">
        <f t="shared" si="624"/>
        <v>金币</v>
      </c>
      <c r="FO1411" s="116">
        <f t="shared" si="625"/>
        <v>9000</v>
      </c>
      <c r="FP1411" s="116" t="str">
        <f t="shared" si="626"/>
        <v>专属强化石2</v>
      </c>
      <c r="FQ1411" s="116">
        <f t="shared" si="627"/>
        <v>6</v>
      </c>
      <c r="FR1411" s="116" t="str">
        <f t="shared" si="628"/>
        <v>专属强化石3</v>
      </c>
      <c r="FS1411" s="116">
        <f t="shared" si="629"/>
        <v>3</v>
      </c>
      <c r="FT1411" s="116">
        <f t="shared" si="634"/>
        <v>0.03</v>
      </c>
      <c r="FU1411" s="116">
        <f t="shared" si="635"/>
        <v>1</v>
      </c>
      <c r="FV1411" s="116">
        <f t="shared" si="636"/>
        <v>43</v>
      </c>
      <c r="FW1411" s="116">
        <f t="shared" si="637"/>
        <v>0</v>
      </c>
      <c r="FX1411" s="116">
        <f t="shared" si="638"/>
        <v>1</v>
      </c>
      <c r="FY1411" s="116">
        <f t="shared" si="639"/>
        <v>10</v>
      </c>
      <c r="FZ1411" s="116">
        <f t="shared" si="640"/>
        <v>1.7399999999999999E-2</v>
      </c>
      <c r="GA1411" s="116">
        <f t="shared" si="641"/>
        <v>1</v>
      </c>
      <c r="GB1411" s="116">
        <f t="shared" si="642"/>
        <v>20</v>
      </c>
      <c r="GC1411" s="116">
        <f t="shared" si="643"/>
        <v>6.9400000000000003E-2</v>
      </c>
      <c r="GD1411" s="116">
        <f t="shared" si="644"/>
        <v>1</v>
      </c>
      <c r="GE1411" s="116">
        <f t="shared" si="645"/>
        <v>43</v>
      </c>
    </row>
    <row r="1412" spans="164:187" ht="16.5" x14ac:dyDescent="0.2">
      <c r="FH1412" s="116">
        <v>1407</v>
      </c>
      <c r="FI1412" s="116">
        <f t="shared" si="630"/>
        <v>42</v>
      </c>
      <c r="FJ1412" s="116">
        <f t="shared" si="623"/>
        <v>18</v>
      </c>
      <c r="FK1412" s="116" t="str">
        <f t="shared" si="631"/>
        <v>雷震子专属武器-魂珠-5 6级</v>
      </c>
      <c r="FL1412" s="116">
        <f t="shared" si="632"/>
        <v>5</v>
      </c>
      <c r="FM1412" s="116">
        <f t="shared" si="633"/>
        <v>6</v>
      </c>
      <c r="FN1412" s="116" t="str">
        <f t="shared" si="624"/>
        <v>金币</v>
      </c>
      <c r="FO1412" s="116">
        <f t="shared" si="625"/>
        <v>10000</v>
      </c>
      <c r="FP1412" s="116" t="str">
        <f t="shared" si="626"/>
        <v>专属强化石2</v>
      </c>
      <c r="FQ1412" s="116">
        <f t="shared" si="627"/>
        <v>9</v>
      </c>
      <c r="FR1412" s="116" t="str">
        <f t="shared" si="628"/>
        <v>专属强化石3</v>
      </c>
      <c r="FS1412" s="116">
        <f t="shared" si="629"/>
        <v>5</v>
      </c>
      <c r="FT1412" s="116">
        <f t="shared" si="634"/>
        <v>0.04</v>
      </c>
      <c r="FU1412" s="116">
        <f t="shared" si="635"/>
        <v>1</v>
      </c>
      <c r="FV1412" s="116">
        <f t="shared" si="636"/>
        <v>42</v>
      </c>
      <c r="FW1412" s="116">
        <f t="shared" si="637"/>
        <v>0</v>
      </c>
      <c r="FX1412" s="116">
        <f t="shared" si="638"/>
        <v>1</v>
      </c>
      <c r="FY1412" s="116">
        <f t="shared" si="639"/>
        <v>10</v>
      </c>
      <c r="FZ1412" s="116">
        <f t="shared" si="640"/>
        <v>1.78E-2</v>
      </c>
      <c r="GA1412" s="116">
        <f t="shared" si="641"/>
        <v>1</v>
      </c>
      <c r="GB1412" s="116">
        <f t="shared" si="642"/>
        <v>20</v>
      </c>
      <c r="GC1412" s="116">
        <f t="shared" si="643"/>
        <v>7.1199999999999999E-2</v>
      </c>
      <c r="GD1412" s="116">
        <f t="shared" si="644"/>
        <v>1</v>
      </c>
      <c r="GE1412" s="116">
        <f t="shared" si="645"/>
        <v>42</v>
      </c>
    </row>
    <row r="1413" spans="164:187" ht="16.5" x14ac:dyDescent="0.2">
      <c r="FH1413" s="116">
        <v>1408</v>
      </c>
      <c r="FI1413" s="116">
        <f t="shared" si="630"/>
        <v>43</v>
      </c>
      <c r="FJ1413" s="116">
        <f t="shared" si="623"/>
        <v>18</v>
      </c>
      <c r="FK1413" s="116" t="str">
        <f t="shared" si="631"/>
        <v>雷震子专属武器-魂珠-5 7级</v>
      </c>
      <c r="FL1413" s="116">
        <f t="shared" si="632"/>
        <v>5</v>
      </c>
      <c r="FM1413" s="116">
        <f t="shared" si="633"/>
        <v>7</v>
      </c>
      <c r="FN1413" s="116" t="str">
        <f t="shared" si="624"/>
        <v>金币</v>
      </c>
      <c r="FO1413" s="116">
        <f t="shared" si="625"/>
        <v>11000</v>
      </c>
      <c r="FP1413" s="116" t="str">
        <f t="shared" si="626"/>
        <v>专属强化石2</v>
      </c>
      <c r="FQ1413" s="116">
        <f t="shared" si="627"/>
        <v>9</v>
      </c>
      <c r="FR1413" s="116" t="str">
        <f t="shared" si="628"/>
        <v>专属强化石3</v>
      </c>
      <c r="FS1413" s="116">
        <f t="shared" si="629"/>
        <v>5</v>
      </c>
      <c r="FT1413" s="116">
        <f t="shared" si="634"/>
        <v>0.02</v>
      </c>
      <c r="FU1413" s="116">
        <f t="shared" si="635"/>
        <v>1</v>
      </c>
      <c r="FV1413" s="116">
        <f t="shared" si="636"/>
        <v>68</v>
      </c>
      <c r="FW1413" s="116">
        <f t="shared" si="637"/>
        <v>0</v>
      </c>
      <c r="FX1413" s="116">
        <f t="shared" si="638"/>
        <v>1</v>
      </c>
      <c r="FY1413" s="116">
        <f t="shared" si="639"/>
        <v>16</v>
      </c>
      <c r="FZ1413" s="116">
        <f t="shared" si="640"/>
        <v>1.0999999999999999E-2</v>
      </c>
      <c r="GA1413" s="116">
        <f t="shared" si="641"/>
        <v>1</v>
      </c>
      <c r="GB1413" s="116">
        <f t="shared" si="642"/>
        <v>32</v>
      </c>
      <c r="GC1413" s="116">
        <f t="shared" si="643"/>
        <v>4.41E-2</v>
      </c>
      <c r="GD1413" s="116">
        <f t="shared" si="644"/>
        <v>1</v>
      </c>
      <c r="GE1413" s="116">
        <f t="shared" si="645"/>
        <v>68</v>
      </c>
    </row>
    <row r="1414" spans="164:187" ht="16.5" x14ac:dyDescent="0.2">
      <c r="FH1414" s="116">
        <v>1409</v>
      </c>
      <c r="FI1414" s="116">
        <f t="shared" si="630"/>
        <v>44</v>
      </c>
      <c r="FJ1414" s="116">
        <f t="shared" si="623"/>
        <v>18</v>
      </c>
      <c r="FK1414" s="116" t="str">
        <f t="shared" si="631"/>
        <v>雷震子专属武器-魂珠-5 8级</v>
      </c>
      <c r="FL1414" s="116">
        <f t="shared" si="632"/>
        <v>5</v>
      </c>
      <c r="FM1414" s="116">
        <f t="shared" si="633"/>
        <v>8</v>
      </c>
      <c r="FN1414" s="116" t="str">
        <f t="shared" si="624"/>
        <v>金币</v>
      </c>
      <c r="FO1414" s="116">
        <f t="shared" si="625"/>
        <v>12000</v>
      </c>
      <c r="FP1414" s="116" t="str">
        <f t="shared" si="626"/>
        <v>专属强化石2</v>
      </c>
      <c r="FQ1414" s="116">
        <f t="shared" si="627"/>
        <v>13</v>
      </c>
      <c r="FR1414" s="116" t="str">
        <f t="shared" si="628"/>
        <v>专属强化石3</v>
      </c>
      <c r="FS1414" s="116">
        <f t="shared" si="629"/>
        <v>7</v>
      </c>
      <c r="FT1414" s="116">
        <f t="shared" si="634"/>
        <v>0.02</v>
      </c>
      <c r="FU1414" s="116">
        <f t="shared" si="635"/>
        <v>1</v>
      </c>
      <c r="FV1414" s="116">
        <f t="shared" si="636"/>
        <v>79</v>
      </c>
      <c r="FW1414" s="116">
        <f t="shared" si="637"/>
        <v>0</v>
      </c>
      <c r="FX1414" s="116">
        <f t="shared" si="638"/>
        <v>1</v>
      </c>
      <c r="FY1414" s="116">
        <f t="shared" si="639"/>
        <v>18</v>
      </c>
      <c r="FZ1414" s="116">
        <f t="shared" si="640"/>
        <v>9.4999999999999998E-3</v>
      </c>
      <c r="GA1414" s="116">
        <f t="shared" si="641"/>
        <v>1</v>
      </c>
      <c r="GB1414" s="116">
        <f t="shared" si="642"/>
        <v>37</v>
      </c>
      <c r="GC1414" s="116">
        <f t="shared" si="643"/>
        <v>3.8100000000000002E-2</v>
      </c>
      <c r="GD1414" s="116">
        <f t="shared" si="644"/>
        <v>1</v>
      </c>
      <c r="GE1414" s="116">
        <f t="shared" si="645"/>
        <v>79</v>
      </c>
    </row>
    <row r="1415" spans="164:187" ht="16.5" x14ac:dyDescent="0.2">
      <c r="FH1415" s="116">
        <v>1410</v>
      </c>
      <c r="FI1415" s="116">
        <f t="shared" si="630"/>
        <v>45</v>
      </c>
      <c r="FJ1415" s="116">
        <f t="shared" ref="FJ1415:FJ1478" si="646">INT((FH1415-1)/80+1)</f>
        <v>18</v>
      </c>
      <c r="FK1415" s="116" t="str">
        <f t="shared" si="631"/>
        <v>雷震子专属武器-魂珠-5 9级</v>
      </c>
      <c r="FL1415" s="116">
        <f t="shared" si="632"/>
        <v>5</v>
      </c>
      <c r="FM1415" s="116">
        <f t="shared" si="633"/>
        <v>9</v>
      </c>
      <c r="FN1415" s="116" t="str">
        <f t="shared" ref="FN1415:FN1478" si="647">IF($FM1415&gt;0,IF(INDEX($EC$6:$EC$77,$FI1415)&gt;=FN$3,INDEX(ED$6:ED$77,$FI1415),""),"")</f>
        <v>金币</v>
      </c>
      <c r="FO1415" s="116">
        <f t="shared" ref="FO1415:FO1478" si="648">IF($FM1415&gt;0,IF(INDEX($EC$6:$EC$77,$FI1415)&gt;=FO$3,INDEX(EE$6:EE$77,$FI1415),""),"")</f>
        <v>13000</v>
      </c>
      <c r="FP1415" s="116" t="str">
        <f t="shared" ref="FP1415:FP1478" si="649">IF($FM1415&gt;0,IF(INDEX($EC$6:$EC$77,$FI1415)&gt;=FP$3,INDEX(EF$6:EF$77,$FI1415),""),"")</f>
        <v>专属强化石2</v>
      </c>
      <c r="FQ1415" s="116">
        <f t="shared" ref="FQ1415:FQ1478" si="650">IF($FM1415&gt;0,IF(INDEX($EC$6:$EC$77,$FI1415)&gt;=FQ$3,INDEX(EG$6:EG$77,$FI1415),""),"")</f>
        <v>17</v>
      </c>
      <c r="FR1415" s="116" t="str">
        <f t="shared" ref="FR1415:FR1478" si="651">IF($FM1415&gt;0,IF(INDEX($EC$6:$EC$77,$FI1415)&gt;=FR$3,INDEX(EH$6:EH$77,$FI1415),""),"")</f>
        <v>专属强化石3</v>
      </c>
      <c r="FS1415" s="116">
        <f t="shared" ref="FS1415:FS1478" si="652">IF($FM1415&gt;0,IF(INDEX($EC$6:$EC$77,$FI1415)&gt;=FS$3,INDEX(EI$6:EI$77,$FI1415),""),"")</f>
        <v>9</v>
      </c>
      <c r="FT1415" s="116">
        <f t="shared" si="634"/>
        <v>0.02</v>
      </c>
      <c r="FU1415" s="116">
        <f t="shared" si="635"/>
        <v>1</v>
      </c>
      <c r="FV1415" s="116">
        <f t="shared" si="636"/>
        <v>99</v>
      </c>
      <c r="FW1415" s="116">
        <f t="shared" si="637"/>
        <v>0</v>
      </c>
      <c r="FX1415" s="116">
        <f t="shared" si="638"/>
        <v>1</v>
      </c>
      <c r="FY1415" s="116">
        <f t="shared" si="639"/>
        <v>23</v>
      </c>
      <c r="FZ1415" s="116">
        <f t="shared" si="640"/>
        <v>7.6E-3</v>
      </c>
      <c r="GA1415" s="116">
        <f t="shared" si="641"/>
        <v>1</v>
      </c>
      <c r="GB1415" s="116">
        <f t="shared" si="642"/>
        <v>46</v>
      </c>
      <c r="GC1415" s="116">
        <f t="shared" si="643"/>
        <v>3.0300000000000001E-2</v>
      </c>
      <c r="GD1415" s="116">
        <f t="shared" si="644"/>
        <v>1</v>
      </c>
      <c r="GE1415" s="116">
        <f t="shared" si="645"/>
        <v>99</v>
      </c>
    </row>
    <row r="1416" spans="164:187" ht="16.5" x14ac:dyDescent="0.2">
      <c r="FH1416" s="116">
        <v>1411</v>
      </c>
      <c r="FI1416" s="116">
        <f t="shared" si="630"/>
        <v>0</v>
      </c>
      <c r="FJ1416" s="116">
        <f t="shared" si="646"/>
        <v>18</v>
      </c>
      <c r="FK1416" s="116" t="str">
        <f t="shared" si="631"/>
        <v>雷震子专属武器-魂珠-6 0级</v>
      </c>
      <c r="FL1416" s="116">
        <f t="shared" si="632"/>
        <v>6</v>
      </c>
      <c r="FM1416" s="116">
        <f t="shared" si="633"/>
        <v>0</v>
      </c>
      <c r="FN1416" s="116" t="str">
        <f t="shared" si="647"/>
        <v/>
      </c>
      <c r="FO1416" s="116" t="str">
        <f t="shared" si="648"/>
        <v/>
      </c>
      <c r="FP1416" s="116" t="str">
        <f t="shared" si="649"/>
        <v/>
      </c>
      <c r="FQ1416" s="116" t="str">
        <f t="shared" si="650"/>
        <v/>
      </c>
      <c r="FR1416" s="116" t="str">
        <f t="shared" si="651"/>
        <v/>
      </c>
      <c r="FS1416" s="116" t="str">
        <f t="shared" si="652"/>
        <v/>
      </c>
      <c r="FT1416" s="116" t="str">
        <f t="shared" si="634"/>
        <v/>
      </c>
      <c r="FU1416" s="116" t="str">
        <f t="shared" si="635"/>
        <v/>
      </c>
      <c r="FV1416" s="116" t="str">
        <f t="shared" si="636"/>
        <v/>
      </c>
      <c r="FW1416" s="116" t="str">
        <f t="shared" si="637"/>
        <v/>
      </c>
      <c r="FX1416" s="116" t="str">
        <f t="shared" si="638"/>
        <v/>
      </c>
      <c r="FY1416" s="116" t="str">
        <f t="shared" si="639"/>
        <v/>
      </c>
      <c r="FZ1416" s="116" t="str">
        <f t="shared" si="640"/>
        <v/>
      </c>
      <c r="GA1416" s="116" t="str">
        <f t="shared" si="641"/>
        <v/>
      </c>
      <c r="GB1416" s="116" t="str">
        <f t="shared" si="642"/>
        <v/>
      </c>
      <c r="GC1416" s="116" t="str">
        <f t="shared" si="643"/>
        <v/>
      </c>
      <c r="GD1416" s="116" t="str">
        <f t="shared" si="644"/>
        <v/>
      </c>
      <c r="GE1416" s="116" t="str">
        <f t="shared" si="645"/>
        <v/>
      </c>
    </row>
    <row r="1417" spans="164:187" ht="16.5" x14ac:dyDescent="0.2">
      <c r="FH1417" s="116">
        <v>1412</v>
      </c>
      <c r="FI1417" s="116">
        <f t="shared" si="630"/>
        <v>46</v>
      </c>
      <c r="FJ1417" s="116">
        <f t="shared" si="646"/>
        <v>18</v>
      </c>
      <c r="FK1417" s="116" t="str">
        <f t="shared" si="631"/>
        <v>雷震子专属武器-魂珠-6 1级</v>
      </c>
      <c r="FL1417" s="116">
        <f t="shared" si="632"/>
        <v>6</v>
      </c>
      <c r="FM1417" s="116">
        <f t="shared" si="633"/>
        <v>1</v>
      </c>
      <c r="FN1417" s="116" t="str">
        <f t="shared" si="647"/>
        <v>金币</v>
      </c>
      <c r="FO1417" s="116">
        <f t="shared" si="648"/>
        <v>6000</v>
      </c>
      <c r="FP1417" s="116" t="str">
        <f t="shared" si="649"/>
        <v>专属强化石3</v>
      </c>
      <c r="FQ1417" s="116">
        <f t="shared" si="650"/>
        <v>5</v>
      </c>
      <c r="FR1417" s="116" t="str">
        <f t="shared" si="651"/>
        <v>专属强化石4</v>
      </c>
      <c r="FS1417" s="116">
        <f t="shared" si="652"/>
        <v>1</v>
      </c>
      <c r="FT1417" s="116">
        <f t="shared" si="634"/>
        <v>0.14000000000000001</v>
      </c>
      <c r="FU1417" s="116">
        <f t="shared" si="635"/>
        <v>1</v>
      </c>
      <c r="FV1417" s="116">
        <f t="shared" si="636"/>
        <v>10</v>
      </c>
      <c r="FW1417" s="116">
        <f t="shared" si="637"/>
        <v>0</v>
      </c>
      <c r="FX1417" s="116">
        <f t="shared" si="638"/>
        <v>1</v>
      </c>
      <c r="FY1417" s="116">
        <f t="shared" si="639"/>
        <v>2</v>
      </c>
      <c r="FZ1417" s="116">
        <f t="shared" si="640"/>
        <v>7.2099999999999997E-2</v>
      </c>
      <c r="GA1417" s="116">
        <f t="shared" si="641"/>
        <v>1</v>
      </c>
      <c r="GB1417" s="116">
        <f t="shared" si="642"/>
        <v>5</v>
      </c>
      <c r="GC1417" s="116">
        <f t="shared" si="643"/>
        <v>0.28860000000000002</v>
      </c>
      <c r="GD1417" s="116">
        <f t="shared" si="644"/>
        <v>1</v>
      </c>
      <c r="GE1417" s="116">
        <f t="shared" si="645"/>
        <v>10</v>
      </c>
    </row>
    <row r="1418" spans="164:187" ht="16.5" x14ac:dyDescent="0.2">
      <c r="FH1418" s="116">
        <v>1413</v>
      </c>
      <c r="FI1418" s="116">
        <f t="shared" si="630"/>
        <v>47</v>
      </c>
      <c r="FJ1418" s="116">
        <f t="shared" si="646"/>
        <v>18</v>
      </c>
      <c r="FK1418" s="116" t="str">
        <f t="shared" si="631"/>
        <v>雷震子专属武器-魂珠-6 2级</v>
      </c>
      <c r="FL1418" s="116">
        <f t="shared" si="632"/>
        <v>6</v>
      </c>
      <c r="FM1418" s="116">
        <f t="shared" si="633"/>
        <v>2</v>
      </c>
      <c r="FN1418" s="116" t="str">
        <f t="shared" si="647"/>
        <v>金币</v>
      </c>
      <c r="FO1418" s="116">
        <f t="shared" si="648"/>
        <v>7000</v>
      </c>
      <c r="FP1418" s="116" t="str">
        <f t="shared" si="649"/>
        <v>专属强化石3</v>
      </c>
      <c r="FQ1418" s="116">
        <f t="shared" si="650"/>
        <v>9</v>
      </c>
      <c r="FR1418" s="116" t="str">
        <f t="shared" si="651"/>
        <v>专属强化石4</v>
      </c>
      <c r="FS1418" s="116">
        <f t="shared" si="652"/>
        <v>2</v>
      </c>
      <c r="FT1418" s="116">
        <f t="shared" si="634"/>
        <v>0.14000000000000001</v>
      </c>
      <c r="FU1418" s="116">
        <f t="shared" si="635"/>
        <v>1</v>
      </c>
      <c r="FV1418" s="116">
        <f t="shared" si="636"/>
        <v>10</v>
      </c>
      <c r="FW1418" s="116">
        <f t="shared" si="637"/>
        <v>0</v>
      </c>
      <c r="FX1418" s="116">
        <f t="shared" si="638"/>
        <v>1</v>
      </c>
      <c r="FY1418" s="116">
        <f t="shared" si="639"/>
        <v>2</v>
      </c>
      <c r="FZ1418" s="116">
        <f t="shared" si="640"/>
        <v>7.2099999999999997E-2</v>
      </c>
      <c r="GA1418" s="116">
        <f t="shared" si="641"/>
        <v>1</v>
      </c>
      <c r="GB1418" s="116">
        <f t="shared" si="642"/>
        <v>5</v>
      </c>
      <c r="GC1418" s="116">
        <f t="shared" si="643"/>
        <v>0.28860000000000002</v>
      </c>
      <c r="GD1418" s="116">
        <f t="shared" si="644"/>
        <v>1</v>
      </c>
      <c r="GE1418" s="116">
        <f t="shared" si="645"/>
        <v>10</v>
      </c>
    </row>
    <row r="1419" spans="164:187" ht="16.5" x14ac:dyDescent="0.2">
      <c r="FH1419" s="116">
        <v>1414</v>
      </c>
      <c r="FI1419" s="116">
        <f t="shared" si="630"/>
        <v>48</v>
      </c>
      <c r="FJ1419" s="116">
        <f t="shared" si="646"/>
        <v>18</v>
      </c>
      <c r="FK1419" s="116" t="str">
        <f t="shared" si="631"/>
        <v>雷震子专属武器-魂珠-6 3级</v>
      </c>
      <c r="FL1419" s="116">
        <f t="shared" si="632"/>
        <v>6</v>
      </c>
      <c r="FM1419" s="116">
        <f t="shared" si="633"/>
        <v>3</v>
      </c>
      <c r="FN1419" s="116" t="str">
        <f t="shared" si="647"/>
        <v>金币</v>
      </c>
      <c r="FO1419" s="116">
        <f t="shared" si="648"/>
        <v>8000</v>
      </c>
      <c r="FP1419" s="116" t="str">
        <f t="shared" si="649"/>
        <v>专属强化石3</v>
      </c>
      <c r="FQ1419" s="116">
        <f t="shared" si="650"/>
        <v>9</v>
      </c>
      <c r="FR1419" s="116" t="str">
        <f t="shared" si="651"/>
        <v>专属强化石4</v>
      </c>
      <c r="FS1419" s="116">
        <f t="shared" si="652"/>
        <v>2</v>
      </c>
      <c r="FT1419" s="116">
        <f t="shared" si="634"/>
        <v>0.1</v>
      </c>
      <c r="FU1419" s="116">
        <f t="shared" si="635"/>
        <v>1</v>
      </c>
      <c r="FV1419" s="116">
        <f t="shared" si="636"/>
        <v>16</v>
      </c>
      <c r="FW1419" s="116">
        <f t="shared" si="637"/>
        <v>0</v>
      </c>
      <c r="FX1419" s="116">
        <f t="shared" si="638"/>
        <v>1</v>
      </c>
      <c r="FY1419" s="116">
        <f t="shared" si="639"/>
        <v>4</v>
      </c>
      <c r="FZ1419" s="116">
        <f t="shared" si="640"/>
        <v>4.8099999999999997E-2</v>
      </c>
      <c r="GA1419" s="116">
        <f t="shared" si="641"/>
        <v>1</v>
      </c>
      <c r="GB1419" s="116">
        <f t="shared" si="642"/>
        <v>7</v>
      </c>
      <c r="GC1419" s="116">
        <f t="shared" si="643"/>
        <v>0.19239999999999999</v>
      </c>
      <c r="GD1419" s="116">
        <f t="shared" si="644"/>
        <v>1</v>
      </c>
      <c r="GE1419" s="116">
        <f t="shared" si="645"/>
        <v>16</v>
      </c>
    </row>
    <row r="1420" spans="164:187" ht="16.5" x14ac:dyDescent="0.2">
      <c r="FH1420" s="116">
        <v>1415</v>
      </c>
      <c r="FI1420" s="116">
        <f t="shared" si="630"/>
        <v>49</v>
      </c>
      <c r="FJ1420" s="116">
        <f t="shared" si="646"/>
        <v>18</v>
      </c>
      <c r="FK1420" s="116" t="str">
        <f t="shared" si="631"/>
        <v>雷震子专属武器-魂珠-6 4级</v>
      </c>
      <c r="FL1420" s="116">
        <f t="shared" si="632"/>
        <v>6</v>
      </c>
      <c r="FM1420" s="116">
        <f t="shared" si="633"/>
        <v>4</v>
      </c>
      <c r="FN1420" s="116" t="str">
        <f t="shared" si="647"/>
        <v>金币</v>
      </c>
      <c r="FO1420" s="116">
        <f t="shared" si="648"/>
        <v>9000</v>
      </c>
      <c r="FP1420" s="116" t="str">
        <f t="shared" si="649"/>
        <v>专属强化石3</v>
      </c>
      <c r="FQ1420" s="116">
        <f t="shared" si="650"/>
        <v>14</v>
      </c>
      <c r="FR1420" s="116" t="str">
        <f t="shared" si="651"/>
        <v>专属强化石4</v>
      </c>
      <c r="FS1420" s="116">
        <f t="shared" si="652"/>
        <v>3</v>
      </c>
      <c r="FT1420" s="116">
        <f t="shared" si="634"/>
        <v>0.09</v>
      </c>
      <c r="FU1420" s="116">
        <f t="shared" si="635"/>
        <v>1</v>
      </c>
      <c r="FV1420" s="116">
        <f t="shared" si="636"/>
        <v>17</v>
      </c>
      <c r="FW1420" s="116">
        <f t="shared" si="637"/>
        <v>0</v>
      </c>
      <c r="FX1420" s="116">
        <f t="shared" si="638"/>
        <v>1</v>
      </c>
      <c r="FY1420" s="116">
        <f t="shared" si="639"/>
        <v>4</v>
      </c>
      <c r="FZ1420" s="116">
        <f t="shared" si="640"/>
        <v>4.3299999999999998E-2</v>
      </c>
      <c r="GA1420" s="116">
        <f t="shared" si="641"/>
        <v>1</v>
      </c>
      <c r="GB1420" s="116">
        <f t="shared" si="642"/>
        <v>8</v>
      </c>
      <c r="GC1420" s="116">
        <f t="shared" si="643"/>
        <v>0.1731</v>
      </c>
      <c r="GD1420" s="116">
        <f t="shared" si="644"/>
        <v>1</v>
      </c>
      <c r="GE1420" s="116">
        <f t="shared" si="645"/>
        <v>17</v>
      </c>
    </row>
    <row r="1421" spans="164:187" ht="16.5" x14ac:dyDescent="0.2">
      <c r="FH1421" s="116">
        <v>1416</v>
      </c>
      <c r="FI1421" s="116">
        <f t="shared" si="630"/>
        <v>50</v>
      </c>
      <c r="FJ1421" s="116">
        <f t="shared" si="646"/>
        <v>18</v>
      </c>
      <c r="FK1421" s="116" t="str">
        <f t="shared" si="631"/>
        <v>雷震子专属武器-魂珠-6 5级</v>
      </c>
      <c r="FL1421" s="116">
        <f t="shared" si="632"/>
        <v>6</v>
      </c>
      <c r="FM1421" s="116">
        <f t="shared" si="633"/>
        <v>5</v>
      </c>
      <c r="FN1421" s="116" t="str">
        <f t="shared" si="647"/>
        <v>金币</v>
      </c>
      <c r="FO1421" s="116">
        <f t="shared" si="648"/>
        <v>10000</v>
      </c>
      <c r="FP1421" s="116" t="str">
        <f t="shared" si="649"/>
        <v>专属强化石3</v>
      </c>
      <c r="FQ1421" s="116">
        <f t="shared" si="650"/>
        <v>14</v>
      </c>
      <c r="FR1421" s="116" t="str">
        <f t="shared" si="651"/>
        <v>专属强化石4</v>
      </c>
      <c r="FS1421" s="116">
        <f t="shared" si="652"/>
        <v>3</v>
      </c>
      <c r="FT1421" s="116">
        <f t="shared" si="634"/>
        <v>0.05</v>
      </c>
      <c r="FU1421" s="116">
        <f t="shared" si="635"/>
        <v>1</v>
      </c>
      <c r="FV1421" s="116">
        <f t="shared" si="636"/>
        <v>28</v>
      </c>
      <c r="FW1421" s="116">
        <f t="shared" si="637"/>
        <v>0</v>
      </c>
      <c r="FX1421" s="116">
        <f t="shared" si="638"/>
        <v>1</v>
      </c>
      <c r="FY1421" s="116">
        <f t="shared" si="639"/>
        <v>6</v>
      </c>
      <c r="FZ1421" s="116">
        <f t="shared" si="640"/>
        <v>2.7099999999999999E-2</v>
      </c>
      <c r="GA1421" s="116">
        <f t="shared" si="641"/>
        <v>1</v>
      </c>
      <c r="GB1421" s="116">
        <f t="shared" si="642"/>
        <v>13</v>
      </c>
      <c r="GC1421" s="116">
        <f t="shared" si="643"/>
        <v>0.1082</v>
      </c>
      <c r="GD1421" s="116">
        <f t="shared" si="644"/>
        <v>1</v>
      </c>
      <c r="GE1421" s="116">
        <f t="shared" si="645"/>
        <v>28</v>
      </c>
    </row>
    <row r="1422" spans="164:187" ht="16.5" x14ac:dyDescent="0.2">
      <c r="FH1422" s="116">
        <v>1417</v>
      </c>
      <c r="FI1422" s="116">
        <f t="shared" si="630"/>
        <v>51</v>
      </c>
      <c r="FJ1422" s="116">
        <f t="shared" si="646"/>
        <v>18</v>
      </c>
      <c r="FK1422" s="116" t="str">
        <f t="shared" si="631"/>
        <v>雷震子专属武器-魂珠-6 6级</v>
      </c>
      <c r="FL1422" s="116">
        <f t="shared" si="632"/>
        <v>6</v>
      </c>
      <c r="FM1422" s="116">
        <f t="shared" si="633"/>
        <v>6</v>
      </c>
      <c r="FN1422" s="116" t="str">
        <f t="shared" si="647"/>
        <v>金币</v>
      </c>
      <c r="FO1422" s="116">
        <f t="shared" si="648"/>
        <v>11000</v>
      </c>
      <c r="FP1422" s="116" t="str">
        <f t="shared" si="649"/>
        <v>专属强化石3</v>
      </c>
      <c r="FQ1422" s="116">
        <f t="shared" si="650"/>
        <v>19</v>
      </c>
      <c r="FR1422" s="116" t="str">
        <f t="shared" si="651"/>
        <v>专属强化石4</v>
      </c>
      <c r="FS1422" s="116">
        <f t="shared" si="652"/>
        <v>4</v>
      </c>
      <c r="FT1422" s="116">
        <f t="shared" si="634"/>
        <v>0.04</v>
      </c>
      <c r="FU1422" s="116">
        <f t="shared" si="635"/>
        <v>1</v>
      </c>
      <c r="FV1422" s="116">
        <f t="shared" si="636"/>
        <v>34</v>
      </c>
      <c r="FW1422" s="116">
        <f t="shared" si="637"/>
        <v>0</v>
      </c>
      <c r="FX1422" s="116">
        <f t="shared" si="638"/>
        <v>1</v>
      </c>
      <c r="FY1422" s="116">
        <f t="shared" si="639"/>
        <v>8</v>
      </c>
      <c r="FZ1422" s="116">
        <f t="shared" si="640"/>
        <v>2.2200000000000001E-2</v>
      </c>
      <c r="GA1422" s="116">
        <f t="shared" si="641"/>
        <v>1</v>
      </c>
      <c r="GB1422" s="116">
        <f t="shared" si="642"/>
        <v>16</v>
      </c>
      <c r="GC1422" s="116">
        <f t="shared" si="643"/>
        <v>8.8800000000000004E-2</v>
      </c>
      <c r="GD1422" s="116">
        <f t="shared" si="644"/>
        <v>1</v>
      </c>
      <c r="GE1422" s="116">
        <f t="shared" si="645"/>
        <v>34</v>
      </c>
    </row>
    <row r="1423" spans="164:187" ht="16.5" x14ac:dyDescent="0.2">
      <c r="FH1423" s="116">
        <v>1418</v>
      </c>
      <c r="FI1423" s="116">
        <f t="shared" si="630"/>
        <v>52</v>
      </c>
      <c r="FJ1423" s="116">
        <f t="shared" si="646"/>
        <v>18</v>
      </c>
      <c r="FK1423" s="116" t="str">
        <f t="shared" si="631"/>
        <v>雷震子专属武器-魂珠-6 7级</v>
      </c>
      <c r="FL1423" s="116">
        <f t="shared" si="632"/>
        <v>6</v>
      </c>
      <c r="FM1423" s="116">
        <f t="shared" si="633"/>
        <v>7</v>
      </c>
      <c r="FN1423" s="116" t="str">
        <f t="shared" si="647"/>
        <v>金币</v>
      </c>
      <c r="FO1423" s="116">
        <f t="shared" si="648"/>
        <v>12000</v>
      </c>
      <c r="FP1423" s="116" t="str">
        <f t="shared" si="649"/>
        <v>专属强化石3</v>
      </c>
      <c r="FQ1423" s="116">
        <f t="shared" si="650"/>
        <v>24</v>
      </c>
      <c r="FR1423" s="116" t="str">
        <f t="shared" si="651"/>
        <v>专属强化石4</v>
      </c>
      <c r="FS1423" s="116">
        <f t="shared" si="652"/>
        <v>5</v>
      </c>
      <c r="FT1423" s="116">
        <f t="shared" si="634"/>
        <v>0.03</v>
      </c>
      <c r="FU1423" s="116">
        <f t="shared" si="635"/>
        <v>1</v>
      </c>
      <c r="FV1423" s="116">
        <f t="shared" si="636"/>
        <v>44</v>
      </c>
      <c r="FW1423" s="116">
        <f t="shared" si="637"/>
        <v>0</v>
      </c>
      <c r="FX1423" s="116">
        <f t="shared" si="638"/>
        <v>1</v>
      </c>
      <c r="FY1423" s="116">
        <f t="shared" si="639"/>
        <v>10</v>
      </c>
      <c r="FZ1423" s="116">
        <f t="shared" si="640"/>
        <v>1.72E-2</v>
      </c>
      <c r="GA1423" s="116">
        <f t="shared" si="641"/>
        <v>1</v>
      </c>
      <c r="GB1423" s="116">
        <f t="shared" si="642"/>
        <v>20</v>
      </c>
      <c r="GC1423" s="116">
        <f t="shared" si="643"/>
        <v>6.8699999999999997E-2</v>
      </c>
      <c r="GD1423" s="116">
        <f t="shared" si="644"/>
        <v>1</v>
      </c>
      <c r="GE1423" s="116">
        <f t="shared" si="645"/>
        <v>44</v>
      </c>
    </row>
    <row r="1424" spans="164:187" ht="16.5" x14ac:dyDescent="0.2">
      <c r="FH1424" s="116">
        <v>1419</v>
      </c>
      <c r="FI1424" s="116">
        <f t="shared" si="630"/>
        <v>53</v>
      </c>
      <c r="FJ1424" s="116">
        <f t="shared" si="646"/>
        <v>18</v>
      </c>
      <c r="FK1424" s="116" t="str">
        <f t="shared" si="631"/>
        <v>雷震子专属武器-魂珠-6 8级</v>
      </c>
      <c r="FL1424" s="116">
        <f t="shared" si="632"/>
        <v>6</v>
      </c>
      <c r="FM1424" s="116">
        <f t="shared" si="633"/>
        <v>8</v>
      </c>
      <c r="FN1424" s="116" t="str">
        <f t="shared" si="647"/>
        <v>金币</v>
      </c>
      <c r="FO1424" s="116">
        <f t="shared" si="648"/>
        <v>13000</v>
      </c>
      <c r="FP1424" s="116" t="str">
        <f t="shared" si="649"/>
        <v>专属强化石3</v>
      </c>
      <c r="FQ1424" s="116">
        <f t="shared" si="650"/>
        <v>33</v>
      </c>
      <c r="FR1424" s="116" t="str">
        <f t="shared" si="651"/>
        <v>专属强化石4</v>
      </c>
      <c r="FS1424" s="116">
        <f t="shared" si="652"/>
        <v>7</v>
      </c>
      <c r="FT1424" s="116">
        <f t="shared" si="634"/>
        <v>0.03</v>
      </c>
      <c r="FU1424" s="116">
        <f t="shared" si="635"/>
        <v>1</v>
      </c>
      <c r="FV1424" s="116">
        <f t="shared" si="636"/>
        <v>50</v>
      </c>
      <c r="FW1424" s="116">
        <f t="shared" si="637"/>
        <v>0</v>
      </c>
      <c r="FX1424" s="116">
        <f t="shared" si="638"/>
        <v>1</v>
      </c>
      <c r="FY1424" s="116">
        <f t="shared" si="639"/>
        <v>12</v>
      </c>
      <c r="FZ1424" s="116">
        <f t="shared" si="640"/>
        <v>1.49E-2</v>
      </c>
      <c r="GA1424" s="116">
        <f t="shared" si="641"/>
        <v>1</v>
      </c>
      <c r="GB1424" s="116">
        <f t="shared" si="642"/>
        <v>24</v>
      </c>
      <c r="GC1424" s="116">
        <f t="shared" si="643"/>
        <v>5.9400000000000001E-2</v>
      </c>
      <c r="GD1424" s="116">
        <f t="shared" si="644"/>
        <v>1</v>
      </c>
      <c r="GE1424" s="116">
        <f t="shared" si="645"/>
        <v>50</v>
      </c>
    </row>
    <row r="1425" spans="164:187" ht="16.5" x14ac:dyDescent="0.2">
      <c r="FH1425" s="116">
        <v>1420</v>
      </c>
      <c r="FI1425" s="116">
        <f t="shared" si="630"/>
        <v>54</v>
      </c>
      <c r="FJ1425" s="116">
        <f t="shared" si="646"/>
        <v>18</v>
      </c>
      <c r="FK1425" s="116" t="str">
        <f t="shared" si="631"/>
        <v>雷震子专属武器-魂珠-6 9级</v>
      </c>
      <c r="FL1425" s="116">
        <f t="shared" si="632"/>
        <v>6</v>
      </c>
      <c r="FM1425" s="116">
        <f t="shared" si="633"/>
        <v>9</v>
      </c>
      <c r="FN1425" s="116" t="str">
        <f t="shared" si="647"/>
        <v>金币</v>
      </c>
      <c r="FO1425" s="116">
        <f t="shared" si="648"/>
        <v>14000</v>
      </c>
      <c r="FP1425" s="116" t="str">
        <f t="shared" si="649"/>
        <v>专属强化石3</v>
      </c>
      <c r="FQ1425" s="116">
        <f t="shared" si="650"/>
        <v>38</v>
      </c>
      <c r="FR1425" s="116" t="str">
        <f t="shared" si="651"/>
        <v>专属强化石4</v>
      </c>
      <c r="FS1425" s="116">
        <f t="shared" si="652"/>
        <v>8</v>
      </c>
      <c r="FT1425" s="116">
        <f t="shared" si="634"/>
        <v>0.02</v>
      </c>
      <c r="FU1425" s="116">
        <f t="shared" si="635"/>
        <v>1</v>
      </c>
      <c r="FV1425" s="116">
        <f t="shared" si="636"/>
        <v>71</v>
      </c>
      <c r="FW1425" s="116">
        <f t="shared" si="637"/>
        <v>0</v>
      </c>
      <c r="FX1425" s="116">
        <f t="shared" si="638"/>
        <v>1</v>
      </c>
      <c r="FY1425" s="116">
        <f t="shared" si="639"/>
        <v>17</v>
      </c>
      <c r="FZ1425" s="116">
        <f t="shared" si="640"/>
        <v>1.0500000000000001E-2</v>
      </c>
      <c r="GA1425" s="116">
        <f t="shared" si="641"/>
        <v>1</v>
      </c>
      <c r="GB1425" s="116">
        <f t="shared" si="642"/>
        <v>33</v>
      </c>
      <c r="GC1425" s="116">
        <f t="shared" si="643"/>
        <v>4.2000000000000003E-2</v>
      </c>
      <c r="GD1425" s="116">
        <f t="shared" si="644"/>
        <v>1</v>
      </c>
      <c r="GE1425" s="116">
        <f t="shared" si="645"/>
        <v>71</v>
      </c>
    </row>
    <row r="1426" spans="164:187" ht="16.5" x14ac:dyDescent="0.2">
      <c r="FH1426" s="116">
        <v>1421</v>
      </c>
      <c r="FI1426" s="116">
        <f t="shared" si="630"/>
        <v>0</v>
      </c>
      <c r="FJ1426" s="116">
        <f t="shared" si="646"/>
        <v>18</v>
      </c>
      <c r="FK1426" s="116" t="str">
        <f t="shared" si="631"/>
        <v>雷震子专属武器-魂珠-7 0级</v>
      </c>
      <c r="FL1426" s="116">
        <f t="shared" si="632"/>
        <v>7</v>
      </c>
      <c r="FM1426" s="116">
        <f t="shared" si="633"/>
        <v>0</v>
      </c>
      <c r="FN1426" s="116" t="str">
        <f t="shared" si="647"/>
        <v/>
      </c>
      <c r="FO1426" s="116" t="str">
        <f t="shared" si="648"/>
        <v/>
      </c>
      <c r="FP1426" s="116" t="str">
        <f t="shared" si="649"/>
        <v/>
      </c>
      <c r="FQ1426" s="116" t="str">
        <f t="shared" si="650"/>
        <v/>
      </c>
      <c r="FR1426" s="116" t="str">
        <f t="shared" si="651"/>
        <v/>
      </c>
      <c r="FS1426" s="116" t="str">
        <f t="shared" si="652"/>
        <v/>
      </c>
      <c r="FT1426" s="116" t="str">
        <f t="shared" si="634"/>
        <v/>
      </c>
      <c r="FU1426" s="116" t="str">
        <f t="shared" si="635"/>
        <v/>
      </c>
      <c r="FV1426" s="116" t="str">
        <f t="shared" si="636"/>
        <v/>
      </c>
      <c r="FW1426" s="116" t="str">
        <f t="shared" si="637"/>
        <v/>
      </c>
      <c r="FX1426" s="116" t="str">
        <f t="shared" si="638"/>
        <v/>
      </c>
      <c r="FY1426" s="116" t="str">
        <f t="shared" si="639"/>
        <v/>
      </c>
      <c r="FZ1426" s="116" t="str">
        <f t="shared" si="640"/>
        <v/>
      </c>
      <c r="GA1426" s="116" t="str">
        <f t="shared" si="641"/>
        <v/>
      </c>
      <c r="GB1426" s="116" t="str">
        <f t="shared" si="642"/>
        <v/>
      </c>
      <c r="GC1426" s="116" t="str">
        <f t="shared" si="643"/>
        <v/>
      </c>
      <c r="GD1426" s="116" t="str">
        <f t="shared" si="644"/>
        <v/>
      </c>
      <c r="GE1426" s="116" t="str">
        <f t="shared" si="645"/>
        <v/>
      </c>
    </row>
    <row r="1427" spans="164:187" ht="16.5" x14ac:dyDescent="0.2">
      <c r="FH1427" s="116">
        <v>1422</v>
      </c>
      <c r="FI1427" s="116">
        <f t="shared" si="630"/>
        <v>55</v>
      </c>
      <c r="FJ1427" s="116">
        <f t="shared" si="646"/>
        <v>18</v>
      </c>
      <c r="FK1427" s="116" t="str">
        <f t="shared" si="631"/>
        <v>雷震子专属武器-魂珠-7 1级</v>
      </c>
      <c r="FL1427" s="116">
        <f t="shared" si="632"/>
        <v>7</v>
      </c>
      <c r="FM1427" s="116">
        <f t="shared" si="633"/>
        <v>1</v>
      </c>
      <c r="FN1427" s="116" t="str">
        <f t="shared" si="647"/>
        <v>金币</v>
      </c>
      <c r="FO1427" s="116">
        <f t="shared" si="648"/>
        <v>7000</v>
      </c>
      <c r="FP1427" s="116" t="str">
        <f t="shared" si="649"/>
        <v>专属强化石3</v>
      </c>
      <c r="FQ1427" s="116">
        <f t="shared" si="650"/>
        <v>6</v>
      </c>
      <c r="FR1427" s="116" t="str">
        <f t="shared" si="651"/>
        <v>专属强化石4</v>
      </c>
      <c r="FS1427" s="116">
        <f t="shared" si="652"/>
        <v>2</v>
      </c>
      <c r="FT1427" s="116">
        <f t="shared" si="634"/>
        <v>0.17</v>
      </c>
      <c r="FU1427" s="116">
        <f t="shared" si="635"/>
        <v>1</v>
      </c>
      <c r="FV1427" s="116">
        <f t="shared" si="636"/>
        <v>9</v>
      </c>
      <c r="FW1427" s="116">
        <f t="shared" si="637"/>
        <v>0</v>
      </c>
      <c r="FX1427" s="116">
        <f t="shared" si="638"/>
        <v>1</v>
      </c>
      <c r="FY1427" s="116">
        <f t="shared" si="639"/>
        <v>2</v>
      </c>
      <c r="FZ1427" s="116">
        <f t="shared" si="640"/>
        <v>8.6599999999999996E-2</v>
      </c>
      <c r="GA1427" s="116">
        <f t="shared" si="641"/>
        <v>1</v>
      </c>
      <c r="GB1427" s="116">
        <f t="shared" si="642"/>
        <v>4</v>
      </c>
      <c r="GC1427" s="116">
        <f t="shared" si="643"/>
        <v>0.3463</v>
      </c>
      <c r="GD1427" s="116">
        <f t="shared" si="644"/>
        <v>1</v>
      </c>
      <c r="GE1427" s="116">
        <f t="shared" si="645"/>
        <v>9</v>
      </c>
    </row>
    <row r="1428" spans="164:187" ht="16.5" x14ac:dyDescent="0.2">
      <c r="FH1428" s="116">
        <v>1423</v>
      </c>
      <c r="FI1428" s="116">
        <f t="shared" si="630"/>
        <v>56</v>
      </c>
      <c r="FJ1428" s="116">
        <f t="shared" si="646"/>
        <v>18</v>
      </c>
      <c r="FK1428" s="116" t="str">
        <f t="shared" si="631"/>
        <v>雷震子专属武器-魂珠-7 2级</v>
      </c>
      <c r="FL1428" s="116">
        <f t="shared" si="632"/>
        <v>7</v>
      </c>
      <c r="FM1428" s="116">
        <f t="shared" si="633"/>
        <v>2</v>
      </c>
      <c r="FN1428" s="116" t="str">
        <f t="shared" si="647"/>
        <v>金币</v>
      </c>
      <c r="FO1428" s="116">
        <f t="shared" si="648"/>
        <v>8000</v>
      </c>
      <c r="FP1428" s="116" t="str">
        <f t="shared" si="649"/>
        <v>专属强化石3</v>
      </c>
      <c r="FQ1428" s="116">
        <f t="shared" si="650"/>
        <v>6</v>
      </c>
      <c r="FR1428" s="116" t="str">
        <f t="shared" si="651"/>
        <v>专属强化石4</v>
      </c>
      <c r="FS1428" s="116">
        <f t="shared" si="652"/>
        <v>2</v>
      </c>
      <c r="FT1428" s="116">
        <f t="shared" si="634"/>
        <v>0.09</v>
      </c>
      <c r="FU1428" s="116">
        <f t="shared" si="635"/>
        <v>1</v>
      </c>
      <c r="FV1428" s="116">
        <f t="shared" si="636"/>
        <v>17</v>
      </c>
      <c r="FW1428" s="116">
        <f t="shared" si="637"/>
        <v>0</v>
      </c>
      <c r="FX1428" s="116">
        <f t="shared" si="638"/>
        <v>1</v>
      </c>
      <c r="FY1428" s="116">
        <f t="shared" si="639"/>
        <v>4</v>
      </c>
      <c r="FZ1428" s="116">
        <f t="shared" si="640"/>
        <v>4.3299999999999998E-2</v>
      </c>
      <c r="GA1428" s="116">
        <f t="shared" si="641"/>
        <v>1</v>
      </c>
      <c r="GB1428" s="116">
        <f t="shared" si="642"/>
        <v>8</v>
      </c>
      <c r="GC1428" s="116">
        <f t="shared" si="643"/>
        <v>0.1731</v>
      </c>
      <c r="GD1428" s="116">
        <f t="shared" si="644"/>
        <v>1</v>
      </c>
      <c r="GE1428" s="116">
        <f t="shared" si="645"/>
        <v>17</v>
      </c>
    </row>
    <row r="1429" spans="164:187" ht="16.5" x14ac:dyDescent="0.2">
      <c r="FH1429" s="116">
        <v>1424</v>
      </c>
      <c r="FI1429" s="116">
        <f t="shared" si="630"/>
        <v>57</v>
      </c>
      <c r="FJ1429" s="116">
        <f t="shared" si="646"/>
        <v>18</v>
      </c>
      <c r="FK1429" s="116" t="str">
        <f t="shared" si="631"/>
        <v>雷震子专属武器-魂珠-7 3级</v>
      </c>
      <c r="FL1429" s="116">
        <f t="shared" si="632"/>
        <v>7</v>
      </c>
      <c r="FM1429" s="116">
        <f t="shared" si="633"/>
        <v>3</v>
      </c>
      <c r="FN1429" s="116" t="str">
        <f t="shared" si="647"/>
        <v>金币</v>
      </c>
      <c r="FO1429" s="116">
        <f t="shared" si="648"/>
        <v>9000</v>
      </c>
      <c r="FP1429" s="116" t="str">
        <f t="shared" si="649"/>
        <v>专属强化石3</v>
      </c>
      <c r="FQ1429" s="116">
        <f t="shared" si="650"/>
        <v>8</v>
      </c>
      <c r="FR1429" s="116" t="str">
        <f t="shared" si="651"/>
        <v>专属强化石4</v>
      </c>
      <c r="FS1429" s="116">
        <f t="shared" si="652"/>
        <v>3</v>
      </c>
      <c r="FT1429" s="116">
        <f t="shared" si="634"/>
        <v>0.09</v>
      </c>
      <c r="FU1429" s="116">
        <f t="shared" si="635"/>
        <v>1</v>
      </c>
      <c r="FV1429" s="116">
        <f t="shared" si="636"/>
        <v>17</v>
      </c>
      <c r="FW1429" s="116">
        <f t="shared" si="637"/>
        <v>0</v>
      </c>
      <c r="FX1429" s="116">
        <f t="shared" si="638"/>
        <v>1</v>
      </c>
      <c r="FY1429" s="116">
        <f t="shared" si="639"/>
        <v>4</v>
      </c>
      <c r="FZ1429" s="116">
        <f t="shared" si="640"/>
        <v>4.3299999999999998E-2</v>
      </c>
      <c r="GA1429" s="116">
        <f t="shared" si="641"/>
        <v>1</v>
      </c>
      <c r="GB1429" s="116">
        <f t="shared" si="642"/>
        <v>8</v>
      </c>
      <c r="GC1429" s="116">
        <f t="shared" si="643"/>
        <v>0.1731</v>
      </c>
      <c r="GD1429" s="116">
        <f t="shared" si="644"/>
        <v>1</v>
      </c>
      <c r="GE1429" s="116">
        <f t="shared" si="645"/>
        <v>17</v>
      </c>
    </row>
    <row r="1430" spans="164:187" ht="16.5" x14ac:dyDescent="0.2">
      <c r="FH1430" s="116">
        <v>1425</v>
      </c>
      <c r="FI1430" s="116">
        <f t="shared" ref="FI1430:FI1493" si="653">IF(FM1430&gt;0,(FL1430-1)*9+FM1430,0)</f>
        <v>58</v>
      </c>
      <c r="FJ1430" s="116">
        <f t="shared" si="646"/>
        <v>18</v>
      </c>
      <c r="FK1430" s="116" t="str">
        <f t="shared" ref="FK1430:FK1493" si="654">INDEX($FC$6:$FC$26,FJ1430)&amp;"专属武器-魂珠-"&amp;FL1430&amp;" "&amp;FM1430&amp;"级"</f>
        <v>雷震子专属武器-魂珠-7 4级</v>
      </c>
      <c r="FL1430" s="116">
        <f t="shared" ref="FL1430:FL1493" si="655">INT((FH1430-(FJ1430-1)*80-1)/10)+1</f>
        <v>7</v>
      </c>
      <c r="FM1430" s="116">
        <f t="shared" ref="FM1430:FM1493" si="656">FH1430-(FJ1430-1)*80-(FL1430-1)*10-1</f>
        <v>4</v>
      </c>
      <c r="FN1430" s="116" t="str">
        <f t="shared" si="647"/>
        <v>金币</v>
      </c>
      <c r="FO1430" s="116">
        <f t="shared" si="648"/>
        <v>10000</v>
      </c>
      <c r="FP1430" s="116" t="str">
        <f t="shared" si="649"/>
        <v>专属强化石3</v>
      </c>
      <c r="FQ1430" s="116">
        <f t="shared" si="650"/>
        <v>11</v>
      </c>
      <c r="FR1430" s="116" t="str">
        <f t="shared" si="651"/>
        <v>专属强化石4</v>
      </c>
      <c r="FS1430" s="116">
        <f t="shared" si="652"/>
        <v>4</v>
      </c>
      <c r="FT1430" s="116">
        <f t="shared" ref="FT1430:FT1493" si="657">IF($FM1430&gt;0,INDEX(EJ$6:EJ$77,$FI1430),"")</f>
        <v>7.0000000000000007E-2</v>
      </c>
      <c r="FU1430" s="116">
        <f t="shared" ref="FU1430:FU1493" si="658">IF($FM1430&gt;0,INDEX(EK$6:EK$77,$FI1430),"")</f>
        <v>1</v>
      </c>
      <c r="FV1430" s="116">
        <f t="shared" ref="FV1430:FV1493" si="659">IF($FM1430&gt;0,INDEX(EL$6:EL$77,$FI1430),"")</f>
        <v>22</v>
      </c>
      <c r="FW1430" s="116">
        <f t="shared" ref="FW1430:FW1493" si="660">IF($FM1430&gt;0,INDEX(EP$6:EP$77,$FI1430),"")</f>
        <v>0</v>
      </c>
      <c r="FX1430" s="116">
        <f t="shared" ref="FX1430:FX1493" si="661">IF($FM1430&gt;0,INDEX(EQ$6:EQ$77,$FI1430),"")</f>
        <v>1</v>
      </c>
      <c r="FY1430" s="116">
        <f t="shared" ref="FY1430:FY1493" si="662">IF($FM1430&gt;0,INDEX(ER$6:ER$77,$FI1430),"")</f>
        <v>5</v>
      </c>
      <c r="FZ1430" s="116">
        <f t="shared" ref="FZ1430:FZ1493" si="663">IF($FM1430&gt;0,INDEX(ES$6:ES$77,$FI1430),"")</f>
        <v>3.4599999999999999E-2</v>
      </c>
      <c r="GA1430" s="116">
        <f t="shared" ref="GA1430:GA1493" si="664">IF($FM1430&gt;0,INDEX(ET$6:ET$77,$FI1430),"")</f>
        <v>1</v>
      </c>
      <c r="GB1430" s="116">
        <f t="shared" ref="GB1430:GB1493" si="665">IF($FM1430&gt;0,INDEX(EU$6:EU$77,$FI1430),"")</f>
        <v>10</v>
      </c>
      <c r="GC1430" s="116">
        <f t="shared" ref="GC1430:GC1493" si="666">IF($FM1430&gt;0,INDEX(EV$6:EV$77,$FI1430),"")</f>
        <v>0.13850000000000001</v>
      </c>
      <c r="GD1430" s="116">
        <f t="shared" ref="GD1430:GD1493" si="667">IF($FM1430&gt;0,INDEX(EW$6:EW$77,$FI1430),"")</f>
        <v>1</v>
      </c>
      <c r="GE1430" s="116">
        <f t="shared" ref="GE1430:GE1493" si="668">IF($FM1430&gt;0,INDEX(EX$6:EX$77,$FI1430),"")</f>
        <v>22</v>
      </c>
    </row>
    <row r="1431" spans="164:187" ht="16.5" x14ac:dyDescent="0.2">
      <c r="FH1431" s="116">
        <v>1426</v>
      </c>
      <c r="FI1431" s="116">
        <f t="shared" si="653"/>
        <v>59</v>
      </c>
      <c r="FJ1431" s="116">
        <f t="shared" si="646"/>
        <v>18</v>
      </c>
      <c r="FK1431" s="116" t="str">
        <f t="shared" si="654"/>
        <v>雷震子专属武器-魂珠-7 5级</v>
      </c>
      <c r="FL1431" s="116">
        <f t="shared" si="655"/>
        <v>7</v>
      </c>
      <c r="FM1431" s="116">
        <f t="shared" si="656"/>
        <v>5</v>
      </c>
      <c r="FN1431" s="116" t="str">
        <f t="shared" si="647"/>
        <v>金币</v>
      </c>
      <c r="FO1431" s="116">
        <f t="shared" si="648"/>
        <v>11000</v>
      </c>
      <c r="FP1431" s="116" t="str">
        <f t="shared" si="649"/>
        <v>专属强化石3</v>
      </c>
      <c r="FQ1431" s="116">
        <f t="shared" si="650"/>
        <v>11</v>
      </c>
      <c r="FR1431" s="116" t="str">
        <f t="shared" si="651"/>
        <v>专属强化石4</v>
      </c>
      <c r="FS1431" s="116">
        <f t="shared" si="652"/>
        <v>4</v>
      </c>
      <c r="FT1431" s="116">
        <f t="shared" si="657"/>
        <v>0.04</v>
      </c>
      <c r="FU1431" s="116">
        <f t="shared" si="658"/>
        <v>1</v>
      </c>
      <c r="FV1431" s="116">
        <f t="shared" si="659"/>
        <v>35</v>
      </c>
      <c r="FW1431" s="116">
        <f t="shared" si="660"/>
        <v>0</v>
      </c>
      <c r="FX1431" s="116">
        <f t="shared" si="661"/>
        <v>1</v>
      </c>
      <c r="FY1431" s="116">
        <f t="shared" si="662"/>
        <v>8</v>
      </c>
      <c r="FZ1431" s="116">
        <f t="shared" si="663"/>
        <v>2.1600000000000001E-2</v>
      </c>
      <c r="GA1431" s="116">
        <f t="shared" si="664"/>
        <v>1</v>
      </c>
      <c r="GB1431" s="116">
        <f t="shared" si="665"/>
        <v>16</v>
      </c>
      <c r="GC1431" s="116">
        <f t="shared" si="666"/>
        <v>8.6599999999999996E-2</v>
      </c>
      <c r="GD1431" s="116">
        <f t="shared" si="667"/>
        <v>1</v>
      </c>
      <c r="GE1431" s="116">
        <f t="shared" si="668"/>
        <v>35</v>
      </c>
    </row>
    <row r="1432" spans="164:187" ht="16.5" x14ac:dyDescent="0.2">
      <c r="FH1432" s="116">
        <v>1427</v>
      </c>
      <c r="FI1432" s="116">
        <f t="shared" si="653"/>
        <v>60</v>
      </c>
      <c r="FJ1432" s="116">
        <f t="shared" si="646"/>
        <v>18</v>
      </c>
      <c r="FK1432" s="116" t="str">
        <f t="shared" si="654"/>
        <v>雷震子专属武器-魂珠-7 6级</v>
      </c>
      <c r="FL1432" s="116">
        <f t="shared" si="655"/>
        <v>7</v>
      </c>
      <c r="FM1432" s="116">
        <f t="shared" si="656"/>
        <v>6</v>
      </c>
      <c r="FN1432" s="116" t="str">
        <f t="shared" si="647"/>
        <v>金币</v>
      </c>
      <c r="FO1432" s="116">
        <f t="shared" si="648"/>
        <v>12000</v>
      </c>
      <c r="FP1432" s="116" t="str">
        <f t="shared" si="649"/>
        <v>专属强化石3</v>
      </c>
      <c r="FQ1432" s="116">
        <f t="shared" si="650"/>
        <v>14</v>
      </c>
      <c r="FR1432" s="116" t="str">
        <f t="shared" si="651"/>
        <v>专属强化石4</v>
      </c>
      <c r="FS1432" s="116">
        <f t="shared" si="652"/>
        <v>5</v>
      </c>
      <c r="FT1432" s="116">
        <f t="shared" si="657"/>
        <v>0.03</v>
      </c>
      <c r="FU1432" s="116">
        <f t="shared" si="658"/>
        <v>1</v>
      </c>
      <c r="FV1432" s="116">
        <f t="shared" si="659"/>
        <v>45</v>
      </c>
      <c r="FW1432" s="116">
        <f t="shared" si="660"/>
        <v>0</v>
      </c>
      <c r="FX1432" s="116">
        <f t="shared" si="661"/>
        <v>1</v>
      </c>
      <c r="FY1432" s="116">
        <f t="shared" si="662"/>
        <v>11</v>
      </c>
      <c r="FZ1432" s="116">
        <f t="shared" si="663"/>
        <v>1.66E-2</v>
      </c>
      <c r="GA1432" s="116">
        <f t="shared" si="664"/>
        <v>1</v>
      </c>
      <c r="GB1432" s="116">
        <f t="shared" si="665"/>
        <v>21</v>
      </c>
      <c r="GC1432" s="116">
        <f t="shared" si="666"/>
        <v>6.6600000000000006E-2</v>
      </c>
      <c r="GD1432" s="116">
        <f t="shared" si="667"/>
        <v>1</v>
      </c>
      <c r="GE1432" s="116">
        <f t="shared" si="668"/>
        <v>45</v>
      </c>
    </row>
    <row r="1433" spans="164:187" ht="16.5" x14ac:dyDescent="0.2">
      <c r="FH1433" s="116">
        <v>1428</v>
      </c>
      <c r="FI1433" s="116">
        <f t="shared" si="653"/>
        <v>61</v>
      </c>
      <c r="FJ1433" s="116">
        <f t="shared" si="646"/>
        <v>18</v>
      </c>
      <c r="FK1433" s="116" t="str">
        <f t="shared" si="654"/>
        <v>雷震子专属武器-魂珠-7 7级</v>
      </c>
      <c r="FL1433" s="116">
        <f t="shared" si="655"/>
        <v>7</v>
      </c>
      <c r="FM1433" s="116">
        <f t="shared" si="656"/>
        <v>7</v>
      </c>
      <c r="FN1433" s="116" t="str">
        <f t="shared" si="647"/>
        <v>金币</v>
      </c>
      <c r="FO1433" s="116">
        <f t="shared" si="648"/>
        <v>13000</v>
      </c>
      <c r="FP1433" s="116" t="str">
        <f t="shared" si="649"/>
        <v>专属强化石3</v>
      </c>
      <c r="FQ1433" s="116">
        <f t="shared" si="650"/>
        <v>20</v>
      </c>
      <c r="FR1433" s="116" t="str">
        <f t="shared" si="651"/>
        <v>专属强化石4</v>
      </c>
      <c r="FS1433" s="116">
        <f t="shared" si="652"/>
        <v>7</v>
      </c>
      <c r="FT1433" s="116">
        <f t="shared" si="657"/>
        <v>0.03</v>
      </c>
      <c r="FU1433" s="116">
        <f t="shared" si="658"/>
        <v>1</v>
      </c>
      <c r="FV1433" s="116">
        <f t="shared" si="659"/>
        <v>52</v>
      </c>
      <c r="FW1433" s="116">
        <f t="shared" si="660"/>
        <v>0</v>
      </c>
      <c r="FX1433" s="116">
        <f t="shared" si="661"/>
        <v>1</v>
      </c>
      <c r="FY1433" s="116">
        <f t="shared" si="662"/>
        <v>12</v>
      </c>
      <c r="FZ1433" s="116">
        <f t="shared" si="663"/>
        <v>1.44E-2</v>
      </c>
      <c r="GA1433" s="116">
        <f t="shared" si="664"/>
        <v>1</v>
      </c>
      <c r="GB1433" s="116">
        <f t="shared" si="665"/>
        <v>24</v>
      </c>
      <c r="GC1433" s="116">
        <f t="shared" si="666"/>
        <v>5.7700000000000001E-2</v>
      </c>
      <c r="GD1433" s="116">
        <f t="shared" si="667"/>
        <v>1</v>
      </c>
      <c r="GE1433" s="116">
        <f t="shared" si="668"/>
        <v>52</v>
      </c>
    </row>
    <row r="1434" spans="164:187" ht="16.5" x14ac:dyDescent="0.2">
      <c r="FH1434" s="116">
        <v>1429</v>
      </c>
      <c r="FI1434" s="116">
        <f t="shared" si="653"/>
        <v>62</v>
      </c>
      <c r="FJ1434" s="116">
        <f t="shared" si="646"/>
        <v>18</v>
      </c>
      <c r="FK1434" s="116" t="str">
        <f t="shared" si="654"/>
        <v>雷震子专属武器-魂珠-7 8级</v>
      </c>
      <c r="FL1434" s="116">
        <f t="shared" si="655"/>
        <v>7</v>
      </c>
      <c r="FM1434" s="116">
        <f t="shared" si="656"/>
        <v>8</v>
      </c>
      <c r="FN1434" s="116" t="str">
        <f t="shared" si="647"/>
        <v>金币</v>
      </c>
      <c r="FO1434" s="116">
        <f t="shared" si="648"/>
        <v>14000</v>
      </c>
      <c r="FP1434" s="116" t="str">
        <f t="shared" si="649"/>
        <v>专属强化石3</v>
      </c>
      <c r="FQ1434" s="116">
        <f t="shared" si="650"/>
        <v>23</v>
      </c>
      <c r="FR1434" s="116" t="str">
        <f t="shared" si="651"/>
        <v>专属强化石4</v>
      </c>
      <c r="FS1434" s="116">
        <f t="shared" si="652"/>
        <v>8</v>
      </c>
      <c r="FT1434" s="116">
        <f t="shared" si="657"/>
        <v>0.02</v>
      </c>
      <c r="FU1434" s="116">
        <f t="shared" si="658"/>
        <v>1</v>
      </c>
      <c r="FV1434" s="116">
        <f t="shared" si="659"/>
        <v>74</v>
      </c>
      <c r="FW1434" s="116">
        <f t="shared" si="660"/>
        <v>0</v>
      </c>
      <c r="FX1434" s="116">
        <f t="shared" si="661"/>
        <v>1</v>
      </c>
      <c r="FY1434" s="116">
        <f t="shared" si="662"/>
        <v>17</v>
      </c>
      <c r="FZ1434" s="116">
        <f t="shared" si="663"/>
        <v>1.0200000000000001E-2</v>
      </c>
      <c r="GA1434" s="116">
        <f t="shared" si="664"/>
        <v>1</v>
      </c>
      <c r="GB1434" s="116">
        <f t="shared" si="665"/>
        <v>34</v>
      </c>
      <c r="GC1434" s="116">
        <f t="shared" si="666"/>
        <v>4.07E-2</v>
      </c>
      <c r="GD1434" s="116">
        <f t="shared" si="667"/>
        <v>1</v>
      </c>
      <c r="GE1434" s="116">
        <f t="shared" si="668"/>
        <v>74</v>
      </c>
    </row>
    <row r="1435" spans="164:187" ht="16.5" x14ac:dyDescent="0.2">
      <c r="FH1435" s="116">
        <v>1430</v>
      </c>
      <c r="FI1435" s="116">
        <f t="shared" si="653"/>
        <v>63</v>
      </c>
      <c r="FJ1435" s="116">
        <f t="shared" si="646"/>
        <v>18</v>
      </c>
      <c r="FK1435" s="116" t="str">
        <f t="shared" si="654"/>
        <v>雷震子专属武器-魂珠-7 9级</v>
      </c>
      <c r="FL1435" s="116">
        <f t="shared" si="655"/>
        <v>7</v>
      </c>
      <c r="FM1435" s="116">
        <f t="shared" si="656"/>
        <v>9</v>
      </c>
      <c r="FN1435" s="116" t="str">
        <f t="shared" si="647"/>
        <v>金币</v>
      </c>
      <c r="FO1435" s="116">
        <f t="shared" si="648"/>
        <v>15000</v>
      </c>
      <c r="FP1435" s="116" t="str">
        <f t="shared" si="649"/>
        <v>专属强化石3</v>
      </c>
      <c r="FQ1435" s="116">
        <f t="shared" si="650"/>
        <v>28</v>
      </c>
      <c r="FR1435" s="116" t="str">
        <f t="shared" si="651"/>
        <v>专属强化石4</v>
      </c>
      <c r="FS1435" s="116">
        <f t="shared" si="652"/>
        <v>10</v>
      </c>
      <c r="FT1435" s="116">
        <f t="shared" si="657"/>
        <v>0.02</v>
      </c>
      <c r="FU1435" s="116">
        <f t="shared" si="658"/>
        <v>1</v>
      </c>
      <c r="FV1435" s="116">
        <f t="shared" si="659"/>
        <v>95</v>
      </c>
      <c r="FW1435" s="116">
        <f t="shared" si="660"/>
        <v>0</v>
      </c>
      <c r="FX1435" s="116">
        <f t="shared" si="661"/>
        <v>1</v>
      </c>
      <c r="FY1435" s="116">
        <f t="shared" si="662"/>
        <v>22</v>
      </c>
      <c r="FZ1435" s="116">
        <f t="shared" si="663"/>
        <v>7.9000000000000008E-3</v>
      </c>
      <c r="GA1435" s="116">
        <f t="shared" si="664"/>
        <v>1</v>
      </c>
      <c r="GB1435" s="116">
        <f t="shared" si="665"/>
        <v>44</v>
      </c>
      <c r="GC1435" s="116">
        <f t="shared" si="666"/>
        <v>3.15E-2</v>
      </c>
      <c r="GD1435" s="116">
        <f t="shared" si="667"/>
        <v>1</v>
      </c>
      <c r="GE1435" s="116">
        <f t="shared" si="668"/>
        <v>95</v>
      </c>
    </row>
    <row r="1436" spans="164:187" ht="16.5" x14ac:dyDescent="0.2">
      <c r="FH1436" s="116">
        <v>1431</v>
      </c>
      <c r="FI1436" s="116">
        <f t="shared" si="653"/>
        <v>0</v>
      </c>
      <c r="FJ1436" s="116">
        <f t="shared" si="646"/>
        <v>18</v>
      </c>
      <c r="FK1436" s="116" t="str">
        <f t="shared" si="654"/>
        <v>雷震子专属武器-魂珠-8 0级</v>
      </c>
      <c r="FL1436" s="116">
        <f t="shared" si="655"/>
        <v>8</v>
      </c>
      <c r="FM1436" s="116">
        <f t="shared" si="656"/>
        <v>0</v>
      </c>
      <c r="FN1436" s="116" t="str">
        <f t="shared" si="647"/>
        <v/>
      </c>
      <c r="FO1436" s="116" t="str">
        <f t="shared" si="648"/>
        <v/>
      </c>
      <c r="FP1436" s="116" t="str">
        <f t="shared" si="649"/>
        <v/>
      </c>
      <c r="FQ1436" s="116" t="str">
        <f t="shared" si="650"/>
        <v/>
      </c>
      <c r="FR1436" s="116" t="str">
        <f t="shared" si="651"/>
        <v/>
      </c>
      <c r="FS1436" s="116" t="str">
        <f t="shared" si="652"/>
        <v/>
      </c>
      <c r="FT1436" s="116" t="str">
        <f t="shared" si="657"/>
        <v/>
      </c>
      <c r="FU1436" s="116" t="str">
        <f t="shared" si="658"/>
        <v/>
      </c>
      <c r="FV1436" s="116" t="str">
        <f t="shared" si="659"/>
        <v/>
      </c>
      <c r="FW1436" s="116" t="str">
        <f t="shared" si="660"/>
        <v/>
      </c>
      <c r="FX1436" s="116" t="str">
        <f t="shared" si="661"/>
        <v/>
      </c>
      <c r="FY1436" s="116" t="str">
        <f t="shared" si="662"/>
        <v/>
      </c>
      <c r="FZ1436" s="116" t="str">
        <f t="shared" si="663"/>
        <v/>
      </c>
      <c r="GA1436" s="116" t="str">
        <f t="shared" si="664"/>
        <v/>
      </c>
      <c r="GB1436" s="116" t="str">
        <f t="shared" si="665"/>
        <v/>
      </c>
      <c r="GC1436" s="116" t="str">
        <f t="shared" si="666"/>
        <v/>
      </c>
      <c r="GD1436" s="116" t="str">
        <f t="shared" si="667"/>
        <v/>
      </c>
      <c r="GE1436" s="116" t="str">
        <f t="shared" si="668"/>
        <v/>
      </c>
    </row>
    <row r="1437" spans="164:187" ht="16.5" x14ac:dyDescent="0.2">
      <c r="FH1437" s="116">
        <v>1432</v>
      </c>
      <c r="FI1437" s="116">
        <f t="shared" si="653"/>
        <v>64</v>
      </c>
      <c r="FJ1437" s="116">
        <f t="shared" si="646"/>
        <v>18</v>
      </c>
      <c r="FK1437" s="116" t="str">
        <f t="shared" si="654"/>
        <v>雷震子专属武器-魂珠-8 1级</v>
      </c>
      <c r="FL1437" s="116">
        <f t="shared" si="655"/>
        <v>8</v>
      </c>
      <c r="FM1437" s="116">
        <f t="shared" si="656"/>
        <v>1</v>
      </c>
      <c r="FN1437" s="116" t="str">
        <f t="shared" si="647"/>
        <v>金币</v>
      </c>
      <c r="FO1437" s="116">
        <f t="shared" si="648"/>
        <v>8000</v>
      </c>
      <c r="FP1437" s="116" t="str">
        <f t="shared" si="649"/>
        <v>专属强化石4</v>
      </c>
      <c r="FQ1437" s="116">
        <f t="shared" si="650"/>
        <v>5</v>
      </c>
      <c r="FR1437" s="116" t="str">
        <f t="shared" si="651"/>
        <v/>
      </c>
      <c r="FS1437" s="116" t="str">
        <f t="shared" si="652"/>
        <v/>
      </c>
      <c r="FT1437" s="116">
        <f t="shared" si="657"/>
        <v>0.1</v>
      </c>
      <c r="FU1437" s="116">
        <f t="shared" si="658"/>
        <v>1</v>
      </c>
      <c r="FV1437" s="116">
        <f t="shared" si="659"/>
        <v>15</v>
      </c>
      <c r="FW1437" s="116">
        <f t="shared" si="660"/>
        <v>0</v>
      </c>
      <c r="FX1437" s="116">
        <f t="shared" si="661"/>
        <v>1</v>
      </c>
      <c r="FY1437" s="116">
        <f t="shared" si="662"/>
        <v>4</v>
      </c>
      <c r="FZ1437" s="116">
        <f t="shared" si="663"/>
        <v>4.9200000000000001E-2</v>
      </c>
      <c r="GA1437" s="116">
        <f t="shared" si="664"/>
        <v>1</v>
      </c>
      <c r="GB1437" s="116">
        <f t="shared" si="665"/>
        <v>7</v>
      </c>
      <c r="GC1437" s="116">
        <f t="shared" si="666"/>
        <v>0.1968</v>
      </c>
      <c r="GD1437" s="116">
        <f t="shared" si="667"/>
        <v>1</v>
      </c>
      <c r="GE1437" s="116">
        <f t="shared" si="668"/>
        <v>15</v>
      </c>
    </row>
    <row r="1438" spans="164:187" ht="16.5" x14ac:dyDescent="0.2">
      <c r="FH1438" s="116">
        <v>1433</v>
      </c>
      <c r="FI1438" s="116">
        <f t="shared" si="653"/>
        <v>65</v>
      </c>
      <c r="FJ1438" s="116">
        <f t="shared" si="646"/>
        <v>18</v>
      </c>
      <c r="FK1438" s="116" t="str">
        <f t="shared" si="654"/>
        <v>雷震子专属武器-魂珠-8 2级</v>
      </c>
      <c r="FL1438" s="116">
        <f t="shared" si="655"/>
        <v>8</v>
      </c>
      <c r="FM1438" s="116">
        <f t="shared" si="656"/>
        <v>2</v>
      </c>
      <c r="FN1438" s="116" t="str">
        <f t="shared" si="647"/>
        <v>金币</v>
      </c>
      <c r="FO1438" s="116">
        <f t="shared" si="648"/>
        <v>9000</v>
      </c>
      <c r="FP1438" s="116" t="str">
        <f t="shared" si="649"/>
        <v>专属强化石4</v>
      </c>
      <c r="FQ1438" s="116">
        <f t="shared" si="650"/>
        <v>8</v>
      </c>
      <c r="FR1438" s="116" t="str">
        <f t="shared" si="651"/>
        <v/>
      </c>
      <c r="FS1438" s="116" t="str">
        <f t="shared" si="652"/>
        <v/>
      </c>
      <c r="FT1438" s="116">
        <f t="shared" si="657"/>
        <v>0.08</v>
      </c>
      <c r="FU1438" s="116">
        <f t="shared" si="658"/>
        <v>1</v>
      </c>
      <c r="FV1438" s="116">
        <f t="shared" si="659"/>
        <v>19</v>
      </c>
      <c r="FW1438" s="116">
        <f t="shared" si="660"/>
        <v>0</v>
      </c>
      <c r="FX1438" s="116">
        <f t="shared" si="661"/>
        <v>1</v>
      </c>
      <c r="FY1438" s="116">
        <f t="shared" si="662"/>
        <v>4</v>
      </c>
      <c r="FZ1438" s="116">
        <f t="shared" si="663"/>
        <v>3.9399999999999998E-2</v>
      </c>
      <c r="GA1438" s="116">
        <f t="shared" si="664"/>
        <v>1</v>
      </c>
      <c r="GB1438" s="116">
        <f t="shared" si="665"/>
        <v>9</v>
      </c>
      <c r="GC1438" s="116">
        <f t="shared" si="666"/>
        <v>0.15740000000000001</v>
      </c>
      <c r="GD1438" s="116">
        <f t="shared" si="667"/>
        <v>1</v>
      </c>
      <c r="GE1438" s="116">
        <f t="shared" si="668"/>
        <v>19</v>
      </c>
    </row>
    <row r="1439" spans="164:187" ht="16.5" x14ac:dyDescent="0.2">
      <c r="FH1439" s="116">
        <v>1434</v>
      </c>
      <c r="FI1439" s="116">
        <f t="shared" si="653"/>
        <v>66</v>
      </c>
      <c r="FJ1439" s="116">
        <f t="shared" si="646"/>
        <v>18</v>
      </c>
      <c r="FK1439" s="116" t="str">
        <f t="shared" si="654"/>
        <v>雷震子专属武器-魂珠-8 3级</v>
      </c>
      <c r="FL1439" s="116">
        <f t="shared" si="655"/>
        <v>8</v>
      </c>
      <c r="FM1439" s="116">
        <f t="shared" si="656"/>
        <v>3</v>
      </c>
      <c r="FN1439" s="116" t="str">
        <f t="shared" si="647"/>
        <v>金币</v>
      </c>
      <c r="FO1439" s="116">
        <f t="shared" si="648"/>
        <v>10000</v>
      </c>
      <c r="FP1439" s="116" t="str">
        <f t="shared" si="649"/>
        <v>专属强化石4</v>
      </c>
      <c r="FQ1439" s="116">
        <f t="shared" si="650"/>
        <v>10</v>
      </c>
      <c r="FR1439" s="116" t="str">
        <f t="shared" si="651"/>
        <v/>
      </c>
      <c r="FS1439" s="116" t="str">
        <f t="shared" si="652"/>
        <v/>
      </c>
      <c r="FT1439" s="116">
        <f t="shared" si="657"/>
        <v>7.0000000000000007E-2</v>
      </c>
      <c r="FU1439" s="116">
        <f t="shared" si="658"/>
        <v>1</v>
      </c>
      <c r="FV1439" s="116">
        <f t="shared" si="659"/>
        <v>23</v>
      </c>
      <c r="FW1439" s="116">
        <f t="shared" si="660"/>
        <v>0</v>
      </c>
      <c r="FX1439" s="116">
        <f t="shared" si="661"/>
        <v>1</v>
      </c>
      <c r="FY1439" s="116">
        <f t="shared" si="662"/>
        <v>5</v>
      </c>
      <c r="FZ1439" s="116">
        <f t="shared" si="663"/>
        <v>3.2800000000000003E-2</v>
      </c>
      <c r="GA1439" s="116">
        <f t="shared" si="664"/>
        <v>1</v>
      </c>
      <c r="GB1439" s="116">
        <f t="shared" si="665"/>
        <v>11</v>
      </c>
      <c r="GC1439" s="116">
        <f t="shared" si="666"/>
        <v>0.13120000000000001</v>
      </c>
      <c r="GD1439" s="116">
        <f t="shared" si="667"/>
        <v>1</v>
      </c>
      <c r="GE1439" s="116">
        <f t="shared" si="668"/>
        <v>23</v>
      </c>
    </row>
    <row r="1440" spans="164:187" ht="16.5" x14ac:dyDescent="0.2">
      <c r="FH1440" s="116">
        <v>1435</v>
      </c>
      <c r="FI1440" s="116">
        <f t="shared" si="653"/>
        <v>67</v>
      </c>
      <c r="FJ1440" s="116">
        <f t="shared" si="646"/>
        <v>18</v>
      </c>
      <c r="FK1440" s="116" t="str">
        <f t="shared" si="654"/>
        <v>雷震子专属武器-魂珠-8 4级</v>
      </c>
      <c r="FL1440" s="116">
        <f t="shared" si="655"/>
        <v>8</v>
      </c>
      <c r="FM1440" s="116">
        <f t="shared" si="656"/>
        <v>4</v>
      </c>
      <c r="FN1440" s="116" t="str">
        <f t="shared" si="647"/>
        <v>金币</v>
      </c>
      <c r="FO1440" s="116">
        <f t="shared" si="648"/>
        <v>11000</v>
      </c>
      <c r="FP1440" s="116" t="str">
        <f t="shared" si="649"/>
        <v>专属强化石4</v>
      </c>
      <c r="FQ1440" s="116">
        <f t="shared" si="650"/>
        <v>12</v>
      </c>
      <c r="FR1440" s="116" t="str">
        <f t="shared" si="651"/>
        <v/>
      </c>
      <c r="FS1440" s="116" t="str">
        <f t="shared" si="652"/>
        <v/>
      </c>
      <c r="FT1440" s="116">
        <f t="shared" si="657"/>
        <v>0.05</v>
      </c>
      <c r="FU1440" s="116">
        <f t="shared" si="658"/>
        <v>1</v>
      </c>
      <c r="FV1440" s="116">
        <f t="shared" si="659"/>
        <v>32</v>
      </c>
      <c r="FW1440" s="116">
        <f t="shared" si="660"/>
        <v>0</v>
      </c>
      <c r="FX1440" s="116">
        <f t="shared" si="661"/>
        <v>1</v>
      </c>
      <c r="FY1440" s="116">
        <f t="shared" si="662"/>
        <v>7</v>
      </c>
      <c r="FZ1440" s="116">
        <f t="shared" si="663"/>
        <v>2.3599999999999999E-2</v>
      </c>
      <c r="GA1440" s="116">
        <f t="shared" si="664"/>
        <v>1</v>
      </c>
      <c r="GB1440" s="116">
        <f t="shared" si="665"/>
        <v>15</v>
      </c>
      <c r="GC1440" s="116">
        <f t="shared" si="666"/>
        <v>9.4399999999999998E-2</v>
      </c>
      <c r="GD1440" s="116">
        <f t="shared" si="667"/>
        <v>1</v>
      </c>
      <c r="GE1440" s="116">
        <f t="shared" si="668"/>
        <v>32</v>
      </c>
    </row>
    <row r="1441" spans="164:187" ht="16.5" x14ac:dyDescent="0.2">
      <c r="FH1441" s="116">
        <v>1436</v>
      </c>
      <c r="FI1441" s="116">
        <f t="shared" si="653"/>
        <v>68</v>
      </c>
      <c r="FJ1441" s="116">
        <f t="shared" si="646"/>
        <v>18</v>
      </c>
      <c r="FK1441" s="116" t="str">
        <f t="shared" si="654"/>
        <v>雷震子专属武器-魂珠-8 5级</v>
      </c>
      <c r="FL1441" s="116">
        <f t="shared" si="655"/>
        <v>8</v>
      </c>
      <c r="FM1441" s="116">
        <f t="shared" si="656"/>
        <v>5</v>
      </c>
      <c r="FN1441" s="116" t="str">
        <f t="shared" si="647"/>
        <v>金币</v>
      </c>
      <c r="FO1441" s="116">
        <f t="shared" si="648"/>
        <v>12000</v>
      </c>
      <c r="FP1441" s="116" t="str">
        <f t="shared" si="649"/>
        <v>专属强化石4</v>
      </c>
      <c r="FQ1441" s="116">
        <f t="shared" si="650"/>
        <v>15</v>
      </c>
      <c r="FR1441" s="116" t="str">
        <f t="shared" si="651"/>
        <v/>
      </c>
      <c r="FS1441" s="116" t="str">
        <f t="shared" si="652"/>
        <v/>
      </c>
      <c r="FT1441" s="116">
        <f t="shared" si="657"/>
        <v>0.04</v>
      </c>
      <c r="FU1441" s="116">
        <f t="shared" si="658"/>
        <v>1</v>
      </c>
      <c r="FV1441" s="116">
        <f t="shared" si="659"/>
        <v>41</v>
      </c>
      <c r="FW1441" s="116">
        <f t="shared" si="660"/>
        <v>0</v>
      </c>
      <c r="FX1441" s="116">
        <f t="shared" si="661"/>
        <v>1</v>
      </c>
      <c r="FY1441" s="116">
        <f t="shared" si="662"/>
        <v>9</v>
      </c>
      <c r="FZ1441" s="116">
        <f t="shared" si="663"/>
        <v>1.84E-2</v>
      </c>
      <c r="GA1441" s="116">
        <f t="shared" si="664"/>
        <v>1</v>
      </c>
      <c r="GB1441" s="116">
        <f t="shared" si="665"/>
        <v>19</v>
      </c>
      <c r="GC1441" s="116">
        <f t="shared" si="666"/>
        <v>7.3800000000000004E-2</v>
      </c>
      <c r="GD1441" s="116">
        <f t="shared" si="667"/>
        <v>1</v>
      </c>
      <c r="GE1441" s="116">
        <f t="shared" si="668"/>
        <v>41</v>
      </c>
    </row>
    <row r="1442" spans="164:187" ht="16.5" x14ac:dyDescent="0.2">
      <c r="FH1442" s="116">
        <v>1437</v>
      </c>
      <c r="FI1442" s="116">
        <f t="shared" si="653"/>
        <v>69</v>
      </c>
      <c r="FJ1442" s="116">
        <f t="shared" si="646"/>
        <v>18</v>
      </c>
      <c r="FK1442" s="116" t="str">
        <f t="shared" si="654"/>
        <v>雷震子专属武器-魂珠-8 6级</v>
      </c>
      <c r="FL1442" s="116">
        <f t="shared" si="655"/>
        <v>8</v>
      </c>
      <c r="FM1442" s="116">
        <f t="shared" si="656"/>
        <v>6</v>
      </c>
      <c r="FN1442" s="116" t="str">
        <f t="shared" si="647"/>
        <v>金币</v>
      </c>
      <c r="FO1442" s="116">
        <f t="shared" si="648"/>
        <v>13000</v>
      </c>
      <c r="FP1442" s="116" t="str">
        <f t="shared" si="649"/>
        <v>专属强化石4</v>
      </c>
      <c r="FQ1442" s="116">
        <f t="shared" si="650"/>
        <v>18</v>
      </c>
      <c r="FR1442" s="116" t="str">
        <f t="shared" si="651"/>
        <v/>
      </c>
      <c r="FS1442" s="116" t="str">
        <f t="shared" si="652"/>
        <v/>
      </c>
      <c r="FT1442" s="116">
        <f t="shared" si="657"/>
        <v>0.03</v>
      </c>
      <c r="FU1442" s="116">
        <f t="shared" si="658"/>
        <v>1</v>
      </c>
      <c r="FV1442" s="116">
        <f t="shared" si="659"/>
        <v>55</v>
      </c>
      <c r="FW1442" s="116">
        <f t="shared" si="660"/>
        <v>0</v>
      </c>
      <c r="FX1442" s="116">
        <f t="shared" si="661"/>
        <v>1</v>
      </c>
      <c r="FY1442" s="116">
        <f t="shared" si="662"/>
        <v>13</v>
      </c>
      <c r="FZ1442" s="116">
        <f t="shared" si="663"/>
        <v>1.3599999999999999E-2</v>
      </c>
      <c r="GA1442" s="116">
        <f t="shared" si="664"/>
        <v>1</v>
      </c>
      <c r="GB1442" s="116">
        <f t="shared" si="665"/>
        <v>26</v>
      </c>
      <c r="GC1442" s="116">
        <f t="shared" si="666"/>
        <v>5.45E-2</v>
      </c>
      <c r="GD1442" s="116">
        <f t="shared" si="667"/>
        <v>1</v>
      </c>
      <c r="GE1442" s="116">
        <f t="shared" si="668"/>
        <v>55</v>
      </c>
    </row>
    <row r="1443" spans="164:187" ht="16.5" x14ac:dyDescent="0.2">
      <c r="FH1443" s="116">
        <v>1438</v>
      </c>
      <c r="FI1443" s="116">
        <f t="shared" si="653"/>
        <v>70</v>
      </c>
      <c r="FJ1443" s="116">
        <f t="shared" si="646"/>
        <v>18</v>
      </c>
      <c r="FK1443" s="116" t="str">
        <f t="shared" si="654"/>
        <v>雷震子专属武器-魂珠-8 7级</v>
      </c>
      <c r="FL1443" s="116">
        <f t="shared" si="655"/>
        <v>8</v>
      </c>
      <c r="FM1443" s="116">
        <f t="shared" si="656"/>
        <v>7</v>
      </c>
      <c r="FN1443" s="116" t="str">
        <f t="shared" si="647"/>
        <v>金币</v>
      </c>
      <c r="FO1443" s="116">
        <f t="shared" si="648"/>
        <v>14000</v>
      </c>
      <c r="FP1443" s="116" t="str">
        <f t="shared" si="649"/>
        <v>专属强化石4</v>
      </c>
      <c r="FQ1443" s="116">
        <f t="shared" si="650"/>
        <v>25</v>
      </c>
      <c r="FR1443" s="116" t="str">
        <f t="shared" si="651"/>
        <v/>
      </c>
      <c r="FS1443" s="116" t="str">
        <f t="shared" si="652"/>
        <v/>
      </c>
      <c r="FT1443" s="116">
        <f t="shared" si="657"/>
        <v>0.02</v>
      </c>
      <c r="FU1443" s="116">
        <f t="shared" si="658"/>
        <v>1</v>
      </c>
      <c r="FV1443" s="116">
        <f t="shared" si="659"/>
        <v>64</v>
      </c>
      <c r="FW1443" s="116">
        <f t="shared" si="660"/>
        <v>0</v>
      </c>
      <c r="FX1443" s="116">
        <f t="shared" si="661"/>
        <v>1</v>
      </c>
      <c r="FY1443" s="116">
        <f t="shared" si="662"/>
        <v>15</v>
      </c>
      <c r="FZ1443" s="116">
        <f t="shared" si="663"/>
        <v>1.17E-2</v>
      </c>
      <c r="GA1443" s="116">
        <f t="shared" si="664"/>
        <v>1</v>
      </c>
      <c r="GB1443" s="116">
        <f t="shared" si="665"/>
        <v>30</v>
      </c>
      <c r="GC1443" s="116">
        <f t="shared" si="666"/>
        <v>4.6800000000000001E-2</v>
      </c>
      <c r="GD1443" s="116">
        <f t="shared" si="667"/>
        <v>1</v>
      </c>
      <c r="GE1443" s="116">
        <f t="shared" si="668"/>
        <v>64</v>
      </c>
    </row>
    <row r="1444" spans="164:187" ht="16.5" x14ac:dyDescent="0.2">
      <c r="FH1444" s="116">
        <v>1439</v>
      </c>
      <c r="FI1444" s="116">
        <f t="shared" si="653"/>
        <v>71</v>
      </c>
      <c r="FJ1444" s="116">
        <f t="shared" si="646"/>
        <v>18</v>
      </c>
      <c r="FK1444" s="116" t="str">
        <f t="shared" si="654"/>
        <v>雷震子专属武器-魂珠-8 8级</v>
      </c>
      <c r="FL1444" s="116">
        <f t="shared" si="655"/>
        <v>8</v>
      </c>
      <c r="FM1444" s="116">
        <f t="shared" si="656"/>
        <v>8</v>
      </c>
      <c r="FN1444" s="116" t="str">
        <f t="shared" si="647"/>
        <v>金币</v>
      </c>
      <c r="FO1444" s="116">
        <f t="shared" si="648"/>
        <v>15000</v>
      </c>
      <c r="FP1444" s="116" t="str">
        <f t="shared" si="649"/>
        <v>专属强化石4</v>
      </c>
      <c r="FQ1444" s="116">
        <f t="shared" si="650"/>
        <v>30</v>
      </c>
      <c r="FR1444" s="116" t="str">
        <f t="shared" si="651"/>
        <v/>
      </c>
      <c r="FS1444" s="116" t="str">
        <f t="shared" si="652"/>
        <v/>
      </c>
      <c r="FT1444" s="116">
        <f t="shared" si="657"/>
        <v>0.02</v>
      </c>
      <c r="FU1444" s="116">
        <f t="shared" si="658"/>
        <v>1</v>
      </c>
      <c r="FV1444" s="116">
        <f t="shared" si="659"/>
        <v>86</v>
      </c>
      <c r="FW1444" s="116">
        <f t="shared" si="660"/>
        <v>0</v>
      </c>
      <c r="FX1444" s="116">
        <f t="shared" si="661"/>
        <v>1</v>
      </c>
      <c r="FY1444" s="116">
        <f t="shared" si="662"/>
        <v>20</v>
      </c>
      <c r="FZ1444" s="116">
        <f t="shared" si="663"/>
        <v>8.6999999999999994E-3</v>
      </c>
      <c r="GA1444" s="116">
        <f t="shared" si="664"/>
        <v>1</v>
      </c>
      <c r="GB1444" s="116">
        <f t="shared" si="665"/>
        <v>40</v>
      </c>
      <c r="GC1444" s="116">
        <f t="shared" si="666"/>
        <v>3.4700000000000002E-2</v>
      </c>
      <c r="GD1444" s="116">
        <f t="shared" si="667"/>
        <v>1</v>
      </c>
      <c r="GE1444" s="116">
        <f t="shared" si="668"/>
        <v>86</v>
      </c>
    </row>
    <row r="1445" spans="164:187" ht="16.5" x14ac:dyDescent="0.2">
      <c r="FH1445" s="116">
        <v>1440</v>
      </c>
      <c r="FI1445" s="116">
        <f t="shared" si="653"/>
        <v>72</v>
      </c>
      <c r="FJ1445" s="116">
        <f t="shared" si="646"/>
        <v>18</v>
      </c>
      <c r="FK1445" s="116" t="str">
        <f t="shared" si="654"/>
        <v>雷震子专属武器-魂珠-8 9级</v>
      </c>
      <c r="FL1445" s="116">
        <f t="shared" si="655"/>
        <v>8</v>
      </c>
      <c r="FM1445" s="116">
        <f t="shared" si="656"/>
        <v>9</v>
      </c>
      <c r="FN1445" s="116" t="str">
        <f t="shared" si="647"/>
        <v>金币</v>
      </c>
      <c r="FO1445" s="116">
        <f t="shared" si="648"/>
        <v>16000</v>
      </c>
      <c r="FP1445" s="116" t="str">
        <f t="shared" si="649"/>
        <v>专属强化石4</v>
      </c>
      <c r="FQ1445" s="116">
        <f t="shared" si="650"/>
        <v>30</v>
      </c>
      <c r="FR1445" s="116" t="str">
        <f t="shared" si="651"/>
        <v/>
      </c>
      <c r="FS1445" s="116" t="str">
        <f t="shared" si="652"/>
        <v/>
      </c>
      <c r="FT1445" s="116">
        <f t="shared" si="657"/>
        <v>0.01</v>
      </c>
      <c r="FU1445" s="116">
        <f t="shared" si="658"/>
        <v>1</v>
      </c>
      <c r="FV1445" s="116">
        <f t="shared" si="659"/>
        <v>140</v>
      </c>
      <c r="FW1445" s="116">
        <f t="shared" si="660"/>
        <v>0</v>
      </c>
      <c r="FX1445" s="116">
        <f t="shared" si="661"/>
        <v>1</v>
      </c>
      <c r="FY1445" s="116">
        <f t="shared" si="662"/>
        <v>33</v>
      </c>
      <c r="FZ1445" s="116">
        <f t="shared" si="663"/>
        <v>5.4000000000000003E-3</v>
      </c>
      <c r="GA1445" s="116">
        <f t="shared" si="664"/>
        <v>1</v>
      </c>
      <c r="GB1445" s="116">
        <f t="shared" si="665"/>
        <v>65</v>
      </c>
      <c r="GC1445" s="116">
        <f t="shared" si="666"/>
        <v>2.1499999999999998E-2</v>
      </c>
      <c r="GD1445" s="116">
        <f t="shared" si="667"/>
        <v>1</v>
      </c>
      <c r="GE1445" s="116">
        <f t="shared" si="668"/>
        <v>140</v>
      </c>
    </row>
    <row r="1446" spans="164:187" ht="16.5" x14ac:dyDescent="0.2">
      <c r="FH1446" s="116">
        <v>1441</v>
      </c>
      <c r="FI1446" s="116">
        <f t="shared" si="653"/>
        <v>0</v>
      </c>
      <c r="FJ1446" s="116">
        <f t="shared" si="646"/>
        <v>19</v>
      </c>
      <c r="FK1446" s="116" t="str">
        <f t="shared" si="654"/>
        <v>吕布专属武器-魂珠-1 0级</v>
      </c>
      <c r="FL1446" s="116">
        <f t="shared" si="655"/>
        <v>1</v>
      </c>
      <c r="FM1446" s="116">
        <f t="shared" si="656"/>
        <v>0</v>
      </c>
      <c r="FN1446" s="116" t="str">
        <f t="shared" si="647"/>
        <v/>
      </c>
      <c r="FO1446" s="116" t="str">
        <f t="shared" si="648"/>
        <v/>
      </c>
      <c r="FP1446" s="116" t="str">
        <f t="shared" si="649"/>
        <v/>
      </c>
      <c r="FQ1446" s="116" t="str">
        <f t="shared" si="650"/>
        <v/>
      </c>
      <c r="FR1446" s="116" t="str">
        <f t="shared" si="651"/>
        <v/>
      </c>
      <c r="FS1446" s="116" t="str">
        <f t="shared" si="652"/>
        <v/>
      </c>
      <c r="FT1446" s="116" t="str">
        <f t="shared" si="657"/>
        <v/>
      </c>
      <c r="FU1446" s="116" t="str">
        <f t="shared" si="658"/>
        <v/>
      </c>
      <c r="FV1446" s="116" t="str">
        <f t="shared" si="659"/>
        <v/>
      </c>
      <c r="FW1446" s="116" t="str">
        <f t="shared" si="660"/>
        <v/>
      </c>
      <c r="FX1446" s="116" t="str">
        <f t="shared" si="661"/>
        <v/>
      </c>
      <c r="FY1446" s="116" t="str">
        <f t="shared" si="662"/>
        <v/>
      </c>
      <c r="FZ1446" s="116" t="str">
        <f t="shared" si="663"/>
        <v/>
      </c>
      <c r="GA1446" s="116" t="str">
        <f t="shared" si="664"/>
        <v/>
      </c>
      <c r="GB1446" s="116" t="str">
        <f t="shared" si="665"/>
        <v/>
      </c>
      <c r="GC1446" s="116" t="str">
        <f t="shared" si="666"/>
        <v/>
      </c>
      <c r="GD1446" s="116" t="str">
        <f t="shared" si="667"/>
        <v/>
      </c>
      <c r="GE1446" s="116" t="str">
        <f t="shared" si="668"/>
        <v/>
      </c>
    </row>
    <row r="1447" spans="164:187" ht="16.5" x14ac:dyDescent="0.2">
      <c r="FH1447" s="116">
        <v>1442</v>
      </c>
      <c r="FI1447" s="116">
        <f t="shared" si="653"/>
        <v>1</v>
      </c>
      <c r="FJ1447" s="116">
        <f t="shared" si="646"/>
        <v>19</v>
      </c>
      <c r="FK1447" s="116" t="str">
        <f t="shared" si="654"/>
        <v>吕布专属武器-魂珠-1 1级</v>
      </c>
      <c r="FL1447" s="116">
        <f t="shared" si="655"/>
        <v>1</v>
      </c>
      <c r="FM1447" s="116">
        <f t="shared" si="656"/>
        <v>1</v>
      </c>
      <c r="FN1447" s="116" t="str">
        <f t="shared" si="647"/>
        <v>金币</v>
      </c>
      <c r="FO1447" s="116">
        <f t="shared" si="648"/>
        <v>1000</v>
      </c>
      <c r="FP1447" s="116" t="str">
        <f t="shared" si="649"/>
        <v>专属强化石1</v>
      </c>
      <c r="FQ1447" s="116">
        <f t="shared" si="650"/>
        <v>1</v>
      </c>
      <c r="FR1447" s="116" t="str">
        <f t="shared" si="651"/>
        <v/>
      </c>
      <c r="FS1447" s="116" t="str">
        <f t="shared" si="652"/>
        <v/>
      </c>
      <c r="FT1447" s="116">
        <f t="shared" si="657"/>
        <v>0.24</v>
      </c>
      <c r="FU1447" s="116">
        <f t="shared" si="658"/>
        <v>1</v>
      </c>
      <c r="FV1447" s="116">
        <f t="shared" si="659"/>
        <v>6</v>
      </c>
      <c r="FW1447" s="116">
        <f t="shared" si="660"/>
        <v>0</v>
      </c>
      <c r="FX1447" s="116">
        <f t="shared" si="661"/>
        <v>1</v>
      </c>
      <c r="FY1447" s="116">
        <f t="shared" si="662"/>
        <v>1</v>
      </c>
      <c r="FZ1447" s="116">
        <f t="shared" si="663"/>
        <v>0.11990000000000001</v>
      </c>
      <c r="GA1447" s="116">
        <f t="shared" si="664"/>
        <v>1</v>
      </c>
      <c r="GB1447" s="116">
        <f t="shared" si="665"/>
        <v>3</v>
      </c>
      <c r="GC1447" s="116">
        <f t="shared" si="666"/>
        <v>0.47960000000000003</v>
      </c>
      <c r="GD1447" s="116">
        <f t="shared" si="667"/>
        <v>1</v>
      </c>
      <c r="GE1447" s="116">
        <f t="shared" si="668"/>
        <v>6</v>
      </c>
    </row>
    <row r="1448" spans="164:187" ht="16.5" x14ac:dyDescent="0.2">
      <c r="FH1448" s="116">
        <v>1443</v>
      </c>
      <c r="FI1448" s="116">
        <f t="shared" si="653"/>
        <v>2</v>
      </c>
      <c r="FJ1448" s="116">
        <f t="shared" si="646"/>
        <v>19</v>
      </c>
      <c r="FK1448" s="116" t="str">
        <f t="shared" si="654"/>
        <v>吕布专属武器-魂珠-1 2级</v>
      </c>
      <c r="FL1448" s="116">
        <f t="shared" si="655"/>
        <v>1</v>
      </c>
      <c r="FM1448" s="116">
        <f t="shared" si="656"/>
        <v>2</v>
      </c>
      <c r="FN1448" s="116" t="str">
        <f t="shared" si="647"/>
        <v>金币</v>
      </c>
      <c r="FO1448" s="116">
        <f t="shared" si="648"/>
        <v>2000</v>
      </c>
      <c r="FP1448" s="116" t="str">
        <f t="shared" si="649"/>
        <v>专属强化石1</v>
      </c>
      <c r="FQ1448" s="116">
        <f t="shared" si="650"/>
        <v>2</v>
      </c>
      <c r="FR1448" s="116" t="str">
        <f t="shared" si="651"/>
        <v/>
      </c>
      <c r="FS1448" s="116" t="str">
        <f t="shared" si="652"/>
        <v/>
      </c>
      <c r="FT1448" s="116">
        <f t="shared" si="657"/>
        <v>0.24</v>
      </c>
      <c r="FU1448" s="116">
        <f t="shared" si="658"/>
        <v>1</v>
      </c>
      <c r="FV1448" s="116">
        <f t="shared" si="659"/>
        <v>6</v>
      </c>
      <c r="FW1448" s="116">
        <f t="shared" si="660"/>
        <v>0</v>
      </c>
      <c r="FX1448" s="116">
        <f t="shared" si="661"/>
        <v>1</v>
      </c>
      <c r="FY1448" s="116">
        <f t="shared" si="662"/>
        <v>1</v>
      </c>
      <c r="FZ1448" s="116">
        <f t="shared" si="663"/>
        <v>0.11990000000000001</v>
      </c>
      <c r="GA1448" s="116">
        <f t="shared" si="664"/>
        <v>1</v>
      </c>
      <c r="GB1448" s="116">
        <f t="shared" si="665"/>
        <v>3</v>
      </c>
      <c r="GC1448" s="116">
        <f t="shared" si="666"/>
        <v>0.47960000000000003</v>
      </c>
      <c r="GD1448" s="116">
        <f t="shared" si="667"/>
        <v>1</v>
      </c>
      <c r="GE1448" s="116">
        <f t="shared" si="668"/>
        <v>6</v>
      </c>
    </row>
    <row r="1449" spans="164:187" ht="16.5" x14ac:dyDescent="0.2">
      <c r="FH1449" s="116">
        <v>1444</v>
      </c>
      <c r="FI1449" s="116">
        <f t="shared" si="653"/>
        <v>3</v>
      </c>
      <c r="FJ1449" s="116">
        <f t="shared" si="646"/>
        <v>19</v>
      </c>
      <c r="FK1449" s="116" t="str">
        <f t="shared" si="654"/>
        <v>吕布专属武器-魂珠-1 3级</v>
      </c>
      <c r="FL1449" s="116">
        <f t="shared" si="655"/>
        <v>1</v>
      </c>
      <c r="FM1449" s="116">
        <f t="shared" si="656"/>
        <v>3</v>
      </c>
      <c r="FN1449" s="116" t="str">
        <f t="shared" si="647"/>
        <v>金币</v>
      </c>
      <c r="FO1449" s="116">
        <f t="shared" si="648"/>
        <v>3000</v>
      </c>
      <c r="FP1449" s="116" t="str">
        <f t="shared" si="649"/>
        <v>专属强化石1</v>
      </c>
      <c r="FQ1449" s="116">
        <f t="shared" si="650"/>
        <v>3</v>
      </c>
      <c r="FR1449" s="116" t="str">
        <f t="shared" si="651"/>
        <v/>
      </c>
      <c r="FS1449" s="116" t="str">
        <f t="shared" si="652"/>
        <v/>
      </c>
      <c r="FT1449" s="116">
        <f t="shared" si="657"/>
        <v>0.24</v>
      </c>
      <c r="FU1449" s="116">
        <f t="shared" si="658"/>
        <v>1</v>
      </c>
      <c r="FV1449" s="116">
        <f t="shared" si="659"/>
        <v>6</v>
      </c>
      <c r="FW1449" s="116">
        <f t="shared" si="660"/>
        <v>0</v>
      </c>
      <c r="FX1449" s="116">
        <f t="shared" si="661"/>
        <v>1</v>
      </c>
      <c r="FY1449" s="116">
        <f t="shared" si="662"/>
        <v>1</v>
      </c>
      <c r="FZ1449" s="116">
        <f t="shared" si="663"/>
        <v>0.11990000000000001</v>
      </c>
      <c r="GA1449" s="116">
        <f t="shared" si="664"/>
        <v>1</v>
      </c>
      <c r="GB1449" s="116">
        <f t="shared" si="665"/>
        <v>3</v>
      </c>
      <c r="GC1449" s="116">
        <f t="shared" si="666"/>
        <v>0.47960000000000003</v>
      </c>
      <c r="GD1449" s="116">
        <f t="shared" si="667"/>
        <v>1</v>
      </c>
      <c r="GE1449" s="116">
        <f t="shared" si="668"/>
        <v>6</v>
      </c>
    </row>
    <row r="1450" spans="164:187" ht="16.5" x14ac:dyDescent="0.2">
      <c r="FH1450" s="116">
        <v>1445</v>
      </c>
      <c r="FI1450" s="116">
        <f t="shared" si="653"/>
        <v>4</v>
      </c>
      <c r="FJ1450" s="116">
        <f t="shared" si="646"/>
        <v>19</v>
      </c>
      <c r="FK1450" s="116" t="str">
        <f t="shared" si="654"/>
        <v>吕布专属武器-魂珠-1 4级</v>
      </c>
      <c r="FL1450" s="116">
        <f t="shared" si="655"/>
        <v>1</v>
      </c>
      <c r="FM1450" s="116">
        <f t="shared" si="656"/>
        <v>4</v>
      </c>
      <c r="FN1450" s="116" t="str">
        <f t="shared" si="647"/>
        <v>金币</v>
      </c>
      <c r="FO1450" s="116">
        <f t="shared" si="648"/>
        <v>4000</v>
      </c>
      <c r="FP1450" s="116" t="str">
        <f t="shared" si="649"/>
        <v>专属强化石1</v>
      </c>
      <c r="FQ1450" s="116">
        <f t="shared" si="650"/>
        <v>4</v>
      </c>
      <c r="FR1450" s="116" t="str">
        <f t="shared" si="651"/>
        <v/>
      </c>
      <c r="FS1450" s="116" t="str">
        <f t="shared" si="652"/>
        <v/>
      </c>
      <c r="FT1450" s="116">
        <f t="shared" si="657"/>
        <v>0.19</v>
      </c>
      <c r="FU1450" s="116">
        <f t="shared" si="658"/>
        <v>1</v>
      </c>
      <c r="FV1450" s="116">
        <f t="shared" si="659"/>
        <v>8</v>
      </c>
      <c r="FW1450" s="116">
        <f t="shared" si="660"/>
        <v>0</v>
      </c>
      <c r="FX1450" s="116">
        <f t="shared" si="661"/>
        <v>1</v>
      </c>
      <c r="FY1450" s="116">
        <f t="shared" si="662"/>
        <v>2</v>
      </c>
      <c r="FZ1450" s="116">
        <f t="shared" si="663"/>
        <v>9.5899999999999999E-2</v>
      </c>
      <c r="GA1450" s="116">
        <f t="shared" si="664"/>
        <v>1</v>
      </c>
      <c r="GB1450" s="116">
        <f t="shared" si="665"/>
        <v>4</v>
      </c>
      <c r="GC1450" s="116">
        <f t="shared" si="666"/>
        <v>0.38369999999999999</v>
      </c>
      <c r="GD1450" s="116">
        <f t="shared" si="667"/>
        <v>1</v>
      </c>
      <c r="GE1450" s="116">
        <f t="shared" si="668"/>
        <v>8</v>
      </c>
    </row>
    <row r="1451" spans="164:187" ht="16.5" x14ac:dyDescent="0.2">
      <c r="FH1451" s="116">
        <v>1446</v>
      </c>
      <c r="FI1451" s="116">
        <f t="shared" si="653"/>
        <v>5</v>
      </c>
      <c r="FJ1451" s="116">
        <f t="shared" si="646"/>
        <v>19</v>
      </c>
      <c r="FK1451" s="116" t="str">
        <f t="shared" si="654"/>
        <v>吕布专属武器-魂珠-1 5级</v>
      </c>
      <c r="FL1451" s="116">
        <f t="shared" si="655"/>
        <v>1</v>
      </c>
      <c r="FM1451" s="116">
        <f t="shared" si="656"/>
        <v>5</v>
      </c>
      <c r="FN1451" s="116" t="str">
        <f t="shared" si="647"/>
        <v>金币</v>
      </c>
      <c r="FO1451" s="116">
        <f t="shared" si="648"/>
        <v>5000</v>
      </c>
      <c r="FP1451" s="116" t="str">
        <f t="shared" si="649"/>
        <v>专属强化石1</v>
      </c>
      <c r="FQ1451" s="116">
        <f t="shared" si="650"/>
        <v>5</v>
      </c>
      <c r="FR1451" s="116" t="str">
        <f t="shared" si="651"/>
        <v/>
      </c>
      <c r="FS1451" s="116" t="str">
        <f t="shared" si="652"/>
        <v/>
      </c>
      <c r="FT1451" s="116">
        <f t="shared" si="657"/>
        <v>0.15</v>
      </c>
      <c r="FU1451" s="116">
        <f t="shared" si="658"/>
        <v>1</v>
      </c>
      <c r="FV1451" s="116">
        <f t="shared" si="659"/>
        <v>10</v>
      </c>
      <c r="FW1451" s="116">
        <f t="shared" si="660"/>
        <v>0</v>
      </c>
      <c r="FX1451" s="116">
        <f t="shared" si="661"/>
        <v>1</v>
      </c>
      <c r="FY1451" s="116">
        <f t="shared" si="662"/>
        <v>2</v>
      </c>
      <c r="FZ1451" s="116">
        <f t="shared" si="663"/>
        <v>7.4899999999999994E-2</v>
      </c>
      <c r="GA1451" s="116">
        <f t="shared" si="664"/>
        <v>1</v>
      </c>
      <c r="GB1451" s="116">
        <f t="shared" si="665"/>
        <v>5</v>
      </c>
      <c r="GC1451" s="116">
        <f t="shared" si="666"/>
        <v>0.29980000000000001</v>
      </c>
      <c r="GD1451" s="116">
        <f t="shared" si="667"/>
        <v>1</v>
      </c>
      <c r="GE1451" s="116">
        <f t="shared" si="668"/>
        <v>10</v>
      </c>
    </row>
    <row r="1452" spans="164:187" ht="16.5" x14ac:dyDescent="0.2">
      <c r="FH1452" s="116">
        <v>1447</v>
      </c>
      <c r="FI1452" s="116">
        <f t="shared" si="653"/>
        <v>6</v>
      </c>
      <c r="FJ1452" s="116">
        <f t="shared" si="646"/>
        <v>19</v>
      </c>
      <c r="FK1452" s="116" t="str">
        <f t="shared" si="654"/>
        <v>吕布专属武器-魂珠-1 6级</v>
      </c>
      <c r="FL1452" s="116">
        <f t="shared" si="655"/>
        <v>1</v>
      </c>
      <c r="FM1452" s="116">
        <f t="shared" si="656"/>
        <v>6</v>
      </c>
      <c r="FN1452" s="116" t="str">
        <f t="shared" si="647"/>
        <v>金币</v>
      </c>
      <c r="FO1452" s="116">
        <f t="shared" si="648"/>
        <v>6000</v>
      </c>
      <c r="FP1452" s="116" t="str">
        <f t="shared" si="649"/>
        <v>专属强化石1</v>
      </c>
      <c r="FQ1452" s="116">
        <f t="shared" si="650"/>
        <v>6</v>
      </c>
      <c r="FR1452" s="116" t="str">
        <f t="shared" si="651"/>
        <v/>
      </c>
      <c r="FS1452" s="116" t="str">
        <f t="shared" si="652"/>
        <v/>
      </c>
      <c r="FT1452" s="116">
        <f t="shared" si="657"/>
        <v>0.11</v>
      </c>
      <c r="FU1452" s="116">
        <f t="shared" si="658"/>
        <v>1</v>
      </c>
      <c r="FV1452" s="116">
        <f t="shared" si="659"/>
        <v>14</v>
      </c>
      <c r="FW1452" s="116">
        <f t="shared" si="660"/>
        <v>0</v>
      </c>
      <c r="FX1452" s="116">
        <f t="shared" si="661"/>
        <v>1</v>
      </c>
      <c r="FY1452" s="116">
        <f t="shared" si="662"/>
        <v>3</v>
      </c>
      <c r="FZ1452" s="116">
        <f t="shared" si="663"/>
        <v>5.5300000000000002E-2</v>
      </c>
      <c r="GA1452" s="116">
        <f t="shared" si="664"/>
        <v>1</v>
      </c>
      <c r="GB1452" s="116">
        <f t="shared" si="665"/>
        <v>6</v>
      </c>
      <c r="GC1452" s="116">
        <f t="shared" si="666"/>
        <v>0.22140000000000001</v>
      </c>
      <c r="GD1452" s="116">
        <f t="shared" si="667"/>
        <v>1</v>
      </c>
      <c r="GE1452" s="116">
        <f t="shared" si="668"/>
        <v>14</v>
      </c>
    </row>
    <row r="1453" spans="164:187" ht="16.5" x14ac:dyDescent="0.2">
      <c r="FH1453" s="116">
        <v>1448</v>
      </c>
      <c r="FI1453" s="116">
        <f t="shared" si="653"/>
        <v>7</v>
      </c>
      <c r="FJ1453" s="116">
        <f t="shared" si="646"/>
        <v>19</v>
      </c>
      <c r="FK1453" s="116" t="str">
        <f t="shared" si="654"/>
        <v>吕布专属武器-魂珠-1 7级</v>
      </c>
      <c r="FL1453" s="116">
        <f t="shared" si="655"/>
        <v>1</v>
      </c>
      <c r="FM1453" s="116">
        <f t="shared" si="656"/>
        <v>7</v>
      </c>
      <c r="FN1453" s="116" t="str">
        <f t="shared" si="647"/>
        <v>金币</v>
      </c>
      <c r="FO1453" s="116">
        <f t="shared" si="648"/>
        <v>7000</v>
      </c>
      <c r="FP1453" s="116" t="str">
        <f t="shared" si="649"/>
        <v>专属强化石1</v>
      </c>
      <c r="FQ1453" s="116">
        <f t="shared" si="650"/>
        <v>7</v>
      </c>
      <c r="FR1453" s="116" t="str">
        <f t="shared" si="651"/>
        <v/>
      </c>
      <c r="FS1453" s="116" t="str">
        <f t="shared" si="652"/>
        <v/>
      </c>
      <c r="FT1453" s="116">
        <f t="shared" si="657"/>
        <v>0.08</v>
      </c>
      <c r="FU1453" s="116">
        <f t="shared" si="658"/>
        <v>1</v>
      </c>
      <c r="FV1453" s="116">
        <f t="shared" si="659"/>
        <v>19</v>
      </c>
      <c r="FW1453" s="116">
        <f t="shared" si="660"/>
        <v>0</v>
      </c>
      <c r="FX1453" s="116">
        <f t="shared" si="661"/>
        <v>1</v>
      </c>
      <c r="FY1453" s="116">
        <f t="shared" si="662"/>
        <v>4</v>
      </c>
      <c r="FZ1453" s="116">
        <f t="shared" si="663"/>
        <v>0.04</v>
      </c>
      <c r="GA1453" s="116">
        <f t="shared" si="664"/>
        <v>1</v>
      </c>
      <c r="GB1453" s="116">
        <f t="shared" si="665"/>
        <v>9</v>
      </c>
      <c r="GC1453" s="116">
        <f t="shared" si="666"/>
        <v>0.15989999999999999</v>
      </c>
      <c r="GD1453" s="116">
        <f t="shared" si="667"/>
        <v>1</v>
      </c>
      <c r="GE1453" s="116">
        <f t="shared" si="668"/>
        <v>19</v>
      </c>
    </row>
    <row r="1454" spans="164:187" ht="16.5" x14ac:dyDescent="0.2">
      <c r="FH1454" s="116">
        <v>1449</v>
      </c>
      <c r="FI1454" s="116">
        <f t="shared" si="653"/>
        <v>8</v>
      </c>
      <c r="FJ1454" s="116">
        <f t="shared" si="646"/>
        <v>19</v>
      </c>
      <c r="FK1454" s="116" t="str">
        <f t="shared" si="654"/>
        <v>吕布专属武器-魂珠-1 8级</v>
      </c>
      <c r="FL1454" s="116">
        <f t="shared" si="655"/>
        <v>1</v>
      </c>
      <c r="FM1454" s="116">
        <f t="shared" si="656"/>
        <v>8</v>
      </c>
      <c r="FN1454" s="116" t="str">
        <f t="shared" si="647"/>
        <v>金币</v>
      </c>
      <c r="FO1454" s="116">
        <f t="shared" si="648"/>
        <v>8000</v>
      </c>
      <c r="FP1454" s="116" t="str">
        <f t="shared" si="649"/>
        <v>专属强化石1</v>
      </c>
      <c r="FQ1454" s="116">
        <f t="shared" si="650"/>
        <v>8</v>
      </c>
      <c r="FR1454" s="116" t="str">
        <f t="shared" si="651"/>
        <v/>
      </c>
      <c r="FS1454" s="116" t="str">
        <f t="shared" si="652"/>
        <v/>
      </c>
      <c r="FT1454" s="116">
        <f t="shared" si="657"/>
        <v>0.06</v>
      </c>
      <c r="FU1454" s="116">
        <f t="shared" si="658"/>
        <v>1</v>
      </c>
      <c r="FV1454" s="116">
        <f t="shared" si="659"/>
        <v>27</v>
      </c>
      <c r="FW1454" s="116">
        <f t="shared" si="660"/>
        <v>0</v>
      </c>
      <c r="FX1454" s="116">
        <f t="shared" si="661"/>
        <v>1</v>
      </c>
      <c r="FY1454" s="116">
        <f t="shared" si="662"/>
        <v>6</v>
      </c>
      <c r="FZ1454" s="116">
        <f t="shared" si="663"/>
        <v>2.8199999999999999E-2</v>
      </c>
      <c r="GA1454" s="116">
        <f t="shared" si="664"/>
        <v>1</v>
      </c>
      <c r="GB1454" s="116">
        <f t="shared" si="665"/>
        <v>12</v>
      </c>
      <c r="GC1454" s="116">
        <f t="shared" si="666"/>
        <v>0.1128</v>
      </c>
      <c r="GD1454" s="116">
        <f t="shared" si="667"/>
        <v>1</v>
      </c>
      <c r="GE1454" s="116">
        <f t="shared" si="668"/>
        <v>27</v>
      </c>
    </row>
    <row r="1455" spans="164:187" ht="16.5" x14ac:dyDescent="0.2">
      <c r="FH1455" s="116">
        <v>1450</v>
      </c>
      <c r="FI1455" s="116">
        <f t="shared" si="653"/>
        <v>9</v>
      </c>
      <c r="FJ1455" s="116">
        <f t="shared" si="646"/>
        <v>19</v>
      </c>
      <c r="FK1455" s="116" t="str">
        <f t="shared" si="654"/>
        <v>吕布专属武器-魂珠-1 9级</v>
      </c>
      <c r="FL1455" s="116">
        <f t="shared" si="655"/>
        <v>1</v>
      </c>
      <c r="FM1455" s="116">
        <f t="shared" si="656"/>
        <v>9</v>
      </c>
      <c r="FN1455" s="116" t="str">
        <f t="shared" si="647"/>
        <v>金币</v>
      </c>
      <c r="FO1455" s="116">
        <f t="shared" si="648"/>
        <v>9000</v>
      </c>
      <c r="FP1455" s="116" t="str">
        <f t="shared" si="649"/>
        <v>专属强化石1</v>
      </c>
      <c r="FQ1455" s="116">
        <f t="shared" si="650"/>
        <v>10</v>
      </c>
      <c r="FR1455" s="116" t="str">
        <f t="shared" si="651"/>
        <v/>
      </c>
      <c r="FS1455" s="116" t="str">
        <f t="shared" si="652"/>
        <v/>
      </c>
      <c r="FT1455" s="116">
        <f t="shared" si="657"/>
        <v>0.04</v>
      </c>
      <c r="FU1455" s="116">
        <f t="shared" si="658"/>
        <v>1</v>
      </c>
      <c r="FV1455" s="116">
        <f t="shared" si="659"/>
        <v>34</v>
      </c>
      <c r="FW1455" s="116">
        <f t="shared" si="660"/>
        <v>0</v>
      </c>
      <c r="FX1455" s="116">
        <f t="shared" si="661"/>
        <v>1</v>
      </c>
      <c r="FY1455" s="116">
        <f t="shared" si="662"/>
        <v>8</v>
      </c>
      <c r="FZ1455" s="116">
        <f t="shared" si="663"/>
        <v>2.18E-2</v>
      </c>
      <c r="GA1455" s="116">
        <f t="shared" si="664"/>
        <v>1</v>
      </c>
      <c r="GB1455" s="116">
        <f t="shared" si="665"/>
        <v>16</v>
      </c>
      <c r="GC1455" s="116">
        <f t="shared" si="666"/>
        <v>8.72E-2</v>
      </c>
      <c r="GD1455" s="116">
        <f t="shared" si="667"/>
        <v>1</v>
      </c>
      <c r="GE1455" s="116">
        <f t="shared" si="668"/>
        <v>34</v>
      </c>
    </row>
    <row r="1456" spans="164:187" ht="16.5" x14ac:dyDescent="0.2">
      <c r="FH1456" s="116">
        <v>1451</v>
      </c>
      <c r="FI1456" s="116">
        <f t="shared" si="653"/>
        <v>0</v>
      </c>
      <c r="FJ1456" s="116">
        <f t="shared" si="646"/>
        <v>19</v>
      </c>
      <c r="FK1456" s="116" t="str">
        <f t="shared" si="654"/>
        <v>吕布专属武器-魂珠-2 0级</v>
      </c>
      <c r="FL1456" s="116">
        <f t="shared" si="655"/>
        <v>2</v>
      </c>
      <c r="FM1456" s="116">
        <f t="shared" si="656"/>
        <v>0</v>
      </c>
      <c r="FN1456" s="116" t="str">
        <f t="shared" si="647"/>
        <v/>
      </c>
      <c r="FO1456" s="116" t="str">
        <f t="shared" si="648"/>
        <v/>
      </c>
      <c r="FP1456" s="116" t="str">
        <f t="shared" si="649"/>
        <v/>
      </c>
      <c r="FQ1456" s="116" t="str">
        <f t="shared" si="650"/>
        <v/>
      </c>
      <c r="FR1456" s="116" t="str">
        <f t="shared" si="651"/>
        <v/>
      </c>
      <c r="FS1456" s="116" t="str">
        <f t="shared" si="652"/>
        <v/>
      </c>
      <c r="FT1456" s="116" t="str">
        <f t="shared" si="657"/>
        <v/>
      </c>
      <c r="FU1456" s="116" t="str">
        <f t="shared" si="658"/>
        <v/>
      </c>
      <c r="FV1456" s="116" t="str">
        <f t="shared" si="659"/>
        <v/>
      </c>
      <c r="FW1456" s="116" t="str">
        <f t="shared" si="660"/>
        <v/>
      </c>
      <c r="FX1456" s="116" t="str">
        <f t="shared" si="661"/>
        <v/>
      </c>
      <c r="FY1456" s="116" t="str">
        <f t="shared" si="662"/>
        <v/>
      </c>
      <c r="FZ1456" s="116" t="str">
        <f t="shared" si="663"/>
        <v/>
      </c>
      <c r="GA1456" s="116" t="str">
        <f t="shared" si="664"/>
        <v/>
      </c>
      <c r="GB1456" s="116" t="str">
        <f t="shared" si="665"/>
        <v/>
      </c>
      <c r="GC1456" s="116" t="str">
        <f t="shared" si="666"/>
        <v/>
      </c>
      <c r="GD1456" s="116" t="str">
        <f t="shared" si="667"/>
        <v/>
      </c>
      <c r="GE1456" s="116" t="str">
        <f t="shared" si="668"/>
        <v/>
      </c>
    </row>
    <row r="1457" spans="164:187" ht="16.5" x14ac:dyDescent="0.2">
      <c r="FH1457" s="116">
        <v>1452</v>
      </c>
      <c r="FI1457" s="116">
        <f t="shared" si="653"/>
        <v>10</v>
      </c>
      <c r="FJ1457" s="116">
        <f t="shared" si="646"/>
        <v>19</v>
      </c>
      <c r="FK1457" s="116" t="str">
        <f t="shared" si="654"/>
        <v>吕布专属武器-魂珠-2 1级</v>
      </c>
      <c r="FL1457" s="116">
        <f t="shared" si="655"/>
        <v>2</v>
      </c>
      <c r="FM1457" s="116">
        <f t="shared" si="656"/>
        <v>1</v>
      </c>
      <c r="FN1457" s="116" t="str">
        <f t="shared" si="647"/>
        <v>金币</v>
      </c>
      <c r="FO1457" s="116">
        <f t="shared" si="648"/>
        <v>2000</v>
      </c>
      <c r="FP1457" s="116" t="str">
        <f t="shared" si="649"/>
        <v>专属强化石1</v>
      </c>
      <c r="FQ1457" s="116">
        <f t="shared" si="650"/>
        <v>3</v>
      </c>
      <c r="FR1457" s="116" t="str">
        <f t="shared" si="651"/>
        <v>专属强化石2</v>
      </c>
      <c r="FS1457" s="116">
        <f t="shared" si="652"/>
        <v>1</v>
      </c>
      <c r="FT1457" s="116">
        <f t="shared" si="657"/>
        <v>0.28999999999999998</v>
      </c>
      <c r="FU1457" s="116">
        <f t="shared" si="658"/>
        <v>1</v>
      </c>
      <c r="FV1457" s="116">
        <f t="shared" si="659"/>
        <v>5</v>
      </c>
      <c r="FW1457" s="116">
        <f t="shared" si="660"/>
        <v>0</v>
      </c>
      <c r="FX1457" s="116">
        <f t="shared" si="661"/>
        <v>1</v>
      </c>
      <c r="FY1457" s="116">
        <f t="shared" si="662"/>
        <v>1</v>
      </c>
      <c r="FZ1457" s="116">
        <f t="shared" si="663"/>
        <v>0.14480000000000001</v>
      </c>
      <c r="GA1457" s="116">
        <f t="shared" si="664"/>
        <v>1</v>
      </c>
      <c r="GB1457" s="116">
        <f t="shared" si="665"/>
        <v>2</v>
      </c>
      <c r="GC1457" s="116">
        <f t="shared" si="666"/>
        <v>0.57920000000000005</v>
      </c>
      <c r="GD1457" s="116">
        <f t="shared" si="667"/>
        <v>1</v>
      </c>
      <c r="GE1457" s="116">
        <f t="shared" si="668"/>
        <v>5</v>
      </c>
    </row>
    <row r="1458" spans="164:187" ht="16.5" x14ac:dyDescent="0.2">
      <c r="FH1458" s="116">
        <v>1453</v>
      </c>
      <c r="FI1458" s="116">
        <f t="shared" si="653"/>
        <v>11</v>
      </c>
      <c r="FJ1458" s="116">
        <f t="shared" si="646"/>
        <v>19</v>
      </c>
      <c r="FK1458" s="116" t="str">
        <f t="shared" si="654"/>
        <v>吕布专属武器-魂珠-2 2级</v>
      </c>
      <c r="FL1458" s="116">
        <f t="shared" si="655"/>
        <v>2</v>
      </c>
      <c r="FM1458" s="116">
        <f t="shared" si="656"/>
        <v>2</v>
      </c>
      <c r="FN1458" s="116" t="str">
        <f t="shared" si="647"/>
        <v>金币</v>
      </c>
      <c r="FO1458" s="116">
        <f t="shared" si="648"/>
        <v>3000</v>
      </c>
      <c r="FP1458" s="116" t="str">
        <f t="shared" si="649"/>
        <v>专属强化石1</v>
      </c>
      <c r="FQ1458" s="116">
        <f t="shared" si="650"/>
        <v>3</v>
      </c>
      <c r="FR1458" s="116" t="str">
        <f t="shared" si="651"/>
        <v>专属强化石2</v>
      </c>
      <c r="FS1458" s="116">
        <f t="shared" si="652"/>
        <v>1</v>
      </c>
      <c r="FT1458" s="116">
        <f t="shared" si="657"/>
        <v>0.14000000000000001</v>
      </c>
      <c r="FU1458" s="116">
        <f t="shared" si="658"/>
        <v>1</v>
      </c>
      <c r="FV1458" s="116">
        <f t="shared" si="659"/>
        <v>10</v>
      </c>
      <c r="FW1458" s="116">
        <f t="shared" si="660"/>
        <v>0</v>
      </c>
      <c r="FX1458" s="116">
        <f t="shared" si="661"/>
        <v>1</v>
      </c>
      <c r="FY1458" s="116">
        <f t="shared" si="662"/>
        <v>2</v>
      </c>
      <c r="FZ1458" s="116">
        <f t="shared" si="663"/>
        <v>7.2400000000000006E-2</v>
      </c>
      <c r="GA1458" s="116">
        <f t="shared" si="664"/>
        <v>1</v>
      </c>
      <c r="GB1458" s="116">
        <f t="shared" si="665"/>
        <v>5</v>
      </c>
      <c r="GC1458" s="116">
        <f t="shared" si="666"/>
        <v>0.28960000000000002</v>
      </c>
      <c r="GD1458" s="116">
        <f t="shared" si="667"/>
        <v>1</v>
      </c>
      <c r="GE1458" s="116">
        <f t="shared" si="668"/>
        <v>10</v>
      </c>
    </row>
    <row r="1459" spans="164:187" ht="16.5" x14ac:dyDescent="0.2">
      <c r="FH1459" s="116">
        <v>1454</v>
      </c>
      <c r="FI1459" s="116">
        <f t="shared" si="653"/>
        <v>12</v>
      </c>
      <c r="FJ1459" s="116">
        <f t="shared" si="646"/>
        <v>19</v>
      </c>
      <c r="FK1459" s="116" t="str">
        <f t="shared" si="654"/>
        <v>吕布专属武器-魂珠-2 3级</v>
      </c>
      <c r="FL1459" s="116">
        <f t="shared" si="655"/>
        <v>2</v>
      </c>
      <c r="FM1459" s="116">
        <f t="shared" si="656"/>
        <v>3</v>
      </c>
      <c r="FN1459" s="116" t="str">
        <f t="shared" si="647"/>
        <v>金币</v>
      </c>
      <c r="FO1459" s="116">
        <f t="shared" si="648"/>
        <v>4000</v>
      </c>
      <c r="FP1459" s="116" t="str">
        <f t="shared" si="649"/>
        <v>专属强化石1</v>
      </c>
      <c r="FQ1459" s="116">
        <f t="shared" si="650"/>
        <v>6</v>
      </c>
      <c r="FR1459" s="116" t="str">
        <f t="shared" si="651"/>
        <v>专属强化石2</v>
      </c>
      <c r="FS1459" s="116">
        <f t="shared" si="652"/>
        <v>2</v>
      </c>
      <c r="FT1459" s="116">
        <f t="shared" si="657"/>
        <v>0.19</v>
      </c>
      <c r="FU1459" s="116">
        <f t="shared" si="658"/>
        <v>1</v>
      </c>
      <c r="FV1459" s="116">
        <f t="shared" si="659"/>
        <v>8</v>
      </c>
      <c r="FW1459" s="116">
        <f t="shared" si="660"/>
        <v>0</v>
      </c>
      <c r="FX1459" s="116">
        <f t="shared" si="661"/>
        <v>1</v>
      </c>
      <c r="FY1459" s="116">
        <f t="shared" si="662"/>
        <v>2</v>
      </c>
      <c r="FZ1459" s="116">
        <f t="shared" si="663"/>
        <v>9.6500000000000002E-2</v>
      </c>
      <c r="GA1459" s="116">
        <f t="shared" si="664"/>
        <v>1</v>
      </c>
      <c r="GB1459" s="116">
        <f t="shared" si="665"/>
        <v>4</v>
      </c>
      <c r="GC1459" s="116">
        <f t="shared" si="666"/>
        <v>0.3861</v>
      </c>
      <c r="GD1459" s="116">
        <f t="shared" si="667"/>
        <v>1</v>
      </c>
      <c r="GE1459" s="116">
        <f t="shared" si="668"/>
        <v>8</v>
      </c>
    </row>
    <row r="1460" spans="164:187" ht="16.5" x14ac:dyDescent="0.2">
      <c r="FH1460" s="116">
        <v>1455</v>
      </c>
      <c r="FI1460" s="116">
        <f t="shared" si="653"/>
        <v>13</v>
      </c>
      <c r="FJ1460" s="116">
        <f t="shared" si="646"/>
        <v>19</v>
      </c>
      <c r="FK1460" s="116" t="str">
        <f t="shared" si="654"/>
        <v>吕布专属武器-魂珠-2 4级</v>
      </c>
      <c r="FL1460" s="116">
        <f t="shared" si="655"/>
        <v>2</v>
      </c>
      <c r="FM1460" s="116">
        <f t="shared" si="656"/>
        <v>4</v>
      </c>
      <c r="FN1460" s="116" t="str">
        <f t="shared" si="647"/>
        <v>金币</v>
      </c>
      <c r="FO1460" s="116">
        <f t="shared" si="648"/>
        <v>5000</v>
      </c>
      <c r="FP1460" s="116" t="str">
        <f t="shared" si="649"/>
        <v>专属强化石1</v>
      </c>
      <c r="FQ1460" s="116">
        <f t="shared" si="650"/>
        <v>6</v>
      </c>
      <c r="FR1460" s="116" t="str">
        <f t="shared" si="651"/>
        <v>专属强化石2</v>
      </c>
      <c r="FS1460" s="116">
        <f t="shared" si="652"/>
        <v>2</v>
      </c>
      <c r="FT1460" s="116">
        <f t="shared" si="657"/>
        <v>0.12</v>
      </c>
      <c r="FU1460" s="116">
        <f t="shared" si="658"/>
        <v>1</v>
      </c>
      <c r="FV1460" s="116">
        <f t="shared" si="659"/>
        <v>13</v>
      </c>
      <c r="FW1460" s="116">
        <f t="shared" si="660"/>
        <v>0</v>
      </c>
      <c r="FX1460" s="116">
        <f t="shared" si="661"/>
        <v>1</v>
      </c>
      <c r="FY1460" s="116">
        <f t="shared" si="662"/>
        <v>3</v>
      </c>
      <c r="FZ1460" s="116">
        <f t="shared" si="663"/>
        <v>5.79E-2</v>
      </c>
      <c r="GA1460" s="116">
        <f t="shared" si="664"/>
        <v>1</v>
      </c>
      <c r="GB1460" s="116">
        <f t="shared" si="665"/>
        <v>6</v>
      </c>
      <c r="GC1460" s="116">
        <f t="shared" si="666"/>
        <v>0.23169999999999999</v>
      </c>
      <c r="GD1460" s="116">
        <f t="shared" si="667"/>
        <v>1</v>
      </c>
      <c r="GE1460" s="116">
        <f t="shared" si="668"/>
        <v>13</v>
      </c>
    </row>
    <row r="1461" spans="164:187" ht="16.5" x14ac:dyDescent="0.2">
      <c r="FH1461" s="116">
        <v>1456</v>
      </c>
      <c r="FI1461" s="116">
        <f t="shared" si="653"/>
        <v>14</v>
      </c>
      <c r="FJ1461" s="116">
        <f t="shared" si="646"/>
        <v>19</v>
      </c>
      <c r="FK1461" s="116" t="str">
        <f t="shared" si="654"/>
        <v>吕布专属武器-魂珠-2 5级</v>
      </c>
      <c r="FL1461" s="116">
        <f t="shared" si="655"/>
        <v>2</v>
      </c>
      <c r="FM1461" s="116">
        <f t="shared" si="656"/>
        <v>5</v>
      </c>
      <c r="FN1461" s="116" t="str">
        <f t="shared" si="647"/>
        <v>金币</v>
      </c>
      <c r="FO1461" s="116">
        <f t="shared" si="648"/>
        <v>6000</v>
      </c>
      <c r="FP1461" s="116" t="str">
        <f t="shared" si="649"/>
        <v>专属强化石1</v>
      </c>
      <c r="FQ1461" s="116">
        <f t="shared" si="650"/>
        <v>9</v>
      </c>
      <c r="FR1461" s="116" t="str">
        <f t="shared" si="651"/>
        <v>专属强化石2</v>
      </c>
      <c r="FS1461" s="116">
        <f t="shared" si="652"/>
        <v>3</v>
      </c>
      <c r="FT1461" s="116">
        <f t="shared" si="657"/>
        <v>0.11</v>
      </c>
      <c r="FU1461" s="116">
        <f t="shared" si="658"/>
        <v>1</v>
      </c>
      <c r="FV1461" s="116">
        <f t="shared" si="659"/>
        <v>14</v>
      </c>
      <c r="FW1461" s="116">
        <f t="shared" si="660"/>
        <v>0</v>
      </c>
      <c r="FX1461" s="116">
        <f t="shared" si="661"/>
        <v>1</v>
      </c>
      <c r="FY1461" s="116">
        <f t="shared" si="662"/>
        <v>3</v>
      </c>
      <c r="FZ1461" s="116">
        <f t="shared" si="663"/>
        <v>5.4300000000000001E-2</v>
      </c>
      <c r="GA1461" s="116">
        <f t="shared" si="664"/>
        <v>1</v>
      </c>
      <c r="GB1461" s="116">
        <f t="shared" si="665"/>
        <v>6</v>
      </c>
      <c r="GC1461" s="116">
        <f t="shared" si="666"/>
        <v>0.2172</v>
      </c>
      <c r="GD1461" s="116">
        <f t="shared" si="667"/>
        <v>1</v>
      </c>
      <c r="GE1461" s="116">
        <f t="shared" si="668"/>
        <v>14</v>
      </c>
    </row>
    <row r="1462" spans="164:187" ht="16.5" x14ac:dyDescent="0.2">
      <c r="FH1462" s="116">
        <v>1457</v>
      </c>
      <c r="FI1462" s="116">
        <f t="shared" si="653"/>
        <v>15</v>
      </c>
      <c r="FJ1462" s="116">
        <f t="shared" si="646"/>
        <v>19</v>
      </c>
      <c r="FK1462" s="116" t="str">
        <f t="shared" si="654"/>
        <v>吕布专属武器-魂珠-2 6级</v>
      </c>
      <c r="FL1462" s="116">
        <f t="shared" si="655"/>
        <v>2</v>
      </c>
      <c r="FM1462" s="116">
        <f t="shared" si="656"/>
        <v>6</v>
      </c>
      <c r="FN1462" s="116" t="str">
        <f t="shared" si="647"/>
        <v>金币</v>
      </c>
      <c r="FO1462" s="116">
        <f t="shared" si="648"/>
        <v>7000</v>
      </c>
      <c r="FP1462" s="116" t="str">
        <f t="shared" si="649"/>
        <v>专属强化石1</v>
      </c>
      <c r="FQ1462" s="116">
        <f t="shared" si="650"/>
        <v>12</v>
      </c>
      <c r="FR1462" s="116" t="str">
        <f t="shared" si="651"/>
        <v>专属强化石2</v>
      </c>
      <c r="FS1462" s="116">
        <f t="shared" si="652"/>
        <v>4</v>
      </c>
      <c r="FT1462" s="116">
        <f t="shared" si="657"/>
        <v>0.09</v>
      </c>
      <c r="FU1462" s="116">
        <f t="shared" si="658"/>
        <v>1</v>
      </c>
      <c r="FV1462" s="116">
        <f t="shared" si="659"/>
        <v>17</v>
      </c>
      <c r="FW1462" s="116">
        <f t="shared" si="660"/>
        <v>0</v>
      </c>
      <c r="FX1462" s="116">
        <f t="shared" si="661"/>
        <v>1</v>
      </c>
      <c r="FY1462" s="116">
        <f t="shared" si="662"/>
        <v>4</v>
      </c>
      <c r="FZ1462" s="116">
        <f t="shared" si="663"/>
        <v>4.4600000000000001E-2</v>
      </c>
      <c r="GA1462" s="116">
        <f t="shared" si="664"/>
        <v>1</v>
      </c>
      <c r="GB1462" s="116">
        <f t="shared" si="665"/>
        <v>8</v>
      </c>
      <c r="GC1462" s="116">
        <f t="shared" si="666"/>
        <v>0.1782</v>
      </c>
      <c r="GD1462" s="116">
        <f t="shared" si="667"/>
        <v>1</v>
      </c>
      <c r="GE1462" s="116">
        <f t="shared" si="668"/>
        <v>17</v>
      </c>
    </row>
    <row r="1463" spans="164:187" ht="16.5" x14ac:dyDescent="0.2">
      <c r="FH1463" s="116">
        <v>1458</v>
      </c>
      <c r="FI1463" s="116">
        <f t="shared" si="653"/>
        <v>16</v>
      </c>
      <c r="FJ1463" s="116">
        <f t="shared" si="646"/>
        <v>19</v>
      </c>
      <c r="FK1463" s="116" t="str">
        <f t="shared" si="654"/>
        <v>吕布专属武器-魂珠-2 7级</v>
      </c>
      <c r="FL1463" s="116">
        <f t="shared" si="655"/>
        <v>2</v>
      </c>
      <c r="FM1463" s="116">
        <f t="shared" si="656"/>
        <v>7</v>
      </c>
      <c r="FN1463" s="116" t="str">
        <f t="shared" si="647"/>
        <v>金币</v>
      </c>
      <c r="FO1463" s="116">
        <f t="shared" si="648"/>
        <v>8000</v>
      </c>
      <c r="FP1463" s="116" t="str">
        <f t="shared" si="649"/>
        <v>专属强化石1</v>
      </c>
      <c r="FQ1463" s="116">
        <f t="shared" si="650"/>
        <v>15</v>
      </c>
      <c r="FR1463" s="116" t="str">
        <f t="shared" si="651"/>
        <v>专属强化石2</v>
      </c>
      <c r="FS1463" s="116">
        <f t="shared" si="652"/>
        <v>5</v>
      </c>
      <c r="FT1463" s="116">
        <f t="shared" si="657"/>
        <v>7.0000000000000007E-2</v>
      </c>
      <c r="FU1463" s="116">
        <f t="shared" si="658"/>
        <v>1</v>
      </c>
      <c r="FV1463" s="116">
        <f t="shared" si="659"/>
        <v>22</v>
      </c>
      <c r="FW1463" s="116">
        <f t="shared" si="660"/>
        <v>0</v>
      </c>
      <c r="FX1463" s="116">
        <f t="shared" si="661"/>
        <v>1</v>
      </c>
      <c r="FY1463" s="116">
        <f t="shared" si="662"/>
        <v>5</v>
      </c>
      <c r="FZ1463" s="116">
        <f t="shared" si="663"/>
        <v>3.4500000000000003E-2</v>
      </c>
      <c r="GA1463" s="116">
        <f t="shared" si="664"/>
        <v>1</v>
      </c>
      <c r="GB1463" s="116">
        <f t="shared" si="665"/>
        <v>10</v>
      </c>
      <c r="GC1463" s="116">
        <f t="shared" si="666"/>
        <v>0.13789999999999999</v>
      </c>
      <c r="GD1463" s="116">
        <f t="shared" si="667"/>
        <v>1</v>
      </c>
      <c r="GE1463" s="116">
        <f t="shared" si="668"/>
        <v>22</v>
      </c>
    </row>
    <row r="1464" spans="164:187" ht="16.5" x14ac:dyDescent="0.2">
      <c r="FH1464" s="116">
        <v>1459</v>
      </c>
      <c r="FI1464" s="116">
        <f t="shared" si="653"/>
        <v>17</v>
      </c>
      <c r="FJ1464" s="116">
        <f t="shared" si="646"/>
        <v>19</v>
      </c>
      <c r="FK1464" s="116" t="str">
        <f t="shared" si="654"/>
        <v>吕布专属武器-魂珠-2 8级</v>
      </c>
      <c r="FL1464" s="116">
        <f t="shared" si="655"/>
        <v>2</v>
      </c>
      <c r="FM1464" s="116">
        <f t="shared" si="656"/>
        <v>8</v>
      </c>
      <c r="FN1464" s="116" t="str">
        <f t="shared" si="647"/>
        <v>金币</v>
      </c>
      <c r="FO1464" s="116">
        <f t="shared" si="648"/>
        <v>9000</v>
      </c>
      <c r="FP1464" s="116" t="str">
        <f t="shared" si="649"/>
        <v>专属强化石1</v>
      </c>
      <c r="FQ1464" s="116">
        <f t="shared" si="650"/>
        <v>18</v>
      </c>
      <c r="FR1464" s="116" t="str">
        <f t="shared" si="651"/>
        <v>专属强化石2</v>
      </c>
      <c r="FS1464" s="116">
        <f t="shared" si="652"/>
        <v>6</v>
      </c>
      <c r="FT1464" s="116">
        <f t="shared" si="657"/>
        <v>0.05</v>
      </c>
      <c r="FU1464" s="116">
        <f t="shared" si="658"/>
        <v>1</v>
      </c>
      <c r="FV1464" s="116">
        <f t="shared" si="659"/>
        <v>29</v>
      </c>
      <c r="FW1464" s="116">
        <f t="shared" si="660"/>
        <v>0</v>
      </c>
      <c r="FX1464" s="116">
        <f t="shared" si="661"/>
        <v>1</v>
      </c>
      <c r="FY1464" s="116">
        <f t="shared" si="662"/>
        <v>7</v>
      </c>
      <c r="FZ1464" s="116">
        <f t="shared" si="663"/>
        <v>2.5600000000000001E-2</v>
      </c>
      <c r="GA1464" s="116">
        <f t="shared" si="664"/>
        <v>1</v>
      </c>
      <c r="GB1464" s="116">
        <f t="shared" si="665"/>
        <v>14</v>
      </c>
      <c r="GC1464" s="116">
        <f t="shared" si="666"/>
        <v>0.1022</v>
      </c>
      <c r="GD1464" s="116">
        <f t="shared" si="667"/>
        <v>1</v>
      </c>
      <c r="GE1464" s="116">
        <f t="shared" si="668"/>
        <v>29</v>
      </c>
    </row>
    <row r="1465" spans="164:187" ht="16.5" x14ac:dyDescent="0.2">
      <c r="FH1465" s="116">
        <v>1460</v>
      </c>
      <c r="FI1465" s="116">
        <f t="shared" si="653"/>
        <v>18</v>
      </c>
      <c r="FJ1465" s="116">
        <f t="shared" si="646"/>
        <v>19</v>
      </c>
      <c r="FK1465" s="116" t="str">
        <f t="shared" si="654"/>
        <v>吕布专属武器-魂珠-2 9级</v>
      </c>
      <c r="FL1465" s="116">
        <f t="shared" si="655"/>
        <v>2</v>
      </c>
      <c r="FM1465" s="116">
        <f t="shared" si="656"/>
        <v>9</v>
      </c>
      <c r="FN1465" s="116" t="str">
        <f t="shared" si="647"/>
        <v>金币</v>
      </c>
      <c r="FO1465" s="116">
        <f t="shared" si="648"/>
        <v>10000</v>
      </c>
      <c r="FP1465" s="116" t="str">
        <f t="shared" si="649"/>
        <v>专属强化石1</v>
      </c>
      <c r="FQ1465" s="116">
        <f t="shared" si="650"/>
        <v>24</v>
      </c>
      <c r="FR1465" s="116" t="str">
        <f t="shared" si="651"/>
        <v>专属强化石2</v>
      </c>
      <c r="FS1465" s="116">
        <f t="shared" si="652"/>
        <v>8</v>
      </c>
      <c r="FT1465" s="116">
        <f t="shared" si="657"/>
        <v>0.04</v>
      </c>
      <c r="FU1465" s="116">
        <f t="shared" si="658"/>
        <v>1</v>
      </c>
      <c r="FV1465" s="116">
        <f t="shared" si="659"/>
        <v>36</v>
      </c>
      <c r="FW1465" s="116">
        <f t="shared" si="660"/>
        <v>0</v>
      </c>
      <c r="FX1465" s="116">
        <f t="shared" si="661"/>
        <v>1</v>
      </c>
      <c r="FY1465" s="116">
        <f t="shared" si="662"/>
        <v>8</v>
      </c>
      <c r="FZ1465" s="116">
        <f t="shared" si="663"/>
        <v>2.1100000000000001E-2</v>
      </c>
      <c r="GA1465" s="116">
        <f t="shared" si="664"/>
        <v>1</v>
      </c>
      <c r="GB1465" s="116">
        <f t="shared" si="665"/>
        <v>17</v>
      </c>
      <c r="GC1465" s="116">
        <f t="shared" si="666"/>
        <v>8.4199999999999997E-2</v>
      </c>
      <c r="GD1465" s="116">
        <f t="shared" si="667"/>
        <v>1</v>
      </c>
      <c r="GE1465" s="116">
        <f t="shared" si="668"/>
        <v>36</v>
      </c>
    </row>
    <row r="1466" spans="164:187" ht="16.5" x14ac:dyDescent="0.2">
      <c r="FH1466" s="116">
        <v>1461</v>
      </c>
      <c r="FI1466" s="116">
        <f t="shared" si="653"/>
        <v>0</v>
      </c>
      <c r="FJ1466" s="116">
        <f t="shared" si="646"/>
        <v>19</v>
      </c>
      <c r="FK1466" s="116" t="str">
        <f t="shared" si="654"/>
        <v>吕布专属武器-魂珠-3 0级</v>
      </c>
      <c r="FL1466" s="116">
        <f t="shared" si="655"/>
        <v>3</v>
      </c>
      <c r="FM1466" s="116">
        <f t="shared" si="656"/>
        <v>0</v>
      </c>
      <c r="FN1466" s="116" t="str">
        <f t="shared" si="647"/>
        <v/>
      </c>
      <c r="FO1466" s="116" t="str">
        <f t="shared" si="648"/>
        <v/>
      </c>
      <c r="FP1466" s="116" t="str">
        <f t="shared" si="649"/>
        <v/>
      </c>
      <c r="FQ1466" s="116" t="str">
        <f t="shared" si="650"/>
        <v/>
      </c>
      <c r="FR1466" s="116" t="str">
        <f t="shared" si="651"/>
        <v/>
      </c>
      <c r="FS1466" s="116" t="str">
        <f t="shared" si="652"/>
        <v/>
      </c>
      <c r="FT1466" s="116" t="str">
        <f t="shared" si="657"/>
        <v/>
      </c>
      <c r="FU1466" s="116" t="str">
        <f t="shared" si="658"/>
        <v/>
      </c>
      <c r="FV1466" s="116" t="str">
        <f t="shared" si="659"/>
        <v/>
      </c>
      <c r="FW1466" s="116" t="str">
        <f t="shared" si="660"/>
        <v/>
      </c>
      <c r="FX1466" s="116" t="str">
        <f t="shared" si="661"/>
        <v/>
      </c>
      <c r="FY1466" s="116" t="str">
        <f t="shared" si="662"/>
        <v/>
      </c>
      <c r="FZ1466" s="116" t="str">
        <f t="shared" si="663"/>
        <v/>
      </c>
      <c r="GA1466" s="116" t="str">
        <f t="shared" si="664"/>
        <v/>
      </c>
      <c r="GB1466" s="116" t="str">
        <f t="shared" si="665"/>
        <v/>
      </c>
      <c r="GC1466" s="116" t="str">
        <f t="shared" si="666"/>
        <v/>
      </c>
      <c r="GD1466" s="116" t="str">
        <f t="shared" si="667"/>
        <v/>
      </c>
      <c r="GE1466" s="116" t="str">
        <f t="shared" si="668"/>
        <v/>
      </c>
    </row>
    <row r="1467" spans="164:187" ht="16.5" x14ac:dyDescent="0.2">
      <c r="FH1467" s="116">
        <v>1462</v>
      </c>
      <c r="FI1467" s="116">
        <f t="shared" si="653"/>
        <v>19</v>
      </c>
      <c r="FJ1467" s="116">
        <f t="shared" si="646"/>
        <v>19</v>
      </c>
      <c r="FK1467" s="116" t="str">
        <f t="shared" si="654"/>
        <v>吕布专属武器-魂珠-3 1级</v>
      </c>
      <c r="FL1467" s="116">
        <f t="shared" si="655"/>
        <v>3</v>
      </c>
      <c r="FM1467" s="116">
        <f t="shared" si="656"/>
        <v>1</v>
      </c>
      <c r="FN1467" s="116" t="str">
        <f t="shared" si="647"/>
        <v>金币</v>
      </c>
      <c r="FO1467" s="116">
        <f t="shared" si="648"/>
        <v>3000</v>
      </c>
      <c r="FP1467" s="116" t="str">
        <f t="shared" si="649"/>
        <v>专属强化石1</v>
      </c>
      <c r="FQ1467" s="116">
        <f t="shared" si="650"/>
        <v>4</v>
      </c>
      <c r="FR1467" s="116" t="str">
        <f t="shared" si="651"/>
        <v>专属强化石2</v>
      </c>
      <c r="FS1467" s="116">
        <f t="shared" si="652"/>
        <v>2</v>
      </c>
      <c r="FT1467" s="116">
        <f t="shared" si="657"/>
        <v>0.23</v>
      </c>
      <c r="FU1467" s="116">
        <f t="shared" si="658"/>
        <v>1</v>
      </c>
      <c r="FV1467" s="116">
        <f t="shared" si="659"/>
        <v>6</v>
      </c>
      <c r="FW1467" s="116">
        <f t="shared" si="660"/>
        <v>0</v>
      </c>
      <c r="FX1467" s="116">
        <f t="shared" si="661"/>
        <v>1</v>
      </c>
      <c r="FY1467" s="116">
        <f t="shared" si="662"/>
        <v>2</v>
      </c>
      <c r="FZ1467" s="116">
        <f t="shared" si="663"/>
        <v>0.1158</v>
      </c>
      <c r="GA1467" s="116">
        <f t="shared" si="664"/>
        <v>1</v>
      </c>
      <c r="GB1467" s="116">
        <f t="shared" si="665"/>
        <v>3</v>
      </c>
      <c r="GC1467" s="116">
        <f t="shared" si="666"/>
        <v>0.46329999999999999</v>
      </c>
      <c r="GD1467" s="116">
        <f t="shared" si="667"/>
        <v>1</v>
      </c>
      <c r="GE1467" s="116">
        <f t="shared" si="668"/>
        <v>6</v>
      </c>
    </row>
    <row r="1468" spans="164:187" ht="16.5" x14ac:dyDescent="0.2">
      <c r="FH1468" s="116">
        <v>1463</v>
      </c>
      <c r="FI1468" s="116">
        <f t="shared" si="653"/>
        <v>20</v>
      </c>
      <c r="FJ1468" s="116">
        <f t="shared" si="646"/>
        <v>19</v>
      </c>
      <c r="FK1468" s="116" t="str">
        <f t="shared" si="654"/>
        <v>吕布专属武器-魂珠-3 2级</v>
      </c>
      <c r="FL1468" s="116">
        <f t="shared" si="655"/>
        <v>3</v>
      </c>
      <c r="FM1468" s="116">
        <f t="shared" si="656"/>
        <v>2</v>
      </c>
      <c r="FN1468" s="116" t="str">
        <f t="shared" si="647"/>
        <v>金币</v>
      </c>
      <c r="FO1468" s="116">
        <f t="shared" si="648"/>
        <v>4000</v>
      </c>
      <c r="FP1468" s="116" t="str">
        <f t="shared" si="649"/>
        <v>专属强化石1</v>
      </c>
      <c r="FQ1468" s="116">
        <f t="shared" si="650"/>
        <v>4</v>
      </c>
      <c r="FR1468" s="116" t="str">
        <f t="shared" si="651"/>
        <v>专属强化石2</v>
      </c>
      <c r="FS1468" s="116">
        <f t="shared" si="652"/>
        <v>2</v>
      </c>
      <c r="FT1468" s="116">
        <f t="shared" si="657"/>
        <v>0.12</v>
      </c>
      <c r="FU1468" s="116">
        <f t="shared" si="658"/>
        <v>1</v>
      </c>
      <c r="FV1468" s="116">
        <f t="shared" si="659"/>
        <v>13</v>
      </c>
      <c r="FW1468" s="116">
        <f t="shared" si="660"/>
        <v>0</v>
      </c>
      <c r="FX1468" s="116">
        <f t="shared" si="661"/>
        <v>1</v>
      </c>
      <c r="FY1468" s="116">
        <f t="shared" si="662"/>
        <v>3</v>
      </c>
      <c r="FZ1468" s="116">
        <f t="shared" si="663"/>
        <v>5.79E-2</v>
      </c>
      <c r="GA1468" s="116">
        <f t="shared" si="664"/>
        <v>1</v>
      </c>
      <c r="GB1468" s="116">
        <f t="shared" si="665"/>
        <v>6</v>
      </c>
      <c r="GC1468" s="116">
        <f t="shared" si="666"/>
        <v>0.23169999999999999</v>
      </c>
      <c r="GD1468" s="116">
        <f t="shared" si="667"/>
        <v>1</v>
      </c>
      <c r="GE1468" s="116">
        <f t="shared" si="668"/>
        <v>13</v>
      </c>
    </row>
    <row r="1469" spans="164:187" ht="16.5" x14ac:dyDescent="0.2">
      <c r="FH1469" s="116">
        <v>1464</v>
      </c>
      <c r="FI1469" s="116">
        <f t="shared" si="653"/>
        <v>21</v>
      </c>
      <c r="FJ1469" s="116">
        <f t="shared" si="646"/>
        <v>19</v>
      </c>
      <c r="FK1469" s="116" t="str">
        <f t="shared" si="654"/>
        <v>吕布专属武器-魂珠-3 3级</v>
      </c>
      <c r="FL1469" s="116">
        <f t="shared" si="655"/>
        <v>3</v>
      </c>
      <c r="FM1469" s="116">
        <f t="shared" si="656"/>
        <v>3</v>
      </c>
      <c r="FN1469" s="116" t="str">
        <f t="shared" si="647"/>
        <v>金币</v>
      </c>
      <c r="FO1469" s="116">
        <f t="shared" si="648"/>
        <v>5000</v>
      </c>
      <c r="FP1469" s="116" t="str">
        <f t="shared" si="649"/>
        <v>专属强化石1</v>
      </c>
      <c r="FQ1469" s="116">
        <f t="shared" si="650"/>
        <v>6</v>
      </c>
      <c r="FR1469" s="116" t="str">
        <f t="shared" si="651"/>
        <v>专属强化石2</v>
      </c>
      <c r="FS1469" s="116">
        <f t="shared" si="652"/>
        <v>3</v>
      </c>
      <c r="FT1469" s="116">
        <f t="shared" si="657"/>
        <v>0.12</v>
      </c>
      <c r="FU1469" s="116">
        <f t="shared" si="658"/>
        <v>1</v>
      </c>
      <c r="FV1469" s="116">
        <f t="shared" si="659"/>
        <v>13</v>
      </c>
      <c r="FW1469" s="116">
        <f t="shared" si="660"/>
        <v>0</v>
      </c>
      <c r="FX1469" s="116">
        <f t="shared" si="661"/>
        <v>1</v>
      </c>
      <c r="FY1469" s="116">
        <f t="shared" si="662"/>
        <v>3</v>
      </c>
      <c r="FZ1469" s="116">
        <f t="shared" si="663"/>
        <v>5.79E-2</v>
      </c>
      <c r="GA1469" s="116">
        <f t="shared" si="664"/>
        <v>1</v>
      </c>
      <c r="GB1469" s="116">
        <f t="shared" si="665"/>
        <v>6</v>
      </c>
      <c r="GC1469" s="116">
        <f t="shared" si="666"/>
        <v>0.23169999999999999</v>
      </c>
      <c r="GD1469" s="116">
        <f t="shared" si="667"/>
        <v>1</v>
      </c>
      <c r="GE1469" s="116">
        <f t="shared" si="668"/>
        <v>13</v>
      </c>
    </row>
    <row r="1470" spans="164:187" ht="16.5" x14ac:dyDescent="0.2">
      <c r="FH1470" s="116">
        <v>1465</v>
      </c>
      <c r="FI1470" s="116">
        <f t="shared" si="653"/>
        <v>22</v>
      </c>
      <c r="FJ1470" s="116">
        <f t="shared" si="646"/>
        <v>19</v>
      </c>
      <c r="FK1470" s="116" t="str">
        <f t="shared" si="654"/>
        <v>吕布专属武器-魂珠-3 4级</v>
      </c>
      <c r="FL1470" s="116">
        <f t="shared" si="655"/>
        <v>3</v>
      </c>
      <c r="FM1470" s="116">
        <f t="shared" si="656"/>
        <v>4</v>
      </c>
      <c r="FN1470" s="116" t="str">
        <f t="shared" si="647"/>
        <v>金币</v>
      </c>
      <c r="FO1470" s="116">
        <f t="shared" si="648"/>
        <v>6000</v>
      </c>
      <c r="FP1470" s="116" t="str">
        <f t="shared" si="649"/>
        <v>专属强化石1</v>
      </c>
      <c r="FQ1470" s="116">
        <f t="shared" si="650"/>
        <v>6</v>
      </c>
      <c r="FR1470" s="116" t="str">
        <f t="shared" si="651"/>
        <v>专属强化石2</v>
      </c>
      <c r="FS1470" s="116">
        <f t="shared" si="652"/>
        <v>3</v>
      </c>
      <c r="FT1470" s="116">
        <f t="shared" si="657"/>
        <v>7.0000000000000007E-2</v>
      </c>
      <c r="FU1470" s="116">
        <f t="shared" si="658"/>
        <v>1</v>
      </c>
      <c r="FV1470" s="116">
        <f t="shared" si="659"/>
        <v>22</v>
      </c>
      <c r="FW1470" s="116">
        <f t="shared" si="660"/>
        <v>0</v>
      </c>
      <c r="FX1470" s="116">
        <f t="shared" si="661"/>
        <v>1</v>
      </c>
      <c r="FY1470" s="116">
        <f t="shared" si="662"/>
        <v>5</v>
      </c>
      <c r="FZ1470" s="116">
        <f t="shared" si="663"/>
        <v>3.4700000000000002E-2</v>
      </c>
      <c r="GA1470" s="116">
        <f t="shared" si="664"/>
        <v>1</v>
      </c>
      <c r="GB1470" s="116">
        <f t="shared" si="665"/>
        <v>10</v>
      </c>
      <c r="GC1470" s="116">
        <f t="shared" si="666"/>
        <v>0.13900000000000001</v>
      </c>
      <c r="GD1470" s="116">
        <f t="shared" si="667"/>
        <v>1</v>
      </c>
      <c r="GE1470" s="116">
        <f t="shared" si="668"/>
        <v>22</v>
      </c>
    </row>
    <row r="1471" spans="164:187" ht="16.5" x14ac:dyDescent="0.2">
      <c r="FH1471" s="116">
        <v>1466</v>
      </c>
      <c r="FI1471" s="116">
        <f t="shared" si="653"/>
        <v>23</v>
      </c>
      <c r="FJ1471" s="116">
        <f t="shared" si="646"/>
        <v>19</v>
      </c>
      <c r="FK1471" s="116" t="str">
        <f t="shared" si="654"/>
        <v>吕布专属武器-魂珠-3 5级</v>
      </c>
      <c r="FL1471" s="116">
        <f t="shared" si="655"/>
        <v>3</v>
      </c>
      <c r="FM1471" s="116">
        <f t="shared" si="656"/>
        <v>5</v>
      </c>
      <c r="FN1471" s="116" t="str">
        <f t="shared" si="647"/>
        <v>金币</v>
      </c>
      <c r="FO1471" s="116">
        <f t="shared" si="648"/>
        <v>7000</v>
      </c>
      <c r="FP1471" s="116" t="str">
        <f t="shared" si="649"/>
        <v>专属强化石1</v>
      </c>
      <c r="FQ1471" s="116">
        <f t="shared" si="650"/>
        <v>8</v>
      </c>
      <c r="FR1471" s="116" t="str">
        <f t="shared" si="651"/>
        <v>专属强化石2</v>
      </c>
      <c r="FS1471" s="116">
        <f t="shared" si="652"/>
        <v>4</v>
      </c>
      <c r="FT1471" s="116">
        <f t="shared" si="657"/>
        <v>0.06</v>
      </c>
      <c r="FU1471" s="116">
        <f t="shared" si="658"/>
        <v>1</v>
      </c>
      <c r="FV1471" s="116">
        <f t="shared" si="659"/>
        <v>26</v>
      </c>
      <c r="FW1471" s="116">
        <f t="shared" si="660"/>
        <v>0</v>
      </c>
      <c r="FX1471" s="116">
        <f t="shared" si="661"/>
        <v>1</v>
      </c>
      <c r="FY1471" s="116">
        <f t="shared" si="662"/>
        <v>6</v>
      </c>
      <c r="FZ1471" s="116">
        <f t="shared" si="663"/>
        <v>2.9000000000000001E-2</v>
      </c>
      <c r="GA1471" s="116">
        <f t="shared" si="664"/>
        <v>1</v>
      </c>
      <c r="GB1471" s="116">
        <f t="shared" si="665"/>
        <v>12</v>
      </c>
      <c r="GC1471" s="116">
        <f t="shared" si="666"/>
        <v>0.1158</v>
      </c>
      <c r="GD1471" s="116">
        <f t="shared" si="667"/>
        <v>1</v>
      </c>
      <c r="GE1471" s="116">
        <f t="shared" si="668"/>
        <v>26</v>
      </c>
    </row>
    <row r="1472" spans="164:187" ht="16.5" x14ac:dyDescent="0.2">
      <c r="FH1472" s="116">
        <v>1467</v>
      </c>
      <c r="FI1472" s="116">
        <f t="shared" si="653"/>
        <v>24</v>
      </c>
      <c r="FJ1472" s="116">
        <f t="shared" si="646"/>
        <v>19</v>
      </c>
      <c r="FK1472" s="116" t="str">
        <f t="shared" si="654"/>
        <v>吕布专属武器-魂珠-3 6级</v>
      </c>
      <c r="FL1472" s="116">
        <f t="shared" si="655"/>
        <v>3</v>
      </c>
      <c r="FM1472" s="116">
        <f t="shared" si="656"/>
        <v>6</v>
      </c>
      <c r="FN1472" s="116" t="str">
        <f t="shared" si="647"/>
        <v>金币</v>
      </c>
      <c r="FO1472" s="116">
        <f t="shared" si="648"/>
        <v>8000</v>
      </c>
      <c r="FP1472" s="116" t="str">
        <f t="shared" si="649"/>
        <v>专属强化石1</v>
      </c>
      <c r="FQ1472" s="116">
        <f t="shared" si="650"/>
        <v>10</v>
      </c>
      <c r="FR1472" s="116" t="str">
        <f t="shared" si="651"/>
        <v>专属强化石2</v>
      </c>
      <c r="FS1472" s="116">
        <f t="shared" si="652"/>
        <v>5</v>
      </c>
      <c r="FT1472" s="116">
        <f t="shared" si="657"/>
        <v>0.04</v>
      </c>
      <c r="FU1472" s="116">
        <f t="shared" si="658"/>
        <v>1</v>
      </c>
      <c r="FV1472" s="116">
        <f t="shared" si="659"/>
        <v>34</v>
      </c>
      <c r="FW1472" s="116">
        <f t="shared" si="660"/>
        <v>0</v>
      </c>
      <c r="FX1472" s="116">
        <f t="shared" si="661"/>
        <v>1</v>
      </c>
      <c r="FY1472" s="116">
        <f t="shared" si="662"/>
        <v>8</v>
      </c>
      <c r="FZ1472" s="116">
        <f t="shared" si="663"/>
        <v>2.23E-2</v>
      </c>
      <c r="GA1472" s="116">
        <f t="shared" si="664"/>
        <v>1</v>
      </c>
      <c r="GB1472" s="116">
        <f t="shared" si="665"/>
        <v>16</v>
      </c>
      <c r="GC1472" s="116">
        <f t="shared" si="666"/>
        <v>8.9099999999999999E-2</v>
      </c>
      <c r="GD1472" s="116">
        <f t="shared" si="667"/>
        <v>1</v>
      </c>
      <c r="GE1472" s="116">
        <f t="shared" si="668"/>
        <v>34</v>
      </c>
    </row>
    <row r="1473" spans="164:187" ht="16.5" x14ac:dyDescent="0.2">
      <c r="FH1473" s="116">
        <v>1468</v>
      </c>
      <c r="FI1473" s="116">
        <f t="shared" si="653"/>
        <v>25</v>
      </c>
      <c r="FJ1473" s="116">
        <f t="shared" si="646"/>
        <v>19</v>
      </c>
      <c r="FK1473" s="116" t="str">
        <f t="shared" si="654"/>
        <v>吕布专属武器-魂珠-3 7级</v>
      </c>
      <c r="FL1473" s="116">
        <f t="shared" si="655"/>
        <v>3</v>
      </c>
      <c r="FM1473" s="116">
        <f t="shared" si="656"/>
        <v>7</v>
      </c>
      <c r="FN1473" s="116" t="str">
        <f t="shared" si="647"/>
        <v>金币</v>
      </c>
      <c r="FO1473" s="116">
        <f t="shared" si="648"/>
        <v>9000</v>
      </c>
      <c r="FP1473" s="116" t="str">
        <f t="shared" si="649"/>
        <v>专属强化石1</v>
      </c>
      <c r="FQ1473" s="116">
        <f t="shared" si="650"/>
        <v>12</v>
      </c>
      <c r="FR1473" s="116" t="str">
        <f t="shared" si="651"/>
        <v>专属强化石2</v>
      </c>
      <c r="FS1473" s="116">
        <f t="shared" si="652"/>
        <v>6</v>
      </c>
      <c r="FT1473" s="116">
        <f t="shared" si="657"/>
        <v>0.03</v>
      </c>
      <c r="FU1473" s="116">
        <f t="shared" si="658"/>
        <v>1</v>
      </c>
      <c r="FV1473" s="116">
        <f t="shared" si="659"/>
        <v>45</v>
      </c>
      <c r="FW1473" s="116">
        <f t="shared" si="660"/>
        <v>0</v>
      </c>
      <c r="FX1473" s="116">
        <f t="shared" si="661"/>
        <v>1</v>
      </c>
      <c r="FY1473" s="116">
        <f t="shared" si="662"/>
        <v>11</v>
      </c>
      <c r="FZ1473" s="116">
        <f t="shared" si="663"/>
        <v>1.6500000000000001E-2</v>
      </c>
      <c r="GA1473" s="116">
        <f t="shared" si="664"/>
        <v>1</v>
      </c>
      <c r="GB1473" s="116">
        <f t="shared" si="665"/>
        <v>21</v>
      </c>
      <c r="GC1473" s="116">
        <f t="shared" si="666"/>
        <v>6.6199999999999995E-2</v>
      </c>
      <c r="GD1473" s="116">
        <f t="shared" si="667"/>
        <v>1</v>
      </c>
      <c r="GE1473" s="116">
        <f t="shared" si="668"/>
        <v>45</v>
      </c>
    </row>
    <row r="1474" spans="164:187" ht="16.5" x14ac:dyDescent="0.2">
      <c r="FH1474" s="116">
        <v>1469</v>
      </c>
      <c r="FI1474" s="116">
        <f t="shared" si="653"/>
        <v>26</v>
      </c>
      <c r="FJ1474" s="116">
        <f t="shared" si="646"/>
        <v>19</v>
      </c>
      <c r="FK1474" s="116" t="str">
        <f t="shared" si="654"/>
        <v>吕布专属武器-魂珠-3 8级</v>
      </c>
      <c r="FL1474" s="116">
        <f t="shared" si="655"/>
        <v>3</v>
      </c>
      <c r="FM1474" s="116">
        <f t="shared" si="656"/>
        <v>8</v>
      </c>
      <c r="FN1474" s="116" t="str">
        <f t="shared" si="647"/>
        <v>金币</v>
      </c>
      <c r="FO1474" s="116">
        <f t="shared" si="648"/>
        <v>10000</v>
      </c>
      <c r="FP1474" s="116" t="str">
        <f t="shared" si="649"/>
        <v>专属强化石1</v>
      </c>
      <c r="FQ1474" s="116">
        <f t="shared" si="650"/>
        <v>16</v>
      </c>
      <c r="FR1474" s="116" t="str">
        <f t="shared" si="651"/>
        <v>专属强化石2</v>
      </c>
      <c r="FS1474" s="116">
        <f t="shared" si="652"/>
        <v>8</v>
      </c>
      <c r="FT1474" s="116">
        <f t="shared" si="657"/>
        <v>0.03</v>
      </c>
      <c r="FU1474" s="116">
        <f t="shared" si="658"/>
        <v>1</v>
      </c>
      <c r="FV1474" s="116">
        <f t="shared" si="659"/>
        <v>55</v>
      </c>
      <c r="FW1474" s="116">
        <f t="shared" si="660"/>
        <v>0</v>
      </c>
      <c r="FX1474" s="116">
        <f t="shared" si="661"/>
        <v>1</v>
      </c>
      <c r="FY1474" s="116">
        <f t="shared" si="662"/>
        <v>13</v>
      </c>
      <c r="FZ1474" s="116">
        <f t="shared" si="663"/>
        <v>1.3599999999999999E-2</v>
      </c>
      <c r="GA1474" s="116">
        <f t="shared" si="664"/>
        <v>1</v>
      </c>
      <c r="GB1474" s="116">
        <f t="shared" si="665"/>
        <v>26</v>
      </c>
      <c r="GC1474" s="116">
        <f t="shared" si="666"/>
        <v>5.45E-2</v>
      </c>
      <c r="GD1474" s="116">
        <f t="shared" si="667"/>
        <v>1</v>
      </c>
      <c r="GE1474" s="116">
        <f t="shared" si="668"/>
        <v>55</v>
      </c>
    </row>
    <row r="1475" spans="164:187" ht="16.5" x14ac:dyDescent="0.2">
      <c r="FH1475" s="116">
        <v>1470</v>
      </c>
      <c r="FI1475" s="116">
        <f t="shared" si="653"/>
        <v>27</v>
      </c>
      <c r="FJ1475" s="116">
        <f t="shared" si="646"/>
        <v>19</v>
      </c>
      <c r="FK1475" s="116" t="str">
        <f t="shared" si="654"/>
        <v>吕布专属武器-魂珠-3 9级</v>
      </c>
      <c r="FL1475" s="116">
        <f t="shared" si="655"/>
        <v>3</v>
      </c>
      <c r="FM1475" s="116">
        <f t="shared" si="656"/>
        <v>9</v>
      </c>
      <c r="FN1475" s="116" t="str">
        <f t="shared" si="647"/>
        <v>金币</v>
      </c>
      <c r="FO1475" s="116">
        <f t="shared" si="648"/>
        <v>11000</v>
      </c>
      <c r="FP1475" s="116" t="str">
        <f t="shared" si="649"/>
        <v>专属强化石1</v>
      </c>
      <c r="FQ1475" s="116">
        <f t="shared" si="650"/>
        <v>20</v>
      </c>
      <c r="FR1475" s="116" t="str">
        <f t="shared" si="651"/>
        <v>专属强化石2</v>
      </c>
      <c r="FS1475" s="116">
        <f t="shared" si="652"/>
        <v>10</v>
      </c>
      <c r="FT1475" s="116">
        <f t="shared" si="657"/>
        <v>0.02</v>
      </c>
      <c r="FU1475" s="116">
        <f t="shared" si="658"/>
        <v>1</v>
      </c>
      <c r="FV1475" s="116">
        <f t="shared" si="659"/>
        <v>71</v>
      </c>
      <c r="FW1475" s="116">
        <f t="shared" si="660"/>
        <v>0</v>
      </c>
      <c r="FX1475" s="116">
        <f t="shared" si="661"/>
        <v>1</v>
      </c>
      <c r="FY1475" s="116">
        <f t="shared" si="662"/>
        <v>17</v>
      </c>
      <c r="FZ1475" s="116">
        <f t="shared" si="663"/>
        <v>1.0500000000000001E-2</v>
      </c>
      <c r="GA1475" s="116">
        <f t="shared" si="664"/>
        <v>1</v>
      </c>
      <c r="GB1475" s="116">
        <f t="shared" si="665"/>
        <v>33</v>
      </c>
      <c r="GC1475" s="116">
        <f t="shared" si="666"/>
        <v>4.2099999999999999E-2</v>
      </c>
      <c r="GD1475" s="116">
        <f t="shared" si="667"/>
        <v>1</v>
      </c>
      <c r="GE1475" s="116">
        <f t="shared" si="668"/>
        <v>71</v>
      </c>
    </row>
    <row r="1476" spans="164:187" ht="16.5" x14ac:dyDescent="0.2">
      <c r="FH1476" s="116">
        <v>1471</v>
      </c>
      <c r="FI1476" s="116">
        <f t="shared" si="653"/>
        <v>0</v>
      </c>
      <c r="FJ1476" s="116">
        <f t="shared" si="646"/>
        <v>19</v>
      </c>
      <c r="FK1476" s="116" t="str">
        <f t="shared" si="654"/>
        <v>吕布专属武器-魂珠-4 0级</v>
      </c>
      <c r="FL1476" s="116">
        <f t="shared" si="655"/>
        <v>4</v>
      </c>
      <c r="FM1476" s="116">
        <f t="shared" si="656"/>
        <v>0</v>
      </c>
      <c r="FN1476" s="116" t="str">
        <f t="shared" si="647"/>
        <v/>
      </c>
      <c r="FO1476" s="116" t="str">
        <f t="shared" si="648"/>
        <v/>
      </c>
      <c r="FP1476" s="116" t="str">
        <f t="shared" si="649"/>
        <v/>
      </c>
      <c r="FQ1476" s="116" t="str">
        <f t="shared" si="650"/>
        <v/>
      </c>
      <c r="FR1476" s="116" t="str">
        <f t="shared" si="651"/>
        <v/>
      </c>
      <c r="FS1476" s="116" t="str">
        <f t="shared" si="652"/>
        <v/>
      </c>
      <c r="FT1476" s="116" t="str">
        <f t="shared" si="657"/>
        <v/>
      </c>
      <c r="FU1476" s="116" t="str">
        <f t="shared" si="658"/>
        <v/>
      </c>
      <c r="FV1476" s="116" t="str">
        <f t="shared" si="659"/>
        <v/>
      </c>
      <c r="FW1476" s="116" t="str">
        <f t="shared" si="660"/>
        <v/>
      </c>
      <c r="FX1476" s="116" t="str">
        <f t="shared" si="661"/>
        <v/>
      </c>
      <c r="FY1476" s="116" t="str">
        <f t="shared" si="662"/>
        <v/>
      </c>
      <c r="FZ1476" s="116" t="str">
        <f t="shared" si="663"/>
        <v/>
      </c>
      <c r="GA1476" s="116" t="str">
        <f t="shared" si="664"/>
        <v/>
      </c>
      <c r="GB1476" s="116" t="str">
        <f t="shared" si="665"/>
        <v/>
      </c>
      <c r="GC1476" s="116" t="str">
        <f t="shared" si="666"/>
        <v/>
      </c>
      <c r="GD1476" s="116" t="str">
        <f t="shared" si="667"/>
        <v/>
      </c>
      <c r="GE1476" s="116" t="str">
        <f t="shared" si="668"/>
        <v/>
      </c>
    </row>
    <row r="1477" spans="164:187" ht="16.5" x14ac:dyDescent="0.2">
      <c r="FH1477" s="116">
        <v>1472</v>
      </c>
      <c r="FI1477" s="116">
        <f t="shared" si="653"/>
        <v>28</v>
      </c>
      <c r="FJ1477" s="116">
        <f t="shared" si="646"/>
        <v>19</v>
      </c>
      <c r="FK1477" s="116" t="str">
        <f t="shared" si="654"/>
        <v>吕布专属武器-魂珠-4 1级</v>
      </c>
      <c r="FL1477" s="116">
        <f t="shared" si="655"/>
        <v>4</v>
      </c>
      <c r="FM1477" s="116">
        <f t="shared" si="656"/>
        <v>1</v>
      </c>
      <c r="FN1477" s="116" t="str">
        <f t="shared" si="647"/>
        <v>金币</v>
      </c>
      <c r="FO1477" s="116">
        <f t="shared" si="648"/>
        <v>4000</v>
      </c>
      <c r="FP1477" s="116" t="str">
        <f t="shared" si="649"/>
        <v>专属强化石2</v>
      </c>
      <c r="FQ1477" s="116">
        <f t="shared" si="650"/>
        <v>3</v>
      </c>
      <c r="FR1477" s="116" t="str">
        <f t="shared" si="651"/>
        <v>专属强化石3</v>
      </c>
      <c r="FS1477" s="116">
        <f t="shared" si="652"/>
        <v>1</v>
      </c>
      <c r="FT1477" s="116">
        <f t="shared" si="657"/>
        <v>0.19</v>
      </c>
      <c r="FU1477" s="116">
        <f t="shared" si="658"/>
        <v>1</v>
      </c>
      <c r="FV1477" s="116">
        <f t="shared" si="659"/>
        <v>8</v>
      </c>
      <c r="FW1477" s="116">
        <f t="shared" si="660"/>
        <v>0</v>
      </c>
      <c r="FX1477" s="116">
        <f t="shared" si="661"/>
        <v>1</v>
      </c>
      <c r="FY1477" s="116">
        <f t="shared" si="662"/>
        <v>2</v>
      </c>
      <c r="FZ1477" s="116">
        <f t="shared" si="663"/>
        <v>9.2600000000000002E-2</v>
      </c>
      <c r="GA1477" s="116">
        <f t="shared" si="664"/>
        <v>1</v>
      </c>
      <c r="GB1477" s="116">
        <f t="shared" si="665"/>
        <v>4</v>
      </c>
      <c r="GC1477" s="116">
        <f t="shared" si="666"/>
        <v>0.37019999999999997</v>
      </c>
      <c r="GD1477" s="116">
        <f t="shared" si="667"/>
        <v>1</v>
      </c>
      <c r="GE1477" s="116">
        <f t="shared" si="668"/>
        <v>8</v>
      </c>
    </row>
    <row r="1478" spans="164:187" ht="16.5" x14ac:dyDescent="0.2">
      <c r="FH1478" s="116">
        <v>1473</v>
      </c>
      <c r="FI1478" s="116">
        <f t="shared" si="653"/>
        <v>29</v>
      </c>
      <c r="FJ1478" s="116">
        <f t="shared" si="646"/>
        <v>19</v>
      </c>
      <c r="FK1478" s="116" t="str">
        <f t="shared" si="654"/>
        <v>吕布专属武器-魂珠-4 2级</v>
      </c>
      <c r="FL1478" s="116">
        <f t="shared" si="655"/>
        <v>4</v>
      </c>
      <c r="FM1478" s="116">
        <f t="shared" si="656"/>
        <v>2</v>
      </c>
      <c r="FN1478" s="116" t="str">
        <f t="shared" si="647"/>
        <v>金币</v>
      </c>
      <c r="FO1478" s="116">
        <f t="shared" si="648"/>
        <v>5000</v>
      </c>
      <c r="FP1478" s="116" t="str">
        <f t="shared" si="649"/>
        <v>专属强化石2</v>
      </c>
      <c r="FQ1478" s="116">
        <f t="shared" si="650"/>
        <v>3</v>
      </c>
      <c r="FR1478" s="116" t="str">
        <f t="shared" si="651"/>
        <v>专属强化石3</v>
      </c>
      <c r="FS1478" s="116">
        <f t="shared" si="652"/>
        <v>1</v>
      </c>
      <c r="FT1478" s="116">
        <f t="shared" si="657"/>
        <v>0.09</v>
      </c>
      <c r="FU1478" s="116">
        <f t="shared" si="658"/>
        <v>1</v>
      </c>
      <c r="FV1478" s="116">
        <f t="shared" si="659"/>
        <v>16</v>
      </c>
      <c r="FW1478" s="116">
        <f t="shared" si="660"/>
        <v>0</v>
      </c>
      <c r="FX1478" s="116">
        <f t="shared" si="661"/>
        <v>1</v>
      </c>
      <c r="FY1478" s="116">
        <f t="shared" si="662"/>
        <v>4</v>
      </c>
      <c r="FZ1478" s="116">
        <f t="shared" si="663"/>
        <v>4.6300000000000001E-2</v>
      </c>
      <c r="GA1478" s="116">
        <f t="shared" si="664"/>
        <v>1</v>
      </c>
      <c r="GB1478" s="116">
        <f t="shared" si="665"/>
        <v>8</v>
      </c>
      <c r="GC1478" s="116">
        <f t="shared" si="666"/>
        <v>0.18509999999999999</v>
      </c>
      <c r="GD1478" s="116">
        <f t="shared" si="667"/>
        <v>1</v>
      </c>
      <c r="GE1478" s="116">
        <f t="shared" si="668"/>
        <v>16</v>
      </c>
    </row>
    <row r="1479" spans="164:187" ht="16.5" x14ac:dyDescent="0.2">
      <c r="FH1479" s="116">
        <v>1474</v>
      </c>
      <c r="FI1479" s="116">
        <f t="shared" si="653"/>
        <v>30</v>
      </c>
      <c r="FJ1479" s="116">
        <f t="shared" ref="FJ1479:FJ1542" si="669">INT((FH1479-1)/80+1)</f>
        <v>19</v>
      </c>
      <c r="FK1479" s="116" t="str">
        <f t="shared" si="654"/>
        <v>吕布专属武器-魂珠-4 3级</v>
      </c>
      <c r="FL1479" s="116">
        <f t="shared" si="655"/>
        <v>4</v>
      </c>
      <c r="FM1479" s="116">
        <f t="shared" si="656"/>
        <v>3</v>
      </c>
      <c r="FN1479" s="116" t="str">
        <f t="shared" ref="FN1479:FN1542" si="670">IF($FM1479&gt;0,IF(INDEX($EC$6:$EC$77,$FI1479)&gt;=FN$3,INDEX(ED$6:ED$77,$FI1479),""),"")</f>
        <v>金币</v>
      </c>
      <c r="FO1479" s="116">
        <f t="shared" ref="FO1479:FO1542" si="671">IF($FM1479&gt;0,IF(INDEX($EC$6:$EC$77,$FI1479)&gt;=FO$3,INDEX(EE$6:EE$77,$FI1479),""),"")</f>
        <v>6000</v>
      </c>
      <c r="FP1479" s="116" t="str">
        <f t="shared" ref="FP1479:FP1542" si="672">IF($FM1479&gt;0,IF(INDEX($EC$6:$EC$77,$FI1479)&gt;=FP$3,INDEX(EF$6:EF$77,$FI1479),""),"")</f>
        <v>专属强化石2</v>
      </c>
      <c r="FQ1479" s="116">
        <f t="shared" ref="FQ1479:FQ1542" si="673">IF($FM1479&gt;0,IF(INDEX($EC$6:$EC$77,$FI1479)&gt;=FQ$3,INDEX(EG$6:EG$77,$FI1479),""),"")</f>
        <v>3</v>
      </c>
      <c r="FR1479" s="116" t="str">
        <f t="shared" ref="FR1479:FR1542" si="674">IF($FM1479&gt;0,IF(INDEX($EC$6:$EC$77,$FI1479)&gt;=FR$3,INDEX(EH$6:EH$77,$FI1479),""),"")</f>
        <v>专属强化石3</v>
      </c>
      <c r="FS1479" s="116">
        <f t="shared" ref="FS1479:FS1542" si="675">IF($FM1479&gt;0,IF(INDEX($EC$6:$EC$77,$FI1479)&gt;=FS$3,INDEX(EI$6:EI$77,$FI1479),""),"")</f>
        <v>1</v>
      </c>
      <c r="FT1479" s="116">
        <f t="shared" si="657"/>
        <v>0.06</v>
      </c>
      <c r="FU1479" s="116">
        <f t="shared" si="658"/>
        <v>1</v>
      </c>
      <c r="FV1479" s="116">
        <f t="shared" si="659"/>
        <v>24</v>
      </c>
      <c r="FW1479" s="116">
        <f t="shared" si="660"/>
        <v>0</v>
      </c>
      <c r="FX1479" s="116">
        <f t="shared" si="661"/>
        <v>1</v>
      </c>
      <c r="FY1479" s="116">
        <f t="shared" si="662"/>
        <v>6</v>
      </c>
      <c r="FZ1479" s="116">
        <f t="shared" si="663"/>
        <v>3.09E-2</v>
      </c>
      <c r="GA1479" s="116">
        <f t="shared" si="664"/>
        <v>1</v>
      </c>
      <c r="GB1479" s="116">
        <f t="shared" si="665"/>
        <v>11</v>
      </c>
      <c r="GC1479" s="116">
        <f t="shared" si="666"/>
        <v>0.1234</v>
      </c>
      <c r="GD1479" s="116">
        <f t="shared" si="667"/>
        <v>1</v>
      </c>
      <c r="GE1479" s="116">
        <f t="shared" si="668"/>
        <v>24</v>
      </c>
    </row>
    <row r="1480" spans="164:187" ht="16.5" x14ac:dyDescent="0.2">
      <c r="FH1480" s="116">
        <v>1475</v>
      </c>
      <c r="FI1480" s="116">
        <f t="shared" si="653"/>
        <v>31</v>
      </c>
      <c r="FJ1480" s="116">
        <f t="shared" si="669"/>
        <v>19</v>
      </c>
      <c r="FK1480" s="116" t="str">
        <f t="shared" si="654"/>
        <v>吕布专属武器-魂珠-4 4级</v>
      </c>
      <c r="FL1480" s="116">
        <f t="shared" si="655"/>
        <v>4</v>
      </c>
      <c r="FM1480" s="116">
        <f t="shared" si="656"/>
        <v>4</v>
      </c>
      <c r="FN1480" s="116" t="str">
        <f t="shared" si="670"/>
        <v>金币</v>
      </c>
      <c r="FO1480" s="116">
        <f t="shared" si="671"/>
        <v>7000</v>
      </c>
      <c r="FP1480" s="116" t="str">
        <f t="shared" si="672"/>
        <v>专属强化石2</v>
      </c>
      <c r="FQ1480" s="116">
        <f t="shared" si="673"/>
        <v>6</v>
      </c>
      <c r="FR1480" s="116" t="str">
        <f t="shared" si="674"/>
        <v>专属强化石3</v>
      </c>
      <c r="FS1480" s="116">
        <f t="shared" si="675"/>
        <v>2</v>
      </c>
      <c r="FT1480" s="116">
        <f t="shared" si="657"/>
        <v>7.0000000000000007E-2</v>
      </c>
      <c r="FU1480" s="116">
        <f t="shared" si="658"/>
        <v>1</v>
      </c>
      <c r="FV1480" s="116">
        <f t="shared" si="659"/>
        <v>20</v>
      </c>
      <c r="FW1480" s="116">
        <f t="shared" si="660"/>
        <v>0</v>
      </c>
      <c r="FX1480" s="116">
        <f t="shared" si="661"/>
        <v>1</v>
      </c>
      <c r="FY1480" s="116">
        <f t="shared" si="662"/>
        <v>5</v>
      </c>
      <c r="FZ1480" s="116">
        <f t="shared" si="663"/>
        <v>3.6999999999999998E-2</v>
      </c>
      <c r="GA1480" s="116">
        <f t="shared" si="664"/>
        <v>1</v>
      </c>
      <c r="GB1480" s="116">
        <f t="shared" si="665"/>
        <v>9</v>
      </c>
      <c r="GC1480" s="116">
        <f t="shared" si="666"/>
        <v>0.14810000000000001</v>
      </c>
      <c r="GD1480" s="116">
        <f t="shared" si="667"/>
        <v>1</v>
      </c>
      <c r="GE1480" s="116">
        <f t="shared" si="668"/>
        <v>20</v>
      </c>
    </row>
    <row r="1481" spans="164:187" ht="16.5" x14ac:dyDescent="0.2">
      <c r="FH1481" s="116">
        <v>1476</v>
      </c>
      <c r="FI1481" s="116">
        <f t="shared" si="653"/>
        <v>32</v>
      </c>
      <c r="FJ1481" s="116">
        <f t="shared" si="669"/>
        <v>19</v>
      </c>
      <c r="FK1481" s="116" t="str">
        <f t="shared" si="654"/>
        <v>吕布专属武器-魂珠-4 5级</v>
      </c>
      <c r="FL1481" s="116">
        <f t="shared" si="655"/>
        <v>4</v>
      </c>
      <c r="FM1481" s="116">
        <f t="shared" si="656"/>
        <v>5</v>
      </c>
      <c r="FN1481" s="116" t="str">
        <f t="shared" si="670"/>
        <v>金币</v>
      </c>
      <c r="FO1481" s="116">
        <f t="shared" si="671"/>
        <v>8000</v>
      </c>
      <c r="FP1481" s="116" t="str">
        <f t="shared" si="672"/>
        <v>专属强化石2</v>
      </c>
      <c r="FQ1481" s="116">
        <f t="shared" si="673"/>
        <v>6</v>
      </c>
      <c r="FR1481" s="116" t="str">
        <f t="shared" si="674"/>
        <v>专属强化石3</v>
      </c>
      <c r="FS1481" s="116">
        <f t="shared" si="675"/>
        <v>2</v>
      </c>
      <c r="FT1481" s="116">
        <f t="shared" si="657"/>
        <v>0.05</v>
      </c>
      <c r="FU1481" s="116">
        <f t="shared" si="658"/>
        <v>1</v>
      </c>
      <c r="FV1481" s="116">
        <f t="shared" si="659"/>
        <v>32</v>
      </c>
      <c r="FW1481" s="116">
        <f t="shared" si="660"/>
        <v>0</v>
      </c>
      <c r="FX1481" s="116">
        <f t="shared" si="661"/>
        <v>1</v>
      </c>
      <c r="FY1481" s="116">
        <f t="shared" si="662"/>
        <v>8</v>
      </c>
      <c r="FZ1481" s="116">
        <f t="shared" si="663"/>
        <v>2.3099999999999999E-2</v>
      </c>
      <c r="GA1481" s="116">
        <f t="shared" si="664"/>
        <v>1</v>
      </c>
      <c r="GB1481" s="116">
        <f t="shared" si="665"/>
        <v>15</v>
      </c>
      <c r="GC1481" s="116">
        <f t="shared" si="666"/>
        <v>9.2600000000000002E-2</v>
      </c>
      <c r="GD1481" s="116">
        <f t="shared" si="667"/>
        <v>1</v>
      </c>
      <c r="GE1481" s="116">
        <f t="shared" si="668"/>
        <v>32</v>
      </c>
    </row>
    <row r="1482" spans="164:187" ht="16.5" x14ac:dyDescent="0.2">
      <c r="FH1482" s="116">
        <v>1477</v>
      </c>
      <c r="FI1482" s="116">
        <f t="shared" si="653"/>
        <v>33</v>
      </c>
      <c r="FJ1482" s="116">
        <f t="shared" si="669"/>
        <v>19</v>
      </c>
      <c r="FK1482" s="116" t="str">
        <f t="shared" si="654"/>
        <v>吕布专属武器-魂珠-4 6级</v>
      </c>
      <c r="FL1482" s="116">
        <f t="shared" si="655"/>
        <v>4</v>
      </c>
      <c r="FM1482" s="116">
        <f t="shared" si="656"/>
        <v>6</v>
      </c>
      <c r="FN1482" s="116" t="str">
        <f t="shared" si="670"/>
        <v>金币</v>
      </c>
      <c r="FO1482" s="116">
        <f t="shared" si="671"/>
        <v>9000</v>
      </c>
      <c r="FP1482" s="116" t="str">
        <f t="shared" si="672"/>
        <v>专属强化石2</v>
      </c>
      <c r="FQ1482" s="116">
        <f t="shared" si="673"/>
        <v>6</v>
      </c>
      <c r="FR1482" s="116" t="str">
        <f t="shared" si="674"/>
        <v>专属强化石3</v>
      </c>
      <c r="FS1482" s="116">
        <f t="shared" si="675"/>
        <v>2</v>
      </c>
      <c r="FT1482" s="116">
        <f t="shared" si="657"/>
        <v>0.03</v>
      </c>
      <c r="FU1482" s="116">
        <f t="shared" si="658"/>
        <v>1</v>
      </c>
      <c r="FV1482" s="116">
        <f t="shared" si="659"/>
        <v>53</v>
      </c>
      <c r="FW1482" s="116">
        <f t="shared" si="660"/>
        <v>0</v>
      </c>
      <c r="FX1482" s="116">
        <f t="shared" si="661"/>
        <v>1</v>
      </c>
      <c r="FY1482" s="116">
        <f t="shared" si="662"/>
        <v>12</v>
      </c>
      <c r="FZ1482" s="116">
        <f t="shared" si="663"/>
        <v>1.4200000000000001E-2</v>
      </c>
      <c r="GA1482" s="116">
        <f t="shared" si="664"/>
        <v>1</v>
      </c>
      <c r="GB1482" s="116">
        <f t="shared" si="665"/>
        <v>25</v>
      </c>
      <c r="GC1482" s="116">
        <f t="shared" si="666"/>
        <v>5.7000000000000002E-2</v>
      </c>
      <c r="GD1482" s="116">
        <f t="shared" si="667"/>
        <v>1</v>
      </c>
      <c r="GE1482" s="116">
        <f t="shared" si="668"/>
        <v>53</v>
      </c>
    </row>
    <row r="1483" spans="164:187" ht="16.5" x14ac:dyDescent="0.2">
      <c r="FH1483" s="116">
        <v>1478</v>
      </c>
      <c r="FI1483" s="116">
        <f t="shared" si="653"/>
        <v>34</v>
      </c>
      <c r="FJ1483" s="116">
        <f t="shared" si="669"/>
        <v>19</v>
      </c>
      <c r="FK1483" s="116" t="str">
        <f t="shared" si="654"/>
        <v>吕布专属武器-魂珠-4 7级</v>
      </c>
      <c r="FL1483" s="116">
        <f t="shared" si="655"/>
        <v>4</v>
      </c>
      <c r="FM1483" s="116">
        <f t="shared" si="656"/>
        <v>7</v>
      </c>
      <c r="FN1483" s="116" t="str">
        <f t="shared" si="670"/>
        <v>金币</v>
      </c>
      <c r="FO1483" s="116">
        <f t="shared" si="671"/>
        <v>10000</v>
      </c>
      <c r="FP1483" s="116" t="str">
        <f t="shared" si="672"/>
        <v>专属强化石2</v>
      </c>
      <c r="FQ1483" s="116">
        <f t="shared" si="673"/>
        <v>10</v>
      </c>
      <c r="FR1483" s="116" t="str">
        <f t="shared" si="674"/>
        <v>专属强化石3</v>
      </c>
      <c r="FS1483" s="116">
        <f t="shared" si="675"/>
        <v>3</v>
      </c>
      <c r="FT1483" s="116">
        <f t="shared" si="657"/>
        <v>0.03</v>
      </c>
      <c r="FU1483" s="116">
        <f t="shared" si="658"/>
        <v>1</v>
      </c>
      <c r="FV1483" s="116">
        <f t="shared" si="659"/>
        <v>57</v>
      </c>
      <c r="FW1483" s="116">
        <f t="shared" si="660"/>
        <v>0</v>
      </c>
      <c r="FX1483" s="116">
        <f t="shared" si="661"/>
        <v>1</v>
      </c>
      <c r="FY1483" s="116">
        <f t="shared" si="662"/>
        <v>13</v>
      </c>
      <c r="FZ1483" s="116">
        <f t="shared" si="663"/>
        <v>1.32E-2</v>
      </c>
      <c r="GA1483" s="116">
        <f t="shared" si="664"/>
        <v>1</v>
      </c>
      <c r="GB1483" s="116">
        <f t="shared" si="665"/>
        <v>26</v>
      </c>
      <c r="GC1483" s="116">
        <f t="shared" si="666"/>
        <v>5.2900000000000003E-2</v>
      </c>
      <c r="GD1483" s="116">
        <f t="shared" si="667"/>
        <v>1</v>
      </c>
      <c r="GE1483" s="116">
        <f t="shared" si="668"/>
        <v>57</v>
      </c>
    </row>
    <row r="1484" spans="164:187" ht="16.5" x14ac:dyDescent="0.2">
      <c r="FH1484" s="116">
        <v>1479</v>
      </c>
      <c r="FI1484" s="116">
        <f t="shared" si="653"/>
        <v>35</v>
      </c>
      <c r="FJ1484" s="116">
        <f t="shared" si="669"/>
        <v>19</v>
      </c>
      <c r="FK1484" s="116" t="str">
        <f t="shared" si="654"/>
        <v>吕布专属武器-魂珠-4 8级</v>
      </c>
      <c r="FL1484" s="116">
        <f t="shared" si="655"/>
        <v>4</v>
      </c>
      <c r="FM1484" s="116">
        <f t="shared" si="656"/>
        <v>8</v>
      </c>
      <c r="FN1484" s="116" t="str">
        <f t="shared" si="670"/>
        <v>金币</v>
      </c>
      <c r="FO1484" s="116">
        <f t="shared" si="671"/>
        <v>11000</v>
      </c>
      <c r="FP1484" s="116" t="str">
        <f t="shared" si="672"/>
        <v>专属强化石2</v>
      </c>
      <c r="FQ1484" s="116">
        <f t="shared" si="673"/>
        <v>13</v>
      </c>
      <c r="FR1484" s="116" t="str">
        <f t="shared" si="674"/>
        <v>专属强化石3</v>
      </c>
      <c r="FS1484" s="116">
        <f t="shared" si="675"/>
        <v>4</v>
      </c>
      <c r="FT1484" s="116">
        <f t="shared" si="657"/>
        <v>0.02</v>
      </c>
      <c r="FU1484" s="116">
        <f t="shared" si="658"/>
        <v>1</v>
      </c>
      <c r="FV1484" s="116">
        <f t="shared" si="659"/>
        <v>69</v>
      </c>
      <c r="FW1484" s="116">
        <f t="shared" si="660"/>
        <v>0</v>
      </c>
      <c r="FX1484" s="116">
        <f t="shared" si="661"/>
        <v>1</v>
      </c>
      <c r="FY1484" s="116">
        <f t="shared" si="662"/>
        <v>16</v>
      </c>
      <c r="FZ1484" s="116">
        <f t="shared" si="663"/>
        <v>1.09E-2</v>
      </c>
      <c r="GA1484" s="116">
        <f t="shared" si="664"/>
        <v>1</v>
      </c>
      <c r="GB1484" s="116">
        <f t="shared" si="665"/>
        <v>32</v>
      </c>
      <c r="GC1484" s="116">
        <f t="shared" si="666"/>
        <v>4.36E-2</v>
      </c>
      <c r="GD1484" s="116">
        <f t="shared" si="667"/>
        <v>1</v>
      </c>
      <c r="GE1484" s="116">
        <f t="shared" si="668"/>
        <v>69</v>
      </c>
    </row>
    <row r="1485" spans="164:187" ht="16.5" x14ac:dyDescent="0.2">
      <c r="FH1485" s="116">
        <v>1480</v>
      </c>
      <c r="FI1485" s="116">
        <f t="shared" si="653"/>
        <v>36</v>
      </c>
      <c r="FJ1485" s="116">
        <f t="shared" si="669"/>
        <v>19</v>
      </c>
      <c r="FK1485" s="116" t="str">
        <f t="shared" si="654"/>
        <v>吕布专属武器-魂珠-4 9级</v>
      </c>
      <c r="FL1485" s="116">
        <f t="shared" si="655"/>
        <v>4</v>
      </c>
      <c r="FM1485" s="116">
        <f t="shared" si="656"/>
        <v>9</v>
      </c>
      <c r="FN1485" s="116" t="str">
        <f t="shared" si="670"/>
        <v>金币</v>
      </c>
      <c r="FO1485" s="116">
        <f t="shared" si="671"/>
        <v>12000</v>
      </c>
      <c r="FP1485" s="116" t="str">
        <f t="shared" si="672"/>
        <v>专属强化石2</v>
      </c>
      <c r="FQ1485" s="116">
        <f t="shared" si="673"/>
        <v>19</v>
      </c>
      <c r="FR1485" s="116" t="str">
        <f t="shared" si="674"/>
        <v>专属强化石3</v>
      </c>
      <c r="FS1485" s="116">
        <f t="shared" si="675"/>
        <v>6</v>
      </c>
      <c r="FT1485" s="116">
        <f t="shared" si="657"/>
        <v>0.02</v>
      </c>
      <c r="FU1485" s="116">
        <f t="shared" si="658"/>
        <v>1</v>
      </c>
      <c r="FV1485" s="116">
        <f t="shared" si="659"/>
        <v>74</v>
      </c>
      <c r="FW1485" s="116">
        <f t="shared" si="660"/>
        <v>0</v>
      </c>
      <c r="FX1485" s="116">
        <f t="shared" si="661"/>
        <v>1</v>
      </c>
      <c r="FY1485" s="116">
        <f t="shared" si="662"/>
        <v>17</v>
      </c>
      <c r="FZ1485" s="116">
        <f t="shared" si="663"/>
        <v>1.01E-2</v>
      </c>
      <c r="GA1485" s="116">
        <f t="shared" si="664"/>
        <v>1</v>
      </c>
      <c r="GB1485" s="116">
        <f t="shared" si="665"/>
        <v>35</v>
      </c>
      <c r="GC1485" s="116">
        <f t="shared" si="666"/>
        <v>4.0399999999999998E-2</v>
      </c>
      <c r="GD1485" s="116">
        <f t="shared" si="667"/>
        <v>1</v>
      </c>
      <c r="GE1485" s="116">
        <f t="shared" si="668"/>
        <v>74</v>
      </c>
    </row>
    <row r="1486" spans="164:187" ht="16.5" x14ac:dyDescent="0.2">
      <c r="FH1486" s="116">
        <v>1481</v>
      </c>
      <c r="FI1486" s="116">
        <f t="shared" si="653"/>
        <v>0</v>
      </c>
      <c r="FJ1486" s="116">
        <f t="shared" si="669"/>
        <v>19</v>
      </c>
      <c r="FK1486" s="116" t="str">
        <f t="shared" si="654"/>
        <v>吕布专属武器-魂珠-5 0级</v>
      </c>
      <c r="FL1486" s="116">
        <f t="shared" si="655"/>
        <v>5</v>
      </c>
      <c r="FM1486" s="116">
        <f t="shared" si="656"/>
        <v>0</v>
      </c>
      <c r="FN1486" s="116" t="str">
        <f t="shared" si="670"/>
        <v/>
      </c>
      <c r="FO1486" s="116" t="str">
        <f t="shared" si="671"/>
        <v/>
      </c>
      <c r="FP1486" s="116" t="str">
        <f t="shared" si="672"/>
        <v/>
      </c>
      <c r="FQ1486" s="116" t="str">
        <f t="shared" si="673"/>
        <v/>
      </c>
      <c r="FR1486" s="116" t="str">
        <f t="shared" si="674"/>
        <v/>
      </c>
      <c r="FS1486" s="116" t="str">
        <f t="shared" si="675"/>
        <v/>
      </c>
      <c r="FT1486" s="116" t="str">
        <f t="shared" si="657"/>
        <v/>
      </c>
      <c r="FU1486" s="116" t="str">
        <f t="shared" si="658"/>
        <v/>
      </c>
      <c r="FV1486" s="116" t="str">
        <f t="shared" si="659"/>
        <v/>
      </c>
      <c r="FW1486" s="116" t="str">
        <f t="shared" si="660"/>
        <v/>
      </c>
      <c r="FX1486" s="116" t="str">
        <f t="shared" si="661"/>
        <v/>
      </c>
      <c r="FY1486" s="116" t="str">
        <f t="shared" si="662"/>
        <v/>
      </c>
      <c r="FZ1486" s="116" t="str">
        <f t="shared" si="663"/>
        <v/>
      </c>
      <c r="GA1486" s="116" t="str">
        <f t="shared" si="664"/>
        <v/>
      </c>
      <c r="GB1486" s="116" t="str">
        <f t="shared" si="665"/>
        <v/>
      </c>
      <c r="GC1486" s="116" t="str">
        <f t="shared" si="666"/>
        <v/>
      </c>
      <c r="GD1486" s="116" t="str">
        <f t="shared" si="667"/>
        <v/>
      </c>
      <c r="GE1486" s="116" t="str">
        <f t="shared" si="668"/>
        <v/>
      </c>
    </row>
    <row r="1487" spans="164:187" ht="16.5" x14ac:dyDescent="0.2">
      <c r="FH1487" s="116">
        <v>1482</v>
      </c>
      <c r="FI1487" s="116">
        <f t="shared" si="653"/>
        <v>37</v>
      </c>
      <c r="FJ1487" s="116">
        <f t="shared" si="669"/>
        <v>19</v>
      </c>
      <c r="FK1487" s="116" t="str">
        <f t="shared" si="654"/>
        <v>吕布专属武器-魂珠-5 1级</v>
      </c>
      <c r="FL1487" s="116">
        <f t="shared" si="655"/>
        <v>5</v>
      </c>
      <c r="FM1487" s="116">
        <f t="shared" si="656"/>
        <v>1</v>
      </c>
      <c r="FN1487" s="116" t="str">
        <f t="shared" si="670"/>
        <v>金币</v>
      </c>
      <c r="FO1487" s="116">
        <f t="shared" si="671"/>
        <v>5000</v>
      </c>
      <c r="FP1487" s="116" t="str">
        <f t="shared" si="672"/>
        <v>专属强化石2</v>
      </c>
      <c r="FQ1487" s="116">
        <f t="shared" si="673"/>
        <v>4</v>
      </c>
      <c r="FR1487" s="116" t="str">
        <f t="shared" si="674"/>
        <v>专属强化石3</v>
      </c>
      <c r="FS1487" s="116">
        <f t="shared" si="675"/>
        <v>2</v>
      </c>
      <c r="FT1487" s="116">
        <f t="shared" si="657"/>
        <v>0.19</v>
      </c>
      <c r="FU1487" s="116">
        <f t="shared" si="658"/>
        <v>1</v>
      </c>
      <c r="FV1487" s="116">
        <f t="shared" si="659"/>
        <v>8</v>
      </c>
      <c r="FW1487" s="116">
        <f t="shared" si="660"/>
        <v>0</v>
      </c>
      <c r="FX1487" s="116">
        <f t="shared" si="661"/>
        <v>1</v>
      </c>
      <c r="FY1487" s="116">
        <f t="shared" si="662"/>
        <v>2</v>
      </c>
      <c r="FZ1487" s="116">
        <f t="shared" si="663"/>
        <v>9.2600000000000002E-2</v>
      </c>
      <c r="GA1487" s="116">
        <f t="shared" si="664"/>
        <v>1</v>
      </c>
      <c r="GB1487" s="116">
        <f t="shared" si="665"/>
        <v>4</v>
      </c>
      <c r="GC1487" s="116">
        <f t="shared" si="666"/>
        <v>0.37019999999999997</v>
      </c>
      <c r="GD1487" s="116">
        <f t="shared" si="667"/>
        <v>1</v>
      </c>
      <c r="GE1487" s="116">
        <f t="shared" si="668"/>
        <v>8</v>
      </c>
    </row>
    <row r="1488" spans="164:187" ht="16.5" x14ac:dyDescent="0.2">
      <c r="FH1488" s="116">
        <v>1483</v>
      </c>
      <c r="FI1488" s="116">
        <f t="shared" si="653"/>
        <v>38</v>
      </c>
      <c r="FJ1488" s="116">
        <f t="shared" si="669"/>
        <v>19</v>
      </c>
      <c r="FK1488" s="116" t="str">
        <f t="shared" si="654"/>
        <v>吕布专属武器-魂珠-5 2级</v>
      </c>
      <c r="FL1488" s="116">
        <f t="shared" si="655"/>
        <v>5</v>
      </c>
      <c r="FM1488" s="116">
        <f t="shared" si="656"/>
        <v>2</v>
      </c>
      <c r="FN1488" s="116" t="str">
        <f t="shared" si="670"/>
        <v>金币</v>
      </c>
      <c r="FO1488" s="116">
        <f t="shared" si="671"/>
        <v>6000</v>
      </c>
      <c r="FP1488" s="116" t="str">
        <f t="shared" si="672"/>
        <v>专属强化石2</v>
      </c>
      <c r="FQ1488" s="116">
        <f t="shared" si="673"/>
        <v>4</v>
      </c>
      <c r="FR1488" s="116" t="str">
        <f t="shared" si="674"/>
        <v>专属强化石3</v>
      </c>
      <c r="FS1488" s="116">
        <f t="shared" si="675"/>
        <v>2</v>
      </c>
      <c r="FT1488" s="116">
        <f t="shared" si="657"/>
        <v>0.09</v>
      </c>
      <c r="FU1488" s="116">
        <f t="shared" si="658"/>
        <v>1</v>
      </c>
      <c r="FV1488" s="116">
        <f t="shared" si="659"/>
        <v>16</v>
      </c>
      <c r="FW1488" s="116">
        <f t="shared" si="660"/>
        <v>0</v>
      </c>
      <c r="FX1488" s="116">
        <f t="shared" si="661"/>
        <v>1</v>
      </c>
      <c r="FY1488" s="116">
        <f t="shared" si="662"/>
        <v>4</v>
      </c>
      <c r="FZ1488" s="116">
        <f t="shared" si="663"/>
        <v>4.6300000000000001E-2</v>
      </c>
      <c r="GA1488" s="116">
        <f t="shared" si="664"/>
        <v>1</v>
      </c>
      <c r="GB1488" s="116">
        <f t="shared" si="665"/>
        <v>8</v>
      </c>
      <c r="GC1488" s="116">
        <f t="shared" si="666"/>
        <v>0.18509999999999999</v>
      </c>
      <c r="GD1488" s="116">
        <f t="shared" si="667"/>
        <v>1</v>
      </c>
      <c r="GE1488" s="116">
        <f t="shared" si="668"/>
        <v>16</v>
      </c>
    </row>
    <row r="1489" spans="164:187" ht="16.5" x14ac:dyDescent="0.2">
      <c r="FH1489" s="116">
        <v>1484</v>
      </c>
      <c r="FI1489" s="116">
        <f t="shared" si="653"/>
        <v>39</v>
      </c>
      <c r="FJ1489" s="116">
        <f t="shared" si="669"/>
        <v>19</v>
      </c>
      <c r="FK1489" s="116" t="str">
        <f t="shared" si="654"/>
        <v>吕布专属武器-魂珠-5 3级</v>
      </c>
      <c r="FL1489" s="116">
        <f t="shared" si="655"/>
        <v>5</v>
      </c>
      <c r="FM1489" s="116">
        <f t="shared" si="656"/>
        <v>3</v>
      </c>
      <c r="FN1489" s="116" t="str">
        <f t="shared" si="670"/>
        <v>金币</v>
      </c>
      <c r="FO1489" s="116">
        <f t="shared" si="671"/>
        <v>7000</v>
      </c>
      <c r="FP1489" s="116" t="str">
        <f t="shared" si="672"/>
        <v>专属强化石2</v>
      </c>
      <c r="FQ1489" s="116">
        <f t="shared" si="673"/>
        <v>4</v>
      </c>
      <c r="FR1489" s="116" t="str">
        <f t="shared" si="674"/>
        <v>专属强化石3</v>
      </c>
      <c r="FS1489" s="116">
        <f t="shared" si="675"/>
        <v>2</v>
      </c>
      <c r="FT1489" s="116">
        <f t="shared" si="657"/>
        <v>0.06</v>
      </c>
      <c r="FU1489" s="116">
        <f t="shared" si="658"/>
        <v>1</v>
      </c>
      <c r="FV1489" s="116">
        <f t="shared" si="659"/>
        <v>24</v>
      </c>
      <c r="FW1489" s="116">
        <f t="shared" si="660"/>
        <v>0</v>
      </c>
      <c r="FX1489" s="116">
        <f t="shared" si="661"/>
        <v>1</v>
      </c>
      <c r="FY1489" s="116">
        <f t="shared" si="662"/>
        <v>6</v>
      </c>
      <c r="FZ1489" s="116">
        <f t="shared" si="663"/>
        <v>3.09E-2</v>
      </c>
      <c r="GA1489" s="116">
        <f t="shared" si="664"/>
        <v>1</v>
      </c>
      <c r="GB1489" s="116">
        <f t="shared" si="665"/>
        <v>11</v>
      </c>
      <c r="GC1489" s="116">
        <f t="shared" si="666"/>
        <v>0.1234</v>
      </c>
      <c r="GD1489" s="116">
        <f t="shared" si="667"/>
        <v>1</v>
      </c>
      <c r="GE1489" s="116">
        <f t="shared" si="668"/>
        <v>24</v>
      </c>
    </row>
    <row r="1490" spans="164:187" ht="16.5" x14ac:dyDescent="0.2">
      <c r="FH1490" s="116">
        <v>1485</v>
      </c>
      <c r="FI1490" s="116">
        <f t="shared" si="653"/>
        <v>40</v>
      </c>
      <c r="FJ1490" s="116">
        <f t="shared" si="669"/>
        <v>19</v>
      </c>
      <c r="FK1490" s="116" t="str">
        <f t="shared" si="654"/>
        <v>吕布专属武器-魂珠-5 4级</v>
      </c>
      <c r="FL1490" s="116">
        <f t="shared" si="655"/>
        <v>5</v>
      </c>
      <c r="FM1490" s="116">
        <f t="shared" si="656"/>
        <v>4</v>
      </c>
      <c r="FN1490" s="116" t="str">
        <f t="shared" si="670"/>
        <v>金币</v>
      </c>
      <c r="FO1490" s="116">
        <f t="shared" si="671"/>
        <v>8000</v>
      </c>
      <c r="FP1490" s="116" t="str">
        <f t="shared" si="672"/>
        <v>专属强化石2</v>
      </c>
      <c r="FQ1490" s="116">
        <f t="shared" si="673"/>
        <v>6</v>
      </c>
      <c r="FR1490" s="116" t="str">
        <f t="shared" si="674"/>
        <v>专属强化石3</v>
      </c>
      <c r="FS1490" s="116">
        <f t="shared" si="675"/>
        <v>3</v>
      </c>
      <c r="FT1490" s="116">
        <f t="shared" si="657"/>
        <v>0.06</v>
      </c>
      <c r="FU1490" s="116">
        <f t="shared" si="658"/>
        <v>1</v>
      </c>
      <c r="FV1490" s="116">
        <f t="shared" si="659"/>
        <v>27</v>
      </c>
      <c r="FW1490" s="116">
        <f t="shared" si="660"/>
        <v>0</v>
      </c>
      <c r="FX1490" s="116">
        <f t="shared" si="661"/>
        <v>1</v>
      </c>
      <c r="FY1490" s="116">
        <f t="shared" si="662"/>
        <v>6</v>
      </c>
      <c r="FZ1490" s="116">
        <f t="shared" si="663"/>
        <v>2.7799999999999998E-2</v>
      </c>
      <c r="GA1490" s="116">
        <f t="shared" si="664"/>
        <v>1</v>
      </c>
      <c r="GB1490" s="116">
        <f t="shared" si="665"/>
        <v>13</v>
      </c>
      <c r="GC1490" s="116">
        <f t="shared" si="666"/>
        <v>0.1111</v>
      </c>
      <c r="GD1490" s="116">
        <f t="shared" si="667"/>
        <v>1</v>
      </c>
      <c r="GE1490" s="116">
        <f t="shared" si="668"/>
        <v>27</v>
      </c>
    </row>
    <row r="1491" spans="164:187" ht="16.5" x14ac:dyDescent="0.2">
      <c r="FH1491" s="116">
        <v>1486</v>
      </c>
      <c r="FI1491" s="116">
        <f t="shared" si="653"/>
        <v>41</v>
      </c>
      <c r="FJ1491" s="116">
        <f t="shared" si="669"/>
        <v>19</v>
      </c>
      <c r="FK1491" s="116" t="str">
        <f t="shared" si="654"/>
        <v>吕布专属武器-魂珠-5 5级</v>
      </c>
      <c r="FL1491" s="116">
        <f t="shared" si="655"/>
        <v>5</v>
      </c>
      <c r="FM1491" s="116">
        <f t="shared" si="656"/>
        <v>5</v>
      </c>
      <c r="FN1491" s="116" t="str">
        <f t="shared" si="670"/>
        <v>金币</v>
      </c>
      <c r="FO1491" s="116">
        <f t="shared" si="671"/>
        <v>9000</v>
      </c>
      <c r="FP1491" s="116" t="str">
        <f t="shared" si="672"/>
        <v>专属强化石2</v>
      </c>
      <c r="FQ1491" s="116">
        <f t="shared" si="673"/>
        <v>6</v>
      </c>
      <c r="FR1491" s="116" t="str">
        <f t="shared" si="674"/>
        <v>专属强化石3</v>
      </c>
      <c r="FS1491" s="116">
        <f t="shared" si="675"/>
        <v>3</v>
      </c>
      <c r="FT1491" s="116">
        <f t="shared" si="657"/>
        <v>0.03</v>
      </c>
      <c r="FU1491" s="116">
        <f t="shared" si="658"/>
        <v>1</v>
      </c>
      <c r="FV1491" s="116">
        <f t="shared" si="659"/>
        <v>43</v>
      </c>
      <c r="FW1491" s="116">
        <f t="shared" si="660"/>
        <v>0</v>
      </c>
      <c r="FX1491" s="116">
        <f t="shared" si="661"/>
        <v>1</v>
      </c>
      <c r="FY1491" s="116">
        <f t="shared" si="662"/>
        <v>10</v>
      </c>
      <c r="FZ1491" s="116">
        <f t="shared" si="663"/>
        <v>1.7399999999999999E-2</v>
      </c>
      <c r="GA1491" s="116">
        <f t="shared" si="664"/>
        <v>1</v>
      </c>
      <c r="GB1491" s="116">
        <f t="shared" si="665"/>
        <v>20</v>
      </c>
      <c r="GC1491" s="116">
        <f t="shared" si="666"/>
        <v>6.9400000000000003E-2</v>
      </c>
      <c r="GD1491" s="116">
        <f t="shared" si="667"/>
        <v>1</v>
      </c>
      <c r="GE1491" s="116">
        <f t="shared" si="668"/>
        <v>43</v>
      </c>
    </row>
    <row r="1492" spans="164:187" ht="16.5" x14ac:dyDescent="0.2">
      <c r="FH1492" s="116">
        <v>1487</v>
      </c>
      <c r="FI1492" s="116">
        <f t="shared" si="653"/>
        <v>42</v>
      </c>
      <c r="FJ1492" s="116">
        <f t="shared" si="669"/>
        <v>19</v>
      </c>
      <c r="FK1492" s="116" t="str">
        <f t="shared" si="654"/>
        <v>吕布专属武器-魂珠-5 6级</v>
      </c>
      <c r="FL1492" s="116">
        <f t="shared" si="655"/>
        <v>5</v>
      </c>
      <c r="FM1492" s="116">
        <f t="shared" si="656"/>
        <v>6</v>
      </c>
      <c r="FN1492" s="116" t="str">
        <f t="shared" si="670"/>
        <v>金币</v>
      </c>
      <c r="FO1492" s="116">
        <f t="shared" si="671"/>
        <v>10000</v>
      </c>
      <c r="FP1492" s="116" t="str">
        <f t="shared" si="672"/>
        <v>专属强化石2</v>
      </c>
      <c r="FQ1492" s="116">
        <f t="shared" si="673"/>
        <v>9</v>
      </c>
      <c r="FR1492" s="116" t="str">
        <f t="shared" si="674"/>
        <v>专属强化石3</v>
      </c>
      <c r="FS1492" s="116">
        <f t="shared" si="675"/>
        <v>5</v>
      </c>
      <c r="FT1492" s="116">
        <f t="shared" si="657"/>
        <v>0.04</v>
      </c>
      <c r="FU1492" s="116">
        <f t="shared" si="658"/>
        <v>1</v>
      </c>
      <c r="FV1492" s="116">
        <f t="shared" si="659"/>
        <v>42</v>
      </c>
      <c r="FW1492" s="116">
        <f t="shared" si="660"/>
        <v>0</v>
      </c>
      <c r="FX1492" s="116">
        <f t="shared" si="661"/>
        <v>1</v>
      </c>
      <c r="FY1492" s="116">
        <f t="shared" si="662"/>
        <v>10</v>
      </c>
      <c r="FZ1492" s="116">
        <f t="shared" si="663"/>
        <v>1.78E-2</v>
      </c>
      <c r="GA1492" s="116">
        <f t="shared" si="664"/>
        <v>1</v>
      </c>
      <c r="GB1492" s="116">
        <f t="shared" si="665"/>
        <v>20</v>
      </c>
      <c r="GC1492" s="116">
        <f t="shared" si="666"/>
        <v>7.1199999999999999E-2</v>
      </c>
      <c r="GD1492" s="116">
        <f t="shared" si="667"/>
        <v>1</v>
      </c>
      <c r="GE1492" s="116">
        <f t="shared" si="668"/>
        <v>42</v>
      </c>
    </row>
    <row r="1493" spans="164:187" ht="16.5" x14ac:dyDescent="0.2">
      <c r="FH1493" s="116">
        <v>1488</v>
      </c>
      <c r="FI1493" s="116">
        <f t="shared" si="653"/>
        <v>43</v>
      </c>
      <c r="FJ1493" s="116">
        <f t="shared" si="669"/>
        <v>19</v>
      </c>
      <c r="FK1493" s="116" t="str">
        <f t="shared" si="654"/>
        <v>吕布专属武器-魂珠-5 7级</v>
      </c>
      <c r="FL1493" s="116">
        <f t="shared" si="655"/>
        <v>5</v>
      </c>
      <c r="FM1493" s="116">
        <f t="shared" si="656"/>
        <v>7</v>
      </c>
      <c r="FN1493" s="116" t="str">
        <f t="shared" si="670"/>
        <v>金币</v>
      </c>
      <c r="FO1493" s="116">
        <f t="shared" si="671"/>
        <v>11000</v>
      </c>
      <c r="FP1493" s="116" t="str">
        <f t="shared" si="672"/>
        <v>专属强化石2</v>
      </c>
      <c r="FQ1493" s="116">
        <f t="shared" si="673"/>
        <v>9</v>
      </c>
      <c r="FR1493" s="116" t="str">
        <f t="shared" si="674"/>
        <v>专属强化石3</v>
      </c>
      <c r="FS1493" s="116">
        <f t="shared" si="675"/>
        <v>5</v>
      </c>
      <c r="FT1493" s="116">
        <f t="shared" si="657"/>
        <v>0.02</v>
      </c>
      <c r="FU1493" s="116">
        <f t="shared" si="658"/>
        <v>1</v>
      </c>
      <c r="FV1493" s="116">
        <f t="shared" si="659"/>
        <v>68</v>
      </c>
      <c r="FW1493" s="116">
        <f t="shared" si="660"/>
        <v>0</v>
      </c>
      <c r="FX1493" s="116">
        <f t="shared" si="661"/>
        <v>1</v>
      </c>
      <c r="FY1493" s="116">
        <f t="shared" si="662"/>
        <v>16</v>
      </c>
      <c r="FZ1493" s="116">
        <f t="shared" si="663"/>
        <v>1.0999999999999999E-2</v>
      </c>
      <c r="GA1493" s="116">
        <f t="shared" si="664"/>
        <v>1</v>
      </c>
      <c r="GB1493" s="116">
        <f t="shared" si="665"/>
        <v>32</v>
      </c>
      <c r="GC1493" s="116">
        <f t="shared" si="666"/>
        <v>4.41E-2</v>
      </c>
      <c r="GD1493" s="116">
        <f t="shared" si="667"/>
        <v>1</v>
      </c>
      <c r="GE1493" s="116">
        <f t="shared" si="668"/>
        <v>68</v>
      </c>
    </row>
    <row r="1494" spans="164:187" ht="16.5" x14ac:dyDescent="0.2">
      <c r="FH1494" s="116">
        <v>1489</v>
      </c>
      <c r="FI1494" s="116">
        <f t="shared" ref="FI1494:FI1557" si="676">IF(FM1494&gt;0,(FL1494-1)*9+FM1494,0)</f>
        <v>44</v>
      </c>
      <c r="FJ1494" s="116">
        <f t="shared" si="669"/>
        <v>19</v>
      </c>
      <c r="FK1494" s="116" t="str">
        <f t="shared" ref="FK1494:FK1557" si="677">INDEX($FC$6:$FC$26,FJ1494)&amp;"专属武器-魂珠-"&amp;FL1494&amp;" "&amp;FM1494&amp;"级"</f>
        <v>吕布专属武器-魂珠-5 8级</v>
      </c>
      <c r="FL1494" s="116">
        <f t="shared" ref="FL1494:FL1557" si="678">INT((FH1494-(FJ1494-1)*80-1)/10)+1</f>
        <v>5</v>
      </c>
      <c r="FM1494" s="116">
        <f t="shared" ref="FM1494:FM1557" si="679">FH1494-(FJ1494-1)*80-(FL1494-1)*10-1</f>
        <v>8</v>
      </c>
      <c r="FN1494" s="116" t="str">
        <f t="shared" si="670"/>
        <v>金币</v>
      </c>
      <c r="FO1494" s="116">
        <f t="shared" si="671"/>
        <v>12000</v>
      </c>
      <c r="FP1494" s="116" t="str">
        <f t="shared" si="672"/>
        <v>专属强化石2</v>
      </c>
      <c r="FQ1494" s="116">
        <f t="shared" si="673"/>
        <v>13</v>
      </c>
      <c r="FR1494" s="116" t="str">
        <f t="shared" si="674"/>
        <v>专属强化石3</v>
      </c>
      <c r="FS1494" s="116">
        <f t="shared" si="675"/>
        <v>7</v>
      </c>
      <c r="FT1494" s="116">
        <f t="shared" ref="FT1494:FT1557" si="680">IF($FM1494&gt;0,INDEX(EJ$6:EJ$77,$FI1494),"")</f>
        <v>0.02</v>
      </c>
      <c r="FU1494" s="116">
        <f t="shared" ref="FU1494:FU1557" si="681">IF($FM1494&gt;0,INDEX(EK$6:EK$77,$FI1494),"")</f>
        <v>1</v>
      </c>
      <c r="FV1494" s="116">
        <f t="shared" ref="FV1494:FV1557" si="682">IF($FM1494&gt;0,INDEX(EL$6:EL$77,$FI1494),"")</f>
        <v>79</v>
      </c>
      <c r="FW1494" s="116">
        <f t="shared" ref="FW1494:FW1557" si="683">IF($FM1494&gt;0,INDEX(EP$6:EP$77,$FI1494),"")</f>
        <v>0</v>
      </c>
      <c r="FX1494" s="116">
        <f t="shared" ref="FX1494:FX1557" si="684">IF($FM1494&gt;0,INDEX(EQ$6:EQ$77,$FI1494),"")</f>
        <v>1</v>
      </c>
      <c r="FY1494" s="116">
        <f t="shared" ref="FY1494:FY1557" si="685">IF($FM1494&gt;0,INDEX(ER$6:ER$77,$FI1494),"")</f>
        <v>18</v>
      </c>
      <c r="FZ1494" s="116">
        <f t="shared" ref="FZ1494:FZ1557" si="686">IF($FM1494&gt;0,INDEX(ES$6:ES$77,$FI1494),"")</f>
        <v>9.4999999999999998E-3</v>
      </c>
      <c r="GA1494" s="116">
        <f t="shared" ref="GA1494:GA1557" si="687">IF($FM1494&gt;0,INDEX(ET$6:ET$77,$FI1494),"")</f>
        <v>1</v>
      </c>
      <c r="GB1494" s="116">
        <f t="shared" ref="GB1494:GB1557" si="688">IF($FM1494&gt;0,INDEX(EU$6:EU$77,$FI1494),"")</f>
        <v>37</v>
      </c>
      <c r="GC1494" s="116">
        <f t="shared" ref="GC1494:GC1557" si="689">IF($FM1494&gt;0,INDEX(EV$6:EV$77,$FI1494),"")</f>
        <v>3.8100000000000002E-2</v>
      </c>
      <c r="GD1494" s="116">
        <f t="shared" ref="GD1494:GD1557" si="690">IF($FM1494&gt;0,INDEX(EW$6:EW$77,$FI1494),"")</f>
        <v>1</v>
      </c>
      <c r="GE1494" s="116">
        <f t="shared" ref="GE1494:GE1557" si="691">IF($FM1494&gt;0,INDEX(EX$6:EX$77,$FI1494),"")</f>
        <v>79</v>
      </c>
    </row>
    <row r="1495" spans="164:187" ht="16.5" x14ac:dyDescent="0.2">
      <c r="FH1495" s="116">
        <v>1490</v>
      </c>
      <c r="FI1495" s="116">
        <f t="shared" si="676"/>
        <v>45</v>
      </c>
      <c r="FJ1495" s="116">
        <f t="shared" si="669"/>
        <v>19</v>
      </c>
      <c r="FK1495" s="116" t="str">
        <f t="shared" si="677"/>
        <v>吕布专属武器-魂珠-5 9级</v>
      </c>
      <c r="FL1495" s="116">
        <f t="shared" si="678"/>
        <v>5</v>
      </c>
      <c r="FM1495" s="116">
        <f t="shared" si="679"/>
        <v>9</v>
      </c>
      <c r="FN1495" s="116" t="str">
        <f t="shared" si="670"/>
        <v>金币</v>
      </c>
      <c r="FO1495" s="116">
        <f t="shared" si="671"/>
        <v>13000</v>
      </c>
      <c r="FP1495" s="116" t="str">
        <f t="shared" si="672"/>
        <v>专属强化石2</v>
      </c>
      <c r="FQ1495" s="116">
        <f t="shared" si="673"/>
        <v>17</v>
      </c>
      <c r="FR1495" s="116" t="str">
        <f t="shared" si="674"/>
        <v>专属强化石3</v>
      </c>
      <c r="FS1495" s="116">
        <f t="shared" si="675"/>
        <v>9</v>
      </c>
      <c r="FT1495" s="116">
        <f t="shared" si="680"/>
        <v>0.02</v>
      </c>
      <c r="FU1495" s="116">
        <f t="shared" si="681"/>
        <v>1</v>
      </c>
      <c r="FV1495" s="116">
        <f t="shared" si="682"/>
        <v>99</v>
      </c>
      <c r="FW1495" s="116">
        <f t="shared" si="683"/>
        <v>0</v>
      </c>
      <c r="FX1495" s="116">
        <f t="shared" si="684"/>
        <v>1</v>
      </c>
      <c r="FY1495" s="116">
        <f t="shared" si="685"/>
        <v>23</v>
      </c>
      <c r="FZ1495" s="116">
        <f t="shared" si="686"/>
        <v>7.6E-3</v>
      </c>
      <c r="GA1495" s="116">
        <f t="shared" si="687"/>
        <v>1</v>
      </c>
      <c r="GB1495" s="116">
        <f t="shared" si="688"/>
        <v>46</v>
      </c>
      <c r="GC1495" s="116">
        <f t="shared" si="689"/>
        <v>3.0300000000000001E-2</v>
      </c>
      <c r="GD1495" s="116">
        <f t="shared" si="690"/>
        <v>1</v>
      </c>
      <c r="GE1495" s="116">
        <f t="shared" si="691"/>
        <v>99</v>
      </c>
    </row>
    <row r="1496" spans="164:187" ht="16.5" x14ac:dyDescent="0.2">
      <c r="FH1496" s="116">
        <v>1491</v>
      </c>
      <c r="FI1496" s="116">
        <f t="shared" si="676"/>
        <v>0</v>
      </c>
      <c r="FJ1496" s="116">
        <f t="shared" si="669"/>
        <v>19</v>
      </c>
      <c r="FK1496" s="116" t="str">
        <f t="shared" si="677"/>
        <v>吕布专属武器-魂珠-6 0级</v>
      </c>
      <c r="FL1496" s="116">
        <f t="shared" si="678"/>
        <v>6</v>
      </c>
      <c r="FM1496" s="116">
        <f t="shared" si="679"/>
        <v>0</v>
      </c>
      <c r="FN1496" s="116" t="str">
        <f t="shared" si="670"/>
        <v/>
      </c>
      <c r="FO1496" s="116" t="str">
        <f t="shared" si="671"/>
        <v/>
      </c>
      <c r="FP1496" s="116" t="str">
        <f t="shared" si="672"/>
        <v/>
      </c>
      <c r="FQ1496" s="116" t="str">
        <f t="shared" si="673"/>
        <v/>
      </c>
      <c r="FR1496" s="116" t="str">
        <f t="shared" si="674"/>
        <v/>
      </c>
      <c r="FS1496" s="116" t="str">
        <f t="shared" si="675"/>
        <v/>
      </c>
      <c r="FT1496" s="116" t="str">
        <f t="shared" si="680"/>
        <v/>
      </c>
      <c r="FU1496" s="116" t="str">
        <f t="shared" si="681"/>
        <v/>
      </c>
      <c r="FV1496" s="116" t="str">
        <f t="shared" si="682"/>
        <v/>
      </c>
      <c r="FW1496" s="116" t="str">
        <f t="shared" si="683"/>
        <v/>
      </c>
      <c r="FX1496" s="116" t="str">
        <f t="shared" si="684"/>
        <v/>
      </c>
      <c r="FY1496" s="116" t="str">
        <f t="shared" si="685"/>
        <v/>
      </c>
      <c r="FZ1496" s="116" t="str">
        <f t="shared" si="686"/>
        <v/>
      </c>
      <c r="GA1496" s="116" t="str">
        <f t="shared" si="687"/>
        <v/>
      </c>
      <c r="GB1496" s="116" t="str">
        <f t="shared" si="688"/>
        <v/>
      </c>
      <c r="GC1496" s="116" t="str">
        <f t="shared" si="689"/>
        <v/>
      </c>
      <c r="GD1496" s="116" t="str">
        <f t="shared" si="690"/>
        <v/>
      </c>
      <c r="GE1496" s="116" t="str">
        <f t="shared" si="691"/>
        <v/>
      </c>
    </row>
    <row r="1497" spans="164:187" ht="16.5" x14ac:dyDescent="0.2">
      <c r="FH1497" s="116">
        <v>1492</v>
      </c>
      <c r="FI1497" s="116">
        <f t="shared" si="676"/>
        <v>46</v>
      </c>
      <c r="FJ1497" s="116">
        <f t="shared" si="669"/>
        <v>19</v>
      </c>
      <c r="FK1497" s="116" t="str">
        <f t="shared" si="677"/>
        <v>吕布专属武器-魂珠-6 1级</v>
      </c>
      <c r="FL1497" s="116">
        <f t="shared" si="678"/>
        <v>6</v>
      </c>
      <c r="FM1497" s="116">
        <f t="shared" si="679"/>
        <v>1</v>
      </c>
      <c r="FN1497" s="116" t="str">
        <f t="shared" si="670"/>
        <v>金币</v>
      </c>
      <c r="FO1497" s="116">
        <f t="shared" si="671"/>
        <v>6000</v>
      </c>
      <c r="FP1497" s="116" t="str">
        <f t="shared" si="672"/>
        <v>专属强化石3</v>
      </c>
      <c r="FQ1497" s="116">
        <f t="shared" si="673"/>
        <v>5</v>
      </c>
      <c r="FR1497" s="116" t="str">
        <f t="shared" si="674"/>
        <v>专属强化石4</v>
      </c>
      <c r="FS1497" s="116">
        <f t="shared" si="675"/>
        <v>1</v>
      </c>
      <c r="FT1497" s="116">
        <f t="shared" si="680"/>
        <v>0.14000000000000001</v>
      </c>
      <c r="FU1497" s="116">
        <f t="shared" si="681"/>
        <v>1</v>
      </c>
      <c r="FV1497" s="116">
        <f t="shared" si="682"/>
        <v>10</v>
      </c>
      <c r="FW1497" s="116">
        <f t="shared" si="683"/>
        <v>0</v>
      </c>
      <c r="FX1497" s="116">
        <f t="shared" si="684"/>
        <v>1</v>
      </c>
      <c r="FY1497" s="116">
        <f t="shared" si="685"/>
        <v>2</v>
      </c>
      <c r="FZ1497" s="116">
        <f t="shared" si="686"/>
        <v>7.2099999999999997E-2</v>
      </c>
      <c r="GA1497" s="116">
        <f t="shared" si="687"/>
        <v>1</v>
      </c>
      <c r="GB1497" s="116">
        <f t="shared" si="688"/>
        <v>5</v>
      </c>
      <c r="GC1497" s="116">
        <f t="shared" si="689"/>
        <v>0.28860000000000002</v>
      </c>
      <c r="GD1497" s="116">
        <f t="shared" si="690"/>
        <v>1</v>
      </c>
      <c r="GE1497" s="116">
        <f t="shared" si="691"/>
        <v>10</v>
      </c>
    </row>
    <row r="1498" spans="164:187" ht="16.5" x14ac:dyDescent="0.2">
      <c r="FH1498" s="116">
        <v>1493</v>
      </c>
      <c r="FI1498" s="116">
        <f t="shared" si="676"/>
        <v>47</v>
      </c>
      <c r="FJ1498" s="116">
        <f t="shared" si="669"/>
        <v>19</v>
      </c>
      <c r="FK1498" s="116" t="str">
        <f t="shared" si="677"/>
        <v>吕布专属武器-魂珠-6 2级</v>
      </c>
      <c r="FL1498" s="116">
        <f t="shared" si="678"/>
        <v>6</v>
      </c>
      <c r="FM1498" s="116">
        <f t="shared" si="679"/>
        <v>2</v>
      </c>
      <c r="FN1498" s="116" t="str">
        <f t="shared" si="670"/>
        <v>金币</v>
      </c>
      <c r="FO1498" s="116">
        <f t="shared" si="671"/>
        <v>7000</v>
      </c>
      <c r="FP1498" s="116" t="str">
        <f t="shared" si="672"/>
        <v>专属强化石3</v>
      </c>
      <c r="FQ1498" s="116">
        <f t="shared" si="673"/>
        <v>9</v>
      </c>
      <c r="FR1498" s="116" t="str">
        <f t="shared" si="674"/>
        <v>专属强化石4</v>
      </c>
      <c r="FS1498" s="116">
        <f t="shared" si="675"/>
        <v>2</v>
      </c>
      <c r="FT1498" s="116">
        <f t="shared" si="680"/>
        <v>0.14000000000000001</v>
      </c>
      <c r="FU1498" s="116">
        <f t="shared" si="681"/>
        <v>1</v>
      </c>
      <c r="FV1498" s="116">
        <f t="shared" si="682"/>
        <v>10</v>
      </c>
      <c r="FW1498" s="116">
        <f t="shared" si="683"/>
        <v>0</v>
      </c>
      <c r="FX1498" s="116">
        <f t="shared" si="684"/>
        <v>1</v>
      </c>
      <c r="FY1498" s="116">
        <f t="shared" si="685"/>
        <v>2</v>
      </c>
      <c r="FZ1498" s="116">
        <f t="shared" si="686"/>
        <v>7.2099999999999997E-2</v>
      </c>
      <c r="GA1498" s="116">
        <f t="shared" si="687"/>
        <v>1</v>
      </c>
      <c r="GB1498" s="116">
        <f t="shared" si="688"/>
        <v>5</v>
      </c>
      <c r="GC1498" s="116">
        <f t="shared" si="689"/>
        <v>0.28860000000000002</v>
      </c>
      <c r="GD1498" s="116">
        <f t="shared" si="690"/>
        <v>1</v>
      </c>
      <c r="GE1498" s="116">
        <f t="shared" si="691"/>
        <v>10</v>
      </c>
    </row>
    <row r="1499" spans="164:187" ht="16.5" x14ac:dyDescent="0.2">
      <c r="FH1499" s="116">
        <v>1494</v>
      </c>
      <c r="FI1499" s="116">
        <f t="shared" si="676"/>
        <v>48</v>
      </c>
      <c r="FJ1499" s="116">
        <f t="shared" si="669"/>
        <v>19</v>
      </c>
      <c r="FK1499" s="116" t="str">
        <f t="shared" si="677"/>
        <v>吕布专属武器-魂珠-6 3级</v>
      </c>
      <c r="FL1499" s="116">
        <f t="shared" si="678"/>
        <v>6</v>
      </c>
      <c r="FM1499" s="116">
        <f t="shared" si="679"/>
        <v>3</v>
      </c>
      <c r="FN1499" s="116" t="str">
        <f t="shared" si="670"/>
        <v>金币</v>
      </c>
      <c r="FO1499" s="116">
        <f t="shared" si="671"/>
        <v>8000</v>
      </c>
      <c r="FP1499" s="116" t="str">
        <f t="shared" si="672"/>
        <v>专属强化石3</v>
      </c>
      <c r="FQ1499" s="116">
        <f t="shared" si="673"/>
        <v>9</v>
      </c>
      <c r="FR1499" s="116" t="str">
        <f t="shared" si="674"/>
        <v>专属强化石4</v>
      </c>
      <c r="FS1499" s="116">
        <f t="shared" si="675"/>
        <v>2</v>
      </c>
      <c r="FT1499" s="116">
        <f t="shared" si="680"/>
        <v>0.1</v>
      </c>
      <c r="FU1499" s="116">
        <f t="shared" si="681"/>
        <v>1</v>
      </c>
      <c r="FV1499" s="116">
        <f t="shared" si="682"/>
        <v>16</v>
      </c>
      <c r="FW1499" s="116">
        <f t="shared" si="683"/>
        <v>0</v>
      </c>
      <c r="FX1499" s="116">
        <f t="shared" si="684"/>
        <v>1</v>
      </c>
      <c r="FY1499" s="116">
        <f t="shared" si="685"/>
        <v>4</v>
      </c>
      <c r="FZ1499" s="116">
        <f t="shared" si="686"/>
        <v>4.8099999999999997E-2</v>
      </c>
      <c r="GA1499" s="116">
        <f t="shared" si="687"/>
        <v>1</v>
      </c>
      <c r="GB1499" s="116">
        <f t="shared" si="688"/>
        <v>7</v>
      </c>
      <c r="GC1499" s="116">
        <f t="shared" si="689"/>
        <v>0.19239999999999999</v>
      </c>
      <c r="GD1499" s="116">
        <f t="shared" si="690"/>
        <v>1</v>
      </c>
      <c r="GE1499" s="116">
        <f t="shared" si="691"/>
        <v>16</v>
      </c>
    </row>
    <row r="1500" spans="164:187" ht="16.5" x14ac:dyDescent="0.2">
      <c r="FH1500" s="116">
        <v>1495</v>
      </c>
      <c r="FI1500" s="116">
        <f t="shared" si="676"/>
        <v>49</v>
      </c>
      <c r="FJ1500" s="116">
        <f t="shared" si="669"/>
        <v>19</v>
      </c>
      <c r="FK1500" s="116" t="str">
        <f t="shared" si="677"/>
        <v>吕布专属武器-魂珠-6 4级</v>
      </c>
      <c r="FL1500" s="116">
        <f t="shared" si="678"/>
        <v>6</v>
      </c>
      <c r="FM1500" s="116">
        <f t="shared" si="679"/>
        <v>4</v>
      </c>
      <c r="FN1500" s="116" t="str">
        <f t="shared" si="670"/>
        <v>金币</v>
      </c>
      <c r="FO1500" s="116">
        <f t="shared" si="671"/>
        <v>9000</v>
      </c>
      <c r="FP1500" s="116" t="str">
        <f t="shared" si="672"/>
        <v>专属强化石3</v>
      </c>
      <c r="FQ1500" s="116">
        <f t="shared" si="673"/>
        <v>14</v>
      </c>
      <c r="FR1500" s="116" t="str">
        <f t="shared" si="674"/>
        <v>专属强化石4</v>
      </c>
      <c r="FS1500" s="116">
        <f t="shared" si="675"/>
        <v>3</v>
      </c>
      <c r="FT1500" s="116">
        <f t="shared" si="680"/>
        <v>0.09</v>
      </c>
      <c r="FU1500" s="116">
        <f t="shared" si="681"/>
        <v>1</v>
      </c>
      <c r="FV1500" s="116">
        <f t="shared" si="682"/>
        <v>17</v>
      </c>
      <c r="FW1500" s="116">
        <f t="shared" si="683"/>
        <v>0</v>
      </c>
      <c r="FX1500" s="116">
        <f t="shared" si="684"/>
        <v>1</v>
      </c>
      <c r="FY1500" s="116">
        <f t="shared" si="685"/>
        <v>4</v>
      </c>
      <c r="FZ1500" s="116">
        <f t="shared" si="686"/>
        <v>4.3299999999999998E-2</v>
      </c>
      <c r="GA1500" s="116">
        <f t="shared" si="687"/>
        <v>1</v>
      </c>
      <c r="GB1500" s="116">
        <f t="shared" si="688"/>
        <v>8</v>
      </c>
      <c r="GC1500" s="116">
        <f t="shared" si="689"/>
        <v>0.1731</v>
      </c>
      <c r="GD1500" s="116">
        <f t="shared" si="690"/>
        <v>1</v>
      </c>
      <c r="GE1500" s="116">
        <f t="shared" si="691"/>
        <v>17</v>
      </c>
    </row>
    <row r="1501" spans="164:187" ht="16.5" x14ac:dyDescent="0.2">
      <c r="FH1501" s="116">
        <v>1496</v>
      </c>
      <c r="FI1501" s="116">
        <f t="shared" si="676"/>
        <v>50</v>
      </c>
      <c r="FJ1501" s="116">
        <f t="shared" si="669"/>
        <v>19</v>
      </c>
      <c r="FK1501" s="116" t="str">
        <f t="shared" si="677"/>
        <v>吕布专属武器-魂珠-6 5级</v>
      </c>
      <c r="FL1501" s="116">
        <f t="shared" si="678"/>
        <v>6</v>
      </c>
      <c r="FM1501" s="116">
        <f t="shared" si="679"/>
        <v>5</v>
      </c>
      <c r="FN1501" s="116" t="str">
        <f t="shared" si="670"/>
        <v>金币</v>
      </c>
      <c r="FO1501" s="116">
        <f t="shared" si="671"/>
        <v>10000</v>
      </c>
      <c r="FP1501" s="116" t="str">
        <f t="shared" si="672"/>
        <v>专属强化石3</v>
      </c>
      <c r="FQ1501" s="116">
        <f t="shared" si="673"/>
        <v>14</v>
      </c>
      <c r="FR1501" s="116" t="str">
        <f t="shared" si="674"/>
        <v>专属强化石4</v>
      </c>
      <c r="FS1501" s="116">
        <f t="shared" si="675"/>
        <v>3</v>
      </c>
      <c r="FT1501" s="116">
        <f t="shared" si="680"/>
        <v>0.05</v>
      </c>
      <c r="FU1501" s="116">
        <f t="shared" si="681"/>
        <v>1</v>
      </c>
      <c r="FV1501" s="116">
        <f t="shared" si="682"/>
        <v>28</v>
      </c>
      <c r="FW1501" s="116">
        <f t="shared" si="683"/>
        <v>0</v>
      </c>
      <c r="FX1501" s="116">
        <f t="shared" si="684"/>
        <v>1</v>
      </c>
      <c r="FY1501" s="116">
        <f t="shared" si="685"/>
        <v>6</v>
      </c>
      <c r="FZ1501" s="116">
        <f t="shared" si="686"/>
        <v>2.7099999999999999E-2</v>
      </c>
      <c r="GA1501" s="116">
        <f t="shared" si="687"/>
        <v>1</v>
      </c>
      <c r="GB1501" s="116">
        <f t="shared" si="688"/>
        <v>13</v>
      </c>
      <c r="GC1501" s="116">
        <f t="shared" si="689"/>
        <v>0.1082</v>
      </c>
      <c r="GD1501" s="116">
        <f t="shared" si="690"/>
        <v>1</v>
      </c>
      <c r="GE1501" s="116">
        <f t="shared" si="691"/>
        <v>28</v>
      </c>
    </row>
    <row r="1502" spans="164:187" ht="16.5" x14ac:dyDescent="0.2">
      <c r="FH1502" s="116">
        <v>1497</v>
      </c>
      <c r="FI1502" s="116">
        <f t="shared" si="676"/>
        <v>51</v>
      </c>
      <c r="FJ1502" s="116">
        <f t="shared" si="669"/>
        <v>19</v>
      </c>
      <c r="FK1502" s="116" t="str">
        <f t="shared" si="677"/>
        <v>吕布专属武器-魂珠-6 6级</v>
      </c>
      <c r="FL1502" s="116">
        <f t="shared" si="678"/>
        <v>6</v>
      </c>
      <c r="FM1502" s="116">
        <f t="shared" si="679"/>
        <v>6</v>
      </c>
      <c r="FN1502" s="116" t="str">
        <f t="shared" si="670"/>
        <v>金币</v>
      </c>
      <c r="FO1502" s="116">
        <f t="shared" si="671"/>
        <v>11000</v>
      </c>
      <c r="FP1502" s="116" t="str">
        <f t="shared" si="672"/>
        <v>专属强化石3</v>
      </c>
      <c r="FQ1502" s="116">
        <f t="shared" si="673"/>
        <v>19</v>
      </c>
      <c r="FR1502" s="116" t="str">
        <f t="shared" si="674"/>
        <v>专属强化石4</v>
      </c>
      <c r="FS1502" s="116">
        <f t="shared" si="675"/>
        <v>4</v>
      </c>
      <c r="FT1502" s="116">
        <f t="shared" si="680"/>
        <v>0.04</v>
      </c>
      <c r="FU1502" s="116">
        <f t="shared" si="681"/>
        <v>1</v>
      </c>
      <c r="FV1502" s="116">
        <f t="shared" si="682"/>
        <v>34</v>
      </c>
      <c r="FW1502" s="116">
        <f t="shared" si="683"/>
        <v>0</v>
      </c>
      <c r="FX1502" s="116">
        <f t="shared" si="684"/>
        <v>1</v>
      </c>
      <c r="FY1502" s="116">
        <f t="shared" si="685"/>
        <v>8</v>
      </c>
      <c r="FZ1502" s="116">
        <f t="shared" si="686"/>
        <v>2.2200000000000001E-2</v>
      </c>
      <c r="GA1502" s="116">
        <f t="shared" si="687"/>
        <v>1</v>
      </c>
      <c r="GB1502" s="116">
        <f t="shared" si="688"/>
        <v>16</v>
      </c>
      <c r="GC1502" s="116">
        <f t="shared" si="689"/>
        <v>8.8800000000000004E-2</v>
      </c>
      <c r="GD1502" s="116">
        <f t="shared" si="690"/>
        <v>1</v>
      </c>
      <c r="GE1502" s="116">
        <f t="shared" si="691"/>
        <v>34</v>
      </c>
    </row>
    <row r="1503" spans="164:187" ht="16.5" x14ac:dyDescent="0.2">
      <c r="FH1503" s="116">
        <v>1498</v>
      </c>
      <c r="FI1503" s="116">
        <f t="shared" si="676"/>
        <v>52</v>
      </c>
      <c r="FJ1503" s="116">
        <f t="shared" si="669"/>
        <v>19</v>
      </c>
      <c r="FK1503" s="116" t="str">
        <f t="shared" si="677"/>
        <v>吕布专属武器-魂珠-6 7级</v>
      </c>
      <c r="FL1503" s="116">
        <f t="shared" si="678"/>
        <v>6</v>
      </c>
      <c r="FM1503" s="116">
        <f t="shared" si="679"/>
        <v>7</v>
      </c>
      <c r="FN1503" s="116" t="str">
        <f t="shared" si="670"/>
        <v>金币</v>
      </c>
      <c r="FO1503" s="116">
        <f t="shared" si="671"/>
        <v>12000</v>
      </c>
      <c r="FP1503" s="116" t="str">
        <f t="shared" si="672"/>
        <v>专属强化石3</v>
      </c>
      <c r="FQ1503" s="116">
        <f t="shared" si="673"/>
        <v>24</v>
      </c>
      <c r="FR1503" s="116" t="str">
        <f t="shared" si="674"/>
        <v>专属强化石4</v>
      </c>
      <c r="FS1503" s="116">
        <f t="shared" si="675"/>
        <v>5</v>
      </c>
      <c r="FT1503" s="116">
        <f t="shared" si="680"/>
        <v>0.03</v>
      </c>
      <c r="FU1503" s="116">
        <f t="shared" si="681"/>
        <v>1</v>
      </c>
      <c r="FV1503" s="116">
        <f t="shared" si="682"/>
        <v>44</v>
      </c>
      <c r="FW1503" s="116">
        <f t="shared" si="683"/>
        <v>0</v>
      </c>
      <c r="FX1503" s="116">
        <f t="shared" si="684"/>
        <v>1</v>
      </c>
      <c r="FY1503" s="116">
        <f t="shared" si="685"/>
        <v>10</v>
      </c>
      <c r="FZ1503" s="116">
        <f t="shared" si="686"/>
        <v>1.72E-2</v>
      </c>
      <c r="GA1503" s="116">
        <f t="shared" si="687"/>
        <v>1</v>
      </c>
      <c r="GB1503" s="116">
        <f t="shared" si="688"/>
        <v>20</v>
      </c>
      <c r="GC1503" s="116">
        <f t="shared" si="689"/>
        <v>6.8699999999999997E-2</v>
      </c>
      <c r="GD1503" s="116">
        <f t="shared" si="690"/>
        <v>1</v>
      </c>
      <c r="GE1503" s="116">
        <f t="shared" si="691"/>
        <v>44</v>
      </c>
    </row>
    <row r="1504" spans="164:187" ht="16.5" x14ac:dyDescent="0.2">
      <c r="FH1504" s="116">
        <v>1499</v>
      </c>
      <c r="FI1504" s="116">
        <f t="shared" si="676"/>
        <v>53</v>
      </c>
      <c r="FJ1504" s="116">
        <f t="shared" si="669"/>
        <v>19</v>
      </c>
      <c r="FK1504" s="116" t="str">
        <f t="shared" si="677"/>
        <v>吕布专属武器-魂珠-6 8级</v>
      </c>
      <c r="FL1504" s="116">
        <f t="shared" si="678"/>
        <v>6</v>
      </c>
      <c r="FM1504" s="116">
        <f t="shared" si="679"/>
        <v>8</v>
      </c>
      <c r="FN1504" s="116" t="str">
        <f t="shared" si="670"/>
        <v>金币</v>
      </c>
      <c r="FO1504" s="116">
        <f t="shared" si="671"/>
        <v>13000</v>
      </c>
      <c r="FP1504" s="116" t="str">
        <f t="shared" si="672"/>
        <v>专属强化石3</v>
      </c>
      <c r="FQ1504" s="116">
        <f t="shared" si="673"/>
        <v>33</v>
      </c>
      <c r="FR1504" s="116" t="str">
        <f t="shared" si="674"/>
        <v>专属强化石4</v>
      </c>
      <c r="FS1504" s="116">
        <f t="shared" si="675"/>
        <v>7</v>
      </c>
      <c r="FT1504" s="116">
        <f t="shared" si="680"/>
        <v>0.03</v>
      </c>
      <c r="FU1504" s="116">
        <f t="shared" si="681"/>
        <v>1</v>
      </c>
      <c r="FV1504" s="116">
        <f t="shared" si="682"/>
        <v>50</v>
      </c>
      <c r="FW1504" s="116">
        <f t="shared" si="683"/>
        <v>0</v>
      </c>
      <c r="FX1504" s="116">
        <f t="shared" si="684"/>
        <v>1</v>
      </c>
      <c r="FY1504" s="116">
        <f t="shared" si="685"/>
        <v>12</v>
      </c>
      <c r="FZ1504" s="116">
        <f t="shared" si="686"/>
        <v>1.49E-2</v>
      </c>
      <c r="GA1504" s="116">
        <f t="shared" si="687"/>
        <v>1</v>
      </c>
      <c r="GB1504" s="116">
        <f t="shared" si="688"/>
        <v>24</v>
      </c>
      <c r="GC1504" s="116">
        <f t="shared" si="689"/>
        <v>5.9400000000000001E-2</v>
      </c>
      <c r="GD1504" s="116">
        <f t="shared" si="690"/>
        <v>1</v>
      </c>
      <c r="GE1504" s="116">
        <f t="shared" si="691"/>
        <v>50</v>
      </c>
    </row>
    <row r="1505" spans="164:187" ht="16.5" x14ac:dyDescent="0.2">
      <c r="FH1505" s="116">
        <v>1500</v>
      </c>
      <c r="FI1505" s="116">
        <f t="shared" si="676"/>
        <v>54</v>
      </c>
      <c r="FJ1505" s="116">
        <f t="shared" si="669"/>
        <v>19</v>
      </c>
      <c r="FK1505" s="116" t="str">
        <f t="shared" si="677"/>
        <v>吕布专属武器-魂珠-6 9级</v>
      </c>
      <c r="FL1505" s="116">
        <f t="shared" si="678"/>
        <v>6</v>
      </c>
      <c r="FM1505" s="116">
        <f t="shared" si="679"/>
        <v>9</v>
      </c>
      <c r="FN1505" s="116" t="str">
        <f t="shared" si="670"/>
        <v>金币</v>
      </c>
      <c r="FO1505" s="116">
        <f t="shared" si="671"/>
        <v>14000</v>
      </c>
      <c r="FP1505" s="116" t="str">
        <f t="shared" si="672"/>
        <v>专属强化石3</v>
      </c>
      <c r="FQ1505" s="116">
        <f t="shared" si="673"/>
        <v>38</v>
      </c>
      <c r="FR1505" s="116" t="str">
        <f t="shared" si="674"/>
        <v>专属强化石4</v>
      </c>
      <c r="FS1505" s="116">
        <f t="shared" si="675"/>
        <v>8</v>
      </c>
      <c r="FT1505" s="116">
        <f t="shared" si="680"/>
        <v>0.02</v>
      </c>
      <c r="FU1505" s="116">
        <f t="shared" si="681"/>
        <v>1</v>
      </c>
      <c r="FV1505" s="116">
        <f t="shared" si="682"/>
        <v>71</v>
      </c>
      <c r="FW1505" s="116">
        <f t="shared" si="683"/>
        <v>0</v>
      </c>
      <c r="FX1505" s="116">
        <f t="shared" si="684"/>
        <v>1</v>
      </c>
      <c r="FY1505" s="116">
        <f t="shared" si="685"/>
        <v>17</v>
      </c>
      <c r="FZ1505" s="116">
        <f t="shared" si="686"/>
        <v>1.0500000000000001E-2</v>
      </c>
      <c r="GA1505" s="116">
        <f t="shared" si="687"/>
        <v>1</v>
      </c>
      <c r="GB1505" s="116">
        <f t="shared" si="688"/>
        <v>33</v>
      </c>
      <c r="GC1505" s="116">
        <f t="shared" si="689"/>
        <v>4.2000000000000003E-2</v>
      </c>
      <c r="GD1505" s="116">
        <f t="shared" si="690"/>
        <v>1</v>
      </c>
      <c r="GE1505" s="116">
        <f t="shared" si="691"/>
        <v>71</v>
      </c>
    </row>
    <row r="1506" spans="164:187" ht="16.5" x14ac:dyDescent="0.2">
      <c r="FH1506" s="116">
        <v>1501</v>
      </c>
      <c r="FI1506" s="116">
        <f t="shared" si="676"/>
        <v>0</v>
      </c>
      <c r="FJ1506" s="116">
        <f t="shared" si="669"/>
        <v>19</v>
      </c>
      <c r="FK1506" s="116" t="str">
        <f t="shared" si="677"/>
        <v>吕布专属武器-魂珠-7 0级</v>
      </c>
      <c r="FL1506" s="116">
        <f t="shared" si="678"/>
        <v>7</v>
      </c>
      <c r="FM1506" s="116">
        <f t="shared" si="679"/>
        <v>0</v>
      </c>
      <c r="FN1506" s="116" t="str">
        <f t="shared" si="670"/>
        <v/>
      </c>
      <c r="FO1506" s="116" t="str">
        <f t="shared" si="671"/>
        <v/>
      </c>
      <c r="FP1506" s="116" t="str">
        <f t="shared" si="672"/>
        <v/>
      </c>
      <c r="FQ1506" s="116" t="str">
        <f t="shared" si="673"/>
        <v/>
      </c>
      <c r="FR1506" s="116" t="str">
        <f t="shared" si="674"/>
        <v/>
      </c>
      <c r="FS1506" s="116" t="str">
        <f t="shared" si="675"/>
        <v/>
      </c>
      <c r="FT1506" s="116" t="str">
        <f t="shared" si="680"/>
        <v/>
      </c>
      <c r="FU1506" s="116" t="str">
        <f t="shared" si="681"/>
        <v/>
      </c>
      <c r="FV1506" s="116" t="str">
        <f t="shared" si="682"/>
        <v/>
      </c>
      <c r="FW1506" s="116" t="str">
        <f t="shared" si="683"/>
        <v/>
      </c>
      <c r="FX1506" s="116" t="str">
        <f t="shared" si="684"/>
        <v/>
      </c>
      <c r="FY1506" s="116" t="str">
        <f t="shared" si="685"/>
        <v/>
      </c>
      <c r="FZ1506" s="116" t="str">
        <f t="shared" si="686"/>
        <v/>
      </c>
      <c r="GA1506" s="116" t="str">
        <f t="shared" si="687"/>
        <v/>
      </c>
      <c r="GB1506" s="116" t="str">
        <f t="shared" si="688"/>
        <v/>
      </c>
      <c r="GC1506" s="116" t="str">
        <f t="shared" si="689"/>
        <v/>
      </c>
      <c r="GD1506" s="116" t="str">
        <f t="shared" si="690"/>
        <v/>
      </c>
      <c r="GE1506" s="116" t="str">
        <f t="shared" si="691"/>
        <v/>
      </c>
    </row>
    <row r="1507" spans="164:187" ht="16.5" x14ac:dyDescent="0.2">
      <c r="FH1507" s="116">
        <v>1502</v>
      </c>
      <c r="FI1507" s="116">
        <f t="shared" si="676"/>
        <v>55</v>
      </c>
      <c r="FJ1507" s="116">
        <f t="shared" si="669"/>
        <v>19</v>
      </c>
      <c r="FK1507" s="116" t="str">
        <f t="shared" si="677"/>
        <v>吕布专属武器-魂珠-7 1级</v>
      </c>
      <c r="FL1507" s="116">
        <f t="shared" si="678"/>
        <v>7</v>
      </c>
      <c r="FM1507" s="116">
        <f t="shared" si="679"/>
        <v>1</v>
      </c>
      <c r="FN1507" s="116" t="str">
        <f t="shared" si="670"/>
        <v>金币</v>
      </c>
      <c r="FO1507" s="116">
        <f t="shared" si="671"/>
        <v>7000</v>
      </c>
      <c r="FP1507" s="116" t="str">
        <f t="shared" si="672"/>
        <v>专属强化石3</v>
      </c>
      <c r="FQ1507" s="116">
        <f t="shared" si="673"/>
        <v>6</v>
      </c>
      <c r="FR1507" s="116" t="str">
        <f t="shared" si="674"/>
        <v>专属强化石4</v>
      </c>
      <c r="FS1507" s="116">
        <f t="shared" si="675"/>
        <v>2</v>
      </c>
      <c r="FT1507" s="116">
        <f t="shared" si="680"/>
        <v>0.17</v>
      </c>
      <c r="FU1507" s="116">
        <f t="shared" si="681"/>
        <v>1</v>
      </c>
      <c r="FV1507" s="116">
        <f t="shared" si="682"/>
        <v>9</v>
      </c>
      <c r="FW1507" s="116">
        <f t="shared" si="683"/>
        <v>0</v>
      </c>
      <c r="FX1507" s="116">
        <f t="shared" si="684"/>
        <v>1</v>
      </c>
      <c r="FY1507" s="116">
        <f t="shared" si="685"/>
        <v>2</v>
      </c>
      <c r="FZ1507" s="116">
        <f t="shared" si="686"/>
        <v>8.6599999999999996E-2</v>
      </c>
      <c r="GA1507" s="116">
        <f t="shared" si="687"/>
        <v>1</v>
      </c>
      <c r="GB1507" s="116">
        <f t="shared" si="688"/>
        <v>4</v>
      </c>
      <c r="GC1507" s="116">
        <f t="shared" si="689"/>
        <v>0.3463</v>
      </c>
      <c r="GD1507" s="116">
        <f t="shared" si="690"/>
        <v>1</v>
      </c>
      <c r="GE1507" s="116">
        <f t="shared" si="691"/>
        <v>9</v>
      </c>
    </row>
    <row r="1508" spans="164:187" ht="16.5" x14ac:dyDescent="0.2">
      <c r="FH1508" s="116">
        <v>1503</v>
      </c>
      <c r="FI1508" s="116">
        <f t="shared" si="676"/>
        <v>56</v>
      </c>
      <c r="FJ1508" s="116">
        <f t="shared" si="669"/>
        <v>19</v>
      </c>
      <c r="FK1508" s="116" t="str">
        <f t="shared" si="677"/>
        <v>吕布专属武器-魂珠-7 2级</v>
      </c>
      <c r="FL1508" s="116">
        <f t="shared" si="678"/>
        <v>7</v>
      </c>
      <c r="FM1508" s="116">
        <f t="shared" si="679"/>
        <v>2</v>
      </c>
      <c r="FN1508" s="116" t="str">
        <f t="shared" si="670"/>
        <v>金币</v>
      </c>
      <c r="FO1508" s="116">
        <f t="shared" si="671"/>
        <v>8000</v>
      </c>
      <c r="FP1508" s="116" t="str">
        <f t="shared" si="672"/>
        <v>专属强化石3</v>
      </c>
      <c r="FQ1508" s="116">
        <f t="shared" si="673"/>
        <v>6</v>
      </c>
      <c r="FR1508" s="116" t="str">
        <f t="shared" si="674"/>
        <v>专属强化石4</v>
      </c>
      <c r="FS1508" s="116">
        <f t="shared" si="675"/>
        <v>2</v>
      </c>
      <c r="FT1508" s="116">
        <f t="shared" si="680"/>
        <v>0.09</v>
      </c>
      <c r="FU1508" s="116">
        <f t="shared" si="681"/>
        <v>1</v>
      </c>
      <c r="FV1508" s="116">
        <f t="shared" si="682"/>
        <v>17</v>
      </c>
      <c r="FW1508" s="116">
        <f t="shared" si="683"/>
        <v>0</v>
      </c>
      <c r="FX1508" s="116">
        <f t="shared" si="684"/>
        <v>1</v>
      </c>
      <c r="FY1508" s="116">
        <f t="shared" si="685"/>
        <v>4</v>
      </c>
      <c r="FZ1508" s="116">
        <f t="shared" si="686"/>
        <v>4.3299999999999998E-2</v>
      </c>
      <c r="GA1508" s="116">
        <f t="shared" si="687"/>
        <v>1</v>
      </c>
      <c r="GB1508" s="116">
        <f t="shared" si="688"/>
        <v>8</v>
      </c>
      <c r="GC1508" s="116">
        <f t="shared" si="689"/>
        <v>0.1731</v>
      </c>
      <c r="GD1508" s="116">
        <f t="shared" si="690"/>
        <v>1</v>
      </c>
      <c r="GE1508" s="116">
        <f t="shared" si="691"/>
        <v>17</v>
      </c>
    </row>
    <row r="1509" spans="164:187" ht="16.5" x14ac:dyDescent="0.2">
      <c r="FH1509" s="116">
        <v>1504</v>
      </c>
      <c r="FI1509" s="116">
        <f t="shared" si="676"/>
        <v>57</v>
      </c>
      <c r="FJ1509" s="116">
        <f t="shared" si="669"/>
        <v>19</v>
      </c>
      <c r="FK1509" s="116" t="str">
        <f t="shared" si="677"/>
        <v>吕布专属武器-魂珠-7 3级</v>
      </c>
      <c r="FL1509" s="116">
        <f t="shared" si="678"/>
        <v>7</v>
      </c>
      <c r="FM1509" s="116">
        <f t="shared" si="679"/>
        <v>3</v>
      </c>
      <c r="FN1509" s="116" t="str">
        <f t="shared" si="670"/>
        <v>金币</v>
      </c>
      <c r="FO1509" s="116">
        <f t="shared" si="671"/>
        <v>9000</v>
      </c>
      <c r="FP1509" s="116" t="str">
        <f t="shared" si="672"/>
        <v>专属强化石3</v>
      </c>
      <c r="FQ1509" s="116">
        <f t="shared" si="673"/>
        <v>8</v>
      </c>
      <c r="FR1509" s="116" t="str">
        <f t="shared" si="674"/>
        <v>专属强化石4</v>
      </c>
      <c r="FS1509" s="116">
        <f t="shared" si="675"/>
        <v>3</v>
      </c>
      <c r="FT1509" s="116">
        <f t="shared" si="680"/>
        <v>0.09</v>
      </c>
      <c r="FU1509" s="116">
        <f t="shared" si="681"/>
        <v>1</v>
      </c>
      <c r="FV1509" s="116">
        <f t="shared" si="682"/>
        <v>17</v>
      </c>
      <c r="FW1509" s="116">
        <f t="shared" si="683"/>
        <v>0</v>
      </c>
      <c r="FX1509" s="116">
        <f t="shared" si="684"/>
        <v>1</v>
      </c>
      <c r="FY1509" s="116">
        <f t="shared" si="685"/>
        <v>4</v>
      </c>
      <c r="FZ1509" s="116">
        <f t="shared" si="686"/>
        <v>4.3299999999999998E-2</v>
      </c>
      <c r="GA1509" s="116">
        <f t="shared" si="687"/>
        <v>1</v>
      </c>
      <c r="GB1509" s="116">
        <f t="shared" si="688"/>
        <v>8</v>
      </c>
      <c r="GC1509" s="116">
        <f t="shared" si="689"/>
        <v>0.1731</v>
      </c>
      <c r="GD1509" s="116">
        <f t="shared" si="690"/>
        <v>1</v>
      </c>
      <c r="GE1509" s="116">
        <f t="shared" si="691"/>
        <v>17</v>
      </c>
    </row>
    <row r="1510" spans="164:187" ht="16.5" x14ac:dyDescent="0.2">
      <c r="FH1510" s="116">
        <v>1505</v>
      </c>
      <c r="FI1510" s="116">
        <f t="shared" si="676"/>
        <v>58</v>
      </c>
      <c r="FJ1510" s="116">
        <f t="shared" si="669"/>
        <v>19</v>
      </c>
      <c r="FK1510" s="116" t="str">
        <f t="shared" si="677"/>
        <v>吕布专属武器-魂珠-7 4级</v>
      </c>
      <c r="FL1510" s="116">
        <f t="shared" si="678"/>
        <v>7</v>
      </c>
      <c r="FM1510" s="116">
        <f t="shared" si="679"/>
        <v>4</v>
      </c>
      <c r="FN1510" s="116" t="str">
        <f t="shared" si="670"/>
        <v>金币</v>
      </c>
      <c r="FO1510" s="116">
        <f t="shared" si="671"/>
        <v>10000</v>
      </c>
      <c r="FP1510" s="116" t="str">
        <f t="shared" si="672"/>
        <v>专属强化石3</v>
      </c>
      <c r="FQ1510" s="116">
        <f t="shared" si="673"/>
        <v>11</v>
      </c>
      <c r="FR1510" s="116" t="str">
        <f t="shared" si="674"/>
        <v>专属强化石4</v>
      </c>
      <c r="FS1510" s="116">
        <f t="shared" si="675"/>
        <v>4</v>
      </c>
      <c r="FT1510" s="116">
        <f t="shared" si="680"/>
        <v>7.0000000000000007E-2</v>
      </c>
      <c r="FU1510" s="116">
        <f t="shared" si="681"/>
        <v>1</v>
      </c>
      <c r="FV1510" s="116">
        <f t="shared" si="682"/>
        <v>22</v>
      </c>
      <c r="FW1510" s="116">
        <f t="shared" si="683"/>
        <v>0</v>
      </c>
      <c r="FX1510" s="116">
        <f t="shared" si="684"/>
        <v>1</v>
      </c>
      <c r="FY1510" s="116">
        <f t="shared" si="685"/>
        <v>5</v>
      </c>
      <c r="FZ1510" s="116">
        <f t="shared" si="686"/>
        <v>3.4599999999999999E-2</v>
      </c>
      <c r="GA1510" s="116">
        <f t="shared" si="687"/>
        <v>1</v>
      </c>
      <c r="GB1510" s="116">
        <f t="shared" si="688"/>
        <v>10</v>
      </c>
      <c r="GC1510" s="116">
        <f t="shared" si="689"/>
        <v>0.13850000000000001</v>
      </c>
      <c r="GD1510" s="116">
        <f t="shared" si="690"/>
        <v>1</v>
      </c>
      <c r="GE1510" s="116">
        <f t="shared" si="691"/>
        <v>22</v>
      </c>
    </row>
    <row r="1511" spans="164:187" ht="16.5" x14ac:dyDescent="0.2">
      <c r="FH1511" s="116">
        <v>1506</v>
      </c>
      <c r="FI1511" s="116">
        <f t="shared" si="676"/>
        <v>59</v>
      </c>
      <c r="FJ1511" s="116">
        <f t="shared" si="669"/>
        <v>19</v>
      </c>
      <c r="FK1511" s="116" t="str">
        <f t="shared" si="677"/>
        <v>吕布专属武器-魂珠-7 5级</v>
      </c>
      <c r="FL1511" s="116">
        <f t="shared" si="678"/>
        <v>7</v>
      </c>
      <c r="FM1511" s="116">
        <f t="shared" si="679"/>
        <v>5</v>
      </c>
      <c r="FN1511" s="116" t="str">
        <f t="shared" si="670"/>
        <v>金币</v>
      </c>
      <c r="FO1511" s="116">
        <f t="shared" si="671"/>
        <v>11000</v>
      </c>
      <c r="FP1511" s="116" t="str">
        <f t="shared" si="672"/>
        <v>专属强化石3</v>
      </c>
      <c r="FQ1511" s="116">
        <f t="shared" si="673"/>
        <v>11</v>
      </c>
      <c r="FR1511" s="116" t="str">
        <f t="shared" si="674"/>
        <v>专属强化石4</v>
      </c>
      <c r="FS1511" s="116">
        <f t="shared" si="675"/>
        <v>4</v>
      </c>
      <c r="FT1511" s="116">
        <f t="shared" si="680"/>
        <v>0.04</v>
      </c>
      <c r="FU1511" s="116">
        <f t="shared" si="681"/>
        <v>1</v>
      </c>
      <c r="FV1511" s="116">
        <f t="shared" si="682"/>
        <v>35</v>
      </c>
      <c r="FW1511" s="116">
        <f t="shared" si="683"/>
        <v>0</v>
      </c>
      <c r="FX1511" s="116">
        <f t="shared" si="684"/>
        <v>1</v>
      </c>
      <c r="FY1511" s="116">
        <f t="shared" si="685"/>
        <v>8</v>
      </c>
      <c r="FZ1511" s="116">
        <f t="shared" si="686"/>
        <v>2.1600000000000001E-2</v>
      </c>
      <c r="GA1511" s="116">
        <f t="shared" si="687"/>
        <v>1</v>
      </c>
      <c r="GB1511" s="116">
        <f t="shared" si="688"/>
        <v>16</v>
      </c>
      <c r="GC1511" s="116">
        <f t="shared" si="689"/>
        <v>8.6599999999999996E-2</v>
      </c>
      <c r="GD1511" s="116">
        <f t="shared" si="690"/>
        <v>1</v>
      </c>
      <c r="GE1511" s="116">
        <f t="shared" si="691"/>
        <v>35</v>
      </c>
    </row>
    <row r="1512" spans="164:187" ht="16.5" x14ac:dyDescent="0.2">
      <c r="FH1512" s="116">
        <v>1507</v>
      </c>
      <c r="FI1512" s="116">
        <f t="shared" si="676"/>
        <v>60</v>
      </c>
      <c r="FJ1512" s="116">
        <f t="shared" si="669"/>
        <v>19</v>
      </c>
      <c r="FK1512" s="116" t="str">
        <f t="shared" si="677"/>
        <v>吕布专属武器-魂珠-7 6级</v>
      </c>
      <c r="FL1512" s="116">
        <f t="shared" si="678"/>
        <v>7</v>
      </c>
      <c r="FM1512" s="116">
        <f t="shared" si="679"/>
        <v>6</v>
      </c>
      <c r="FN1512" s="116" t="str">
        <f t="shared" si="670"/>
        <v>金币</v>
      </c>
      <c r="FO1512" s="116">
        <f t="shared" si="671"/>
        <v>12000</v>
      </c>
      <c r="FP1512" s="116" t="str">
        <f t="shared" si="672"/>
        <v>专属强化石3</v>
      </c>
      <c r="FQ1512" s="116">
        <f t="shared" si="673"/>
        <v>14</v>
      </c>
      <c r="FR1512" s="116" t="str">
        <f t="shared" si="674"/>
        <v>专属强化石4</v>
      </c>
      <c r="FS1512" s="116">
        <f t="shared" si="675"/>
        <v>5</v>
      </c>
      <c r="FT1512" s="116">
        <f t="shared" si="680"/>
        <v>0.03</v>
      </c>
      <c r="FU1512" s="116">
        <f t="shared" si="681"/>
        <v>1</v>
      </c>
      <c r="FV1512" s="116">
        <f t="shared" si="682"/>
        <v>45</v>
      </c>
      <c r="FW1512" s="116">
        <f t="shared" si="683"/>
        <v>0</v>
      </c>
      <c r="FX1512" s="116">
        <f t="shared" si="684"/>
        <v>1</v>
      </c>
      <c r="FY1512" s="116">
        <f t="shared" si="685"/>
        <v>11</v>
      </c>
      <c r="FZ1512" s="116">
        <f t="shared" si="686"/>
        <v>1.66E-2</v>
      </c>
      <c r="GA1512" s="116">
        <f t="shared" si="687"/>
        <v>1</v>
      </c>
      <c r="GB1512" s="116">
        <f t="shared" si="688"/>
        <v>21</v>
      </c>
      <c r="GC1512" s="116">
        <f t="shared" si="689"/>
        <v>6.6600000000000006E-2</v>
      </c>
      <c r="GD1512" s="116">
        <f t="shared" si="690"/>
        <v>1</v>
      </c>
      <c r="GE1512" s="116">
        <f t="shared" si="691"/>
        <v>45</v>
      </c>
    </row>
    <row r="1513" spans="164:187" ht="16.5" x14ac:dyDescent="0.2">
      <c r="FH1513" s="116">
        <v>1508</v>
      </c>
      <c r="FI1513" s="116">
        <f t="shared" si="676"/>
        <v>61</v>
      </c>
      <c r="FJ1513" s="116">
        <f t="shared" si="669"/>
        <v>19</v>
      </c>
      <c r="FK1513" s="116" t="str">
        <f t="shared" si="677"/>
        <v>吕布专属武器-魂珠-7 7级</v>
      </c>
      <c r="FL1513" s="116">
        <f t="shared" si="678"/>
        <v>7</v>
      </c>
      <c r="FM1513" s="116">
        <f t="shared" si="679"/>
        <v>7</v>
      </c>
      <c r="FN1513" s="116" t="str">
        <f t="shared" si="670"/>
        <v>金币</v>
      </c>
      <c r="FO1513" s="116">
        <f t="shared" si="671"/>
        <v>13000</v>
      </c>
      <c r="FP1513" s="116" t="str">
        <f t="shared" si="672"/>
        <v>专属强化石3</v>
      </c>
      <c r="FQ1513" s="116">
        <f t="shared" si="673"/>
        <v>20</v>
      </c>
      <c r="FR1513" s="116" t="str">
        <f t="shared" si="674"/>
        <v>专属强化石4</v>
      </c>
      <c r="FS1513" s="116">
        <f t="shared" si="675"/>
        <v>7</v>
      </c>
      <c r="FT1513" s="116">
        <f t="shared" si="680"/>
        <v>0.03</v>
      </c>
      <c r="FU1513" s="116">
        <f t="shared" si="681"/>
        <v>1</v>
      </c>
      <c r="FV1513" s="116">
        <f t="shared" si="682"/>
        <v>52</v>
      </c>
      <c r="FW1513" s="116">
        <f t="shared" si="683"/>
        <v>0</v>
      </c>
      <c r="FX1513" s="116">
        <f t="shared" si="684"/>
        <v>1</v>
      </c>
      <c r="FY1513" s="116">
        <f t="shared" si="685"/>
        <v>12</v>
      </c>
      <c r="FZ1513" s="116">
        <f t="shared" si="686"/>
        <v>1.44E-2</v>
      </c>
      <c r="GA1513" s="116">
        <f t="shared" si="687"/>
        <v>1</v>
      </c>
      <c r="GB1513" s="116">
        <f t="shared" si="688"/>
        <v>24</v>
      </c>
      <c r="GC1513" s="116">
        <f t="shared" si="689"/>
        <v>5.7700000000000001E-2</v>
      </c>
      <c r="GD1513" s="116">
        <f t="shared" si="690"/>
        <v>1</v>
      </c>
      <c r="GE1513" s="116">
        <f t="shared" si="691"/>
        <v>52</v>
      </c>
    </row>
    <row r="1514" spans="164:187" ht="16.5" x14ac:dyDescent="0.2">
      <c r="FH1514" s="116">
        <v>1509</v>
      </c>
      <c r="FI1514" s="116">
        <f t="shared" si="676"/>
        <v>62</v>
      </c>
      <c r="FJ1514" s="116">
        <f t="shared" si="669"/>
        <v>19</v>
      </c>
      <c r="FK1514" s="116" t="str">
        <f t="shared" si="677"/>
        <v>吕布专属武器-魂珠-7 8级</v>
      </c>
      <c r="FL1514" s="116">
        <f t="shared" si="678"/>
        <v>7</v>
      </c>
      <c r="FM1514" s="116">
        <f t="shared" si="679"/>
        <v>8</v>
      </c>
      <c r="FN1514" s="116" t="str">
        <f t="shared" si="670"/>
        <v>金币</v>
      </c>
      <c r="FO1514" s="116">
        <f t="shared" si="671"/>
        <v>14000</v>
      </c>
      <c r="FP1514" s="116" t="str">
        <f t="shared" si="672"/>
        <v>专属强化石3</v>
      </c>
      <c r="FQ1514" s="116">
        <f t="shared" si="673"/>
        <v>23</v>
      </c>
      <c r="FR1514" s="116" t="str">
        <f t="shared" si="674"/>
        <v>专属强化石4</v>
      </c>
      <c r="FS1514" s="116">
        <f t="shared" si="675"/>
        <v>8</v>
      </c>
      <c r="FT1514" s="116">
        <f t="shared" si="680"/>
        <v>0.02</v>
      </c>
      <c r="FU1514" s="116">
        <f t="shared" si="681"/>
        <v>1</v>
      </c>
      <c r="FV1514" s="116">
        <f t="shared" si="682"/>
        <v>74</v>
      </c>
      <c r="FW1514" s="116">
        <f t="shared" si="683"/>
        <v>0</v>
      </c>
      <c r="FX1514" s="116">
        <f t="shared" si="684"/>
        <v>1</v>
      </c>
      <c r="FY1514" s="116">
        <f t="shared" si="685"/>
        <v>17</v>
      </c>
      <c r="FZ1514" s="116">
        <f t="shared" si="686"/>
        <v>1.0200000000000001E-2</v>
      </c>
      <c r="GA1514" s="116">
        <f t="shared" si="687"/>
        <v>1</v>
      </c>
      <c r="GB1514" s="116">
        <f t="shared" si="688"/>
        <v>34</v>
      </c>
      <c r="GC1514" s="116">
        <f t="shared" si="689"/>
        <v>4.07E-2</v>
      </c>
      <c r="GD1514" s="116">
        <f t="shared" si="690"/>
        <v>1</v>
      </c>
      <c r="GE1514" s="116">
        <f t="shared" si="691"/>
        <v>74</v>
      </c>
    </row>
    <row r="1515" spans="164:187" ht="16.5" x14ac:dyDescent="0.2">
      <c r="FH1515" s="116">
        <v>1510</v>
      </c>
      <c r="FI1515" s="116">
        <f t="shared" si="676"/>
        <v>63</v>
      </c>
      <c r="FJ1515" s="116">
        <f t="shared" si="669"/>
        <v>19</v>
      </c>
      <c r="FK1515" s="116" t="str">
        <f t="shared" si="677"/>
        <v>吕布专属武器-魂珠-7 9级</v>
      </c>
      <c r="FL1515" s="116">
        <f t="shared" si="678"/>
        <v>7</v>
      </c>
      <c r="FM1515" s="116">
        <f t="shared" si="679"/>
        <v>9</v>
      </c>
      <c r="FN1515" s="116" t="str">
        <f t="shared" si="670"/>
        <v>金币</v>
      </c>
      <c r="FO1515" s="116">
        <f t="shared" si="671"/>
        <v>15000</v>
      </c>
      <c r="FP1515" s="116" t="str">
        <f t="shared" si="672"/>
        <v>专属强化石3</v>
      </c>
      <c r="FQ1515" s="116">
        <f t="shared" si="673"/>
        <v>28</v>
      </c>
      <c r="FR1515" s="116" t="str">
        <f t="shared" si="674"/>
        <v>专属强化石4</v>
      </c>
      <c r="FS1515" s="116">
        <f t="shared" si="675"/>
        <v>10</v>
      </c>
      <c r="FT1515" s="116">
        <f t="shared" si="680"/>
        <v>0.02</v>
      </c>
      <c r="FU1515" s="116">
        <f t="shared" si="681"/>
        <v>1</v>
      </c>
      <c r="FV1515" s="116">
        <f t="shared" si="682"/>
        <v>95</v>
      </c>
      <c r="FW1515" s="116">
        <f t="shared" si="683"/>
        <v>0</v>
      </c>
      <c r="FX1515" s="116">
        <f t="shared" si="684"/>
        <v>1</v>
      </c>
      <c r="FY1515" s="116">
        <f t="shared" si="685"/>
        <v>22</v>
      </c>
      <c r="FZ1515" s="116">
        <f t="shared" si="686"/>
        <v>7.9000000000000008E-3</v>
      </c>
      <c r="GA1515" s="116">
        <f t="shared" si="687"/>
        <v>1</v>
      </c>
      <c r="GB1515" s="116">
        <f t="shared" si="688"/>
        <v>44</v>
      </c>
      <c r="GC1515" s="116">
        <f t="shared" si="689"/>
        <v>3.15E-2</v>
      </c>
      <c r="GD1515" s="116">
        <f t="shared" si="690"/>
        <v>1</v>
      </c>
      <c r="GE1515" s="116">
        <f t="shared" si="691"/>
        <v>95</v>
      </c>
    </row>
    <row r="1516" spans="164:187" ht="16.5" x14ac:dyDescent="0.2">
      <c r="FH1516" s="116">
        <v>1511</v>
      </c>
      <c r="FI1516" s="116">
        <f t="shared" si="676"/>
        <v>0</v>
      </c>
      <c r="FJ1516" s="116">
        <f t="shared" si="669"/>
        <v>19</v>
      </c>
      <c r="FK1516" s="116" t="str">
        <f t="shared" si="677"/>
        <v>吕布专属武器-魂珠-8 0级</v>
      </c>
      <c r="FL1516" s="116">
        <f t="shared" si="678"/>
        <v>8</v>
      </c>
      <c r="FM1516" s="116">
        <f t="shared" si="679"/>
        <v>0</v>
      </c>
      <c r="FN1516" s="116" t="str">
        <f t="shared" si="670"/>
        <v/>
      </c>
      <c r="FO1516" s="116" t="str">
        <f t="shared" si="671"/>
        <v/>
      </c>
      <c r="FP1516" s="116" t="str">
        <f t="shared" si="672"/>
        <v/>
      </c>
      <c r="FQ1516" s="116" t="str">
        <f t="shared" si="673"/>
        <v/>
      </c>
      <c r="FR1516" s="116" t="str">
        <f t="shared" si="674"/>
        <v/>
      </c>
      <c r="FS1516" s="116" t="str">
        <f t="shared" si="675"/>
        <v/>
      </c>
      <c r="FT1516" s="116" t="str">
        <f t="shared" si="680"/>
        <v/>
      </c>
      <c r="FU1516" s="116" t="str">
        <f t="shared" si="681"/>
        <v/>
      </c>
      <c r="FV1516" s="116" t="str">
        <f t="shared" si="682"/>
        <v/>
      </c>
      <c r="FW1516" s="116" t="str">
        <f t="shared" si="683"/>
        <v/>
      </c>
      <c r="FX1516" s="116" t="str">
        <f t="shared" si="684"/>
        <v/>
      </c>
      <c r="FY1516" s="116" t="str">
        <f t="shared" si="685"/>
        <v/>
      </c>
      <c r="FZ1516" s="116" t="str">
        <f t="shared" si="686"/>
        <v/>
      </c>
      <c r="GA1516" s="116" t="str">
        <f t="shared" si="687"/>
        <v/>
      </c>
      <c r="GB1516" s="116" t="str">
        <f t="shared" si="688"/>
        <v/>
      </c>
      <c r="GC1516" s="116" t="str">
        <f t="shared" si="689"/>
        <v/>
      </c>
      <c r="GD1516" s="116" t="str">
        <f t="shared" si="690"/>
        <v/>
      </c>
      <c r="GE1516" s="116" t="str">
        <f t="shared" si="691"/>
        <v/>
      </c>
    </row>
    <row r="1517" spans="164:187" ht="16.5" x14ac:dyDescent="0.2">
      <c r="FH1517" s="116">
        <v>1512</v>
      </c>
      <c r="FI1517" s="116">
        <f t="shared" si="676"/>
        <v>64</v>
      </c>
      <c r="FJ1517" s="116">
        <f t="shared" si="669"/>
        <v>19</v>
      </c>
      <c r="FK1517" s="116" t="str">
        <f t="shared" si="677"/>
        <v>吕布专属武器-魂珠-8 1级</v>
      </c>
      <c r="FL1517" s="116">
        <f t="shared" si="678"/>
        <v>8</v>
      </c>
      <c r="FM1517" s="116">
        <f t="shared" si="679"/>
        <v>1</v>
      </c>
      <c r="FN1517" s="116" t="str">
        <f t="shared" si="670"/>
        <v>金币</v>
      </c>
      <c r="FO1517" s="116">
        <f t="shared" si="671"/>
        <v>8000</v>
      </c>
      <c r="FP1517" s="116" t="str">
        <f t="shared" si="672"/>
        <v>专属强化石4</v>
      </c>
      <c r="FQ1517" s="116">
        <f t="shared" si="673"/>
        <v>5</v>
      </c>
      <c r="FR1517" s="116" t="str">
        <f t="shared" si="674"/>
        <v/>
      </c>
      <c r="FS1517" s="116" t="str">
        <f t="shared" si="675"/>
        <v/>
      </c>
      <c r="FT1517" s="116">
        <f t="shared" si="680"/>
        <v>0.1</v>
      </c>
      <c r="FU1517" s="116">
        <f t="shared" si="681"/>
        <v>1</v>
      </c>
      <c r="FV1517" s="116">
        <f t="shared" si="682"/>
        <v>15</v>
      </c>
      <c r="FW1517" s="116">
        <f t="shared" si="683"/>
        <v>0</v>
      </c>
      <c r="FX1517" s="116">
        <f t="shared" si="684"/>
        <v>1</v>
      </c>
      <c r="FY1517" s="116">
        <f t="shared" si="685"/>
        <v>4</v>
      </c>
      <c r="FZ1517" s="116">
        <f t="shared" si="686"/>
        <v>4.9200000000000001E-2</v>
      </c>
      <c r="GA1517" s="116">
        <f t="shared" si="687"/>
        <v>1</v>
      </c>
      <c r="GB1517" s="116">
        <f t="shared" si="688"/>
        <v>7</v>
      </c>
      <c r="GC1517" s="116">
        <f t="shared" si="689"/>
        <v>0.1968</v>
      </c>
      <c r="GD1517" s="116">
        <f t="shared" si="690"/>
        <v>1</v>
      </c>
      <c r="GE1517" s="116">
        <f t="shared" si="691"/>
        <v>15</v>
      </c>
    </row>
    <row r="1518" spans="164:187" ht="16.5" x14ac:dyDescent="0.2">
      <c r="FH1518" s="116">
        <v>1513</v>
      </c>
      <c r="FI1518" s="116">
        <f t="shared" si="676"/>
        <v>65</v>
      </c>
      <c r="FJ1518" s="116">
        <f t="shared" si="669"/>
        <v>19</v>
      </c>
      <c r="FK1518" s="116" t="str">
        <f t="shared" si="677"/>
        <v>吕布专属武器-魂珠-8 2级</v>
      </c>
      <c r="FL1518" s="116">
        <f t="shared" si="678"/>
        <v>8</v>
      </c>
      <c r="FM1518" s="116">
        <f t="shared" si="679"/>
        <v>2</v>
      </c>
      <c r="FN1518" s="116" t="str">
        <f t="shared" si="670"/>
        <v>金币</v>
      </c>
      <c r="FO1518" s="116">
        <f t="shared" si="671"/>
        <v>9000</v>
      </c>
      <c r="FP1518" s="116" t="str">
        <f t="shared" si="672"/>
        <v>专属强化石4</v>
      </c>
      <c r="FQ1518" s="116">
        <f t="shared" si="673"/>
        <v>8</v>
      </c>
      <c r="FR1518" s="116" t="str">
        <f t="shared" si="674"/>
        <v/>
      </c>
      <c r="FS1518" s="116" t="str">
        <f t="shared" si="675"/>
        <v/>
      </c>
      <c r="FT1518" s="116">
        <f t="shared" si="680"/>
        <v>0.08</v>
      </c>
      <c r="FU1518" s="116">
        <f t="shared" si="681"/>
        <v>1</v>
      </c>
      <c r="FV1518" s="116">
        <f t="shared" si="682"/>
        <v>19</v>
      </c>
      <c r="FW1518" s="116">
        <f t="shared" si="683"/>
        <v>0</v>
      </c>
      <c r="FX1518" s="116">
        <f t="shared" si="684"/>
        <v>1</v>
      </c>
      <c r="FY1518" s="116">
        <f t="shared" si="685"/>
        <v>4</v>
      </c>
      <c r="FZ1518" s="116">
        <f t="shared" si="686"/>
        <v>3.9399999999999998E-2</v>
      </c>
      <c r="GA1518" s="116">
        <f t="shared" si="687"/>
        <v>1</v>
      </c>
      <c r="GB1518" s="116">
        <f t="shared" si="688"/>
        <v>9</v>
      </c>
      <c r="GC1518" s="116">
        <f t="shared" si="689"/>
        <v>0.15740000000000001</v>
      </c>
      <c r="GD1518" s="116">
        <f t="shared" si="690"/>
        <v>1</v>
      </c>
      <c r="GE1518" s="116">
        <f t="shared" si="691"/>
        <v>19</v>
      </c>
    </row>
    <row r="1519" spans="164:187" ht="16.5" x14ac:dyDescent="0.2">
      <c r="FH1519" s="116">
        <v>1514</v>
      </c>
      <c r="FI1519" s="116">
        <f t="shared" si="676"/>
        <v>66</v>
      </c>
      <c r="FJ1519" s="116">
        <f t="shared" si="669"/>
        <v>19</v>
      </c>
      <c r="FK1519" s="116" t="str">
        <f t="shared" si="677"/>
        <v>吕布专属武器-魂珠-8 3级</v>
      </c>
      <c r="FL1519" s="116">
        <f t="shared" si="678"/>
        <v>8</v>
      </c>
      <c r="FM1519" s="116">
        <f t="shared" si="679"/>
        <v>3</v>
      </c>
      <c r="FN1519" s="116" t="str">
        <f t="shared" si="670"/>
        <v>金币</v>
      </c>
      <c r="FO1519" s="116">
        <f t="shared" si="671"/>
        <v>10000</v>
      </c>
      <c r="FP1519" s="116" t="str">
        <f t="shared" si="672"/>
        <v>专属强化石4</v>
      </c>
      <c r="FQ1519" s="116">
        <f t="shared" si="673"/>
        <v>10</v>
      </c>
      <c r="FR1519" s="116" t="str">
        <f t="shared" si="674"/>
        <v/>
      </c>
      <c r="FS1519" s="116" t="str">
        <f t="shared" si="675"/>
        <v/>
      </c>
      <c r="FT1519" s="116">
        <f t="shared" si="680"/>
        <v>7.0000000000000007E-2</v>
      </c>
      <c r="FU1519" s="116">
        <f t="shared" si="681"/>
        <v>1</v>
      </c>
      <c r="FV1519" s="116">
        <f t="shared" si="682"/>
        <v>23</v>
      </c>
      <c r="FW1519" s="116">
        <f t="shared" si="683"/>
        <v>0</v>
      </c>
      <c r="FX1519" s="116">
        <f t="shared" si="684"/>
        <v>1</v>
      </c>
      <c r="FY1519" s="116">
        <f t="shared" si="685"/>
        <v>5</v>
      </c>
      <c r="FZ1519" s="116">
        <f t="shared" si="686"/>
        <v>3.2800000000000003E-2</v>
      </c>
      <c r="GA1519" s="116">
        <f t="shared" si="687"/>
        <v>1</v>
      </c>
      <c r="GB1519" s="116">
        <f t="shared" si="688"/>
        <v>11</v>
      </c>
      <c r="GC1519" s="116">
        <f t="shared" si="689"/>
        <v>0.13120000000000001</v>
      </c>
      <c r="GD1519" s="116">
        <f t="shared" si="690"/>
        <v>1</v>
      </c>
      <c r="GE1519" s="116">
        <f t="shared" si="691"/>
        <v>23</v>
      </c>
    </row>
    <row r="1520" spans="164:187" ht="16.5" x14ac:dyDescent="0.2">
      <c r="FH1520" s="116">
        <v>1515</v>
      </c>
      <c r="FI1520" s="116">
        <f t="shared" si="676"/>
        <v>67</v>
      </c>
      <c r="FJ1520" s="116">
        <f t="shared" si="669"/>
        <v>19</v>
      </c>
      <c r="FK1520" s="116" t="str">
        <f t="shared" si="677"/>
        <v>吕布专属武器-魂珠-8 4级</v>
      </c>
      <c r="FL1520" s="116">
        <f t="shared" si="678"/>
        <v>8</v>
      </c>
      <c r="FM1520" s="116">
        <f t="shared" si="679"/>
        <v>4</v>
      </c>
      <c r="FN1520" s="116" t="str">
        <f t="shared" si="670"/>
        <v>金币</v>
      </c>
      <c r="FO1520" s="116">
        <f t="shared" si="671"/>
        <v>11000</v>
      </c>
      <c r="FP1520" s="116" t="str">
        <f t="shared" si="672"/>
        <v>专属强化石4</v>
      </c>
      <c r="FQ1520" s="116">
        <f t="shared" si="673"/>
        <v>12</v>
      </c>
      <c r="FR1520" s="116" t="str">
        <f t="shared" si="674"/>
        <v/>
      </c>
      <c r="FS1520" s="116" t="str">
        <f t="shared" si="675"/>
        <v/>
      </c>
      <c r="FT1520" s="116">
        <f t="shared" si="680"/>
        <v>0.05</v>
      </c>
      <c r="FU1520" s="116">
        <f t="shared" si="681"/>
        <v>1</v>
      </c>
      <c r="FV1520" s="116">
        <f t="shared" si="682"/>
        <v>32</v>
      </c>
      <c r="FW1520" s="116">
        <f t="shared" si="683"/>
        <v>0</v>
      </c>
      <c r="FX1520" s="116">
        <f t="shared" si="684"/>
        <v>1</v>
      </c>
      <c r="FY1520" s="116">
        <f t="shared" si="685"/>
        <v>7</v>
      </c>
      <c r="FZ1520" s="116">
        <f t="shared" si="686"/>
        <v>2.3599999999999999E-2</v>
      </c>
      <c r="GA1520" s="116">
        <f t="shared" si="687"/>
        <v>1</v>
      </c>
      <c r="GB1520" s="116">
        <f t="shared" si="688"/>
        <v>15</v>
      </c>
      <c r="GC1520" s="116">
        <f t="shared" si="689"/>
        <v>9.4399999999999998E-2</v>
      </c>
      <c r="GD1520" s="116">
        <f t="shared" si="690"/>
        <v>1</v>
      </c>
      <c r="GE1520" s="116">
        <f t="shared" si="691"/>
        <v>32</v>
      </c>
    </row>
    <row r="1521" spans="164:187" ht="16.5" x14ac:dyDescent="0.2">
      <c r="FH1521" s="116">
        <v>1516</v>
      </c>
      <c r="FI1521" s="116">
        <f t="shared" si="676"/>
        <v>68</v>
      </c>
      <c r="FJ1521" s="116">
        <f t="shared" si="669"/>
        <v>19</v>
      </c>
      <c r="FK1521" s="116" t="str">
        <f t="shared" si="677"/>
        <v>吕布专属武器-魂珠-8 5级</v>
      </c>
      <c r="FL1521" s="116">
        <f t="shared" si="678"/>
        <v>8</v>
      </c>
      <c r="FM1521" s="116">
        <f t="shared" si="679"/>
        <v>5</v>
      </c>
      <c r="FN1521" s="116" t="str">
        <f t="shared" si="670"/>
        <v>金币</v>
      </c>
      <c r="FO1521" s="116">
        <f t="shared" si="671"/>
        <v>12000</v>
      </c>
      <c r="FP1521" s="116" t="str">
        <f t="shared" si="672"/>
        <v>专属强化石4</v>
      </c>
      <c r="FQ1521" s="116">
        <f t="shared" si="673"/>
        <v>15</v>
      </c>
      <c r="FR1521" s="116" t="str">
        <f t="shared" si="674"/>
        <v/>
      </c>
      <c r="FS1521" s="116" t="str">
        <f t="shared" si="675"/>
        <v/>
      </c>
      <c r="FT1521" s="116">
        <f t="shared" si="680"/>
        <v>0.04</v>
      </c>
      <c r="FU1521" s="116">
        <f t="shared" si="681"/>
        <v>1</v>
      </c>
      <c r="FV1521" s="116">
        <f t="shared" si="682"/>
        <v>41</v>
      </c>
      <c r="FW1521" s="116">
        <f t="shared" si="683"/>
        <v>0</v>
      </c>
      <c r="FX1521" s="116">
        <f t="shared" si="684"/>
        <v>1</v>
      </c>
      <c r="FY1521" s="116">
        <f t="shared" si="685"/>
        <v>9</v>
      </c>
      <c r="FZ1521" s="116">
        <f t="shared" si="686"/>
        <v>1.84E-2</v>
      </c>
      <c r="GA1521" s="116">
        <f t="shared" si="687"/>
        <v>1</v>
      </c>
      <c r="GB1521" s="116">
        <f t="shared" si="688"/>
        <v>19</v>
      </c>
      <c r="GC1521" s="116">
        <f t="shared" si="689"/>
        <v>7.3800000000000004E-2</v>
      </c>
      <c r="GD1521" s="116">
        <f t="shared" si="690"/>
        <v>1</v>
      </c>
      <c r="GE1521" s="116">
        <f t="shared" si="691"/>
        <v>41</v>
      </c>
    </row>
    <row r="1522" spans="164:187" ht="16.5" x14ac:dyDescent="0.2">
      <c r="FH1522" s="116">
        <v>1517</v>
      </c>
      <c r="FI1522" s="116">
        <f t="shared" si="676"/>
        <v>69</v>
      </c>
      <c r="FJ1522" s="116">
        <f t="shared" si="669"/>
        <v>19</v>
      </c>
      <c r="FK1522" s="116" t="str">
        <f t="shared" si="677"/>
        <v>吕布专属武器-魂珠-8 6级</v>
      </c>
      <c r="FL1522" s="116">
        <f t="shared" si="678"/>
        <v>8</v>
      </c>
      <c r="FM1522" s="116">
        <f t="shared" si="679"/>
        <v>6</v>
      </c>
      <c r="FN1522" s="116" t="str">
        <f t="shared" si="670"/>
        <v>金币</v>
      </c>
      <c r="FO1522" s="116">
        <f t="shared" si="671"/>
        <v>13000</v>
      </c>
      <c r="FP1522" s="116" t="str">
        <f t="shared" si="672"/>
        <v>专属强化石4</v>
      </c>
      <c r="FQ1522" s="116">
        <f t="shared" si="673"/>
        <v>18</v>
      </c>
      <c r="FR1522" s="116" t="str">
        <f t="shared" si="674"/>
        <v/>
      </c>
      <c r="FS1522" s="116" t="str">
        <f t="shared" si="675"/>
        <v/>
      </c>
      <c r="FT1522" s="116">
        <f t="shared" si="680"/>
        <v>0.03</v>
      </c>
      <c r="FU1522" s="116">
        <f t="shared" si="681"/>
        <v>1</v>
      </c>
      <c r="FV1522" s="116">
        <f t="shared" si="682"/>
        <v>55</v>
      </c>
      <c r="FW1522" s="116">
        <f t="shared" si="683"/>
        <v>0</v>
      </c>
      <c r="FX1522" s="116">
        <f t="shared" si="684"/>
        <v>1</v>
      </c>
      <c r="FY1522" s="116">
        <f t="shared" si="685"/>
        <v>13</v>
      </c>
      <c r="FZ1522" s="116">
        <f t="shared" si="686"/>
        <v>1.3599999999999999E-2</v>
      </c>
      <c r="GA1522" s="116">
        <f t="shared" si="687"/>
        <v>1</v>
      </c>
      <c r="GB1522" s="116">
        <f t="shared" si="688"/>
        <v>26</v>
      </c>
      <c r="GC1522" s="116">
        <f t="shared" si="689"/>
        <v>5.45E-2</v>
      </c>
      <c r="GD1522" s="116">
        <f t="shared" si="690"/>
        <v>1</v>
      </c>
      <c r="GE1522" s="116">
        <f t="shared" si="691"/>
        <v>55</v>
      </c>
    </row>
    <row r="1523" spans="164:187" ht="16.5" x14ac:dyDescent="0.2">
      <c r="FH1523" s="116">
        <v>1518</v>
      </c>
      <c r="FI1523" s="116">
        <f t="shared" si="676"/>
        <v>70</v>
      </c>
      <c r="FJ1523" s="116">
        <f t="shared" si="669"/>
        <v>19</v>
      </c>
      <c r="FK1523" s="116" t="str">
        <f t="shared" si="677"/>
        <v>吕布专属武器-魂珠-8 7级</v>
      </c>
      <c r="FL1523" s="116">
        <f t="shared" si="678"/>
        <v>8</v>
      </c>
      <c r="FM1523" s="116">
        <f t="shared" si="679"/>
        <v>7</v>
      </c>
      <c r="FN1523" s="116" t="str">
        <f t="shared" si="670"/>
        <v>金币</v>
      </c>
      <c r="FO1523" s="116">
        <f t="shared" si="671"/>
        <v>14000</v>
      </c>
      <c r="FP1523" s="116" t="str">
        <f t="shared" si="672"/>
        <v>专属强化石4</v>
      </c>
      <c r="FQ1523" s="116">
        <f t="shared" si="673"/>
        <v>25</v>
      </c>
      <c r="FR1523" s="116" t="str">
        <f t="shared" si="674"/>
        <v/>
      </c>
      <c r="FS1523" s="116" t="str">
        <f t="shared" si="675"/>
        <v/>
      </c>
      <c r="FT1523" s="116">
        <f t="shared" si="680"/>
        <v>0.02</v>
      </c>
      <c r="FU1523" s="116">
        <f t="shared" si="681"/>
        <v>1</v>
      </c>
      <c r="FV1523" s="116">
        <f t="shared" si="682"/>
        <v>64</v>
      </c>
      <c r="FW1523" s="116">
        <f t="shared" si="683"/>
        <v>0</v>
      </c>
      <c r="FX1523" s="116">
        <f t="shared" si="684"/>
        <v>1</v>
      </c>
      <c r="FY1523" s="116">
        <f t="shared" si="685"/>
        <v>15</v>
      </c>
      <c r="FZ1523" s="116">
        <f t="shared" si="686"/>
        <v>1.17E-2</v>
      </c>
      <c r="GA1523" s="116">
        <f t="shared" si="687"/>
        <v>1</v>
      </c>
      <c r="GB1523" s="116">
        <f t="shared" si="688"/>
        <v>30</v>
      </c>
      <c r="GC1523" s="116">
        <f t="shared" si="689"/>
        <v>4.6800000000000001E-2</v>
      </c>
      <c r="GD1523" s="116">
        <f t="shared" si="690"/>
        <v>1</v>
      </c>
      <c r="GE1523" s="116">
        <f t="shared" si="691"/>
        <v>64</v>
      </c>
    </row>
    <row r="1524" spans="164:187" ht="16.5" x14ac:dyDescent="0.2">
      <c r="FH1524" s="116">
        <v>1519</v>
      </c>
      <c r="FI1524" s="116">
        <f t="shared" si="676"/>
        <v>71</v>
      </c>
      <c r="FJ1524" s="116">
        <f t="shared" si="669"/>
        <v>19</v>
      </c>
      <c r="FK1524" s="116" t="str">
        <f t="shared" si="677"/>
        <v>吕布专属武器-魂珠-8 8级</v>
      </c>
      <c r="FL1524" s="116">
        <f t="shared" si="678"/>
        <v>8</v>
      </c>
      <c r="FM1524" s="116">
        <f t="shared" si="679"/>
        <v>8</v>
      </c>
      <c r="FN1524" s="116" t="str">
        <f t="shared" si="670"/>
        <v>金币</v>
      </c>
      <c r="FO1524" s="116">
        <f t="shared" si="671"/>
        <v>15000</v>
      </c>
      <c r="FP1524" s="116" t="str">
        <f t="shared" si="672"/>
        <v>专属强化石4</v>
      </c>
      <c r="FQ1524" s="116">
        <f t="shared" si="673"/>
        <v>30</v>
      </c>
      <c r="FR1524" s="116" t="str">
        <f t="shared" si="674"/>
        <v/>
      </c>
      <c r="FS1524" s="116" t="str">
        <f t="shared" si="675"/>
        <v/>
      </c>
      <c r="FT1524" s="116">
        <f t="shared" si="680"/>
        <v>0.02</v>
      </c>
      <c r="FU1524" s="116">
        <f t="shared" si="681"/>
        <v>1</v>
      </c>
      <c r="FV1524" s="116">
        <f t="shared" si="682"/>
        <v>86</v>
      </c>
      <c r="FW1524" s="116">
        <f t="shared" si="683"/>
        <v>0</v>
      </c>
      <c r="FX1524" s="116">
        <f t="shared" si="684"/>
        <v>1</v>
      </c>
      <c r="FY1524" s="116">
        <f t="shared" si="685"/>
        <v>20</v>
      </c>
      <c r="FZ1524" s="116">
        <f t="shared" si="686"/>
        <v>8.6999999999999994E-3</v>
      </c>
      <c r="GA1524" s="116">
        <f t="shared" si="687"/>
        <v>1</v>
      </c>
      <c r="GB1524" s="116">
        <f t="shared" si="688"/>
        <v>40</v>
      </c>
      <c r="GC1524" s="116">
        <f t="shared" si="689"/>
        <v>3.4700000000000002E-2</v>
      </c>
      <c r="GD1524" s="116">
        <f t="shared" si="690"/>
        <v>1</v>
      </c>
      <c r="GE1524" s="116">
        <f t="shared" si="691"/>
        <v>86</v>
      </c>
    </row>
    <row r="1525" spans="164:187" ht="16.5" x14ac:dyDescent="0.2">
      <c r="FH1525" s="116">
        <v>1520</v>
      </c>
      <c r="FI1525" s="116">
        <f t="shared" si="676"/>
        <v>72</v>
      </c>
      <c r="FJ1525" s="116">
        <f t="shared" si="669"/>
        <v>19</v>
      </c>
      <c r="FK1525" s="116" t="str">
        <f t="shared" si="677"/>
        <v>吕布专属武器-魂珠-8 9级</v>
      </c>
      <c r="FL1525" s="116">
        <f t="shared" si="678"/>
        <v>8</v>
      </c>
      <c r="FM1525" s="116">
        <f t="shared" si="679"/>
        <v>9</v>
      </c>
      <c r="FN1525" s="116" t="str">
        <f t="shared" si="670"/>
        <v>金币</v>
      </c>
      <c r="FO1525" s="116">
        <f t="shared" si="671"/>
        <v>16000</v>
      </c>
      <c r="FP1525" s="116" t="str">
        <f t="shared" si="672"/>
        <v>专属强化石4</v>
      </c>
      <c r="FQ1525" s="116">
        <f t="shared" si="673"/>
        <v>30</v>
      </c>
      <c r="FR1525" s="116" t="str">
        <f t="shared" si="674"/>
        <v/>
      </c>
      <c r="FS1525" s="116" t="str">
        <f t="shared" si="675"/>
        <v/>
      </c>
      <c r="FT1525" s="116">
        <f t="shared" si="680"/>
        <v>0.01</v>
      </c>
      <c r="FU1525" s="116">
        <f t="shared" si="681"/>
        <v>1</v>
      </c>
      <c r="FV1525" s="116">
        <f t="shared" si="682"/>
        <v>140</v>
      </c>
      <c r="FW1525" s="116">
        <f t="shared" si="683"/>
        <v>0</v>
      </c>
      <c r="FX1525" s="116">
        <f t="shared" si="684"/>
        <v>1</v>
      </c>
      <c r="FY1525" s="116">
        <f t="shared" si="685"/>
        <v>33</v>
      </c>
      <c r="FZ1525" s="116">
        <f t="shared" si="686"/>
        <v>5.4000000000000003E-3</v>
      </c>
      <c r="GA1525" s="116">
        <f t="shared" si="687"/>
        <v>1</v>
      </c>
      <c r="GB1525" s="116">
        <f t="shared" si="688"/>
        <v>65</v>
      </c>
      <c r="GC1525" s="116">
        <f t="shared" si="689"/>
        <v>2.1499999999999998E-2</v>
      </c>
      <c r="GD1525" s="116">
        <f t="shared" si="690"/>
        <v>1</v>
      </c>
      <c r="GE1525" s="116">
        <f t="shared" si="691"/>
        <v>140</v>
      </c>
    </row>
    <row r="1526" spans="164:187" ht="16.5" x14ac:dyDescent="0.2">
      <c r="FH1526" s="116">
        <v>1521</v>
      </c>
      <c r="FI1526" s="116">
        <f t="shared" si="676"/>
        <v>0</v>
      </c>
      <c r="FJ1526" s="116">
        <f t="shared" si="669"/>
        <v>20</v>
      </c>
      <c r="FK1526" s="116" t="str">
        <f t="shared" si="677"/>
        <v>燕青专属武器-魂珠-1 0级</v>
      </c>
      <c r="FL1526" s="116">
        <f t="shared" si="678"/>
        <v>1</v>
      </c>
      <c r="FM1526" s="116">
        <f t="shared" si="679"/>
        <v>0</v>
      </c>
      <c r="FN1526" s="116" t="str">
        <f t="shared" si="670"/>
        <v/>
      </c>
      <c r="FO1526" s="116" t="str">
        <f t="shared" si="671"/>
        <v/>
      </c>
      <c r="FP1526" s="116" t="str">
        <f t="shared" si="672"/>
        <v/>
      </c>
      <c r="FQ1526" s="116" t="str">
        <f t="shared" si="673"/>
        <v/>
      </c>
      <c r="FR1526" s="116" t="str">
        <f t="shared" si="674"/>
        <v/>
      </c>
      <c r="FS1526" s="116" t="str">
        <f t="shared" si="675"/>
        <v/>
      </c>
      <c r="FT1526" s="116" t="str">
        <f t="shared" si="680"/>
        <v/>
      </c>
      <c r="FU1526" s="116" t="str">
        <f t="shared" si="681"/>
        <v/>
      </c>
      <c r="FV1526" s="116" t="str">
        <f t="shared" si="682"/>
        <v/>
      </c>
      <c r="FW1526" s="116" t="str">
        <f t="shared" si="683"/>
        <v/>
      </c>
      <c r="FX1526" s="116" t="str">
        <f t="shared" si="684"/>
        <v/>
      </c>
      <c r="FY1526" s="116" t="str">
        <f t="shared" si="685"/>
        <v/>
      </c>
      <c r="FZ1526" s="116" t="str">
        <f t="shared" si="686"/>
        <v/>
      </c>
      <c r="GA1526" s="116" t="str">
        <f t="shared" si="687"/>
        <v/>
      </c>
      <c r="GB1526" s="116" t="str">
        <f t="shared" si="688"/>
        <v/>
      </c>
      <c r="GC1526" s="116" t="str">
        <f t="shared" si="689"/>
        <v/>
      </c>
      <c r="GD1526" s="116" t="str">
        <f t="shared" si="690"/>
        <v/>
      </c>
      <c r="GE1526" s="116" t="str">
        <f t="shared" si="691"/>
        <v/>
      </c>
    </row>
    <row r="1527" spans="164:187" ht="16.5" x14ac:dyDescent="0.2">
      <c r="FH1527" s="116">
        <v>1522</v>
      </c>
      <c r="FI1527" s="116">
        <f t="shared" si="676"/>
        <v>1</v>
      </c>
      <c r="FJ1527" s="116">
        <f t="shared" si="669"/>
        <v>20</v>
      </c>
      <c r="FK1527" s="116" t="str">
        <f t="shared" si="677"/>
        <v>燕青专属武器-魂珠-1 1级</v>
      </c>
      <c r="FL1527" s="116">
        <f t="shared" si="678"/>
        <v>1</v>
      </c>
      <c r="FM1527" s="116">
        <f t="shared" si="679"/>
        <v>1</v>
      </c>
      <c r="FN1527" s="116" t="str">
        <f t="shared" si="670"/>
        <v>金币</v>
      </c>
      <c r="FO1527" s="116">
        <f t="shared" si="671"/>
        <v>1000</v>
      </c>
      <c r="FP1527" s="116" t="str">
        <f t="shared" si="672"/>
        <v>专属强化石1</v>
      </c>
      <c r="FQ1527" s="116">
        <f t="shared" si="673"/>
        <v>1</v>
      </c>
      <c r="FR1527" s="116" t="str">
        <f t="shared" si="674"/>
        <v/>
      </c>
      <c r="FS1527" s="116" t="str">
        <f t="shared" si="675"/>
        <v/>
      </c>
      <c r="FT1527" s="116">
        <f t="shared" si="680"/>
        <v>0.24</v>
      </c>
      <c r="FU1527" s="116">
        <f t="shared" si="681"/>
        <v>1</v>
      </c>
      <c r="FV1527" s="116">
        <f t="shared" si="682"/>
        <v>6</v>
      </c>
      <c r="FW1527" s="116">
        <f t="shared" si="683"/>
        <v>0</v>
      </c>
      <c r="FX1527" s="116">
        <f t="shared" si="684"/>
        <v>1</v>
      </c>
      <c r="FY1527" s="116">
        <f t="shared" si="685"/>
        <v>1</v>
      </c>
      <c r="FZ1527" s="116">
        <f t="shared" si="686"/>
        <v>0.11990000000000001</v>
      </c>
      <c r="GA1527" s="116">
        <f t="shared" si="687"/>
        <v>1</v>
      </c>
      <c r="GB1527" s="116">
        <f t="shared" si="688"/>
        <v>3</v>
      </c>
      <c r="GC1527" s="116">
        <f t="shared" si="689"/>
        <v>0.47960000000000003</v>
      </c>
      <c r="GD1527" s="116">
        <f t="shared" si="690"/>
        <v>1</v>
      </c>
      <c r="GE1527" s="116">
        <f t="shared" si="691"/>
        <v>6</v>
      </c>
    </row>
    <row r="1528" spans="164:187" ht="16.5" x14ac:dyDescent="0.2">
      <c r="FH1528" s="116">
        <v>1523</v>
      </c>
      <c r="FI1528" s="116">
        <f t="shared" si="676"/>
        <v>2</v>
      </c>
      <c r="FJ1528" s="116">
        <f t="shared" si="669"/>
        <v>20</v>
      </c>
      <c r="FK1528" s="116" t="str">
        <f t="shared" si="677"/>
        <v>燕青专属武器-魂珠-1 2级</v>
      </c>
      <c r="FL1528" s="116">
        <f t="shared" si="678"/>
        <v>1</v>
      </c>
      <c r="FM1528" s="116">
        <f t="shared" si="679"/>
        <v>2</v>
      </c>
      <c r="FN1528" s="116" t="str">
        <f t="shared" si="670"/>
        <v>金币</v>
      </c>
      <c r="FO1528" s="116">
        <f t="shared" si="671"/>
        <v>2000</v>
      </c>
      <c r="FP1528" s="116" t="str">
        <f t="shared" si="672"/>
        <v>专属强化石1</v>
      </c>
      <c r="FQ1528" s="116">
        <f t="shared" si="673"/>
        <v>2</v>
      </c>
      <c r="FR1528" s="116" t="str">
        <f t="shared" si="674"/>
        <v/>
      </c>
      <c r="FS1528" s="116" t="str">
        <f t="shared" si="675"/>
        <v/>
      </c>
      <c r="FT1528" s="116">
        <f t="shared" si="680"/>
        <v>0.24</v>
      </c>
      <c r="FU1528" s="116">
        <f t="shared" si="681"/>
        <v>1</v>
      </c>
      <c r="FV1528" s="116">
        <f t="shared" si="682"/>
        <v>6</v>
      </c>
      <c r="FW1528" s="116">
        <f t="shared" si="683"/>
        <v>0</v>
      </c>
      <c r="FX1528" s="116">
        <f t="shared" si="684"/>
        <v>1</v>
      </c>
      <c r="FY1528" s="116">
        <f t="shared" si="685"/>
        <v>1</v>
      </c>
      <c r="FZ1528" s="116">
        <f t="shared" si="686"/>
        <v>0.11990000000000001</v>
      </c>
      <c r="GA1528" s="116">
        <f t="shared" si="687"/>
        <v>1</v>
      </c>
      <c r="GB1528" s="116">
        <f t="shared" si="688"/>
        <v>3</v>
      </c>
      <c r="GC1528" s="116">
        <f t="shared" si="689"/>
        <v>0.47960000000000003</v>
      </c>
      <c r="GD1528" s="116">
        <f t="shared" si="690"/>
        <v>1</v>
      </c>
      <c r="GE1528" s="116">
        <f t="shared" si="691"/>
        <v>6</v>
      </c>
    </row>
    <row r="1529" spans="164:187" ht="16.5" x14ac:dyDescent="0.2">
      <c r="FH1529" s="116">
        <v>1524</v>
      </c>
      <c r="FI1529" s="116">
        <f t="shared" si="676"/>
        <v>3</v>
      </c>
      <c r="FJ1529" s="116">
        <f t="shared" si="669"/>
        <v>20</v>
      </c>
      <c r="FK1529" s="116" t="str">
        <f t="shared" si="677"/>
        <v>燕青专属武器-魂珠-1 3级</v>
      </c>
      <c r="FL1529" s="116">
        <f t="shared" si="678"/>
        <v>1</v>
      </c>
      <c r="FM1529" s="116">
        <f t="shared" si="679"/>
        <v>3</v>
      </c>
      <c r="FN1529" s="116" t="str">
        <f t="shared" si="670"/>
        <v>金币</v>
      </c>
      <c r="FO1529" s="116">
        <f t="shared" si="671"/>
        <v>3000</v>
      </c>
      <c r="FP1529" s="116" t="str">
        <f t="shared" si="672"/>
        <v>专属强化石1</v>
      </c>
      <c r="FQ1529" s="116">
        <f t="shared" si="673"/>
        <v>3</v>
      </c>
      <c r="FR1529" s="116" t="str">
        <f t="shared" si="674"/>
        <v/>
      </c>
      <c r="FS1529" s="116" t="str">
        <f t="shared" si="675"/>
        <v/>
      </c>
      <c r="FT1529" s="116">
        <f t="shared" si="680"/>
        <v>0.24</v>
      </c>
      <c r="FU1529" s="116">
        <f t="shared" si="681"/>
        <v>1</v>
      </c>
      <c r="FV1529" s="116">
        <f t="shared" si="682"/>
        <v>6</v>
      </c>
      <c r="FW1529" s="116">
        <f t="shared" si="683"/>
        <v>0</v>
      </c>
      <c r="FX1529" s="116">
        <f t="shared" si="684"/>
        <v>1</v>
      </c>
      <c r="FY1529" s="116">
        <f t="shared" si="685"/>
        <v>1</v>
      </c>
      <c r="FZ1529" s="116">
        <f t="shared" si="686"/>
        <v>0.11990000000000001</v>
      </c>
      <c r="GA1529" s="116">
        <f t="shared" si="687"/>
        <v>1</v>
      </c>
      <c r="GB1529" s="116">
        <f t="shared" si="688"/>
        <v>3</v>
      </c>
      <c r="GC1529" s="116">
        <f t="shared" si="689"/>
        <v>0.47960000000000003</v>
      </c>
      <c r="GD1529" s="116">
        <f t="shared" si="690"/>
        <v>1</v>
      </c>
      <c r="GE1529" s="116">
        <f t="shared" si="691"/>
        <v>6</v>
      </c>
    </row>
    <row r="1530" spans="164:187" ht="16.5" x14ac:dyDescent="0.2">
      <c r="FH1530" s="116">
        <v>1525</v>
      </c>
      <c r="FI1530" s="116">
        <f t="shared" si="676"/>
        <v>4</v>
      </c>
      <c r="FJ1530" s="116">
        <f t="shared" si="669"/>
        <v>20</v>
      </c>
      <c r="FK1530" s="116" t="str">
        <f t="shared" si="677"/>
        <v>燕青专属武器-魂珠-1 4级</v>
      </c>
      <c r="FL1530" s="116">
        <f t="shared" si="678"/>
        <v>1</v>
      </c>
      <c r="FM1530" s="116">
        <f t="shared" si="679"/>
        <v>4</v>
      </c>
      <c r="FN1530" s="116" t="str">
        <f t="shared" si="670"/>
        <v>金币</v>
      </c>
      <c r="FO1530" s="116">
        <f t="shared" si="671"/>
        <v>4000</v>
      </c>
      <c r="FP1530" s="116" t="str">
        <f t="shared" si="672"/>
        <v>专属强化石1</v>
      </c>
      <c r="FQ1530" s="116">
        <f t="shared" si="673"/>
        <v>4</v>
      </c>
      <c r="FR1530" s="116" t="str">
        <f t="shared" si="674"/>
        <v/>
      </c>
      <c r="FS1530" s="116" t="str">
        <f t="shared" si="675"/>
        <v/>
      </c>
      <c r="FT1530" s="116">
        <f t="shared" si="680"/>
        <v>0.19</v>
      </c>
      <c r="FU1530" s="116">
        <f t="shared" si="681"/>
        <v>1</v>
      </c>
      <c r="FV1530" s="116">
        <f t="shared" si="682"/>
        <v>8</v>
      </c>
      <c r="FW1530" s="116">
        <f t="shared" si="683"/>
        <v>0</v>
      </c>
      <c r="FX1530" s="116">
        <f t="shared" si="684"/>
        <v>1</v>
      </c>
      <c r="FY1530" s="116">
        <f t="shared" si="685"/>
        <v>2</v>
      </c>
      <c r="FZ1530" s="116">
        <f t="shared" si="686"/>
        <v>9.5899999999999999E-2</v>
      </c>
      <c r="GA1530" s="116">
        <f t="shared" si="687"/>
        <v>1</v>
      </c>
      <c r="GB1530" s="116">
        <f t="shared" si="688"/>
        <v>4</v>
      </c>
      <c r="GC1530" s="116">
        <f t="shared" si="689"/>
        <v>0.38369999999999999</v>
      </c>
      <c r="GD1530" s="116">
        <f t="shared" si="690"/>
        <v>1</v>
      </c>
      <c r="GE1530" s="116">
        <f t="shared" si="691"/>
        <v>8</v>
      </c>
    </row>
    <row r="1531" spans="164:187" ht="16.5" x14ac:dyDescent="0.2">
      <c r="FH1531" s="116">
        <v>1526</v>
      </c>
      <c r="FI1531" s="116">
        <f t="shared" si="676"/>
        <v>5</v>
      </c>
      <c r="FJ1531" s="116">
        <f t="shared" si="669"/>
        <v>20</v>
      </c>
      <c r="FK1531" s="116" t="str">
        <f t="shared" si="677"/>
        <v>燕青专属武器-魂珠-1 5级</v>
      </c>
      <c r="FL1531" s="116">
        <f t="shared" si="678"/>
        <v>1</v>
      </c>
      <c r="FM1531" s="116">
        <f t="shared" si="679"/>
        <v>5</v>
      </c>
      <c r="FN1531" s="116" t="str">
        <f t="shared" si="670"/>
        <v>金币</v>
      </c>
      <c r="FO1531" s="116">
        <f t="shared" si="671"/>
        <v>5000</v>
      </c>
      <c r="FP1531" s="116" t="str">
        <f t="shared" si="672"/>
        <v>专属强化石1</v>
      </c>
      <c r="FQ1531" s="116">
        <f t="shared" si="673"/>
        <v>5</v>
      </c>
      <c r="FR1531" s="116" t="str">
        <f t="shared" si="674"/>
        <v/>
      </c>
      <c r="FS1531" s="116" t="str">
        <f t="shared" si="675"/>
        <v/>
      </c>
      <c r="FT1531" s="116">
        <f t="shared" si="680"/>
        <v>0.15</v>
      </c>
      <c r="FU1531" s="116">
        <f t="shared" si="681"/>
        <v>1</v>
      </c>
      <c r="FV1531" s="116">
        <f t="shared" si="682"/>
        <v>10</v>
      </c>
      <c r="FW1531" s="116">
        <f t="shared" si="683"/>
        <v>0</v>
      </c>
      <c r="FX1531" s="116">
        <f t="shared" si="684"/>
        <v>1</v>
      </c>
      <c r="FY1531" s="116">
        <f t="shared" si="685"/>
        <v>2</v>
      </c>
      <c r="FZ1531" s="116">
        <f t="shared" si="686"/>
        <v>7.4899999999999994E-2</v>
      </c>
      <c r="GA1531" s="116">
        <f t="shared" si="687"/>
        <v>1</v>
      </c>
      <c r="GB1531" s="116">
        <f t="shared" si="688"/>
        <v>5</v>
      </c>
      <c r="GC1531" s="116">
        <f t="shared" si="689"/>
        <v>0.29980000000000001</v>
      </c>
      <c r="GD1531" s="116">
        <f t="shared" si="690"/>
        <v>1</v>
      </c>
      <c r="GE1531" s="116">
        <f t="shared" si="691"/>
        <v>10</v>
      </c>
    </row>
    <row r="1532" spans="164:187" ht="16.5" x14ac:dyDescent="0.2">
      <c r="FH1532" s="116">
        <v>1527</v>
      </c>
      <c r="FI1532" s="116">
        <f t="shared" si="676"/>
        <v>6</v>
      </c>
      <c r="FJ1532" s="116">
        <f t="shared" si="669"/>
        <v>20</v>
      </c>
      <c r="FK1532" s="116" t="str">
        <f t="shared" si="677"/>
        <v>燕青专属武器-魂珠-1 6级</v>
      </c>
      <c r="FL1532" s="116">
        <f t="shared" si="678"/>
        <v>1</v>
      </c>
      <c r="FM1532" s="116">
        <f t="shared" si="679"/>
        <v>6</v>
      </c>
      <c r="FN1532" s="116" t="str">
        <f t="shared" si="670"/>
        <v>金币</v>
      </c>
      <c r="FO1532" s="116">
        <f t="shared" si="671"/>
        <v>6000</v>
      </c>
      <c r="FP1532" s="116" t="str">
        <f t="shared" si="672"/>
        <v>专属强化石1</v>
      </c>
      <c r="FQ1532" s="116">
        <f t="shared" si="673"/>
        <v>6</v>
      </c>
      <c r="FR1532" s="116" t="str">
        <f t="shared" si="674"/>
        <v/>
      </c>
      <c r="FS1532" s="116" t="str">
        <f t="shared" si="675"/>
        <v/>
      </c>
      <c r="FT1532" s="116">
        <f t="shared" si="680"/>
        <v>0.11</v>
      </c>
      <c r="FU1532" s="116">
        <f t="shared" si="681"/>
        <v>1</v>
      </c>
      <c r="FV1532" s="116">
        <f t="shared" si="682"/>
        <v>14</v>
      </c>
      <c r="FW1532" s="116">
        <f t="shared" si="683"/>
        <v>0</v>
      </c>
      <c r="FX1532" s="116">
        <f t="shared" si="684"/>
        <v>1</v>
      </c>
      <c r="FY1532" s="116">
        <f t="shared" si="685"/>
        <v>3</v>
      </c>
      <c r="FZ1532" s="116">
        <f t="shared" si="686"/>
        <v>5.5300000000000002E-2</v>
      </c>
      <c r="GA1532" s="116">
        <f t="shared" si="687"/>
        <v>1</v>
      </c>
      <c r="GB1532" s="116">
        <f t="shared" si="688"/>
        <v>6</v>
      </c>
      <c r="GC1532" s="116">
        <f t="shared" si="689"/>
        <v>0.22140000000000001</v>
      </c>
      <c r="GD1532" s="116">
        <f t="shared" si="690"/>
        <v>1</v>
      </c>
      <c r="GE1532" s="116">
        <f t="shared" si="691"/>
        <v>14</v>
      </c>
    </row>
    <row r="1533" spans="164:187" ht="16.5" x14ac:dyDescent="0.2">
      <c r="FH1533" s="116">
        <v>1528</v>
      </c>
      <c r="FI1533" s="116">
        <f t="shared" si="676"/>
        <v>7</v>
      </c>
      <c r="FJ1533" s="116">
        <f t="shared" si="669"/>
        <v>20</v>
      </c>
      <c r="FK1533" s="116" t="str">
        <f t="shared" si="677"/>
        <v>燕青专属武器-魂珠-1 7级</v>
      </c>
      <c r="FL1533" s="116">
        <f t="shared" si="678"/>
        <v>1</v>
      </c>
      <c r="FM1533" s="116">
        <f t="shared" si="679"/>
        <v>7</v>
      </c>
      <c r="FN1533" s="116" t="str">
        <f t="shared" si="670"/>
        <v>金币</v>
      </c>
      <c r="FO1533" s="116">
        <f t="shared" si="671"/>
        <v>7000</v>
      </c>
      <c r="FP1533" s="116" t="str">
        <f t="shared" si="672"/>
        <v>专属强化石1</v>
      </c>
      <c r="FQ1533" s="116">
        <f t="shared" si="673"/>
        <v>7</v>
      </c>
      <c r="FR1533" s="116" t="str">
        <f t="shared" si="674"/>
        <v/>
      </c>
      <c r="FS1533" s="116" t="str">
        <f t="shared" si="675"/>
        <v/>
      </c>
      <c r="FT1533" s="116">
        <f t="shared" si="680"/>
        <v>0.08</v>
      </c>
      <c r="FU1533" s="116">
        <f t="shared" si="681"/>
        <v>1</v>
      </c>
      <c r="FV1533" s="116">
        <f t="shared" si="682"/>
        <v>19</v>
      </c>
      <c r="FW1533" s="116">
        <f t="shared" si="683"/>
        <v>0</v>
      </c>
      <c r="FX1533" s="116">
        <f t="shared" si="684"/>
        <v>1</v>
      </c>
      <c r="FY1533" s="116">
        <f t="shared" si="685"/>
        <v>4</v>
      </c>
      <c r="FZ1533" s="116">
        <f t="shared" si="686"/>
        <v>0.04</v>
      </c>
      <c r="GA1533" s="116">
        <f t="shared" si="687"/>
        <v>1</v>
      </c>
      <c r="GB1533" s="116">
        <f t="shared" si="688"/>
        <v>9</v>
      </c>
      <c r="GC1533" s="116">
        <f t="shared" si="689"/>
        <v>0.15989999999999999</v>
      </c>
      <c r="GD1533" s="116">
        <f t="shared" si="690"/>
        <v>1</v>
      </c>
      <c r="GE1533" s="116">
        <f t="shared" si="691"/>
        <v>19</v>
      </c>
    </row>
    <row r="1534" spans="164:187" ht="16.5" x14ac:dyDescent="0.2">
      <c r="FH1534" s="116">
        <v>1529</v>
      </c>
      <c r="FI1534" s="116">
        <f t="shared" si="676"/>
        <v>8</v>
      </c>
      <c r="FJ1534" s="116">
        <f t="shared" si="669"/>
        <v>20</v>
      </c>
      <c r="FK1534" s="116" t="str">
        <f t="shared" si="677"/>
        <v>燕青专属武器-魂珠-1 8级</v>
      </c>
      <c r="FL1534" s="116">
        <f t="shared" si="678"/>
        <v>1</v>
      </c>
      <c r="FM1534" s="116">
        <f t="shared" si="679"/>
        <v>8</v>
      </c>
      <c r="FN1534" s="116" t="str">
        <f t="shared" si="670"/>
        <v>金币</v>
      </c>
      <c r="FO1534" s="116">
        <f t="shared" si="671"/>
        <v>8000</v>
      </c>
      <c r="FP1534" s="116" t="str">
        <f t="shared" si="672"/>
        <v>专属强化石1</v>
      </c>
      <c r="FQ1534" s="116">
        <f t="shared" si="673"/>
        <v>8</v>
      </c>
      <c r="FR1534" s="116" t="str">
        <f t="shared" si="674"/>
        <v/>
      </c>
      <c r="FS1534" s="116" t="str">
        <f t="shared" si="675"/>
        <v/>
      </c>
      <c r="FT1534" s="116">
        <f t="shared" si="680"/>
        <v>0.06</v>
      </c>
      <c r="FU1534" s="116">
        <f t="shared" si="681"/>
        <v>1</v>
      </c>
      <c r="FV1534" s="116">
        <f t="shared" si="682"/>
        <v>27</v>
      </c>
      <c r="FW1534" s="116">
        <f t="shared" si="683"/>
        <v>0</v>
      </c>
      <c r="FX1534" s="116">
        <f t="shared" si="684"/>
        <v>1</v>
      </c>
      <c r="FY1534" s="116">
        <f t="shared" si="685"/>
        <v>6</v>
      </c>
      <c r="FZ1534" s="116">
        <f t="shared" si="686"/>
        <v>2.8199999999999999E-2</v>
      </c>
      <c r="GA1534" s="116">
        <f t="shared" si="687"/>
        <v>1</v>
      </c>
      <c r="GB1534" s="116">
        <f t="shared" si="688"/>
        <v>12</v>
      </c>
      <c r="GC1534" s="116">
        <f t="shared" si="689"/>
        <v>0.1128</v>
      </c>
      <c r="GD1534" s="116">
        <f t="shared" si="690"/>
        <v>1</v>
      </c>
      <c r="GE1534" s="116">
        <f t="shared" si="691"/>
        <v>27</v>
      </c>
    </row>
    <row r="1535" spans="164:187" ht="16.5" x14ac:dyDescent="0.2">
      <c r="FH1535" s="116">
        <v>1530</v>
      </c>
      <c r="FI1535" s="116">
        <f t="shared" si="676"/>
        <v>9</v>
      </c>
      <c r="FJ1535" s="116">
        <f t="shared" si="669"/>
        <v>20</v>
      </c>
      <c r="FK1535" s="116" t="str">
        <f t="shared" si="677"/>
        <v>燕青专属武器-魂珠-1 9级</v>
      </c>
      <c r="FL1535" s="116">
        <f t="shared" si="678"/>
        <v>1</v>
      </c>
      <c r="FM1535" s="116">
        <f t="shared" si="679"/>
        <v>9</v>
      </c>
      <c r="FN1535" s="116" t="str">
        <f t="shared" si="670"/>
        <v>金币</v>
      </c>
      <c r="FO1535" s="116">
        <f t="shared" si="671"/>
        <v>9000</v>
      </c>
      <c r="FP1535" s="116" t="str">
        <f t="shared" si="672"/>
        <v>专属强化石1</v>
      </c>
      <c r="FQ1535" s="116">
        <f t="shared" si="673"/>
        <v>10</v>
      </c>
      <c r="FR1535" s="116" t="str">
        <f t="shared" si="674"/>
        <v/>
      </c>
      <c r="FS1535" s="116" t="str">
        <f t="shared" si="675"/>
        <v/>
      </c>
      <c r="FT1535" s="116">
        <f t="shared" si="680"/>
        <v>0.04</v>
      </c>
      <c r="FU1535" s="116">
        <f t="shared" si="681"/>
        <v>1</v>
      </c>
      <c r="FV1535" s="116">
        <f t="shared" si="682"/>
        <v>34</v>
      </c>
      <c r="FW1535" s="116">
        <f t="shared" si="683"/>
        <v>0</v>
      </c>
      <c r="FX1535" s="116">
        <f t="shared" si="684"/>
        <v>1</v>
      </c>
      <c r="FY1535" s="116">
        <f t="shared" si="685"/>
        <v>8</v>
      </c>
      <c r="FZ1535" s="116">
        <f t="shared" si="686"/>
        <v>2.18E-2</v>
      </c>
      <c r="GA1535" s="116">
        <f t="shared" si="687"/>
        <v>1</v>
      </c>
      <c r="GB1535" s="116">
        <f t="shared" si="688"/>
        <v>16</v>
      </c>
      <c r="GC1535" s="116">
        <f t="shared" si="689"/>
        <v>8.72E-2</v>
      </c>
      <c r="GD1535" s="116">
        <f t="shared" si="690"/>
        <v>1</v>
      </c>
      <c r="GE1535" s="116">
        <f t="shared" si="691"/>
        <v>34</v>
      </c>
    </row>
    <row r="1536" spans="164:187" ht="16.5" x14ac:dyDescent="0.2">
      <c r="FH1536" s="116">
        <v>1531</v>
      </c>
      <c r="FI1536" s="116">
        <f t="shared" si="676"/>
        <v>0</v>
      </c>
      <c r="FJ1536" s="116">
        <f t="shared" si="669"/>
        <v>20</v>
      </c>
      <c r="FK1536" s="116" t="str">
        <f t="shared" si="677"/>
        <v>燕青专属武器-魂珠-2 0级</v>
      </c>
      <c r="FL1536" s="116">
        <f t="shared" si="678"/>
        <v>2</v>
      </c>
      <c r="FM1536" s="116">
        <f t="shared" si="679"/>
        <v>0</v>
      </c>
      <c r="FN1536" s="116" t="str">
        <f t="shared" si="670"/>
        <v/>
      </c>
      <c r="FO1536" s="116" t="str">
        <f t="shared" si="671"/>
        <v/>
      </c>
      <c r="FP1536" s="116" t="str">
        <f t="shared" si="672"/>
        <v/>
      </c>
      <c r="FQ1536" s="116" t="str">
        <f t="shared" si="673"/>
        <v/>
      </c>
      <c r="FR1536" s="116" t="str">
        <f t="shared" si="674"/>
        <v/>
      </c>
      <c r="FS1536" s="116" t="str">
        <f t="shared" si="675"/>
        <v/>
      </c>
      <c r="FT1536" s="116" t="str">
        <f t="shared" si="680"/>
        <v/>
      </c>
      <c r="FU1536" s="116" t="str">
        <f t="shared" si="681"/>
        <v/>
      </c>
      <c r="FV1536" s="116" t="str">
        <f t="shared" si="682"/>
        <v/>
      </c>
      <c r="FW1536" s="116" t="str">
        <f t="shared" si="683"/>
        <v/>
      </c>
      <c r="FX1536" s="116" t="str">
        <f t="shared" si="684"/>
        <v/>
      </c>
      <c r="FY1536" s="116" t="str">
        <f t="shared" si="685"/>
        <v/>
      </c>
      <c r="FZ1536" s="116" t="str">
        <f t="shared" si="686"/>
        <v/>
      </c>
      <c r="GA1536" s="116" t="str">
        <f t="shared" si="687"/>
        <v/>
      </c>
      <c r="GB1536" s="116" t="str">
        <f t="shared" si="688"/>
        <v/>
      </c>
      <c r="GC1536" s="116" t="str">
        <f t="shared" si="689"/>
        <v/>
      </c>
      <c r="GD1536" s="116" t="str">
        <f t="shared" si="690"/>
        <v/>
      </c>
      <c r="GE1536" s="116" t="str">
        <f t="shared" si="691"/>
        <v/>
      </c>
    </row>
    <row r="1537" spans="164:187" ht="16.5" x14ac:dyDescent="0.2">
      <c r="FH1537" s="116">
        <v>1532</v>
      </c>
      <c r="FI1537" s="116">
        <f t="shared" si="676"/>
        <v>10</v>
      </c>
      <c r="FJ1537" s="116">
        <f t="shared" si="669"/>
        <v>20</v>
      </c>
      <c r="FK1537" s="116" t="str">
        <f t="shared" si="677"/>
        <v>燕青专属武器-魂珠-2 1级</v>
      </c>
      <c r="FL1537" s="116">
        <f t="shared" si="678"/>
        <v>2</v>
      </c>
      <c r="FM1537" s="116">
        <f t="shared" si="679"/>
        <v>1</v>
      </c>
      <c r="FN1537" s="116" t="str">
        <f t="shared" si="670"/>
        <v>金币</v>
      </c>
      <c r="FO1537" s="116">
        <f t="shared" si="671"/>
        <v>2000</v>
      </c>
      <c r="FP1537" s="116" t="str">
        <f t="shared" si="672"/>
        <v>专属强化石1</v>
      </c>
      <c r="FQ1537" s="116">
        <f t="shared" si="673"/>
        <v>3</v>
      </c>
      <c r="FR1537" s="116" t="str">
        <f t="shared" si="674"/>
        <v>专属强化石2</v>
      </c>
      <c r="FS1537" s="116">
        <f t="shared" si="675"/>
        <v>1</v>
      </c>
      <c r="FT1537" s="116">
        <f t="shared" si="680"/>
        <v>0.28999999999999998</v>
      </c>
      <c r="FU1537" s="116">
        <f t="shared" si="681"/>
        <v>1</v>
      </c>
      <c r="FV1537" s="116">
        <f t="shared" si="682"/>
        <v>5</v>
      </c>
      <c r="FW1537" s="116">
        <f t="shared" si="683"/>
        <v>0</v>
      </c>
      <c r="FX1537" s="116">
        <f t="shared" si="684"/>
        <v>1</v>
      </c>
      <c r="FY1537" s="116">
        <f t="shared" si="685"/>
        <v>1</v>
      </c>
      <c r="FZ1537" s="116">
        <f t="shared" si="686"/>
        <v>0.14480000000000001</v>
      </c>
      <c r="GA1537" s="116">
        <f t="shared" si="687"/>
        <v>1</v>
      </c>
      <c r="GB1537" s="116">
        <f t="shared" si="688"/>
        <v>2</v>
      </c>
      <c r="GC1537" s="116">
        <f t="shared" si="689"/>
        <v>0.57920000000000005</v>
      </c>
      <c r="GD1537" s="116">
        <f t="shared" si="690"/>
        <v>1</v>
      </c>
      <c r="GE1537" s="116">
        <f t="shared" si="691"/>
        <v>5</v>
      </c>
    </row>
    <row r="1538" spans="164:187" ht="16.5" x14ac:dyDescent="0.2">
      <c r="FH1538" s="116">
        <v>1533</v>
      </c>
      <c r="FI1538" s="116">
        <f t="shared" si="676"/>
        <v>11</v>
      </c>
      <c r="FJ1538" s="116">
        <f t="shared" si="669"/>
        <v>20</v>
      </c>
      <c r="FK1538" s="116" t="str">
        <f t="shared" si="677"/>
        <v>燕青专属武器-魂珠-2 2级</v>
      </c>
      <c r="FL1538" s="116">
        <f t="shared" si="678"/>
        <v>2</v>
      </c>
      <c r="FM1538" s="116">
        <f t="shared" si="679"/>
        <v>2</v>
      </c>
      <c r="FN1538" s="116" t="str">
        <f t="shared" si="670"/>
        <v>金币</v>
      </c>
      <c r="FO1538" s="116">
        <f t="shared" si="671"/>
        <v>3000</v>
      </c>
      <c r="FP1538" s="116" t="str">
        <f t="shared" si="672"/>
        <v>专属强化石1</v>
      </c>
      <c r="FQ1538" s="116">
        <f t="shared" si="673"/>
        <v>3</v>
      </c>
      <c r="FR1538" s="116" t="str">
        <f t="shared" si="674"/>
        <v>专属强化石2</v>
      </c>
      <c r="FS1538" s="116">
        <f t="shared" si="675"/>
        <v>1</v>
      </c>
      <c r="FT1538" s="116">
        <f t="shared" si="680"/>
        <v>0.14000000000000001</v>
      </c>
      <c r="FU1538" s="116">
        <f t="shared" si="681"/>
        <v>1</v>
      </c>
      <c r="FV1538" s="116">
        <f t="shared" si="682"/>
        <v>10</v>
      </c>
      <c r="FW1538" s="116">
        <f t="shared" si="683"/>
        <v>0</v>
      </c>
      <c r="FX1538" s="116">
        <f t="shared" si="684"/>
        <v>1</v>
      </c>
      <c r="FY1538" s="116">
        <f t="shared" si="685"/>
        <v>2</v>
      </c>
      <c r="FZ1538" s="116">
        <f t="shared" si="686"/>
        <v>7.2400000000000006E-2</v>
      </c>
      <c r="GA1538" s="116">
        <f t="shared" si="687"/>
        <v>1</v>
      </c>
      <c r="GB1538" s="116">
        <f t="shared" si="688"/>
        <v>5</v>
      </c>
      <c r="GC1538" s="116">
        <f t="shared" si="689"/>
        <v>0.28960000000000002</v>
      </c>
      <c r="GD1538" s="116">
        <f t="shared" si="690"/>
        <v>1</v>
      </c>
      <c r="GE1538" s="116">
        <f t="shared" si="691"/>
        <v>10</v>
      </c>
    </row>
    <row r="1539" spans="164:187" ht="16.5" x14ac:dyDescent="0.2">
      <c r="FH1539" s="116">
        <v>1534</v>
      </c>
      <c r="FI1539" s="116">
        <f t="shared" si="676"/>
        <v>12</v>
      </c>
      <c r="FJ1539" s="116">
        <f t="shared" si="669"/>
        <v>20</v>
      </c>
      <c r="FK1539" s="116" t="str">
        <f t="shared" si="677"/>
        <v>燕青专属武器-魂珠-2 3级</v>
      </c>
      <c r="FL1539" s="116">
        <f t="shared" si="678"/>
        <v>2</v>
      </c>
      <c r="FM1539" s="116">
        <f t="shared" si="679"/>
        <v>3</v>
      </c>
      <c r="FN1539" s="116" t="str">
        <f t="shared" si="670"/>
        <v>金币</v>
      </c>
      <c r="FO1539" s="116">
        <f t="shared" si="671"/>
        <v>4000</v>
      </c>
      <c r="FP1539" s="116" t="str">
        <f t="shared" si="672"/>
        <v>专属强化石1</v>
      </c>
      <c r="FQ1539" s="116">
        <f t="shared" si="673"/>
        <v>6</v>
      </c>
      <c r="FR1539" s="116" t="str">
        <f t="shared" si="674"/>
        <v>专属强化石2</v>
      </c>
      <c r="FS1539" s="116">
        <f t="shared" si="675"/>
        <v>2</v>
      </c>
      <c r="FT1539" s="116">
        <f t="shared" si="680"/>
        <v>0.19</v>
      </c>
      <c r="FU1539" s="116">
        <f t="shared" si="681"/>
        <v>1</v>
      </c>
      <c r="FV1539" s="116">
        <f t="shared" si="682"/>
        <v>8</v>
      </c>
      <c r="FW1539" s="116">
        <f t="shared" si="683"/>
        <v>0</v>
      </c>
      <c r="FX1539" s="116">
        <f t="shared" si="684"/>
        <v>1</v>
      </c>
      <c r="FY1539" s="116">
        <f t="shared" si="685"/>
        <v>2</v>
      </c>
      <c r="FZ1539" s="116">
        <f t="shared" si="686"/>
        <v>9.6500000000000002E-2</v>
      </c>
      <c r="GA1539" s="116">
        <f t="shared" si="687"/>
        <v>1</v>
      </c>
      <c r="GB1539" s="116">
        <f t="shared" si="688"/>
        <v>4</v>
      </c>
      <c r="GC1539" s="116">
        <f t="shared" si="689"/>
        <v>0.3861</v>
      </c>
      <c r="GD1539" s="116">
        <f t="shared" si="690"/>
        <v>1</v>
      </c>
      <c r="GE1539" s="116">
        <f t="shared" si="691"/>
        <v>8</v>
      </c>
    </row>
    <row r="1540" spans="164:187" ht="16.5" x14ac:dyDescent="0.2">
      <c r="FH1540" s="116">
        <v>1535</v>
      </c>
      <c r="FI1540" s="116">
        <f t="shared" si="676"/>
        <v>13</v>
      </c>
      <c r="FJ1540" s="116">
        <f t="shared" si="669"/>
        <v>20</v>
      </c>
      <c r="FK1540" s="116" t="str">
        <f t="shared" si="677"/>
        <v>燕青专属武器-魂珠-2 4级</v>
      </c>
      <c r="FL1540" s="116">
        <f t="shared" si="678"/>
        <v>2</v>
      </c>
      <c r="FM1540" s="116">
        <f t="shared" si="679"/>
        <v>4</v>
      </c>
      <c r="FN1540" s="116" t="str">
        <f t="shared" si="670"/>
        <v>金币</v>
      </c>
      <c r="FO1540" s="116">
        <f t="shared" si="671"/>
        <v>5000</v>
      </c>
      <c r="FP1540" s="116" t="str">
        <f t="shared" si="672"/>
        <v>专属强化石1</v>
      </c>
      <c r="FQ1540" s="116">
        <f t="shared" si="673"/>
        <v>6</v>
      </c>
      <c r="FR1540" s="116" t="str">
        <f t="shared" si="674"/>
        <v>专属强化石2</v>
      </c>
      <c r="FS1540" s="116">
        <f t="shared" si="675"/>
        <v>2</v>
      </c>
      <c r="FT1540" s="116">
        <f t="shared" si="680"/>
        <v>0.12</v>
      </c>
      <c r="FU1540" s="116">
        <f t="shared" si="681"/>
        <v>1</v>
      </c>
      <c r="FV1540" s="116">
        <f t="shared" si="682"/>
        <v>13</v>
      </c>
      <c r="FW1540" s="116">
        <f t="shared" si="683"/>
        <v>0</v>
      </c>
      <c r="FX1540" s="116">
        <f t="shared" si="684"/>
        <v>1</v>
      </c>
      <c r="FY1540" s="116">
        <f t="shared" si="685"/>
        <v>3</v>
      </c>
      <c r="FZ1540" s="116">
        <f t="shared" si="686"/>
        <v>5.79E-2</v>
      </c>
      <c r="GA1540" s="116">
        <f t="shared" si="687"/>
        <v>1</v>
      </c>
      <c r="GB1540" s="116">
        <f t="shared" si="688"/>
        <v>6</v>
      </c>
      <c r="GC1540" s="116">
        <f t="shared" si="689"/>
        <v>0.23169999999999999</v>
      </c>
      <c r="GD1540" s="116">
        <f t="shared" si="690"/>
        <v>1</v>
      </c>
      <c r="GE1540" s="116">
        <f t="shared" si="691"/>
        <v>13</v>
      </c>
    </row>
    <row r="1541" spans="164:187" ht="16.5" x14ac:dyDescent="0.2">
      <c r="FH1541" s="116">
        <v>1536</v>
      </c>
      <c r="FI1541" s="116">
        <f t="shared" si="676"/>
        <v>14</v>
      </c>
      <c r="FJ1541" s="116">
        <f t="shared" si="669"/>
        <v>20</v>
      </c>
      <c r="FK1541" s="116" t="str">
        <f t="shared" si="677"/>
        <v>燕青专属武器-魂珠-2 5级</v>
      </c>
      <c r="FL1541" s="116">
        <f t="shared" si="678"/>
        <v>2</v>
      </c>
      <c r="FM1541" s="116">
        <f t="shared" si="679"/>
        <v>5</v>
      </c>
      <c r="FN1541" s="116" t="str">
        <f t="shared" si="670"/>
        <v>金币</v>
      </c>
      <c r="FO1541" s="116">
        <f t="shared" si="671"/>
        <v>6000</v>
      </c>
      <c r="FP1541" s="116" t="str">
        <f t="shared" si="672"/>
        <v>专属强化石1</v>
      </c>
      <c r="FQ1541" s="116">
        <f t="shared" si="673"/>
        <v>9</v>
      </c>
      <c r="FR1541" s="116" t="str">
        <f t="shared" si="674"/>
        <v>专属强化石2</v>
      </c>
      <c r="FS1541" s="116">
        <f t="shared" si="675"/>
        <v>3</v>
      </c>
      <c r="FT1541" s="116">
        <f t="shared" si="680"/>
        <v>0.11</v>
      </c>
      <c r="FU1541" s="116">
        <f t="shared" si="681"/>
        <v>1</v>
      </c>
      <c r="FV1541" s="116">
        <f t="shared" si="682"/>
        <v>14</v>
      </c>
      <c r="FW1541" s="116">
        <f t="shared" si="683"/>
        <v>0</v>
      </c>
      <c r="FX1541" s="116">
        <f t="shared" si="684"/>
        <v>1</v>
      </c>
      <c r="FY1541" s="116">
        <f t="shared" si="685"/>
        <v>3</v>
      </c>
      <c r="FZ1541" s="116">
        <f t="shared" si="686"/>
        <v>5.4300000000000001E-2</v>
      </c>
      <c r="GA1541" s="116">
        <f t="shared" si="687"/>
        <v>1</v>
      </c>
      <c r="GB1541" s="116">
        <f t="shared" si="688"/>
        <v>6</v>
      </c>
      <c r="GC1541" s="116">
        <f t="shared" si="689"/>
        <v>0.2172</v>
      </c>
      <c r="GD1541" s="116">
        <f t="shared" si="690"/>
        <v>1</v>
      </c>
      <c r="GE1541" s="116">
        <f t="shared" si="691"/>
        <v>14</v>
      </c>
    </row>
    <row r="1542" spans="164:187" ht="16.5" x14ac:dyDescent="0.2">
      <c r="FH1542" s="116">
        <v>1537</v>
      </c>
      <c r="FI1542" s="116">
        <f t="shared" si="676"/>
        <v>15</v>
      </c>
      <c r="FJ1542" s="116">
        <f t="shared" si="669"/>
        <v>20</v>
      </c>
      <c r="FK1542" s="116" t="str">
        <f t="shared" si="677"/>
        <v>燕青专属武器-魂珠-2 6级</v>
      </c>
      <c r="FL1542" s="116">
        <f t="shared" si="678"/>
        <v>2</v>
      </c>
      <c r="FM1542" s="116">
        <f t="shared" si="679"/>
        <v>6</v>
      </c>
      <c r="FN1542" s="116" t="str">
        <f t="shared" si="670"/>
        <v>金币</v>
      </c>
      <c r="FO1542" s="116">
        <f t="shared" si="671"/>
        <v>7000</v>
      </c>
      <c r="FP1542" s="116" t="str">
        <f t="shared" si="672"/>
        <v>专属强化石1</v>
      </c>
      <c r="FQ1542" s="116">
        <f t="shared" si="673"/>
        <v>12</v>
      </c>
      <c r="FR1542" s="116" t="str">
        <f t="shared" si="674"/>
        <v>专属强化石2</v>
      </c>
      <c r="FS1542" s="116">
        <f t="shared" si="675"/>
        <v>4</v>
      </c>
      <c r="FT1542" s="116">
        <f t="shared" si="680"/>
        <v>0.09</v>
      </c>
      <c r="FU1542" s="116">
        <f t="shared" si="681"/>
        <v>1</v>
      </c>
      <c r="FV1542" s="116">
        <f t="shared" si="682"/>
        <v>17</v>
      </c>
      <c r="FW1542" s="116">
        <f t="shared" si="683"/>
        <v>0</v>
      </c>
      <c r="FX1542" s="116">
        <f t="shared" si="684"/>
        <v>1</v>
      </c>
      <c r="FY1542" s="116">
        <f t="shared" si="685"/>
        <v>4</v>
      </c>
      <c r="FZ1542" s="116">
        <f t="shared" si="686"/>
        <v>4.4600000000000001E-2</v>
      </c>
      <c r="GA1542" s="116">
        <f t="shared" si="687"/>
        <v>1</v>
      </c>
      <c r="GB1542" s="116">
        <f t="shared" si="688"/>
        <v>8</v>
      </c>
      <c r="GC1542" s="116">
        <f t="shared" si="689"/>
        <v>0.1782</v>
      </c>
      <c r="GD1542" s="116">
        <f t="shared" si="690"/>
        <v>1</v>
      </c>
      <c r="GE1542" s="116">
        <f t="shared" si="691"/>
        <v>17</v>
      </c>
    </row>
    <row r="1543" spans="164:187" ht="16.5" x14ac:dyDescent="0.2">
      <c r="FH1543" s="116">
        <v>1538</v>
      </c>
      <c r="FI1543" s="116">
        <f t="shared" si="676"/>
        <v>16</v>
      </c>
      <c r="FJ1543" s="116">
        <f t="shared" ref="FJ1543:FJ1606" si="692">INT((FH1543-1)/80+1)</f>
        <v>20</v>
      </c>
      <c r="FK1543" s="116" t="str">
        <f t="shared" si="677"/>
        <v>燕青专属武器-魂珠-2 7级</v>
      </c>
      <c r="FL1543" s="116">
        <f t="shared" si="678"/>
        <v>2</v>
      </c>
      <c r="FM1543" s="116">
        <f t="shared" si="679"/>
        <v>7</v>
      </c>
      <c r="FN1543" s="116" t="str">
        <f t="shared" ref="FN1543:FN1606" si="693">IF($FM1543&gt;0,IF(INDEX($EC$6:$EC$77,$FI1543)&gt;=FN$3,INDEX(ED$6:ED$77,$FI1543),""),"")</f>
        <v>金币</v>
      </c>
      <c r="FO1543" s="116">
        <f t="shared" ref="FO1543:FO1606" si="694">IF($FM1543&gt;0,IF(INDEX($EC$6:$EC$77,$FI1543)&gt;=FO$3,INDEX(EE$6:EE$77,$FI1543),""),"")</f>
        <v>8000</v>
      </c>
      <c r="FP1543" s="116" t="str">
        <f t="shared" ref="FP1543:FP1606" si="695">IF($FM1543&gt;0,IF(INDEX($EC$6:$EC$77,$FI1543)&gt;=FP$3,INDEX(EF$6:EF$77,$FI1543),""),"")</f>
        <v>专属强化石1</v>
      </c>
      <c r="FQ1543" s="116">
        <f t="shared" ref="FQ1543:FQ1606" si="696">IF($FM1543&gt;0,IF(INDEX($EC$6:$EC$77,$FI1543)&gt;=FQ$3,INDEX(EG$6:EG$77,$FI1543),""),"")</f>
        <v>15</v>
      </c>
      <c r="FR1543" s="116" t="str">
        <f t="shared" ref="FR1543:FR1606" si="697">IF($FM1543&gt;0,IF(INDEX($EC$6:$EC$77,$FI1543)&gt;=FR$3,INDEX(EH$6:EH$77,$FI1543),""),"")</f>
        <v>专属强化石2</v>
      </c>
      <c r="FS1543" s="116">
        <f t="shared" ref="FS1543:FS1606" si="698">IF($FM1543&gt;0,IF(INDEX($EC$6:$EC$77,$FI1543)&gt;=FS$3,INDEX(EI$6:EI$77,$FI1543),""),"")</f>
        <v>5</v>
      </c>
      <c r="FT1543" s="116">
        <f t="shared" si="680"/>
        <v>7.0000000000000007E-2</v>
      </c>
      <c r="FU1543" s="116">
        <f t="shared" si="681"/>
        <v>1</v>
      </c>
      <c r="FV1543" s="116">
        <f t="shared" si="682"/>
        <v>22</v>
      </c>
      <c r="FW1543" s="116">
        <f t="shared" si="683"/>
        <v>0</v>
      </c>
      <c r="FX1543" s="116">
        <f t="shared" si="684"/>
        <v>1</v>
      </c>
      <c r="FY1543" s="116">
        <f t="shared" si="685"/>
        <v>5</v>
      </c>
      <c r="FZ1543" s="116">
        <f t="shared" si="686"/>
        <v>3.4500000000000003E-2</v>
      </c>
      <c r="GA1543" s="116">
        <f t="shared" si="687"/>
        <v>1</v>
      </c>
      <c r="GB1543" s="116">
        <f t="shared" si="688"/>
        <v>10</v>
      </c>
      <c r="GC1543" s="116">
        <f t="shared" si="689"/>
        <v>0.13789999999999999</v>
      </c>
      <c r="GD1543" s="116">
        <f t="shared" si="690"/>
        <v>1</v>
      </c>
      <c r="GE1543" s="116">
        <f t="shared" si="691"/>
        <v>22</v>
      </c>
    </row>
    <row r="1544" spans="164:187" ht="16.5" x14ac:dyDescent="0.2">
      <c r="FH1544" s="116">
        <v>1539</v>
      </c>
      <c r="FI1544" s="116">
        <f t="shared" si="676"/>
        <v>17</v>
      </c>
      <c r="FJ1544" s="116">
        <f t="shared" si="692"/>
        <v>20</v>
      </c>
      <c r="FK1544" s="116" t="str">
        <f t="shared" si="677"/>
        <v>燕青专属武器-魂珠-2 8级</v>
      </c>
      <c r="FL1544" s="116">
        <f t="shared" si="678"/>
        <v>2</v>
      </c>
      <c r="FM1544" s="116">
        <f t="shared" si="679"/>
        <v>8</v>
      </c>
      <c r="FN1544" s="116" t="str">
        <f t="shared" si="693"/>
        <v>金币</v>
      </c>
      <c r="FO1544" s="116">
        <f t="shared" si="694"/>
        <v>9000</v>
      </c>
      <c r="FP1544" s="116" t="str">
        <f t="shared" si="695"/>
        <v>专属强化石1</v>
      </c>
      <c r="FQ1544" s="116">
        <f t="shared" si="696"/>
        <v>18</v>
      </c>
      <c r="FR1544" s="116" t="str">
        <f t="shared" si="697"/>
        <v>专属强化石2</v>
      </c>
      <c r="FS1544" s="116">
        <f t="shared" si="698"/>
        <v>6</v>
      </c>
      <c r="FT1544" s="116">
        <f t="shared" si="680"/>
        <v>0.05</v>
      </c>
      <c r="FU1544" s="116">
        <f t="shared" si="681"/>
        <v>1</v>
      </c>
      <c r="FV1544" s="116">
        <f t="shared" si="682"/>
        <v>29</v>
      </c>
      <c r="FW1544" s="116">
        <f t="shared" si="683"/>
        <v>0</v>
      </c>
      <c r="FX1544" s="116">
        <f t="shared" si="684"/>
        <v>1</v>
      </c>
      <c r="FY1544" s="116">
        <f t="shared" si="685"/>
        <v>7</v>
      </c>
      <c r="FZ1544" s="116">
        <f t="shared" si="686"/>
        <v>2.5600000000000001E-2</v>
      </c>
      <c r="GA1544" s="116">
        <f t="shared" si="687"/>
        <v>1</v>
      </c>
      <c r="GB1544" s="116">
        <f t="shared" si="688"/>
        <v>14</v>
      </c>
      <c r="GC1544" s="116">
        <f t="shared" si="689"/>
        <v>0.1022</v>
      </c>
      <c r="GD1544" s="116">
        <f t="shared" si="690"/>
        <v>1</v>
      </c>
      <c r="GE1544" s="116">
        <f t="shared" si="691"/>
        <v>29</v>
      </c>
    </row>
    <row r="1545" spans="164:187" ht="16.5" x14ac:dyDescent="0.2">
      <c r="FH1545" s="116">
        <v>1540</v>
      </c>
      <c r="FI1545" s="116">
        <f t="shared" si="676"/>
        <v>18</v>
      </c>
      <c r="FJ1545" s="116">
        <f t="shared" si="692"/>
        <v>20</v>
      </c>
      <c r="FK1545" s="116" t="str">
        <f t="shared" si="677"/>
        <v>燕青专属武器-魂珠-2 9级</v>
      </c>
      <c r="FL1545" s="116">
        <f t="shared" si="678"/>
        <v>2</v>
      </c>
      <c r="FM1545" s="116">
        <f t="shared" si="679"/>
        <v>9</v>
      </c>
      <c r="FN1545" s="116" t="str">
        <f t="shared" si="693"/>
        <v>金币</v>
      </c>
      <c r="FO1545" s="116">
        <f t="shared" si="694"/>
        <v>10000</v>
      </c>
      <c r="FP1545" s="116" t="str">
        <f t="shared" si="695"/>
        <v>专属强化石1</v>
      </c>
      <c r="FQ1545" s="116">
        <f t="shared" si="696"/>
        <v>24</v>
      </c>
      <c r="FR1545" s="116" t="str">
        <f t="shared" si="697"/>
        <v>专属强化石2</v>
      </c>
      <c r="FS1545" s="116">
        <f t="shared" si="698"/>
        <v>8</v>
      </c>
      <c r="FT1545" s="116">
        <f t="shared" si="680"/>
        <v>0.04</v>
      </c>
      <c r="FU1545" s="116">
        <f t="shared" si="681"/>
        <v>1</v>
      </c>
      <c r="FV1545" s="116">
        <f t="shared" si="682"/>
        <v>36</v>
      </c>
      <c r="FW1545" s="116">
        <f t="shared" si="683"/>
        <v>0</v>
      </c>
      <c r="FX1545" s="116">
        <f t="shared" si="684"/>
        <v>1</v>
      </c>
      <c r="FY1545" s="116">
        <f t="shared" si="685"/>
        <v>8</v>
      </c>
      <c r="FZ1545" s="116">
        <f t="shared" si="686"/>
        <v>2.1100000000000001E-2</v>
      </c>
      <c r="GA1545" s="116">
        <f t="shared" si="687"/>
        <v>1</v>
      </c>
      <c r="GB1545" s="116">
        <f t="shared" si="688"/>
        <v>17</v>
      </c>
      <c r="GC1545" s="116">
        <f t="shared" si="689"/>
        <v>8.4199999999999997E-2</v>
      </c>
      <c r="GD1545" s="116">
        <f t="shared" si="690"/>
        <v>1</v>
      </c>
      <c r="GE1545" s="116">
        <f t="shared" si="691"/>
        <v>36</v>
      </c>
    </row>
    <row r="1546" spans="164:187" ht="16.5" x14ac:dyDescent="0.2">
      <c r="FH1546" s="116">
        <v>1541</v>
      </c>
      <c r="FI1546" s="116">
        <f t="shared" si="676"/>
        <v>0</v>
      </c>
      <c r="FJ1546" s="116">
        <f t="shared" si="692"/>
        <v>20</v>
      </c>
      <c r="FK1546" s="116" t="str">
        <f t="shared" si="677"/>
        <v>燕青专属武器-魂珠-3 0级</v>
      </c>
      <c r="FL1546" s="116">
        <f t="shared" si="678"/>
        <v>3</v>
      </c>
      <c r="FM1546" s="116">
        <f t="shared" si="679"/>
        <v>0</v>
      </c>
      <c r="FN1546" s="116" t="str">
        <f t="shared" si="693"/>
        <v/>
      </c>
      <c r="FO1546" s="116" t="str">
        <f t="shared" si="694"/>
        <v/>
      </c>
      <c r="FP1546" s="116" t="str">
        <f t="shared" si="695"/>
        <v/>
      </c>
      <c r="FQ1546" s="116" t="str">
        <f t="shared" si="696"/>
        <v/>
      </c>
      <c r="FR1546" s="116" t="str">
        <f t="shared" si="697"/>
        <v/>
      </c>
      <c r="FS1546" s="116" t="str">
        <f t="shared" si="698"/>
        <v/>
      </c>
      <c r="FT1546" s="116" t="str">
        <f t="shared" si="680"/>
        <v/>
      </c>
      <c r="FU1546" s="116" t="str">
        <f t="shared" si="681"/>
        <v/>
      </c>
      <c r="FV1546" s="116" t="str">
        <f t="shared" si="682"/>
        <v/>
      </c>
      <c r="FW1546" s="116" t="str">
        <f t="shared" si="683"/>
        <v/>
      </c>
      <c r="FX1546" s="116" t="str">
        <f t="shared" si="684"/>
        <v/>
      </c>
      <c r="FY1546" s="116" t="str">
        <f t="shared" si="685"/>
        <v/>
      </c>
      <c r="FZ1546" s="116" t="str">
        <f t="shared" si="686"/>
        <v/>
      </c>
      <c r="GA1546" s="116" t="str">
        <f t="shared" si="687"/>
        <v/>
      </c>
      <c r="GB1546" s="116" t="str">
        <f t="shared" si="688"/>
        <v/>
      </c>
      <c r="GC1546" s="116" t="str">
        <f t="shared" si="689"/>
        <v/>
      </c>
      <c r="GD1546" s="116" t="str">
        <f t="shared" si="690"/>
        <v/>
      </c>
      <c r="GE1546" s="116" t="str">
        <f t="shared" si="691"/>
        <v/>
      </c>
    </row>
    <row r="1547" spans="164:187" ht="16.5" x14ac:dyDescent="0.2">
      <c r="FH1547" s="116">
        <v>1542</v>
      </c>
      <c r="FI1547" s="116">
        <f t="shared" si="676"/>
        <v>19</v>
      </c>
      <c r="FJ1547" s="116">
        <f t="shared" si="692"/>
        <v>20</v>
      </c>
      <c r="FK1547" s="116" t="str">
        <f t="shared" si="677"/>
        <v>燕青专属武器-魂珠-3 1级</v>
      </c>
      <c r="FL1547" s="116">
        <f t="shared" si="678"/>
        <v>3</v>
      </c>
      <c r="FM1547" s="116">
        <f t="shared" si="679"/>
        <v>1</v>
      </c>
      <c r="FN1547" s="116" t="str">
        <f t="shared" si="693"/>
        <v>金币</v>
      </c>
      <c r="FO1547" s="116">
        <f t="shared" si="694"/>
        <v>3000</v>
      </c>
      <c r="FP1547" s="116" t="str">
        <f t="shared" si="695"/>
        <v>专属强化石1</v>
      </c>
      <c r="FQ1547" s="116">
        <f t="shared" si="696"/>
        <v>4</v>
      </c>
      <c r="FR1547" s="116" t="str">
        <f t="shared" si="697"/>
        <v>专属强化石2</v>
      </c>
      <c r="FS1547" s="116">
        <f t="shared" si="698"/>
        <v>2</v>
      </c>
      <c r="FT1547" s="116">
        <f t="shared" si="680"/>
        <v>0.23</v>
      </c>
      <c r="FU1547" s="116">
        <f t="shared" si="681"/>
        <v>1</v>
      </c>
      <c r="FV1547" s="116">
        <f t="shared" si="682"/>
        <v>6</v>
      </c>
      <c r="FW1547" s="116">
        <f t="shared" si="683"/>
        <v>0</v>
      </c>
      <c r="FX1547" s="116">
        <f t="shared" si="684"/>
        <v>1</v>
      </c>
      <c r="FY1547" s="116">
        <f t="shared" si="685"/>
        <v>2</v>
      </c>
      <c r="FZ1547" s="116">
        <f t="shared" si="686"/>
        <v>0.1158</v>
      </c>
      <c r="GA1547" s="116">
        <f t="shared" si="687"/>
        <v>1</v>
      </c>
      <c r="GB1547" s="116">
        <f t="shared" si="688"/>
        <v>3</v>
      </c>
      <c r="GC1547" s="116">
        <f t="shared" si="689"/>
        <v>0.46329999999999999</v>
      </c>
      <c r="GD1547" s="116">
        <f t="shared" si="690"/>
        <v>1</v>
      </c>
      <c r="GE1547" s="116">
        <f t="shared" si="691"/>
        <v>6</v>
      </c>
    </row>
    <row r="1548" spans="164:187" ht="16.5" x14ac:dyDescent="0.2">
      <c r="FH1548" s="116">
        <v>1543</v>
      </c>
      <c r="FI1548" s="116">
        <f t="shared" si="676"/>
        <v>20</v>
      </c>
      <c r="FJ1548" s="116">
        <f t="shared" si="692"/>
        <v>20</v>
      </c>
      <c r="FK1548" s="116" t="str">
        <f t="shared" si="677"/>
        <v>燕青专属武器-魂珠-3 2级</v>
      </c>
      <c r="FL1548" s="116">
        <f t="shared" si="678"/>
        <v>3</v>
      </c>
      <c r="FM1548" s="116">
        <f t="shared" si="679"/>
        <v>2</v>
      </c>
      <c r="FN1548" s="116" t="str">
        <f t="shared" si="693"/>
        <v>金币</v>
      </c>
      <c r="FO1548" s="116">
        <f t="shared" si="694"/>
        <v>4000</v>
      </c>
      <c r="FP1548" s="116" t="str">
        <f t="shared" si="695"/>
        <v>专属强化石1</v>
      </c>
      <c r="FQ1548" s="116">
        <f t="shared" si="696"/>
        <v>4</v>
      </c>
      <c r="FR1548" s="116" t="str">
        <f t="shared" si="697"/>
        <v>专属强化石2</v>
      </c>
      <c r="FS1548" s="116">
        <f t="shared" si="698"/>
        <v>2</v>
      </c>
      <c r="FT1548" s="116">
        <f t="shared" si="680"/>
        <v>0.12</v>
      </c>
      <c r="FU1548" s="116">
        <f t="shared" si="681"/>
        <v>1</v>
      </c>
      <c r="FV1548" s="116">
        <f t="shared" si="682"/>
        <v>13</v>
      </c>
      <c r="FW1548" s="116">
        <f t="shared" si="683"/>
        <v>0</v>
      </c>
      <c r="FX1548" s="116">
        <f t="shared" si="684"/>
        <v>1</v>
      </c>
      <c r="FY1548" s="116">
        <f t="shared" si="685"/>
        <v>3</v>
      </c>
      <c r="FZ1548" s="116">
        <f t="shared" si="686"/>
        <v>5.79E-2</v>
      </c>
      <c r="GA1548" s="116">
        <f t="shared" si="687"/>
        <v>1</v>
      </c>
      <c r="GB1548" s="116">
        <f t="shared" si="688"/>
        <v>6</v>
      </c>
      <c r="GC1548" s="116">
        <f t="shared" si="689"/>
        <v>0.23169999999999999</v>
      </c>
      <c r="GD1548" s="116">
        <f t="shared" si="690"/>
        <v>1</v>
      </c>
      <c r="GE1548" s="116">
        <f t="shared" si="691"/>
        <v>13</v>
      </c>
    </row>
    <row r="1549" spans="164:187" ht="16.5" x14ac:dyDescent="0.2">
      <c r="FH1549" s="116">
        <v>1544</v>
      </c>
      <c r="FI1549" s="116">
        <f t="shared" si="676"/>
        <v>21</v>
      </c>
      <c r="FJ1549" s="116">
        <f t="shared" si="692"/>
        <v>20</v>
      </c>
      <c r="FK1549" s="116" t="str">
        <f t="shared" si="677"/>
        <v>燕青专属武器-魂珠-3 3级</v>
      </c>
      <c r="FL1549" s="116">
        <f t="shared" si="678"/>
        <v>3</v>
      </c>
      <c r="FM1549" s="116">
        <f t="shared" si="679"/>
        <v>3</v>
      </c>
      <c r="FN1549" s="116" t="str">
        <f t="shared" si="693"/>
        <v>金币</v>
      </c>
      <c r="FO1549" s="116">
        <f t="shared" si="694"/>
        <v>5000</v>
      </c>
      <c r="FP1549" s="116" t="str">
        <f t="shared" si="695"/>
        <v>专属强化石1</v>
      </c>
      <c r="FQ1549" s="116">
        <f t="shared" si="696"/>
        <v>6</v>
      </c>
      <c r="FR1549" s="116" t="str">
        <f t="shared" si="697"/>
        <v>专属强化石2</v>
      </c>
      <c r="FS1549" s="116">
        <f t="shared" si="698"/>
        <v>3</v>
      </c>
      <c r="FT1549" s="116">
        <f t="shared" si="680"/>
        <v>0.12</v>
      </c>
      <c r="FU1549" s="116">
        <f t="shared" si="681"/>
        <v>1</v>
      </c>
      <c r="FV1549" s="116">
        <f t="shared" si="682"/>
        <v>13</v>
      </c>
      <c r="FW1549" s="116">
        <f t="shared" si="683"/>
        <v>0</v>
      </c>
      <c r="FX1549" s="116">
        <f t="shared" si="684"/>
        <v>1</v>
      </c>
      <c r="FY1549" s="116">
        <f t="shared" si="685"/>
        <v>3</v>
      </c>
      <c r="FZ1549" s="116">
        <f t="shared" si="686"/>
        <v>5.79E-2</v>
      </c>
      <c r="GA1549" s="116">
        <f t="shared" si="687"/>
        <v>1</v>
      </c>
      <c r="GB1549" s="116">
        <f t="shared" si="688"/>
        <v>6</v>
      </c>
      <c r="GC1549" s="116">
        <f t="shared" si="689"/>
        <v>0.23169999999999999</v>
      </c>
      <c r="GD1549" s="116">
        <f t="shared" si="690"/>
        <v>1</v>
      </c>
      <c r="GE1549" s="116">
        <f t="shared" si="691"/>
        <v>13</v>
      </c>
    </row>
    <row r="1550" spans="164:187" ht="16.5" x14ac:dyDescent="0.2">
      <c r="FH1550" s="116">
        <v>1545</v>
      </c>
      <c r="FI1550" s="116">
        <f t="shared" si="676"/>
        <v>22</v>
      </c>
      <c r="FJ1550" s="116">
        <f t="shared" si="692"/>
        <v>20</v>
      </c>
      <c r="FK1550" s="116" t="str">
        <f t="shared" si="677"/>
        <v>燕青专属武器-魂珠-3 4级</v>
      </c>
      <c r="FL1550" s="116">
        <f t="shared" si="678"/>
        <v>3</v>
      </c>
      <c r="FM1550" s="116">
        <f t="shared" si="679"/>
        <v>4</v>
      </c>
      <c r="FN1550" s="116" t="str">
        <f t="shared" si="693"/>
        <v>金币</v>
      </c>
      <c r="FO1550" s="116">
        <f t="shared" si="694"/>
        <v>6000</v>
      </c>
      <c r="FP1550" s="116" t="str">
        <f t="shared" si="695"/>
        <v>专属强化石1</v>
      </c>
      <c r="FQ1550" s="116">
        <f t="shared" si="696"/>
        <v>6</v>
      </c>
      <c r="FR1550" s="116" t="str">
        <f t="shared" si="697"/>
        <v>专属强化石2</v>
      </c>
      <c r="FS1550" s="116">
        <f t="shared" si="698"/>
        <v>3</v>
      </c>
      <c r="FT1550" s="116">
        <f t="shared" si="680"/>
        <v>7.0000000000000007E-2</v>
      </c>
      <c r="FU1550" s="116">
        <f t="shared" si="681"/>
        <v>1</v>
      </c>
      <c r="FV1550" s="116">
        <f t="shared" si="682"/>
        <v>22</v>
      </c>
      <c r="FW1550" s="116">
        <f t="shared" si="683"/>
        <v>0</v>
      </c>
      <c r="FX1550" s="116">
        <f t="shared" si="684"/>
        <v>1</v>
      </c>
      <c r="FY1550" s="116">
        <f t="shared" si="685"/>
        <v>5</v>
      </c>
      <c r="FZ1550" s="116">
        <f t="shared" si="686"/>
        <v>3.4700000000000002E-2</v>
      </c>
      <c r="GA1550" s="116">
        <f t="shared" si="687"/>
        <v>1</v>
      </c>
      <c r="GB1550" s="116">
        <f t="shared" si="688"/>
        <v>10</v>
      </c>
      <c r="GC1550" s="116">
        <f t="shared" si="689"/>
        <v>0.13900000000000001</v>
      </c>
      <c r="GD1550" s="116">
        <f t="shared" si="690"/>
        <v>1</v>
      </c>
      <c r="GE1550" s="116">
        <f t="shared" si="691"/>
        <v>22</v>
      </c>
    </row>
    <row r="1551" spans="164:187" ht="16.5" x14ac:dyDescent="0.2">
      <c r="FH1551" s="116">
        <v>1546</v>
      </c>
      <c r="FI1551" s="116">
        <f t="shared" si="676"/>
        <v>23</v>
      </c>
      <c r="FJ1551" s="116">
        <f t="shared" si="692"/>
        <v>20</v>
      </c>
      <c r="FK1551" s="116" t="str">
        <f t="shared" si="677"/>
        <v>燕青专属武器-魂珠-3 5级</v>
      </c>
      <c r="FL1551" s="116">
        <f t="shared" si="678"/>
        <v>3</v>
      </c>
      <c r="FM1551" s="116">
        <f t="shared" si="679"/>
        <v>5</v>
      </c>
      <c r="FN1551" s="116" t="str">
        <f t="shared" si="693"/>
        <v>金币</v>
      </c>
      <c r="FO1551" s="116">
        <f t="shared" si="694"/>
        <v>7000</v>
      </c>
      <c r="FP1551" s="116" t="str">
        <f t="shared" si="695"/>
        <v>专属强化石1</v>
      </c>
      <c r="FQ1551" s="116">
        <f t="shared" si="696"/>
        <v>8</v>
      </c>
      <c r="FR1551" s="116" t="str">
        <f t="shared" si="697"/>
        <v>专属强化石2</v>
      </c>
      <c r="FS1551" s="116">
        <f t="shared" si="698"/>
        <v>4</v>
      </c>
      <c r="FT1551" s="116">
        <f t="shared" si="680"/>
        <v>0.06</v>
      </c>
      <c r="FU1551" s="116">
        <f t="shared" si="681"/>
        <v>1</v>
      </c>
      <c r="FV1551" s="116">
        <f t="shared" si="682"/>
        <v>26</v>
      </c>
      <c r="FW1551" s="116">
        <f t="shared" si="683"/>
        <v>0</v>
      </c>
      <c r="FX1551" s="116">
        <f t="shared" si="684"/>
        <v>1</v>
      </c>
      <c r="FY1551" s="116">
        <f t="shared" si="685"/>
        <v>6</v>
      </c>
      <c r="FZ1551" s="116">
        <f t="shared" si="686"/>
        <v>2.9000000000000001E-2</v>
      </c>
      <c r="GA1551" s="116">
        <f t="shared" si="687"/>
        <v>1</v>
      </c>
      <c r="GB1551" s="116">
        <f t="shared" si="688"/>
        <v>12</v>
      </c>
      <c r="GC1551" s="116">
        <f t="shared" si="689"/>
        <v>0.1158</v>
      </c>
      <c r="GD1551" s="116">
        <f t="shared" si="690"/>
        <v>1</v>
      </c>
      <c r="GE1551" s="116">
        <f t="shared" si="691"/>
        <v>26</v>
      </c>
    </row>
    <row r="1552" spans="164:187" ht="16.5" x14ac:dyDescent="0.2">
      <c r="FH1552" s="116">
        <v>1547</v>
      </c>
      <c r="FI1552" s="116">
        <f t="shared" si="676"/>
        <v>24</v>
      </c>
      <c r="FJ1552" s="116">
        <f t="shared" si="692"/>
        <v>20</v>
      </c>
      <c r="FK1552" s="116" t="str">
        <f t="shared" si="677"/>
        <v>燕青专属武器-魂珠-3 6级</v>
      </c>
      <c r="FL1552" s="116">
        <f t="shared" si="678"/>
        <v>3</v>
      </c>
      <c r="FM1552" s="116">
        <f t="shared" si="679"/>
        <v>6</v>
      </c>
      <c r="FN1552" s="116" t="str">
        <f t="shared" si="693"/>
        <v>金币</v>
      </c>
      <c r="FO1552" s="116">
        <f t="shared" si="694"/>
        <v>8000</v>
      </c>
      <c r="FP1552" s="116" t="str">
        <f t="shared" si="695"/>
        <v>专属强化石1</v>
      </c>
      <c r="FQ1552" s="116">
        <f t="shared" si="696"/>
        <v>10</v>
      </c>
      <c r="FR1552" s="116" t="str">
        <f t="shared" si="697"/>
        <v>专属强化石2</v>
      </c>
      <c r="FS1552" s="116">
        <f t="shared" si="698"/>
        <v>5</v>
      </c>
      <c r="FT1552" s="116">
        <f t="shared" si="680"/>
        <v>0.04</v>
      </c>
      <c r="FU1552" s="116">
        <f t="shared" si="681"/>
        <v>1</v>
      </c>
      <c r="FV1552" s="116">
        <f t="shared" si="682"/>
        <v>34</v>
      </c>
      <c r="FW1552" s="116">
        <f t="shared" si="683"/>
        <v>0</v>
      </c>
      <c r="FX1552" s="116">
        <f t="shared" si="684"/>
        <v>1</v>
      </c>
      <c r="FY1552" s="116">
        <f t="shared" si="685"/>
        <v>8</v>
      </c>
      <c r="FZ1552" s="116">
        <f t="shared" si="686"/>
        <v>2.23E-2</v>
      </c>
      <c r="GA1552" s="116">
        <f t="shared" si="687"/>
        <v>1</v>
      </c>
      <c r="GB1552" s="116">
        <f t="shared" si="688"/>
        <v>16</v>
      </c>
      <c r="GC1552" s="116">
        <f t="shared" si="689"/>
        <v>8.9099999999999999E-2</v>
      </c>
      <c r="GD1552" s="116">
        <f t="shared" si="690"/>
        <v>1</v>
      </c>
      <c r="GE1552" s="116">
        <f t="shared" si="691"/>
        <v>34</v>
      </c>
    </row>
    <row r="1553" spans="164:187" ht="16.5" x14ac:dyDescent="0.2">
      <c r="FH1553" s="116">
        <v>1548</v>
      </c>
      <c r="FI1553" s="116">
        <f t="shared" si="676"/>
        <v>25</v>
      </c>
      <c r="FJ1553" s="116">
        <f t="shared" si="692"/>
        <v>20</v>
      </c>
      <c r="FK1553" s="116" t="str">
        <f t="shared" si="677"/>
        <v>燕青专属武器-魂珠-3 7级</v>
      </c>
      <c r="FL1553" s="116">
        <f t="shared" si="678"/>
        <v>3</v>
      </c>
      <c r="FM1553" s="116">
        <f t="shared" si="679"/>
        <v>7</v>
      </c>
      <c r="FN1553" s="116" t="str">
        <f t="shared" si="693"/>
        <v>金币</v>
      </c>
      <c r="FO1553" s="116">
        <f t="shared" si="694"/>
        <v>9000</v>
      </c>
      <c r="FP1553" s="116" t="str">
        <f t="shared" si="695"/>
        <v>专属强化石1</v>
      </c>
      <c r="FQ1553" s="116">
        <f t="shared" si="696"/>
        <v>12</v>
      </c>
      <c r="FR1553" s="116" t="str">
        <f t="shared" si="697"/>
        <v>专属强化石2</v>
      </c>
      <c r="FS1553" s="116">
        <f t="shared" si="698"/>
        <v>6</v>
      </c>
      <c r="FT1553" s="116">
        <f t="shared" si="680"/>
        <v>0.03</v>
      </c>
      <c r="FU1553" s="116">
        <f t="shared" si="681"/>
        <v>1</v>
      </c>
      <c r="FV1553" s="116">
        <f t="shared" si="682"/>
        <v>45</v>
      </c>
      <c r="FW1553" s="116">
        <f t="shared" si="683"/>
        <v>0</v>
      </c>
      <c r="FX1553" s="116">
        <f t="shared" si="684"/>
        <v>1</v>
      </c>
      <c r="FY1553" s="116">
        <f t="shared" si="685"/>
        <v>11</v>
      </c>
      <c r="FZ1553" s="116">
        <f t="shared" si="686"/>
        <v>1.6500000000000001E-2</v>
      </c>
      <c r="GA1553" s="116">
        <f t="shared" si="687"/>
        <v>1</v>
      </c>
      <c r="GB1553" s="116">
        <f t="shared" si="688"/>
        <v>21</v>
      </c>
      <c r="GC1553" s="116">
        <f t="shared" si="689"/>
        <v>6.6199999999999995E-2</v>
      </c>
      <c r="GD1553" s="116">
        <f t="shared" si="690"/>
        <v>1</v>
      </c>
      <c r="GE1553" s="116">
        <f t="shared" si="691"/>
        <v>45</v>
      </c>
    </row>
    <row r="1554" spans="164:187" ht="16.5" x14ac:dyDescent="0.2">
      <c r="FH1554" s="116">
        <v>1549</v>
      </c>
      <c r="FI1554" s="116">
        <f t="shared" si="676"/>
        <v>26</v>
      </c>
      <c r="FJ1554" s="116">
        <f t="shared" si="692"/>
        <v>20</v>
      </c>
      <c r="FK1554" s="116" t="str">
        <f t="shared" si="677"/>
        <v>燕青专属武器-魂珠-3 8级</v>
      </c>
      <c r="FL1554" s="116">
        <f t="shared" si="678"/>
        <v>3</v>
      </c>
      <c r="FM1554" s="116">
        <f t="shared" si="679"/>
        <v>8</v>
      </c>
      <c r="FN1554" s="116" t="str">
        <f t="shared" si="693"/>
        <v>金币</v>
      </c>
      <c r="FO1554" s="116">
        <f t="shared" si="694"/>
        <v>10000</v>
      </c>
      <c r="FP1554" s="116" t="str">
        <f t="shared" si="695"/>
        <v>专属强化石1</v>
      </c>
      <c r="FQ1554" s="116">
        <f t="shared" si="696"/>
        <v>16</v>
      </c>
      <c r="FR1554" s="116" t="str">
        <f t="shared" si="697"/>
        <v>专属强化石2</v>
      </c>
      <c r="FS1554" s="116">
        <f t="shared" si="698"/>
        <v>8</v>
      </c>
      <c r="FT1554" s="116">
        <f t="shared" si="680"/>
        <v>0.03</v>
      </c>
      <c r="FU1554" s="116">
        <f t="shared" si="681"/>
        <v>1</v>
      </c>
      <c r="FV1554" s="116">
        <f t="shared" si="682"/>
        <v>55</v>
      </c>
      <c r="FW1554" s="116">
        <f t="shared" si="683"/>
        <v>0</v>
      </c>
      <c r="FX1554" s="116">
        <f t="shared" si="684"/>
        <v>1</v>
      </c>
      <c r="FY1554" s="116">
        <f t="shared" si="685"/>
        <v>13</v>
      </c>
      <c r="FZ1554" s="116">
        <f t="shared" si="686"/>
        <v>1.3599999999999999E-2</v>
      </c>
      <c r="GA1554" s="116">
        <f t="shared" si="687"/>
        <v>1</v>
      </c>
      <c r="GB1554" s="116">
        <f t="shared" si="688"/>
        <v>26</v>
      </c>
      <c r="GC1554" s="116">
        <f t="shared" si="689"/>
        <v>5.45E-2</v>
      </c>
      <c r="GD1554" s="116">
        <f t="shared" si="690"/>
        <v>1</v>
      </c>
      <c r="GE1554" s="116">
        <f t="shared" si="691"/>
        <v>55</v>
      </c>
    </row>
    <row r="1555" spans="164:187" ht="16.5" x14ac:dyDescent="0.2">
      <c r="FH1555" s="116">
        <v>1550</v>
      </c>
      <c r="FI1555" s="116">
        <f t="shared" si="676"/>
        <v>27</v>
      </c>
      <c r="FJ1555" s="116">
        <f t="shared" si="692"/>
        <v>20</v>
      </c>
      <c r="FK1555" s="116" t="str">
        <f t="shared" si="677"/>
        <v>燕青专属武器-魂珠-3 9级</v>
      </c>
      <c r="FL1555" s="116">
        <f t="shared" si="678"/>
        <v>3</v>
      </c>
      <c r="FM1555" s="116">
        <f t="shared" si="679"/>
        <v>9</v>
      </c>
      <c r="FN1555" s="116" t="str">
        <f t="shared" si="693"/>
        <v>金币</v>
      </c>
      <c r="FO1555" s="116">
        <f t="shared" si="694"/>
        <v>11000</v>
      </c>
      <c r="FP1555" s="116" t="str">
        <f t="shared" si="695"/>
        <v>专属强化石1</v>
      </c>
      <c r="FQ1555" s="116">
        <f t="shared" si="696"/>
        <v>20</v>
      </c>
      <c r="FR1555" s="116" t="str">
        <f t="shared" si="697"/>
        <v>专属强化石2</v>
      </c>
      <c r="FS1555" s="116">
        <f t="shared" si="698"/>
        <v>10</v>
      </c>
      <c r="FT1555" s="116">
        <f t="shared" si="680"/>
        <v>0.02</v>
      </c>
      <c r="FU1555" s="116">
        <f t="shared" si="681"/>
        <v>1</v>
      </c>
      <c r="FV1555" s="116">
        <f t="shared" si="682"/>
        <v>71</v>
      </c>
      <c r="FW1555" s="116">
        <f t="shared" si="683"/>
        <v>0</v>
      </c>
      <c r="FX1555" s="116">
        <f t="shared" si="684"/>
        <v>1</v>
      </c>
      <c r="FY1555" s="116">
        <f t="shared" si="685"/>
        <v>17</v>
      </c>
      <c r="FZ1555" s="116">
        <f t="shared" si="686"/>
        <v>1.0500000000000001E-2</v>
      </c>
      <c r="GA1555" s="116">
        <f t="shared" si="687"/>
        <v>1</v>
      </c>
      <c r="GB1555" s="116">
        <f t="shared" si="688"/>
        <v>33</v>
      </c>
      <c r="GC1555" s="116">
        <f t="shared" si="689"/>
        <v>4.2099999999999999E-2</v>
      </c>
      <c r="GD1555" s="116">
        <f t="shared" si="690"/>
        <v>1</v>
      </c>
      <c r="GE1555" s="116">
        <f t="shared" si="691"/>
        <v>71</v>
      </c>
    </row>
    <row r="1556" spans="164:187" ht="16.5" x14ac:dyDescent="0.2">
      <c r="FH1556" s="116">
        <v>1551</v>
      </c>
      <c r="FI1556" s="116">
        <f t="shared" si="676"/>
        <v>0</v>
      </c>
      <c r="FJ1556" s="116">
        <f t="shared" si="692"/>
        <v>20</v>
      </c>
      <c r="FK1556" s="116" t="str">
        <f t="shared" si="677"/>
        <v>燕青专属武器-魂珠-4 0级</v>
      </c>
      <c r="FL1556" s="116">
        <f t="shared" si="678"/>
        <v>4</v>
      </c>
      <c r="FM1556" s="116">
        <f t="shared" si="679"/>
        <v>0</v>
      </c>
      <c r="FN1556" s="116" t="str">
        <f t="shared" si="693"/>
        <v/>
      </c>
      <c r="FO1556" s="116" t="str">
        <f t="shared" si="694"/>
        <v/>
      </c>
      <c r="FP1556" s="116" t="str">
        <f t="shared" si="695"/>
        <v/>
      </c>
      <c r="FQ1556" s="116" t="str">
        <f t="shared" si="696"/>
        <v/>
      </c>
      <c r="FR1556" s="116" t="str">
        <f t="shared" si="697"/>
        <v/>
      </c>
      <c r="FS1556" s="116" t="str">
        <f t="shared" si="698"/>
        <v/>
      </c>
      <c r="FT1556" s="116" t="str">
        <f t="shared" si="680"/>
        <v/>
      </c>
      <c r="FU1556" s="116" t="str">
        <f t="shared" si="681"/>
        <v/>
      </c>
      <c r="FV1556" s="116" t="str">
        <f t="shared" si="682"/>
        <v/>
      </c>
      <c r="FW1556" s="116" t="str">
        <f t="shared" si="683"/>
        <v/>
      </c>
      <c r="FX1556" s="116" t="str">
        <f t="shared" si="684"/>
        <v/>
      </c>
      <c r="FY1556" s="116" t="str">
        <f t="shared" si="685"/>
        <v/>
      </c>
      <c r="FZ1556" s="116" t="str">
        <f t="shared" si="686"/>
        <v/>
      </c>
      <c r="GA1556" s="116" t="str">
        <f t="shared" si="687"/>
        <v/>
      </c>
      <c r="GB1556" s="116" t="str">
        <f t="shared" si="688"/>
        <v/>
      </c>
      <c r="GC1556" s="116" t="str">
        <f t="shared" si="689"/>
        <v/>
      </c>
      <c r="GD1556" s="116" t="str">
        <f t="shared" si="690"/>
        <v/>
      </c>
      <c r="GE1556" s="116" t="str">
        <f t="shared" si="691"/>
        <v/>
      </c>
    </row>
    <row r="1557" spans="164:187" ht="16.5" x14ac:dyDescent="0.2">
      <c r="FH1557" s="116">
        <v>1552</v>
      </c>
      <c r="FI1557" s="116">
        <f t="shared" si="676"/>
        <v>28</v>
      </c>
      <c r="FJ1557" s="116">
        <f t="shared" si="692"/>
        <v>20</v>
      </c>
      <c r="FK1557" s="116" t="str">
        <f t="shared" si="677"/>
        <v>燕青专属武器-魂珠-4 1级</v>
      </c>
      <c r="FL1557" s="116">
        <f t="shared" si="678"/>
        <v>4</v>
      </c>
      <c r="FM1557" s="116">
        <f t="shared" si="679"/>
        <v>1</v>
      </c>
      <c r="FN1557" s="116" t="str">
        <f t="shared" si="693"/>
        <v>金币</v>
      </c>
      <c r="FO1557" s="116">
        <f t="shared" si="694"/>
        <v>4000</v>
      </c>
      <c r="FP1557" s="116" t="str">
        <f t="shared" si="695"/>
        <v>专属强化石2</v>
      </c>
      <c r="FQ1557" s="116">
        <f t="shared" si="696"/>
        <v>3</v>
      </c>
      <c r="FR1557" s="116" t="str">
        <f t="shared" si="697"/>
        <v>专属强化石3</v>
      </c>
      <c r="FS1557" s="116">
        <f t="shared" si="698"/>
        <v>1</v>
      </c>
      <c r="FT1557" s="116">
        <f t="shared" si="680"/>
        <v>0.19</v>
      </c>
      <c r="FU1557" s="116">
        <f t="shared" si="681"/>
        <v>1</v>
      </c>
      <c r="FV1557" s="116">
        <f t="shared" si="682"/>
        <v>8</v>
      </c>
      <c r="FW1557" s="116">
        <f t="shared" si="683"/>
        <v>0</v>
      </c>
      <c r="FX1557" s="116">
        <f t="shared" si="684"/>
        <v>1</v>
      </c>
      <c r="FY1557" s="116">
        <f t="shared" si="685"/>
        <v>2</v>
      </c>
      <c r="FZ1557" s="116">
        <f t="shared" si="686"/>
        <v>9.2600000000000002E-2</v>
      </c>
      <c r="GA1557" s="116">
        <f t="shared" si="687"/>
        <v>1</v>
      </c>
      <c r="GB1557" s="116">
        <f t="shared" si="688"/>
        <v>4</v>
      </c>
      <c r="GC1557" s="116">
        <f t="shared" si="689"/>
        <v>0.37019999999999997</v>
      </c>
      <c r="GD1557" s="116">
        <f t="shared" si="690"/>
        <v>1</v>
      </c>
      <c r="GE1557" s="116">
        <f t="shared" si="691"/>
        <v>8</v>
      </c>
    </row>
    <row r="1558" spans="164:187" ht="16.5" x14ac:dyDescent="0.2">
      <c r="FH1558" s="116">
        <v>1553</v>
      </c>
      <c r="FI1558" s="116">
        <f t="shared" ref="FI1558:FI1621" si="699">IF(FM1558&gt;0,(FL1558-1)*9+FM1558,0)</f>
        <v>29</v>
      </c>
      <c r="FJ1558" s="116">
        <f t="shared" si="692"/>
        <v>20</v>
      </c>
      <c r="FK1558" s="116" t="str">
        <f t="shared" ref="FK1558:FK1621" si="700">INDEX($FC$6:$FC$26,FJ1558)&amp;"专属武器-魂珠-"&amp;FL1558&amp;" "&amp;FM1558&amp;"级"</f>
        <v>燕青专属武器-魂珠-4 2级</v>
      </c>
      <c r="FL1558" s="116">
        <f t="shared" ref="FL1558:FL1621" si="701">INT((FH1558-(FJ1558-1)*80-1)/10)+1</f>
        <v>4</v>
      </c>
      <c r="FM1558" s="116">
        <f t="shared" ref="FM1558:FM1621" si="702">FH1558-(FJ1558-1)*80-(FL1558-1)*10-1</f>
        <v>2</v>
      </c>
      <c r="FN1558" s="116" t="str">
        <f t="shared" si="693"/>
        <v>金币</v>
      </c>
      <c r="FO1558" s="116">
        <f t="shared" si="694"/>
        <v>5000</v>
      </c>
      <c r="FP1558" s="116" t="str">
        <f t="shared" si="695"/>
        <v>专属强化石2</v>
      </c>
      <c r="FQ1558" s="116">
        <f t="shared" si="696"/>
        <v>3</v>
      </c>
      <c r="FR1558" s="116" t="str">
        <f t="shared" si="697"/>
        <v>专属强化石3</v>
      </c>
      <c r="FS1558" s="116">
        <f t="shared" si="698"/>
        <v>1</v>
      </c>
      <c r="FT1558" s="116">
        <f t="shared" ref="FT1558:FT1621" si="703">IF($FM1558&gt;0,INDEX(EJ$6:EJ$77,$FI1558),"")</f>
        <v>0.09</v>
      </c>
      <c r="FU1558" s="116">
        <f t="shared" ref="FU1558:FU1621" si="704">IF($FM1558&gt;0,INDEX(EK$6:EK$77,$FI1558),"")</f>
        <v>1</v>
      </c>
      <c r="FV1558" s="116">
        <f t="shared" ref="FV1558:FV1621" si="705">IF($FM1558&gt;0,INDEX(EL$6:EL$77,$FI1558),"")</f>
        <v>16</v>
      </c>
      <c r="FW1558" s="116">
        <f t="shared" ref="FW1558:FW1621" si="706">IF($FM1558&gt;0,INDEX(EP$6:EP$77,$FI1558),"")</f>
        <v>0</v>
      </c>
      <c r="FX1558" s="116">
        <f t="shared" ref="FX1558:FX1621" si="707">IF($FM1558&gt;0,INDEX(EQ$6:EQ$77,$FI1558),"")</f>
        <v>1</v>
      </c>
      <c r="FY1558" s="116">
        <f t="shared" ref="FY1558:FY1621" si="708">IF($FM1558&gt;0,INDEX(ER$6:ER$77,$FI1558),"")</f>
        <v>4</v>
      </c>
      <c r="FZ1558" s="116">
        <f t="shared" ref="FZ1558:FZ1621" si="709">IF($FM1558&gt;0,INDEX(ES$6:ES$77,$FI1558),"")</f>
        <v>4.6300000000000001E-2</v>
      </c>
      <c r="GA1558" s="116">
        <f t="shared" ref="GA1558:GA1621" si="710">IF($FM1558&gt;0,INDEX(ET$6:ET$77,$FI1558),"")</f>
        <v>1</v>
      </c>
      <c r="GB1558" s="116">
        <f t="shared" ref="GB1558:GB1621" si="711">IF($FM1558&gt;0,INDEX(EU$6:EU$77,$FI1558),"")</f>
        <v>8</v>
      </c>
      <c r="GC1558" s="116">
        <f t="shared" ref="GC1558:GC1621" si="712">IF($FM1558&gt;0,INDEX(EV$6:EV$77,$FI1558),"")</f>
        <v>0.18509999999999999</v>
      </c>
      <c r="GD1558" s="116">
        <f t="shared" ref="GD1558:GD1621" si="713">IF($FM1558&gt;0,INDEX(EW$6:EW$77,$FI1558),"")</f>
        <v>1</v>
      </c>
      <c r="GE1558" s="116">
        <f t="shared" ref="GE1558:GE1621" si="714">IF($FM1558&gt;0,INDEX(EX$6:EX$77,$FI1558),"")</f>
        <v>16</v>
      </c>
    </row>
    <row r="1559" spans="164:187" ht="16.5" x14ac:dyDescent="0.2">
      <c r="FH1559" s="116">
        <v>1554</v>
      </c>
      <c r="FI1559" s="116">
        <f t="shared" si="699"/>
        <v>30</v>
      </c>
      <c r="FJ1559" s="116">
        <f t="shared" si="692"/>
        <v>20</v>
      </c>
      <c r="FK1559" s="116" t="str">
        <f t="shared" si="700"/>
        <v>燕青专属武器-魂珠-4 3级</v>
      </c>
      <c r="FL1559" s="116">
        <f t="shared" si="701"/>
        <v>4</v>
      </c>
      <c r="FM1559" s="116">
        <f t="shared" si="702"/>
        <v>3</v>
      </c>
      <c r="FN1559" s="116" t="str">
        <f t="shared" si="693"/>
        <v>金币</v>
      </c>
      <c r="FO1559" s="116">
        <f t="shared" si="694"/>
        <v>6000</v>
      </c>
      <c r="FP1559" s="116" t="str">
        <f t="shared" si="695"/>
        <v>专属强化石2</v>
      </c>
      <c r="FQ1559" s="116">
        <f t="shared" si="696"/>
        <v>3</v>
      </c>
      <c r="FR1559" s="116" t="str">
        <f t="shared" si="697"/>
        <v>专属强化石3</v>
      </c>
      <c r="FS1559" s="116">
        <f t="shared" si="698"/>
        <v>1</v>
      </c>
      <c r="FT1559" s="116">
        <f t="shared" si="703"/>
        <v>0.06</v>
      </c>
      <c r="FU1559" s="116">
        <f t="shared" si="704"/>
        <v>1</v>
      </c>
      <c r="FV1559" s="116">
        <f t="shared" si="705"/>
        <v>24</v>
      </c>
      <c r="FW1559" s="116">
        <f t="shared" si="706"/>
        <v>0</v>
      </c>
      <c r="FX1559" s="116">
        <f t="shared" si="707"/>
        <v>1</v>
      </c>
      <c r="FY1559" s="116">
        <f t="shared" si="708"/>
        <v>6</v>
      </c>
      <c r="FZ1559" s="116">
        <f t="shared" si="709"/>
        <v>3.09E-2</v>
      </c>
      <c r="GA1559" s="116">
        <f t="shared" si="710"/>
        <v>1</v>
      </c>
      <c r="GB1559" s="116">
        <f t="shared" si="711"/>
        <v>11</v>
      </c>
      <c r="GC1559" s="116">
        <f t="shared" si="712"/>
        <v>0.1234</v>
      </c>
      <c r="GD1559" s="116">
        <f t="shared" si="713"/>
        <v>1</v>
      </c>
      <c r="GE1559" s="116">
        <f t="shared" si="714"/>
        <v>24</v>
      </c>
    </row>
    <row r="1560" spans="164:187" ht="16.5" x14ac:dyDescent="0.2">
      <c r="FH1560" s="116">
        <v>1555</v>
      </c>
      <c r="FI1560" s="116">
        <f t="shared" si="699"/>
        <v>31</v>
      </c>
      <c r="FJ1560" s="116">
        <f t="shared" si="692"/>
        <v>20</v>
      </c>
      <c r="FK1560" s="116" t="str">
        <f t="shared" si="700"/>
        <v>燕青专属武器-魂珠-4 4级</v>
      </c>
      <c r="FL1560" s="116">
        <f t="shared" si="701"/>
        <v>4</v>
      </c>
      <c r="FM1560" s="116">
        <f t="shared" si="702"/>
        <v>4</v>
      </c>
      <c r="FN1560" s="116" t="str">
        <f t="shared" si="693"/>
        <v>金币</v>
      </c>
      <c r="FO1560" s="116">
        <f t="shared" si="694"/>
        <v>7000</v>
      </c>
      <c r="FP1560" s="116" t="str">
        <f t="shared" si="695"/>
        <v>专属强化石2</v>
      </c>
      <c r="FQ1560" s="116">
        <f t="shared" si="696"/>
        <v>6</v>
      </c>
      <c r="FR1560" s="116" t="str">
        <f t="shared" si="697"/>
        <v>专属强化石3</v>
      </c>
      <c r="FS1560" s="116">
        <f t="shared" si="698"/>
        <v>2</v>
      </c>
      <c r="FT1560" s="116">
        <f t="shared" si="703"/>
        <v>7.0000000000000007E-2</v>
      </c>
      <c r="FU1560" s="116">
        <f t="shared" si="704"/>
        <v>1</v>
      </c>
      <c r="FV1560" s="116">
        <f t="shared" si="705"/>
        <v>20</v>
      </c>
      <c r="FW1560" s="116">
        <f t="shared" si="706"/>
        <v>0</v>
      </c>
      <c r="FX1560" s="116">
        <f t="shared" si="707"/>
        <v>1</v>
      </c>
      <c r="FY1560" s="116">
        <f t="shared" si="708"/>
        <v>5</v>
      </c>
      <c r="FZ1560" s="116">
        <f t="shared" si="709"/>
        <v>3.6999999999999998E-2</v>
      </c>
      <c r="GA1560" s="116">
        <f t="shared" si="710"/>
        <v>1</v>
      </c>
      <c r="GB1560" s="116">
        <f t="shared" si="711"/>
        <v>9</v>
      </c>
      <c r="GC1560" s="116">
        <f t="shared" si="712"/>
        <v>0.14810000000000001</v>
      </c>
      <c r="GD1560" s="116">
        <f t="shared" si="713"/>
        <v>1</v>
      </c>
      <c r="GE1560" s="116">
        <f t="shared" si="714"/>
        <v>20</v>
      </c>
    </row>
    <row r="1561" spans="164:187" ht="16.5" x14ac:dyDescent="0.2">
      <c r="FH1561" s="116">
        <v>1556</v>
      </c>
      <c r="FI1561" s="116">
        <f t="shared" si="699"/>
        <v>32</v>
      </c>
      <c r="FJ1561" s="116">
        <f t="shared" si="692"/>
        <v>20</v>
      </c>
      <c r="FK1561" s="116" t="str">
        <f t="shared" si="700"/>
        <v>燕青专属武器-魂珠-4 5级</v>
      </c>
      <c r="FL1561" s="116">
        <f t="shared" si="701"/>
        <v>4</v>
      </c>
      <c r="FM1561" s="116">
        <f t="shared" si="702"/>
        <v>5</v>
      </c>
      <c r="FN1561" s="116" t="str">
        <f t="shared" si="693"/>
        <v>金币</v>
      </c>
      <c r="FO1561" s="116">
        <f t="shared" si="694"/>
        <v>8000</v>
      </c>
      <c r="FP1561" s="116" t="str">
        <f t="shared" si="695"/>
        <v>专属强化石2</v>
      </c>
      <c r="FQ1561" s="116">
        <f t="shared" si="696"/>
        <v>6</v>
      </c>
      <c r="FR1561" s="116" t="str">
        <f t="shared" si="697"/>
        <v>专属强化石3</v>
      </c>
      <c r="FS1561" s="116">
        <f t="shared" si="698"/>
        <v>2</v>
      </c>
      <c r="FT1561" s="116">
        <f t="shared" si="703"/>
        <v>0.05</v>
      </c>
      <c r="FU1561" s="116">
        <f t="shared" si="704"/>
        <v>1</v>
      </c>
      <c r="FV1561" s="116">
        <f t="shared" si="705"/>
        <v>32</v>
      </c>
      <c r="FW1561" s="116">
        <f t="shared" si="706"/>
        <v>0</v>
      </c>
      <c r="FX1561" s="116">
        <f t="shared" si="707"/>
        <v>1</v>
      </c>
      <c r="FY1561" s="116">
        <f t="shared" si="708"/>
        <v>8</v>
      </c>
      <c r="FZ1561" s="116">
        <f t="shared" si="709"/>
        <v>2.3099999999999999E-2</v>
      </c>
      <c r="GA1561" s="116">
        <f t="shared" si="710"/>
        <v>1</v>
      </c>
      <c r="GB1561" s="116">
        <f t="shared" si="711"/>
        <v>15</v>
      </c>
      <c r="GC1561" s="116">
        <f t="shared" si="712"/>
        <v>9.2600000000000002E-2</v>
      </c>
      <c r="GD1561" s="116">
        <f t="shared" si="713"/>
        <v>1</v>
      </c>
      <c r="GE1561" s="116">
        <f t="shared" si="714"/>
        <v>32</v>
      </c>
    </row>
    <row r="1562" spans="164:187" ht="16.5" x14ac:dyDescent="0.2">
      <c r="FH1562" s="116">
        <v>1557</v>
      </c>
      <c r="FI1562" s="116">
        <f t="shared" si="699"/>
        <v>33</v>
      </c>
      <c r="FJ1562" s="116">
        <f t="shared" si="692"/>
        <v>20</v>
      </c>
      <c r="FK1562" s="116" t="str">
        <f t="shared" si="700"/>
        <v>燕青专属武器-魂珠-4 6级</v>
      </c>
      <c r="FL1562" s="116">
        <f t="shared" si="701"/>
        <v>4</v>
      </c>
      <c r="FM1562" s="116">
        <f t="shared" si="702"/>
        <v>6</v>
      </c>
      <c r="FN1562" s="116" t="str">
        <f t="shared" si="693"/>
        <v>金币</v>
      </c>
      <c r="FO1562" s="116">
        <f t="shared" si="694"/>
        <v>9000</v>
      </c>
      <c r="FP1562" s="116" t="str">
        <f t="shared" si="695"/>
        <v>专属强化石2</v>
      </c>
      <c r="FQ1562" s="116">
        <f t="shared" si="696"/>
        <v>6</v>
      </c>
      <c r="FR1562" s="116" t="str">
        <f t="shared" si="697"/>
        <v>专属强化石3</v>
      </c>
      <c r="FS1562" s="116">
        <f t="shared" si="698"/>
        <v>2</v>
      </c>
      <c r="FT1562" s="116">
        <f t="shared" si="703"/>
        <v>0.03</v>
      </c>
      <c r="FU1562" s="116">
        <f t="shared" si="704"/>
        <v>1</v>
      </c>
      <c r="FV1562" s="116">
        <f t="shared" si="705"/>
        <v>53</v>
      </c>
      <c r="FW1562" s="116">
        <f t="shared" si="706"/>
        <v>0</v>
      </c>
      <c r="FX1562" s="116">
        <f t="shared" si="707"/>
        <v>1</v>
      </c>
      <c r="FY1562" s="116">
        <f t="shared" si="708"/>
        <v>12</v>
      </c>
      <c r="FZ1562" s="116">
        <f t="shared" si="709"/>
        <v>1.4200000000000001E-2</v>
      </c>
      <c r="GA1562" s="116">
        <f t="shared" si="710"/>
        <v>1</v>
      </c>
      <c r="GB1562" s="116">
        <f t="shared" si="711"/>
        <v>25</v>
      </c>
      <c r="GC1562" s="116">
        <f t="shared" si="712"/>
        <v>5.7000000000000002E-2</v>
      </c>
      <c r="GD1562" s="116">
        <f t="shared" si="713"/>
        <v>1</v>
      </c>
      <c r="GE1562" s="116">
        <f t="shared" si="714"/>
        <v>53</v>
      </c>
    </row>
    <row r="1563" spans="164:187" ht="16.5" x14ac:dyDescent="0.2">
      <c r="FH1563" s="116">
        <v>1558</v>
      </c>
      <c r="FI1563" s="116">
        <f t="shared" si="699"/>
        <v>34</v>
      </c>
      <c r="FJ1563" s="116">
        <f t="shared" si="692"/>
        <v>20</v>
      </c>
      <c r="FK1563" s="116" t="str">
        <f t="shared" si="700"/>
        <v>燕青专属武器-魂珠-4 7级</v>
      </c>
      <c r="FL1563" s="116">
        <f t="shared" si="701"/>
        <v>4</v>
      </c>
      <c r="FM1563" s="116">
        <f t="shared" si="702"/>
        <v>7</v>
      </c>
      <c r="FN1563" s="116" t="str">
        <f t="shared" si="693"/>
        <v>金币</v>
      </c>
      <c r="FO1563" s="116">
        <f t="shared" si="694"/>
        <v>10000</v>
      </c>
      <c r="FP1563" s="116" t="str">
        <f t="shared" si="695"/>
        <v>专属强化石2</v>
      </c>
      <c r="FQ1563" s="116">
        <f t="shared" si="696"/>
        <v>10</v>
      </c>
      <c r="FR1563" s="116" t="str">
        <f t="shared" si="697"/>
        <v>专属强化石3</v>
      </c>
      <c r="FS1563" s="116">
        <f t="shared" si="698"/>
        <v>3</v>
      </c>
      <c r="FT1563" s="116">
        <f t="shared" si="703"/>
        <v>0.03</v>
      </c>
      <c r="FU1563" s="116">
        <f t="shared" si="704"/>
        <v>1</v>
      </c>
      <c r="FV1563" s="116">
        <f t="shared" si="705"/>
        <v>57</v>
      </c>
      <c r="FW1563" s="116">
        <f t="shared" si="706"/>
        <v>0</v>
      </c>
      <c r="FX1563" s="116">
        <f t="shared" si="707"/>
        <v>1</v>
      </c>
      <c r="FY1563" s="116">
        <f t="shared" si="708"/>
        <v>13</v>
      </c>
      <c r="FZ1563" s="116">
        <f t="shared" si="709"/>
        <v>1.32E-2</v>
      </c>
      <c r="GA1563" s="116">
        <f t="shared" si="710"/>
        <v>1</v>
      </c>
      <c r="GB1563" s="116">
        <f t="shared" si="711"/>
        <v>26</v>
      </c>
      <c r="GC1563" s="116">
        <f t="shared" si="712"/>
        <v>5.2900000000000003E-2</v>
      </c>
      <c r="GD1563" s="116">
        <f t="shared" si="713"/>
        <v>1</v>
      </c>
      <c r="GE1563" s="116">
        <f t="shared" si="714"/>
        <v>57</v>
      </c>
    </row>
    <row r="1564" spans="164:187" ht="16.5" x14ac:dyDescent="0.2">
      <c r="FH1564" s="116">
        <v>1559</v>
      </c>
      <c r="FI1564" s="116">
        <f t="shared" si="699"/>
        <v>35</v>
      </c>
      <c r="FJ1564" s="116">
        <f t="shared" si="692"/>
        <v>20</v>
      </c>
      <c r="FK1564" s="116" t="str">
        <f t="shared" si="700"/>
        <v>燕青专属武器-魂珠-4 8级</v>
      </c>
      <c r="FL1564" s="116">
        <f t="shared" si="701"/>
        <v>4</v>
      </c>
      <c r="FM1564" s="116">
        <f t="shared" si="702"/>
        <v>8</v>
      </c>
      <c r="FN1564" s="116" t="str">
        <f t="shared" si="693"/>
        <v>金币</v>
      </c>
      <c r="FO1564" s="116">
        <f t="shared" si="694"/>
        <v>11000</v>
      </c>
      <c r="FP1564" s="116" t="str">
        <f t="shared" si="695"/>
        <v>专属强化石2</v>
      </c>
      <c r="FQ1564" s="116">
        <f t="shared" si="696"/>
        <v>13</v>
      </c>
      <c r="FR1564" s="116" t="str">
        <f t="shared" si="697"/>
        <v>专属强化石3</v>
      </c>
      <c r="FS1564" s="116">
        <f t="shared" si="698"/>
        <v>4</v>
      </c>
      <c r="FT1564" s="116">
        <f t="shared" si="703"/>
        <v>0.02</v>
      </c>
      <c r="FU1564" s="116">
        <f t="shared" si="704"/>
        <v>1</v>
      </c>
      <c r="FV1564" s="116">
        <f t="shared" si="705"/>
        <v>69</v>
      </c>
      <c r="FW1564" s="116">
        <f t="shared" si="706"/>
        <v>0</v>
      </c>
      <c r="FX1564" s="116">
        <f t="shared" si="707"/>
        <v>1</v>
      </c>
      <c r="FY1564" s="116">
        <f t="shared" si="708"/>
        <v>16</v>
      </c>
      <c r="FZ1564" s="116">
        <f t="shared" si="709"/>
        <v>1.09E-2</v>
      </c>
      <c r="GA1564" s="116">
        <f t="shared" si="710"/>
        <v>1</v>
      </c>
      <c r="GB1564" s="116">
        <f t="shared" si="711"/>
        <v>32</v>
      </c>
      <c r="GC1564" s="116">
        <f t="shared" si="712"/>
        <v>4.36E-2</v>
      </c>
      <c r="GD1564" s="116">
        <f t="shared" si="713"/>
        <v>1</v>
      </c>
      <c r="GE1564" s="116">
        <f t="shared" si="714"/>
        <v>69</v>
      </c>
    </row>
    <row r="1565" spans="164:187" ht="16.5" x14ac:dyDescent="0.2">
      <c r="FH1565" s="116">
        <v>1560</v>
      </c>
      <c r="FI1565" s="116">
        <f t="shared" si="699"/>
        <v>36</v>
      </c>
      <c r="FJ1565" s="116">
        <f t="shared" si="692"/>
        <v>20</v>
      </c>
      <c r="FK1565" s="116" t="str">
        <f t="shared" si="700"/>
        <v>燕青专属武器-魂珠-4 9级</v>
      </c>
      <c r="FL1565" s="116">
        <f t="shared" si="701"/>
        <v>4</v>
      </c>
      <c r="FM1565" s="116">
        <f t="shared" si="702"/>
        <v>9</v>
      </c>
      <c r="FN1565" s="116" t="str">
        <f t="shared" si="693"/>
        <v>金币</v>
      </c>
      <c r="FO1565" s="116">
        <f t="shared" si="694"/>
        <v>12000</v>
      </c>
      <c r="FP1565" s="116" t="str">
        <f t="shared" si="695"/>
        <v>专属强化石2</v>
      </c>
      <c r="FQ1565" s="116">
        <f t="shared" si="696"/>
        <v>19</v>
      </c>
      <c r="FR1565" s="116" t="str">
        <f t="shared" si="697"/>
        <v>专属强化石3</v>
      </c>
      <c r="FS1565" s="116">
        <f t="shared" si="698"/>
        <v>6</v>
      </c>
      <c r="FT1565" s="116">
        <f t="shared" si="703"/>
        <v>0.02</v>
      </c>
      <c r="FU1565" s="116">
        <f t="shared" si="704"/>
        <v>1</v>
      </c>
      <c r="FV1565" s="116">
        <f t="shared" si="705"/>
        <v>74</v>
      </c>
      <c r="FW1565" s="116">
        <f t="shared" si="706"/>
        <v>0</v>
      </c>
      <c r="FX1565" s="116">
        <f t="shared" si="707"/>
        <v>1</v>
      </c>
      <c r="FY1565" s="116">
        <f t="shared" si="708"/>
        <v>17</v>
      </c>
      <c r="FZ1565" s="116">
        <f t="shared" si="709"/>
        <v>1.01E-2</v>
      </c>
      <c r="GA1565" s="116">
        <f t="shared" si="710"/>
        <v>1</v>
      </c>
      <c r="GB1565" s="116">
        <f t="shared" si="711"/>
        <v>35</v>
      </c>
      <c r="GC1565" s="116">
        <f t="shared" si="712"/>
        <v>4.0399999999999998E-2</v>
      </c>
      <c r="GD1565" s="116">
        <f t="shared" si="713"/>
        <v>1</v>
      </c>
      <c r="GE1565" s="116">
        <f t="shared" si="714"/>
        <v>74</v>
      </c>
    </row>
    <row r="1566" spans="164:187" ht="16.5" x14ac:dyDescent="0.2">
      <c r="FH1566" s="116">
        <v>1561</v>
      </c>
      <c r="FI1566" s="116">
        <f t="shared" si="699"/>
        <v>0</v>
      </c>
      <c r="FJ1566" s="116">
        <f t="shared" si="692"/>
        <v>20</v>
      </c>
      <c r="FK1566" s="116" t="str">
        <f t="shared" si="700"/>
        <v>燕青专属武器-魂珠-5 0级</v>
      </c>
      <c r="FL1566" s="116">
        <f t="shared" si="701"/>
        <v>5</v>
      </c>
      <c r="FM1566" s="116">
        <f t="shared" si="702"/>
        <v>0</v>
      </c>
      <c r="FN1566" s="116" t="str">
        <f t="shared" si="693"/>
        <v/>
      </c>
      <c r="FO1566" s="116" t="str">
        <f t="shared" si="694"/>
        <v/>
      </c>
      <c r="FP1566" s="116" t="str">
        <f t="shared" si="695"/>
        <v/>
      </c>
      <c r="FQ1566" s="116" t="str">
        <f t="shared" si="696"/>
        <v/>
      </c>
      <c r="FR1566" s="116" t="str">
        <f t="shared" si="697"/>
        <v/>
      </c>
      <c r="FS1566" s="116" t="str">
        <f t="shared" si="698"/>
        <v/>
      </c>
      <c r="FT1566" s="116" t="str">
        <f t="shared" si="703"/>
        <v/>
      </c>
      <c r="FU1566" s="116" t="str">
        <f t="shared" si="704"/>
        <v/>
      </c>
      <c r="FV1566" s="116" t="str">
        <f t="shared" si="705"/>
        <v/>
      </c>
      <c r="FW1566" s="116" t="str">
        <f t="shared" si="706"/>
        <v/>
      </c>
      <c r="FX1566" s="116" t="str">
        <f t="shared" si="707"/>
        <v/>
      </c>
      <c r="FY1566" s="116" t="str">
        <f t="shared" si="708"/>
        <v/>
      </c>
      <c r="FZ1566" s="116" t="str">
        <f t="shared" si="709"/>
        <v/>
      </c>
      <c r="GA1566" s="116" t="str">
        <f t="shared" si="710"/>
        <v/>
      </c>
      <c r="GB1566" s="116" t="str">
        <f t="shared" si="711"/>
        <v/>
      </c>
      <c r="GC1566" s="116" t="str">
        <f t="shared" si="712"/>
        <v/>
      </c>
      <c r="GD1566" s="116" t="str">
        <f t="shared" si="713"/>
        <v/>
      </c>
      <c r="GE1566" s="116" t="str">
        <f t="shared" si="714"/>
        <v/>
      </c>
    </row>
    <row r="1567" spans="164:187" ht="16.5" x14ac:dyDescent="0.2">
      <c r="FH1567" s="116">
        <v>1562</v>
      </c>
      <c r="FI1567" s="116">
        <f t="shared" si="699"/>
        <v>37</v>
      </c>
      <c r="FJ1567" s="116">
        <f t="shared" si="692"/>
        <v>20</v>
      </c>
      <c r="FK1567" s="116" t="str">
        <f t="shared" si="700"/>
        <v>燕青专属武器-魂珠-5 1级</v>
      </c>
      <c r="FL1567" s="116">
        <f t="shared" si="701"/>
        <v>5</v>
      </c>
      <c r="FM1567" s="116">
        <f t="shared" si="702"/>
        <v>1</v>
      </c>
      <c r="FN1567" s="116" t="str">
        <f t="shared" si="693"/>
        <v>金币</v>
      </c>
      <c r="FO1567" s="116">
        <f t="shared" si="694"/>
        <v>5000</v>
      </c>
      <c r="FP1567" s="116" t="str">
        <f t="shared" si="695"/>
        <v>专属强化石2</v>
      </c>
      <c r="FQ1567" s="116">
        <f t="shared" si="696"/>
        <v>4</v>
      </c>
      <c r="FR1567" s="116" t="str">
        <f t="shared" si="697"/>
        <v>专属强化石3</v>
      </c>
      <c r="FS1567" s="116">
        <f t="shared" si="698"/>
        <v>2</v>
      </c>
      <c r="FT1567" s="116">
        <f t="shared" si="703"/>
        <v>0.19</v>
      </c>
      <c r="FU1567" s="116">
        <f t="shared" si="704"/>
        <v>1</v>
      </c>
      <c r="FV1567" s="116">
        <f t="shared" si="705"/>
        <v>8</v>
      </c>
      <c r="FW1567" s="116">
        <f t="shared" si="706"/>
        <v>0</v>
      </c>
      <c r="FX1567" s="116">
        <f t="shared" si="707"/>
        <v>1</v>
      </c>
      <c r="FY1567" s="116">
        <f t="shared" si="708"/>
        <v>2</v>
      </c>
      <c r="FZ1567" s="116">
        <f t="shared" si="709"/>
        <v>9.2600000000000002E-2</v>
      </c>
      <c r="GA1567" s="116">
        <f t="shared" si="710"/>
        <v>1</v>
      </c>
      <c r="GB1567" s="116">
        <f t="shared" si="711"/>
        <v>4</v>
      </c>
      <c r="GC1567" s="116">
        <f t="shared" si="712"/>
        <v>0.37019999999999997</v>
      </c>
      <c r="GD1567" s="116">
        <f t="shared" si="713"/>
        <v>1</v>
      </c>
      <c r="GE1567" s="116">
        <f t="shared" si="714"/>
        <v>8</v>
      </c>
    </row>
    <row r="1568" spans="164:187" ht="16.5" x14ac:dyDescent="0.2">
      <c r="FH1568" s="116">
        <v>1563</v>
      </c>
      <c r="FI1568" s="116">
        <f t="shared" si="699"/>
        <v>38</v>
      </c>
      <c r="FJ1568" s="116">
        <f t="shared" si="692"/>
        <v>20</v>
      </c>
      <c r="FK1568" s="116" t="str">
        <f t="shared" si="700"/>
        <v>燕青专属武器-魂珠-5 2级</v>
      </c>
      <c r="FL1568" s="116">
        <f t="shared" si="701"/>
        <v>5</v>
      </c>
      <c r="FM1568" s="116">
        <f t="shared" si="702"/>
        <v>2</v>
      </c>
      <c r="FN1568" s="116" t="str">
        <f t="shared" si="693"/>
        <v>金币</v>
      </c>
      <c r="FO1568" s="116">
        <f t="shared" si="694"/>
        <v>6000</v>
      </c>
      <c r="FP1568" s="116" t="str">
        <f t="shared" si="695"/>
        <v>专属强化石2</v>
      </c>
      <c r="FQ1568" s="116">
        <f t="shared" si="696"/>
        <v>4</v>
      </c>
      <c r="FR1568" s="116" t="str">
        <f t="shared" si="697"/>
        <v>专属强化石3</v>
      </c>
      <c r="FS1568" s="116">
        <f t="shared" si="698"/>
        <v>2</v>
      </c>
      <c r="FT1568" s="116">
        <f t="shared" si="703"/>
        <v>0.09</v>
      </c>
      <c r="FU1568" s="116">
        <f t="shared" si="704"/>
        <v>1</v>
      </c>
      <c r="FV1568" s="116">
        <f t="shared" si="705"/>
        <v>16</v>
      </c>
      <c r="FW1568" s="116">
        <f t="shared" si="706"/>
        <v>0</v>
      </c>
      <c r="FX1568" s="116">
        <f t="shared" si="707"/>
        <v>1</v>
      </c>
      <c r="FY1568" s="116">
        <f t="shared" si="708"/>
        <v>4</v>
      </c>
      <c r="FZ1568" s="116">
        <f t="shared" si="709"/>
        <v>4.6300000000000001E-2</v>
      </c>
      <c r="GA1568" s="116">
        <f t="shared" si="710"/>
        <v>1</v>
      </c>
      <c r="GB1568" s="116">
        <f t="shared" si="711"/>
        <v>8</v>
      </c>
      <c r="GC1568" s="116">
        <f t="shared" si="712"/>
        <v>0.18509999999999999</v>
      </c>
      <c r="GD1568" s="116">
        <f t="shared" si="713"/>
        <v>1</v>
      </c>
      <c r="GE1568" s="116">
        <f t="shared" si="714"/>
        <v>16</v>
      </c>
    </row>
    <row r="1569" spans="164:187" ht="16.5" x14ac:dyDescent="0.2">
      <c r="FH1569" s="116">
        <v>1564</v>
      </c>
      <c r="FI1569" s="116">
        <f t="shared" si="699"/>
        <v>39</v>
      </c>
      <c r="FJ1569" s="116">
        <f t="shared" si="692"/>
        <v>20</v>
      </c>
      <c r="FK1569" s="116" t="str">
        <f t="shared" si="700"/>
        <v>燕青专属武器-魂珠-5 3级</v>
      </c>
      <c r="FL1569" s="116">
        <f t="shared" si="701"/>
        <v>5</v>
      </c>
      <c r="FM1569" s="116">
        <f t="shared" si="702"/>
        <v>3</v>
      </c>
      <c r="FN1569" s="116" t="str">
        <f t="shared" si="693"/>
        <v>金币</v>
      </c>
      <c r="FO1569" s="116">
        <f t="shared" si="694"/>
        <v>7000</v>
      </c>
      <c r="FP1569" s="116" t="str">
        <f t="shared" si="695"/>
        <v>专属强化石2</v>
      </c>
      <c r="FQ1569" s="116">
        <f t="shared" si="696"/>
        <v>4</v>
      </c>
      <c r="FR1569" s="116" t="str">
        <f t="shared" si="697"/>
        <v>专属强化石3</v>
      </c>
      <c r="FS1569" s="116">
        <f t="shared" si="698"/>
        <v>2</v>
      </c>
      <c r="FT1569" s="116">
        <f t="shared" si="703"/>
        <v>0.06</v>
      </c>
      <c r="FU1569" s="116">
        <f t="shared" si="704"/>
        <v>1</v>
      </c>
      <c r="FV1569" s="116">
        <f t="shared" si="705"/>
        <v>24</v>
      </c>
      <c r="FW1569" s="116">
        <f t="shared" si="706"/>
        <v>0</v>
      </c>
      <c r="FX1569" s="116">
        <f t="shared" si="707"/>
        <v>1</v>
      </c>
      <c r="FY1569" s="116">
        <f t="shared" si="708"/>
        <v>6</v>
      </c>
      <c r="FZ1569" s="116">
        <f t="shared" si="709"/>
        <v>3.09E-2</v>
      </c>
      <c r="GA1569" s="116">
        <f t="shared" si="710"/>
        <v>1</v>
      </c>
      <c r="GB1569" s="116">
        <f t="shared" si="711"/>
        <v>11</v>
      </c>
      <c r="GC1569" s="116">
        <f t="shared" si="712"/>
        <v>0.1234</v>
      </c>
      <c r="GD1569" s="116">
        <f t="shared" si="713"/>
        <v>1</v>
      </c>
      <c r="GE1569" s="116">
        <f t="shared" si="714"/>
        <v>24</v>
      </c>
    </row>
    <row r="1570" spans="164:187" ht="16.5" x14ac:dyDescent="0.2">
      <c r="FH1570" s="116">
        <v>1565</v>
      </c>
      <c r="FI1570" s="116">
        <f t="shared" si="699"/>
        <v>40</v>
      </c>
      <c r="FJ1570" s="116">
        <f t="shared" si="692"/>
        <v>20</v>
      </c>
      <c r="FK1570" s="116" t="str">
        <f t="shared" si="700"/>
        <v>燕青专属武器-魂珠-5 4级</v>
      </c>
      <c r="FL1570" s="116">
        <f t="shared" si="701"/>
        <v>5</v>
      </c>
      <c r="FM1570" s="116">
        <f t="shared" si="702"/>
        <v>4</v>
      </c>
      <c r="FN1570" s="116" t="str">
        <f t="shared" si="693"/>
        <v>金币</v>
      </c>
      <c r="FO1570" s="116">
        <f t="shared" si="694"/>
        <v>8000</v>
      </c>
      <c r="FP1570" s="116" t="str">
        <f t="shared" si="695"/>
        <v>专属强化石2</v>
      </c>
      <c r="FQ1570" s="116">
        <f t="shared" si="696"/>
        <v>6</v>
      </c>
      <c r="FR1570" s="116" t="str">
        <f t="shared" si="697"/>
        <v>专属强化石3</v>
      </c>
      <c r="FS1570" s="116">
        <f t="shared" si="698"/>
        <v>3</v>
      </c>
      <c r="FT1570" s="116">
        <f t="shared" si="703"/>
        <v>0.06</v>
      </c>
      <c r="FU1570" s="116">
        <f t="shared" si="704"/>
        <v>1</v>
      </c>
      <c r="FV1570" s="116">
        <f t="shared" si="705"/>
        <v>27</v>
      </c>
      <c r="FW1570" s="116">
        <f t="shared" si="706"/>
        <v>0</v>
      </c>
      <c r="FX1570" s="116">
        <f t="shared" si="707"/>
        <v>1</v>
      </c>
      <c r="FY1570" s="116">
        <f t="shared" si="708"/>
        <v>6</v>
      </c>
      <c r="FZ1570" s="116">
        <f t="shared" si="709"/>
        <v>2.7799999999999998E-2</v>
      </c>
      <c r="GA1570" s="116">
        <f t="shared" si="710"/>
        <v>1</v>
      </c>
      <c r="GB1570" s="116">
        <f t="shared" si="711"/>
        <v>13</v>
      </c>
      <c r="GC1570" s="116">
        <f t="shared" si="712"/>
        <v>0.1111</v>
      </c>
      <c r="GD1570" s="116">
        <f t="shared" si="713"/>
        <v>1</v>
      </c>
      <c r="GE1570" s="116">
        <f t="shared" si="714"/>
        <v>27</v>
      </c>
    </row>
    <row r="1571" spans="164:187" ht="16.5" x14ac:dyDescent="0.2">
      <c r="FH1571" s="116">
        <v>1566</v>
      </c>
      <c r="FI1571" s="116">
        <f t="shared" si="699"/>
        <v>41</v>
      </c>
      <c r="FJ1571" s="116">
        <f t="shared" si="692"/>
        <v>20</v>
      </c>
      <c r="FK1571" s="116" t="str">
        <f t="shared" si="700"/>
        <v>燕青专属武器-魂珠-5 5级</v>
      </c>
      <c r="FL1571" s="116">
        <f t="shared" si="701"/>
        <v>5</v>
      </c>
      <c r="FM1571" s="116">
        <f t="shared" si="702"/>
        <v>5</v>
      </c>
      <c r="FN1571" s="116" t="str">
        <f t="shared" si="693"/>
        <v>金币</v>
      </c>
      <c r="FO1571" s="116">
        <f t="shared" si="694"/>
        <v>9000</v>
      </c>
      <c r="FP1571" s="116" t="str">
        <f t="shared" si="695"/>
        <v>专属强化石2</v>
      </c>
      <c r="FQ1571" s="116">
        <f t="shared" si="696"/>
        <v>6</v>
      </c>
      <c r="FR1571" s="116" t="str">
        <f t="shared" si="697"/>
        <v>专属强化石3</v>
      </c>
      <c r="FS1571" s="116">
        <f t="shared" si="698"/>
        <v>3</v>
      </c>
      <c r="FT1571" s="116">
        <f t="shared" si="703"/>
        <v>0.03</v>
      </c>
      <c r="FU1571" s="116">
        <f t="shared" si="704"/>
        <v>1</v>
      </c>
      <c r="FV1571" s="116">
        <f t="shared" si="705"/>
        <v>43</v>
      </c>
      <c r="FW1571" s="116">
        <f t="shared" si="706"/>
        <v>0</v>
      </c>
      <c r="FX1571" s="116">
        <f t="shared" si="707"/>
        <v>1</v>
      </c>
      <c r="FY1571" s="116">
        <f t="shared" si="708"/>
        <v>10</v>
      </c>
      <c r="FZ1571" s="116">
        <f t="shared" si="709"/>
        <v>1.7399999999999999E-2</v>
      </c>
      <c r="GA1571" s="116">
        <f t="shared" si="710"/>
        <v>1</v>
      </c>
      <c r="GB1571" s="116">
        <f t="shared" si="711"/>
        <v>20</v>
      </c>
      <c r="GC1571" s="116">
        <f t="shared" si="712"/>
        <v>6.9400000000000003E-2</v>
      </c>
      <c r="GD1571" s="116">
        <f t="shared" si="713"/>
        <v>1</v>
      </c>
      <c r="GE1571" s="116">
        <f t="shared" si="714"/>
        <v>43</v>
      </c>
    </row>
    <row r="1572" spans="164:187" ht="16.5" x14ac:dyDescent="0.2">
      <c r="FH1572" s="116">
        <v>1567</v>
      </c>
      <c r="FI1572" s="116">
        <f t="shared" si="699"/>
        <v>42</v>
      </c>
      <c r="FJ1572" s="116">
        <f t="shared" si="692"/>
        <v>20</v>
      </c>
      <c r="FK1572" s="116" t="str">
        <f t="shared" si="700"/>
        <v>燕青专属武器-魂珠-5 6级</v>
      </c>
      <c r="FL1572" s="116">
        <f t="shared" si="701"/>
        <v>5</v>
      </c>
      <c r="FM1572" s="116">
        <f t="shared" si="702"/>
        <v>6</v>
      </c>
      <c r="FN1572" s="116" t="str">
        <f t="shared" si="693"/>
        <v>金币</v>
      </c>
      <c r="FO1572" s="116">
        <f t="shared" si="694"/>
        <v>10000</v>
      </c>
      <c r="FP1572" s="116" t="str">
        <f t="shared" si="695"/>
        <v>专属强化石2</v>
      </c>
      <c r="FQ1572" s="116">
        <f t="shared" si="696"/>
        <v>9</v>
      </c>
      <c r="FR1572" s="116" t="str">
        <f t="shared" si="697"/>
        <v>专属强化石3</v>
      </c>
      <c r="FS1572" s="116">
        <f t="shared" si="698"/>
        <v>5</v>
      </c>
      <c r="FT1572" s="116">
        <f t="shared" si="703"/>
        <v>0.04</v>
      </c>
      <c r="FU1572" s="116">
        <f t="shared" si="704"/>
        <v>1</v>
      </c>
      <c r="FV1572" s="116">
        <f t="shared" si="705"/>
        <v>42</v>
      </c>
      <c r="FW1572" s="116">
        <f t="shared" si="706"/>
        <v>0</v>
      </c>
      <c r="FX1572" s="116">
        <f t="shared" si="707"/>
        <v>1</v>
      </c>
      <c r="FY1572" s="116">
        <f t="shared" si="708"/>
        <v>10</v>
      </c>
      <c r="FZ1572" s="116">
        <f t="shared" si="709"/>
        <v>1.78E-2</v>
      </c>
      <c r="GA1572" s="116">
        <f t="shared" si="710"/>
        <v>1</v>
      </c>
      <c r="GB1572" s="116">
        <f t="shared" si="711"/>
        <v>20</v>
      </c>
      <c r="GC1572" s="116">
        <f t="shared" si="712"/>
        <v>7.1199999999999999E-2</v>
      </c>
      <c r="GD1572" s="116">
        <f t="shared" si="713"/>
        <v>1</v>
      </c>
      <c r="GE1572" s="116">
        <f t="shared" si="714"/>
        <v>42</v>
      </c>
    </row>
    <row r="1573" spans="164:187" ht="16.5" x14ac:dyDescent="0.2">
      <c r="FH1573" s="116">
        <v>1568</v>
      </c>
      <c r="FI1573" s="116">
        <f t="shared" si="699"/>
        <v>43</v>
      </c>
      <c r="FJ1573" s="116">
        <f t="shared" si="692"/>
        <v>20</v>
      </c>
      <c r="FK1573" s="116" t="str">
        <f t="shared" si="700"/>
        <v>燕青专属武器-魂珠-5 7级</v>
      </c>
      <c r="FL1573" s="116">
        <f t="shared" si="701"/>
        <v>5</v>
      </c>
      <c r="FM1573" s="116">
        <f t="shared" si="702"/>
        <v>7</v>
      </c>
      <c r="FN1573" s="116" t="str">
        <f t="shared" si="693"/>
        <v>金币</v>
      </c>
      <c r="FO1573" s="116">
        <f t="shared" si="694"/>
        <v>11000</v>
      </c>
      <c r="FP1573" s="116" t="str">
        <f t="shared" si="695"/>
        <v>专属强化石2</v>
      </c>
      <c r="FQ1573" s="116">
        <f t="shared" si="696"/>
        <v>9</v>
      </c>
      <c r="FR1573" s="116" t="str">
        <f t="shared" si="697"/>
        <v>专属强化石3</v>
      </c>
      <c r="FS1573" s="116">
        <f t="shared" si="698"/>
        <v>5</v>
      </c>
      <c r="FT1573" s="116">
        <f t="shared" si="703"/>
        <v>0.02</v>
      </c>
      <c r="FU1573" s="116">
        <f t="shared" si="704"/>
        <v>1</v>
      </c>
      <c r="FV1573" s="116">
        <f t="shared" si="705"/>
        <v>68</v>
      </c>
      <c r="FW1573" s="116">
        <f t="shared" si="706"/>
        <v>0</v>
      </c>
      <c r="FX1573" s="116">
        <f t="shared" si="707"/>
        <v>1</v>
      </c>
      <c r="FY1573" s="116">
        <f t="shared" si="708"/>
        <v>16</v>
      </c>
      <c r="FZ1573" s="116">
        <f t="shared" si="709"/>
        <v>1.0999999999999999E-2</v>
      </c>
      <c r="GA1573" s="116">
        <f t="shared" si="710"/>
        <v>1</v>
      </c>
      <c r="GB1573" s="116">
        <f t="shared" si="711"/>
        <v>32</v>
      </c>
      <c r="GC1573" s="116">
        <f t="shared" si="712"/>
        <v>4.41E-2</v>
      </c>
      <c r="GD1573" s="116">
        <f t="shared" si="713"/>
        <v>1</v>
      </c>
      <c r="GE1573" s="116">
        <f t="shared" si="714"/>
        <v>68</v>
      </c>
    </row>
    <row r="1574" spans="164:187" ht="16.5" x14ac:dyDescent="0.2">
      <c r="FH1574" s="116">
        <v>1569</v>
      </c>
      <c r="FI1574" s="116">
        <f t="shared" si="699"/>
        <v>44</v>
      </c>
      <c r="FJ1574" s="116">
        <f t="shared" si="692"/>
        <v>20</v>
      </c>
      <c r="FK1574" s="116" t="str">
        <f t="shared" si="700"/>
        <v>燕青专属武器-魂珠-5 8级</v>
      </c>
      <c r="FL1574" s="116">
        <f t="shared" si="701"/>
        <v>5</v>
      </c>
      <c r="FM1574" s="116">
        <f t="shared" si="702"/>
        <v>8</v>
      </c>
      <c r="FN1574" s="116" t="str">
        <f t="shared" si="693"/>
        <v>金币</v>
      </c>
      <c r="FO1574" s="116">
        <f t="shared" si="694"/>
        <v>12000</v>
      </c>
      <c r="FP1574" s="116" t="str">
        <f t="shared" si="695"/>
        <v>专属强化石2</v>
      </c>
      <c r="FQ1574" s="116">
        <f t="shared" si="696"/>
        <v>13</v>
      </c>
      <c r="FR1574" s="116" t="str">
        <f t="shared" si="697"/>
        <v>专属强化石3</v>
      </c>
      <c r="FS1574" s="116">
        <f t="shared" si="698"/>
        <v>7</v>
      </c>
      <c r="FT1574" s="116">
        <f t="shared" si="703"/>
        <v>0.02</v>
      </c>
      <c r="FU1574" s="116">
        <f t="shared" si="704"/>
        <v>1</v>
      </c>
      <c r="FV1574" s="116">
        <f t="shared" si="705"/>
        <v>79</v>
      </c>
      <c r="FW1574" s="116">
        <f t="shared" si="706"/>
        <v>0</v>
      </c>
      <c r="FX1574" s="116">
        <f t="shared" si="707"/>
        <v>1</v>
      </c>
      <c r="FY1574" s="116">
        <f t="shared" si="708"/>
        <v>18</v>
      </c>
      <c r="FZ1574" s="116">
        <f t="shared" si="709"/>
        <v>9.4999999999999998E-3</v>
      </c>
      <c r="GA1574" s="116">
        <f t="shared" si="710"/>
        <v>1</v>
      </c>
      <c r="GB1574" s="116">
        <f t="shared" si="711"/>
        <v>37</v>
      </c>
      <c r="GC1574" s="116">
        <f t="shared" si="712"/>
        <v>3.8100000000000002E-2</v>
      </c>
      <c r="GD1574" s="116">
        <f t="shared" si="713"/>
        <v>1</v>
      </c>
      <c r="GE1574" s="116">
        <f t="shared" si="714"/>
        <v>79</v>
      </c>
    </row>
    <row r="1575" spans="164:187" ht="16.5" x14ac:dyDescent="0.2">
      <c r="FH1575" s="116">
        <v>1570</v>
      </c>
      <c r="FI1575" s="116">
        <f t="shared" si="699"/>
        <v>45</v>
      </c>
      <c r="FJ1575" s="116">
        <f t="shared" si="692"/>
        <v>20</v>
      </c>
      <c r="FK1575" s="116" t="str">
        <f t="shared" si="700"/>
        <v>燕青专属武器-魂珠-5 9级</v>
      </c>
      <c r="FL1575" s="116">
        <f t="shared" si="701"/>
        <v>5</v>
      </c>
      <c r="FM1575" s="116">
        <f t="shared" si="702"/>
        <v>9</v>
      </c>
      <c r="FN1575" s="116" t="str">
        <f t="shared" si="693"/>
        <v>金币</v>
      </c>
      <c r="FO1575" s="116">
        <f t="shared" si="694"/>
        <v>13000</v>
      </c>
      <c r="FP1575" s="116" t="str">
        <f t="shared" si="695"/>
        <v>专属强化石2</v>
      </c>
      <c r="FQ1575" s="116">
        <f t="shared" si="696"/>
        <v>17</v>
      </c>
      <c r="FR1575" s="116" t="str">
        <f t="shared" si="697"/>
        <v>专属强化石3</v>
      </c>
      <c r="FS1575" s="116">
        <f t="shared" si="698"/>
        <v>9</v>
      </c>
      <c r="FT1575" s="116">
        <f t="shared" si="703"/>
        <v>0.02</v>
      </c>
      <c r="FU1575" s="116">
        <f t="shared" si="704"/>
        <v>1</v>
      </c>
      <c r="FV1575" s="116">
        <f t="shared" si="705"/>
        <v>99</v>
      </c>
      <c r="FW1575" s="116">
        <f t="shared" si="706"/>
        <v>0</v>
      </c>
      <c r="FX1575" s="116">
        <f t="shared" si="707"/>
        <v>1</v>
      </c>
      <c r="FY1575" s="116">
        <f t="shared" si="708"/>
        <v>23</v>
      </c>
      <c r="FZ1575" s="116">
        <f t="shared" si="709"/>
        <v>7.6E-3</v>
      </c>
      <c r="GA1575" s="116">
        <f t="shared" si="710"/>
        <v>1</v>
      </c>
      <c r="GB1575" s="116">
        <f t="shared" si="711"/>
        <v>46</v>
      </c>
      <c r="GC1575" s="116">
        <f t="shared" si="712"/>
        <v>3.0300000000000001E-2</v>
      </c>
      <c r="GD1575" s="116">
        <f t="shared" si="713"/>
        <v>1</v>
      </c>
      <c r="GE1575" s="116">
        <f t="shared" si="714"/>
        <v>99</v>
      </c>
    </row>
    <row r="1576" spans="164:187" ht="16.5" x14ac:dyDescent="0.2">
      <c r="FH1576" s="116">
        <v>1571</v>
      </c>
      <c r="FI1576" s="116">
        <f t="shared" si="699"/>
        <v>0</v>
      </c>
      <c r="FJ1576" s="116">
        <f t="shared" si="692"/>
        <v>20</v>
      </c>
      <c r="FK1576" s="116" t="str">
        <f t="shared" si="700"/>
        <v>燕青专属武器-魂珠-6 0级</v>
      </c>
      <c r="FL1576" s="116">
        <f t="shared" si="701"/>
        <v>6</v>
      </c>
      <c r="FM1576" s="116">
        <f t="shared" si="702"/>
        <v>0</v>
      </c>
      <c r="FN1576" s="116" t="str">
        <f t="shared" si="693"/>
        <v/>
      </c>
      <c r="FO1576" s="116" t="str">
        <f t="shared" si="694"/>
        <v/>
      </c>
      <c r="FP1576" s="116" t="str">
        <f t="shared" si="695"/>
        <v/>
      </c>
      <c r="FQ1576" s="116" t="str">
        <f t="shared" si="696"/>
        <v/>
      </c>
      <c r="FR1576" s="116" t="str">
        <f t="shared" si="697"/>
        <v/>
      </c>
      <c r="FS1576" s="116" t="str">
        <f t="shared" si="698"/>
        <v/>
      </c>
      <c r="FT1576" s="116" t="str">
        <f t="shared" si="703"/>
        <v/>
      </c>
      <c r="FU1576" s="116" t="str">
        <f t="shared" si="704"/>
        <v/>
      </c>
      <c r="FV1576" s="116" t="str">
        <f t="shared" si="705"/>
        <v/>
      </c>
      <c r="FW1576" s="116" t="str">
        <f t="shared" si="706"/>
        <v/>
      </c>
      <c r="FX1576" s="116" t="str">
        <f t="shared" si="707"/>
        <v/>
      </c>
      <c r="FY1576" s="116" t="str">
        <f t="shared" si="708"/>
        <v/>
      </c>
      <c r="FZ1576" s="116" t="str">
        <f t="shared" si="709"/>
        <v/>
      </c>
      <c r="GA1576" s="116" t="str">
        <f t="shared" si="710"/>
        <v/>
      </c>
      <c r="GB1576" s="116" t="str">
        <f t="shared" si="711"/>
        <v/>
      </c>
      <c r="GC1576" s="116" t="str">
        <f t="shared" si="712"/>
        <v/>
      </c>
      <c r="GD1576" s="116" t="str">
        <f t="shared" si="713"/>
        <v/>
      </c>
      <c r="GE1576" s="116" t="str">
        <f t="shared" si="714"/>
        <v/>
      </c>
    </row>
    <row r="1577" spans="164:187" ht="16.5" x14ac:dyDescent="0.2">
      <c r="FH1577" s="116">
        <v>1572</v>
      </c>
      <c r="FI1577" s="116">
        <f t="shared" si="699"/>
        <v>46</v>
      </c>
      <c r="FJ1577" s="116">
        <f t="shared" si="692"/>
        <v>20</v>
      </c>
      <c r="FK1577" s="116" t="str">
        <f t="shared" si="700"/>
        <v>燕青专属武器-魂珠-6 1级</v>
      </c>
      <c r="FL1577" s="116">
        <f t="shared" si="701"/>
        <v>6</v>
      </c>
      <c r="FM1577" s="116">
        <f t="shared" si="702"/>
        <v>1</v>
      </c>
      <c r="FN1577" s="116" t="str">
        <f t="shared" si="693"/>
        <v>金币</v>
      </c>
      <c r="FO1577" s="116">
        <f t="shared" si="694"/>
        <v>6000</v>
      </c>
      <c r="FP1577" s="116" t="str">
        <f t="shared" si="695"/>
        <v>专属强化石3</v>
      </c>
      <c r="FQ1577" s="116">
        <f t="shared" si="696"/>
        <v>5</v>
      </c>
      <c r="FR1577" s="116" t="str">
        <f t="shared" si="697"/>
        <v>专属强化石4</v>
      </c>
      <c r="FS1577" s="116">
        <f t="shared" si="698"/>
        <v>1</v>
      </c>
      <c r="FT1577" s="116">
        <f t="shared" si="703"/>
        <v>0.14000000000000001</v>
      </c>
      <c r="FU1577" s="116">
        <f t="shared" si="704"/>
        <v>1</v>
      </c>
      <c r="FV1577" s="116">
        <f t="shared" si="705"/>
        <v>10</v>
      </c>
      <c r="FW1577" s="116">
        <f t="shared" si="706"/>
        <v>0</v>
      </c>
      <c r="FX1577" s="116">
        <f t="shared" si="707"/>
        <v>1</v>
      </c>
      <c r="FY1577" s="116">
        <f t="shared" si="708"/>
        <v>2</v>
      </c>
      <c r="FZ1577" s="116">
        <f t="shared" si="709"/>
        <v>7.2099999999999997E-2</v>
      </c>
      <c r="GA1577" s="116">
        <f t="shared" si="710"/>
        <v>1</v>
      </c>
      <c r="GB1577" s="116">
        <f t="shared" si="711"/>
        <v>5</v>
      </c>
      <c r="GC1577" s="116">
        <f t="shared" si="712"/>
        <v>0.28860000000000002</v>
      </c>
      <c r="GD1577" s="116">
        <f t="shared" si="713"/>
        <v>1</v>
      </c>
      <c r="GE1577" s="116">
        <f t="shared" si="714"/>
        <v>10</v>
      </c>
    </row>
    <row r="1578" spans="164:187" ht="16.5" x14ac:dyDescent="0.2">
      <c r="FH1578" s="116">
        <v>1573</v>
      </c>
      <c r="FI1578" s="116">
        <f t="shared" si="699"/>
        <v>47</v>
      </c>
      <c r="FJ1578" s="116">
        <f t="shared" si="692"/>
        <v>20</v>
      </c>
      <c r="FK1578" s="116" t="str">
        <f t="shared" si="700"/>
        <v>燕青专属武器-魂珠-6 2级</v>
      </c>
      <c r="FL1578" s="116">
        <f t="shared" si="701"/>
        <v>6</v>
      </c>
      <c r="FM1578" s="116">
        <f t="shared" si="702"/>
        <v>2</v>
      </c>
      <c r="FN1578" s="116" t="str">
        <f t="shared" si="693"/>
        <v>金币</v>
      </c>
      <c r="FO1578" s="116">
        <f t="shared" si="694"/>
        <v>7000</v>
      </c>
      <c r="FP1578" s="116" t="str">
        <f t="shared" si="695"/>
        <v>专属强化石3</v>
      </c>
      <c r="FQ1578" s="116">
        <f t="shared" si="696"/>
        <v>9</v>
      </c>
      <c r="FR1578" s="116" t="str">
        <f t="shared" si="697"/>
        <v>专属强化石4</v>
      </c>
      <c r="FS1578" s="116">
        <f t="shared" si="698"/>
        <v>2</v>
      </c>
      <c r="FT1578" s="116">
        <f t="shared" si="703"/>
        <v>0.14000000000000001</v>
      </c>
      <c r="FU1578" s="116">
        <f t="shared" si="704"/>
        <v>1</v>
      </c>
      <c r="FV1578" s="116">
        <f t="shared" si="705"/>
        <v>10</v>
      </c>
      <c r="FW1578" s="116">
        <f t="shared" si="706"/>
        <v>0</v>
      </c>
      <c r="FX1578" s="116">
        <f t="shared" si="707"/>
        <v>1</v>
      </c>
      <c r="FY1578" s="116">
        <f t="shared" si="708"/>
        <v>2</v>
      </c>
      <c r="FZ1578" s="116">
        <f t="shared" si="709"/>
        <v>7.2099999999999997E-2</v>
      </c>
      <c r="GA1578" s="116">
        <f t="shared" si="710"/>
        <v>1</v>
      </c>
      <c r="GB1578" s="116">
        <f t="shared" si="711"/>
        <v>5</v>
      </c>
      <c r="GC1578" s="116">
        <f t="shared" si="712"/>
        <v>0.28860000000000002</v>
      </c>
      <c r="GD1578" s="116">
        <f t="shared" si="713"/>
        <v>1</v>
      </c>
      <c r="GE1578" s="116">
        <f t="shared" si="714"/>
        <v>10</v>
      </c>
    </row>
    <row r="1579" spans="164:187" ht="16.5" x14ac:dyDescent="0.2">
      <c r="FH1579" s="116">
        <v>1574</v>
      </c>
      <c r="FI1579" s="116">
        <f t="shared" si="699"/>
        <v>48</v>
      </c>
      <c r="FJ1579" s="116">
        <f t="shared" si="692"/>
        <v>20</v>
      </c>
      <c r="FK1579" s="116" t="str">
        <f t="shared" si="700"/>
        <v>燕青专属武器-魂珠-6 3级</v>
      </c>
      <c r="FL1579" s="116">
        <f t="shared" si="701"/>
        <v>6</v>
      </c>
      <c r="FM1579" s="116">
        <f t="shared" si="702"/>
        <v>3</v>
      </c>
      <c r="FN1579" s="116" t="str">
        <f t="shared" si="693"/>
        <v>金币</v>
      </c>
      <c r="FO1579" s="116">
        <f t="shared" si="694"/>
        <v>8000</v>
      </c>
      <c r="FP1579" s="116" t="str">
        <f t="shared" si="695"/>
        <v>专属强化石3</v>
      </c>
      <c r="FQ1579" s="116">
        <f t="shared" si="696"/>
        <v>9</v>
      </c>
      <c r="FR1579" s="116" t="str">
        <f t="shared" si="697"/>
        <v>专属强化石4</v>
      </c>
      <c r="FS1579" s="116">
        <f t="shared" si="698"/>
        <v>2</v>
      </c>
      <c r="FT1579" s="116">
        <f t="shared" si="703"/>
        <v>0.1</v>
      </c>
      <c r="FU1579" s="116">
        <f t="shared" si="704"/>
        <v>1</v>
      </c>
      <c r="FV1579" s="116">
        <f t="shared" si="705"/>
        <v>16</v>
      </c>
      <c r="FW1579" s="116">
        <f t="shared" si="706"/>
        <v>0</v>
      </c>
      <c r="FX1579" s="116">
        <f t="shared" si="707"/>
        <v>1</v>
      </c>
      <c r="FY1579" s="116">
        <f t="shared" si="708"/>
        <v>4</v>
      </c>
      <c r="FZ1579" s="116">
        <f t="shared" si="709"/>
        <v>4.8099999999999997E-2</v>
      </c>
      <c r="GA1579" s="116">
        <f t="shared" si="710"/>
        <v>1</v>
      </c>
      <c r="GB1579" s="116">
        <f t="shared" si="711"/>
        <v>7</v>
      </c>
      <c r="GC1579" s="116">
        <f t="shared" si="712"/>
        <v>0.19239999999999999</v>
      </c>
      <c r="GD1579" s="116">
        <f t="shared" si="713"/>
        <v>1</v>
      </c>
      <c r="GE1579" s="116">
        <f t="shared" si="714"/>
        <v>16</v>
      </c>
    </row>
    <row r="1580" spans="164:187" ht="16.5" x14ac:dyDescent="0.2">
      <c r="FH1580" s="116">
        <v>1575</v>
      </c>
      <c r="FI1580" s="116">
        <f t="shared" si="699"/>
        <v>49</v>
      </c>
      <c r="FJ1580" s="116">
        <f t="shared" si="692"/>
        <v>20</v>
      </c>
      <c r="FK1580" s="116" t="str">
        <f t="shared" si="700"/>
        <v>燕青专属武器-魂珠-6 4级</v>
      </c>
      <c r="FL1580" s="116">
        <f t="shared" si="701"/>
        <v>6</v>
      </c>
      <c r="FM1580" s="116">
        <f t="shared" si="702"/>
        <v>4</v>
      </c>
      <c r="FN1580" s="116" t="str">
        <f t="shared" si="693"/>
        <v>金币</v>
      </c>
      <c r="FO1580" s="116">
        <f t="shared" si="694"/>
        <v>9000</v>
      </c>
      <c r="FP1580" s="116" t="str">
        <f t="shared" si="695"/>
        <v>专属强化石3</v>
      </c>
      <c r="FQ1580" s="116">
        <f t="shared" si="696"/>
        <v>14</v>
      </c>
      <c r="FR1580" s="116" t="str">
        <f t="shared" si="697"/>
        <v>专属强化石4</v>
      </c>
      <c r="FS1580" s="116">
        <f t="shared" si="698"/>
        <v>3</v>
      </c>
      <c r="FT1580" s="116">
        <f t="shared" si="703"/>
        <v>0.09</v>
      </c>
      <c r="FU1580" s="116">
        <f t="shared" si="704"/>
        <v>1</v>
      </c>
      <c r="FV1580" s="116">
        <f t="shared" si="705"/>
        <v>17</v>
      </c>
      <c r="FW1580" s="116">
        <f t="shared" si="706"/>
        <v>0</v>
      </c>
      <c r="FX1580" s="116">
        <f t="shared" si="707"/>
        <v>1</v>
      </c>
      <c r="FY1580" s="116">
        <f t="shared" si="708"/>
        <v>4</v>
      </c>
      <c r="FZ1580" s="116">
        <f t="shared" si="709"/>
        <v>4.3299999999999998E-2</v>
      </c>
      <c r="GA1580" s="116">
        <f t="shared" si="710"/>
        <v>1</v>
      </c>
      <c r="GB1580" s="116">
        <f t="shared" si="711"/>
        <v>8</v>
      </c>
      <c r="GC1580" s="116">
        <f t="shared" si="712"/>
        <v>0.1731</v>
      </c>
      <c r="GD1580" s="116">
        <f t="shared" si="713"/>
        <v>1</v>
      </c>
      <c r="GE1580" s="116">
        <f t="shared" si="714"/>
        <v>17</v>
      </c>
    </row>
    <row r="1581" spans="164:187" ht="16.5" x14ac:dyDescent="0.2">
      <c r="FH1581" s="116">
        <v>1576</v>
      </c>
      <c r="FI1581" s="116">
        <f t="shared" si="699"/>
        <v>50</v>
      </c>
      <c r="FJ1581" s="116">
        <f t="shared" si="692"/>
        <v>20</v>
      </c>
      <c r="FK1581" s="116" t="str">
        <f t="shared" si="700"/>
        <v>燕青专属武器-魂珠-6 5级</v>
      </c>
      <c r="FL1581" s="116">
        <f t="shared" si="701"/>
        <v>6</v>
      </c>
      <c r="FM1581" s="116">
        <f t="shared" si="702"/>
        <v>5</v>
      </c>
      <c r="FN1581" s="116" t="str">
        <f t="shared" si="693"/>
        <v>金币</v>
      </c>
      <c r="FO1581" s="116">
        <f t="shared" si="694"/>
        <v>10000</v>
      </c>
      <c r="FP1581" s="116" t="str">
        <f t="shared" si="695"/>
        <v>专属强化石3</v>
      </c>
      <c r="FQ1581" s="116">
        <f t="shared" si="696"/>
        <v>14</v>
      </c>
      <c r="FR1581" s="116" t="str">
        <f t="shared" si="697"/>
        <v>专属强化石4</v>
      </c>
      <c r="FS1581" s="116">
        <f t="shared" si="698"/>
        <v>3</v>
      </c>
      <c r="FT1581" s="116">
        <f t="shared" si="703"/>
        <v>0.05</v>
      </c>
      <c r="FU1581" s="116">
        <f t="shared" si="704"/>
        <v>1</v>
      </c>
      <c r="FV1581" s="116">
        <f t="shared" si="705"/>
        <v>28</v>
      </c>
      <c r="FW1581" s="116">
        <f t="shared" si="706"/>
        <v>0</v>
      </c>
      <c r="FX1581" s="116">
        <f t="shared" si="707"/>
        <v>1</v>
      </c>
      <c r="FY1581" s="116">
        <f t="shared" si="708"/>
        <v>6</v>
      </c>
      <c r="FZ1581" s="116">
        <f t="shared" si="709"/>
        <v>2.7099999999999999E-2</v>
      </c>
      <c r="GA1581" s="116">
        <f t="shared" si="710"/>
        <v>1</v>
      </c>
      <c r="GB1581" s="116">
        <f t="shared" si="711"/>
        <v>13</v>
      </c>
      <c r="GC1581" s="116">
        <f t="shared" si="712"/>
        <v>0.1082</v>
      </c>
      <c r="GD1581" s="116">
        <f t="shared" si="713"/>
        <v>1</v>
      </c>
      <c r="GE1581" s="116">
        <f t="shared" si="714"/>
        <v>28</v>
      </c>
    </row>
    <row r="1582" spans="164:187" ht="16.5" x14ac:dyDescent="0.2">
      <c r="FH1582" s="116">
        <v>1577</v>
      </c>
      <c r="FI1582" s="116">
        <f t="shared" si="699"/>
        <v>51</v>
      </c>
      <c r="FJ1582" s="116">
        <f t="shared" si="692"/>
        <v>20</v>
      </c>
      <c r="FK1582" s="116" t="str">
        <f t="shared" si="700"/>
        <v>燕青专属武器-魂珠-6 6级</v>
      </c>
      <c r="FL1582" s="116">
        <f t="shared" si="701"/>
        <v>6</v>
      </c>
      <c r="FM1582" s="116">
        <f t="shared" si="702"/>
        <v>6</v>
      </c>
      <c r="FN1582" s="116" t="str">
        <f t="shared" si="693"/>
        <v>金币</v>
      </c>
      <c r="FO1582" s="116">
        <f t="shared" si="694"/>
        <v>11000</v>
      </c>
      <c r="FP1582" s="116" t="str">
        <f t="shared" si="695"/>
        <v>专属强化石3</v>
      </c>
      <c r="FQ1582" s="116">
        <f t="shared" si="696"/>
        <v>19</v>
      </c>
      <c r="FR1582" s="116" t="str">
        <f t="shared" si="697"/>
        <v>专属强化石4</v>
      </c>
      <c r="FS1582" s="116">
        <f t="shared" si="698"/>
        <v>4</v>
      </c>
      <c r="FT1582" s="116">
        <f t="shared" si="703"/>
        <v>0.04</v>
      </c>
      <c r="FU1582" s="116">
        <f t="shared" si="704"/>
        <v>1</v>
      </c>
      <c r="FV1582" s="116">
        <f t="shared" si="705"/>
        <v>34</v>
      </c>
      <c r="FW1582" s="116">
        <f t="shared" si="706"/>
        <v>0</v>
      </c>
      <c r="FX1582" s="116">
        <f t="shared" si="707"/>
        <v>1</v>
      </c>
      <c r="FY1582" s="116">
        <f t="shared" si="708"/>
        <v>8</v>
      </c>
      <c r="FZ1582" s="116">
        <f t="shared" si="709"/>
        <v>2.2200000000000001E-2</v>
      </c>
      <c r="GA1582" s="116">
        <f t="shared" si="710"/>
        <v>1</v>
      </c>
      <c r="GB1582" s="116">
        <f t="shared" si="711"/>
        <v>16</v>
      </c>
      <c r="GC1582" s="116">
        <f t="shared" si="712"/>
        <v>8.8800000000000004E-2</v>
      </c>
      <c r="GD1582" s="116">
        <f t="shared" si="713"/>
        <v>1</v>
      </c>
      <c r="GE1582" s="116">
        <f t="shared" si="714"/>
        <v>34</v>
      </c>
    </row>
    <row r="1583" spans="164:187" ht="16.5" x14ac:dyDescent="0.2">
      <c r="FH1583" s="116">
        <v>1578</v>
      </c>
      <c r="FI1583" s="116">
        <f t="shared" si="699"/>
        <v>52</v>
      </c>
      <c r="FJ1583" s="116">
        <f t="shared" si="692"/>
        <v>20</v>
      </c>
      <c r="FK1583" s="116" t="str">
        <f t="shared" si="700"/>
        <v>燕青专属武器-魂珠-6 7级</v>
      </c>
      <c r="FL1583" s="116">
        <f t="shared" si="701"/>
        <v>6</v>
      </c>
      <c r="FM1583" s="116">
        <f t="shared" si="702"/>
        <v>7</v>
      </c>
      <c r="FN1583" s="116" t="str">
        <f t="shared" si="693"/>
        <v>金币</v>
      </c>
      <c r="FO1583" s="116">
        <f t="shared" si="694"/>
        <v>12000</v>
      </c>
      <c r="FP1583" s="116" t="str">
        <f t="shared" si="695"/>
        <v>专属强化石3</v>
      </c>
      <c r="FQ1583" s="116">
        <f t="shared" si="696"/>
        <v>24</v>
      </c>
      <c r="FR1583" s="116" t="str">
        <f t="shared" si="697"/>
        <v>专属强化石4</v>
      </c>
      <c r="FS1583" s="116">
        <f t="shared" si="698"/>
        <v>5</v>
      </c>
      <c r="FT1583" s="116">
        <f t="shared" si="703"/>
        <v>0.03</v>
      </c>
      <c r="FU1583" s="116">
        <f t="shared" si="704"/>
        <v>1</v>
      </c>
      <c r="FV1583" s="116">
        <f t="shared" si="705"/>
        <v>44</v>
      </c>
      <c r="FW1583" s="116">
        <f t="shared" si="706"/>
        <v>0</v>
      </c>
      <c r="FX1583" s="116">
        <f t="shared" si="707"/>
        <v>1</v>
      </c>
      <c r="FY1583" s="116">
        <f t="shared" si="708"/>
        <v>10</v>
      </c>
      <c r="FZ1583" s="116">
        <f t="shared" si="709"/>
        <v>1.72E-2</v>
      </c>
      <c r="GA1583" s="116">
        <f t="shared" si="710"/>
        <v>1</v>
      </c>
      <c r="GB1583" s="116">
        <f t="shared" si="711"/>
        <v>20</v>
      </c>
      <c r="GC1583" s="116">
        <f t="shared" si="712"/>
        <v>6.8699999999999997E-2</v>
      </c>
      <c r="GD1583" s="116">
        <f t="shared" si="713"/>
        <v>1</v>
      </c>
      <c r="GE1583" s="116">
        <f t="shared" si="714"/>
        <v>44</v>
      </c>
    </row>
    <row r="1584" spans="164:187" ht="16.5" x14ac:dyDescent="0.2">
      <c r="FH1584" s="116">
        <v>1579</v>
      </c>
      <c r="FI1584" s="116">
        <f t="shared" si="699"/>
        <v>53</v>
      </c>
      <c r="FJ1584" s="116">
        <f t="shared" si="692"/>
        <v>20</v>
      </c>
      <c r="FK1584" s="116" t="str">
        <f t="shared" si="700"/>
        <v>燕青专属武器-魂珠-6 8级</v>
      </c>
      <c r="FL1584" s="116">
        <f t="shared" si="701"/>
        <v>6</v>
      </c>
      <c r="FM1584" s="116">
        <f t="shared" si="702"/>
        <v>8</v>
      </c>
      <c r="FN1584" s="116" t="str">
        <f t="shared" si="693"/>
        <v>金币</v>
      </c>
      <c r="FO1584" s="116">
        <f t="shared" si="694"/>
        <v>13000</v>
      </c>
      <c r="FP1584" s="116" t="str">
        <f t="shared" si="695"/>
        <v>专属强化石3</v>
      </c>
      <c r="FQ1584" s="116">
        <f t="shared" si="696"/>
        <v>33</v>
      </c>
      <c r="FR1584" s="116" t="str">
        <f t="shared" si="697"/>
        <v>专属强化石4</v>
      </c>
      <c r="FS1584" s="116">
        <f t="shared" si="698"/>
        <v>7</v>
      </c>
      <c r="FT1584" s="116">
        <f t="shared" si="703"/>
        <v>0.03</v>
      </c>
      <c r="FU1584" s="116">
        <f t="shared" si="704"/>
        <v>1</v>
      </c>
      <c r="FV1584" s="116">
        <f t="shared" si="705"/>
        <v>50</v>
      </c>
      <c r="FW1584" s="116">
        <f t="shared" si="706"/>
        <v>0</v>
      </c>
      <c r="FX1584" s="116">
        <f t="shared" si="707"/>
        <v>1</v>
      </c>
      <c r="FY1584" s="116">
        <f t="shared" si="708"/>
        <v>12</v>
      </c>
      <c r="FZ1584" s="116">
        <f t="shared" si="709"/>
        <v>1.49E-2</v>
      </c>
      <c r="GA1584" s="116">
        <f t="shared" si="710"/>
        <v>1</v>
      </c>
      <c r="GB1584" s="116">
        <f t="shared" si="711"/>
        <v>24</v>
      </c>
      <c r="GC1584" s="116">
        <f t="shared" si="712"/>
        <v>5.9400000000000001E-2</v>
      </c>
      <c r="GD1584" s="116">
        <f t="shared" si="713"/>
        <v>1</v>
      </c>
      <c r="GE1584" s="116">
        <f t="shared" si="714"/>
        <v>50</v>
      </c>
    </row>
    <row r="1585" spans="164:187" ht="16.5" x14ac:dyDescent="0.2">
      <c r="FH1585" s="116">
        <v>1580</v>
      </c>
      <c r="FI1585" s="116">
        <f t="shared" si="699"/>
        <v>54</v>
      </c>
      <c r="FJ1585" s="116">
        <f t="shared" si="692"/>
        <v>20</v>
      </c>
      <c r="FK1585" s="116" t="str">
        <f t="shared" si="700"/>
        <v>燕青专属武器-魂珠-6 9级</v>
      </c>
      <c r="FL1585" s="116">
        <f t="shared" si="701"/>
        <v>6</v>
      </c>
      <c r="FM1585" s="116">
        <f t="shared" si="702"/>
        <v>9</v>
      </c>
      <c r="FN1585" s="116" t="str">
        <f t="shared" si="693"/>
        <v>金币</v>
      </c>
      <c r="FO1585" s="116">
        <f t="shared" si="694"/>
        <v>14000</v>
      </c>
      <c r="FP1585" s="116" t="str">
        <f t="shared" si="695"/>
        <v>专属强化石3</v>
      </c>
      <c r="FQ1585" s="116">
        <f t="shared" si="696"/>
        <v>38</v>
      </c>
      <c r="FR1585" s="116" t="str">
        <f t="shared" si="697"/>
        <v>专属强化石4</v>
      </c>
      <c r="FS1585" s="116">
        <f t="shared" si="698"/>
        <v>8</v>
      </c>
      <c r="FT1585" s="116">
        <f t="shared" si="703"/>
        <v>0.02</v>
      </c>
      <c r="FU1585" s="116">
        <f t="shared" si="704"/>
        <v>1</v>
      </c>
      <c r="FV1585" s="116">
        <f t="shared" si="705"/>
        <v>71</v>
      </c>
      <c r="FW1585" s="116">
        <f t="shared" si="706"/>
        <v>0</v>
      </c>
      <c r="FX1585" s="116">
        <f t="shared" si="707"/>
        <v>1</v>
      </c>
      <c r="FY1585" s="116">
        <f t="shared" si="708"/>
        <v>17</v>
      </c>
      <c r="FZ1585" s="116">
        <f t="shared" si="709"/>
        <v>1.0500000000000001E-2</v>
      </c>
      <c r="GA1585" s="116">
        <f t="shared" si="710"/>
        <v>1</v>
      </c>
      <c r="GB1585" s="116">
        <f t="shared" si="711"/>
        <v>33</v>
      </c>
      <c r="GC1585" s="116">
        <f t="shared" si="712"/>
        <v>4.2000000000000003E-2</v>
      </c>
      <c r="GD1585" s="116">
        <f t="shared" si="713"/>
        <v>1</v>
      </c>
      <c r="GE1585" s="116">
        <f t="shared" si="714"/>
        <v>71</v>
      </c>
    </row>
    <row r="1586" spans="164:187" ht="16.5" x14ac:dyDescent="0.2">
      <c r="FH1586" s="116">
        <v>1581</v>
      </c>
      <c r="FI1586" s="116">
        <f t="shared" si="699"/>
        <v>0</v>
      </c>
      <c r="FJ1586" s="116">
        <f t="shared" si="692"/>
        <v>20</v>
      </c>
      <c r="FK1586" s="116" t="str">
        <f t="shared" si="700"/>
        <v>燕青专属武器-魂珠-7 0级</v>
      </c>
      <c r="FL1586" s="116">
        <f t="shared" si="701"/>
        <v>7</v>
      </c>
      <c r="FM1586" s="116">
        <f t="shared" si="702"/>
        <v>0</v>
      </c>
      <c r="FN1586" s="116" t="str">
        <f t="shared" si="693"/>
        <v/>
      </c>
      <c r="FO1586" s="116" t="str">
        <f t="shared" si="694"/>
        <v/>
      </c>
      <c r="FP1586" s="116" t="str">
        <f t="shared" si="695"/>
        <v/>
      </c>
      <c r="FQ1586" s="116" t="str">
        <f t="shared" si="696"/>
        <v/>
      </c>
      <c r="FR1586" s="116" t="str">
        <f t="shared" si="697"/>
        <v/>
      </c>
      <c r="FS1586" s="116" t="str">
        <f t="shared" si="698"/>
        <v/>
      </c>
      <c r="FT1586" s="116" t="str">
        <f t="shared" si="703"/>
        <v/>
      </c>
      <c r="FU1586" s="116" t="str">
        <f t="shared" si="704"/>
        <v/>
      </c>
      <c r="FV1586" s="116" t="str">
        <f t="shared" si="705"/>
        <v/>
      </c>
      <c r="FW1586" s="116" t="str">
        <f t="shared" si="706"/>
        <v/>
      </c>
      <c r="FX1586" s="116" t="str">
        <f t="shared" si="707"/>
        <v/>
      </c>
      <c r="FY1586" s="116" t="str">
        <f t="shared" si="708"/>
        <v/>
      </c>
      <c r="FZ1586" s="116" t="str">
        <f t="shared" si="709"/>
        <v/>
      </c>
      <c r="GA1586" s="116" t="str">
        <f t="shared" si="710"/>
        <v/>
      </c>
      <c r="GB1586" s="116" t="str">
        <f t="shared" si="711"/>
        <v/>
      </c>
      <c r="GC1586" s="116" t="str">
        <f t="shared" si="712"/>
        <v/>
      </c>
      <c r="GD1586" s="116" t="str">
        <f t="shared" si="713"/>
        <v/>
      </c>
      <c r="GE1586" s="116" t="str">
        <f t="shared" si="714"/>
        <v/>
      </c>
    </row>
    <row r="1587" spans="164:187" ht="16.5" x14ac:dyDescent="0.2">
      <c r="FH1587" s="116">
        <v>1582</v>
      </c>
      <c r="FI1587" s="116">
        <f t="shared" si="699"/>
        <v>55</v>
      </c>
      <c r="FJ1587" s="116">
        <f t="shared" si="692"/>
        <v>20</v>
      </c>
      <c r="FK1587" s="116" t="str">
        <f t="shared" si="700"/>
        <v>燕青专属武器-魂珠-7 1级</v>
      </c>
      <c r="FL1587" s="116">
        <f t="shared" si="701"/>
        <v>7</v>
      </c>
      <c r="FM1587" s="116">
        <f t="shared" si="702"/>
        <v>1</v>
      </c>
      <c r="FN1587" s="116" t="str">
        <f t="shared" si="693"/>
        <v>金币</v>
      </c>
      <c r="FO1587" s="116">
        <f t="shared" si="694"/>
        <v>7000</v>
      </c>
      <c r="FP1587" s="116" t="str">
        <f t="shared" si="695"/>
        <v>专属强化石3</v>
      </c>
      <c r="FQ1587" s="116">
        <f t="shared" si="696"/>
        <v>6</v>
      </c>
      <c r="FR1587" s="116" t="str">
        <f t="shared" si="697"/>
        <v>专属强化石4</v>
      </c>
      <c r="FS1587" s="116">
        <f t="shared" si="698"/>
        <v>2</v>
      </c>
      <c r="FT1587" s="116">
        <f t="shared" si="703"/>
        <v>0.17</v>
      </c>
      <c r="FU1587" s="116">
        <f t="shared" si="704"/>
        <v>1</v>
      </c>
      <c r="FV1587" s="116">
        <f t="shared" si="705"/>
        <v>9</v>
      </c>
      <c r="FW1587" s="116">
        <f t="shared" si="706"/>
        <v>0</v>
      </c>
      <c r="FX1587" s="116">
        <f t="shared" si="707"/>
        <v>1</v>
      </c>
      <c r="FY1587" s="116">
        <f t="shared" si="708"/>
        <v>2</v>
      </c>
      <c r="FZ1587" s="116">
        <f t="shared" si="709"/>
        <v>8.6599999999999996E-2</v>
      </c>
      <c r="GA1587" s="116">
        <f t="shared" si="710"/>
        <v>1</v>
      </c>
      <c r="GB1587" s="116">
        <f t="shared" si="711"/>
        <v>4</v>
      </c>
      <c r="GC1587" s="116">
        <f t="shared" si="712"/>
        <v>0.3463</v>
      </c>
      <c r="GD1587" s="116">
        <f t="shared" si="713"/>
        <v>1</v>
      </c>
      <c r="GE1587" s="116">
        <f t="shared" si="714"/>
        <v>9</v>
      </c>
    </row>
    <row r="1588" spans="164:187" ht="16.5" x14ac:dyDescent="0.2">
      <c r="FH1588" s="116">
        <v>1583</v>
      </c>
      <c r="FI1588" s="116">
        <f t="shared" si="699"/>
        <v>56</v>
      </c>
      <c r="FJ1588" s="116">
        <f t="shared" si="692"/>
        <v>20</v>
      </c>
      <c r="FK1588" s="116" t="str">
        <f t="shared" si="700"/>
        <v>燕青专属武器-魂珠-7 2级</v>
      </c>
      <c r="FL1588" s="116">
        <f t="shared" si="701"/>
        <v>7</v>
      </c>
      <c r="FM1588" s="116">
        <f t="shared" si="702"/>
        <v>2</v>
      </c>
      <c r="FN1588" s="116" t="str">
        <f t="shared" si="693"/>
        <v>金币</v>
      </c>
      <c r="FO1588" s="116">
        <f t="shared" si="694"/>
        <v>8000</v>
      </c>
      <c r="FP1588" s="116" t="str">
        <f t="shared" si="695"/>
        <v>专属强化石3</v>
      </c>
      <c r="FQ1588" s="116">
        <f t="shared" si="696"/>
        <v>6</v>
      </c>
      <c r="FR1588" s="116" t="str">
        <f t="shared" si="697"/>
        <v>专属强化石4</v>
      </c>
      <c r="FS1588" s="116">
        <f t="shared" si="698"/>
        <v>2</v>
      </c>
      <c r="FT1588" s="116">
        <f t="shared" si="703"/>
        <v>0.09</v>
      </c>
      <c r="FU1588" s="116">
        <f t="shared" si="704"/>
        <v>1</v>
      </c>
      <c r="FV1588" s="116">
        <f t="shared" si="705"/>
        <v>17</v>
      </c>
      <c r="FW1588" s="116">
        <f t="shared" si="706"/>
        <v>0</v>
      </c>
      <c r="FX1588" s="116">
        <f t="shared" si="707"/>
        <v>1</v>
      </c>
      <c r="FY1588" s="116">
        <f t="shared" si="708"/>
        <v>4</v>
      </c>
      <c r="FZ1588" s="116">
        <f t="shared" si="709"/>
        <v>4.3299999999999998E-2</v>
      </c>
      <c r="GA1588" s="116">
        <f t="shared" si="710"/>
        <v>1</v>
      </c>
      <c r="GB1588" s="116">
        <f t="shared" si="711"/>
        <v>8</v>
      </c>
      <c r="GC1588" s="116">
        <f t="shared" si="712"/>
        <v>0.1731</v>
      </c>
      <c r="GD1588" s="116">
        <f t="shared" si="713"/>
        <v>1</v>
      </c>
      <c r="GE1588" s="116">
        <f t="shared" si="714"/>
        <v>17</v>
      </c>
    </row>
    <row r="1589" spans="164:187" ht="16.5" x14ac:dyDescent="0.2">
      <c r="FH1589" s="116">
        <v>1584</v>
      </c>
      <c r="FI1589" s="116">
        <f t="shared" si="699"/>
        <v>57</v>
      </c>
      <c r="FJ1589" s="116">
        <f t="shared" si="692"/>
        <v>20</v>
      </c>
      <c r="FK1589" s="116" t="str">
        <f t="shared" si="700"/>
        <v>燕青专属武器-魂珠-7 3级</v>
      </c>
      <c r="FL1589" s="116">
        <f t="shared" si="701"/>
        <v>7</v>
      </c>
      <c r="FM1589" s="116">
        <f t="shared" si="702"/>
        <v>3</v>
      </c>
      <c r="FN1589" s="116" t="str">
        <f t="shared" si="693"/>
        <v>金币</v>
      </c>
      <c r="FO1589" s="116">
        <f t="shared" si="694"/>
        <v>9000</v>
      </c>
      <c r="FP1589" s="116" t="str">
        <f t="shared" si="695"/>
        <v>专属强化石3</v>
      </c>
      <c r="FQ1589" s="116">
        <f t="shared" si="696"/>
        <v>8</v>
      </c>
      <c r="FR1589" s="116" t="str">
        <f t="shared" si="697"/>
        <v>专属强化石4</v>
      </c>
      <c r="FS1589" s="116">
        <f t="shared" si="698"/>
        <v>3</v>
      </c>
      <c r="FT1589" s="116">
        <f t="shared" si="703"/>
        <v>0.09</v>
      </c>
      <c r="FU1589" s="116">
        <f t="shared" si="704"/>
        <v>1</v>
      </c>
      <c r="FV1589" s="116">
        <f t="shared" si="705"/>
        <v>17</v>
      </c>
      <c r="FW1589" s="116">
        <f t="shared" si="706"/>
        <v>0</v>
      </c>
      <c r="FX1589" s="116">
        <f t="shared" si="707"/>
        <v>1</v>
      </c>
      <c r="FY1589" s="116">
        <f t="shared" si="708"/>
        <v>4</v>
      </c>
      <c r="FZ1589" s="116">
        <f t="shared" si="709"/>
        <v>4.3299999999999998E-2</v>
      </c>
      <c r="GA1589" s="116">
        <f t="shared" si="710"/>
        <v>1</v>
      </c>
      <c r="GB1589" s="116">
        <f t="shared" si="711"/>
        <v>8</v>
      </c>
      <c r="GC1589" s="116">
        <f t="shared" si="712"/>
        <v>0.1731</v>
      </c>
      <c r="GD1589" s="116">
        <f t="shared" si="713"/>
        <v>1</v>
      </c>
      <c r="GE1589" s="116">
        <f t="shared" si="714"/>
        <v>17</v>
      </c>
    </row>
    <row r="1590" spans="164:187" ht="16.5" x14ac:dyDescent="0.2">
      <c r="FH1590" s="116">
        <v>1585</v>
      </c>
      <c r="FI1590" s="116">
        <f t="shared" si="699"/>
        <v>58</v>
      </c>
      <c r="FJ1590" s="116">
        <f t="shared" si="692"/>
        <v>20</v>
      </c>
      <c r="FK1590" s="116" t="str">
        <f t="shared" si="700"/>
        <v>燕青专属武器-魂珠-7 4级</v>
      </c>
      <c r="FL1590" s="116">
        <f t="shared" si="701"/>
        <v>7</v>
      </c>
      <c r="FM1590" s="116">
        <f t="shared" si="702"/>
        <v>4</v>
      </c>
      <c r="FN1590" s="116" t="str">
        <f t="shared" si="693"/>
        <v>金币</v>
      </c>
      <c r="FO1590" s="116">
        <f t="shared" si="694"/>
        <v>10000</v>
      </c>
      <c r="FP1590" s="116" t="str">
        <f t="shared" si="695"/>
        <v>专属强化石3</v>
      </c>
      <c r="FQ1590" s="116">
        <f t="shared" si="696"/>
        <v>11</v>
      </c>
      <c r="FR1590" s="116" t="str">
        <f t="shared" si="697"/>
        <v>专属强化石4</v>
      </c>
      <c r="FS1590" s="116">
        <f t="shared" si="698"/>
        <v>4</v>
      </c>
      <c r="FT1590" s="116">
        <f t="shared" si="703"/>
        <v>7.0000000000000007E-2</v>
      </c>
      <c r="FU1590" s="116">
        <f t="shared" si="704"/>
        <v>1</v>
      </c>
      <c r="FV1590" s="116">
        <f t="shared" si="705"/>
        <v>22</v>
      </c>
      <c r="FW1590" s="116">
        <f t="shared" si="706"/>
        <v>0</v>
      </c>
      <c r="FX1590" s="116">
        <f t="shared" si="707"/>
        <v>1</v>
      </c>
      <c r="FY1590" s="116">
        <f t="shared" si="708"/>
        <v>5</v>
      </c>
      <c r="FZ1590" s="116">
        <f t="shared" si="709"/>
        <v>3.4599999999999999E-2</v>
      </c>
      <c r="GA1590" s="116">
        <f t="shared" si="710"/>
        <v>1</v>
      </c>
      <c r="GB1590" s="116">
        <f t="shared" si="711"/>
        <v>10</v>
      </c>
      <c r="GC1590" s="116">
        <f t="shared" si="712"/>
        <v>0.13850000000000001</v>
      </c>
      <c r="GD1590" s="116">
        <f t="shared" si="713"/>
        <v>1</v>
      </c>
      <c r="GE1590" s="116">
        <f t="shared" si="714"/>
        <v>22</v>
      </c>
    </row>
    <row r="1591" spans="164:187" ht="16.5" x14ac:dyDescent="0.2">
      <c r="FH1591" s="116">
        <v>1586</v>
      </c>
      <c r="FI1591" s="116">
        <f t="shared" si="699"/>
        <v>59</v>
      </c>
      <c r="FJ1591" s="116">
        <f t="shared" si="692"/>
        <v>20</v>
      </c>
      <c r="FK1591" s="116" t="str">
        <f t="shared" si="700"/>
        <v>燕青专属武器-魂珠-7 5级</v>
      </c>
      <c r="FL1591" s="116">
        <f t="shared" si="701"/>
        <v>7</v>
      </c>
      <c r="FM1591" s="116">
        <f t="shared" si="702"/>
        <v>5</v>
      </c>
      <c r="FN1591" s="116" t="str">
        <f t="shared" si="693"/>
        <v>金币</v>
      </c>
      <c r="FO1591" s="116">
        <f t="shared" si="694"/>
        <v>11000</v>
      </c>
      <c r="FP1591" s="116" t="str">
        <f t="shared" si="695"/>
        <v>专属强化石3</v>
      </c>
      <c r="FQ1591" s="116">
        <f t="shared" si="696"/>
        <v>11</v>
      </c>
      <c r="FR1591" s="116" t="str">
        <f t="shared" si="697"/>
        <v>专属强化石4</v>
      </c>
      <c r="FS1591" s="116">
        <f t="shared" si="698"/>
        <v>4</v>
      </c>
      <c r="FT1591" s="116">
        <f t="shared" si="703"/>
        <v>0.04</v>
      </c>
      <c r="FU1591" s="116">
        <f t="shared" si="704"/>
        <v>1</v>
      </c>
      <c r="FV1591" s="116">
        <f t="shared" si="705"/>
        <v>35</v>
      </c>
      <c r="FW1591" s="116">
        <f t="shared" si="706"/>
        <v>0</v>
      </c>
      <c r="FX1591" s="116">
        <f t="shared" si="707"/>
        <v>1</v>
      </c>
      <c r="FY1591" s="116">
        <f t="shared" si="708"/>
        <v>8</v>
      </c>
      <c r="FZ1591" s="116">
        <f t="shared" si="709"/>
        <v>2.1600000000000001E-2</v>
      </c>
      <c r="GA1591" s="116">
        <f t="shared" si="710"/>
        <v>1</v>
      </c>
      <c r="GB1591" s="116">
        <f t="shared" si="711"/>
        <v>16</v>
      </c>
      <c r="GC1591" s="116">
        <f t="shared" si="712"/>
        <v>8.6599999999999996E-2</v>
      </c>
      <c r="GD1591" s="116">
        <f t="shared" si="713"/>
        <v>1</v>
      </c>
      <c r="GE1591" s="116">
        <f t="shared" si="714"/>
        <v>35</v>
      </c>
    </row>
    <row r="1592" spans="164:187" ht="16.5" x14ac:dyDescent="0.2">
      <c r="FH1592" s="116">
        <v>1587</v>
      </c>
      <c r="FI1592" s="116">
        <f t="shared" si="699"/>
        <v>60</v>
      </c>
      <c r="FJ1592" s="116">
        <f t="shared" si="692"/>
        <v>20</v>
      </c>
      <c r="FK1592" s="116" t="str">
        <f t="shared" si="700"/>
        <v>燕青专属武器-魂珠-7 6级</v>
      </c>
      <c r="FL1592" s="116">
        <f t="shared" si="701"/>
        <v>7</v>
      </c>
      <c r="FM1592" s="116">
        <f t="shared" si="702"/>
        <v>6</v>
      </c>
      <c r="FN1592" s="116" t="str">
        <f t="shared" si="693"/>
        <v>金币</v>
      </c>
      <c r="FO1592" s="116">
        <f t="shared" si="694"/>
        <v>12000</v>
      </c>
      <c r="FP1592" s="116" t="str">
        <f t="shared" si="695"/>
        <v>专属强化石3</v>
      </c>
      <c r="FQ1592" s="116">
        <f t="shared" si="696"/>
        <v>14</v>
      </c>
      <c r="FR1592" s="116" t="str">
        <f t="shared" si="697"/>
        <v>专属强化石4</v>
      </c>
      <c r="FS1592" s="116">
        <f t="shared" si="698"/>
        <v>5</v>
      </c>
      <c r="FT1592" s="116">
        <f t="shared" si="703"/>
        <v>0.03</v>
      </c>
      <c r="FU1592" s="116">
        <f t="shared" si="704"/>
        <v>1</v>
      </c>
      <c r="FV1592" s="116">
        <f t="shared" si="705"/>
        <v>45</v>
      </c>
      <c r="FW1592" s="116">
        <f t="shared" si="706"/>
        <v>0</v>
      </c>
      <c r="FX1592" s="116">
        <f t="shared" si="707"/>
        <v>1</v>
      </c>
      <c r="FY1592" s="116">
        <f t="shared" si="708"/>
        <v>11</v>
      </c>
      <c r="FZ1592" s="116">
        <f t="shared" si="709"/>
        <v>1.66E-2</v>
      </c>
      <c r="GA1592" s="116">
        <f t="shared" si="710"/>
        <v>1</v>
      </c>
      <c r="GB1592" s="116">
        <f t="shared" si="711"/>
        <v>21</v>
      </c>
      <c r="GC1592" s="116">
        <f t="shared" si="712"/>
        <v>6.6600000000000006E-2</v>
      </c>
      <c r="GD1592" s="116">
        <f t="shared" si="713"/>
        <v>1</v>
      </c>
      <c r="GE1592" s="116">
        <f t="shared" si="714"/>
        <v>45</v>
      </c>
    </row>
    <row r="1593" spans="164:187" ht="16.5" x14ac:dyDescent="0.2">
      <c r="FH1593" s="116">
        <v>1588</v>
      </c>
      <c r="FI1593" s="116">
        <f t="shared" si="699"/>
        <v>61</v>
      </c>
      <c r="FJ1593" s="116">
        <f t="shared" si="692"/>
        <v>20</v>
      </c>
      <c r="FK1593" s="116" t="str">
        <f t="shared" si="700"/>
        <v>燕青专属武器-魂珠-7 7级</v>
      </c>
      <c r="FL1593" s="116">
        <f t="shared" si="701"/>
        <v>7</v>
      </c>
      <c r="FM1593" s="116">
        <f t="shared" si="702"/>
        <v>7</v>
      </c>
      <c r="FN1593" s="116" t="str">
        <f t="shared" si="693"/>
        <v>金币</v>
      </c>
      <c r="FO1593" s="116">
        <f t="shared" si="694"/>
        <v>13000</v>
      </c>
      <c r="FP1593" s="116" t="str">
        <f t="shared" si="695"/>
        <v>专属强化石3</v>
      </c>
      <c r="FQ1593" s="116">
        <f t="shared" si="696"/>
        <v>20</v>
      </c>
      <c r="FR1593" s="116" t="str">
        <f t="shared" si="697"/>
        <v>专属强化石4</v>
      </c>
      <c r="FS1593" s="116">
        <f t="shared" si="698"/>
        <v>7</v>
      </c>
      <c r="FT1593" s="116">
        <f t="shared" si="703"/>
        <v>0.03</v>
      </c>
      <c r="FU1593" s="116">
        <f t="shared" si="704"/>
        <v>1</v>
      </c>
      <c r="FV1593" s="116">
        <f t="shared" si="705"/>
        <v>52</v>
      </c>
      <c r="FW1593" s="116">
        <f t="shared" si="706"/>
        <v>0</v>
      </c>
      <c r="FX1593" s="116">
        <f t="shared" si="707"/>
        <v>1</v>
      </c>
      <c r="FY1593" s="116">
        <f t="shared" si="708"/>
        <v>12</v>
      </c>
      <c r="FZ1593" s="116">
        <f t="shared" si="709"/>
        <v>1.44E-2</v>
      </c>
      <c r="GA1593" s="116">
        <f t="shared" si="710"/>
        <v>1</v>
      </c>
      <c r="GB1593" s="116">
        <f t="shared" si="711"/>
        <v>24</v>
      </c>
      <c r="GC1593" s="116">
        <f t="shared" si="712"/>
        <v>5.7700000000000001E-2</v>
      </c>
      <c r="GD1593" s="116">
        <f t="shared" si="713"/>
        <v>1</v>
      </c>
      <c r="GE1593" s="116">
        <f t="shared" si="714"/>
        <v>52</v>
      </c>
    </row>
    <row r="1594" spans="164:187" ht="16.5" x14ac:dyDescent="0.2">
      <c r="FH1594" s="116">
        <v>1589</v>
      </c>
      <c r="FI1594" s="116">
        <f t="shared" si="699"/>
        <v>62</v>
      </c>
      <c r="FJ1594" s="116">
        <f t="shared" si="692"/>
        <v>20</v>
      </c>
      <c r="FK1594" s="116" t="str">
        <f t="shared" si="700"/>
        <v>燕青专属武器-魂珠-7 8级</v>
      </c>
      <c r="FL1594" s="116">
        <f t="shared" si="701"/>
        <v>7</v>
      </c>
      <c r="FM1594" s="116">
        <f t="shared" si="702"/>
        <v>8</v>
      </c>
      <c r="FN1594" s="116" t="str">
        <f t="shared" si="693"/>
        <v>金币</v>
      </c>
      <c r="FO1594" s="116">
        <f t="shared" si="694"/>
        <v>14000</v>
      </c>
      <c r="FP1594" s="116" t="str">
        <f t="shared" si="695"/>
        <v>专属强化石3</v>
      </c>
      <c r="FQ1594" s="116">
        <f t="shared" si="696"/>
        <v>23</v>
      </c>
      <c r="FR1594" s="116" t="str">
        <f t="shared" si="697"/>
        <v>专属强化石4</v>
      </c>
      <c r="FS1594" s="116">
        <f t="shared" si="698"/>
        <v>8</v>
      </c>
      <c r="FT1594" s="116">
        <f t="shared" si="703"/>
        <v>0.02</v>
      </c>
      <c r="FU1594" s="116">
        <f t="shared" si="704"/>
        <v>1</v>
      </c>
      <c r="FV1594" s="116">
        <f t="shared" si="705"/>
        <v>74</v>
      </c>
      <c r="FW1594" s="116">
        <f t="shared" si="706"/>
        <v>0</v>
      </c>
      <c r="FX1594" s="116">
        <f t="shared" si="707"/>
        <v>1</v>
      </c>
      <c r="FY1594" s="116">
        <f t="shared" si="708"/>
        <v>17</v>
      </c>
      <c r="FZ1594" s="116">
        <f t="shared" si="709"/>
        <v>1.0200000000000001E-2</v>
      </c>
      <c r="GA1594" s="116">
        <f t="shared" si="710"/>
        <v>1</v>
      </c>
      <c r="GB1594" s="116">
        <f t="shared" si="711"/>
        <v>34</v>
      </c>
      <c r="GC1594" s="116">
        <f t="shared" si="712"/>
        <v>4.07E-2</v>
      </c>
      <c r="GD1594" s="116">
        <f t="shared" si="713"/>
        <v>1</v>
      </c>
      <c r="GE1594" s="116">
        <f t="shared" si="714"/>
        <v>74</v>
      </c>
    </row>
    <row r="1595" spans="164:187" ht="16.5" x14ac:dyDescent="0.2">
      <c r="FH1595" s="116">
        <v>1590</v>
      </c>
      <c r="FI1595" s="116">
        <f t="shared" si="699"/>
        <v>63</v>
      </c>
      <c r="FJ1595" s="116">
        <f t="shared" si="692"/>
        <v>20</v>
      </c>
      <c r="FK1595" s="116" t="str">
        <f t="shared" si="700"/>
        <v>燕青专属武器-魂珠-7 9级</v>
      </c>
      <c r="FL1595" s="116">
        <f t="shared" si="701"/>
        <v>7</v>
      </c>
      <c r="FM1595" s="116">
        <f t="shared" si="702"/>
        <v>9</v>
      </c>
      <c r="FN1595" s="116" t="str">
        <f t="shared" si="693"/>
        <v>金币</v>
      </c>
      <c r="FO1595" s="116">
        <f t="shared" si="694"/>
        <v>15000</v>
      </c>
      <c r="FP1595" s="116" t="str">
        <f t="shared" si="695"/>
        <v>专属强化石3</v>
      </c>
      <c r="FQ1595" s="116">
        <f t="shared" si="696"/>
        <v>28</v>
      </c>
      <c r="FR1595" s="116" t="str">
        <f t="shared" si="697"/>
        <v>专属强化石4</v>
      </c>
      <c r="FS1595" s="116">
        <f t="shared" si="698"/>
        <v>10</v>
      </c>
      <c r="FT1595" s="116">
        <f t="shared" si="703"/>
        <v>0.02</v>
      </c>
      <c r="FU1595" s="116">
        <f t="shared" si="704"/>
        <v>1</v>
      </c>
      <c r="FV1595" s="116">
        <f t="shared" si="705"/>
        <v>95</v>
      </c>
      <c r="FW1595" s="116">
        <f t="shared" si="706"/>
        <v>0</v>
      </c>
      <c r="FX1595" s="116">
        <f t="shared" si="707"/>
        <v>1</v>
      </c>
      <c r="FY1595" s="116">
        <f t="shared" si="708"/>
        <v>22</v>
      </c>
      <c r="FZ1595" s="116">
        <f t="shared" si="709"/>
        <v>7.9000000000000008E-3</v>
      </c>
      <c r="GA1595" s="116">
        <f t="shared" si="710"/>
        <v>1</v>
      </c>
      <c r="GB1595" s="116">
        <f t="shared" si="711"/>
        <v>44</v>
      </c>
      <c r="GC1595" s="116">
        <f t="shared" si="712"/>
        <v>3.15E-2</v>
      </c>
      <c r="GD1595" s="116">
        <f t="shared" si="713"/>
        <v>1</v>
      </c>
      <c r="GE1595" s="116">
        <f t="shared" si="714"/>
        <v>95</v>
      </c>
    </row>
    <row r="1596" spans="164:187" ht="16.5" x14ac:dyDescent="0.2">
      <c r="FH1596" s="116">
        <v>1591</v>
      </c>
      <c r="FI1596" s="116">
        <f t="shared" si="699"/>
        <v>0</v>
      </c>
      <c r="FJ1596" s="116">
        <f t="shared" si="692"/>
        <v>20</v>
      </c>
      <c r="FK1596" s="116" t="str">
        <f t="shared" si="700"/>
        <v>燕青专属武器-魂珠-8 0级</v>
      </c>
      <c r="FL1596" s="116">
        <f t="shared" si="701"/>
        <v>8</v>
      </c>
      <c r="FM1596" s="116">
        <f t="shared" si="702"/>
        <v>0</v>
      </c>
      <c r="FN1596" s="116" t="str">
        <f t="shared" si="693"/>
        <v/>
      </c>
      <c r="FO1596" s="116" t="str">
        <f t="shared" si="694"/>
        <v/>
      </c>
      <c r="FP1596" s="116" t="str">
        <f t="shared" si="695"/>
        <v/>
      </c>
      <c r="FQ1596" s="116" t="str">
        <f t="shared" si="696"/>
        <v/>
      </c>
      <c r="FR1596" s="116" t="str">
        <f t="shared" si="697"/>
        <v/>
      </c>
      <c r="FS1596" s="116" t="str">
        <f t="shared" si="698"/>
        <v/>
      </c>
      <c r="FT1596" s="116" t="str">
        <f t="shared" si="703"/>
        <v/>
      </c>
      <c r="FU1596" s="116" t="str">
        <f t="shared" si="704"/>
        <v/>
      </c>
      <c r="FV1596" s="116" t="str">
        <f t="shared" si="705"/>
        <v/>
      </c>
      <c r="FW1596" s="116" t="str">
        <f t="shared" si="706"/>
        <v/>
      </c>
      <c r="FX1596" s="116" t="str">
        <f t="shared" si="707"/>
        <v/>
      </c>
      <c r="FY1596" s="116" t="str">
        <f t="shared" si="708"/>
        <v/>
      </c>
      <c r="FZ1596" s="116" t="str">
        <f t="shared" si="709"/>
        <v/>
      </c>
      <c r="GA1596" s="116" t="str">
        <f t="shared" si="710"/>
        <v/>
      </c>
      <c r="GB1596" s="116" t="str">
        <f t="shared" si="711"/>
        <v/>
      </c>
      <c r="GC1596" s="116" t="str">
        <f t="shared" si="712"/>
        <v/>
      </c>
      <c r="GD1596" s="116" t="str">
        <f t="shared" si="713"/>
        <v/>
      </c>
      <c r="GE1596" s="116" t="str">
        <f t="shared" si="714"/>
        <v/>
      </c>
    </row>
    <row r="1597" spans="164:187" ht="16.5" x14ac:dyDescent="0.2">
      <c r="FH1597" s="116">
        <v>1592</v>
      </c>
      <c r="FI1597" s="116">
        <f t="shared" si="699"/>
        <v>64</v>
      </c>
      <c r="FJ1597" s="116">
        <f t="shared" si="692"/>
        <v>20</v>
      </c>
      <c r="FK1597" s="116" t="str">
        <f t="shared" si="700"/>
        <v>燕青专属武器-魂珠-8 1级</v>
      </c>
      <c r="FL1597" s="116">
        <f t="shared" si="701"/>
        <v>8</v>
      </c>
      <c r="FM1597" s="116">
        <f t="shared" si="702"/>
        <v>1</v>
      </c>
      <c r="FN1597" s="116" t="str">
        <f t="shared" si="693"/>
        <v>金币</v>
      </c>
      <c r="FO1597" s="116">
        <f t="shared" si="694"/>
        <v>8000</v>
      </c>
      <c r="FP1597" s="116" t="str">
        <f t="shared" si="695"/>
        <v>专属强化石4</v>
      </c>
      <c r="FQ1597" s="116">
        <f t="shared" si="696"/>
        <v>5</v>
      </c>
      <c r="FR1597" s="116" t="str">
        <f t="shared" si="697"/>
        <v/>
      </c>
      <c r="FS1597" s="116" t="str">
        <f t="shared" si="698"/>
        <v/>
      </c>
      <c r="FT1597" s="116">
        <f t="shared" si="703"/>
        <v>0.1</v>
      </c>
      <c r="FU1597" s="116">
        <f t="shared" si="704"/>
        <v>1</v>
      </c>
      <c r="FV1597" s="116">
        <f t="shared" si="705"/>
        <v>15</v>
      </c>
      <c r="FW1597" s="116">
        <f t="shared" si="706"/>
        <v>0</v>
      </c>
      <c r="FX1597" s="116">
        <f t="shared" si="707"/>
        <v>1</v>
      </c>
      <c r="FY1597" s="116">
        <f t="shared" si="708"/>
        <v>4</v>
      </c>
      <c r="FZ1597" s="116">
        <f t="shared" si="709"/>
        <v>4.9200000000000001E-2</v>
      </c>
      <c r="GA1597" s="116">
        <f t="shared" si="710"/>
        <v>1</v>
      </c>
      <c r="GB1597" s="116">
        <f t="shared" si="711"/>
        <v>7</v>
      </c>
      <c r="GC1597" s="116">
        <f t="shared" si="712"/>
        <v>0.1968</v>
      </c>
      <c r="GD1597" s="116">
        <f t="shared" si="713"/>
        <v>1</v>
      </c>
      <c r="GE1597" s="116">
        <f t="shared" si="714"/>
        <v>15</v>
      </c>
    </row>
    <row r="1598" spans="164:187" ht="16.5" x14ac:dyDescent="0.2">
      <c r="FH1598" s="116">
        <v>1593</v>
      </c>
      <c r="FI1598" s="116">
        <f t="shared" si="699"/>
        <v>65</v>
      </c>
      <c r="FJ1598" s="116">
        <f t="shared" si="692"/>
        <v>20</v>
      </c>
      <c r="FK1598" s="116" t="str">
        <f t="shared" si="700"/>
        <v>燕青专属武器-魂珠-8 2级</v>
      </c>
      <c r="FL1598" s="116">
        <f t="shared" si="701"/>
        <v>8</v>
      </c>
      <c r="FM1598" s="116">
        <f t="shared" si="702"/>
        <v>2</v>
      </c>
      <c r="FN1598" s="116" t="str">
        <f t="shared" si="693"/>
        <v>金币</v>
      </c>
      <c r="FO1598" s="116">
        <f t="shared" si="694"/>
        <v>9000</v>
      </c>
      <c r="FP1598" s="116" t="str">
        <f t="shared" si="695"/>
        <v>专属强化石4</v>
      </c>
      <c r="FQ1598" s="116">
        <f t="shared" si="696"/>
        <v>8</v>
      </c>
      <c r="FR1598" s="116" t="str">
        <f t="shared" si="697"/>
        <v/>
      </c>
      <c r="FS1598" s="116" t="str">
        <f t="shared" si="698"/>
        <v/>
      </c>
      <c r="FT1598" s="116">
        <f t="shared" si="703"/>
        <v>0.08</v>
      </c>
      <c r="FU1598" s="116">
        <f t="shared" si="704"/>
        <v>1</v>
      </c>
      <c r="FV1598" s="116">
        <f t="shared" si="705"/>
        <v>19</v>
      </c>
      <c r="FW1598" s="116">
        <f t="shared" si="706"/>
        <v>0</v>
      </c>
      <c r="FX1598" s="116">
        <f t="shared" si="707"/>
        <v>1</v>
      </c>
      <c r="FY1598" s="116">
        <f t="shared" si="708"/>
        <v>4</v>
      </c>
      <c r="FZ1598" s="116">
        <f t="shared" si="709"/>
        <v>3.9399999999999998E-2</v>
      </c>
      <c r="GA1598" s="116">
        <f t="shared" si="710"/>
        <v>1</v>
      </c>
      <c r="GB1598" s="116">
        <f t="shared" si="711"/>
        <v>9</v>
      </c>
      <c r="GC1598" s="116">
        <f t="shared" si="712"/>
        <v>0.15740000000000001</v>
      </c>
      <c r="GD1598" s="116">
        <f t="shared" si="713"/>
        <v>1</v>
      </c>
      <c r="GE1598" s="116">
        <f t="shared" si="714"/>
        <v>19</v>
      </c>
    </row>
    <row r="1599" spans="164:187" ht="16.5" x14ac:dyDescent="0.2">
      <c r="FH1599" s="116">
        <v>1594</v>
      </c>
      <c r="FI1599" s="116">
        <f t="shared" si="699"/>
        <v>66</v>
      </c>
      <c r="FJ1599" s="116">
        <f t="shared" si="692"/>
        <v>20</v>
      </c>
      <c r="FK1599" s="116" t="str">
        <f t="shared" si="700"/>
        <v>燕青专属武器-魂珠-8 3级</v>
      </c>
      <c r="FL1599" s="116">
        <f t="shared" si="701"/>
        <v>8</v>
      </c>
      <c r="FM1599" s="116">
        <f t="shared" si="702"/>
        <v>3</v>
      </c>
      <c r="FN1599" s="116" t="str">
        <f t="shared" si="693"/>
        <v>金币</v>
      </c>
      <c r="FO1599" s="116">
        <f t="shared" si="694"/>
        <v>10000</v>
      </c>
      <c r="FP1599" s="116" t="str">
        <f t="shared" si="695"/>
        <v>专属强化石4</v>
      </c>
      <c r="FQ1599" s="116">
        <f t="shared" si="696"/>
        <v>10</v>
      </c>
      <c r="FR1599" s="116" t="str">
        <f t="shared" si="697"/>
        <v/>
      </c>
      <c r="FS1599" s="116" t="str">
        <f t="shared" si="698"/>
        <v/>
      </c>
      <c r="FT1599" s="116">
        <f t="shared" si="703"/>
        <v>7.0000000000000007E-2</v>
      </c>
      <c r="FU1599" s="116">
        <f t="shared" si="704"/>
        <v>1</v>
      </c>
      <c r="FV1599" s="116">
        <f t="shared" si="705"/>
        <v>23</v>
      </c>
      <c r="FW1599" s="116">
        <f t="shared" si="706"/>
        <v>0</v>
      </c>
      <c r="FX1599" s="116">
        <f t="shared" si="707"/>
        <v>1</v>
      </c>
      <c r="FY1599" s="116">
        <f t="shared" si="708"/>
        <v>5</v>
      </c>
      <c r="FZ1599" s="116">
        <f t="shared" si="709"/>
        <v>3.2800000000000003E-2</v>
      </c>
      <c r="GA1599" s="116">
        <f t="shared" si="710"/>
        <v>1</v>
      </c>
      <c r="GB1599" s="116">
        <f t="shared" si="711"/>
        <v>11</v>
      </c>
      <c r="GC1599" s="116">
        <f t="shared" si="712"/>
        <v>0.13120000000000001</v>
      </c>
      <c r="GD1599" s="116">
        <f t="shared" si="713"/>
        <v>1</v>
      </c>
      <c r="GE1599" s="116">
        <f t="shared" si="714"/>
        <v>23</v>
      </c>
    </row>
    <row r="1600" spans="164:187" ht="16.5" x14ac:dyDescent="0.2">
      <c r="FH1600" s="116">
        <v>1595</v>
      </c>
      <c r="FI1600" s="116">
        <f t="shared" si="699"/>
        <v>67</v>
      </c>
      <c r="FJ1600" s="116">
        <f t="shared" si="692"/>
        <v>20</v>
      </c>
      <c r="FK1600" s="116" t="str">
        <f t="shared" si="700"/>
        <v>燕青专属武器-魂珠-8 4级</v>
      </c>
      <c r="FL1600" s="116">
        <f t="shared" si="701"/>
        <v>8</v>
      </c>
      <c r="FM1600" s="116">
        <f t="shared" si="702"/>
        <v>4</v>
      </c>
      <c r="FN1600" s="116" t="str">
        <f t="shared" si="693"/>
        <v>金币</v>
      </c>
      <c r="FO1600" s="116">
        <f t="shared" si="694"/>
        <v>11000</v>
      </c>
      <c r="FP1600" s="116" t="str">
        <f t="shared" si="695"/>
        <v>专属强化石4</v>
      </c>
      <c r="FQ1600" s="116">
        <f t="shared" si="696"/>
        <v>12</v>
      </c>
      <c r="FR1600" s="116" t="str">
        <f t="shared" si="697"/>
        <v/>
      </c>
      <c r="FS1600" s="116" t="str">
        <f t="shared" si="698"/>
        <v/>
      </c>
      <c r="FT1600" s="116">
        <f t="shared" si="703"/>
        <v>0.05</v>
      </c>
      <c r="FU1600" s="116">
        <f t="shared" si="704"/>
        <v>1</v>
      </c>
      <c r="FV1600" s="116">
        <f t="shared" si="705"/>
        <v>32</v>
      </c>
      <c r="FW1600" s="116">
        <f t="shared" si="706"/>
        <v>0</v>
      </c>
      <c r="FX1600" s="116">
        <f t="shared" si="707"/>
        <v>1</v>
      </c>
      <c r="FY1600" s="116">
        <f t="shared" si="708"/>
        <v>7</v>
      </c>
      <c r="FZ1600" s="116">
        <f t="shared" si="709"/>
        <v>2.3599999999999999E-2</v>
      </c>
      <c r="GA1600" s="116">
        <f t="shared" si="710"/>
        <v>1</v>
      </c>
      <c r="GB1600" s="116">
        <f t="shared" si="711"/>
        <v>15</v>
      </c>
      <c r="GC1600" s="116">
        <f t="shared" si="712"/>
        <v>9.4399999999999998E-2</v>
      </c>
      <c r="GD1600" s="116">
        <f t="shared" si="713"/>
        <v>1</v>
      </c>
      <c r="GE1600" s="116">
        <f t="shared" si="714"/>
        <v>32</v>
      </c>
    </row>
    <row r="1601" spans="164:187" ht="16.5" x14ac:dyDescent="0.2">
      <c r="FH1601" s="116">
        <v>1596</v>
      </c>
      <c r="FI1601" s="116">
        <f t="shared" si="699"/>
        <v>68</v>
      </c>
      <c r="FJ1601" s="116">
        <f t="shared" si="692"/>
        <v>20</v>
      </c>
      <c r="FK1601" s="116" t="str">
        <f t="shared" si="700"/>
        <v>燕青专属武器-魂珠-8 5级</v>
      </c>
      <c r="FL1601" s="116">
        <f t="shared" si="701"/>
        <v>8</v>
      </c>
      <c r="FM1601" s="116">
        <f t="shared" si="702"/>
        <v>5</v>
      </c>
      <c r="FN1601" s="116" t="str">
        <f t="shared" si="693"/>
        <v>金币</v>
      </c>
      <c r="FO1601" s="116">
        <f t="shared" si="694"/>
        <v>12000</v>
      </c>
      <c r="FP1601" s="116" t="str">
        <f t="shared" si="695"/>
        <v>专属强化石4</v>
      </c>
      <c r="FQ1601" s="116">
        <f t="shared" si="696"/>
        <v>15</v>
      </c>
      <c r="FR1601" s="116" t="str">
        <f t="shared" si="697"/>
        <v/>
      </c>
      <c r="FS1601" s="116" t="str">
        <f t="shared" si="698"/>
        <v/>
      </c>
      <c r="FT1601" s="116">
        <f t="shared" si="703"/>
        <v>0.04</v>
      </c>
      <c r="FU1601" s="116">
        <f t="shared" si="704"/>
        <v>1</v>
      </c>
      <c r="FV1601" s="116">
        <f t="shared" si="705"/>
        <v>41</v>
      </c>
      <c r="FW1601" s="116">
        <f t="shared" si="706"/>
        <v>0</v>
      </c>
      <c r="FX1601" s="116">
        <f t="shared" si="707"/>
        <v>1</v>
      </c>
      <c r="FY1601" s="116">
        <f t="shared" si="708"/>
        <v>9</v>
      </c>
      <c r="FZ1601" s="116">
        <f t="shared" si="709"/>
        <v>1.84E-2</v>
      </c>
      <c r="GA1601" s="116">
        <f t="shared" si="710"/>
        <v>1</v>
      </c>
      <c r="GB1601" s="116">
        <f t="shared" si="711"/>
        <v>19</v>
      </c>
      <c r="GC1601" s="116">
        <f t="shared" si="712"/>
        <v>7.3800000000000004E-2</v>
      </c>
      <c r="GD1601" s="116">
        <f t="shared" si="713"/>
        <v>1</v>
      </c>
      <c r="GE1601" s="116">
        <f t="shared" si="714"/>
        <v>41</v>
      </c>
    </row>
    <row r="1602" spans="164:187" ht="16.5" x14ac:dyDescent="0.2">
      <c r="FH1602" s="116">
        <v>1597</v>
      </c>
      <c r="FI1602" s="116">
        <f t="shared" si="699"/>
        <v>69</v>
      </c>
      <c r="FJ1602" s="116">
        <f t="shared" si="692"/>
        <v>20</v>
      </c>
      <c r="FK1602" s="116" t="str">
        <f t="shared" si="700"/>
        <v>燕青专属武器-魂珠-8 6级</v>
      </c>
      <c r="FL1602" s="116">
        <f t="shared" si="701"/>
        <v>8</v>
      </c>
      <c r="FM1602" s="116">
        <f t="shared" si="702"/>
        <v>6</v>
      </c>
      <c r="FN1602" s="116" t="str">
        <f t="shared" si="693"/>
        <v>金币</v>
      </c>
      <c r="FO1602" s="116">
        <f t="shared" si="694"/>
        <v>13000</v>
      </c>
      <c r="FP1602" s="116" t="str">
        <f t="shared" si="695"/>
        <v>专属强化石4</v>
      </c>
      <c r="FQ1602" s="116">
        <f t="shared" si="696"/>
        <v>18</v>
      </c>
      <c r="FR1602" s="116" t="str">
        <f t="shared" si="697"/>
        <v/>
      </c>
      <c r="FS1602" s="116" t="str">
        <f t="shared" si="698"/>
        <v/>
      </c>
      <c r="FT1602" s="116">
        <f t="shared" si="703"/>
        <v>0.03</v>
      </c>
      <c r="FU1602" s="116">
        <f t="shared" si="704"/>
        <v>1</v>
      </c>
      <c r="FV1602" s="116">
        <f t="shared" si="705"/>
        <v>55</v>
      </c>
      <c r="FW1602" s="116">
        <f t="shared" si="706"/>
        <v>0</v>
      </c>
      <c r="FX1602" s="116">
        <f t="shared" si="707"/>
        <v>1</v>
      </c>
      <c r="FY1602" s="116">
        <f t="shared" si="708"/>
        <v>13</v>
      </c>
      <c r="FZ1602" s="116">
        <f t="shared" si="709"/>
        <v>1.3599999999999999E-2</v>
      </c>
      <c r="GA1602" s="116">
        <f t="shared" si="710"/>
        <v>1</v>
      </c>
      <c r="GB1602" s="116">
        <f t="shared" si="711"/>
        <v>26</v>
      </c>
      <c r="GC1602" s="116">
        <f t="shared" si="712"/>
        <v>5.45E-2</v>
      </c>
      <c r="GD1602" s="116">
        <f t="shared" si="713"/>
        <v>1</v>
      </c>
      <c r="GE1602" s="116">
        <f t="shared" si="714"/>
        <v>55</v>
      </c>
    </row>
    <row r="1603" spans="164:187" ht="16.5" x14ac:dyDescent="0.2">
      <c r="FH1603" s="116">
        <v>1598</v>
      </c>
      <c r="FI1603" s="116">
        <f t="shared" si="699"/>
        <v>70</v>
      </c>
      <c r="FJ1603" s="116">
        <f t="shared" si="692"/>
        <v>20</v>
      </c>
      <c r="FK1603" s="116" t="str">
        <f t="shared" si="700"/>
        <v>燕青专属武器-魂珠-8 7级</v>
      </c>
      <c r="FL1603" s="116">
        <f t="shared" si="701"/>
        <v>8</v>
      </c>
      <c r="FM1603" s="116">
        <f t="shared" si="702"/>
        <v>7</v>
      </c>
      <c r="FN1603" s="116" t="str">
        <f t="shared" si="693"/>
        <v>金币</v>
      </c>
      <c r="FO1603" s="116">
        <f t="shared" si="694"/>
        <v>14000</v>
      </c>
      <c r="FP1603" s="116" t="str">
        <f t="shared" si="695"/>
        <v>专属强化石4</v>
      </c>
      <c r="FQ1603" s="116">
        <f t="shared" si="696"/>
        <v>25</v>
      </c>
      <c r="FR1603" s="116" t="str">
        <f t="shared" si="697"/>
        <v/>
      </c>
      <c r="FS1603" s="116" t="str">
        <f t="shared" si="698"/>
        <v/>
      </c>
      <c r="FT1603" s="116">
        <f t="shared" si="703"/>
        <v>0.02</v>
      </c>
      <c r="FU1603" s="116">
        <f t="shared" si="704"/>
        <v>1</v>
      </c>
      <c r="FV1603" s="116">
        <f t="shared" si="705"/>
        <v>64</v>
      </c>
      <c r="FW1603" s="116">
        <f t="shared" si="706"/>
        <v>0</v>
      </c>
      <c r="FX1603" s="116">
        <f t="shared" si="707"/>
        <v>1</v>
      </c>
      <c r="FY1603" s="116">
        <f t="shared" si="708"/>
        <v>15</v>
      </c>
      <c r="FZ1603" s="116">
        <f t="shared" si="709"/>
        <v>1.17E-2</v>
      </c>
      <c r="GA1603" s="116">
        <f t="shared" si="710"/>
        <v>1</v>
      </c>
      <c r="GB1603" s="116">
        <f t="shared" si="711"/>
        <v>30</v>
      </c>
      <c r="GC1603" s="116">
        <f t="shared" si="712"/>
        <v>4.6800000000000001E-2</v>
      </c>
      <c r="GD1603" s="116">
        <f t="shared" si="713"/>
        <v>1</v>
      </c>
      <c r="GE1603" s="116">
        <f t="shared" si="714"/>
        <v>64</v>
      </c>
    </row>
    <row r="1604" spans="164:187" ht="16.5" x14ac:dyDescent="0.2">
      <c r="FH1604" s="116">
        <v>1599</v>
      </c>
      <c r="FI1604" s="116">
        <f t="shared" si="699"/>
        <v>71</v>
      </c>
      <c r="FJ1604" s="116">
        <f t="shared" si="692"/>
        <v>20</v>
      </c>
      <c r="FK1604" s="116" t="str">
        <f t="shared" si="700"/>
        <v>燕青专属武器-魂珠-8 8级</v>
      </c>
      <c r="FL1604" s="116">
        <f t="shared" si="701"/>
        <v>8</v>
      </c>
      <c r="FM1604" s="116">
        <f t="shared" si="702"/>
        <v>8</v>
      </c>
      <c r="FN1604" s="116" t="str">
        <f t="shared" si="693"/>
        <v>金币</v>
      </c>
      <c r="FO1604" s="116">
        <f t="shared" si="694"/>
        <v>15000</v>
      </c>
      <c r="FP1604" s="116" t="str">
        <f t="shared" si="695"/>
        <v>专属强化石4</v>
      </c>
      <c r="FQ1604" s="116">
        <f t="shared" si="696"/>
        <v>30</v>
      </c>
      <c r="FR1604" s="116" t="str">
        <f t="shared" si="697"/>
        <v/>
      </c>
      <c r="FS1604" s="116" t="str">
        <f t="shared" si="698"/>
        <v/>
      </c>
      <c r="FT1604" s="116">
        <f t="shared" si="703"/>
        <v>0.02</v>
      </c>
      <c r="FU1604" s="116">
        <f t="shared" si="704"/>
        <v>1</v>
      </c>
      <c r="FV1604" s="116">
        <f t="shared" si="705"/>
        <v>86</v>
      </c>
      <c r="FW1604" s="116">
        <f t="shared" si="706"/>
        <v>0</v>
      </c>
      <c r="FX1604" s="116">
        <f t="shared" si="707"/>
        <v>1</v>
      </c>
      <c r="FY1604" s="116">
        <f t="shared" si="708"/>
        <v>20</v>
      </c>
      <c r="FZ1604" s="116">
        <f t="shared" si="709"/>
        <v>8.6999999999999994E-3</v>
      </c>
      <c r="GA1604" s="116">
        <f t="shared" si="710"/>
        <v>1</v>
      </c>
      <c r="GB1604" s="116">
        <f t="shared" si="711"/>
        <v>40</v>
      </c>
      <c r="GC1604" s="116">
        <f t="shared" si="712"/>
        <v>3.4700000000000002E-2</v>
      </c>
      <c r="GD1604" s="116">
        <f t="shared" si="713"/>
        <v>1</v>
      </c>
      <c r="GE1604" s="116">
        <f t="shared" si="714"/>
        <v>86</v>
      </c>
    </row>
    <row r="1605" spans="164:187" ht="16.5" x14ac:dyDescent="0.2">
      <c r="FH1605" s="116">
        <v>1600</v>
      </c>
      <c r="FI1605" s="116">
        <f t="shared" si="699"/>
        <v>72</v>
      </c>
      <c r="FJ1605" s="116">
        <f t="shared" si="692"/>
        <v>20</v>
      </c>
      <c r="FK1605" s="116" t="str">
        <f t="shared" si="700"/>
        <v>燕青专属武器-魂珠-8 9级</v>
      </c>
      <c r="FL1605" s="116">
        <f t="shared" si="701"/>
        <v>8</v>
      </c>
      <c r="FM1605" s="116">
        <f t="shared" si="702"/>
        <v>9</v>
      </c>
      <c r="FN1605" s="116" t="str">
        <f t="shared" si="693"/>
        <v>金币</v>
      </c>
      <c r="FO1605" s="116">
        <f t="shared" si="694"/>
        <v>16000</v>
      </c>
      <c r="FP1605" s="116" t="str">
        <f t="shared" si="695"/>
        <v>专属强化石4</v>
      </c>
      <c r="FQ1605" s="116">
        <f t="shared" si="696"/>
        <v>30</v>
      </c>
      <c r="FR1605" s="116" t="str">
        <f t="shared" si="697"/>
        <v/>
      </c>
      <c r="FS1605" s="116" t="str">
        <f t="shared" si="698"/>
        <v/>
      </c>
      <c r="FT1605" s="116">
        <f t="shared" si="703"/>
        <v>0.01</v>
      </c>
      <c r="FU1605" s="116">
        <f t="shared" si="704"/>
        <v>1</v>
      </c>
      <c r="FV1605" s="116">
        <f t="shared" si="705"/>
        <v>140</v>
      </c>
      <c r="FW1605" s="116">
        <f t="shared" si="706"/>
        <v>0</v>
      </c>
      <c r="FX1605" s="116">
        <f t="shared" si="707"/>
        <v>1</v>
      </c>
      <c r="FY1605" s="116">
        <f t="shared" si="708"/>
        <v>33</v>
      </c>
      <c r="FZ1605" s="116">
        <f t="shared" si="709"/>
        <v>5.4000000000000003E-3</v>
      </c>
      <c r="GA1605" s="116">
        <f t="shared" si="710"/>
        <v>1</v>
      </c>
      <c r="GB1605" s="116">
        <f t="shared" si="711"/>
        <v>65</v>
      </c>
      <c r="GC1605" s="116">
        <f t="shared" si="712"/>
        <v>2.1499999999999998E-2</v>
      </c>
      <c r="GD1605" s="116">
        <f t="shared" si="713"/>
        <v>1</v>
      </c>
      <c r="GE1605" s="116">
        <f t="shared" si="714"/>
        <v>140</v>
      </c>
    </row>
    <row r="1606" spans="164:187" ht="16.5" x14ac:dyDescent="0.2">
      <c r="FH1606" s="116">
        <v>1601</v>
      </c>
      <c r="FI1606" s="116">
        <f t="shared" si="699"/>
        <v>0</v>
      </c>
      <c r="FJ1606" s="116">
        <f t="shared" si="692"/>
        <v>21</v>
      </c>
      <c r="FK1606" s="116" t="str">
        <f t="shared" si="700"/>
        <v>秦琼专属武器-魂珠-1 0级</v>
      </c>
      <c r="FL1606" s="116">
        <f t="shared" si="701"/>
        <v>1</v>
      </c>
      <c r="FM1606" s="116">
        <f t="shared" si="702"/>
        <v>0</v>
      </c>
      <c r="FN1606" s="116" t="str">
        <f t="shared" si="693"/>
        <v/>
      </c>
      <c r="FO1606" s="116" t="str">
        <f t="shared" si="694"/>
        <v/>
      </c>
      <c r="FP1606" s="116" t="str">
        <f t="shared" si="695"/>
        <v/>
      </c>
      <c r="FQ1606" s="116" t="str">
        <f t="shared" si="696"/>
        <v/>
      </c>
      <c r="FR1606" s="116" t="str">
        <f t="shared" si="697"/>
        <v/>
      </c>
      <c r="FS1606" s="116" t="str">
        <f t="shared" si="698"/>
        <v/>
      </c>
      <c r="FT1606" s="116" t="str">
        <f t="shared" si="703"/>
        <v/>
      </c>
      <c r="FU1606" s="116" t="str">
        <f t="shared" si="704"/>
        <v/>
      </c>
      <c r="FV1606" s="116" t="str">
        <f t="shared" si="705"/>
        <v/>
      </c>
      <c r="FW1606" s="116" t="str">
        <f t="shared" si="706"/>
        <v/>
      </c>
      <c r="FX1606" s="116" t="str">
        <f t="shared" si="707"/>
        <v/>
      </c>
      <c r="FY1606" s="116" t="str">
        <f t="shared" si="708"/>
        <v/>
      </c>
      <c r="FZ1606" s="116" t="str">
        <f t="shared" si="709"/>
        <v/>
      </c>
      <c r="GA1606" s="116" t="str">
        <f t="shared" si="710"/>
        <v/>
      </c>
      <c r="GB1606" s="116" t="str">
        <f t="shared" si="711"/>
        <v/>
      </c>
      <c r="GC1606" s="116" t="str">
        <f t="shared" si="712"/>
        <v/>
      </c>
      <c r="GD1606" s="116" t="str">
        <f t="shared" si="713"/>
        <v/>
      </c>
      <c r="GE1606" s="116" t="str">
        <f t="shared" si="714"/>
        <v/>
      </c>
    </row>
    <row r="1607" spans="164:187" ht="16.5" x14ac:dyDescent="0.2">
      <c r="FH1607" s="116">
        <v>1602</v>
      </c>
      <c r="FI1607" s="116">
        <f t="shared" si="699"/>
        <v>1</v>
      </c>
      <c r="FJ1607" s="116">
        <f t="shared" ref="FJ1607:FJ1670" si="715">INT((FH1607-1)/80+1)</f>
        <v>21</v>
      </c>
      <c r="FK1607" s="116" t="str">
        <f t="shared" si="700"/>
        <v>秦琼专属武器-魂珠-1 1级</v>
      </c>
      <c r="FL1607" s="116">
        <f t="shared" si="701"/>
        <v>1</v>
      </c>
      <c r="FM1607" s="116">
        <f t="shared" si="702"/>
        <v>1</v>
      </c>
      <c r="FN1607" s="116" t="str">
        <f t="shared" ref="FN1607:FN1670" si="716">IF($FM1607&gt;0,IF(INDEX($EC$6:$EC$77,$FI1607)&gt;=FN$3,INDEX(ED$6:ED$77,$FI1607),""),"")</f>
        <v>金币</v>
      </c>
      <c r="FO1607" s="116">
        <f t="shared" ref="FO1607:FO1670" si="717">IF($FM1607&gt;0,IF(INDEX($EC$6:$EC$77,$FI1607)&gt;=FO$3,INDEX(EE$6:EE$77,$FI1607),""),"")</f>
        <v>1000</v>
      </c>
      <c r="FP1607" s="116" t="str">
        <f t="shared" ref="FP1607:FP1670" si="718">IF($FM1607&gt;0,IF(INDEX($EC$6:$EC$77,$FI1607)&gt;=FP$3,INDEX(EF$6:EF$77,$FI1607),""),"")</f>
        <v>专属强化石1</v>
      </c>
      <c r="FQ1607" s="116">
        <f t="shared" ref="FQ1607:FQ1670" si="719">IF($FM1607&gt;0,IF(INDEX($EC$6:$EC$77,$FI1607)&gt;=FQ$3,INDEX(EG$6:EG$77,$FI1607),""),"")</f>
        <v>1</v>
      </c>
      <c r="FR1607" s="116" t="str">
        <f t="shared" ref="FR1607:FR1670" si="720">IF($FM1607&gt;0,IF(INDEX($EC$6:$EC$77,$FI1607)&gt;=FR$3,INDEX(EH$6:EH$77,$FI1607),""),"")</f>
        <v/>
      </c>
      <c r="FS1607" s="116" t="str">
        <f t="shared" ref="FS1607:FS1670" si="721">IF($FM1607&gt;0,IF(INDEX($EC$6:$EC$77,$FI1607)&gt;=FS$3,INDEX(EI$6:EI$77,$FI1607),""),"")</f>
        <v/>
      </c>
      <c r="FT1607" s="116">
        <f t="shared" si="703"/>
        <v>0.24</v>
      </c>
      <c r="FU1607" s="116">
        <f t="shared" si="704"/>
        <v>1</v>
      </c>
      <c r="FV1607" s="116">
        <f t="shared" si="705"/>
        <v>6</v>
      </c>
      <c r="FW1607" s="116">
        <f t="shared" si="706"/>
        <v>0</v>
      </c>
      <c r="FX1607" s="116">
        <f t="shared" si="707"/>
        <v>1</v>
      </c>
      <c r="FY1607" s="116">
        <f t="shared" si="708"/>
        <v>1</v>
      </c>
      <c r="FZ1607" s="116">
        <f t="shared" si="709"/>
        <v>0.11990000000000001</v>
      </c>
      <c r="GA1607" s="116">
        <f t="shared" si="710"/>
        <v>1</v>
      </c>
      <c r="GB1607" s="116">
        <f t="shared" si="711"/>
        <v>3</v>
      </c>
      <c r="GC1607" s="116">
        <f t="shared" si="712"/>
        <v>0.47960000000000003</v>
      </c>
      <c r="GD1607" s="116">
        <f t="shared" si="713"/>
        <v>1</v>
      </c>
      <c r="GE1607" s="116">
        <f t="shared" si="714"/>
        <v>6</v>
      </c>
    </row>
    <row r="1608" spans="164:187" ht="16.5" x14ac:dyDescent="0.2">
      <c r="FH1608" s="116">
        <v>1603</v>
      </c>
      <c r="FI1608" s="116">
        <f t="shared" si="699"/>
        <v>2</v>
      </c>
      <c r="FJ1608" s="116">
        <f t="shared" si="715"/>
        <v>21</v>
      </c>
      <c r="FK1608" s="116" t="str">
        <f t="shared" si="700"/>
        <v>秦琼专属武器-魂珠-1 2级</v>
      </c>
      <c r="FL1608" s="116">
        <f t="shared" si="701"/>
        <v>1</v>
      </c>
      <c r="FM1608" s="116">
        <f t="shared" si="702"/>
        <v>2</v>
      </c>
      <c r="FN1608" s="116" t="str">
        <f t="shared" si="716"/>
        <v>金币</v>
      </c>
      <c r="FO1608" s="116">
        <f t="shared" si="717"/>
        <v>2000</v>
      </c>
      <c r="FP1608" s="116" t="str">
        <f t="shared" si="718"/>
        <v>专属强化石1</v>
      </c>
      <c r="FQ1608" s="116">
        <f t="shared" si="719"/>
        <v>2</v>
      </c>
      <c r="FR1608" s="116" t="str">
        <f t="shared" si="720"/>
        <v/>
      </c>
      <c r="FS1608" s="116" t="str">
        <f t="shared" si="721"/>
        <v/>
      </c>
      <c r="FT1608" s="116">
        <f t="shared" si="703"/>
        <v>0.24</v>
      </c>
      <c r="FU1608" s="116">
        <f t="shared" si="704"/>
        <v>1</v>
      </c>
      <c r="FV1608" s="116">
        <f t="shared" si="705"/>
        <v>6</v>
      </c>
      <c r="FW1608" s="116">
        <f t="shared" si="706"/>
        <v>0</v>
      </c>
      <c r="FX1608" s="116">
        <f t="shared" si="707"/>
        <v>1</v>
      </c>
      <c r="FY1608" s="116">
        <f t="shared" si="708"/>
        <v>1</v>
      </c>
      <c r="FZ1608" s="116">
        <f t="shared" si="709"/>
        <v>0.11990000000000001</v>
      </c>
      <c r="GA1608" s="116">
        <f t="shared" si="710"/>
        <v>1</v>
      </c>
      <c r="GB1608" s="116">
        <f t="shared" si="711"/>
        <v>3</v>
      </c>
      <c r="GC1608" s="116">
        <f t="shared" si="712"/>
        <v>0.47960000000000003</v>
      </c>
      <c r="GD1608" s="116">
        <f t="shared" si="713"/>
        <v>1</v>
      </c>
      <c r="GE1608" s="116">
        <f t="shared" si="714"/>
        <v>6</v>
      </c>
    </row>
    <row r="1609" spans="164:187" ht="16.5" x14ac:dyDescent="0.2">
      <c r="FH1609" s="116">
        <v>1604</v>
      </c>
      <c r="FI1609" s="116">
        <f t="shared" si="699"/>
        <v>3</v>
      </c>
      <c r="FJ1609" s="116">
        <f t="shared" si="715"/>
        <v>21</v>
      </c>
      <c r="FK1609" s="116" t="str">
        <f t="shared" si="700"/>
        <v>秦琼专属武器-魂珠-1 3级</v>
      </c>
      <c r="FL1609" s="116">
        <f t="shared" si="701"/>
        <v>1</v>
      </c>
      <c r="FM1609" s="116">
        <f t="shared" si="702"/>
        <v>3</v>
      </c>
      <c r="FN1609" s="116" t="str">
        <f t="shared" si="716"/>
        <v>金币</v>
      </c>
      <c r="FO1609" s="116">
        <f t="shared" si="717"/>
        <v>3000</v>
      </c>
      <c r="FP1609" s="116" t="str">
        <f t="shared" si="718"/>
        <v>专属强化石1</v>
      </c>
      <c r="FQ1609" s="116">
        <f t="shared" si="719"/>
        <v>3</v>
      </c>
      <c r="FR1609" s="116" t="str">
        <f t="shared" si="720"/>
        <v/>
      </c>
      <c r="FS1609" s="116" t="str">
        <f t="shared" si="721"/>
        <v/>
      </c>
      <c r="FT1609" s="116">
        <f t="shared" si="703"/>
        <v>0.24</v>
      </c>
      <c r="FU1609" s="116">
        <f t="shared" si="704"/>
        <v>1</v>
      </c>
      <c r="FV1609" s="116">
        <f t="shared" si="705"/>
        <v>6</v>
      </c>
      <c r="FW1609" s="116">
        <f t="shared" si="706"/>
        <v>0</v>
      </c>
      <c r="FX1609" s="116">
        <f t="shared" si="707"/>
        <v>1</v>
      </c>
      <c r="FY1609" s="116">
        <f t="shared" si="708"/>
        <v>1</v>
      </c>
      <c r="FZ1609" s="116">
        <f t="shared" si="709"/>
        <v>0.11990000000000001</v>
      </c>
      <c r="GA1609" s="116">
        <f t="shared" si="710"/>
        <v>1</v>
      </c>
      <c r="GB1609" s="116">
        <f t="shared" si="711"/>
        <v>3</v>
      </c>
      <c r="GC1609" s="116">
        <f t="shared" si="712"/>
        <v>0.47960000000000003</v>
      </c>
      <c r="GD1609" s="116">
        <f t="shared" si="713"/>
        <v>1</v>
      </c>
      <c r="GE1609" s="116">
        <f t="shared" si="714"/>
        <v>6</v>
      </c>
    </row>
    <row r="1610" spans="164:187" ht="16.5" x14ac:dyDescent="0.2">
      <c r="FH1610" s="116">
        <v>1605</v>
      </c>
      <c r="FI1610" s="116">
        <f t="shared" si="699"/>
        <v>4</v>
      </c>
      <c r="FJ1610" s="116">
        <f t="shared" si="715"/>
        <v>21</v>
      </c>
      <c r="FK1610" s="116" t="str">
        <f t="shared" si="700"/>
        <v>秦琼专属武器-魂珠-1 4级</v>
      </c>
      <c r="FL1610" s="116">
        <f t="shared" si="701"/>
        <v>1</v>
      </c>
      <c r="FM1610" s="116">
        <f t="shared" si="702"/>
        <v>4</v>
      </c>
      <c r="FN1610" s="116" t="str">
        <f t="shared" si="716"/>
        <v>金币</v>
      </c>
      <c r="FO1610" s="116">
        <f t="shared" si="717"/>
        <v>4000</v>
      </c>
      <c r="FP1610" s="116" t="str">
        <f t="shared" si="718"/>
        <v>专属强化石1</v>
      </c>
      <c r="FQ1610" s="116">
        <f t="shared" si="719"/>
        <v>4</v>
      </c>
      <c r="FR1610" s="116" t="str">
        <f t="shared" si="720"/>
        <v/>
      </c>
      <c r="FS1610" s="116" t="str">
        <f t="shared" si="721"/>
        <v/>
      </c>
      <c r="FT1610" s="116">
        <f t="shared" si="703"/>
        <v>0.19</v>
      </c>
      <c r="FU1610" s="116">
        <f t="shared" si="704"/>
        <v>1</v>
      </c>
      <c r="FV1610" s="116">
        <f t="shared" si="705"/>
        <v>8</v>
      </c>
      <c r="FW1610" s="116">
        <f t="shared" si="706"/>
        <v>0</v>
      </c>
      <c r="FX1610" s="116">
        <f t="shared" si="707"/>
        <v>1</v>
      </c>
      <c r="FY1610" s="116">
        <f t="shared" si="708"/>
        <v>2</v>
      </c>
      <c r="FZ1610" s="116">
        <f t="shared" si="709"/>
        <v>9.5899999999999999E-2</v>
      </c>
      <c r="GA1610" s="116">
        <f t="shared" si="710"/>
        <v>1</v>
      </c>
      <c r="GB1610" s="116">
        <f t="shared" si="711"/>
        <v>4</v>
      </c>
      <c r="GC1610" s="116">
        <f t="shared" si="712"/>
        <v>0.38369999999999999</v>
      </c>
      <c r="GD1610" s="116">
        <f t="shared" si="713"/>
        <v>1</v>
      </c>
      <c r="GE1610" s="116">
        <f t="shared" si="714"/>
        <v>8</v>
      </c>
    </row>
    <row r="1611" spans="164:187" ht="16.5" x14ac:dyDescent="0.2">
      <c r="FH1611" s="116">
        <v>1606</v>
      </c>
      <c r="FI1611" s="116">
        <f t="shared" si="699"/>
        <v>5</v>
      </c>
      <c r="FJ1611" s="116">
        <f t="shared" si="715"/>
        <v>21</v>
      </c>
      <c r="FK1611" s="116" t="str">
        <f t="shared" si="700"/>
        <v>秦琼专属武器-魂珠-1 5级</v>
      </c>
      <c r="FL1611" s="116">
        <f t="shared" si="701"/>
        <v>1</v>
      </c>
      <c r="FM1611" s="116">
        <f t="shared" si="702"/>
        <v>5</v>
      </c>
      <c r="FN1611" s="116" t="str">
        <f t="shared" si="716"/>
        <v>金币</v>
      </c>
      <c r="FO1611" s="116">
        <f t="shared" si="717"/>
        <v>5000</v>
      </c>
      <c r="FP1611" s="116" t="str">
        <f t="shared" si="718"/>
        <v>专属强化石1</v>
      </c>
      <c r="FQ1611" s="116">
        <f t="shared" si="719"/>
        <v>5</v>
      </c>
      <c r="FR1611" s="116" t="str">
        <f t="shared" si="720"/>
        <v/>
      </c>
      <c r="FS1611" s="116" t="str">
        <f t="shared" si="721"/>
        <v/>
      </c>
      <c r="FT1611" s="116">
        <f t="shared" si="703"/>
        <v>0.15</v>
      </c>
      <c r="FU1611" s="116">
        <f t="shared" si="704"/>
        <v>1</v>
      </c>
      <c r="FV1611" s="116">
        <f t="shared" si="705"/>
        <v>10</v>
      </c>
      <c r="FW1611" s="116">
        <f t="shared" si="706"/>
        <v>0</v>
      </c>
      <c r="FX1611" s="116">
        <f t="shared" si="707"/>
        <v>1</v>
      </c>
      <c r="FY1611" s="116">
        <f t="shared" si="708"/>
        <v>2</v>
      </c>
      <c r="FZ1611" s="116">
        <f t="shared" si="709"/>
        <v>7.4899999999999994E-2</v>
      </c>
      <c r="GA1611" s="116">
        <f t="shared" si="710"/>
        <v>1</v>
      </c>
      <c r="GB1611" s="116">
        <f t="shared" si="711"/>
        <v>5</v>
      </c>
      <c r="GC1611" s="116">
        <f t="shared" si="712"/>
        <v>0.29980000000000001</v>
      </c>
      <c r="GD1611" s="116">
        <f t="shared" si="713"/>
        <v>1</v>
      </c>
      <c r="GE1611" s="116">
        <f t="shared" si="714"/>
        <v>10</v>
      </c>
    </row>
    <row r="1612" spans="164:187" ht="16.5" x14ac:dyDescent="0.2">
      <c r="FH1612" s="116">
        <v>1607</v>
      </c>
      <c r="FI1612" s="116">
        <f t="shared" si="699"/>
        <v>6</v>
      </c>
      <c r="FJ1612" s="116">
        <f t="shared" si="715"/>
        <v>21</v>
      </c>
      <c r="FK1612" s="116" t="str">
        <f t="shared" si="700"/>
        <v>秦琼专属武器-魂珠-1 6级</v>
      </c>
      <c r="FL1612" s="116">
        <f t="shared" si="701"/>
        <v>1</v>
      </c>
      <c r="FM1612" s="116">
        <f t="shared" si="702"/>
        <v>6</v>
      </c>
      <c r="FN1612" s="116" t="str">
        <f t="shared" si="716"/>
        <v>金币</v>
      </c>
      <c r="FO1612" s="116">
        <f t="shared" si="717"/>
        <v>6000</v>
      </c>
      <c r="FP1612" s="116" t="str">
        <f t="shared" si="718"/>
        <v>专属强化石1</v>
      </c>
      <c r="FQ1612" s="116">
        <f t="shared" si="719"/>
        <v>6</v>
      </c>
      <c r="FR1612" s="116" t="str">
        <f t="shared" si="720"/>
        <v/>
      </c>
      <c r="FS1612" s="116" t="str">
        <f t="shared" si="721"/>
        <v/>
      </c>
      <c r="FT1612" s="116">
        <f t="shared" si="703"/>
        <v>0.11</v>
      </c>
      <c r="FU1612" s="116">
        <f t="shared" si="704"/>
        <v>1</v>
      </c>
      <c r="FV1612" s="116">
        <f t="shared" si="705"/>
        <v>14</v>
      </c>
      <c r="FW1612" s="116">
        <f t="shared" si="706"/>
        <v>0</v>
      </c>
      <c r="FX1612" s="116">
        <f t="shared" si="707"/>
        <v>1</v>
      </c>
      <c r="FY1612" s="116">
        <f t="shared" si="708"/>
        <v>3</v>
      </c>
      <c r="FZ1612" s="116">
        <f t="shared" si="709"/>
        <v>5.5300000000000002E-2</v>
      </c>
      <c r="GA1612" s="116">
        <f t="shared" si="710"/>
        <v>1</v>
      </c>
      <c r="GB1612" s="116">
        <f t="shared" si="711"/>
        <v>6</v>
      </c>
      <c r="GC1612" s="116">
        <f t="shared" si="712"/>
        <v>0.22140000000000001</v>
      </c>
      <c r="GD1612" s="116">
        <f t="shared" si="713"/>
        <v>1</v>
      </c>
      <c r="GE1612" s="116">
        <f t="shared" si="714"/>
        <v>14</v>
      </c>
    </row>
    <row r="1613" spans="164:187" ht="16.5" x14ac:dyDescent="0.2">
      <c r="FH1613" s="116">
        <v>1608</v>
      </c>
      <c r="FI1613" s="116">
        <f t="shared" si="699"/>
        <v>7</v>
      </c>
      <c r="FJ1613" s="116">
        <f t="shared" si="715"/>
        <v>21</v>
      </c>
      <c r="FK1613" s="116" t="str">
        <f t="shared" si="700"/>
        <v>秦琼专属武器-魂珠-1 7级</v>
      </c>
      <c r="FL1613" s="116">
        <f t="shared" si="701"/>
        <v>1</v>
      </c>
      <c r="FM1613" s="116">
        <f t="shared" si="702"/>
        <v>7</v>
      </c>
      <c r="FN1613" s="116" t="str">
        <f t="shared" si="716"/>
        <v>金币</v>
      </c>
      <c r="FO1613" s="116">
        <f t="shared" si="717"/>
        <v>7000</v>
      </c>
      <c r="FP1613" s="116" t="str">
        <f t="shared" si="718"/>
        <v>专属强化石1</v>
      </c>
      <c r="FQ1613" s="116">
        <f t="shared" si="719"/>
        <v>7</v>
      </c>
      <c r="FR1613" s="116" t="str">
        <f t="shared" si="720"/>
        <v/>
      </c>
      <c r="FS1613" s="116" t="str">
        <f t="shared" si="721"/>
        <v/>
      </c>
      <c r="FT1613" s="116">
        <f t="shared" si="703"/>
        <v>0.08</v>
      </c>
      <c r="FU1613" s="116">
        <f t="shared" si="704"/>
        <v>1</v>
      </c>
      <c r="FV1613" s="116">
        <f t="shared" si="705"/>
        <v>19</v>
      </c>
      <c r="FW1613" s="116">
        <f t="shared" si="706"/>
        <v>0</v>
      </c>
      <c r="FX1613" s="116">
        <f t="shared" si="707"/>
        <v>1</v>
      </c>
      <c r="FY1613" s="116">
        <f t="shared" si="708"/>
        <v>4</v>
      </c>
      <c r="FZ1613" s="116">
        <f t="shared" si="709"/>
        <v>0.04</v>
      </c>
      <c r="GA1613" s="116">
        <f t="shared" si="710"/>
        <v>1</v>
      </c>
      <c r="GB1613" s="116">
        <f t="shared" si="711"/>
        <v>9</v>
      </c>
      <c r="GC1613" s="116">
        <f t="shared" si="712"/>
        <v>0.15989999999999999</v>
      </c>
      <c r="GD1613" s="116">
        <f t="shared" si="713"/>
        <v>1</v>
      </c>
      <c r="GE1613" s="116">
        <f t="shared" si="714"/>
        <v>19</v>
      </c>
    </row>
    <row r="1614" spans="164:187" ht="16.5" x14ac:dyDescent="0.2">
      <c r="FH1614" s="116">
        <v>1609</v>
      </c>
      <c r="FI1614" s="116">
        <f t="shared" si="699"/>
        <v>8</v>
      </c>
      <c r="FJ1614" s="116">
        <f t="shared" si="715"/>
        <v>21</v>
      </c>
      <c r="FK1614" s="116" t="str">
        <f t="shared" si="700"/>
        <v>秦琼专属武器-魂珠-1 8级</v>
      </c>
      <c r="FL1614" s="116">
        <f t="shared" si="701"/>
        <v>1</v>
      </c>
      <c r="FM1614" s="116">
        <f t="shared" si="702"/>
        <v>8</v>
      </c>
      <c r="FN1614" s="116" t="str">
        <f t="shared" si="716"/>
        <v>金币</v>
      </c>
      <c r="FO1614" s="116">
        <f t="shared" si="717"/>
        <v>8000</v>
      </c>
      <c r="FP1614" s="116" t="str">
        <f t="shared" si="718"/>
        <v>专属强化石1</v>
      </c>
      <c r="FQ1614" s="116">
        <f t="shared" si="719"/>
        <v>8</v>
      </c>
      <c r="FR1614" s="116" t="str">
        <f t="shared" si="720"/>
        <v/>
      </c>
      <c r="FS1614" s="116" t="str">
        <f t="shared" si="721"/>
        <v/>
      </c>
      <c r="FT1614" s="116">
        <f t="shared" si="703"/>
        <v>0.06</v>
      </c>
      <c r="FU1614" s="116">
        <f t="shared" si="704"/>
        <v>1</v>
      </c>
      <c r="FV1614" s="116">
        <f t="shared" si="705"/>
        <v>27</v>
      </c>
      <c r="FW1614" s="116">
        <f t="shared" si="706"/>
        <v>0</v>
      </c>
      <c r="FX1614" s="116">
        <f t="shared" si="707"/>
        <v>1</v>
      </c>
      <c r="FY1614" s="116">
        <f t="shared" si="708"/>
        <v>6</v>
      </c>
      <c r="FZ1614" s="116">
        <f t="shared" si="709"/>
        <v>2.8199999999999999E-2</v>
      </c>
      <c r="GA1614" s="116">
        <f t="shared" si="710"/>
        <v>1</v>
      </c>
      <c r="GB1614" s="116">
        <f t="shared" si="711"/>
        <v>12</v>
      </c>
      <c r="GC1614" s="116">
        <f t="shared" si="712"/>
        <v>0.1128</v>
      </c>
      <c r="GD1614" s="116">
        <f t="shared" si="713"/>
        <v>1</v>
      </c>
      <c r="GE1614" s="116">
        <f t="shared" si="714"/>
        <v>27</v>
      </c>
    </row>
    <row r="1615" spans="164:187" ht="16.5" x14ac:dyDescent="0.2">
      <c r="FH1615" s="116">
        <v>1610</v>
      </c>
      <c r="FI1615" s="116">
        <f t="shared" si="699"/>
        <v>9</v>
      </c>
      <c r="FJ1615" s="116">
        <f t="shared" si="715"/>
        <v>21</v>
      </c>
      <c r="FK1615" s="116" t="str">
        <f t="shared" si="700"/>
        <v>秦琼专属武器-魂珠-1 9级</v>
      </c>
      <c r="FL1615" s="116">
        <f t="shared" si="701"/>
        <v>1</v>
      </c>
      <c r="FM1615" s="116">
        <f t="shared" si="702"/>
        <v>9</v>
      </c>
      <c r="FN1615" s="116" t="str">
        <f t="shared" si="716"/>
        <v>金币</v>
      </c>
      <c r="FO1615" s="116">
        <f t="shared" si="717"/>
        <v>9000</v>
      </c>
      <c r="FP1615" s="116" t="str">
        <f t="shared" si="718"/>
        <v>专属强化石1</v>
      </c>
      <c r="FQ1615" s="116">
        <f t="shared" si="719"/>
        <v>10</v>
      </c>
      <c r="FR1615" s="116" t="str">
        <f t="shared" si="720"/>
        <v/>
      </c>
      <c r="FS1615" s="116" t="str">
        <f t="shared" si="721"/>
        <v/>
      </c>
      <c r="FT1615" s="116">
        <f t="shared" si="703"/>
        <v>0.04</v>
      </c>
      <c r="FU1615" s="116">
        <f t="shared" si="704"/>
        <v>1</v>
      </c>
      <c r="FV1615" s="116">
        <f t="shared" si="705"/>
        <v>34</v>
      </c>
      <c r="FW1615" s="116">
        <f t="shared" si="706"/>
        <v>0</v>
      </c>
      <c r="FX1615" s="116">
        <f t="shared" si="707"/>
        <v>1</v>
      </c>
      <c r="FY1615" s="116">
        <f t="shared" si="708"/>
        <v>8</v>
      </c>
      <c r="FZ1615" s="116">
        <f t="shared" si="709"/>
        <v>2.18E-2</v>
      </c>
      <c r="GA1615" s="116">
        <f t="shared" si="710"/>
        <v>1</v>
      </c>
      <c r="GB1615" s="116">
        <f t="shared" si="711"/>
        <v>16</v>
      </c>
      <c r="GC1615" s="116">
        <f t="shared" si="712"/>
        <v>8.72E-2</v>
      </c>
      <c r="GD1615" s="116">
        <f t="shared" si="713"/>
        <v>1</v>
      </c>
      <c r="GE1615" s="116">
        <f t="shared" si="714"/>
        <v>34</v>
      </c>
    </row>
    <row r="1616" spans="164:187" ht="16.5" x14ac:dyDescent="0.2">
      <c r="FH1616" s="116">
        <v>1611</v>
      </c>
      <c r="FI1616" s="116">
        <f t="shared" si="699"/>
        <v>0</v>
      </c>
      <c r="FJ1616" s="116">
        <f t="shared" si="715"/>
        <v>21</v>
      </c>
      <c r="FK1616" s="116" t="str">
        <f t="shared" si="700"/>
        <v>秦琼专属武器-魂珠-2 0级</v>
      </c>
      <c r="FL1616" s="116">
        <f t="shared" si="701"/>
        <v>2</v>
      </c>
      <c r="FM1616" s="116">
        <f t="shared" si="702"/>
        <v>0</v>
      </c>
      <c r="FN1616" s="116" t="str">
        <f t="shared" si="716"/>
        <v/>
      </c>
      <c r="FO1616" s="116" t="str">
        <f t="shared" si="717"/>
        <v/>
      </c>
      <c r="FP1616" s="116" t="str">
        <f t="shared" si="718"/>
        <v/>
      </c>
      <c r="FQ1616" s="116" t="str">
        <f t="shared" si="719"/>
        <v/>
      </c>
      <c r="FR1616" s="116" t="str">
        <f t="shared" si="720"/>
        <v/>
      </c>
      <c r="FS1616" s="116" t="str">
        <f t="shared" si="721"/>
        <v/>
      </c>
      <c r="FT1616" s="116" t="str">
        <f t="shared" si="703"/>
        <v/>
      </c>
      <c r="FU1616" s="116" t="str">
        <f t="shared" si="704"/>
        <v/>
      </c>
      <c r="FV1616" s="116" t="str">
        <f t="shared" si="705"/>
        <v/>
      </c>
      <c r="FW1616" s="116" t="str">
        <f t="shared" si="706"/>
        <v/>
      </c>
      <c r="FX1616" s="116" t="str">
        <f t="shared" si="707"/>
        <v/>
      </c>
      <c r="FY1616" s="116" t="str">
        <f t="shared" si="708"/>
        <v/>
      </c>
      <c r="FZ1616" s="116" t="str">
        <f t="shared" si="709"/>
        <v/>
      </c>
      <c r="GA1616" s="116" t="str">
        <f t="shared" si="710"/>
        <v/>
      </c>
      <c r="GB1616" s="116" t="str">
        <f t="shared" si="711"/>
        <v/>
      </c>
      <c r="GC1616" s="116" t="str">
        <f t="shared" si="712"/>
        <v/>
      </c>
      <c r="GD1616" s="116" t="str">
        <f t="shared" si="713"/>
        <v/>
      </c>
      <c r="GE1616" s="116" t="str">
        <f t="shared" si="714"/>
        <v/>
      </c>
    </row>
    <row r="1617" spans="164:187" ht="16.5" x14ac:dyDescent="0.2">
      <c r="FH1617" s="116">
        <v>1612</v>
      </c>
      <c r="FI1617" s="116">
        <f t="shared" si="699"/>
        <v>10</v>
      </c>
      <c r="FJ1617" s="116">
        <f t="shared" si="715"/>
        <v>21</v>
      </c>
      <c r="FK1617" s="116" t="str">
        <f t="shared" si="700"/>
        <v>秦琼专属武器-魂珠-2 1级</v>
      </c>
      <c r="FL1617" s="116">
        <f t="shared" si="701"/>
        <v>2</v>
      </c>
      <c r="FM1617" s="116">
        <f t="shared" si="702"/>
        <v>1</v>
      </c>
      <c r="FN1617" s="116" t="str">
        <f t="shared" si="716"/>
        <v>金币</v>
      </c>
      <c r="FO1617" s="116">
        <f t="shared" si="717"/>
        <v>2000</v>
      </c>
      <c r="FP1617" s="116" t="str">
        <f t="shared" si="718"/>
        <v>专属强化石1</v>
      </c>
      <c r="FQ1617" s="116">
        <f t="shared" si="719"/>
        <v>3</v>
      </c>
      <c r="FR1617" s="116" t="str">
        <f t="shared" si="720"/>
        <v>专属强化石2</v>
      </c>
      <c r="FS1617" s="116">
        <f t="shared" si="721"/>
        <v>1</v>
      </c>
      <c r="FT1617" s="116">
        <f t="shared" si="703"/>
        <v>0.28999999999999998</v>
      </c>
      <c r="FU1617" s="116">
        <f t="shared" si="704"/>
        <v>1</v>
      </c>
      <c r="FV1617" s="116">
        <f t="shared" si="705"/>
        <v>5</v>
      </c>
      <c r="FW1617" s="116">
        <f t="shared" si="706"/>
        <v>0</v>
      </c>
      <c r="FX1617" s="116">
        <f t="shared" si="707"/>
        <v>1</v>
      </c>
      <c r="FY1617" s="116">
        <f t="shared" si="708"/>
        <v>1</v>
      </c>
      <c r="FZ1617" s="116">
        <f t="shared" si="709"/>
        <v>0.14480000000000001</v>
      </c>
      <c r="GA1617" s="116">
        <f t="shared" si="710"/>
        <v>1</v>
      </c>
      <c r="GB1617" s="116">
        <f t="shared" si="711"/>
        <v>2</v>
      </c>
      <c r="GC1617" s="116">
        <f t="shared" si="712"/>
        <v>0.57920000000000005</v>
      </c>
      <c r="GD1617" s="116">
        <f t="shared" si="713"/>
        <v>1</v>
      </c>
      <c r="GE1617" s="116">
        <f t="shared" si="714"/>
        <v>5</v>
      </c>
    </row>
    <row r="1618" spans="164:187" ht="16.5" x14ac:dyDescent="0.2">
      <c r="FH1618" s="116">
        <v>1613</v>
      </c>
      <c r="FI1618" s="116">
        <f t="shared" si="699"/>
        <v>11</v>
      </c>
      <c r="FJ1618" s="116">
        <f t="shared" si="715"/>
        <v>21</v>
      </c>
      <c r="FK1618" s="116" t="str">
        <f t="shared" si="700"/>
        <v>秦琼专属武器-魂珠-2 2级</v>
      </c>
      <c r="FL1618" s="116">
        <f t="shared" si="701"/>
        <v>2</v>
      </c>
      <c r="FM1618" s="116">
        <f t="shared" si="702"/>
        <v>2</v>
      </c>
      <c r="FN1618" s="116" t="str">
        <f t="shared" si="716"/>
        <v>金币</v>
      </c>
      <c r="FO1618" s="116">
        <f t="shared" si="717"/>
        <v>3000</v>
      </c>
      <c r="FP1618" s="116" t="str">
        <f t="shared" si="718"/>
        <v>专属强化石1</v>
      </c>
      <c r="FQ1618" s="116">
        <f t="shared" si="719"/>
        <v>3</v>
      </c>
      <c r="FR1618" s="116" t="str">
        <f t="shared" si="720"/>
        <v>专属强化石2</v>
      </c>
      <c r="FS1618" s="116">
        <f t="shared" si="721"/>
        <v>1</v>
      </c>
      <c r="FT1618" s="116">
        <f t="shared" si="703"/>
        <v>0.14000000000000001</v>
      </c>
      <c r="FU1618" s="116">
        <f t="shared" si="704"/>
        <v>1</v>
      </c>
      <c r="FV1618" s="116">
        <f t="shared" si="705"/>
        <v>10</v>
      </c>
      <c r="FW1618" s="116">
        <f t="shared" si="706"/>
        <v>0</v>
      </c>
      <c r="FX1618" s="116">
        <f t="shared" si="707"/>
        <v>1</v>
      </c>
      <c r="FY1618" s="116">
        <f t="shared" si="708"/>
        <v>2</v>
      </c>
      <c r="FZ1618" s="116">
        <f t="shared" si="709"/>
        <v>7.2400000000000006E-2</v>
      </c>
      <c r="GA1618" s="116">
        <f t="shared" si="710"/>
        <v>1</v>
      </c>
      <c r="GB1618" s="116">
        <f t="shared" si="711"/>
        <v>5</v>
      </c>
      <c r="GC1618" s="116">
        <f t="shared" si="712"/>
        <v>0.28960000000000002</v>
      </c>
      <c r="GD1618" s="116">
        <f t="shared" si="713"/>
        <v>1</v>
      </c>
      <c r="GE1618" s="116">
        <f t="shared" si="714"/>
        <v>10</v>
      </c>
    </row>
    <row r="1619" spans="164:187" ht="16.5" x14ac:dyDescent="0.2">
      <c r="FH1619" s="116">
        <v>1614</v>
      </c>
      <c r="FI1619" s="116">
        <f t="shared" si="699"/>
        <v>12</v>
      </c>
      <c r="FJ1619" s="116">
        <f t="shared" si="715"/>
        <v>21</v>
      </c>
      <c r="FK1619" s="116" t="str">
        <f t="shared" si="700"/>
        <v>秦琼专属武器-魂珠-2 3级</v>
      </c>
      <c r="FL1619" s="116">
        <f t="shared" si="701"/>
        <v>2</v>
      </c>
      <c r="FM1619" s="116">
        <f t="shared" si="702"/>
        <v>3</v>
      </c>
      <c r="FN1619" s="116" t="str">
        <f t="shared" si="716"/>
        <v>金币</v>
      </c>
      <c r="FO1619" s="116">
        <f t="shared" si="717"/>
        <v>4000</v>
      </c>
      <c r="FP1619" s="116" t="str">
        <f t="shared" si="718"/>
        <v>专属强化石1</v>
      </c>
      <c r="FQ1619" s="116">
        <f t="shared" si="719"/>
        <v>6</v>
      </c>
      <c r="FR1619" s="116" t="str">
        <f t="shared" si="720"/>
        <v>专属强化石2</v>
      </c>
      <c r="FS1619" s="116">
        <f t="shared" si="721"/>
        <v>2</v>
      </c>
      <c r="FT1619" s="116">
        <f t="shared" si="703"/>
        <v>0.19</v>
      </c>
      <c r="FU1619" s="116">
        <f t="shared" si="704"/>
        <v>1</v>
      </c>
      <c r="FV1619" s="116">
        <f t="shared" si="705"/>
        <v>8</v>
      </c>
      <c r="FW1619" s="116">
        <f t="shared" si="706"/>
        <v>0</v>
      </c>
      <c r="FX1619" s="116">
        <f t="shared" si="707"/>
        <v>1</v>
      </c>
      <c r="FY1619" s="116">
        <f t="shared" si="708"/>
        <v>2</v>
      </c>
      <c r="FZ1619" s="116">
        <f t="shared" si="709"/>
        <v>9.6500000000000002E-2</v>
      </c>
      <c r="GA1619" s="116">
        <f t="shared" si="710"/>
        <v>1</v>
      </c>
      <c r="GB1619" s="116">
        <f t="shared" si="711"/>
        <v>4</v>
      </c>
      <c r="GC1619" s="116">
        <f t="shared" si="712"/>
        <v>0.3861</v>
      </c>
      <c r="GD1619" s="116">
        <f t="shared" si="713"/>
        <v>1</v>
      </c>
      <c r="GE1619" s="116">
        <f t="shared" si="714"/>
        <v>8</v>
      </c>
    </row>
    <row r="1620" spans="164:187" ht="16.5" x14ac:dyDescent="0.2">
      <c r="FH1620" s="116">
        <v>1615</v>
      </c>
      <c r="FI1620" s="116">
        <f t="shared" si="699"/>
        <v>13</v>
      </c>
      <c r="FJ1620" s="116">
        <f t="shared" si="715"/>
        <v>21</v>
      </c>
      <c r="FK1620" s="116" t="str">
        <f t="shared" si="700"/>
        <v>秦琼专属武器-魂珠-2 4级</v>
      </c>
      <c r="FL1620" s="116">
        <f t="shared" si="701"/>
        <v>2</v>
      </c>
      <c r="FM1620" s="116">
        <f t="shared" si="702"/>
        <v>4</v>
      </c>
      <c r="FN1620" s="116" t="str">
        <f t="shared" si="716"/>
        <v>金币</v>
      </c>
      <c r="FO1620" s="116">
        <f t="shared" si="717"/>
        <v>5000</v>
      </c>
      <c r="FP1620" s="116" t="str">
        <f t="shared" si="718"/>
        <v>专属强化石1</v>
      </c>
      <c r="FQ1620" s="116">
        <f t="shared" si="719"/>
        <v>6</v>
      </c>
      <c r="FR1620" s="116" t="str">
        <f t="shared" si="720"/>
        <v>专属强化石2</v>
      </c>
      <c r="FS1620" s="116">
        <f t="shared" si="721"/>
        <v>2</v>
      </c>
      <c r="FT1620" s="116">
        <f t="shared" si="703"/>
        <v>0.12</v>
      </c>
      <c r="FU1620" s="116">
        <f t="shared" si="704"/>
        <v>1</v>
      </c>
      <c r="FV1620" s="116">
        <f t="shared" si="705"/>
        <v>13</v>
      </c>
      <c r="FW1620" s="116">
        <f t="shared" si="706"/>
        <v>0</v>
      </c>
      <c r="FX1620" s="116">
        <f t="shared" si="707"/>
        <v>1</v>
      </c>
      <c r="FY1620" s="116">
        <f t="shared" si="708"/>
        <v>3</v>
      </c>
      <c r="FZ1620" s="116">
        <f t="shared" si="709"/>
        <v>5.79E-2</v>
      </c>
      <c r="GA1620" s="116">
        <f t="shared" si="710"/>
        <v>1</v>
      </c>
      <c r="GB1620" s="116">
        <f t="shared" si="711"/>
        <v>6</v>
      </c>
      <c r="GC1620" s="116">
        <f t="shared" si="712"/>
        <v>0.23169999999999999</v>
      </c>
      <c r="GD1620" s="116">
        <f t="shared" si="713"/>
        <v>1</v>
      </c>
      <c r="GE1620" s="116">
        <f t="shared" si="714"/>
        <v>13</v>
      </c>
    </row>
    <row r="1621" spans="164:187" ht="16.5" x14ac:dyDescent="0.2">
      <c r="FH1621" s="116">
        <v>1616</v>
      </c>
      <c r="FI1621" s="116">
        <f t="shared" si="699"/>
        <v>14</v>
      </c>
      <c r="FJ1621" s="116">
        <f t="shared" si="715"/>
        <v>21</v>
      </c>
      <c r="FK1621" s="116" t="str">
        <f t="shared" si="700"/>
        <v>秦琼专属武器-魂珠-2 5级</v>
      </c>
      <c r="FL1621" s="116">
        <f t="shared" si="701"/>
        <v>2</v>
      </c>
      <c r="FM1621" s="116">
        <f t="shared" si="702"/>
        <v>5</v>
      </c>
      <c r="FN1621" s="116" t="str">
        <f t="shared" si="716"/>
        <v>金币</v>
      </c>
      <c r="FO1621" s="116">
        <f t="shared" si="717"/>
        <v>6000</v>
      </c>
      <c r="FP1621" s="116" t="str">
        <f t="shared" si="718"/>
        <v>专属强化石1</v>
      </c>
      <c r="FQ1621" s="116">
        <f t="shared" si="719"/>
        <v>9</v>
      </c>
      <c r="FR1621" s="116" t="str">
        <f t="shared" si="720"/>
        <v>专属强化石2</v>
      </c>
      <c r="FS1621" s="116">
        <f t="shared" si="721"/>
        <v>3</v>
      </c>
      <c r="FT1621" s="116">
        <f t="shared" si="703"/>
        <v>0.11</v>
      </c>
      <c r="FU1621" s="116">
        <f t="shared" si="704"/>
        <v>1</v>
      </c>
      <c r="FV1621" s="116">
        <f t="shared" si="705"/>
        <v>14</v>
      </c>
      <c r="FW1621" s="116">
        <f t="shared" si="706"/>
        <v>0</v>
      </c>
      <c r="FX1621" s="116">
        <f t="shared" si="707"/>
        <v>1</v>
      </c>
      <c r="FY1621" s="116">
        <f t="shared" si="708"/>
        <v>3</v>
      </c>
      <c r="FZ1621" s="116">
        <f t="shared" si="709"/>
        <v>5.4300000000000001E-2</v>
      </c>
      <c r="GA1621" s="116">
        <f t="shared" si="710"/>
        <v>1</v>
      </c>
      <c r="GB1621" s="116">
        <f t="shared" si="711"/>
        <v>6</v>
      </c>
      <c r="GC1621" s="116">
        <f t="shared" si="712"/>
        <v>0.2172</v>
      </c>
      <c r="GD1621" s="116">
        <f t="shared" si="713"/>
        <v>1</v>
      </c>
      <c r="GE1621" s="116">
        <f t="shared" si="714"/>
        <v>14</v>
      </c>
    </row>
    <row r="1622" spans="164:187" ht="16.5" x14ac:dyDescent="0.2">
      <c r="FH1622" s="116">
        <v>1617</v>
      </c>
      <c r="FI1622" s="116">
        <f t="shared" ref="FI1622:FI1685" si="722">IF(FM1622&gt;0,(FL1622-1)*9+FM1622,0)</f>
        <v>15</v>
      </c>
      <c r="FJ1622" s="116">
        <f t="shared" si="715"/>
        <v>21</v>
      </c>
      <c r="FK1622" s="116" t="str">
        <f t="shared" ref="FK1622:FK1685" si="723">INDEX($FC$6:$FC$26,FJ1622)&amp;"专属武器-魂珠-"&amp;FL1622&amp;" "&amp;FM1622&amp;"级"</f>
        <v>秦琼专属武器-魂珠-2 6级</v>
      </c>
      <c r="FL1622" s="116">
        <f t="shared" ref="FL1622:FL1685" si="724">INT((FH1622-(FJ1622-1)*80-1)/10)+1</f>
        <v>2</v>
      </c>
      <c r="FM1622" s="116">
        <f t="shared" ref="FM1622:FM1685" si="725">FH1622-(FJ1622-1)*80-(FL1622-1)*10-1</f>
        <v>6</v>
      </c>
      <c r="FN1622" s="116" t="str">
        <f t="shared" si="716"/>
        <v>金币</v>
      </c>
      <c r="FO1622" s="116">
        <f t="shared" si="717"/>
        <v>7000</v>
      </c>
      <c r="FP1622" s="116" t="str">
        <f t="shared" si="718"/>
        <v>专属强化石1</v>
      </c>
      <c r="FQ1622" s="116">
        <f t="shared" si="719"/>
        <v>12</v>
      </c>
      <c r="FR1622" s="116" t="str">
        <f t="shared" si="720"/>
        <v>专属强化石2</v>
      </c>
      <c r="FS1622" s="116">
        <f t="shared" si="721"/>
        <v>4</v>
      </c>
      <c r="FT1622" s="116">
        <f t="shared" ref="FT1622:FT1685" si="726">IF($FM1622&gt;0,INDEX(EJ$6:EJ$77,$FI1622),"")</f>
        <v>0.09</v>
      </c>
      <c r="FU1622" s="116">
        <f t="shared" ref="FU1622:FU1685" si="727">IF($FM1622&gt;0,INDEX(EK$6:EK$77,$FI1622),"")</f>
        <v>1</v>
      </c>
      <c r="FV1622" s="116">
        <f t="shared" ref="FV1622:FV1685" si="728">IF($FM1622&gt;0,INDEX(EL$6:EL$77,$FI1622),"")</f>
        <v>17</v>
      </c>
      <c r="FW1622" s="116">
        <f t="shared" ref="FW1622:FW1685" si="729">IF($FM1622&gt;0,INDEX(EP$6:EP$77,$FI1622),"")</f>
        <v>0</v>
      </c>
      <c r="FX1622" s="116">
        <f t="shared" ref="FX1622:FX1685" si="730">IF($FM1622&gt;0,INDEX(EQ$6:EQ$77,$FI1622),"")</f>
        <v>1</v>
      </c>
      <c r="FY1622" s="116">
        <f t="shared" ref="FY1622:FY1685" si="731">IF($FM1622&gt;0,INDEX(ER$6:ER$77,$FI1622),"")</f>
        <v>4</v>
      </c>
      <c r="FZ1622" s="116">
        <f t="shared" ref="FZ1622:FZ1685" si="732">IF($FM1622&gt;0,INDEX(ES$6:ES$77,$FI1622),"")</f>
        <v>4.4600000000000001E-2</v>
      </c>
      <c r="GA1622" s="116">
        <f t="shared" ref="GA1622:GA1685" si="733">IF($FM1622&gt;0,INDEX(ET$6:ET$77,$FI1622),"")</f>
        <v>1</v>
      </c>
      <c r="GB1622" s="116">
        <f t="shared" ref="GB1622:GB1685" si="734">IF($FM1622&gt;0,INDEX(EU$6:EU$77,$FI1622),"")</f>
        <v>8</v>
      </c>
      <c r="GC1622" s="116">
        <f t="shared" ref="GC1622:GC1685" si="735">IF($FM1622&gt;0,INDEX(EV$6:EV$77,$FI1622),"")</f>
        <v>0.1782</v>
      </c>
      <c r="GD1622" s="116">
        <f t="shared" ref="GD1622:GD1685" si="736">IF($FM1622&gt;0,INDEX(EW$6:EW$77,$FI1622),"")</f>
        <v>1</v>
      </c>
      <c r="GE1622" s="116">
        <f t="shared" ref="GE1622:GE1685" si="737">IF($FM1622&gt;0,INDEX(EX$6:EX$77,$FI1622),"")</f>
        <v>17</v>
      </c>
    </row>
    <row r="1623" spans="164:187" ht="16.5" x14ac:dyDescent="0.2">
      <c r="FH1623" s="116">
        <v>1618</v>
      </c>
      <c r="FI1623" s="116">
        <f t="shared" si="722"/>
        <v>16</v>
      </c>
      <c r="FJ1623" s="116">
        <f t="shared" si="715"/>
        <v>21</v>
      </c>
      <c r="FK1623" s="116" t="str">
        <f t="shared" si="723"/>
        <v>秦琼专属武器-魂珠-2 7级</v>
      </c>
      <c r="FL1623" s="116">
        <f t="shared" si="724"/>
        <v>2</v>
      </c>
      <c r="FM1623" s="116">
        <f t="shared" si="725"/>
        <v>7</v>
      </c>
      <c r="FN1623" s="116" t="str">
        <f t="shared" si="716"/>
        <v>金币</v>
      </c>
      <c r="FO1623" s="116">
        <f t="shared" si="717"/>
        <v>8000</v>
      </c>
      <c r="FP1623" s="116" t="str">
        <f t="shared" si="718"/>
        <v>专属强化石1</v>
      </c>
      <c r="FQ1623" s="116">
        <f t="shared" si="719"/>
        <v>15</v>
      </c>
      <c r="FR1623" s="116" t="str">
        <f t="shared" si="720"/>
        <v>专属强化石2</v>
      </c>
      <c r="FS1623" s="116">
        <f t="shared" si="721"/>
        <v>5</v>
      </c>
      <c r="FT1623" s="116">
        <f t="shared" si="726"/>
        <v>7.0000000000000007E-2</v>
      </c>
      <c r="FU1623" s="116">
        <f t="shared" si="727"/>
        <v>1</v>
      </c>
      <c r="FV1623" s="116">
        <f t="shared" si="728"/>
        <v>22</v>
      </c>
      <c r="FW1623" s="116">
        <f t="shared" si="729"/>
        <v>0</v>
      </c>
      <c r="FX1623" s="116">
        <f t="shared" si="730"/>
        <v>1</v>
      </c>
      <c r="FY1623" s="116">
        <f t="shared" si="731"/>
        <v>5</v>
      </c>
      <c r="FZ1623" s="116">
        <f t="shared" si="732"/>
        <v>3.4500000000000003E-2</v>
      </c>
      <c r="GA1623" s="116">
        <f t="shared" si="733"/>
        <v>1</v>
      </c>
      <c r="GB1623" s="116">
        <f t="shared" si="734"/>
        <v>10</v>
      </c>
      <c r="GC1623" s="116">
        <f t="shared" si="735"/>
        <v>0.13789999999999999</v>
      </c>
      <c r="GD1623" s="116">
        <f t="shared" si="736"/>
        <v>1</v>
      </c>
      <c r="GE1623" s="116">
        <f t="shared" si="737"/>
        <v>22</v>
      </c>
    </row>
    <row r="1624" spans="164:187" ht="16.5" x14ac:dyDescent="0.2">
      <c r="FH1624" s="116">
        <v>1619</v>
      </c>
      <c r="FI1624" s="116">
        <f t="shared" si="722"/>
        <v>17</v>
      </c>
      <c r="FJ1624" s="116">
        <f t="shared" si="715"/>
        <v>21</v>
      </c>
      <c r="FK1624" s="116" t="str">
        <f t="shared" si="723"/>
        <v>秦琼专属武器-魂珠-2 8级</v>
      </c>
      <c r="FL1624" s="116">
        <f t="shared" si="724"/>
        <v>2</v>
      </c>
      <c r="FM1624" s="116">
        <f t="shared" si="725"/>
        <v>8</v>
      </c>
      <c r="FN1624" s="116" t="str">
        <f t="shared" si="716"/>
        <v>金币</v>
      </c>
      <c r="FO1624" s="116">
        <f t="shared" si="717"/>
        <v>9000</v>
      </c>
      <c r="FP1624" s="116" t="str">
        <f t="shared" si="718"/>
        <v>专属强化石1</v>
      </c>
      <c r="FQ1624" s="116">
        <f t="shared" si="719"/>
        <v>18</v>
      </c>
      <c r="FR1624" s="116" t="str">
        <f t="shared" si="720"/>
        <v>专属强化石2</v>
      </c>
      <c r="FS1624" s="116">
        <f t="shared" si="721"/>
        <v>6</v>
      </c>
      <c r="FT1624" s="116">
        <f t="shared" si="726"/>
        <v>0.05</v>
      </c>
      <c r="FU1624" s="116">
        <f t="shared" si="727"/>
        <v>1</v>
      </c>
      <c r="FV1624" s="116">
        <f t="shared" si="728"/>
        <v>29</v>
      </c>
      <c r="FW1624" s="116">
        <f t="shared" si="729"/>
        <v>0</v>
      </c>
      <c r="FX1624" s="116">
        <f t="shared" si="730"/>
        <v>1</v>
      </c>
      <c r="FY1624" s="116">
        <f t="shared" si="731"/>
        <v>7</v>
      </c>
      <c r="FZ1624" s="116">
        <f t="shared" si="732"/>
        <v>2.5600000000000001E-2</v>
      </c>
      <c r="GA1624" s="116">
        <f t="shared" si="733"/>
        <v>1</v>
      </c>
      <c r="GB1624" s="116">
        <f t="shared" si="734"/>
        <v>14</v>
      </c>
      <c r="GC1624" s="116">
        <f t="shared" si="735"/>
        <v>0.1022</v>
      </c>
      <c r="GD1624" s="116">
        <f t="shared" si="736"/>
        <v>1</v>
      </c>
      <c r="GE1624" s="116">
        <f t="shared" si="737"/>
        <v>29</v>
      </c>
    </row>
    <row r="1625" spans="164:187" ht="16.5" x14ac:dyDescent="0.2">
      <c r="FH1625" s="116">
        <v>1620</v>
      </c>
      <c r="FI1625" s="116">
        <f t="shared" si="722"/>
        <v>18</v>
      </c>
      <c r="FJ1625" s="116">
        <f t="shared" si="715"/>
        <v>21</v>
      </c>
      <c r="FK1625" s="116" t="str">
        <f t="shared" si="723"/>
        <v>秦琼专属武器-魂珠-2 9级</v>
      </c>
      <c r="FL1625" s="116">
        <f t="shared" si="724"/>
        <v>2</v>
      </c>
      <c r="FM1625" s="116">
        <f t="shared" si="725"/>
        <v>9</v>
      </c>
      <c r="FN1625" s="116" t="str">
        <f t="shared" si="716"/>
        <v>金币</v>
      </c>
      <c r="FO1625" s="116">
        <f t="shared" si="717"/>
        <v>10000</v>
      </c>
      <c r="FP1625" s="116" t="str">
        <f t="shared" si="718"/>
        <v>专属强化石1</v>
      </c>
      <c r="FQ1625" s="116">
        <f t="shared" si="719"/>
        <v>24</v>
      </c>
      <c r="FR1625" s="116" t="str">
        <f t="shared" si="720"/>
        <v>专属强化石2</v>
      </c>
      <c r="FS1625" s="116">
        <f t="shared" si="721"/>
        <v>8</v>
      </c>
      <c r="FT1625" s="116">
        <f t="shared" si="726"/>
        <v>0.04</v>
      </c>
      <c r="FU1625" s="116">
        <f t="shared" si="727"/>
        <v>1</v>
      </c>
      <c r="FV1625" s="116">
        <f t="shared" si="728"/>
        <v>36</v>
      </c>
      <c r="FW1625" s="116">
        <f t="shared" si="729"/>
        <v>0</v>
      </c>
      <c r="FX1625" s="116">
        <f t="shared" si="730"/>
        <v>1</v>
      </c>
      <c r="FY1625" s="116">
        <f t="shared" si="731"/>
        <v>8</v>
      </c>
      <c r="FZ1625" s="116">
        <f t="shared" si="732"/>
        <v>2.1100000000000001E-2</v>
      </c>
      <c r="GA1625" s="116">
        <f t="shared" si="733"/>
        <v>1</v>
      </c>
      <c r="GB1625" s="116">
        <f t="shared" si="734"/>
        <v>17</v>
      </c>
      <c r="GC1625" s="116">
        <f t="shared" si="735"/>
        <v>8.4199999999999997E-2</v>
      </c>
      <c r="GD1625" s="116">
        <f t="shared" si="736"/>
        <v>1</v>
      </c>
      <c r="GE1625" s="116">
        <f t="shared" si="737"/>
        <v>36</v>
      </c>
    </row>
    <row r="1626" spans="164:187" ht="16.5" x14ac:dyDescent="0.2">
      <c r="FH1626" s="116">
        <v>1621</v>
      </c>
      <c r="FI1626" s="116">
        <f t="shared" si="722"/>
        <v>0</v>
      </c>
      <c r="FJ1626" s="116">
        <f t="shared" si="715"/>
        <v>21</v>
      </c>
      <c r="FK1626" s="116" t="str">
        <f t="shared" si="723"/>
        <v>秦琼专属武器-魂珠-3 0级</v>
      </c>
      <c r="FL1626" s="116">
        <f t="shared" si="724"/>
        <v>3</v>
      </c>
      <c r="FM1626" s="116">
        <f t="shared" si="725"/>
        <v>0</v>
      </c>
      <c r="FN1626" s="116" t="str">
        <f t="shared" si="716"/>
        <v/>
      </c>
      <c r="FO1626" s="116" t="str">
        <f t="shared" si="717"/>
        <v/>
      </c>
      <c r="FP1626" s="116" t="str">
        <f t="shared" si="718"/>
        <v/>
      </c>
      <c r="FQ1626" s="116" t="str">
        <f t="shared" si="719"/>
        <v/>
      </c>
      <c r="FR1626" s="116" t="str">
        <f t="shared" si="720"/>
        <v/>
      </c>
      <c r="FS1626" s="116" t="str">
        <f t="shared" si="721"/>
        <v/>
      </c>
      <c r="FT1626" s="116" t="str">
        <f t="shared" si="726"/>
        <v/>
      </c>
      <c r="FU1626" s="116" t="str">
        <f t="shared" si="727"/>
        <v/>
      </c>
      <c r="FV1626" s="116" t="str">
        <f t="shared" si="728"/>
        <v/>
      </c>
      <c r="FW1626" s="116" t="str">
        <f t="shared" si="729"/>
        <v/>
      </c>
      <c r="FX1626" s="116" t="str">
        <f t="shared" si="730"/>
        <v/>
      </c>
      <c r="FY1626" s="116" t="str">
        <f t="shared" si="731"/>
        <v/>
      </c>
      <c r="FZ1626" s="116" t="str">
        <f t="shared" si="732"/>
        <v/>
      </c>
      <c r="GA1626" s="116" t="str">
        <f t="shared" si="733"/>
        <v/>
      </c>
      <c r="GB1626" s="116" t="str">
        <f t="shared" si="734"/>
        <v/>
      </c>
      <c r="GC1626" s="116" t="str">
        <f t="shared" si="735"/>
        <v/>
      </c>
      <c r="GD1626" s="116" t="str">
        <f t="shared" si="736"/>
        <v/>
      </c>
      <c r="GE1626" s="116" t="str">
        <f t="shared" si="737"/>
        <v/>
      </c>
    </row>
    <row r="1627" spans="164:187" ht="16.5" x14ac:dyDescent="0.2">
      <c r="FH1627" s="116">
        <v>1622</v>
      </c>
      <c r="FI1627" s="116">
        <f t="shared" si="722"/>
        <v>19</v>
      </c>
      <c r="FJ1627" s="116">
        <f t="shared" si="715"/>
        <v>21</v>
      </c>
      <c r="FK1627" s="116" t="str">
        <f t="shared" si="723"/>
        <v>秦琼专属武器-魂珠-3 1级</v>
      </c>
      <c r="FL1627" s="116">
        <f t="shared" si="724"/>
        <v>3</v>
      </c>
      <c r="FM1627" s="116">
        <f t="shared" si="725"/>
        <v>1</v>
      </c>
      <c r="FN1627" s="116" t="str">
        <f t="shared" si="716"/>
        <v>金币</v>
      </c>
      <c r="FO1627" s="116">
        <f t="shared" si="717"/>
        <v>3000</v>
      </c>
      <c r="FP1627" s="116" t="str">
        <f t="shared" si="718"/>
        <v>专属强化石1</v>
      </c>
      <c r="FQ1627" s="116">
        <f t="shared" si="719"/>
        <v>4</v>
      </c>
      <c r="FR1627" s="116" t="str">
        <f t="shared" si="720"/>
        <v>专属强化石2</v>
      </c>
      <c r="FS1627" s="116">
        <f t="shared" si="721"/>
        <v>2</v>
      </c>
      <c r="FT1627" s="116">
        <f t="shared" si="726"/>
        <v>0.23</v>
      </c>
      <c r="FU1627" s="116">
        <f t="shared" si="727"/>
        <v>1</v>
      </c>
      <c r="FV1627" s="116">
        <f t="shared" si="728"/>
        <v>6</v>
      </c>
      <c r="FW1627" s="116">
        <f t="shared" si="729"/>
        <v>0</v>
      </c>
      <c r="FX1627" s="116">
        <f t="shared" si="730"/>
        <v>1</v>
      </c>
      <c r="FY1627" s="116">
        <f t="shared" si="731"/>
        <v>2</v>
      </c>
      <c r="FZ1627" s="116">
        <f t="shared" si="732"/>
        <v>0.1158</v>
      </c>
      <c r="GA1627" s="116">
        <f t="shared" si="733"/>
        <v>1</v>
      </c>
      <c r="GB1627" s="116">
        <f t="shared" si="734"/>
        <v>3</v>
      </c>
      <c r="GC1627" s="116">
        <f t="shared" si="735"/>
        <v>0.46329999999999999</v>
      </c>
      <c r="GD1627" s="116">
        <f t="shared" si="736"/>
        <v>1</v>
      </c>
      <c r="GE1627" s="116">
        <f t="shared" si="737"/>
        <v>6</v>
      </c>
    </row>
    <row r="1628" spans="164:187" ht="16.5" x14ac:dyDescent="0.2">
      <c r="FH1628" s="116">
        <v>1623</v>
      </c>
      <c r="FI1628" s="116">
        <f t="shared" si="722"/>
        <v>20</v>
      </c>
      <c r="FJ1628" s="116">
        <f t="shared" si="715"/>
        <v>21</v>
      </c>
      <c r="FK1628" s="116" t="str">
        <f t="shared" si="723"/>
        <v>秦琼专属武器-魂珠-3 2级</v>
      </c>
      <c r="FL1628" s="116">
        <f t="shared" si="724"/>
        <v>3</v>
      </c>
      <c r="FM1628" s="116">
        <f t="shared" si="725"/>
        <v>2</v>
      </c>
      <c r="FN1628" s="116" t="str">
        <f t="shared" si="716"/>
        <v>金币</v>
      </c>
      <c r="FO1628" s="116">
        <f t="shared" si="717"/>
        <v>4000</v>
      </c>
      <c r="FP1628" s="116" t="str">
        <f t="shared" si="718"/>
        <v>专属强化石1</v>
      </c>
      <c r="FQ1628" s="116">
        <f t="shared" si="719"/>
        <v>4</v>
      </c>
      <c r="FR1628" s="116" t="str">
        <f t="shared" si="720"/>
        <v>专属强化石2</v>
      </c>
      <c r="FS1628" s="116">
        <f t="shared" si="721"/>
        <v>2</v>
      </c>
      <c r="FT1628" s="116">
        <f t="shared" si="726"/>
        <v>0.12</v>
      </c>
      <c r="FU1628" s="116">
        <f t="shared" si="727"/>
        <v>1</v>
      </c>
      <c r="FV1628" s="116">
        <f t="shared" si="728"/>
        <v>13</v>
      </c>
      <c r="FW1628" s="116">
        <f t="shared" si="729"/>
        <v>0</v>
      </c>
      <c r="FX1628" s="116">
        <f t="shared" si="730"/>
        <v>1</v>
      </c>
      <c r="FY1628" s="116">
        <f t="shared" si="731"/>
        <v>3</v>
      </c>
      <c r="FZ1628" s="116">
        <f t="shared" si="732"/>
        <v>5.79E-2</v>
      </c>
      <c r="GA1628" s="116">
        <f t="shared" si="733"/>
        <v>1</v>
      </c>
      <c r="GB1628" s="116">
        <f t="shared" si="734"/>
        <v>6</v>
      </c>
      <c r="GC1628" s="116">
        <f t="shared" si="735"/>
        <v>0.23169999999999999</v>
      </c>
      <c r="GD1628" s="116">
        <f t="shared" si="736"/>
        <v>1</v>
      </c>
      <c r="GE1628" s="116">
        <f t="shared" si="737"/>
        <v>13</v>
      </c>
    </row>
    <row r="1629" spans="164:187" ht="16.5" x14ac:dyDescent="0.2">
      <c r="FH1629" s="116">
        <v>1624</v>
      </c>
      <c r="FI1629" s="116">
        <f t="shared" si="722"/>
        <v>21</v>
      </c>
      <c r="FJ1629" s="116">
        <f t="shared" si="715"/>
        <v>21</v>
      </c>
      <c r="FK1629" s="116" t="str">
        <f t="shared" si="723"/>
        <v>秦琼专属武器-魂珠-3 3级</v>
      </c>
      <c r="FL1629" s="116">
        <f t="shared" si="724"/>
        <v>3</v>
      </c>
      <c r="FM1629" s="116">
        <f t="shared" si="725"/>
        <v>3</v>
      </c>
      <c r="FN1629" s="116" t="str">
        <f t="shared" si="716"/>
        <v>金币</v>
      </c>
      <c r="FO1629" s="116">
        <f t="shared" si="717"/>
        <v>5000</v>
      </c>
      <c r="FP1629" s="116" t="str">
        <f t="shared" si="718"/>
        <v>专属强化石1</v>
      </c>
      <c r="FQ1629" s="116">
        <f t="shared" si="719"/>
        <v>6</v>
      </c>
      <c r="FR1629" s="116" t="str">
        <f t="shared" si="720"/>
        <v>专属强化石2</v>
      </c>
      <c r="FS1629" s="116">
        <f t="shared" si="721"/>
        <v>3</v>
      </c>
      <c r="FT1629" s="116">
        <f t="shared" si="726"/>
        <v>0.12</v>
      </c>
      <c r="FU1629" s="116">
        <f t="shared" si="727"/>
        <v>1</v>
      </c>
      <c r="FV1629" s="116">
        <f t="shared" si="728"/>
        <v>13</v>
      </c>
      <c r="FW1629" s="116">
        <f t="shared" si="729"/>
        <v>0</v>
      </c>
      <c r="FX1629" s="116">
        <f t="shared" si="730"/>
        <v>1</v>
      </c>
      <c r="FY1629" s="116">
        <f t="shared" si="731"/>
        <v>3</v>
      </c>
      <c r="FZ1629" s="116">
        <f t="shared" si="732"/>
        <v>5.79E-2</v>
      </c>
      <c r="GA1629" s="116">
        <f t="shared" si="733"/>
        <v>1</v>
      </c>
      <c r="GB1629" s="116">
        <f t="shared" si="734"/>
        <v>6</v>
      </c>
      <c r="GC1629" s="116">
        <f t="shared" si="735"/>
        <v>0.23169999999999999</v>
      </c>
      <c r="GD1629" s="116">
        <f t="shared" si="736"/>
        <v>1</v>
      </c>
      <c r="GE1629" s="116">
        <f t="shared" si="737"/>
        <v>13</v>
      </c>
    </row>
    <row r="1630" spans="164:187" ht="16.5" x14ac:dyDescent="0.2">
      <c r="FH1630" s="116">
        <v>1625</v>
      </c>
      <c r="FI1630" s="116">
        <f t="shared" si="722"/>
        <v>22</v>
      </c>
      <c r="FJ1630" s="116">
        <f t="shared" si="715"/>
        <v>21</v>
      </c>
      <c r="FK1630" s="116" t="str">
        <f t="shared" si="723"/>
        <v>秦琼专属武器-魂珠-3 4级</v>
      </c>
      <c r="FL1630" s="116">
        <f t="shared" si="724"/>
        <v>3</v>
      </c>
      <c r="FM1630" s="116">
        <f t="shared" si="725"/>
        <v>4</v>
      </c>
      <c r="FN1630" s="116" t="str">
        <f t="shared" si="716"/>
        <v>金币</v>
      </c>
      <c r="FO1630" s="116">
        <f t="shared" si="717"/>
        <v>6000</v>
      </c>
      <c r="FP1630" s="116" t="str">
        <f t="shared" si="718"/>
        <v>专属强化石1</v>
      </c>
      <c r="FQ1630" s="116">
        <f t="shared" si="719"/>
        <v>6</v>
      </c>
      <c r="FR1630" s="116" t="str">
        <f t="shared" si="720"/>
        <v>专属强化石2</v>
      </c>
      <c r="FS1630" s="116">
        <f t="shared" si="721"/>
        <v>3</v>
      </c>
      <c r="FT1630" s="116">
        <f t="shared" si="726"/>
        <v>7.0000000000000007E-2</v>
      </c>
      <c r="FU1630" s="116">
        <f t="shared" si="727"/>
        <v>1</v>
      </c>
      <c r="FV1630" s="116">
        <f t="shared" si="728"/>
        <v>22</v>
      </c>
      <c r="FW1630" s="116">
        <f t="shared" si="729"/>
        <v>0</v>
      </c>
      <c r="FX1630" s="116">
        <f t="shared" si="730"/>
        <v>1</v>
      </c>
      <c r="FY1630" s="116">
        <f t="shared" si="731"/>
        <v>5</v>
      </c>
      <c r="FZ1630" s="116">
        <f t="shared" si="732"/>
        <v>3.4700000000000002E-2</v>
      </c>
      <c r="GA1630" s="116">
        <f t="shared" si="733"/>
        <v>1</v>
      </c>
      <c r="GB1630" s="116">
        <f t="shared" si="734"/>
        <v>10</v>
      </c>
      <c r="GC1630" s="116">
        <f t="shared" si="735"/>
        <v>0.13900000000000001</v>
      </c>
      <c r="GD1630" s="116">
        <f t="shared" si="736"/>
        <v>1</v>
      </c>
      <c r="GE1630" s="116">
        <f t="shared" si="737"/>
        <v>22</v>
      </c>
    </row>
    <row r="1631" spans="164:187" ht="16.5" x14ac:dyDescent="0.2">
      <c r="FH1631" s="116">
        <v>1626</v>
      </c>
      <c r="FI1631" s="116">
        <f t="shared" si="722"/>
        <v>23</v>
      </c>
      <c r="FJ1631" s="116">
        <f t="shared" si="715"/>
        <v>21</v>
      </c>
      <c r="FK1631" s="116" t="str">
        <f t="shared" si="723"/>
        <v>秦琼专属武器-魂珠-3 5级</v>
      </c>
      <c r="FL1631" s="116">
        <f t="shared" si="724"/>
        <v>3</v>
      </c>
      <c r="FM1631" s="116">
        <f t="shared" si="725"/>
        <v>5</v>
      </c>
      <c r="FN1631" s="116" t="str">
        <f t="shared" si="716"/>
        <v>金币</v>
      </c>
      <c r="FO1631" s="116">
        <f t="shared" si="717"/>
        <v>7000</v>
      </c>
      <c r="FP1631" s="116" t="str">
        <f t="shared" si="718"/>
        <v>专属强化石1</v>
      </c>
      <c r="FQ1631" s="116">
        <f t="shared" si="719"/>
        <v>8</v>
      </c>
      <c r="FR1631" s="116" t="str">
        <f t="shared" si="720"/>
        <v>专属强化石2</v>
      </c>
      <c r="FS1631" s="116">
        <f t="shared" si="721"/>
        <v>4</v>
      </c>
      <c r="FT1631" s="116">
        <f t="shared" si="726"/>
        <v>0.06</v>
      </c>
      <c r="FU1631" s="116">
        <f t="shared" si="727"/>
        <v>1</v>
      </c>
      <c r="FV1631" s="116">
        <f t="shared" si="728"/>
        <v>26</v>
      </c>
      <c r="FW1631" s="116">
        <f t="shared" si="729"/>
        <v>0</v>
      </c>
      <c r="FX1631" s="116">
        <f t="shared" si="730"/>
        <v>1</v>
      </c>
      <c r="FY1631" s="116">
        <f t="shared" si="731"/>
        <v>6</v>
      </c>
      <c r="FZ1631" s="116">
        <f t="shared" si="732"/>
        <v>2.9000000000000001E-2</v>
      </c>
      <c r="GA1631" s="116">
        <f t="shared" si="733"/>
        <v>1</v>
      </c>
      <c r="GB1631" s="116">
        <f t="shared" si="734"/>
        <v>12</v>
      </c>
      <c r="GC1631" s="116">
        <f t="shared" si="735"/>
        <v>0.1158</v>
      </c>
      <c r="GD1631" s="116">
        <f t="shared" si="736"/>
        <v>1</v>
      </c>
      <c r="GE1631" s="116">
        <f t="shared" si="737"/>
        <v>26</v>
      </c>
    </row>
    <row r="1632" spans="164:187" ht="16.5" x14ac:dyDescent="0.2">
      <c r="FH1632" s="116">
        <v>1627</v>
      </c>
      <c r="FI1632" s="116">
        <f t="shared" si="722"/>
        <v>24</v>
      </c>
      <c r="FJ1632" s="116">
        <f t="shared" si="715"/>
        <v>21</v>
      </c>
      <c r="FK1632" s="116" t="str">
        <f t="shared" si="723"/>
        <v>秦琼专属武器-魂珠-3 6级</v>
      </c>
      <c r="FL1632" s="116">
        <f t="shared" si="724"/>
        <v>3</v>
      </c>
      <c r="FM1632" s="116">
        <f t="shared" si="725"/>
        <v>6</v>
      </c>
      <c r="FN1632" s="116" t="str">
        <f t="shared" si="716"/>
        <v>金币</v>
      </c>
      <c r="FO1632" s="116">
        <f t="shared" si="717"/>
        <v>8000</v>
      </c>
      <c r="FP1632" s="116" t="str">
        <f t="shared" si="718"/>
        <v>专属强化石1</v>
      </c>
      <c r="FQ1632" s="116">
        <f t="shared" si="719"/>
        <v>10</v>
      </c>
      <c r="FR1632" s="116" t="str">
        <f t="shared" si="720"/>
        <v>专属强化石2</v>
      </c>
      <c r="FS1632" s="116">
        <f t="shared" si="721"/>
        <v>5</v>
      </c>
      <c r="FT1632" s="116">
        <f t="shared" si="726"/>
        <v>0.04</v>
      </c>
      <c r="FU1632" s="116">
        <f t="shared" si="727"/>
        <v>1</v>
      </c>
      <c r="FV1632" s="116">
        <f t="shared" si="728"/>
        <v>34</v>
      </c>
      <c r="FW1632" s="116">
        <f t="shared" si="729"/>
        <v>0</v>
      </c>
      <c r="FX1632" s="116">
        <f t="shared" si="730"/>
        <v>1</v>
      </c>
      <c r="FY1632" s="116">
        <f t="shared" si="731"/>
        <v>8</v>
      </c>
      <c r="FZ1632" s="116">
        <f t="shared" si="732"/>
        <v>2.23E-2</v>
      </c>
      <c r="GA1632" s="116">
        <f t="shared" si="733"/>
        <v>1</v>
      </c>
      <c r="GB1632" s="116">
        <f t="shared" si="734"/>
        <v>16</v>
      </c>
      <c r="GC1632" s="116">
        <f t="shared" si="735"/>
        <v>8.9099999999999999E-2</v>
      </c>
      <c r="GD1632" s="116">
        <f t="shared" si="736"/>
        <v>1</v>
      </c>
      <c r="GE1632" s="116">
        <f t="shared" si="737"/>
        <v>34</v>
      </c>
    </row>
    <row r="1633" spans="164:187" ht="16.5" x14ac:dyDescent="0.2">
      <c r="FH1633" s="116">
        <v>1628</v>
      </c>
      <c r="FI1633" s="116">
        <f t="shared" si="722"/>
        <v>25</v>
      </c>
      <c r="FJ1633" s="116">
        <f t="shared" si="715"/>
        <v>21</v>
      </c>
      <c r="FK1633" s="116" t="str">
        <f t="shared" si="723"/>
        <v>秦琼专属武器-魂珠-3 7级</v>
      </c>
      <c r="FL1633" s="116">
        <f t="shared" si="724"/>
        <v>3</v>
      </c>
      <c r="FM1633" s="116">
        <f t="shared" si="725"/>
        <v>7</v>
      </c>
      <c r="FN1633" s="116" t="str">
        <f t="shared" si="716"/>
        <v>金币</v>
      </c>
      <c r="FO1633" s="116">
        <f t="shared" si="717"/>
        <v>9000</v>
      </c>
      <c r="FP1633" s="116" t="str">
        <f t="shared" si="718"/>
        <v>专属强化石1</v>
      </c>
      <c r="FQ1633" s="116">
        <f t="shared" si="719"/>
        <v>12</v>
      </c>
      <c r="FR1633" s="116" t="str">
        <f t="shared" si="720"/>
        <v>专属强化石2</v>
      </c>
      <c r="FS1633" s="116">
        <f t="shared" si="721"/>
        <v>6</v>
      </c>
      <c r="FT1633" s="116">
        <f t="shared" si="726"/>
        <v>0.03</v>
      </c>
      <c r="FU1633" s="116">
        <f t="shared" si="727"/>
        <v>1</v>
      </c>
      <c r="FV1633" s="116">
        <f t="shared" si="728"/>
        <v>45</v>
      </c>
      <c r="FW1633" s="116">
        <f t="shared" si="729"/>
        <v>0</v>
      </c>
      <c r="FX1633" s="116">
        <f t="shared" si="730"/>
        <v>1</v>
      </c>
      <c r="FY1633" s="116">
        <f t="shared" si="731"/>
        <v>11</v>
      </c>
      <c r="FZ1633" s="116">
        <f t="shared" si="732"/>
        <v>1.6500000000000001E-2</v>
      </c>
      <c r="GA1633" s="116">
        <f t="shared" si="733"/>
        <v>1</v>
      </c>
      <c r="GB1633" s="116">
        <f t="shared" si="734"/>
        <v>21</v>
      </c>
      <c r="GC1633" s="116">
        <f t="shared" si="735"/>
        <v>6.6199999999999995E-2</v>
      </c>
      <c r="GD1633" s="116">
        <f t="shared" si="736"/>
        <v>1</v>
      </c>
      <c r="GE1633" s="116">
        <f t="shared" si="737"/>
        <v>45</v>
      </c>
    </row>
    <row r="1634" spans="164:187" ht="16.5" x14ac:dyDescent="0.2">
      <c r="FH1634" s="116">
        <v>1629</v>
      </c>
      <c r="FI1634" s="116">
        <f t="shared" si="722"/>
        <v>26</v>
      </c>
      <c r="FJ1634" s="116">
        <f t="shared" si="715"/>
        <v>21</v>
      </c>
      <c r="FK1634" s="116" t="str">
        <f t="shared" si="723"/>
        <v>秦琼专属武器-魂珠-3 8级</v>
      </c>
      <c r="FL1634" s="116">
        <f t="shared" si="724"/>
        <v>3</v>
      </c>
      <c r="FM1634" s="116">
        <f t="shared" si="725"/>
        <v>8</v>
      </c>
      <c r="FN1634" s="116" t="str">
        <f t="shared" si="716"/>
        <v>金币</v>
      </c>
      <c r="FO1634" s="116">
        <f t="shared" si="717"/>
        <v>10000</v>
      </c>
      <c r="FP1634" s="116" t="str">
        <f t="shared" si="718"/>
        <v>专属强化石1</v>
      </c>
      <c r="FQ1634" s="116">
        <f t="shared" si="719"/>
        <v>16</v>
      </c>
      <c r="FR1634" s="116" t="str">
        <f t="shared" si="720"/>
        <v>专属强化石2</v>
      </c>
      <c r="FS1634" s="116">
        <f t="shared" si="721"/>
        <v>8</v>
      </c>
      <c r="FT1634" s="116">
        <f t="shared" si="726"/>
        <v>0.03</v>
      </c>
      <c r="FU1634" s="116">
        <f t="shared" si="727"/>
        <v>1</v>
      </c>
      <c r="FV1634" s="116">
        <f t="shared" si="728"/>
        <v>55</v>
      </c>
      <c r="FW1634" s="116">
        <f t="shared" si="729"/>
        <v>0</v>
      </c>
      <c r="FX1634" s="116">
        <f t="shared" si="730"/>
        <v>1</v>
      </c>
      <c r="FY1634" s="116">
        <f t="shared" si="731"/>
        <v>13</v>
      </c>
      <c r="FZ1634" s="116">
        <f t="shared" si="732"/>
        <v>1.3599999999999999E-2</v>
      </c>
      <c r="GA1634" s="116">
        <f t="shared" si="733"/>
        <v>1</v>
      </c>
      <c r="GB1634" s="116">
        <f t="shared" si="734"/>
        <v>26</v>
      </c>
      <c r="GC1634" s="116">
        <f t="shared" si="735"/>
        <v>5.45E-2</v>
      </c>
      <c r="GD1634" s="116">
        <f t="shared" si="736"/>
        <v>1</v>
      </c>
      <c r="GE1634" s="116">
        <f t="shared" si="737"/>
        <v>55</v>
      </c>
    </row>
    <row r="1635" spans="164:187" ht="16.5" x14ac:dyDescent="0.2">
      <c r="FH1635" s="116">
        <v>1630</v>
      </c>
      <c r="FI1635" s="116">
        <f t="shared" si="722"/>
        <v>27</v>
      </c>
      <c r="FJ1635" s="116">
        <f t="shared" si="715"/>
        <v>21</v>
      </c>
      <c r="FK1635" s="116" t="str">
        <f t="shared" si="723"/>
        <v>秦琼专属武器-魂珠-3 9级</v>
      </c>
      <c r="FL1635" s="116">
        <f t="shared" si="724"/>
        <v>3</v>
      </c>
      <c r="FM1635" s="116">
        <f t="shared" si="725"/>
        <v>9</v>
      </c>
      <c r="FN1635" s="116" t="str">
        <f t="shared" si="716"/>
        <v>金币</v>
      </c>
      <c r="FO1635" s="116">
        <f t="shared" si="717"/>
        <v>11000</v>
      </c>
      <c r="FP1635" s="116" t="str">
        <f t="shared" si="718"/>
        <v>专属强化石1</v>
      </c>
      <c r="FQ1635" s="116">
        <f t="shared" si="719"/>
        <v>20</v>
      </c>
      <c r="FR1635" s="116" t="str">
        <f t="shared" si="720"/>
        <v>专属强化石2</v>
      </c>
      <c r="FS1635" s="116">
        <f t="shared" si="721"/>
        <v>10</v>
      </c>
      <c r="FT1635" s="116">
        <f t="shared" si="726"/>
        <v>0.02</v>
      </c>
      <c r="FU1635" s="116">
        <f t="shared" si="727"/>
        <v>1</v>
      </c>
      <c r="FV1635" s="116">
        <f t="shared" si="728"/>
        <v>71</v>
      </c>
      <c r="FW1635" s="116">
        <f t="shared" si="729"/>
        <v>0</v>
      </c>
      <c r="FX1635" s="116">
        <f t="shared" si="730"/>
        <v>1</v>
      </c>
      <c r="FY1635" s="116">
        <f t="shared" si="731"/>
        <v>17</v>
      </c>
      <c r="FZ1635" s="116">
        <f t="shared" si="732"/>
        <v>1.0500000000000001E-2</v>
      </c>
      <c r="GA1635" s="116">
        <f t="shared" si="733"/>
        <v>1</v>
      </c>
      <c r="GB1635" s="116">
        <f t="shared" si="734"/>
        <v>33</v>
      </c>
      <c r="GC1635" s="116">
        <f t="shared" si="735"/>
        <v>4.2099999999999999E-2</v>
      </c>
      <c r="GD1635" s="116">
        <f t="shared" si="736"/>
        <v>1</v>
      </c>
      <c r="GE1635" s="116">
        <f t="shared" si="737"/>
        <v>71</v>
      </c>
    </row>
    <row r="1636" spans="164:187" ht="16.5" x14ac:dyDescent="0.2">
      <c r="FH1636" s="116">
        <v>1631</v>
      </c>
      <c r="FI1636" s="116">
        <f t="shared" si="722"/>
        <v>0</v>
      </c>
      <c r="FJ1636" s="116">
        <f t="shared" si="715"/>
        <v>21</v>
      </c>
      <c r="FK1636" s="116" t="str">
        <f t="shared" si="723"/>
        <v>秦琼专属武器-魂珠-4 0级</v>
      </c>
      <c r="FL1636" s="116">
        <f t="shared" si="724"/>
        <v>4</v>
      </c>
      <c r="FM1636" s="116">
        <f t="shared" si="725"/>
        <v>0</v>
      </c>
      <c r="FN1636" s="116" t="str">
        <f t="shared" si="716"/>
        <v/>
      </c>
      <c r="FO1636" s="116" t="str">
        <f t="shared" si="717"/>
        <v/>
      </c>
      <c r="FP1636" s="116" t="str">
        <f t="shared" si="718"/>
        <v/>
      </c>
      <c r="FQ1636" s="116" t="str">
        <f t="shared" si="719"/>
        <v/>
      </c>
      <c r="FR1636" s="116" t="str">
        <f t="shared" si="720"/>
        <v/>
      </c>
      <c r="FS1636" s="116" t="str">
        <f t="shared" si="721"/>
        <v/>
      </c>
      <c r="FT1636" s="116" t="str">
        <f t="shared" si="726"/>
        <v/>
      </c>
      <c r="FU1636" s="116" t="str">
        <f t="shared" si="727"/>
        <v/>
      </c>
      <c r="FV1636" s="116" t="str">
        <f t="shared" si="728"/>
        <v/>
      </c>
      <c r="FW1636" s="116" t="str">
        <f t="shared" si="729"/>
        <v/>
      </c>
      <c r="FX1636" s="116" t="str">
        <f t="shared" si="730"/>
        <v/>
      </c>
      <c r="FY1636" s="116" t="str">
        <f t="shared" si="731"/>
        <v/>
      </c>
      <c r="FZ1636" s="116" t="str">
        <f t="shared" si="732"/>
        <v/>
      </c>
      <c r="GA1636" s="116" t="str">
        <f t="shared" si="733"/>
        <v/>
      </c>
      <c r="GB1636" s="116" t="str">
        <f t="shared" si="734"/>
        <v/>
      </c>
      <c r="GC1636" s="116" t="str">
        <f t="shared" si="735"/>
        <v/>
      </c>
      <c r="GD1636" s="116" t="str">
        <f t="shared" si="736"/>
        <v/>
      </c>
      <c r="GE1636" s="116" t="str">
        <f t="shared" si="737"/>
        <v/>
      </c>
    </row>
    <row r="1637" spans="164:187" ht="16.5" x14ac:dyDescent="0.2">
      <c r="FH1637" s="116">
        <v>1632</v>
      </c>
      <c r="FI1637" s="116">
        <f t="shared" si="722"/>
        <v>28</v>
      </c>
      <c r="FJ1637" s="116">
        <f t="shared" si="715"/>
        <v>21</v>
      </c>
      <c r="FK1637" s="116" t="str">
        <f t="shared" si="723"/>
        <v>秦琼专属武器-魂珠-4 1级</v>
      </c>
      <c r="FL1637" s="116">
        <f t="shared" si="724"/>
        <v>4</v>
      </c>
      <c r="FM1637" s="116">
        <f t="shared" si="725"/>
        <v>1</v>
      </c>
      <c r="FN1637" s="116" t="str">
        <f t="shared" si="716"/>
        <v>金币</v>
      </c>
      <c r="FO1637" s="116">
        <f t="shared" si="717"/>
        <v>4000</v>
      </c>
      <c r="FP1637" s="116" t="str">
        <f t="shared" si="718"/>
        <v>专属强化石2</v>
      </c>
      <c r="FQ1637" s="116">
        <f t="shared" si="719"/>
        <v>3</v>
      </c>
      <c r="FR1637" s="116" t="str">
        <f t="shared" si="720"/>
        <v>专属强化石3</v>
      </c>
      <c r="FS1637" s="116">
        <f t="shared" si="721"/>
        <v>1</v>
      </c>
      <c r="FT1637" s="116">
        <f t="shared" si="726"/>
        <v>0.19</v>
      </c>
      <c r="FU1637" s="116">
        <f t="shared" si="727"/>
        <v>1</v>
      </c>
      <c r="FV1637" s="116">
        <f t="shared" si="728"/>
        <v>8</v>
      </c>
      <c r="FW1637" s="116">
        <f t="shared" si="729"/>
        <v>0</v>
      </c>
      <c r="FX1637" s="116">
        <f t="shared" si="730"/>
        <v>1</v>
      </c>
      <c r="FY1637" s="116">
        <f t="shared" si="731"/>
        <v>2</v>
      </c>
      <c r="FZ1637" s="116">
        <f t="shared" si="732"/>
        <v>9.2600000000000002E-2</v>
      </c>
      <c r="GA1637" s="116">
        <f t="shared" si="733"/>
        <v>1</v>
      </c>
      <c r="GB1637" s="116">
        <f t="shared" si="734"/>
        <v>4</v>
      </c>
      <c r="GC1637" s="116">
        <f t="shared" si="735"/>
        <v>0.37019999999999997</v>
      </c>
      <c r="GD1637" s="116">
        <f t="shared" si="736"/>
        <v>1</v>
      </c>
      <c r="GE1637" s="116">
        <f t="shared" si="737"/>
        <v>8</v>
      </c>
    </row>
    <row r="1638" spans="164:187" ht="16.5" x14ac:dyDescent="0.2">
      <c r="FH1638" s="116">
        <v>1633</v>
      </c>
      <c r="FI1638" s="116">
        <f t="shared" si="722"/>
        <v>29</v>
      </c>
      <c r="FJ1638" s="116">
        <f t="shared" si="715"/>
        <v>21</v>
      </c>
      <c r="FK1638" s="116" t="str">
        <f t="shared" si="723"/>
        <v>秦琼专属武器-魂珠-4 2级</v>
      </c>
      <c r="FL1638" s="116">
        <f t="shared" si="724"/>
        <v>4</v>
      </c>
      <c r="FM1638" s="116">
        <f t="shared" si="725"/>
        <v>2</v>
      </c>
      <c r="FN1638" s="116" t="str">
        <f t="shared" si="716"/>
        <v>金币</v>
      </c>
      <c r="FO1638" s="116">
        <f t="shared" si="717"/>
        <v>5000</v>
      </c>
      <c r="FP1638" s="116" t="str">
        <f t="shared" si="718"/>
        <v>专属强化石2</v>
      </c>
      <c r="FQ1638" s="116">
        <f t="shared" si="719"/>
        <v>3</v>
      </c>
      <c r="FR1638" s="116" t="str">
        <f t="shared" si="720"/>
        <v>专属强化石3</v>
      </c>
      <c r="FS1638" s="116">
        <f t="shared" si="721"/>
        <v>1</v>
      </c>
      <c r="FT1638" s="116">
        <f t="shared" si="726"/>
        <v>0.09</v>
      </c>
      <c r="FU1638" s="116">
        <f t="shared" si="727"/>
        <v>1</v>
      </c>
      <c r="FV1638" s="116">
        <f t="shared" si="728"/>
        <v>16</v>
      </c>
      <c r="FW1638" s="116">
        <f t="shared" si="729"/>
        <v>0</v>
      </c>
      <c r="FX1638" s="116">
        <f t="shared" si="730"/>
        <v>1</v>
      </c>
      <c r="FY1638" s="116">
        <f t="shared" si="731"/>
        <v>4</v>
      </c>
      <c r="FZ1638" s="116">
        <f t="shared" si="732"/>
        <v>4.6300000000000001E-2</v>
      </c>
      <c r="GA1638" s="116">
        <f t="shared" si="733"/>
        <v>1</v>
      </c>
      <c r="GB1638" s="116">
        <f t="shared" si="734"/>
        <v>8</v>
      </c>
      <c r="GC1638" s="116">
        <f t="shared" si="735"/>
        <v>0.18509999999999999</v>
      </c>
      <c r="GD1638" s="116">
        <f t="shared" si="736"/>
        <v>1</v>
      </c>
      <c r="GE1638" s="116">
        <f t="shared" si="737"/>
        <v>16</v>
      </c>
    </row>
    <row r="1639" spans="164:187" ht="16.5" x14ac:dyDescent="0.2">
      <c r="FH1639" s="116">
        <v>1634</v>
      </c>
      <c r="FI1639" s="116">
        <f t="shared" si="722"/>
        <v>30</v>
      </c>
      <c r="FJ1639" s="116">
        <f t="shared" si="715"/>
        <v>21</v>
      </c>
      <c r="FK1639" s="116" t="str">
        <f t="shared" si="723"/>
        <v>秦琼专属武器-魂珠-4 3级</v>
      </c>
      <c r="FL1639" s="116">
        <f t="shared" si="724"/>
        <v>4</v>
      </c>
      <c r="FM1639" s="116">
        <f t="shared" si="725"/>
        <v>3</v>
      </c>
      <c r="FN1639" s="116" t="str">
        <f t="shared" si="716"/>
        <v>金币</v>
      </c>
      <c r="FO1639" s="116">
        <f t="shared" si="717"/>
        <v>6000</v>
      </c>
      <c r="FP1639" s="116" t="str">
        <f t="shared" si="718"/>
        <v>专属强化石2</v>
      </c>
      <c r="FQ1639" s="116">
        <f t="shared" si="719"/>
        <v>3</v>
      </c>
      <c r="FR1639" s="116" t="str">
        <f t="shared" si="720"/>
        <v>专属强化石3</v>
      </c>
      <c r="FS1639" s="116">
        <f t="shared" si="721"/>
        <v>1</v>
      </c>
      <c r="FT1639" s="116">
        <f t="shared" si="726"/>
        <v>0.06</v>
      </c>
      <c r="FU1639" s="116">
        <f t="shared" si="727"/>
        <v>1</v>
      </c>
      <c r="FV1639" s="116">
        <f t="shared" si="728"/>
        <v>24</v>
      </c>
      <c r="FW1639" s="116">
        <f t="shared" si="729"/>
        <v>0</v>
      </c>
      <c r="FX1639" s="116">
        <f t="shared" si="730"/>
        <v>1</v>
      </c>
      <c r="FY1639" s="116">
        <f t="shared" si="731"/>
        <v>6</v>
      </c>
      <c r="FZ1639" s="116">
        <f t="shared" si="732"/>
        <v>3.09E-2</v>
      </c>
      <c r="GA1639" s="116">
        <f t="shared" si="733"/>
        <v>1</v>
      </c>
      <c r="GB1639" s="116">
        <f t="shared" si="734"/>
        <v>11</v>
      </c>
      <c r="GC1639" s="116">
        <f t="shared" si="735"/>
        <v>0.1234</v>
      </c>
      <c r="GD1639" s="116">
        <f t="shared" si="736"/>
        <v>1</v>
      </c>
      <c r="GE1639" s="116">
        <f t="shared" si="737"/>
        <v>24</v>
      </c>
    </row>
    <row r="1640" spans="164:187" ht="16.5" x14ac:dyDescent="0.2">
      <c r="FH1640" s="116">
        <v>1635</v>
      </c>
      <c r="FI1640" s="116">
        <f t="shared" si="722"/>
        <v>31</v>
      </c>
      <c r="FJ1640" s="116">
        <f t="shared" si="715"/>
        <v>21</v>
      </c>
      <c r="FK1640" s="116" t="str">
        <f t="shared" si="723"/>
        <v>秦琼专属武器-魂珠-4 4级</v>
      </c>
      <c r="FL1640" s="116">
        <f t="shared" si="724"/>
        <v>4</v>
      </c>
      <c r="FM1640" s="116">
        <f t="shared" si="725"/>
        <v>4</v>
      </c>
      <c r="FN1640" s="116" t="str">
        <f t="shared" si="716"/>
        <v>金币</v>
      </c>
      <c r="FO1640" s="116">
        <f t="shared" si="717"/>
        <v>7000</v>
      </c>
      <c r="FP1640" s="116" t="str">
        <f t="shared" si="718"/>
        <v>专属强化石2</v>
      </c>
      <c r="FQ1640" s="116">
        <f t="shared" si="719"/>
        <v>6</v>
      </c>
      <c r="FR1640" s="116" t="str">
        <f t="shared" si="720"/>
        <v>专属强化石3</v>
      </c>
      <c r="FS1640" s="116">
        <f t="shared" si="721"/>
        <v>2</v>
      </c>
      <c r="FT1640" s="116">
        <f t="shared" si="726"/>
        <v>7.0000000000000007E-2</v>
      </c>
      <c r="FU1640" s="116">
        <f t="shared" si="727"/>
        <v>1</v>
      </c>
      <c r="FV1640" s="116">
        <f t="shared" si="728"/>
        <v>20</v>
      </c>
      <c r="FW1640" s="116">
        <f t="shared" si="729"/>
        <v>0</v>
      </c>
      <c r="FX1640" s="116">
        <f t="shared" si="730"/>
        <v>1</v>
      </c>
      <c r="FY1640" s="116">
        <f t="shared" si="731"/>
        <v>5</v>
      </c>
      <c r="FZ1640" s="116">
        <f t="shared" si="732"/>
        <v>3.6999999999999998E-2</v>
      </c>
      <c r="GA1640" s="116">
        <f t="shared" si="733"/>
        <v>1</v>
      </c>
      <c r="GB1640" s="116">
        <f t="shared" si="734"/>
        <v>9</v>
      </c>
      <c r="GC1640" s="116">
        <f t="shared" si="735"/>
        <v>0.14810000000000001</v>
      </c>
      <c r="GD1640" s="116">
        <f t="shared" si="736"/>
        <v>1</v>
      </c>
      <c r="GE1640" s="116">
        <f t="shared" si="737"/>
        <v>20</v>
      </c>
    </row>
    <row r="1641" spans="164:187" ht="16.5" x14ac:dyDescent="0.2">
      <c r="FH1641" s="116">
        <v>1636</v>
      </c>
      <c r="FI1641" s="116">
        <f t="shared" si="722"/>
        <v>32</v>
      </c>
      <c r="FJ1641" s="116">
        <f t="shared" si="715"/>
        <v>21</v>
      </c>
      <c r="FK1641" s="116" t="str">
        <f t="shared" si="723"/>
        <v>秦琼专属武器-魂珠-4 5级</v>
      </c>
      <c r="FL1641" s="116">
        <f t="shared" si="724"/>
        <v>4</v>
      </c>
      <c r="FM1641" s="116">
        <f t="shared" si="725"/>
        <v>5</v>
      </c>
      <c r="FN1641" s="116" t="str">
        <f t="shared" si="716"/>
        <v>金币</v>
      </c>
      <c r="FO1641" s="116">
        <f t="shared" si="717"/>
        <v>8000</v>
      </c>
      <c r="FP1641" s="116" t="str">
        <f t="shared" si="718"/>
        <v>专属强化石2</v>
      </c>
      <c r="FQ1641" s="116">
        <f t="shared" si="719"/>
        <v>6</v>
      </c>
      <c r="FR1641" s="116" t="str">
        <f t="shared" si="720"/>
        <v>专属强化石3</v>
      </c>
      <c r="FS1641" s="116">
        <f t="shared" si="721"/>
        <v>2</v>
      </c>
      <c r="FT1641" s="116">
        <f t="shared" si="726"/>
        <v>0.05</v>
      </c>
      <c r="FU1641" s="116">
        <f t="shared" si="727"/>
        <v>1</v>
      </c>
      <c r="FV1641" s="116">
        <f t="shared" si="728"/>
        <v>32</v>
      </c>
      <c r="FW1641" s="116">
        <f t="shared" si="729"/>
        <v>0</v>
      </c>
      <c r="FX1641" s="116">
        <f t="shared" si="730"/>
        <v>1</v>
      </c>
      <c r="FY1641" s="116">
        <f t="shared" si="731"/>
        <v>8</v>
      </c>
      <c r="FZ1641" s="116">
        <f t="shared" si="732"/>
        <v>2.3099999999999999E-2</v>
      </c>
      <c r="GA1641" s="116">
        <f t="shared" si="733"/>
        <v>1</v>
      </c>
      <c r="GB1641" s="116">
        <f t="shared" si="734"/>
        <v>15</v>
      </c>
      <c r="GC1641" s="116">
        <f t="shared" si="735"/>
        <v>9.2600000000000002E-2</v>
      </c>
      <c r="GD1641" s="116">
        <f t="shared" si="736"/>
        <v>1</v>
      </c>
      <c r="GE1641" s="116">
        <f t="shared" si="737"/>
        <v>32</v>
      </c>
    </row>
    <row r="1642" spans="164:187" ht="16.5" x14ac:dyDescent="0.2">
      <c r="FH1642" s="116">
        <v>1637</v>
      </c>
      <c r="FI1642" s="116">
        <f t="shared" si="722"/>
        <v>33</v>
      </c>
      <c r="FJ1642" s="116">
        <f t="shared" si="715"/>
        <v>21</v>
      </c>
      <c r="FK1642" s="116" t="str">
        <f t="shared" si="723"/>
        <v>秦琼专属武器-魂珠-4 6级</v>
      </c>
      <c r="FL1642" s="116">
        <f t="shared" si="724"/>
        <v>4</v>
      </c>
      <c r="FM1642" s="116">
        <f t="shared" si="725"/>
        <v>6</v>
      </c>
      <c r="FN1642" s="116" t="str">
        <f t="shared" si="716"/>
        <v>金币</v>
      </c>
      <c r="FO1642" s="116">
        <f t="shared" si="717"/>
        <v>9000</v>
      </c>
      <c r="FP1642" s="116" t="str">
        <f t="shared" si="718"/>
        <v>专属强化石2</v>
      </c>
      <c r="FQ1642" s="116">
        <f t="shared" si="719"/>
        <v>6</v>
      </c>
      <c r="FR1642" s="116" t="str">
        <f t="shared" si="720"/>
        <v>专属强化石3</v>
      </c>
      <c r="FS1642" s="116">
        <f t="shared" si="721"/>
        <v>2</v>
      </c>
      <c r="FT1642" s="116">
        <f t="shared" si="726"/>
        <v>0.03</v>
      </c>
      <c r="FU1642" s="116">
        <f t="shared" si="727"/>
        <v>1</v>
      </c>
      <c r="FV1642" s="116">
        <f t="shared" si="728"/>
        <v>53</v>
      </c>
      <c r="FW1642" s="116">
        <f t="shared" si="729"/>
        <v>0</v>
      </c>
      <c r="FX1642" s="116">
        <f t="shared" si="730"/>
        <v>1</v>
      </c>
      <c r="FY1642" s="116">
        <f t="shared" si="731"/>
        <v>12</v>
      </c>
      <c r="FZ1642" s="116">
        <f t="shared" si="732"/>
        <v>1.4200000000000001E-2</v>
      </c>
      <c r="GA1642" s="116">
        <f t="shared" si="733"/>
        <v>1</v>
      </c>
      <c r="GB1642" s="116">
        <f t="shared" si="734"/>
        <v>25</v>
      </c>
      <c r="GC1642" s="116">
        <f t="shared" si="735"/>
        <v>5.7000000000000002E-2</v>
      </c>
      <c r="GD1642" s="116">
        <f t="shared" si="736"/>
        <v>1</v>
      </c>
      <c r="GE1642" s="116">
        <f t="shared" si="737"/>
        <v>53</v>
      </c>
    </row>
    <row r="1643" spans="164:187" ht="16.5" x14ac:dyDescent="0.2">
      <c r="FH1643" s="116">
        <v>1638</v>
      </c>
      <c r="FI1643" s="116">
        <f t="shared" si="722"/>
        <v>34</v>
      </c>
      <c r="FJ1643" s="116">
        <f t="shared" si="715"/>
        <v>21</v>
      </c>
      <c r="FK1643" s="116" t="str">
        <f t="shared" si="723"/>
        <v>秦琼专属武器-魂珠-4 7级</v>
      </c>
      <c r="FL1643" s="116">
        <f t="shared" si="724"/>
        <v>4</v>
      </c>
      <c r="FM1643" s="116">
        <f t="shared" si="725"/>
        <v>7</v>
      </c>
      <c r="FN1643" s="116" t="str">
        <f t="shared" si="716"/>
        <v>金币</v>
      </c>
      <c r="FO1643" s="116">
        <f t="shared" si="717"/>
        <v>10000</v>
      </c>
      <c r="FP1643" s="116" t="str">
        <f t="shared" si="718"/>
        <v>专属强化石2</v>
      </c>
      <c r="FQ1643" s="116">
        <f t="shared" si="719"/>
        <v>10</v>
      </c>
      <c r="FR1643" s="116" t="str">
        <f t="shared" si="720"/>
        <v>专属强化石3</v>
      </c>
      <c r="FS1643" s="116">
        <f t="shared" si="721"/>
        <v>3</v>
      </c>
      <c r="FT1643" s="116">
        <f t="shared" si="726"/>
        <v>0.03</v>
      </c>
      <c r="FU1643" s="116">
        <f t="shared" si="727"/>
        <v>1</v>
      </c>
      <c r="FV1643" s="116">
        <f t="shared" si="728"/>
        <v>57</v>
      </c>
      <c r="FW1643" s="116">
        <f t="shared" si="729"/>
        <v>0</v>
      </c>
      <c r="FX1643" s="116">
        <f t="shared" si="730"/>
        <v>1</v>
      </c>
      <c r="FY1643" s="116">
        <f t="shared" si="731"/>
        <v>13</v>
      </c>
      <c r="FZ1643" s="116">
        <f t="shared" si="732"/>
        <v>1.32E-2</v>
      </c>
      <c r="GA1643" s="116">
        <f t="shared" si="733"/>
        <v>1</v>
      </c>
      <c r="GB1643" s="116">
        <f t="shared" si="734"/>
        <v>26</v>
      </c>
      <c r="GC1643" s="116">
        <f t="shared" si="735"/>
        <v>5.2900000000000003E-2</v>
      </c>
      <c r="GD1643" s="116">
        <f t="shared" si="736"/>
        <v>1</v>
      </c>
      <c r="GE1643" s="116">
        <f t="shared" si="737"/>
        <v>57</v>
      </c>
    </row>
    <row r="1644" spans="164:187" ht="16.5" x14ac:dyDescent="0.2">
      <c r="FH1644" s="116">
        <v>1639</v>
      </c>
      <c r="FI1644" s="116">
        <f t="shared" si="722"/>
        <v>35</v>
      </c>
      <c r="FJ1644" s="116">
        <f t="shared" si="715"/>
        <v>21</v>
      </c>
      <c r="FK1644" s="116" t="str">
        <f t="shared" si="723"/>
        <v>秦琼专属武器-魂珠-4 8级</v>
      </c>
      <c r="FL1644" s="116">
        <f t="shared" si="724"/>
        <v>4</v>
      </c>
      <c r="FM1644" s="116">
        <f t="shared" si="725"/>
        <v>8</v>
      </c>
      <c r="FN1644" s="116" t="str">
        <f t="shared" si="716"/>
        <v>金币</v>
      </c>
      <c r="FO1644" s="116">
        <f t="shared" si="717"/>
        <v>11000</v>
      </c>
      <c r="FP1644" s="116" t="str">
        <f t="shared" si="718"/>
        <v>专属强化石2</v>
      </c>
      <c r="FQ1644" s="116">
        <f t="shared" si="719"/>
        <v>13</v>
      </c>
      <c r="FR1644" s="116" t="str">
        <f t="shared" si="720"/>
        <v>专属强化石3</v>
      </c>
      <c r="FS1644" s="116">
        <f t="shared" si="721"/>
        <v>4</v>
      </c>
      <c r="FT1644" s="116">
        <f t="shared" si="726"/>
        <v>0.02</v>
      </c>
      <c r="FU1644" s="116">
        <f t="shared" si="727"/>
        <v>1</v>
      </c>
      <c r="FV1644" s="116">
        <f t="shared" si="728"/>
        <v>69</v>
      </c>
      <c r="FW1644" s="116">
        <f t="shared" si="729"/>
        <v>0</v>
      </c>
      <c r="FX1644" s="116">
        <f t="shared" si="730"/>
        <v>1</v>
      </c>
      <c r="FY1644" s="116">
        <f t="shared" si="731"/>
        <v>16</v>
      </c>
      <c r="FZ1644" s="116">
        <f t="shared" si="732"/>
        <v>1.09E-2</v>
      </c>
      <c r="GA1644" s="116">
        <f t="shared" si="733"/>
        <v>1</v>
      </c>
      <c r="GB1644" s="116">
        <f t="shared" si="734"/>
        <v>32</v>
      </c>
      <c r="GC1644" s="116">
        <f t="shared" si="735"/>
        <v>4.36E-2</v>
      </c>
      <c r="GD1644" s="116">
        <f t="shared" si="736"/>
        <v>1</v>
      </c>
      <c r="GE1644" s="116">
        <f t="shared" si="737"/>
        <v>69</v>
      </c>
    </row>
    <row r="1645" spans="164:187" ht="16.5" x14ac:dyDescent="0.2">
      <c r="FH1645" s="116">
        <v>1640</v>
      </c>
      <c r="FI1645" s="116">
        <f t="shared" si="722"/>
        <v>36</v>
      </c>
      <c r="FJ1645" s="116">
        <f t="shared" si="715"/>
        <v>21</v>
      </c>
      <c r="FK1645" s="116" t="str">
        <f t="shared" si="723"/>
        <v>秦琼专属武器-魂珠-4 9级</v>
      </c>
      <c r="FL1645" s="116">
        <f t="shared" si="724"/>
        <v>4</v>
      </c>
      <c r="FM1645" s="116">
        <f t="shared" si="725"/>
        <v>9</v>
      </c>
      <c r="FN1645" s="116" t="str">
        <f t="shared" si="716"/>
        <v>金币</v>
      </c>
      <c r="FO1645" s="116">
        <f t="shared" si="717"/>
        <v>12000</v>
      </c>
      <c r="FP1645" s="116" t="str">
        <f t="shared" si="718"/>
        <v>专属强化石2</v>
      </c>
      <c r="FQ1645" s="116">
        <f t="shared" si="719"/>
        <v>19</v>
      </c>
      <c r="FR1645" s="116" t="str">
        <f t="shared" si="720"/>
        <v>专属强化石3</v>
      </c>
      <c r="FS1645" s="116">
        <f t="shared" si="721"/>
        <v>6</v>
      </c>
      <c r="FT1645" s="116">
        <f t="shared" si="726"/>
        <v>0.02</v>
      </c>
      <c r="FU1645" s="116">
        <f t="shared" si="727"/>
        <v>1</v>
      </c>
      <c r="FV1645" s="116">
        <f t="shared" si="728"/>
        <v>74</v>
      </c>
      <c r="FW1645" s="116">
        <f t="shared" si="729"/>
        <v>0</v>
      </c>
      <c r="FX1645" s="116">
        <f t="shared" si="730"/>
        <v>1</v>
      </c>
      <c r="FY1645" s="116">
        <f t="shared" si="731"/>
        <v>17</v>
      </c>
      <c r="FZ1645" s="116">
        <f t="shared" si="732"/>
        <v>1.01E-2</v>
      </c>
      <c r="GA1645" s="116">
        <f t="shared" si="733"/>
        <v>1</v>
      </c>
      <c r="GB1645" s="116">
        <f t="shared" si="734"/>
        <v>35</v>
      </c>
      <c r="GC1645" s="116">
        <f t="shared" si="735"/>
        <v>4.0399999999999998E-2</v>
      </c>
      <c r="GD1645" s="116">
        <f t="shared" si="736"/>
        <v>1</v>
      </c>
      <c r="GE1645" s="116">
        <f t="shared" si="737"/>
        <v>74</v>
      </c>
    </row>
    <row r="1646" spans="164:187" ht="16.5" x14ac:dyDescent="0.2">
      <c r="FH1646" s="116">
        <v>1641</v>
      </c>
      <c r="FI1646" s="116">
        <f t="shared" si="722"/>
        <v>0</v>
      </c>
      <c r="FJ1646" s="116">
        <f t="shared" si="715"/>
        <v>21</v>
      </c>
      <c r="FK1646" s="116" t="str">
        <f t="shared" si="723"/>
        <v>秦琼专属武器-魂珠-5 0级</v>
      </c>
      <c r="FL1646" s="116">
        <f t="shared" si="724"/>
        <v>5</v>
      </c>
      <c r="FM1646" s="116">
        <f t="shared" si="725"/>
        <v>0</v>
      </c>
      <c r="FN1646" s="116" t="str">
        <f t="shared" si="716"/>
        <v/>
      </c>
      <c r="FO1646" s="116" t="str">
        <f t="shared" si="717"/>
        <v/>
      </c>
      <c r="FP1646" s="116" t="str">
        <f t="shared" si="718"/>
        <v/>
      </c>
      <c r="FQ1646" s="116" t="str">
        <f t="shared" si="719"/>
        <v/>
      </c>
      <c r="FR1646" s="116" t="str">
        <f t="shared" si="720"/>
        <v/>
      </c>
      <c r="FS1646" s="116" t="str">
        <f t="shared" si="721"/>
        <v/>
      </c>
      <c r="FT1646" s="116" t="str">
        <f t="shared" si="726"/>
        <v/>
      </c>
      <c r="FU1646" s="116" t="str">
        <f t="shared" si="727"/>
        <v/>
      </c>
      <c r="FV1646" s="116" t="str">
        <f t="shared" si="728"/>
        <v/>
      </c>
      <c r="FW1646" s="116" t="str">
        <f t="shared" si="729"/>
        <v/>
      </c>
      <c r="FX1646" s="116" t="str">
        <f t="shared" si="730"/>
        <v/>
      </c>
      <c r="FY1646" s="116" t="str">
        <f t="shared" si="731"/>
        <v/>
      </c>
      <c r="FZ1646" s="116" t="str">
        <f t="shared" si="732"/>
        <v/>
      </c>
      <c r="GA1646" s="116" t="str">
        <f t="shared" si="733"/>
        <v/>
      </c>
      <c r="GB1646" s="116" t="str">
        <f t="shared" si="734"/>
        <v/>
      </c>
      <c r="GC1646" s="116" t="str">
        <f t="shared" si="735"/>
        <v/>
      </c>
      <c r="GD1646" s="116" t="str">
        <f t="shared" si="736"/>
        <v/>
      </c>
      <c r="GE1646" s="116" t="str">
        <f t="shared" si="737"/>
        <v/>
      </c>
    </row>
    <row r="1647" spans="164:187" ht="16.5" x14ac:dyDescent="0.2">
      <c r="FH1647" s="116">
        <v>1642</v>
      </c>
      <c r="FI1647" s="116">
        <f t="shared" si="722"/>
        <v>37</v>
      </c>
      <c r="FJ1647" s="116">
        <f t="shared" si="715"/>
        <v>21</v>
      </c>
      <c r="FK1647" s="116" t="str">
        <f t="shared" si="723"/>
        <v>秦琼专属武器-魂珠-5 1级</v>
      </c>
      <c r="FL1647" s="116">
        <f t="shared" si="724"/>
        <v>5</v>
      </c>
      <c r="FM1647" s="116">
        <f t="shared" si="725"/>
        <v>1</v>
      </c>
      <c r="FN1647" s="116" t="str">
        <f t="shared" si="716"/>
        <v>金币</v>
      </c>
      <c r="FO1647" s="116">
        <f t="shared" si="717"/>
        <v>5000</v>
      </c>
      <c r="FP1647" s="116" t="str">
        <f t="shared" si="718"/>
        <v>专属强化石2</v>
      </c>
      <c r="FQ1647" s="116">
        <f t="shared" si="719"/>
        <v>4</v>
      </c>
      <c r="FR1647" s="116" t="str">
        <f t="shared" si="720"/>
        <v>专属强化石3</v>
      </c>
      <c r="FS1647" s="116">
        <f t="shared" si="721"/>
        <v>2</v>
      </c>
      <c r="FT1647" s="116">
        <f t="shared" si="726"/>
        <v>0.19</v>
      </c>
      <c r="FU1647" s="116">
        <f t="shared" si="727"/>
        <v>1</v>
      </c>
      <c r="FV1647" s="116">
        <f t="shared" si="728"/>
        <v>8</v>
      </c>
      <c r="FW1647" s="116">
        <f t="shared" si="729"/>
        <v>0</v>
      </c>
      <c r="FX1647" s="116">
        <f t="shared" si="730"/>
        <v>1</v>
      </c>
      <c r="FY1647" s="116">
        <f t="shared" si="731"/>
        <v>2</v>
      </c>
      <c r="FZ1647" s="116">
        <f t="shared" si="732"/>
        <v>9.2600000000000002E-2</v>
      </c>
      <c r="GA1647" s="116">
        <f t="shared" si="733"/>
        <v>1</v>
      </c>
      <c r="GB1647" s="116">
        <f t="shared" si="734"/>
        <v>4</v>
      </c>
      <c r="GC1647" s="116">
        <f t="shared" si="735"/>
        <v>0.37019999999999997</v>
      </c>
      <c r="GD1647" s="116">
        <f t="shared" si="736"/>
        <v>1</v>
      </c>
      <c r="GE1647" s="116">
        <f t="shared" si="737"/>
        <v>8</v>
      </c>
    </row>
    <row r="1648" spans="164:187" ht="16.5" x14ac:dyDescent="0.2">
      <c r="FH1648" s="116">
        <v>1643</v>
      </c>
      <c r="FI1648" s="116">
        <f t="shared" si="722"/>
        <v>38</v>
      </c>
      <c r="FJ1648" s="116">
        <f t="shared" si="715"/>
        <v>21</v>
      </c>
      <c r="FK1648" s="116" t="str">
        <f t="shared" si="723"/>
        <v>秦琼专属武器-魂珠-5 2级</v>
      </c>
      <c r="FL1648" s="116">
        <f t="shared" si="724"/>
        <v>5</v>
      </c>
      <c r="FM1648" s="116">
        <f t="shared" si="725"/>
        <v>2</v>
      </c>
      <c r="FN1648" s="116" t="str">
        <f t="shared" si="716"/>
        <v>金币</v>
      </c>
      <c r="FO1648" s="116">
        <f t="shared" si="717"/>
        <v>6000</v>
      </c>
      <c r="FP1648" s="116" t="str">
        <f t="shared" si="718"/>
        <v>专属强化石2</v>
      </c>
      <c r="FQ1648" s="116">
        <f t="shared" si="719"/>
        <v>4</v>
      </c>
      <c r="FR1648" s="116" t="str">
        <f t="shared" si="720"/>
        <v>专属强化石3</v>
      </c>
      <c r="FS1648" s="116">
        <f t="shared" si="721"/>
        <v>2</v>
      </c>
      <c r="FT1648" s="116">
        <f t="shared" si="726"/>
        <v>0.09</v>
      </c>
      <c r="FU1648" s="116">
        <f t="shared" si="727"/>
        <v>1</v>
      </c>
      <c r="FV1648" s="116">
        <f t="shared" si="728"/>
        <v>16</v>
      </c>
      <c r="FW1648" s="116">
        <f t="shared" si="729"/>
        <v>0</v>
      </c>
      <c r="FX1648" s="116">
        <f t="shared" si="730"/>
        <v>1</v>
      </c>
      <c r="FY1648" s="116">
        <f t="shared" si="731"/>
        <v>4</v>
      </c>
      <c r="FZ1648" s="116">
        <f t="shared" si="732"/>
        <v>4.6300000000000001E-2</v>
      </c>
      <c r="GA1648" s="116">
        <f t="shared" si="733"/>
        <v>1</v>
      </c>
      <c r="GB1648" s="116">
        <f t="shared" si="734"/>
        <v>8</v>
      </c>
      <c r="GC1648" s="116">
        <f t="shared" si="735"/>
        <v>0.18509999999999999</v>
      </c>
      <c r="GD1648" s="116">
        <f t="shared" si="736"/>
        <v>1</v>
      </c>
      <c r="GE1648" s="116">
        <f t="shared" si="737"/>
        <v>16</v>
      </c>
    </row>
    <row r="1649" spans="164:187" ht="16.5" x14ac:dyDescent="0.2">
      <c r="FH1649" s="116">
        <v>1644</v>
      </c>
      <c r="FI1649" s="116">
        <f t="shared" si="722"/>
        <v>39</v>
      </c>
      <c r="FJ1649" s="116">
        <f t="shared" si="715"/>
        <v>21</v>
      </c>
      <c r="FK1649" s="116" t="str">
        <f t="shared" si="723"/>
        <v>秦琼专属武器-魂珠-5 3级</v>
      </c>
      <c r="FL1649" s="116">
        <f t="shared" si="724"/>
        <v>5</v>
      </c>
      <c r="FM1649" s="116">
        <f t="shared" si="725"/>
        <v>3</v>
      </c>
      <c r="FN1649" s="116" t="str">
        <f t="shared" si="716"/>
        <v>金币</v>
      </c>
      <c r="FO1649" s="116">
        <f t="shared" si="717"/>
        <v>7000</v>
      </c>
      <c r="FP1649" s="116" t="str">
        <f t="shared" si="718"/>
        <v>专属强化石2</v>
      </c>
      <c r="FQ1649" s="116">
        <f t="shared" si="719"/>
        <v>4</v>
      </c>
      <c r="FR1649" s="116" t="str">
        <f t="shared" si="720"/>
        <v>专属强化石3</v>
      </c>
      <c r="FS1649" s="116">
        <f t="shared" si="721"/>
        <v>2</v>
      </c>
      <c r="FT1649" s="116">
        <f t="shared" si="726"/>
        <v>0.06</v>
      </c>
      <c r="FU1649" s="116">
        <f t="shared" si="727"/>
        <v>1</v>
      </c>
      <c r="FV1649" s="116">
        <f t="shared" si="728"/>
        <v>24</v>
      </c>
      <c r="FW1649" s="116">
        <f t="shared" si="729"/>
        <v>0</v>
      </c>
      <c r="FX1649" s="116">
        <f t="shared" si="730"/>
        <v>1</v>
      </c>
      <c r="FY1649" s="116">
        <f t="shared" si="731"/>
        <v>6</v>
      </c>
      <c r="FZ1649" s="116">
        <f t="shared" si="732"/>
        <v>3.09E-2</v>
      </c>
      <c r="GA1649" s="116">
        <f t="shared" si="733"/>
        <v>1</v>
      </c>
      <c r="GB1649" s="116">
        <f t="shared" si="734"/>
        <v>11</v>
      </c>
      <c r="GC1649" s="116">
        <f t="shared" si="735"/>
        <v>0.1234</v>
      </c>
      <c r="GD1649" s="116">
        <f t="shared" si="736"/>
        <v>1</v>
      </c>
      <c r="GE1649" s="116">
        <f t="shared" si="737"/>
        <v>24</v>
      </c>
    </row>
    <row r="1650" spans="164:187" ht="16.5" x14ac:dyDescent="0.2">
      <c r="FH1650" s="116">
        <v>1645</v>
      </c>
      <c r="FI1650" s="116">
        <f t="shared" si="722"/>
        <v>40</v>
      </c>
      <c r="FJ1650" s="116">
        <f t="shared" si="715"/>
        <v>21</v>
      </c>
      <c r="FK1650" s="116" t="str">
        <f t="shared" si="723"/>
        <v>秦琼专属武器-魂珠-5 4级</v>
      </c>
      <c r="FL1650" s="116">
        <f t="shared" si="724"/>
        <v>5</v>
      </c>
      <c r="FM1650" s="116">
        <f t="shared" si="725"/>
        <v>4</v>
      </c>
      <c r="FN1650" s="116" t="str">
        <f t="shared" si="716"/>
        <v>金币</v>
      </c>
      <c r="FO1650" s="116">
        <f t="shared" si="717"/>
        <v>8000</v>
      </c>
      <c r="FP1650" s="116" t="str">
        <f t="shared" si="718"/>
        <v>专属强化石2</v>
      </c>
      <c r="FQ1650" s="116">
        <f t="shared" si="719"/>
        <v>6</v>
      </c>
      <c r="FR1650" s="116" t="str">
        <f t="shared" si="720"/>
        <v>专属强化石3</v>
      </c>
      <c r="FS1650" s="116">
        <f t="shared" si="721"/>
        <v>3</v>
      </c>
      <c r="FT1650" s="116">
        <f t="shared" si="726"/>
        <v>0.06</v>
      </c>
      <c r="FU1650" s="116">
        <f t="shared" si="727"/>
        <v>1</v>
      </c>
      <c r="FV1650" s="116">
        <f t="shared" si="728"/>
        <v>27</v>
      </c>
      <c r="FW1650" s="116">
        <f t="shared" si="729"/>
        <v>0</v>
      </c>
      <c r="FX1650" s="116">
        <f t="shared" si="730"/>
        <v>1</v>
      </c>
      <c r="FY1650" s="116">
        <f t="shared" si="731"/>
        <v>6</v>
      </c>
      <c r="FZ1650" s="116">
        <f t="shared" si="732"/>
        <v>2.7799999999999998E-2</v>
      </c>
      <c r="GA1650" s="116">
        <f t="shared" si="733"/>
        <v>1</v>
      </c>
      <c r="GB1650" s="116">
        <f t="shared" si="734"/>
        <v>13</v>
      </c>
      <c r="GC1650" s="116">
        <f t="shared" si="735"/>
        <v>0.1111</v>
      </c>
      <c r="GD1650" s="116">
        <f t="shared" si="736"/>
        <v>1</v>
      </c>
      <c r="GE1650" s="116">
        <f t="shared" si="737"/>
        <v>27</v>
      </c>
    </row>
    <row r="1651" spans="164:187" ht="16.5" x14ac:dyDescent="0.2">
      <c r="FH1651" s="116">
        <v>1646</v>
      </c>
      <c r="FI1651" s="116">
        <f t="shared" si="722"/>
        <v>41</v>
      </c>
      <c r="FJ1651" s="116">
        <f t="shared" si="715"/>
        <v>21</v>
      </c>
      <c r="FK1651" s="116" t="str">
        <f t="shared" si="723"/>
        <v>秦琼专属武器-魂珠-5 5级</v>
      </c>
      <c r="FL1651" s="116">
        <f t="shared" si="724"/>
        <v>5</v>
      </c>
      <c r="FM1651" s="116">
        <f t="shared" si="725"/>
        <v>5</v>
      </c>
      <c r="FN1651" s="116" t="str">
        <f t="shared" si="716"/>
        <v>金币</v>
      </c>
      <c r="FO1651" s="116">
        <f t="shared" si="717"/>
        <v>9000</v>
      </c>
      <c r="FP1651" s="116" t="str">
        <f t="shared" si="718"/>
        <v>专属强化石2</v>
      </c>
      <c r="FQ1651" s="116">
        <f t="shared" si="719"/>
        <v>6</v>
      </c>
      <c r="FR1651" s="116" t="str">
        <f t="shared" si="720"/>
        <v>专属强化石3</v>
      </c>
      <c r="FS1651" s="116">
        <f t="shared" si="721"/>
        <v>3</v>
      </c>
      <c r="FT1651" s="116">
        <f t="shared" si="726"/>
        <v>0.03</v>
      </c>
      <c r="FU1651" s="116">
        <f t="shared" si="727"/>
        <v>1</v>
      </c>
      <c r="FV1651" s="116">
        <f t="shared" si="728"/>
        <v>43</v>
      </c>
      <c r="FW1651" s="116">
        <f t="shared" si="729"/>
        <v>0</v>
      </c>
      <c r="FX1651" s="116">
        <f t="shared" si="730"/>
        <v>1</v>
      </c>
      <c r="FY1651" s="116">
        <f t="shared" si="731"/>
        <v>10</v>
      </c>
      <c r="FZ1651" s="116">
        <f t="shared" si="732"/>
        <v>1.7399999999999999E-2</v>
      </c>
      <c r="GA1651" s="116">
        <f t="shared" si="733"/>
        <v>1</v>
      </c>
      <c r="GB1651" s="116">
        <f t="shared" si="734"/>
        <v>20</v>
      </c>
      <c r="GC1651" s="116">
        <f t="shared" si="735"/>
        <v>6.9400000000000003E-2</v>
      </c>
      <c r="GD1651" s="116">
        <f t="shared" si="736"/>
        <v>1</v>
      </c>
      <c r="GE1651" s="116">
        <f t="shared" si="737"/>
        <v>43</v>
      </c>
    </row>
    <row r="1652" spans="164:187" ht="16.5" x14ac:dyDescent="0.2">
      <c r="FH1652" s="116">
        <v>1647</v>
      </c>
      <c r="FI1652" s="116">
        <f t="shared" si="722"/>
        <v>42</v>
      </c>
      <c r="FJ1652" s="116">
        <f t="shared" si="715"/>
        <v>21</v>
      </c>
      <c r="FK1652" s="116" t="str">
        <f t="shared" si="723"/>
        <v>秦琼专属武器-魂珠-5 6级</v>
      </c>
      <c r="FL1652" s="116">
        <f t="shared" si="724"/>
        <v>5</v>
      </c>
      <c r="FM1652" s="116">
        <f t="shared" si="725"/>
        <v>6</v>
      </c>
      <c r="FN1652" s="116" t="str">
        <f t="shared" si="716"/>
        <v>金币</v>
      </c>
      <c r="FO1652" s="116">
        <f t="shared" si="717"/>
        <v>10000</v>
      </c>
      <c r="FP1652" s="116" t="str">
        <f t="shared" si="718"/>
        <v>专属强化石2</v>
      </c>
      <c r="FQ1652" s="116">
        <f t="shared" si="719"/>
        <v>9</v>
      </c>
      <c r="FR1652" s="116" t="str">
        <f t="shared" si="720"/>
        <v>专属强化石3</v>
      </c>
      <c r="FS1652" s="116">
        <f t="shared" si="721"/>
        <v>5</v>
      </c>
      <c r="FT1652" s="116">
        <f t="shared" si="726"/>
        <v>0.04</v>
      </c>
      <c r="FU1652" s="116">
        <f t="shared" si="727"/>
        <v>1</v>
      </c>
      <c r="FV1652" s="116">
        <f t="shared" si="728"/>
        <v>42</v>
      </c>
      <c r="FW1652" s="116">
        <f t="shared" si="729"/>
        <v>0</v>
      </c>
      <c r="FX1652" s="116">
        <f t="shared" si="730"/>
        <v>1</v>
      </c>
      <c r="FY1652" s="116">
        <f t="shared" si="731"/>
        <v>10</v>
      </c>
      <c r="FZ1652" s="116">
        <f t="shared" si="732"/>
        <v>1.78E-2</v>
      </c>
      <c r="GA1652" s="116">
        <f t="shared" si="733"/>
        <v>1</v>
      </c>
      <c r="GB1652" s="116">
        <f t="shared" si="734"/>
        <v>20</v>
      </c>
      <c r="GC1652" s="116">
        <f t="shared" si="735"/>
        <v>7.1199999999999999E-2</v>
      </c>
      <c r="GD1652" s="116">
        <f t="shared" si="736"/>
        <v>1</v>
      </c>
      <c r="GE1652" s="116">
        <f t="shared" si="737"/>
        <v>42</v>
      </c>
    </row>
    <row r="1653" spans="164:187" ht="16.5" x14ac:dyDescent="0.2">
      <c r="FH1653" s="116">
        <v>1648</v>
      </c>
      <c r="FI1653" s="116">
        <f t="shared" si="722"/>
        <v>43</v>
      </c>
      <c r="FJ1653" s="116">
        <f t="shared" si="715"/>
        <v>21</v>
      </c>
      <c r="FK1653" s="116" t="str">
        <f t="shared" si="723"/>
        <v>秦琼专属武器-魂珠-5 7级</v>
      </c>
      <c r="FL1653" s="116">
        <f t="shared" si="724"/>
        <v>5</v>
      </c>
      <c r="FM1653" s="116">
        <f t="shared" si="725"/>
        <v>7</v>
      </c>
      <c r="FN1653" s="116" t="str">
        <f t="shared" si="716"/>
        <v>金币</v>
      </c>
      <c r="FO1653" s="116">
        <f t="shared" si="717"/>
        <v>11000</v>
      </c>
      <c r="FP1653" s="116" t="str">
        <f t="shared" si="718"/>
        <v>专属强化石2</v>
      </c>
      <c r="FQ1653" s="116">
        <f t="shared" si="719"/>
        <v>9</v>
      </c>
      <c r="FR1653" s="116" t="str">
        <f t="shared" si="720"/>
        <v>专属强化石3</v>
      </c>
      <c r="FS1653" s="116">
        <f t="shared" si="721"/>
        <v>5</v>
      </c>
      <c r="FT1653" s="116">
        <f t="shared" si="726"/>
        <v>0.02</v>
      </c>
      <c r="FU1653" s="116">
        <f t="shared" si="727"/>
        <v>1</v>
      </c>
      <c r="FV1653" s="116">
        <f t="shared" si="728"/>
        <v>68</v>
      </c>
      <c r="FW1653" s="116">
        <f t="shared" si="729"/>
        <v>0</v>
      </c>
      <c r="FX1653" s="116">
        <f t="shared" si="730"/>
        <v>1</v>
      </c>
      <c r="FY1653" s="116">
        <f t="shared" si="731"/>
        <v>16</v>
      </c>
      <c r="FZ1653" s="116">
        <f t="shared" si="732"/>
        <v>1.0999999999999999E-2</v>
      </c>
      <c r="GA1653" s="116">
        <f t="shared" si="733"/>
        <v>1</v>
      </c>
      <c r="GB1653" s="116">
        <f t="shared" si="734"/>
        <v>32</v>
      </c>
      <c r="GC1653" s="116">
        <f t="shared" si="735"/>
        <v>4.41E-2</v>
      </c>
      <c r="GD1653" s="116">
        <f t="shared" si="736"/>
        <v>1</v>
      </c>
      <c r="GE1653" s="116">
        <f t="shared" si="737"/>
        <v>68</v>
      </c>
    </row>
    <row r="1654" spans="164:187" ht="16.5" x14ac:dyDescent="0.2">
      <c r="FH1654" s="116">
        <v>1649</v>
      </c>
      <c r="FI1654" s="116">
        <f t="shared" si="722"/>
        <v>44</v>
      </c>
      <c r="FJ1654" s="116">
        <f t="shared" si="715"/>
        <v>21</v>
      </c>
      <c r="FK1654" s="116" t="str">
        <f t="shared" si="723"/>
        <v>秦琼专属武器-魂珠-5 8级</v>
      </c>
      <c r="FL1654" s="116">
        <f t="shared" si="724"/>
        <v>5</v>
      </c>
      <c r="FM1654" s="116">
        <f t="shared" si="725"/>
        <v>8</v>
      </c>
      <c r="FN1654" s="116" t="str">
        <f t="shared" si="716"/>
        <v>金币</v>
      </c>
      <c r="FO1654" s="116">
        <f t="shared" si="717"/>
        <v>12000</v>
      </c>
      <c r="FP1654" s="116" t="str">
        <f t="shared" si="718"/>
        <v>专属强化石2</v>
      </c>
      <c r="FQ1654" s="116">
        <f t="shared" si="719"/>
        <v>13</v>
      </c>
      <c r="FR1654" s="116" t="str">
        <f t="shared" si="720"/>
        <v>专属强化石3</v>
      </c>
      <c r="FS1654" s="116">
        <f t="shared" si="721"/>
        <v>7</v>
      </c>
      <c r="FT1654" s="116">
        <f t="shared" si="726"/>
        <v>0.02</v>
      </c>
      <c r="FU1654" s="116">
        <f t="shared" si="727"/>
        <v>1</v>
      </c>
      <c r="FV1654" s="116">
        <f t="shared" si="728"/>
        <v>79</v>
      </c>
      <c r="FW1654" s="116">
        <f t="shared" si="729"/>
        <v>0</v>
      </c>
      <c r="FX1654" s="116">
        <f t="shared" si="730"/>
        <v>1</v>
      </c>
      <c r="FY1654" s="116">
        <f t="shared" si="731"/>
        <v>18</v>
      </c>
      <c r="FZ1654" s="116">
        <f t="shared" si="732"/>
        <v>9.4999999999999998E-3</v>
      </c>
      <c r="GA1654" s="116">
        <f t="shared" si="733"/>
        <v>1</v>
      </c>
      <c r="GB1654" s="116">
        <f t="shared" si="734"/>
        <v>37</v>
      </c>
      <c r="GC1654" s="116">
        <f t="shared" si="735"/>
        <v>3.8100000000000002E-2</v>
      </c>
      <c r="GD1654" s="116">
        <f t="shared" si="736"/>
        <v>1</v>
      </c>
      <c r="GE1654" s="116">
        <f t="shared" si="737"/>
        <v>79</v>
      </c>
    </row>
    <row r="1655" spans="164:187" ht="16.5" x14ac:dyDescent="0.2">
      <c r="FH1655" s="116">
        <v>1650</v>
      </c>
      <c r="FI1655" s="116">
        <f t="shared" si="722"/>
        <v>45</v>
      </c>
      <c r="FJ1655" s="116">
        <f t="shared" si="715"/>
        <v>21</v>
      </c>
      <c r="FK1655" s="116" t="str">
        <f t="shared" si="723"/>
        <v>秦琼专属武器-魂珠-5 9级</v>
      </c>
      <c r="FL1655" s="116">
        <f t="shared" si="724"/>
        <v>5</v>
      </c>
      <c r="FM1655" s="116">
        <f t="shared" si="725"/>
        <v>9</v>
      </c>
      <c r="FN1655" s="116" t="str">
        <f t="shared" si="716"/>
        <v>金币</v>
      </c>
      <c r="FO1655" s="116">
        <f t="shared" si="717"/>
        <v>13000</v>
      </c>
      <c r="FP1655" s="116" t="str">
        <f t="shared" si="718"/>
        <v>专属强化石2</v>
      </c>
      <c r="FQ1655" s="116">
        <f t="shared" si="719"/>
        <v>17</v>
      </c>
      <c r="FR1655" s="116" t="str">
        <f t="shared" si="720"/>
        <v>专属强化石3</v>
      </c>
      <c r="FS1655" s="116">
        <f t="shared" si="721"/>
        <v>9</v>
      </c>
      <c r="FT1655" s="116">
        <f t="shared" si="726"/>
        <v>0.02</v>
      </c>
      <c r="FU1655" s="116">
        <f t="shared" si="727"/>
        <v>1</v>
      </c>
      <c r="FV1655" s="116">
        <f t="shared" si="728"/>
        <v>99</v>
      </c>
      <c r="FW1655" s="116">
        <f t="shared" si="729"/>
        <v>0</v>
      </c>
      <c r="FX1655" s="116">
        <f t="shared" si="730"/>
        <v>1</v>
      </c>
      <c r="FY1655" s="116">
        <f t="shared" si="731"/>
        <v>23</v>
      </c>
      <c r="FZ1655" s="116">
        <f t="shared" si="732"/>
        <v>7.6E-3</v>
      </c>
      <c r="GA1655" s="116">
        <f t="shared" si="733"/>
        <v>1</v>
      </c>
      <c r="GB1655" s="116">
        <f t="shared" si="734"/>
        <v>46</v>
      </c>
      <c r="GC1655" s="116">
        <f t="shared" si="735"/>
        <v>3.0300000000000001E-2</v>
      </c>
      <c r="GD1655" s="116">
        <f t="shared" si="736"/>
        <v>1</v>
      </c>
      <c r="GE1655" s="116">
        <f t="shared" si="737"/>
        <v>99</v>
      </c>
    </row>
    <row r="1656" spans="164:187" ht="16.5" x14ac:dyDescent="0.2">
      <c r="FH1656" s="116">
        <v>1651</v>
      </c>
      <c r="FI1656" s="116">
        <f t="shared" si="722"/>
        <v>0</v>
      </c>
      <c r="FJ1656" s="116">
        <f t="shared" si="715"/>
        <v>21</v>
      </c>
      <c r="FK1656" s="116" t="str">
        <f t="shared" si="723"/>
        <v>秦琼专属武器-魂珠-6 0级</v>
      </c>
      <c r="FL1656" s="116">
        <f t="shared" si="724"/>
        <v>6</v>
      </c>
      <c r="FM1656" s="116">
        <f t="shared" si="725"/>
        <v>0</v>
      </c>
      <c r="FN1656" s="116" t="str">
        <f t="shared" si="716"/>
        <v/>
      </c>
      <c r="FO1656" s="116" t="str">
        <f t="shared" si="717"/>
        <v/>
      </c>
      <c r="FP1656" s="116" t="str">
        <f t="shared" si="718"/>
        <v/>
      </c>
      <c r="FQ1656" s="116" t="str">
        <f t="shared" si="719"/>
        <v/>
      </c>
      <c r="FR1656" s="116" t="str">
        <f t="shared" si="720"/>
        <v/>
      </c>
      <c r="FS1656" s="116" t="str">
        <f t="shared" si="721"/>
        <v/>
      </c>
      <c r="FT1656" s="116" t="str">
        <f t="shared" si="726"/>
        <v/>
      </c>
      <c r="FU1656" s="116" t="str">
        <f t="shared" si="727"/>
        <v/>
      </c>
      <c r="FV1656" s="116" t="str">
        <f t="shared" si="728"/>
        <v/>
      </c>
      <c r="FW1656" s="116" t="str">
        <f t="shared" si="729"/>
        <v/>
      </c>
      <c r="FX1656" s="116" t="str">
        <f t="shared" si="730"/>
        <v/>
      </c>
      <c r="FY1656" s="116" t="str">
        <f t="shared" si="731"/>
        <v/>
      </c>
      <c r="FZ1656" s="116" t="str">
        <f t="shared" si="732"/>
        <v/>
      </c>
      <c r="GA1656" s="116" t="str">
        <f t="shared" si="733"/>
        <v/>
      </c>
      <c r="GB1656" s="116" t="str">
        <f t="shared" si="734"/>
        <v/>
      </c>
      <c r="GC1656" s="116" t="str">
        <f t="shared" si="735"/>
        <v/>
      </c>
      <c r="GD1656" s="116" t="str">
        <f t="shared" si="736"/>
        <v/>
      </c>
      <c r="GE1656" s="116" t="str">
        <f t="shared" si="737"/>
        <v/>
      </c>
    </row>
    <row r="1657" spans="164:187" ht="16.5" x14ac:dyDescent="0.2">
      <c r="FH1657" s="116">
        <v>1652</v>
      </c>
      <c r="FI1657" s="116">
        <f t="shared" si="722"/>
        <v>46</v>
      </c>
      <c r="FJ1657" s="116">
        <f t="shared" si="715"/>
        <v>21</v>
      </c>
      <c r="FK1657" s="116" t="str">
        <f t="shared" si="723"/>
        <v>秦琼专属武器-魂珠-6 1级</v>
      </c>
      <c r="FL1657" s="116">
        <f t="shared" si="724"/>
        <v>6</v>
      </c>
      <c r="FM1657" s="116">
        <f t="shared" si="725"/>
        <v>1</v>
      </c>
      <c r="FN1657" s="116" t="str">
        <f t="shared" si="716"/>
        <v>金币</v>
      </c>
      <c r="FO1657" s="116">
        <f t="shared" si="717"/>
        <v>6000</v>
      </c>
      <c r="FP1657" s="116" t="str">
        <f t="shared" si="718"/>
        <v>专属强化石3</v>
      </c>
      <c r="FQ1657" s="116">
        <f t="shared" si="719"/>
        <v>5</v>
      </c>
      <c r="FR1657" s="116" t="str">
        <f t="shared" si="720"/>
        <v>专属强化石4</v>
      </c>
      <c r="FS1657" s="116">
        <f t="shared" si="721"/>
        <v>1</v>
      </c>
      <c r="FT1657" s="116">
        <f t="shared" si="726"/>
        <v>0.14000000000000001</v>
      </c>
      <c r="FU1657" s="116">
        <f t="shared" si="727"/>
        <v>1</v>
      </c>
      <c r="FV1657" s="116">
        <f t="shared" si="728"/>
        <v>10</v>
      </c>
      <c r="FW1657" s="116">
        <f t="shared" si="729"/>
        <v>0</v>
      </c>
      <c r="FX1657" s="116">
        <f t="shared" si="730"/>
        <v>1</v>
      </c>
      <c r="FY1657" s="116">
        <f t="shared" si="731"/>
        <v>2</v>
      </c>
      <c r="FZ1657" s="116">
        <f t="shared" si="732"/>
        <v>7.2099999999999997E-2</v>
      </c>
      <c r="GA1657" s="116">
        <f t="shared" si="733"/>
        <v>1</v>
      </c>
      <c r="GB1657" s="116">
        <f t="shared" si="734"/>
        <v>5</v>
      </c>
      <c r="GC1657" s="116">
        <f t="shared" si="735"/>
        <v>0.28860000000000002</v>
      </c>
      <c r="GD1657" s="116">
        <f t="shared" si="736"/>
        <v>1</v>
      </c>
      <c r="GE1657" s="116">
        <f t="shared" si="737"/>
        <v>10</v>
      </c>
    </row>
    <row r="1658" spans="164:187" ht="16.5" x14ac:dyDescent="0.2">
      <c r="FH1658" s="116">
        <v>1653</v>
      </c>
      <c r="FI1658" s="116">
        <f t="shared" si="722"/>
        <v>47</v>
      </c>
      <c r="FJ1658" s="116">
        <f t="shared" si="715"/>
        <v>21</v>
      </c>
      <c r="FK1658" s="116" t="str">
        <f t="shared" si="723"/>
        <v>秦琼专属武器-魂珠-6 2级</v>
      </c>
      <c r="FL1658" s="116">
        <f t="shared" si="724"/>
        <v>6</v>
      </c>
      <c r="FM1658" s="116">
        <f t="shared" si="725"/>
        <v>2</v>
      </c>
      <c r="FN1658" s="116" t="str">
        <f t="shared" si="716"/>
        <v>金币</v>
      </c>
      <c r="FO1658" s="116">
        <f t="shared" si="717"/>
        <v>7000</v>
      </c>
      <c r="FP1658" s="116" t="str">
        <f t="shared" si="718"/>
        <v>专属强化石3</v>
      </c>
      <c r="FQ1658" s="116">
        <f t="shared" si="719"/>
        <v>9</v>
      </c>
      <c r="FR1658" s="116" t="str">
        <f t="shared" si="720"/>
        <v>专属强化石4</v>
      </c>
      <c r="FS1658" s="116">
        <f t="shared" si="721"/>
        <v>2</v>
      </c>
      <c r="FT1658" s="116">
        <f t="shared" si="726"/>
        <v>0.14000000000000001</v>
      </c>
      <c r="FU1658" s="116">
        <f t="shared" si="727"/>
        <v>1</v>
      </c>
      <c r="FV1658" s="116">
        <f t="shared" si="728"/>
        <v>10</v>
      </c>
      <c r="FW1658" s="116">
        <f t="shared" si="729"/>
        <v>0</v>
      </c>
      <c r="FX1658" s="116">
        <f t="shared" si="730"/>
        <v>1</v>
      </c>
      <c r="FY1658" s="116">
        <f t="shared" si="731"/>
        <v>2</v>
      </c>
      <c r="FZ1658" s="116">
        <f t="shared" si="732"/>
        <v>7.2099999999999997E-2</v>
      </c>
      <c r="GA1658" s="116">
        <f t="shared" si="733"/>
        <v>1</v>
      </c>
      <c r="GB1658" s="116">
        <f t="shared" si="734"/>
        <v>5</v>
      </c>
      <c r="GC1658" s="116">
        <f t="shared" si="735"/>
        <v>0.28860000000000002</v>
      </c>
      <c r="GD1658" s="116">
        <f t="shared" si="736"/>
        <v>1</v>
      </c>
      <c r="GE1658" s="116">
        <f t="shared" si="737"/>
        <v>10</v>
      </c>
    </row>
    <row r="1659" spans="164:187" ht="16.5" x14ac:dyDescent="0.2">
      <c r="FH1659" s="116">
        <v>1654</v>
      </c>
      <c r="FI1659" s="116">
        <f t="shared" si="722"/>
        <v>48</v>
      </c>
      <c r="FJ1659" s="116">
        <f t="shared" si="715"/>
        <v>21</v>
      </c>
      <c r="FK1659" s="116" t="str">
        <f t="shared" si="723"/>
        <v>秦琼专属武器-魂珠-6 3级</v>
      </c>
      <c r="FL1659" s="116">
        <f t="shared" si="724"/>
        <v>6</v>
      </c>
      <c r="FM1659" s="116">
        <f t="shared" si="725"/>
        <v>3</v>
      </c>
      <c r="FN1659" s="116" t="str">
        <f t="shared" si="716"/>
        <v>金币</v>
      </c>
      <c r="FO1659" s="116">
        <f t="shared" si="717"/>
        <v>8000</v>
      </c>
      <c r="FP1659" s="116" t="str">
        <f t="shared" si="718"/>
        <v>专属强化石3</v>
      </c>
      <c r="FQ1659" s="116">
        <f t="shared" si="719"/>
        <v>9</v>
      </c>
      <c r="FR1659" s="116" t="str">
        <f t="shared" si="720"/>
        <v>专属强化石4</v>
      </c>
      <c r="FS1659" s="116">
        <f t="shared" si="721"/>
        <v>2</v>
      </c>
      <c r="FT1659" s="116">
        <f t="shared" si="726"/>
        <v>0.1</v>
      </c>
      <c r="FU1659" s="116">
        <f t="shared" si="727"/>
        <v>1</v>
      </c>
      <c r="FV1659" s="116">
        <f t="shared" si="728"/>
        <v>16</v>
      </c>
      <c r="FW1659" s="116">
        <f t="shared" si="729"/>
        <v>0</v>
      </c>
      <c r="FX1659" s="116">
        <f t="shared" si="730"/>
        <v>1</v>
      </c>
      <c r="FY1659" s="116">
        <f t="shared" si="731"/>
        <v>4</v>
      </c>
      <c r="FZ1659" s="116">
        <f t="shared" si="732"/>
        <v>4.8099999999999997E-2</v>
      </c>
      <c r="GA1659" s="116">
        <f t="shared" si="733"/>
        <v>1</v>
      </c>
      <c r="GB1659" s="116">
        <f t="shared" si="734"/>
        <v>7</v>
      </c>
      <c r="GC1659" s="116">
        <f t="shared" si="735"/>
        <v>0.19239999999999999</v>
      </c>
      <c r="GD1659" s="116">
        <f t="shared" si="736"/>
        <v>1</v>
      </c>
      <c r="GE1659" s="116">
        <f t="shared" si="737"/>
        <v>16</v>
      </c>
    </row>
    <row r="1660" spans="164:187" ht="16.5" x14ac:dyDescent="0.2">
      <c r="FH1660" s="116">
        <v>1655</v>
      </c>
      <c r="FI1660" s="116">
        <f t="shared" si="722"/>
        <v>49</v>
      </c>
      <c r="FJ1660" s="116">
        <f t="shared" si="715"/>
        <v>21</v>
      </c>
      <c r="FK1660" s="116" t="str">
        <f t="shared" si="723"/>
        <v>秦琼专属武器-魂珠-6 4级</v>
      </c>
      <c r="FL1660" s="116">
        <f t="shared" si="724"/>
        <v>6</v>
      </c>
      <c r="FM1660" s="116">
        <f t="shared" si="725"/>
        <v>4</v>
      </c>
      <c r="FN1660" s="116" t="str">
        <f t="shared" si="716"/>
        <v>金币</v>
      </c>
      <c r="FO1660" s="116">
        <f t="shared" si="717"/>
        <v>9000</v>
      </c>
      <c r="FP1660" s="116" t="str">
        <f t="shared" si="718"/>
        <v>专属强化石3</v>
      </c>
      <c r="FQ1660" s="116">
        <f t="shared" si="719"/>
        <v>14</v>
      </c>
      <c r="FR1660" s="116" t="str">
        <f t="shared" si="720"/>
        <v>专属强化石4</v>
      </c>
      <c r="FS1660" s="116">
        <f t="shared" si="721"/>
        <v>3</v>
      </c>
      <c r="FT1660" s="116">
        <f t="shared" si="726"/>
        <v>0.09</v>
      </c>
      <c r="FU1660" s="116">
        <f t="shared" si="727"/>
        <v>1</v>
      </c>
      <c r="FV1660" s="116">
        <f t="shared" si="728"/>
        <v>17</v>
      </c>
      <c r="FW1660" s="116">
        <f t="shared" si="729"/>
        <v>0</v>
      </c>
      <c r="FX1660" s="116">
        <f t="shared" si="730"/>
        <v>1</v>
      </c>
      <c r="FY1660" s="116">
        <f t="shared" si="731"/>
        <v>4</v>
      </c>
      <c r="FZ1660" s="116">
        <f t="shared" si="732"/>
        <v>4.3299999999999998E-2</v>
      </c>
      <c r="GA1660" s="116">
        <f t="shared" si="733"/>
        <v>1</v>
      </c>
      <c r="GB1660" s="116">
        <f t="shared" si="734"/>
        <v>8</v>
      </c>
      <c r="GC1660" s="116">
        <f t="shared" si="735"/>
        <v>0.1731</v>
      </c>
      <c r="GD1660" s="116">
        <f t="shared" si="736"/>
        <v>1</v>
      </c>
      <c r="GE1660" s="116">
        <f t="shared" si="737"/>
        <v>17</v>
      </c>
    </row>
    <row r="1661" spans="164:187" ht="16.5" x14ac:dyDescent="0.2">
      <c r="FH1661" s="116">
        <v>1656</v>
      </c>
      <c r="FI1661" s="116">
        <f t="shared" si="722"/>
        <v>50</v>
      </c>
      <c r="FJ1661" s="116">
        <f t="shared" si="715"/>
        <v>21</v>
      </c>
      <c r="FK1661" s="116" t="str">
        <f t="shared" si="723"/>
        <v>秦琼专属武器-魂珠-6 5级</v>
      </c>
      <c r="FL1661" s="116">
        <f t="shared" si="724"/>
        <v>6</v>
      </c>
      <c r="FM1661" s="116">
        <f t="shared" si="725"/>
        <v>5</v>
      </c>
      <c r="FN1661" s="116" t="str">
        <f t="shared" si="716"/>
        <v>金币</v>
      </c>
      <c r="FO1661" s="116">
        <f t="shared" si="717"/>
        <v>10000</v>
      </c>
      <c r="FP1661" s="116" t="str">
        <f t="shared" si="718"/>
        <v>专属强化石3</v>
      </c>
      <c r="FQ1661" s="116">
        <f t="shared" si="719"/>
        <v>14</v>
      </c>
      <c r="FR1661" s="116" t="str">
        <f t="shared" si="720"/>
        <v>专属强化石4</v>
      </c>
      <c r="FS1661" s="116">
        <f t="shared" si="721"/>
        <v>3</v>
      </c>
      <c r="FT1661" s="116">
        <f t="shared" si="726"/>
        <v>0.05</v>
      </c>
      <c r="FU1661" s="116">
        <f t="shared" si="727"/>
        <v>1</v>
      </c>
      <c r="FV1661" s="116">
        <f t="shared" si="728"/>
        <v>28</v>
      </c>
      <c r="FW1661" s="116">
        <f t="shared" si="729"/>
        <v>0</v>
      </c>
      <c r="FX1661" s="116">
        <f t="shared" si="730"/>
        <v>1</v>
      </c>
      <c r="FY1661" s="116">
        <f t="shared" si="731"/>
        <v>6</v>
      </c>
      <c r="FZ1661" s="116">
        <f t="shared" si="732"/>
        <v>2.7099999999999999E-2</v>
      </c>
      <c r="GA1661" s="116">
        <f t="shared" si="733"/>
        <v>1</v>
      </c>
      <c r="GB1661" s="116">
        <f t="shared" si="734"/>
        <v>13</v>
      </c>
      <c r="GC1661" s="116">
        <f t="shared" si="735"/>
        <v>0.1082</v>
      </c>
      <c r="GD1661" s="116">
        <f t="shared" si="736"/>
        <v>1</v>
      </c>
      <c r="GE1661" s="116">
        <f t="shared" si="737"/>
        <v>28</v>
      </c>
    </row>
    <row r="1662" spans="164:187" ht="16.5" x14ac:dyDescent="0.2">
      <c r="FH1662" s="116">
        <v>1657</v>
      </c>
      <c r="FI1662" s="116">
        <f t="shared" si="722"/>
        <v>51</v>
      </c>
      <c r="FJ1662" s="116">
        <f t="shared" si="715"/>
        <v>21</v>
      </c>
      <c r="FK1662" s="116" t="str">
        <f t="shared" si="723"/>
        <v>秦琼专属武器-魂珠-6 6级</v>
      </c>
      <c r="FL1662" s="116">
        <f t="shared" si="724"/>
        <v>6</v>
      </c>
      <c r="FM1662" s="116">
        <f t="shared" si="725"/>
        <v>6</v>
      </c>
      <c r="FN1662" s="116" t="str">
        <f t="shared" si="716"/>
        <v>金币</v>
      </c>
      <c r="FO1662" s="116">
        <f t="shared" si="717"/>
        <v>11000</v>
      </c>
      <c r="FP1662" s="116" t="str">
        <f t="shared" si="718"/>
        <v>专属强化石3</v>
      </c>
      <c r="FQ1662" s="116">
        <f t="shared" si="719"/>
        <v>19</v>
      </c>
      <c r="FR1662" s="116" t="str">
        <f t="shared" si="720"/>
        <v>专属强化石4</v>
      </c>
      <c r="FS1662" s="116">
        <f t="shared" si="721"/>
        <v>4</v>
      </c>
      <c r="FT1662" s="116">
        <f t="shared" si="726"/>
        <v>0.04</v>
      </c>
      <c r="FU1662" s="116">
        <f t="shared" si="727"/>
        <v>1</v>
      </c>
      <c r="FV1662" s="116">
        <f t="shared" si="728"/>
        <v>34</v>
      </c>
      <c r="FW1662" s="116">
        <f t="shared" si="729"/>
        <v>0</v>
      </c>
      <c r="FX1662" s="116">
        <f t="shared" si="730"/>
        <v>1</v>
      </c>
      <c r="FY1662" s="116">
        <f t="shared" si="731"/>
        <v>8</v>
      </c>
      <c r="FZ1662" s="116">
        <f t="shared" si="732"/>
        <v>2.2200000000000001E-2</v>
      </c>
      <c r="GA1662" s="116">
        <f t="shared" si="733"/>
        <v>1</v>
      </c>
      <c r="GB1662" s="116">
        <f t="shared" si="734"/>
        <v>16</v>
      </c>
      <c r="GC1662" s="116">
        <f t="shared" si="735"/>
        <v>8.8800000000000004E-2</v>
      </c>
      <c r="GD1662" s="116">
        <f t="shared" si="736"/>
        <v>1</v>
      </c>
      <c r="GE1662" s="116">
        <f t="shared" si="737"/>
        <v>34</v>
      </c>
    </row>
    <row r="1663" spans="164:187" ht="16.5" x14ac:dyDescent="0.2">
      <c r="FH1663" s="116">
        <v>1658</v>
      </c>
      <c r="FI1663" s="116">
        <f t="shared" si="722"/>
        <v>52</v>
      </c>
      <c r="FJ1663" s="116">
        <f t="shared" si="715"/>
        <v>21</v>
      </c>
      <c r="FK1663" s="116" t="str">
        <f t="shared" si="723"/>
        <v>秦琼专属武器-魂珠-6 7级</v>
      </c>
      <c r="FL1663" s="116">
        <f t="shared" si="724"/>
        <v>6</v>
      </c>
      <c r="FM1663" s="116">
        <f t="shared" si="725"/>
        <v>7</v>
      </c>
      <c r="FN1663" s="116" t="str">
        <f t="shared" si="716"/>
        <v>金币</v>
      </c>
      <c r="FO1663" s="116">
        <f t="shared" si="717"/>
        <v>12000</v>
      </c>
      <c r="FP1663" s="116" t="str">
        <f t="shared" si="718"/>
        <v>专属强化石3</v>
      </c>
      <c r="FQ1663" s="116">
        <f t="shared" si="719"/>
        <v>24</v>
      </c>
      <c r="FR1663" s="116" t="str">
        <f t="shared" si="720"/>
        <v>专属强化石4</v>
      </c>
      <c r="FS1663" s="116">
        <f t="shared" si="721"/>
        <v>5</v>
      </c>
      <c r="FT1663" s="116">
        <f t="shared" si="726"/>
        <v>0.03</v>
      </c>
      <c r="FU1663" s="116">
        <f t="shared" si="727"/>
        <v>1</v>
      </c>
      <c r="FV1663" s="116">
        <f t="shared" si="728"/>
        <v>44</v>
      </c>
      <c r="FW1663" s="116">
        <f t="shared" si="729"/>
        <v>0</v>
      </c>
      <c r="FX1663" s="116">
        <f t="shared" si="730"/>
        <v>1</v>
      </c>
      <c r="FY1663" s="116">
        <f t="shared" si="731"/>
        <v>10</v>
      </c>
      <c r="FZ1663" s="116">
        <f t="shared" si="732"/>
        <v>1.72E-2</v>
      </c>
      <c r="GA1663" s="116">
        <f t="shared" si="733"/>
        <v>1</v>
      </c>
      <c r="GB1663" s="116">
        <f t="shared" si="734"/>
        <v>20</v>
      </c>
      <c r="GC1663" s="116">
        <f t="shared" si="735"/>
        <v>6.8699999999999997E-2</v>
      </c>
      <c r="GD1663" s="116">
        <f t="shared" si="736"/>
        <v>1</v>
      </c>
      <c r="GE1663" s="116">
        <f t="shared" si="737"/>
        <v>44</v>
      </c>
    </row>
    <row r="1664" spans="164:187" ht="16.5" x14ac:dyDescent="0.2">
      <c r="FH1664" s="116">
        <v>1659</v>
      </c>
      <c r="FI1664" s="116">
        <f t="shared" si="722"/>
        <v>53</v>
      </c>
      <c r="FJ1664" s="116">
        <f t="shared" si="715"/>
        <v>21</v>
      </c>
      <c r="FK1664" s="116" t="str">
        <f t="shared" si="723"/>
        <v>秦琼专属武器-魂珠-6 8级</v>
      </c>
      <c r="FL1664" s="116">
        <f t="shared" si="724"/>
        <v>6</v>
      </c>
      <c r="FM1664" s="116">
        <f t="shared" si="725"/>
        <v>8</v>
      </c>
      <c r="FN1664" s="116" t="str">
        <f t="shared" si="716"/>
        <v>金币</v>
      </c>
      <c r="FO1664" s="116">
        <f t="shared" si="717"/>
        <v>13000</v>
      </c>
      <c r="FP1664" s="116" t="str">
        <f t="shared" si="718"/>
        <v>专属强化石3</v>
      </c>
      <c r="FQ1664" s="116">
        <f t="shared" si="719"/>
        <v>33</v>
      </c>
      <c r="FR1664" s="116" t="str">
        <f t="shared" si="720"/>
        <v>专属强化石4</v>
      </c>
      <c r="FS1664" s="116">
        <f t="shared" si="721"/>
        <v>7</v>
      </c>
      <c r="FT1664" s="116">
        <f t="shared" si="726"/>
        <v>0.03</v>
      </c>
      <c r="FU1664" s="116">
        <f t="shared" si="727"/>
        <v>1</v>
      </c>
      <c r="FV1664" s="116">
        <f t="shared" si="728"/>
        <v>50</v>
      </c>
      <c r="FW1664" s="116">
        <f t="shared" si="729"/>
        <v>0</v>
      </c>
      <c r="FX1664" s="116">
        <f t="shared" si="730"/>
        <v>1</v>
      </c>
      <c r="FY1664" s="116">
        <f t="shared" si="731"/>
        <v>12</v>
      </c>
      <c r="FZ1664" s="116">
        <f t="shared" si="732"/>
        <v>1.49E-2</v>
      </c>
      <c r="GA1664" s="116">
        <f t="shared" si="733"/>
        <v>1</v>
      </c>
      <c r="GB1664" s="116">
        <f t="shared" si="734"/>
        <v>24</v>
      </c>
      <c r="GC1664" s="116">
        <f t="shared" si="735"/>
        <v>5.9400000000000001E-2</v>
      </c>
      <c r="GD1664" s="116">
        <f t="shared" si="736"/>
        <v>1</v>
      </c>
      <c r="GE1664" s="116">
        <f t="shared" si="737"/>
        <v>50</v>
      </c>
    </row>
    <row r="1665" spans="164:187" ht="16.5" x14ac:dyDescent="0.2">
      <c r="FH1665" s="116">
        <v>1660</v>
      </c>
      <c r="FI1665" s="116">
        <f t="shared" si="722"/>
        <v>54</v>
      </c>
      <c r="FJ1665" s="116">
        <f t="shared" si="715"/>
        <v>21</v>
      </c>
      <c r="FK1665" s="116" t="str">
        <f t="shared" si="723"/>
        <v>秦琼专属武器-魂珠-6 9级</v>
      </c>
      <c r="FL1665" s="116">
        <f t="shared" si="724"/>
        <v>6</v>
      </c>
      <c r="FM1665" s="116">
        <f t="shared" si="725"/>
        <v>9</v>
      </c>
      <c r="FN1665" s="116" t="str">
        <f t="shared" si="716"/>
        <v>金币</v>
      </c>
      <c r="FO1665" s="116">
        <f t="shared" si="717"/>
        <v>14000</v>
      </c>
      <c r="FP1665" s="116" t="str">
        <f t="shared" si="718"/>
        <v>专属强化石3</v>
      </c>
      <c r="FQ1665" s="116">
        <f t="shared" si="719"/>
        <v>38</v>
      </c>
      <c r="FR1665" s="116" t="str">
        <f t="shared" si="720"/>
        <v>专属强化石4</v>
      </c>
      <c r="FS1665" s="116">
        <f t="shared" si="721"/>
        <v>8</v>
      </c>
      <c r="FT1665" s="116">
        <f t="shared" si="726"/>
        <v>0.02</v>
      </c>
      <c r="FU1665" s="116">
        <f t="shared" si="727"/>
        <v>1</v>
      </c>
      <c r="FV1665" s="116">
        <f t="shared" si="728"/>
        <v>71</v>
      </c>
      <c r="FW1665" s="116">
        <f t="shared" si="729"/>
        <v>0</v>
      </c>
      <c r="FX1665" s="116">
        <f t="shared" si="730"/>
        <v>1</v>
      </c>
      <c r="FY1665" s="116">
        <f t="shared" si="731"/>
        <v>17</v>
      </c>
      <c r="FZ1665" s="116">
        <f t="shared" si="732"/>
        <v>1.0500000000000001E-2</v>
      </c>
      <c r="GA1665" s="116">
        <f t="shared" si="733"/>
        <v>1</v>
      </c>
      <c r="GB1665" s="116">
        <f t="shared" si="734"/>
        <v>33</v>
      </c>
      <c r="GC1665" s="116">
        <f t="shared" si="735"/>
        <v>4.2000000000000003E-2</v>
      </c>
      <c r="GD1665" s="116">
        <f t="shared" si="736"/>
        <v>1</v>
      </c>
      <c r="GE1665" s="116">
        <f t="shared" si="737"/>
        <v>71</v>
      </c>
    </row>
    <row r="1666" spans="164:187" ht="16.5" x14ac:dyDescent="0.2">
      <c r="FH1666" s="116">
        <v>1661</v>
      </c>
      <c r="FI1666" s="116">
        <f t="shared" si="722"/>
        <v>0</v>
      </c>
      <c r="FJ1666" s="116">
        <f t="shared" si="715"/>
        <v>21</v>
      </c>
      <c r="FK1666" s="116" t="str">
        <f t="shared" si="723"/>
        <v>秦琼专属武器-魂珠-7 0级</v>
      </c>
      <c r="FL1666" s="116">
        <f t="shared" si="724"/>
        <v>7</v>
      </c>
      <c r="FM1666" s="116">
        <f t="shared" si="725"/>
        <v>0</v>
      </c>
      <c r="FN1666" s="116" t="str">
        <f t="shared" si="716"/>
        <v/>
      </c>
      <c r="FO1666" s="116" t="str">
        <f t="shared" si="717"/>
        <v/>
      </c>
      <c r="FP1666" s="116" t="str">
        <f t="shared" si="718"/>
        <v/>
      </c>
      <c r="FQ1666" s="116" t="str">
        <f t="shared" si="719"/>
        <v/>
      </c>
      <c r="FR1666" s="116" t="str">
        <f t="shared" si="720"/>
        <v/>
      </c>
      <c r="FS1666" s="116" t="str">
        <f t="shared" si="721"/>
        <v/>
      </c>
      <c r="FT1666" s="116" t="str">
        <f t="shared" si="726"/>
        <v/>
      </c>
      <c r="FU1666" s="116" t="str">
        <f t="shared" si="727"/>
        <v/>
      </c>
      <c r="FV1666" s="116" t="str">
        <f t="shared" si="728"/>
        <v/>
      </c>
      <c r="FW1666" s="116" t="str">
        <f t="shared" si="729"/>
        <v/>
      </c>
      <c r="FX1666" s="116" t="str">
        <f t="shared" si="730"/>
        <v/>
      </c>
      <c r="FY1666" s="116" t="str">
        <f t="shared" si="731"/>
        <v/>
      </c>
      <c r="FZ1666" s="116" t="str">
        <f t="shared" si="732"/>
        <v/>
      </c>
      <c r="GA1666" s="116" t="str">
        <f t="shared" si="733"/>
        <v/>
      </c>
      <c r="GB1666" s="116" t="str">
        <f t="shared" si="734"/>
        <v/>
      </c>
      <c r="GC1666" s="116" t="str">
        <f t="shared" si="735"/>
        <v/>
      </c>
      <c r="GD1666" s="116" t="str">
        <f t="shared" si="736"/>
        <v/>
      </c>
      <c r="GE1666" s="116" t="str">
        <f t="shared" si="737"/>
        <v/>
      </c>
    </row>
    <row r="1667" spans="164:187" ht="16.5" x14ac:dyDescent="0.2">
      <c r="FH1667" s="116">
        <v>1662</v>
      </c>
      <c r="FI1667" s="116">
        <f t="shared" si="722"/>
        <v>55</v>
      </c>
      <c r="FJ1667" s="116">
        <f t="shared" si="715"/>
        <v>21</v>
      </c>
      <c r="FK1667" s="116" t="str">
        <f t="shared" si="723"/>
        <v>秦琼专属武器-魂珠-7 1级</v>
      </c>
      <c r="FL1667" s="116">
        <f t="shared" si="724"/>
        <v>7</v>
      </c>
      <c r="FM1667" s="116">
        <f t="shared" si="725"/>
        <v>1</v>
      </c>
      <c r="FN1667" s="116" t="str">
        <f t="shared" si="716"/>
        <v>金币</v>
      </c>
      <c r="FO1667" s="116">
        <f t="shared" si="717"/>
        <v>7000</v>
      </c>
      <c r="FP1667" s="116" t="str">
        <f t="shared" si="718"/>
        <v>专属强化石3</v>
      </c>
      <c r="FQ1667" s="116">
        <f t="shared" si="719"/>
        <v>6</v>
      </c>
      <c r="FR1667" s="116" t="str">
        <f t="shared" si="720"/>
        <v>专属强化石4</v>
      </c>
      <c r="FS1667" s="116">
        <f t="shared" si="721"/>
        <v>2</v>
      </c>
      <c r="FT1667" s="116">
        <f t="shared" si="726"/>
        <v>0.17</v>
      </c>
      <c r="FU1667" s="116">
        <f t="shared" si="727"/>
        <v>1</v>
      </c>
      <c r="FV1667" s="116">
        <f t="shared" si="728"/>
        <v>9</v>
      </c>
      <c r="FW1667" s="116">
        <f t="shared" si="729"/>
        <v>0</v>
      </c>
      <c r="FX1667" s="116">
        <f t="shared" si="730"/>
        <v>1</v>
      </c>
      <c r="FY1667" s="116">
        <f t="shared" si="731"/>
        <v>2</v>
      </c>
      <c r="FZ1667" s="116">
        <f t="shared" si="732"/>
        <v>8.6599999999999996E-2</v>
      </c>
      <c r="GA1667" s="116">
        <f t="shared" si="733"/>
        <v>1</v>
      </c>
      <c r="GB1667" s="116">
        <f t="shared" si="734"/>
        <v>4</v>
      </c>
      <c r="GC1667" s="116">
        <f t="shared" si="735"/>
        <v>0.3463</v>
      </c>
      <c r="GD1667" s="116">
        <f t="shared" si="736"/>
        <v>1</v>
      </c>
      <c r="GE1667" s="116">
        <f t="shared" si="737"/>
        <v>9</v>
      </c>
    </row>
    <row r="1668" spans="164:187" ht="16.5" x14ac:dyDescent="0.2">
      <c r="FH1668" s="116">
        <v>1663</v>
      </c>
      <c r="FI1668" s="116">
        <f t="shared" si="722"/>
        <v>56</v>
      </c>
      <c r="FJ1668" s="116">
        <f t="shared" si="715"/>
        <v>21</v>
      </c>
      <c r="FK1668" s="116" t="str">
        <f t="shared" si="723"/>
        <v>秦琼专属武器-魂珠-7 2级</v>
      </c>
      <c r="FL1668" s="116">
        <f t="shared" si="724"/>
        <v>7</v>
      </c>
      <c r="FM1668" s="116">
        <f t="shared" si="725"/>
        <v>2</v>
      </c>
      <c r="FN1668" s="116" t="str">
        <f t="shared" si="716"/>
        <v>金币</v>
      </c>
      <c r="FO1668" s="116">
        <f t="shared" si="717"/>
        <v>8000</v>
      </c>
      <c r="FP1668" s="116" t="str">
        <f t="shared" si="718"/>
        <v>专属强化石3</v>
      </c>
      <c r="FQ1668" s="116">
        <f t="shared" si="719"/>
        <v>6</v>
      </c>
      <c r="FR1668" s="116" t="str">
        <f t="shared" si="720"/>
        <v>专属强化石4</v>
      </c>
      <c r="FS1668" s="116">
        <f t="shared" si="721"/>
        <v>2</v>
      </c>
      <c r="FT1668" s="116">
        <f t="shared" si="726"/>
        <v>0.09</v>
      </c>
      <c r="FU1668" s="116">
        <f t="shared" si="727"/>
        <v>1</v>
      </c>
      <c r="FV1668" s="116">
        <f t="shared" si="728"/>
        <v>17</v>
      </c>
      <c r="FW1668" s="116">
        <f t="shared" si="729"/>
        <v>0</v>
      </c>
      <c r="FX1668" s="116">
        <f t="shared" si="730"/>
        <v>1</v>
      </c>
      <c r="FY1668" s="116">
        <f t="shared" si="731"/>
        <v>4</v>
      </c>
      <c r="FZ1668" s="116">
        <f t="shared" si="732"/>
        <v>4.3299999999999998E-2</v>
      </c>
      <c r="GA1668" s="116">
        <f t="shared" si="733"/>
        <v>1</v>
      </c>
      <c r="GB1668" s="116">
        <f t="shared" si="734"/>
        <v>8</v>
      </c>
      <c r="GC1668" s="116">
        <f t="shared" si="735"/>
        <v>0.1731</v>
      </c>
      <c r="GD1668" s="116">
        <f t="shared" si="736"/>
        <v>1</v>
      </c>
      <c r="GE1668" s="116">
        <f t="shared" si="737"/>
        <v>17</v>
      </c>
    </row>
    <row r="1669" spans="164:187" ht="16.5" x14ac:dyDescent="0.2">
      <c r="FH1669" s="116">
        <v>1664</v>
      </c>
      <c r="FI1669" s="116">
        <f t="shared" si="722"/>
        <v>57</v>
      </c>
      <c r="FJ1669" s="116">
        <f t="shared" si="715"/>
        <v>21</v>
      </c>
      <c r="FK1669" s="116" t="str">
        <f t="shared" si="723"/>
        <v>秦琼专属武器-魂珠-7 3级</v>
      </c>
      <c r="FL1669" s="116">
        <f t="shared" si="724"/>
        <v>7</v>
      </c>
      <c r="FM1669" s="116">
        <f t="shared" si="725"/>
        <v>3</v>
      </c>
      <c r="FN1669" s="116" t="str">
        <f t="shared" si="716"/>
        <v>金币</v>
      </c>
      <c r="FO1669" s="116">
        <f t="shared" si="717"/>
        <v>9000</v>
      </c>
      <c r="FP1669" s="116" t="str">
        <f t="shared" si="718"/>
        <v>专属强化石3</v>
      </c>
      <c r="FQ1669" s="116">
        <f t="shared" si="719"/>
        <v>8</v>
      </c>
      <c r="FR1669" s="116" t="str">
        <f t="shared" si="720"/>
        <v>专属强化石4</v>
      </c>
      <c r="FS1669" s="116">
        <f t="shared" si="721"/>
        <v>3</v>
      </c>
      <c r="FT1669" s="116">
        <f t="shared" si="726"/>
        <v>0.09</v>
      </c>
      <c r="FU1669" s="116">
        <f t="shared" si="727"/>
        <v>1</v>
      </c>
      <c r="FV1669" s="116">
        <f t="shared" si="728"/>
        <v>17</v>
      </c>
      <c r="FW1669" s="116">
        <f t="shared" si="729"/>
        <v>0</v>
      </c>
      <c r="FX1669" s="116">
        <f t="shared" si="730"/>
        <v>1</v>
      </c>
      <c r="FY1669" s="116">
        <f t="shared" si="731"/>
        <v>4</v>
      </c>
      <c r="FZ1669" s="116">
        <f t="shared" si="732"/>
        <v>4.3299999999999998E-2</v>
      </c>
      <c r="GA1669" s="116">
        <f t="shared" si="733"/>
        <v>1</v>
      </c>
      <c r="GB1669" s="116">
        <f t="shared" si="734"/>
        <v>8</v>
      </c>
      <c r="GC1669" s="116">
        <f t="shared" si="735"/>
        <v>0.1731</v>
      </c>
      <c r="GD1669" s="116">
        <f t="shared" si="736"/>
        <v>1</v>
      </c>
      <c r="GE1669" s="116">
        <f t="shared" si="737"/>
        <v>17</v>
      </c>
    </row>
    <row r="1670" spans="164:187" ht="16.5" x14ac:dyDescent="0.2">
      <c r="FH1670" s="116">
        <v>1665</v>
      </c>
      <c r="FI1670" s="116">
        <f t="shared" si="722"/>
        <v>58</v>
      </c>
      <c r="FJ1670" s="116">
        <f t="shared" si="715"/>
        <v>21</v>
      </c>
      <c r="FK1670" s="116" t="str">
        <f t="shared" si="723"/>
        <v>秦琼专属武器-魂珠-7 4级</v>
      </c>
      <c r="FL1670" s="116">
        <f t="shared" si="724"/>
        <v>7</v>
      </c>
      <c r="FM1670" s="116">
        <f t="shared" si="725"/>
        <v>4</v>
      </c>
      <c r="FN1670" s="116" t="str">
        <f t="shared" si="716"/>
        <v>金币</v>
      </c>
      <c r="FO1670" s="116">
        <f t="shared" si="717"/>
        <v>10000</v>
      </c>
      <c r="FP1670" s="116" t="str">
        <f t="shared" si="718"/>
        <v>专属强化石3</v>
      </c>
      <c r="FQ1670" s="116">
        <f t="shared" si="719"/>
        <v>11</v>
      </c>
      <c r="FR1670" s="116" t="str">
        <f t="shared" si="720"/>
        <v>专属强化石4</v>
      </c>
      <c r="FS1670" s="116">
        <f t="shared" si="721"/>
        <v>4</v>
      </c>
      <c r="FT1670" s="116">
        <f t="shared" si="726"/>
        <v>7.0000000000000007E-2</v>
      </c>
      <c r="FU1670" s="116">
        <f t="shared" si="727"/>
        <v>1</v>
      </c>
      <c r="FV1670" s="116">
        <f t="shared" si="728"/>
        <v>22</v>
      </c>
      <c r="FW1670" s="116">
        <f t="shared" si="729"/>
        <v>0</v>
      </c>
      <c r="FX1670" s="116">
        <f t="shared" si="730"/>
        <v>1</v>
      </c>
      <c r="FY1670" s="116">
        <f t="shared" si="731"/>
        <v>5</v>
      </c>
      <c r="FZ1670" s="116">
        <f t="shared" si="732"/>
        <v>3.4599999999999999E-2</v>
      </c>
      <c r="GA1670" s="116">
        <f t="shared" si="733"/>
        <v>1</v>
      </c>
      <c r="GB1670" s="116">
        <f t="shared" si="734"/>
        <v>10</v>
      </c>
      <c r="GC1670" s="116">
        <f t="shared" si="735"/>
        <v>0.13850000000000001</v>
      </c>
      <c r="GD1670" s="116">
        <f t="shared" si="736"/>
        <v>1</v>
      </c>
      <c r="GE1670" s="116">
        <f t="shared" si="737"/>
        <v>22</v>
      </c>
    </row>
    <row r="1671" spans="164:187" ht="16.5" x14ac:dyDescent="0.2">
      <c r="FH1671" s="116">
        <v>1666</v>
      </c>
      <c r="FI1671" s="116">
        <f t="shared" si="722"/>
        <v>59</v>
      </c>
      <c r="FJ1671" s="116">
        <f t="shared" ref="FJ1671:FJ1685" si="738">INT((FH1671-1)/80+1)</f>
        <v>21</v>
      </c>
      <c r="FK1671" s="116" t="str">
        <f t="shared" si="723"/>
        <v>秦琼专属武器-魂珠-7 5级</v>
      </c>
      <c r="FL1671" s="116">
        <f t="shared" si="724"/>
        <v>7</v>
      </c>
      <c r="FM1671" s="116">
        <f t="shared" si="725"/>
        <v>5</v>
      </c>
      <c r="FN1671" s="116" t="str">
        <f t="shared" ref="FN1671:FN1685" si="739">IF($FM1671&gt;0,IF(INDEX($EC$6:$EC$77,$FI1671)&gt;=FN$3,INDEX(ED$6:ED$77,$FI1671),""),"")</f>
        <v>金币</v>
      </c>
      <c r="FO1671" s="116">
        <f t="shared" ref="FO1671:FO1685" si="740">IF($FM1671&gt;0,IF(INDEX($EC$6:$EC$77,$FI1671)&gt;=FO$3,INDEX(EE$6:EE$77,$FI1671),""),"")</f>
        <v>11000</v>
      </c>
      <c r="FP1671" s="116" t="str">
        <f t="shared" ref="FP1671:FP1685" si="741">IF($FM1671&gt;0,IF(INDEX($EC$6:$EC$77,$FI1671)&gt;=FP$3,INDEX(EF$6:EF$77,$FI1671),""),"")</f>
        <v>专属强化石3</v>
      </c>
      <c r="FQ1671" s="116">
        <f t="shared" ref="FQ1671:FQ1685" si="742">IF($FM1671&gt;0,IF(INDEX($EC$6:$EC$77,$FI1671)&gt;=FQ$3,INDEX(EG$6:EG$77,$FI1671),""),"")</f>
        <v>11</v>
      </c>
      <c r="FR1671" s="116" t="str">
        <f t="shared" ref="FR1671:FR1685" si="743">IF($FM1671&gt;0,IF(INDEX($EC$6:$EC$77,$FI1671)&gt;=FR$3,INDEX(EH$6:EH$77,$FI1671),""),"")</f>
        <v>专属强化石4</v>
      </c>
      <c r="FS1671" s="116">
        <f t="shared" ref="FS1671:FS1685" si="744">IF($FM1671&gt;0,IF(INDEX($EC$6:$EC$77,$FI1671)&gt;=FS$3,INDEX(EI$6:EI$77,$FI1671),""),"")</f>
        <v>4</v>
      </c>
      <c r="FT1671" s="116">
        <f t="shared" si="726"/>
        <v>0.04</v>
      </c>
      <c r="FU1671" s="116">
        <f t="shared" si="727"/>
        <v>1</v>
      </c>
      <c r="FV1671" s="116">
        <f t="shared" si="728"/>
        <v>35</v>
      </c>
      <c r="FW1671" s="116">
        <f t="shared" si="729"/>
        <v>0</v>
      </c>
      <c r="FX1671" s="116">
        <f t="shared" si="730"/>
        <v>1</v>
      </c>
      <c r="FY1671" s="116">
        <f t="shared" si="731"/>
        <v>8</v>
      </c>
      <c r="FZ1671" s="116">
        <f t="shared" si="732"/>
        <v>2.1600000000000001E-2</v>
      </c>
      <c r="GA1671" s="116">
        <f t="shared" si="733"/>
        <v>1</v>
      </c>
      <c r="GB1671" s="116">
        <f t="shared" si="734"/>
        <v>16</v>
      </c>
      <c r="GC1671" s="116">
        <f t="shared" si="735"/>
        <v>8.6599999999999996E-2</v>
      </c>
      <c r="GD1671" s="116">
        <f t="shared" si="736"/>
        <v>1</v>
      </c>
      <c r="GE1671" s="116">
        <f t="shared" si="737"/>
        <v>35</v>
      </c>
    </row>
    <row r="1672" spans="164:187" ht="16.5" x14ac:dyDescent="0.2">
      <c r="FH1672" s="116">
        <v>1667</v>
      </c>
      <c r="FI1672" s="116">
        <f t="shared" si="722"/>
        <v>60</v>
      </c>
      <c r="FJ1672" s="116">
        <f t="shared" si="738"/>
        <v>21</v>
      </c>
      <c r="FK1672" s="116" t="str">
        <f t="shared" si="723"/>
        <v>秦琼专属武器-魂珠-7 6级</v>
      </c>
      <c r="FL1672" s="116">
        <f t="shared" si="724"/>
        <v>7</v>
      </c>
      <c r="FM1672" s="116">
        <f t="shared" si="725"/>
        <v>6</v>
      </c>
      <c r="FN1672" s="116" t="str">
        <f t="shared" si="739"/>
        <v>金币</v>
      </c>
      <c r="FO1672" s="116">
        <f t="shared" si="740"/>
        <v>12000</v>
      </c>
      <c r="FP1672" s="116" t="str">
        <f t="shared" si="741"/>
        <v>专属强化石3</v>
      </c>
      <c r="FQ1672" s="116">
        <f t="shared" si="742"/>
        <v>14</v>
      </c>
      <c r="FR1672" s="116" t="str">
        <f t="shared" si="743"/>
        <v>专属强化石4</v>
      </c>
      <c r="FS1672" s="116">
        <f t="shared" si="744"/>
        <v>5</v>
      </c>
      <c r="FT1672" s="116">
        <f t="shared" si="726"/>
        <v>0.03</v>
      </c>
      <c r="FU1672" s="116">
        <f t="shared" si="727"/>
        <v>1</v>
      </c>
      <c r="FV1672" s="116">
        <f t="shared" si="728"/>
        <v>45</v>
      </c>
      <c r="FW1672" s="116">
        <f t="shared" si="729"/>
        <v>0</v>
      </c>
      <c r="FX1672" s="116">
        <f t="shared" si="730"/>
        <v>1</v>
      </c>
      <c r="FY1672" s="116">
        <f t="shared" si="731"/>
        <v>11</v>
      </c>
      <c r="FZ1672" s="116">
        <f t="shared" si="732"/>
        <v>1.66E-2</v>
      </c>
      <c r="GA1672" s="116">
        <f t="shared" si="733"/>
        <v>1</v>
      </c>
      <c r="GB1672" s="116">
        <f t="shared" si="734"/>
        <v>21</v>
      </c>
      <c r="GC1672" s="116">
        <f t="shared" si="735"/>
        <v>6.6600000000000006E-2</v>
      </c>
      <c r="GD1672" s="116">
        <f t="shared" si="736"/>
        <v>1</v>
      </c>
      <c r="GE1672" s="116">
        <f t="shared" si="737"/>
        <v>45</v>
      </c>
    </row>
    <row r="1673" spans="164:187" ht="16.5" x14ac:dyDescent="0.2">
      <c r="FH1673" s="116">
        <v>1668</v>
      </c>
      <c r="FI1673" s="116">
        <f t="shared" si="722"/>
        <v>61</v>
      </c>
      <c r="FJ1673" s="116">
        <f t="shared" si="738"/>
        <v>21</v>
      </c>
      <c r="FK1673" s="116" t="str">
        <f t="shared" si="723"/>
        <v>秦琼专属武器-魂珠-7 7级</v>
      </c>
      <c r="FL1673" s="116">
        <f t="shared" si="724"/>
        <v>7</v>
      </c>
      <c r="FM1673" s="116">
        <f t="shared" si="725"/>
        <v>7</v>
      </c>
      <c r="FN1673" s="116" t="str">
        <f t="shared" si="739"/>
        <v>金币</v>
      </c>
      <c r="FO1673" s="116">
        <f t="shared" si="740"/>
        <v>13000</v>
      </c>
      <c r="FP1673" s="116" t="str">
        <f t="shared" si="741"/>
        <v>专属强化石3</v>
      </c>
      <c r="FQ1673" s="116">
        <f t="shared" si="742"/>
        <v>20</v>
      </c>
      <c r="FR1673" s="116" t="str">
        <f t="shared" si="743"/>
        <v>专属强化石4</v>
      </c>
      <c r="FS1673" s="116">
        <f t="shared" si="744"/>
        <v>7</v>
      </c>
      <c r="FT1673" s="116">
        <f t="shared" si="726"/>
        <v>0.03</v>
      </c>
      <c r="FU1673" s="116">
        <f t="shared" si="727"/>
        <v>1</v>
      </c>
      <c r="FV1673" s="116">
        <f t="shared" si="728"/>
        <v>52</v>
      </c>
      <c r="FW1673" s="116">
        <f t="shared" si="729"/>
        <v>0</v>
      </c>
      <c r="FX1673" s="116">
        <f t="shared" si="730"/>
        <v>1</v>
      </c>
      <c r="FY1673" s="116">
        <f t="shared" si="731"/>
        <v>12</v>
      </c>
      <c r="FZ1673" s="116">
        <f t="shared" si="732"/>
        <v>1.44E-2</v>
      </c>
      <c r="GA1673" s="116">
        <f t="shared" si="733"/>
        <v>1</v>
      </c>
      <c r="GB1673" s="116">
        <f t="shared" si="734"/>
        <v>24</v>
      </c>
      <c r="GC1673" s="116">
        <f t="shared" si="735"/>
        <v>5.7700000000000001E-2</v>
      </c>
      <c r="GD1673" s="116">
        <f t="shared" si="736"/>
        <v>1</v>
      </c>
      <c r="GE1673" s="116">
        <f t="shared" si="737"/>
        <v>52</v>
      </c>
    </row>
    <row r="1674" spans="164:187" ht="16.5" x14ac:dyDescent="0.2">
      <c r="FH1674" s="116">
        <v>1669</v>
      </c>
      <c r="FI1674" s="116">
        <f t="shared" si="722"/>
        <v>62</v>
      </c>
      <c r="FJ1674" s="116">
        <f t="shared" si="738"/>
        <v>21</v>
      </c>
      <c r="FK1674" s="116" t="str">
        <f t="shared" si="723"/>
        <v>秦琼专属武器-魂珠-7 8级</v>
      </c>
      <c r="FL1674" s="116">
        <f t="shared" si="724"/>
        <v>7</v>
      </c>
      <c r="FM1674" s="116">
        <f t="shared" si="725"/>
        <v>8</v>
      </c>
      <c r="FN1674" s="116" t="str">
        <f t="shared" si="739"/>
        <v>金币</v>
      </c>
      <c r="FO1674" s="116">
        <f t="shared" si="740"/>
        <v>14000</v>
      </c>
      <c r="FP1674" s="116" t="str">
        <f t="shared" si="741"/>
        <v>专属强化石3</v>
      </c>
      <c r="FQ1674" s="116">
        <f t="shared" si="742"/>
        <v>23</v>
      </c>
      <c r="FR1674" s="116" t="str">
        <f t="shared" si="743"/>
        <v>专属强化石4</v>
      </c>
      <c r="FS1674" s="116">
        <f t="shared" si="744"/>
        <v>8</v>
      </c>
      <c r="FT1674" s="116">
        <f t="shared" si="726"/>
        <v>0.02</v>
      </c>
      <c r="FU1674" s="116">
        <f t="shared" si="727"/>
        <v>1</v>
      </c>
      <c r="FV1674" s="116">
        <f t="shared" si="728"/>
        <v>74</v>
      </c>
      <c r="FW1674" s="116">
        <f t="shared" si="729"/>
        <v>0</v>
      </c>
      <c r="FX1674" s="116">
        <f t="shared" si="730"/>
        <v>1</v>
      </c>
      <c r="FY1674" s="116">
        <f t="shared" si="731"/>
        <v>17</v>
      </c>
      <c r="FZ1674" s="116">
        <f t="shared" si="732"/>
        <v>1.0200000000000001E-2</v>
      </c>
      <c r="GA1674" s="116">
        <f t="shared" si="733"/>
        <v>1</v>
      </c>
      <c r="GB1674" s="116">
        <f t="shared" si="734"/>
        <v>34</v>
      </c>
      <c r="GC1674" s="116">
        <f t="shared" si="735"/>
        <v>4.07E-2</v>
      </c>
      <c r="GD1674" s="116">
        <f t="shared" si="736"/>
        <v>1</v>
      </c>
      <c r="GE1674" s="116">
        <f t="shared" si="737"/>
        <v>74</v>
      </c>
    </row>
    <row r="1675" spans="164:187" ht="16.5" x14ac:dyDescent="0.2">
      <c r="FH1675" s="116">
        <v>1670</v>
      </c>
      <c r="FI1675" s="116">
        <f t="shared" si="722"/>
        <v>63</v>
      </c>
      <c r="FJ1675" s="116">
        <f t="shared" si="738"/>
        <v>21</v>
      </c>
      <c r="FK1675" s="116" t="str">
        <f t="shared" si="723"/>
        <v>秦琼专属武器-魂珠-7 9级</v>
      </c>
      <c r="FL1675" s="116">
        <f t="shared" si="724"/>
        <v>7</v>
      </c>
      <c r="FM1675" s="116">
        <f t="shared" si="725"/>
        <v>9</v>
      </c>
      <c r="FN1675" s="116" t="str">
        <f t="shared" si="739"/>
        <v>金币</v>
      </c>
      <c r="FO1675" s="116">
        <f t="shared" si="740"/>
        <v>15000</v>
      </c>
      <c r="FP1675" s="116" t="str">
        <f t="shared" si="741"/>
        <v>专属强化石3</v>
      </c>
      <c r="FQ1675" s="116">
        <f t="shared" si="742"/>
        <v>28</v>
      </c>
      <c r="FR1675" s="116" t="str">
        <f t="shared" si="743"/>
        <v>专属强化石4</v>
      </c>
      <c r="FS1675" s="116">
        <f t="shared" si="744"/>
        <v>10</v>
      </c>
      <c r="FT1675" s="116">
        <f t="shared" si="726"/>
        <v>0.02</v>
      </c>
      <c r="FU1675" s="116">
        <f t="shared" si="727"/>
        <v>1</v>
      </c>
      <c r="FV1675" s="116">
        <f t="shared" si="728"/>
        <v>95</v>
      </c>
      <c r="FW1675" s="116">
        <f t="shared" si="729"/>
        <v>0</v>
      </c>
      <c r="FX1675" s="116">
        <f t="shared" si="730"/>
        <v>1</v>
      </c>
      <c r="FY1675" s="116">
        <f t="shared" si="731"/>
        <v>22</v>
      </c>
      <c r="FZ1675" s="116">
        <f t="shared" si="732"/>
        <v>7.9000000000000008E-3</v>
      </c>
      <c r="GA1675" s="116">
        <f t="shared" si="733"/>
        <v>1</v>
      </c>
      <c r="GB1675" s="116">
        <f t="shared" si="734"/>
        <v>44</v>
      </c>
      <c r="GC1675" s="116">
        <f t="shared" si="735"/>
        <v>3.15E-2</v>
      </c>
      <c r="GD1675" s="116">
        <f t="shared" si="736"/>
        <v>1</v>
      </c>
      <c r="GE1675" s="116">
        <f t="shared" si="737"/>
        <v>95</v>
      </c>
    </row>
    <row r="1676" spans="164:187" ht="16.5" x14ac:dyDescent="0.2">
      <c r="FH1676" s="116">
        <v>1671</v>
      </c>
      <c r="FI1676" s="116">
        <f t="shared" si="722"/>
        <v>0</v>
      </c>
      <c r="FJ1676" s="116">
        <f t="shared" si="738"/>
        <v>21</v>
      </c>
      <c r="FK1676" s="116" t="str">
        <f t="shared" si="723"/>
        <v>秦琼专属武器-魂珠-8 0级</v>
      </c>
      <c r="FL1676" s="116">
        <f t="shared" si="724"/>
        <v>8</v>
      </c>
      <c r="FM1676" s="116">
        <f t="shared" si="725"/>
        <v>0</v>
      </c>
      <c r="FN1676" s="116" t="str">
        <f t="shared" si="739"/>
        <v/>
      </c>
      <c r="FO1676" s="116" t="str">
        <f t="shared" si="740"/>
        <v/>
      </c>
      <c r="FP1676" s="116" t="str">
        <f t="shared" si="741"/>
        <v/>
      </c>
      <c r="FQ1676" s="116" t="str">
        <f t="shared" si="742"/>
        <v/>
      </c>
      <c r="FR1676" s="116" t="str">
        <f t="shared" si="743"/>
        <v/>
      </c>
      <c r="FS1676" s="116" t="str">
        <f t="shared" si="744"/>
        <v/>
      </c>
      <c r="FT1676" s="116" t="str">
        <f t="shared" si="726"/>
        <v/>
      </c>
      <c r="FU1676" s="116" t="str">
        <f t="shared" si="727"/>
        <v/>
      </c>
      <c r="FV1676" s="116" t="str">
        <f t="shared" si="728"/>
        <v/>
      </c>
      <c r="FW1676" s="116" t="str">
        <f t="shared" si="729"/>
        <v/>
      </c>
      <c r="FX1676" s="116" t="str">
        <f t="shared" si="730"/>
        <v/>
      </c>
      <c r="FY1676" s="116" t="str">
        <f t="shared" si="731"/>
        <v/>
      </c>
      <c r="FZ1676" s="116" t="str">
        <f t="shared" si="732"/>
        <v/>
      </c>
      <c r="GA1676" s="116" t="str">
        <f t="shared" si="733"/>
        <v/>
      </c>
      <c r="GB1676" s="116" t="str">
        <f t="shared" si="734"/>
        <v/>
      </c>
      <c r="GC1676" s="116" t="str">
        <f t="shared" si="735"/>
        <v/>
      </c>
      <c r="GD1676" s="116" t="str">
        <f t="shared" si="736"/>
        <v/>
      </c>
      <c r="GE1676" s="116" t="str">
        <f t="shared" si="737"/>
        <v/>
      </c>
    </row>
    <row r="1677" spans="164:187" ht="16.5" x14ac:dyDescent="0.2">
      <c r="FH1677" s="116">
        <v>1672</v>
      </c>
      <c r="FI1677" s="116">
        <f t="shared" si="722"/>
        <v>64</v>
      </c>
      <c r="FJ1677" s="116">
        <f t="shared" si="738"/>
        <v>21</v>
      </c>
      <c r="FK1677" s="116" t="str">
        <f t="shared" si="723"/>
        <v>秦琼专属武器-魂珠-8 1级</v>
      </c>
      <c r="FL1677" s="116">
        <f t="shared" si="724"/>
        <v>8</v>
      </c>
      <c r="FM1677" s="116">
        <f t="shared" si="725"/>
        <v>1</v>
      </c>
      <c r="FN1677" s="116" t="str">
        <f t="shared" si="739"/>
        <v>金币</v>
      </c>
      <c r="FO1677" s="116">
        <f t="shared" si="740"/>
        <v>8000</v>
      </c>
      <c r="FP1677" s="116" t="str">
        <f t="shared" si="741"/>
        <v>专属强化石4</v>
      </c>
      <c r="FQ1677" s="116">
        <f t="shared" si="742"/>
        <v>5</v>
      </c>
      <c r="FR1677" s="116" t="str">
        <f t="shared" si="743"/>
        <v/>
      </c>
      <c r="FS1677" s="116" t="str">
        <f t="shared" si="744"/>
        <v/>
      </c>
      <c r="FT1677" s="116">
        <f t="shared" si="726"/>
        <v>0.1</v>
      </c>
      <c r="FU1677" s="116">
        <f t="shared" si="727"/>
        <v>1</v>
      </c>
      <c r="FV1677" s="116">
        <f t="shared" si="728"/>
        <v>15</v>
      </c>
      <c r="FW1677" s="116">
        <f t="shared" si="729"/>
        <v>0</v>
      </c>
      <c r="FX1677" s="116">
        <f t="shared" si="730"/>
        <v>1</v>
      </c>
      <c r="FY1677" s="116">
        <f t="shared" si="731"/>
        <v>4</v>
      </c>
      <c r="FZ1677" s="116">
        <f t="shared" si="732"/>
        <v>4.9200000000000001E-2</v>
      </c>
      <c r="GA1677" s="116">
        <f t="shared" si="733"/>
        <v>1</v>
      </c>
      <c r="GB1677" s="116">
        <f t="shared" si="734"/>
        <v>7</v>
      </c>
      <c r="GC1677" s="116">
        <f t="shared" si="735"/>
        <v>0.1968</v>
      </c>
      <c r="GD1677" s="116">
        <f t="shared" si="736"/>
        <v>1</v>
      </c>
      <c r="GE1677" s="116">
        <f t="shared" si="737"/>
        <v>15</v>
      </c>
    </row>
    <row r="1678" spans="164:187" ht="16.5" x14ac:dyDescent="0.2">
      <c r="FH1678" s="116">
        <v>1673</v>
      </c>
      <c r="FI1678" s="116">
        <f t="shared" si="722"/>
        <v>65</v>
      </c>
      <c r="FJ1678" s="116">
        <f t="shared" si="738"/>
        <v>21</v>
      </c>
      <c r="FK1678" s="116" t="str">
        <f t="shared" si="723"/>
        <v>秦琼专属武器-魂珠-8 2级</v>
      </c>
      <c r="FL1678" s="116">
        <f t="shared" si="724"/>
        <v>8</v>
      </c>
      <c r="FM1678" s="116">
        <f t="shared" si="725"/>
        <v>2</v>
      </c>
      <c r="FN1678" s="116" t="str">
        <f t="shared" si="739"/>
        <v>金币</v>
      </c>
      <c r="FO1678" s="116">
        <f t="shared" si="740"/>
        <v>9000</v>
      </c>
      <c r="FP1678" s="116" t="str">
        <f t="shared" si="741"/>
        <v>专属强化石4</v>
      </c>
      <c r="FQ1678" s="116">
        <f t="shared" si="742"/>
        <v>8</v>
      </c>
      <c r="FR1678" s="116" t="str">
        <f t="shared" si="743"/>
        <v/>
      </c>
      <c r="FS1678" s="116" t="str">
        <f t="shared" si="744"/>
        <v/>
      </c>
      <c r="FT1678" s="116">
        <f t="shared" si="726"/>
        <v>0.08</v>
      </c>
      <c r="FU1678" s="116">
        <f t="shared" si="727"/>
        <v>1</v>
      </c>
      <c r="FV1678" s="116">
        <f t="shared" si="728"/>
        <v>19</v>
      </c>
      <c r="FW1678" s="116">
        <f t="shared" si="729"/>
        <v>0</v>
      </c>
      <c r="FX1678" s="116">
        <f t="shared" si="730"/>
        <v>1</v>
      </c>
      <c r="FY1678" s="116">
        <f t="shared" si="731"/>
        <v>4</v>
      </c>
      <c r="FZ1678" s="116">
        <f t="shared" si="732"/>
        <v>3.9399999999999998E-2</v>
      </c>
      <c r="GA1678" s="116">
        <f t="shared" si="733"/>
        <v>1</v>
      </c>
      <c r="GB1678" s="116">
        <f t="shared" si="734"/>
        <v>9</v>
      </c>
      <c r="GC1678" s="116">
        <f t="shared" si="735"/>
        <v>0.15740000000000001</v>
      </c>
      <c r="GD1678" s="116">
        <f t="shared" si="736"/>
        <v>1</v>
      </c>
      <c r="GE1678" s="116">
        <f t="shared" si="737"/>
        <v>19</v>
      </c>
    </row>
    <row r="1679" spans="164:187" ht="16.5" x14ac:dyDescent="0.2">
      <c r="FH1679" s="116">
        <v>1674</v>
      </c>
      <c r="FI1679" s="116">
        <f t="shared" si="722"/>
        <v>66</v>
      </c>
      <c r="FJ1679" s="116">
        <f t="shared" si="738"/>
        <v>21</v>
      </c>
      <c r="FK1679" s="116" t="str">
        <f t="shared" si="723"/>
        <v>秦琼专属武器-魂珠-8 3级</v>
      </c>
      <c r="FL1679" s="116">
        <f t="shared" si="724"/>
        <v>8</v>
      </c>
      <c r="FM1679" s="116">
        <f t="shared" si="725"/>
        <v>3</v>
      </c>
      <c r="FN1679" s="116" t="str">
        <f t="shared" si="739"/>
        <v>金币</v>
      </c>
      <c r="FO1679" s="116">
        <f t="shared" si="740"/>
        <v>10000</v>
      </c>
      <c r="FP1679" s="116" t="str">
        <f t="shared" si="741"/>
        <v>专属强化石4</v>
      </c>
      <c r="FQ1679" s="116">
        <f t="shared" si="742"/>
        <v>10</v>
      </c>
      <c r="FR1679" s="116" t="str">
        <f t="shared" si="743"/>
        <v/>
      </c>
      <c r="FS1679" s="116" t="str">
        <f t="shared" si="744"/>
        <v/>
      </c>
      <c r="FT1679" s="116">
        <f t="shared" si="726"/>
        <v>7.0000000000000007E-2</v>
      </c>
      <c r="FU1679" s="116">
        <f t="shared" si="727"/>
        <v>1</v>
      </c>
      <c r="FV1679" s="116">
        <f t="shared" si="728"/>
        <v>23</v>
      </c>
      <c r="FW1679" s="116">
        <f t="shared" si="729"/>
        <v>0</v>
      </c>
      <c r="FX1679" s="116">
        <f t="shared" si="730"/>
        <v>1</v>
      </c>
      <c r="FY1679" s="116">
        <f t="shared" si="731"/>
        <v>5</v>
      </c>
      <c r="FZ1679" s="116">
        <f t="shared" si="732"/>
        <v>3.2800000000000003E-2</v>
      </c>
      <c r="GA1679" s="116">
        <f t="shared" si="733"/>
        <v>1</v>
      </c>
      <c r="GB1679" s="116">
        <f t="shared" si="734"/>
        <v>11</v>
      </c>
      <c r="GC1679" s="116">
        <f t="shared" si="735"/>
        <v>0.13120000000000001</v>
      </c>
      <c r="GD1679" s="116">
        <f t="shared" si="736"/>
        <v>1</v>
      </c>
      <c r="GE1679" s="116">
        <f t="shared" si="737"/>
        <v>23</v>
      </c>
    </row>
    <row r="1680" spans="164:187" ht="16.5" x14ac:dyDescent="0.2">
      <c r="FH1680" s="116">
        <v>1675</v>
      </c>
      <c r="FI1680" s="116">
        <f t="shared" si="722"/>
        <v>67</v>
      </c>
      <c r="FJ1680" s="116">
        <f t="shared" si="738"/>
        <v>21</v>
      </c>
      <c r="FK1680" s="116" t="str">
        <f t="shared" si="723"/>
        <v>秦琼专属武器-魂珠-8 4级</v>
      </c>
      <c r="FL1680" s="116">
        <f t="shared" si="724"/>
        <v>8</v>
      </c>
      <c r="FM1680" s="116">
        <f t="shared" si="725"/>
        <v>4</v>
      </c>
      <c r="FN1680" s="116" t="str">
        <f t="shared" si="739"/>
        <v>金币</v>
      </c>
      <c r="FO1680" s="116">
        <f t="shared" si="740"/>
        <v>11000</v>
      </c>
      <c r="FP1680" s="116" t="str">
        <f t="shared" si="741"/>
        <v>专属强化石4</v>
      </c>
      <c r="FQ1680" s="116">
        <f t="shared" si="742"/>
        <v>12</v>
      </c>
      <c r="FR1680" s="116" t="str">
        <f t="shared" si="743"/>
        <v/>
      </c>
      <c r="FS1680" s="116" t="str">
        <f t="shared" si="744"/>
        <v/>
      </c>
      <c r="FT1680" s="116">
        <f t="shared" si="726"/>
        <v>0.05</v>
      </c>
      <c r="FU1680" s="116">
        <f t="shared" si="727"/>
        <v>1</v>
      </c>
      <c r="FV1680" s="116">
        <f t="shared" si="728"/>
        <v>32</v>
      </c>
      <c r="FW1680" s="116">
        <f t="shared" si="729"/>
        <v>0</v>
      </c>
      <c r="FX1680" s="116">
        <f t="shared" si="730"/>
        <v>1</v>
      </c>
      <c r="FY1680" s="116">
        <f t="shared" si="731"/>
        <v>7</v>
      </c>
      <c r="FZ1680" s="116">
        <f t="shared" si="732"/>
        <v>2.3599999999999999E-2</v>
      </c>
      <c r="GA1680" s="116">
        <f t="shared" si="733"/>
        <v>1</v>
      </c>
      <c r="GB1680" s="116">
        <f t="shared" si="734"/>
        <v>15</v>
      </c>
      <c r="GC1680" s="116">
        <f t="shared" si="735"/>
        <v>9.4399999999999998E-2</v>
      </c>
      <c r="GD1680" s="116">
        <f t="shared" si="736"/>
        <v>1</v>
      </c>
      <c r="GE1680" s="116">
        <f t="shared" si="737"/>
        <v>32</v>
      </c>
    </row>
    <row r="1681" spans="164:187" ht="16.5" x14ac:dyDescent="0.2">
      <c r="FH1681" s="116">
        <v>1676</v>
      </c>
      <c r="FI1681" s="116">
        <f t="shared" si="722"/>
        <v>68</v>
      </c>
      <c r="FJ1681" s="116">
        <f t="shared" si="738"/>
        <v>21</v>
      </c>
      <c r="FK1681" s="116" t="str">
        <f t="shared" si="723"/>
        <v>秦琼专属武器-魂珠-8 5级</v>
      </c>
      <c r="FL1681" s="116">
        <f t="shared" si="724"/>
        <v>8</v>
      </c>
      <c r="FM1681" s="116">
        <f t="shared" si="725"/>
        <v>5</v>
      </c>
      <c r="FN1681" s="116" t="str">
        <f t="shared" si="739"/>
        <v>金币</v>
      </c>
      <c r="FO1681" s="116">
        <f t="shared" si="740"/>
        <v>12000</v>
      </c>
      <c r="FP1681" s="116" t="str">
        <f t="shared" si="741"/>
        <v>专属强化石4</v>
      </c>
      <c r="FQ1681" s="116">
        <f t="shared" si="742"/>
        <v>15</v>
      </c>
      <c r="FR1681" s="116" t="str">
        <f t="shared" si="743"/>
        <v/>
      </c>
      <c r="FS1681" s="116" t="str">
        <f t="shared" si="744"/>
        <v/>
      </c>
      <c r="FT1681" s="116">
        <f t="shared" si="726"/>
        <v>0.04</v>
      </c>
      <c r="FU1681" s="116">
        <f t="shared" si="727"/>
        <v>1</v>
      </c>
      <c r="FV1681" s="116">
        <f t="shared" si="728"/>
        <v>41</v>
      </c>
      <c r="FW1681" s="116">
        <f t="shared" si="729"/>
        <v>0</v>
      </c>
      <c r="FX1681" s="116">
        <f t="shared" si="730"/>
        <v>1</v>
      </c>
      <c r="FY1681" s="116">
        <f t="shared" si="731"/>
        <v>9</v>
      </c>
      <c r="FZ1681" s="116">
        <f t="shared" si="732"/>
        <v>1.84E-2</v>
      </c>
      <c r="GA1681" s="116">
        <f t="shared" si="733"/>
        <v>1</v>
      </c>
      <c r="GB1681" s="116">
        <f t="shared" si="734"/>
        <v>19</v>
      </c>
      <c r="GC1681" s="116">
        <f t="shared" si="735"/>
        <v>7.3800000000000004E-2</v>
      </c>
      <c r="GD1681" s="116">
        <f t="shared" si="736"/>
        <v>1</v>
      </c>
      <c r="GE1681" s="116">
        <f t="shared" si="737"/>
        <v>41</v>
      </c>
    </row>
    <row r="1682" spans="164:187" ht="16.5" x14ac:dyDescent="0.2">
      <c r="FH1682" s="116">
        <v>1677</v>
      </c>
      <c r="FI1682" s="116">
        <f t="shared" si="722"/>
        <v>69</v>
      </c>
      <c r="FJ1682" s="116">
        <f t="shared" si="738"/>
        <v>21</v>
      </c>
      <c r="FK1682" s="116" t="str">
        <f t="shared" si="723"/>
        <v>秦琼专属武器-魂珠-8 6级</v>
      </c>
      <c r="FL1682" s="116">
        <f t="shared" si="724"/>
        <v>8</v>
      </c>
      <c r="FM1682" s="116">
        <f t="shared" si="725"/>
        <v>6</v>
      </c>
      <c r="FN1682" s="116" t="str">
        <f t="shared" si="739"/>
        <v>金币</v>
      </c>
      <c r="FO1682" s="116">
        <f t="shared" si="740"/>
        <v>13000</v>
      </c>
      <c r="FP1682" s="116" t="str">
        <f t="shared" si="741"/>
        <v>专属强化石4</v>
      </c>
      <c r="FQ1682" s="116">
        <f t="shared" si="742"/>
        <v>18</v>
      </c>
      <c r="FR1682" s="116" t="str">
        <f t="shared" si="743"/>
        <v/>
      </c>
      <c r="FS1682" s="116" t="str">
        <f t="shared" si="744"/>
        <v/>
      </c>
      <c r="FT1682" s="116">
        <f t="shared" si="726"/>
        <v>0.03</v>
      </c>
      <c r="FU1682" s="116">
        <f t="shared" si="727"/>
        <v>1</v>
      </c>
      <c r="FV1682" s="116">
        <f t="shared" si="728"/>
        <v>55</v>
      </c>
      <c r="FW1682" s="116">
        <f t="shared" si="729"/>
        <v>0</v>
      </c>
      <c r="FX1682" s="116">
        <f t="shared" si="730"/>
        <v>1</v>
      </c>
      <c r="FY1682" s="116">
        <f t="shared" si="731"/>
        <v>13</v>
      </c>
      <c r="FZ1682" s="116">
        <f t="shared" si="732"/>
        <v>1.3599999999999999E-2</v>
      </c>
      <c r="GA1682" s="116">
        <f t="shared" si="733"/>
        <v>1</v>
      </c>
      <c r="GB1682" s="116">
        <f t="shared" si="734"/>
        <v>26</v>
      </c>
      <c r="GC1682" s="116">
        <f t="shared" si="735"/>
        <v>5.45E-2</v>
      </c>
      <c r="GD1682" s="116">
        <f t="shared" si="736"/>
        <v>1</v>
      </c>
      <c r="GE1682" s="116">
        <f t="shared" si="737"/>
        <v>55</v>
      </c>
    </row>
    <row r="1683" spans="164:187" ht="16.5" x14ac:dyDescent="0.2">
      <c r="FH1683" s="116">
        <v>1678</v>
      </c>
      <c r="FI1683" s="116">
        <f t="shared" si="722"/>
        <v>70</v>
      </c>
      <c r="FJ1683" s="116">
        <f t="shared" si="738"/>
        <v>21</v>
      </c>
      <c r="FK1683" s="116" t="str">
        <f t="shared" si="723"/>
        <v>秦琼专属武器-魂珠-8 7级</v>
      </c>
      <c r="FL1683" s="116">
        <f t="shared" si="724"/>
        <v>8</v>
      </c>
      <c r="FM1683" s="116">
        <f t="shared" si="725"/>
        <v>7</v>
      </c>
      <c r="FN1683" s="116" t="str">
        <f t="shared" si="739"/>
        <v>金币</v>
      </c>
      <c r="FO1683" s="116">
        <f t="shared" si="740"/>
        <v>14000</v>
      </c>
      <c r="FP1683" s="116" t="str">
        <f t="shared" si="741"/>
        <v>专属强化石4</v>
      </c>
      <c r="FQ1683" s="116">
        <f t="shared" si="742"/>
        <v>25</v>
      </c>
      <c r="FR1683" s="116" t="str">
        <f t="shared" si="743"/>
        <v/>
      </c>
      <c r="FS1683" s="116" t="str">
        <f t="shared" si="744"/>
        <v/>
      </c>
      <c r="FT1683" s="116">
        <f t="shared" si="726"/>
        <v>0.02</v>
      </c>
      <c r="FU1683" s="116">
        <f t="shared" si="727"/>
        <v>1</v>
      </c>
      <c r="FV1683" s="116">
        <f t="shared" si="728"/>
        <v>64</v>
      </c>
      <c r="FW1683" s="116">
        <f t="shared" si="729"/>
        <v>0</v>
      </c>
      <c r="FX1683" s="116">
        <f t="shared" si="730"/>
        <v>1</v>
      </c>
      <c r="FY1683" s="116">
        <f t="shared" si="731"/>
        <v>15</v>
      </c>
      <c r="FZ1683" s="116">
        <f t="shared" si="732"/>
        <v>1.17E-2</v>
      </c>
      <c r="GA1683" s="116">
        <f t="shared" si="733"/>
        <v>1</v>
      </c>
      <c r="GB1683" s="116">
        <f t="shared" si="734"/>
        <v>30</v>
      </c>
      <c r="GC1683" s="116">
        <f t="shared" si="735"/>
        <v>4.6800000000000001E-2</v>
      </c>
      <c r="GD1683" s="116">
        <f t="shared" si="736"/>
        <v>1</v>
      </c>
      <c r="GE1683" s="116">
        <f t="shared" si="737"/>
        <v>64</v>
      </c>
    </row>
    <row r="1684" spans="164:187" ht="16.5" x14ac:dyDescent="0.2">
      <c r="FH1684" s="116">
        <v>1679</v>
      </c>
      <c r="FI1684" s="116">
        <f t="shared" si="722"/>
        <v>71</v>
      </c>
      <c r="FJ1684" s="116">
        <f t="shared" si="738"/>
        <v>21</v>
      </c>
      <c r="FK1684" s="116" t="str">
        <f t="shared" si="723"/>
        <v>秦琼专属武器-魂珠-8 8级</v>
      </c>
      <c r="FL1684" s="116">
        <f t="shared" si="724"/>
        <v>8</v>
      </c>
      <c r="FM1684" s="116">
        <f t="shared" si="725"/>
        <v>8</v>
      </c>
      <c r="FN1684" s="116" t="str">
        <f t="shared" si="739"/>
        <v>金币</v>
      </c>
      <c r="FO1684" s="116">
        <f t="shared" si="740"/>
        <v>15000</v>
      </c>
      <c r="FP1684" s="116" t="str">
        <f t="shared" si="741"/>
        <v>专属强化石4</v>
      </c>
      <c r="FQ1684" s="116">
        <f t="shared" si="742"/>
        <v>30</v>
      </c>
      <c r="FR1684" s="116" t="str">
        <f t="shared" si="743"/>
        <v/>
      </c>
      <c r="FS1684" s="116" t="str">
        <f t="shared" si="744"/>
        <v/>
      </c>
      <c r="FT1684" s="116">
        <f t="shared" si="726"/>
        <v>0.02</v>
      </c>
      <c r="FU1684" s="116">
        <f t="shared" si="727"/>
        <v>1</v>
      </c>
      <c r="FV1684" s="116">
        <f t="shared" si="728"/>
        <v>86</v>
      </c>
      <c r="FW1684" s="116">
        <f t="shared" si="729"/>
        <v>0</v>
      </c>
      <c r="FX1684" s="116">
        <f t="shared" si="730"/>
        <v>1</v>
      </c>
      <c r="FY1684" s="116">
        <f t="shared" si="731"/>
        <v>20</v>
      </c>
      <c r="FZ1684" s="116">
        <f t="shared" si="732"/>
        <v>8.6999999999999994E-3</v>
      </c>
      <c r="GA1684" s="116">
        <f t="shared" si="733"/>
        <v>1</v>
      </c>
      <c r="GB1684" s="116">
        <f t="shared" si="734"/>
        <v>40</v>
      </c>
      <c r="GC1684" s="116">
        <f t="shared" si="735"/>
        <v>3.4700000000000002E-2</v>
      </c>
      <c r="GD1684" s="116">
        <f t="shared" si="736"/>
        <v>1</v>
      </c>
      <c r="GE1684" s="116">
        <f t="shared" si="737"/>
        <v>86</v>
      </c>
    </row>
    <row r="1685" spans="164:187" ht="16.5" x14ac:dyDescent="0.2">
      <c r="FH1685" s="116">
        <v>1680</v>
      </c>
      <c r="FI1685" s="116">
        <f t="shared" si="722"/>
        <v>72</v>
      </c>
      <c r="FJ1685" s="116">
        <f t="shared" si="738"/>
        <v>21</v>
      </c>
      <c r="FK1685" s="116" t="str">
        <f t="shared" si="723"/>
        <v>秦琼专属武器-魂珠-8 9级</v>
      </c>
      <c r="FL1685" s="116">
        <f t="shared" si="724"/>
        <v>8</v>
      </c>
      <c r="FM1685" s="116">
        <f t="shared" si="725"/>
        <v>9</v>
      </c>
      <c r="FN1685" s="116" t="str">
        <f t="shared" si="739"/>
        <v>金币</v>
      </c>
      <c r="FO1685" s="116">
        <f t="shared" si="740"/>
        <v>16000</v>
      </c>
      <c r="FP1685" s="116" t="str">
        <f t="shared" si="741"/>
        <v>专属强化石4</v>
      </c>
      <c r="FQ1685" s="116">
        <f t="shared" si="742"/>
        <v>30</v>
      </c>
      <c r="FR1685" s="116" t="str">
        <f t="shared" si="743"/>
        <v/>
      </c>
      <c r="FS1685" s="116" t="str">
        <f t="shared" si="744"/>
        <v/>
      </c>
      <c r="FT1685" s="116">
        <f t="shared" si="726"/>
        <v>0.01</v>
      </c>
      <c r="FU1685" s="116">
        <f t="shared" si="727"/>
        <v>1</v>
      </c>
      <c r="FV1685" s="116">
        <f t="shared" si="728"/>
        <v>140</v>
      </c>
      <c r="FW1685" s="116">
        <f t="shared" si="729"/>
        <v>0</v>
      </c>
      <c r="FX1685" s="116">
        <f t="shared" si="730"/>
        <v>1</v>
      </c>
      <c r="FY1685" s="116">
        <f t="shared" si="731"/>
        <v>33</v>
      </c>
      <c r="FZ1685" s="116">
        <f t="shared" si="732"/>
        <v>5.4000000000000003E-3</v>
      </c>
      <c r="GA1685" s="116">
        <f t="shared" si="733"/>
        <v>1</v>
      </c>
      <c r="GB1685" s="116">
        <f t="shared" si="734"/>
        <v>65</v>
      </c>
      <c r="GC1685" s="116">
        <f t="shared" si="735"/>
        <v>2.1499999999999998E-2</v>
      </c>
      <c r="GD1685" s="116">
        <f t="shared" si="736"/>
        <v>1</v>
      </c>
      <c r="GE1685" s="116">
        <f t="shared" si="737"/>
        <v>140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AB25" sqref="AB25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220</v>
      </c>
      <c r="B4" s="12" t="s">
        <v>951</v>
      </c>
      <c r="C4" s="12" t="s">
        <v>952</v>
      </c>
      <c r="E4" s="12" t="s">
        <v>966</v>
      </c>
      <c r="F4" s="12" t="s">
        <v>967</v>
      </c>
      <c r="G4" s="12" t="s">
        <v>981</v>
      </c>
      <c r="H4" s="12" t="s">
        <v>362</v>
      </c>
      <c r="I4" s="12" t="s">
        <v>1004</v>
      </c>
      <c r="J4" s="12" t="s">
        <v>1007</v>
      </c>
      <c r="M4" s="12" t="s">
        <v>984</v>
      </c>
      <c r="N4" s="12" t="s">
        <v>985</v>
      </c>
      <c r="O4" s="12" t="s">
        <v>986</v>
      </c>
      <c r="P4" s="12" t="s">
        <v>997</v>
      </c>
      <c r="Q4" s="12" t="s">
        <v>989</v>
      </c>
      <c r="R4" s="12" t="s">
        <v>994</v>
      </c>
      <c r="S4" s="12" t="s">
        <v>993</v>
      </c>
      <c r="T4" s="12" t="s">
        <v>990</v>
      </c>
      <c r="U4" s="12" t="s">
        <v>995</v>
      </c>
      <c r="V4" s="12" t="s">
        <v>996</v>
      </c>
      <c r="X4" s="12" t="s">
        <v>1005</v>
      </c>
      <c r="Y4" s="12" t="s">
        <v>1002</v>
      </c>
      <c r="Z4" s="12" t="s">
        <v>1003</v>
      </c>
      <c r="AA4" s="12" t="s">
        <v>1009</v>
      </c>
      <c r="AB4" s="12" t="s">
        <v>989</v>
      </c>
      <c r="AC4" s="12" t="s">
        <v>994</v>
      </c>
      <c r="AD4" s="12" t="s">
        <v>993</v>
      </c>
      <c r="AI4" s="12" t="s">
        <v>982</v>
      </c>
      <c r="AJ4" s="12" t="s">
        <v>249</v>
      </c>
      <c r="AK4" s="12" t="s">
        <v>966</v>
      </c>
      <c r="AL4" s="12" t="s">
        <v>115</v>
      </c>
      <c r="AM4" s="12" t="s">
        <v>890</v>
      </c>
      <c r="AN4" s="12" t="s">
        <v>249</v>
      </c>
      <c r="AO4" s="12" t="s">
        <v>968</v>
      </c>
      <c r="AP4" s="12" t="s">
        <v>969</v>
      </c>
      <c r="AQ4" s="12" t="s">
        <v>970</v>
      </c>
      <c r="AR4" s="12" t="s">
        <v>971</v>
      </c>
      <c r="AS4" s="12" t="s">
        <v>1015</v>
      </c>
      <c r="AT4" s="12" t="s">
        <v>972</v>
      </c>
      <c r="AU4" s="12" t="s">
        <v>973</v>
      </c>
      <c r="AV4" s="12" t="s">
        <v>998</v>
      </c>
      <c r="AW4" s="12" t="s">
        <v>999</v>
      </c>
      <c r="AX4" s="12" t="s">
        <v>974</v>
      </c>
      <c r="AY4" s="12" t="s">
        <v>975</v>
      </c>
      <c r="AZ4" s="12" t="s">
        <v>976</v>
      </c>
      <c r="BA4" s="12" t="s">
        <v>977</v>
      </c>
      <c r="BB4" s="12" t="s">
        <v>978</v>
      </c>
      <c r="BC4" s="12" t="s">
        <v>979</v>
      </c>
      <c r="BD4" s="12" t="s">
        <v>980</v>
      </c>
      <c r="BG4" s="12" t="s">
        <v>1001</v>
      </c>
      <c r="BH4" s="12" t="s">
        <v>1006</v>
      </c>
      <c r="BI4" s="12" t="s">
        <v>1010</v>
      </c>
      <c r="BJ4" s="12" t="s">
        <v>1000</v>
      </c>
      <c r="BK4" s="12" t="s">
        <v>1008</v>
      </c>
      <c r="BM4" s="12" t="s">
        <v>1008</v>
      </c>
      <c r="BN4" s="12" t="s">
        <v>1011</v>
      </c>
      <c r="BO4" s="12" t="s">
        <v>1012</v>
      </c>
      <c r="BP4" s="12" t="s">
        <v>1013</v>
      </c>
      <c r="BQ4" s="12" t="s">
        <v>1014</v>
      </c>
    </row>
    <row r="5" spans="1:69" ht="16.5" x14ac:dyDescent="0.2">
      <c r="A5" s="111">
        <v>0</v>
      </c>
      <c r="B5" s="111">
        <v>0</v>
      </c>
      <c r="C5" s="111">
        <v>0</v>
      </c>
      <c r="E5" s="106">
        <v>0</v>
      </c>
      <c r="F5" s="106">
        <v>0</v>
      </c>
      <c r="G5" s="106">
        <v>0</v>
      </c>
      <c r="H5" s="106">
        <v>0</v>
      </c>
      <c r="I5" s="112">
        <v>0</v>
      </c>
      <c r="J5" s="112">
        <v>0</v>
      </c>
      <c r="M5" s="112">
        <v>0</v>
      </c>
      <c r="N5" s="112"/>
      <c r="O5" s="112"/>
      <c r="P5" s="112"/>
      <c r="Q5" s="112"/>
      <c r="R5" s="112"/>
      <c r="S5" s="112"/>
      <c r="T5" s="112"/>
      <c r="U5" s="112"/>
      <c r="V5" s="112"/>
      <c r="X5" s="112">
        <v>1</v>
      </c>
      <c r="Y5" s="112">
        <v>1</v>
      </c>
      <c r="Z5" s="112">
        <v>1</v>
      </c>
      <c r="AA5" s="50" t="s">
        <v>1016</v>
      </c>
      <c r="AB5" s="112" t="s">
        <v>988</v>
      </c>
      <c r="AC5" s="112">
        <v>1</v>
      </c>
      <c r="AD5" s="112">
        <v>1</v>
      </c>
      <c r="AI5" s="111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111" t="s">
        <v>983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113">
        <v>3</v>
      </c>
      <c r="AU5" s="114" t="s">
        <v>987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111"/>
      <c r="BG5" s="112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111">
        <v>1102002</v>
      </c>
      <c r="B6" s="111" t="s">
        <v>956</v>
      </c>
      <c r="C6" s="111">
        <v>3</v>
      </c>
      <c r="E6" s="111">
        <f>A6-1100000</f>
        <v>2002</v>
      </c>
      <c r="F6" s="111" t="str">
        <f>B6&amp;"传记"</f>
        <v>许褚传记</v>
      </c>
      <c r="G6" s="111">
        <v>5</v>
      </c>
      <c r="H6" s="111">
        <f>SUM(G$6:G6)</f>
        <v>5</v>
      </c>
      <c r="I6" s="112">
        <v>6</v>
      </c>
      <c r="J6" s="112">
        <f>SUM(I$5:I6)</f>
        <v>6</v>
      </c>
      <c r="M6" s="112">
        <v>1</v>
      </c>
      <c r="N6" s="112">
        <v>30</v>
      </c>
      <c r="O6" s="112"/>
      <c r="P6" s="112">
        <v>1</v>
      </c>
      <c r="Q6" s="112" t="s">
        <v>988</v>
      </c>
      <c r="R6" s="112">
        <v>1</v>
      </c>
      <c r="S6" s="112">
        <v>1</v>
      </c>
      <c r="T6" s="112"/>
      <c r="U6" s="112"/>
      <c r="V6" s="112"/>
      <c r="X6" s="112">
        <v>2</v>
      </c>
      <c r="Y6" s="112">
        <v>2</v>
      </c>
      <c r="Z6" s="112">
        <v>1</v>
      </c>
      <c r="AA6" s="50" t="s">
        <v>1017</v>
      </c>
      <c r="AB6" s="112" t="s">
        <v>988</v>
      </c>
      <c r="AC6" s="112">
        <v>1</v>
      </c>
      <c r="AD6" s="112">
        <v>1</v>
      </c>
      <c r="AI6" s="111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111" t="s">
        <v>983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113">
        <v>3</v>
      </c>
      <c r="AU6" s="114" t="s">
        <v>987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111"/>
      <c r="BG6" s="112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111">
        <v>1102003</v>
      </c>
      <c r="B7" s="111" t="s">
        <v>953</v>
      </c>
      <c r="C7" s="111">
        <v>4</v>
      </c>
      <c r="E7" s="111">
        <f t="shared" ref="E7:E22" si="25">A7-1100000</f>
        <v>2003</v>
      </c>
      <c r="F7" s="111" t="str">
        <f t="shared" ref="F7:F22" si="26">B7&amp;"传记"</f>
        <v>典韦传记</v>
      </c>
      <c r="G7" s="111">
        <v>8</v>
      </c>
      <c r="H7" s="111">
        <f>SUM(G$6:G7)</f>
        <v>13</v>
      </c>
      <c r="I7" s="112">
        <v>11</v>
      </c>
      <c r="J7" s="112">
        <f>SUM(I$5:I7)</f>
        <v>17</v>
      </c>
      <c r="M7" s="112">
        <v>2</v>
      </c>
      <c r="N7" s="112">
        <v>40</v>
      </c>
      <c r="O7" s="112"/>
      <c r="P7" s="112">
        <v>1</v>
      </c>
      <c r="Q7" s="112" t="s">
        <v>988</v>
      </c>
      <c r="R7" s="112">
        <v>1</v>
      </c>
      <c r="S7" s="112">
        <v>1</v>
      </c>
      <c r="T7" s="112"/>
      <c r="U7" s="112"/>
      <c r="V7" s="112"/>
      <c r="X7" s="112">
        <v>3</v>
      </c>
      <c r="Y7" s="112">
        <v>3</v>
      </c>
      <c r="Z7" s="112">
        <v>1</v>
      </c>
      <c r="AA7" s="50" t="s">
        <v>1018</v>
      </c>
      <c r="AB7" s="112" t="s">
        <v>992</v>
      </c>
      <c r="AC7" s="112">
        <v>1</v>
      </c>
      <c r="AD7" s="112">
        <v>2</v>
      </c>
      <c r="AI7" s="111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111" t="s">
        <v>983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113">
        <v>3</v>
      </c>
      <c r="AU7" s="114" t="s">
        <v>987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111"/>
      <c r="BG7" s="112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111">
        <v>1102005</v>
      </c>
      <c r="B8" s="111" t="s">
        <v>957</v>
      </c>
      <c r="C8" s="111">
        <v>3</v>
      </c>
      <c r="E8" s="111">
        <f t="shared" si="25"/>
        <v>2005</v>
      </c>
      <c r="F8" s="111" t="str">
        <f t="shared" si="26"/>
        <v>李轩辕传记</v>
      </c>
      <c r="G8" s="111">
        <v>5</v>
      </c>
      <c r="H8" s="111">
        <f>SUM(G$6:G8)</f>
        <v>18</v>
      </c>
      <c r="I8" s="112">
        <v>6</v>
      </c>
      <c r="J8" s="112">
        <f>SUM(I$5:I8)</f>
        <v>23</v>
      </c>
      <c r="M8" s="112">
        <v>3</v>
      </c>
      <c r="N8" s="112">
        <v>55</v>
      </c>
      <c r="O8" s="112"/>
      <c r="P8" s="112">
        <v>1</v>
      </c>
      <c r="Q8" s="112" t="s">
        <v>992</v>
      </c>
      <c r="R8" s="112">
        <v>1</v>
      </c>
      <c r="S8" s="112">
        <v>2</v>
      </c>
      <c r="T8" s="112"/>
      <c r="U8" s="112"/>
      <c r="V8" s="112"/>
      <c r="X8" s="112">
        <v>4</v>
      </c>
      <c r="Y8" s="112">
        <v>4</v>
      </c>
      <c r="Z8" s="112">
        <v>1</v>
      </c>
      <c r="AA8" s="50" t="s">
        <v>1019</v>
      </c>
      <c r="AB8" s="112" t="s">
        <v>991</v>
      </c>
      <c r="AC8" s="112">
        <v>1</v>
      </c>
      <c r="AD8" s="112">
        <v>1</v>
      </c>
      <c r="AI8" s="111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111" t="s">
        <v>983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113">
        <v>3</v>
      </c>
      <c r="AU8" s="114" t="s">
        <v>987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111"/>
      <c r="BG8" s="112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111">
        <v>1102007</v>
      </c>
      <c r="B9" s="111" t="s">
        <v>958</v>
      </c>
      <c r="C9" s="111">
        <v>4</v>
      </c>
      <c r="E9" s="111">
        <f t="shared" si="25"/>
        <v>2007</v>
      </c>
      <c r="F9" s="111" t="str">
        <f t="shared" si="26"/>
        <v>天使缇娜传记</v>
      </c>
      <c r="G9" s="111">
        <v>8</v>
      </c>
      <c r="H9" s="111">
        <f>SUM(G$6:G9)</f>
        <v>26</v>
      </c>
      <c r="I9" s="112">
        <v>11</v>
      </c>
      <c r="J9" s="112">
        <f>SUM(I$5:I9)</f>
        <v>34</v>
      </c>
      <c r="M9" s="112">
        <v>4</v>
      </c>
      <c r="N9" s="112">
        <v>70</v>
      </c>
      <c r="O9" s="112"/>
      <c r="P9" s="112">
        <v>1</v>
      </c>
      <c r="Q9" s="112" t="s">
        <v>991</v>
      </c>
      <c r="R9" s="112">
        <v>1</v>
      </c>
      <c r="S9" s="112">
        <v>1</v>
      </c>
      <c r="T9" s="112"/>
      <c r="U9" s="112"/>
      <c r="V9" s="112"/>
      <c r="X9" s="112">
        <v>5</v>
      </c>
      <c r="Y9" s="112">
        <v>5</v>
      </c>
      <c r="Z9" s="112">
        <v>1</v>
      </c>
      <c r="AA9" s="50" t="s">
        <v>1020</v>
      </c>
      <c r="AB9" s="112" t="s">
        <v>988</v>
      </c>
      <c r="AC9" s="112">
        <v>1</v>
      </c>
      <c r="AD9" s="112">
        <v>2</v>
      </c>
      <c r="AI9" s="111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111" t="s">
        <v>983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113">
        <v>3</v>
      </c>
      <c r="AU9" s="114" t="s">
        <v>987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111"/>
      <c r="BG9" s="112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111">
        <v>1102008</v>
      </c>
      <c r="B10" s="111" t="s">
        <v>954</v>
      </c>
      <c r="C10" s="111">
        <v>4</v>
      </c>
      <c r="E10" s="111">
        <f t="shared" si="25"/>
        <v>2008</v>
      </c>
      <c r="F10" s="111" t="str">
        <f t="shared" si="26"/>
        <v>夏侯渊传记</v>
      </c>
      <c r="G10" s="111">
        <v>8</v>
      </c>
      <c r="H10" s="111">
        <f>SUM(G$6:G10)</f>
        <v>34</v>
      </c>
      <c r="I10" s="112">
        <v>11</v>
      </c>
      <c r="J10" s="112">
        <f>SUM(I$5:I10)</f>
        <v>45</v>
      </c>
      <c r="M10" s="112">
        <v>5</v>
      </c>
      <c r="N10" s="112">
        <v>80</v>
      </c>
      <c r="O10" s="112"/>
      <c r="P10" s="112">
        <v>2</v>
      </c>
      <c r="Q10" s="112" t="s">
        <v>988</v>
      </c>
      <c r="R10" s="112">
        <v>1</v>
      </c>
      <c r="S10" s="112">
        <v>2</v>
      </c>
      <c r="T10" s="112" t="s">
        <v>991</v>
      </c>
      <c r="U10" s="112">
        <v>1</v>
      </c>
      <c r="V10" s="112">
        <v>1</v>
      </c>
      <c r="X10" s="112">
        <v>6</v>
      </c>
      <c r="Y10" s="112">
        <v>5</v>
      </c>
      <c r="Z10" s="112">
        <v>2</v>
      </c>
      <c r="AA10" s="50" t="s">
        <v>1021</v>
      </c>
      <c r="AB10" s="112" t="s">
        <v>991</v>
      </c>
      <c r="AC10" s="112">
        <v>1</v>
      </c>
      <c r="AD10" s="112">
        <v>1</v>
      </c>
      <c r="AI10" s="111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111" t="s">
        <v>983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113">
        <v>3</v>
      </c>
      <c r="AU10" s="114" t="s">
        <v>987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111"/>
      <c r="BG10" s="112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111">
        <v>1102009</v>
      </c>
      <c r="B11" s="111" t="s">
        <v>959</v>
      </c>
      <c r="C11" s="111">
        <v>3</v>
      </c>
      <c r="E11" s="111">
        <f t="shared" si="25"/>
        <v>2009</v>
      </c>
      <c r="F11" s="111" t="str">
        <f t="shared" si="26"/>
        <v>徐晃传记</v>
      </c>
      <c r="G11" s="111">
        <v>5</v>
      </c>
      <c r="H11" s="111">
        <f>SUM(G$6:G11)</f>
        <v>39</v>
      </c>
      <c r="I11" s="112">
        <v>6</v>
      </c>
      <c r="J11" s="112">
        <f>SUM(I$5:I11)</f>
        <v>51</v>
      </c>
      <c r="M11" s="112">
        <v>6</v>
      </c>
      <c r="N11" s="112">
        <v>90</v>
      </c>
      <c r="O11" s="112">
        <v>2</v>
      </c>
      <c r="P11" s="112">
        <v>2</v>
      </c>
      <c r="Q11" s="112" t="s">
        <v>988</v>
      </c>
      <c r="R11" s="112">
        <v>1</v>
      </c>
      <c r="S11" s="112">
        <v>2</v>
      </c>
      <c r="T11" s="112" t="s">
        <v>991</v>
      </c>
      <c r="U11" s="112">
        <v>1</v>
      </c>
      <c r="V11" s="112">
        <v>1</v>
      </c>
      <c r="X11" s="112">
        <v>7</v>
      </c>
      <c r="Y11" s="112">
        <v>6</v>
      </c>
      <c r="Z11" s="112">
        <v>1</v>
      </c>
      <c r="AA11" s="50" t="s">
        <v>1022</v>
      </c>
      <c r="AB11" s="112" t="s">
        <v>988</v>
      </c>
      <c r="AC11" s="112">
        <v>1</v>
      </c>
      <c r="AD11" s="112">
        <v>2</v>
      </c>
      <c r="AI11" s="111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111" t="s">
        <v>983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113">
        <v>3</v>
      </c>
      <c r="AU11" s="114" t="s">
        <v>987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111"/>
      <c r="BG11" s="112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111">
        <v>1102010</v>
      </c>
      <c r="B12" s="111" t="s">
        <v>960</v>
      </c>
      <c r="C12" s="111">
        <v>4</v>
      </c>
      <c r="E12" s="111">
        <f t="shared" si="25"/>
        <v>2010</v>
      </c>
      <c r="F12" s="111" t="str">
        <f t="shared" si="26"/>
        <v>张郃传记</v>
      </c>
      <c r="G12" s="111">
        <v>8</v>
      </c>
      <c r="H12" s="111">
        <f>SUM(G$6:G12)</f>
        <v>47</v>
      </c>
      <c r="I12" s="112">
        <v>11</v>
      </c>
      <c r="J12" s="112">
        <f>SUM(I$5:I12)</f>
        <v>62</v>
      </c>
      <c r="M12" s="112">
        <v>7</v>
      </c>
      <c r="N12" s="112">
        <v>100</v>
      </c>
      <c r="O12" s="112">
        <v>2</v>
      </c>
      <c r="P12" s="112">
        <v>2</v>
      </c>
      <c r="Q12" s="112" t="s">
        <v>988</v>
      </c>
      <c r="R12" s="112">
        <v>1</v>
      </c>
      <c r="S12" s="112">
        <v>2</v>
      </c>
      <c r="T12" s="112" t="s">
        <v>991</v>
      </c>
      <c r="U12" s="112">
        <v>1</v>
      </c>
      <c r="V12" s="112">
        <v>1</v>
      </c>
      <c r="X12" s="112">
        <v>8</v>
      </c>
      <c r="Y12" s="112">
        <v>6</v>
      </c>
      <c r="Z12" s="112">
        <v>2</v>
      </c>
      <c r="AA12" s="50" t="s">
        <v>1023</v>
      </c>
      <c r="AB12" s="112" t="s">
        <v>991</v>
      </c>
      <c r="AC12" s="112">
        <v>1</v>
      </c>
      <c r="AD12" s="112">
        <v>1</v>
      </c>
      <c r="AI12" s="111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111" t="s">
        <v>983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113">
        <v>3</v>
      </c>
      <c r="AU12" s="114" t="s">
        <v>987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111"/>
      <c r="BG12" s="112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111">
        <v>1102011</v>
      </c>
      <c r="B13" s="111" t="s">
        <v>961</v>
      </c>
      <c r="C13" s="111">
        <v>4</v>
      </c>
      <c r="E13" s="111">
        <f t="shared" si="25"/>
        <v>2011</v>
      </c>
      <c r="F13" s="111" t="str">
        <f t="shared" si="26"/>
        <v>张飞传记</v>
      </c>
      <c r="G13" s="111">
        <v>8</v>
      </c>
      <c r="H13" s="111">
        <f>SUM(G$6:G13)</f>
        <v>55</v>
      </c>
      <c r="I13" s="112">
        <v>11</v>
      </c>
      <c r="J13" s="112">
        <f>SUM(I$5:I13)</f>
        <v>73</v>
      </c>
      <c r="M13" s="112">
        <v>8</v>
      </c>
      <c r="N13" s="112">
        <v>120</v>
      </c>
      <c r="O13" s="112">
        <v>2</v>
      </c>
      <c r="P13" s="112">
        <v>1</v>
      </c>
      <c r="Q13" s="112" t="s">
        <v>988</v>
      </c>
      <c r="R13" s="112">
        <v>2</v>
      </c>
      <c r="S13" s="112">
        <v>2</v>
      </c>
      <c r="T13" s="112"/>
      <c r="U13" s="112"/>
      <c r="V13" s="112"/>
      <c r="X13" s="112">
        <v>9</v>
      </c>
      <c r="Y13" s="112">
        <v>7</v>
      </c>
      <c r="Z13" s="112">
        <v>1</v>
      </c>
      <c r="AA13" s="50" t="s">
        <v>1024</v>
      </c>
      <c r="AB13" s="112" t="s">
        <v>988</v>
      </c>
      <c r="AC13" s="112">
        <v>1</v>
      </c>
      <c r="AD13" s="112">
        <v>2</v>
      </c>
      <c r="AI13" s="111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111" t="s">
        <v>983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113">
        <v>3</v>
      </c>
      <c r="AU13" s="114" t="s">
        <v>987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111"/>
      <c r="BG13" s="112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111">
        <v>1102014</v>
      </c>
      <c r="B14" s="111" t="s">
        <v>962</v>
      </c>
      <c r="C14" s="111">
        <v>3</v>
      </c>
      <c r="E14" s="111">
        <f t="shared" si="25"/>
        <v>2014</v>
      </c>
      <c r="F14" s="111" t="str">
        <f t="shared" si="26"/>
        <v>石灵明传记</v>
      </c>
      <c r="G14" s="111">
        <v>5</v>
      </c>
      <c r="H14" s="111">
        <f>SUM(G$6:G14)</f>
        <v>60</v>
      </c>
      <c r="I14" s="112">
        <v>6</v>
      </c>
      <c r="J14" s="112">
        <f>SUM(I$5:I14)</f>
        <v>79</v>
      </c>
      <c r="X14" s="112">
        <v>10</v>
      </c>
      <c r="Y14" s="112">
        <v>7</v>
      </c>
      <c r="Z14" s="112">
        <v>2</v>
      </c>
      <c r="AA14" s="50" t="s">
        <v>1025</v>
      </c>
      <c r="AB14" s="112" t="s">
        <v>991</v>
      </c>
      <c r="AC14" s="112">
        <v>1</v>
      </c>
      <c r="AD14" s="112">
        <v>1</v>
      </c>
      <c r="AI14" s="111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111" t="s">
        <v>983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113">
        <v>3</v>
      </c>
      <c r="AU14" s="114" t="s">
        <v>987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111"/>
      <c r="BG14" s="112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111">
        <v>1102016</v>
      </c>
      <c r="B15" s="111" t="s">
        <v>214</v>
      </c>
      <c r="C15" s="111">
        <v>4</v>
      </c>
      <c r="E15" s="111">
        <f t="shared" si="25"/>
        <v>2016</v>
      </c>
      <c r="F15" s="111" t="str">
        <f t="shared" si="26"/>
        <v>西方龙传记</v>
      </c>
      <c r="G15" s="111">
        <v>8</v>
      </c>
      <c r="H15" s="111">
        <f>SUM(G$6:G15)</f>
        <v>68</v>
      </c>
      <c r="I15" s="112">
        <v>11</v>
      </c>
      <c r="J15" s="112">
        <f>SUM(I$5:I15)</f>
        <v>90</v>
      </c>
      <c r="X15" s="112">
        <v>11</v>
      </c>
      <c r="Y15" s="112">
        <v>8</v>
      </c>
      <c r="Z15" s="112">
        <v>1</v>
      </c>
      <c r="AA15" s="50" t="s">
        <v>1026</v>
      </c>
      <c r="AB15" s="112" t="s">
        <v>988</v>
      </c>
      <c r="AC15" s="112">
        <v>2</v>
      </c>
      <c r="AD15" s="112">
        <v>2</v>
      </c>
      <c r="AI15" s="111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111" t="s">
        <v>983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113">
        <v>3</v>
      </c>
      <c r="AU15" s="114" t="s">
        <v>987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111"/>
      <c r="BG15" s="112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111">
        <v>1102017</v>
      </c>
      <c r="B16" s="111" t="s">
        <v>215</v>
      </c>
      <c r="C16" s="111">
        <v>3</v>
      </c>
      <c r="E16" s="111">
        <f t="shared" si="25"/>
        <v>2017</v>
      </c>
      <c r="F16" s="111" t="str">
        <f t="shared" si="26"/>
        <v>飞廉传记</v>
      </c>
      <c r="G16" s="111">
        <v>5</v>
      </c>
      <c r="H16" s="111">
        <f>SUM(G$6:G16)</f>
        <v>73</v>
      </c>
      <c r="I16" s="112">
        <v>6</v>
      </c>
      <c r="J16" s="112">
        <f>SUM(I$5:I16)</f>
        <v>96</v>
      </c>
      <c r="Y16" s="15"/>
      <c r="Z16" s="15"/>
      <c r="AA16" s="15"/>
      <c r="AB16" s="15"/>
      <c r="AC16" s="15"/>
      <c r="AD16" s="15"/>
      <c r="AI16" s="111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111" t="s">
        <v>983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113">
        <v>3</v>
      </c>
      <c r="AU16" s="114" t="s">
        <v>987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111"/>
      <c r="BG16" s="112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111">
        <v>1102020</v>
      </c>
      <c r="B17" s="111" t="s">
        <v>218</v>
      </c>
      <c r="C17" s="111">
        <v>3</v>
      </c>
      <c r="E17" s="111">
        <f t="shared" si="25"/>
        <v>2020</v>
      </c>
      <c r="F17" s="111" t="str">
        <f t="shared" si="26"/>
        <v>高顺传记</v>
      </c>
      <c r="G17" s="111">
        <v>5</v>
      </c>
      <c r="H17" s="111">
        <f>SUM(G$6:G17)</f>
        <v>78</v>
      </c>
      <c r="I17" s="112">
        <v>6</v>
      </c>
      <c r="J17" s="112">
        <f>SUM(I$5:I17)</f>
        <v>102</v>
      </c>
      <c r="AI17" s="111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111" t="s">
        <v>983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113">
        <v>3</v>
      </c>
      <c r="AU17" s="114" t="s">
        <v>987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111"/>
      <c r="BG17" s="112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111">
        <v>1102021</v>
      </c>
      <c r="B18" s="111" t="s">
        <v>219</v>
      </c>
      <c r="C18" s="111">
        <v>3</v>
      </c>
      <c r="E18" s="111">
        <f t="shared" si="25"/>
        <v>2021</v>
      </c>
      <c r="F18" s="111" t="str">
        <f t="shared" si="26"/>
        <v>烈风螳螂传记</v>
      </c>
      <c r="G18" s="111">
        <v>5</v>
      </c>
      <c r="H18" s="111">
        <f>SUM(G$6:G18)</f>
        <v>83</v>
      </c>
      <c r="I18" s="112">
        <v>6</v>
      </c>
      <c r="J18" s="112">
        <f>SUM(I$5:I18)</f>
        <v>108</v>
      </c>
      <c r="AI18" s="111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111" t="s">
        <v>983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113">
        <v>3</v>
      </c>
      <c r="AU18" s="114" t="s">
        <v>987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111"/>
      <c r="BG18" s="112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111">
        <v>1102024</v>
      </c>
      <c r="B19" s="111" t="s">
        <v>963</v>
      </c>
      <c r="C19" s="111">
        <v>3</v>
      </c>
      <c r="E19" s="111">
        <f t="shared" si="25"/>
        <v>2024</v>
      </c>
      <c r="F19" s="111" t="str">
        <f t="shared" si="26"/>
        <v>朱仙传记</v>
      </c>
      <c r="G19" s="111">
        <v>5</v>
      </c>
      <c r="H19" s="111">
        <f>SUM(G$6:G19)</f>
        <v>88</v>
      </c>
      <c r="I19" s="112">
        <v>6</v>
      </c>
      <c r="J19" s="112">
        <f>SUM(I$5:I19)</f>
        <v>114</v>
      </c>
      <c r="AI19" s="111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111" t="s">
        <v>983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113">
        <v>3</v>
      </c>
      <c r="AU19" s="114" t="s">
        <v>987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111"/>
      <c r="BG19" s="112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111">
        <v>1102026</v>
      </c>
      <c r="B20" s="111" t="s">
        <v>955</v>
      </c>
      <c r="C20" s="111">
        <v>3</v>
      </c>
      <c r="E20" s="111">
        <f t="shared" si="25"/>
        <v>2026</v>
      </c>
      <c r="F20" s="111" t="str">
        <f t="shared" si="26"/>
        <v>雷震子传记</v>
      </c>
      <c r="G20" s="111">
        <v>5</v>
      </c>
      <c r="H20" s="111">
        <f>SUM(G$6:G20)</f>
        <v>93</v>
      </c>
      <c r="I20" s="112">
        <v>6</v>
      </c>
      <c r="J20" s="112">
        <f>SUM(I$5:I20)</f>
        <v>120</v>
      </c>
      <c r="AI20" s="111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111" t="s">
        <v>983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113">
        <v>3</v>
      </c>
      <c r="AU20" s="114" t="s">
        <v>987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111"/>
      <c r="BG20" s="112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111">
        <v>1102030</v>
      </c>
      <c r="B21" s="111" t="s">
        <v>964</v>
      </c>
      <c r="C21" s="111">
        <v>3</v>
      </c>
      <c r="E21" s="111">
        <f t="shared" si="25"/>
        <v>2030</v>
      </c>
      <c r="F21" s="111" t="str">
        <f t="shared" si="26"/>
        <v>燕青传记</v>
      </c>
      <c r="G21" s="111">
        <v>5</v>
      </c>
      <c r="H21" s="111">
        <f>SUM(G$6:G21)</f>
        <v>98</v>
      </c>
      <c r="I21" s="112">
        <v>6</v>
      </c>
      <c r="J21" s="112">
        <f>SUM(I$5:I21)</f>
        <v>126</v>
      </c>
      <c r="AI21" s="111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111" t="s">
        <v>983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113">
        <v>3</v>
      </c>
      <c r="AU21" s="114" t="s">
        <v>987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111"/>
      <c r="BG21" s="112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111">
        <v>1102031</v>
      </c>
      <c r="B22" s="111" t="s">
        <v>965</v>
      </c>
      <c r="C22" s="111">
        <v>4</v>
      </c>
      <c r="E22" s="111">
        <f t="shared" si="25"/>
        <v>2031</v>
      </c>
      <c r="F22" s="111" t="str">
        <f t="shared" si="26"/>
        <v>秦琼传记</v>
      </c>
      <c r="G22" s="111">
        <v>8</v>
      </c>
      <c r="H22" s="111">
        <f>SUM(G$6:G22)</f>
        <v>106</v>
      </c>
      <c r="I22" s="112">
        <v>11</v>
      </c>
      <c r="J22" s="112">
        <f>SUM(I$5:I22)</f>
        <v>137</v>
      </c>
      <c r="AI22" s="111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111" t="s">
        <v>983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113">
        <v>3</v>
      </c>
      <c r="AU22" s="114" t="s">
        <v>987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111"/>
      <c r="BG22" s="112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111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111" t="s">
        <v>983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113">
        <v>3</v>
      </c>
      <c r="AU23" s="114" t="s">
        <v>987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111"/>
      <c r="BG23" s="112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111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111" t="s">
        <v>983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113">
        <v>3</v>
      </c>
      <c r="AU24" s="114" t="s">
        <v>987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111"/>
      <c r="BG24" s="112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111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111" t="s">
        <v>983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113">
        <v>3</v>
      </c>
      <c r="AU25" s="114" t="s">
        <v>987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111"/>
      <c r="BG25" s="112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111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111" t="s">
        <v>983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113">
        <v>3</v>
      </c>
      <c r="AU26" s="114" t="s">
        <v>987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111"/>
      <c r="BG26" s="112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111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111" t="s">
        <v>983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113">
        <v>3</v>
      </c>
      <c r="AU27" s="114" t="s">
        <v>987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111"/>
      <c r="BG27" s="112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111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111" t="s">
        <v>983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113">
        <v>3</v>
      </c>
      <c r="AU28" s="114" t="s">
        <v>987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111"/>
      <c r="BG28" s="112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111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111" t="s">
        <v>983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113">
        <v>3</v>
      </c>
      <c r="AU29" s="114" t="s">
        <v>987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111"/>
      <c r="BG29" s="112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111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111" t="s">
        <v>983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113">
        <v>3</v>
      </c>
      <c r="AU30" s="114" t="s">
        <v>987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111"/>
      <c r="BG30" s="112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111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111" t="s">
        <v>983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113">
        <v>3</v>
      </c>
      <c r="AU31" s="114" t="s">
        <v>987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111"/>
      <c r="BG31" s="112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111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111" t="s">
        <v>983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113">
        <v>3</v>
      </c>
      <c r="AU32" s="114" t="s">
        <v>987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111"/>
      <c r="BG32" s="112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111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111" t="s">
        <v>983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113">
        <v>3</v>
      </c>
      <c r="AU33" s="114" t="s">
        <v>987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111"/>
      <c r="BG33" s="112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111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111" t="s">
        <v>983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113">
        <v>3</v>
      </c>
      <c r="AU34" s="114" t="s">
        <v>987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111"/>
      <c r="BG34" s="112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111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111" t="s">
        <v>983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113">
        <v>3</v>
      </c>
      <c r="AU35" s="114" t="s">
        <v>987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111"/>
      <c r="BG35" s="112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111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111" t="s">
        <v>983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113">
        <v>3</v>
      </c>
      <c r="AU36" s="114" t="s">
        <v>987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111"/>
      <c r="BG36" s="112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111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111" t="s">
        <v>983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113">
        <v>3</v>
      </c>
      <c r="AU37" s="114" t="s">
        <v>987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111"/>
      <c r="BG37" s="112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111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111" t="s">
        <v>983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113">
        <v>3</v>
      </c>
      <c r="AU38" s="114" t="s">
        <v>987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111"/>
      <c r="BG38" s="112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111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111" t="s">
        <v>983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113">
        <v>3</v>
      </c>
      <c r="AU39" s="114" t="s">
        <v>987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111"/>
      <c r="BG39" s="112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111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111" t="s">
        <v>983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113">
        <v>3</v>
      </c>
      <c r="AU40" s="114" t="s">
        <v>987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111"/>
      <c r="BG40" s="112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111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111" t="s">
        <v>983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113">
        <v>3</v>
      </c>
      <c r="AU41" s="114" t="s">
        <v>987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111"/>
      <c r="BG41" s="112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111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111" t="s">
        <v>983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113">
        <v>3</v>
      </c>
      <c r="AU42" s="114" t="s">
        <v>987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111"/>
      <c r="BG42" s="112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111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111" t="s">
        <v>983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113">
        <v>3</v>
      </c>
      <c r="AU43" s="114" t="s">
        <v>987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111"/>
      <c r="BG43" s="112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111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111" t="s">
        <v>983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113">
        <v>3</v>
      </c>
      <c r="AU44" s="114" t="s">
        <v>987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111"/>
      <c r="BG44" s="112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111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111" t="s">
        <v>983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113">
        <v>3</v>
      </c>
      <c r="AU45" s="114" t="s">
        <v>987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111"/>
      <c r="BG45" s="112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111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111" t="s">
        <v>983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113">
        <v>3</v>
      </c>
      <c r="AU46" s="114" t="s">
        <v>987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111"/>
      <c r="BG46" s="112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111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111" t="s">
        <v>983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113">
        <v>3</v>
      </c>
      <c r="AU47" s="114" t="s">
        <v>987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111"/>
      <c r="BG47" s="112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111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111" t="s">
        <v>983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113">
        <v>3</v>
      </c>
      <c r="AU48" s="114" t="s">
        <v>987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111"/>
      <c r="BG48" s="112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111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111" t="s">
        <v>983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113">
        <v>3</v>
      </c>
      <c r="AU49" s="114" t="s">
        <v>987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111"/>
      <c r="BG49" s="112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111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111" t="s">
        <v>983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113">
        <v>3</v>
      </c>
      <c r="AU50" s="114" t="s">
        <v>987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111"/>
      <c r="BG50" s="112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111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111" t="s">
        <v>983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113">
        <v>3</v>
      </c>
      <c r="AU51" s="114" t="s">
        <v>987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111"/>
      <c r="BG51" s="112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111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111" t="s">
        <v>983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113">
        <v>3</v>
      </c>
      <c r="AU52" s="114" t="s">
        <v>987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111"/>
      <c r="BG52" s="112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111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111" t="s">
        <v>983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113">
        <v>3</v>
      </c>
      <c r="AU53" s="114" t="s">
        <v>987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111"/>
      <c r="BG53" s="112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111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111" t="s">
        <v>983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113">
        <v>3</v>
      </c>
      <c r="AU54" s="114" t="s">
        <v>987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111"/>
      <c r="BG54" s="112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111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111" t="s">
        <v>983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113">
        <v>3</v>
      </c>
      <c r="AU55" s="114" t="s">
        <v>987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111"/>
      <c r="BG55" s="112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111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111" t="s">
        <v>983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113">
        <v>3</v>
      </c>
      <c r="AU56" s="114" t="s">
        <v>987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111"/>
      <c r="BG56" s="112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111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111" t="s">
        <v>983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113">
        <v>3</v>
      </c>
      <c r="AU57" s="114" t="s">
        <v>987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111"/>
      <c r="BG57" s="112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111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111" t="s">
        <v>983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113">
        <v>3</v>
      </c>
      <c r="AU58" s="114" t="s">
        <v>987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111"/>
      <c r="BG58" s="112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111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111" t="s">
        <v>983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113">
        <v>3</v>
      </c>
      <c r="AU59" s="114" t="s">
        <v>987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111"/>
      <c r="BG59" s="112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111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111" t="s">
        <v>983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113">
        <v>3</v>
      </c>
      <c r="AU60" s="114" t="s">
        <v>987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111"/>
      <c r="BG60" s="112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111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111" t="s">
        <v>983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113">
        <v>3</v>
      </c>
      <c r="AU61" s="114" t="s">
        <v>987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111"/>
      <c r="BG61" s="112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111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111" t="s">
        <v>983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113">
        <v>3</v>
      </c>
      <c r="AU62" s="114" t="s">
        <v>987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111"/>
      <c r="BG62" s="112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111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111" t="s">
        <v>983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113">
        <v>3</v>
      </c>
      <c r="AU63" s="114" t="s">
        <v>987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111"/>
      <c r="BG63" s="112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111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111" t="s">
        <v>983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113">
        <v>3</v>
      </c>
      <c r="AU64" s="114" t="s">
        <v>987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111"/>
      <c r="BG64" s="112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111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111" t="s">
        <v>983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113">
        <v>3</v>
      </c>
      <c r="AU65" s="114" t="s">
        <v>987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111"/>
      <c r="BG65" s="112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111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111" t="s">
        <v>983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113">
        <v>3</v>
      </c>
      <c r="AU66" s="114" t="s">
        <v>987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111"/>
      <c r="BG66" s="112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111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111" t="s">
        <v>983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113">
        <v>3</v>
      </c>
      <c r="AU67" s="114" t="s">
        <v>987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111"/>
      <c r="BG67" s="112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111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111" t="s">
        <v>983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113">
        <v>3</v>
      </c>
      <c r="AU68" s="114" t="s">
        <v>987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111"/>
      <c r="BG68" s="112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111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111" t="s">
        <v>983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113">
        <v>3</v>
      </c>
      <c r="AU69" s="114" t="s">
        <v>987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111"/>
      <c r="BG69" s="112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111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111" t="s">
        <v>983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113">
        <v>3</v>
      </c>
      <c r="AU70" s="114" t="s">
        <v>987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111"/>
      <c r="BG70" s="112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111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111" t="s">
        <v>983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113">
        <v>3</v>
      </c>
      <c r="AU71" s="114" t="s">
        <v>987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111"/>
      <c r="BG71" s="112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111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111" t="s">
        <v>983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113">
        <v>3</v>
      </c>
      <c r="AU72" s="114" t="s">
        <v>987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111"/>
      <c r="BG72" s="112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111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111" t="s">
        <v>983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113">
        <v>3</v>
      </c>
      <c r="AU73" s="114" t="s">
        <v>987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111"/>
      <c r="BG73" s="112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111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111" t="s">
        <v>983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113">
        <v>3</v>
      </c>
      <c r="AU74" s="114" t="s">
        <v>987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111"/>
      <c r="BG74" s="112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111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111" t="s">
        <v>983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113">
        <v>3</v>
      </c>
      <c r="AU75" s="114" t="s">
        <v>987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111"/>
      <c r="BG75" s="112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111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111" t="s">
        <v>983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113">
        <v>3</v>
      </c>
      <c r="AU76" s="114" t="s">
        <v>987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111"/>
      <c r="BG76" s="112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111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111" t="s">
        <v>983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113">
        <v>3</v>
      </c>
      <c r="AU77" s="114" t="s">
        <v>987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111"/>
      <c r="BG77" s="112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111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111" t="s">
        <v>983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113">
        <v>3</v>
      </c>
      <c r="AU78" s="114" t="s">
        <v>987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111"/>
      <c r="BG78" s="112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111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111" t="s">
        <v>983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113">
        <v>3</v>
      </c>
      <c r="AU79" s="114" t="s">
        <v>987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111"/>
      <c r="BG79" s="112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111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111" t="s">
        <v>983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113">
        <v>3</v>
      </c>
      <c r="AU80" s="114" t="s">
        <v>987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111"/>
      <c r="BG80" s="112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111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111" t="s">
        <v>983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113">
        <v>3</v>
      </c>
      <c r="AU81" s="114" t="s">
        <v>987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111"/>
      <c r="BG81" s="112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111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111" t="s">
        <v>983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113">
        <v>3</v>
      </c>
      <c r="AU82" s="114" t="s">
        <v>987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111"/>
      <c r="BG82" s="112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111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111" t="s">
        <v>983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113">
        <v>3</v>
      </c>
      <c r="AU83" s="114" t="s">
        <v>987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111"/>
      <c r="BG83" s="112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111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111" t="s">
        <v>983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113">
        <v>3</v>
      </c>
      <c r="AU84" s="114" t="s">
        <v>987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111"/>
      <c r="BG84" s="112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111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111" t="s">
        <v>983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113">
        <v>3</v>
      </c>
      <c r="AU85" s="114" t="s">
        <v>987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111"/>
      <c r="BG85" s="112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111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111" t="s">
        <v>983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113">
        <v>3</v>
      </c>
      <c r="AU86" s="114" t="s">
        <v>987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111"/>
      <c r="BG86" s="112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111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111" t="s">
        <v>983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113">
        <v>3</v>
      </c>
      <c r="AU87" s="114" t="s">
        <v>987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111"/>
      <c r="BG87" s="112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111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111" t="s">
        <v>983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113">
        <v>3</v>
      </c>
      <c r="AU88" s="114" t="s">
        <v>987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111"/>
      <c r="BG88" s="112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111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111" t="s">
        <v>983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113">
        <v>3</v>
      </c>
      <c r="AU89" s="114" t="s">
        <v>987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111"/>
      <c r="BG89" s="112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111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111" t="s">
        <v>983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113">
        <v>3</v>
      </c>
      <c r="AU90" s="114" t="s">
        <v>987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111"/>
      <c r="BG90" s="112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111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111" t="s">
        <v>983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113">
        <v>3</v>
      </c>
      <c r="AU91" s="114" t="s">
        <v>987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111"/>
      <c r="BG91" s="112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111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111" t="s">
        <v>983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113">
        <v>3</v>
      </c>
      <c r="AU92" s="114" t="s">
        <v>987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111"/>
      <c r="BG92" s="112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111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111" t="s">
        <v>983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113">
        <v>3</v>
      </c>
      <c r="AU93" s="114" t="s">
        <v>987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111"/>
      <c r="BG93" s="112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111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111" t="s">
        <v>983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113">
        <v>3</v>
      </c>
      <c r="AU94" s="114" t="s">
        <v>987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111"/>
      <c r="BG94" s="112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111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111" t="s">
        <v>983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113">
        <v>3</v>
      </c>
      <c r="AU95" s="114" t="s">
        <v>987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111"/>
      <c r="BG95" s="112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111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111" t="s">
        <v>983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113">
        <v>3</v>
      </c>
      <c r="AU96" s="114" t="s">
        <v>987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111"/>
      <c r="BG96" s="112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111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111" t="s">
        <v>983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113">
        <v>3</v>
      </c>
      <c r="AU97" s="114" t="s">
        <v>987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111"/>
      <c r="BG97" s="112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111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111" t="s">
        <v>983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113">
        <v>3</v>
      </c>
      <c r="AU98" s="114" t="s">
        <v>987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111"/>
      <c r="BG98" s="112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111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111" t="s">
        <v>983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113">
        <v>3</v>
      </c>
      <c r="AU99" s="114" t="s">
        <v>987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111"/>
      <c r="BG99" s="112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111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111" t="s">
        <v>983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113">
        <v>3</v>
      </c>
      <c r="AU100" s="114" t="s">
        <v>987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111"/>
      <c r="BG100" s="112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111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111" t="s">
        <v>983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113">
        <v>3</v>
      </c>
      <c r="AU101" s="114" t="s">
        <v>987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111"/>
      <c r="BG101" s="112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111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111" t="s">
        <v>983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113">
        <v>3</v>
      </c>
      <c r="AU102" s="114" t="s">
        <v>987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111"/>
      <c r="BG102" s="112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111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111" t="s">
        <v>983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113">
        <v>3</v>
      </c>
      <c r="AU103" s="114" t="s">
        <v>987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111"/>
      <c r="BG103" s="112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111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111" t="s">
        <v>983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113">
        <v>3</v>
      </c>
      <c r="AU104" s="114" t="s">
        <v>987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111"/>
      <c r="BG104" s="112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111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111" t="s">
        <v>983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113">
        <v>3</v>
      </c>
      <c r="AU105" s="114" t="s">
        <v>987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111"/>
      <c r="BG105" s="112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111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111" t="s">
        <v>983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113">
        <v>3</v>
      </c>
      <c r="AU106" s="114" t="s">
        <v>987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111"/>
      <c r="BG106" s="112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111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111" t="s">
        <v>983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113">
        <v>3</v>
      </c>
      <c r="AU107" s="114" t="s">
        <v>987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111"/>
      <c r="BG107" s="112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111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111" t="s">
        <v>983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113">
        <v>3</v>
      </c>
      <c r="AU108" s="114" t="s">
        <v>987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111"/>
      <c r="BG108" s="112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111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111" t="s">
        <v>983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113">
        <v>3</v>
      </c>
      <c r="AU109" s="114" t="s">
        <v>987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111"/>
      <c r="BG109" s="112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111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111" t="s">
        <v>983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113">
        <v>3</v>
      </c>
      <c r="AU110" s="114" t="s">
        <v>987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111"/>
      <c r="BG110" s="112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112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112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112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112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112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112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112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112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112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112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112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112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112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112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112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112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112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112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112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112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112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112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112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112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112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112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112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112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112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112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112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100">
        <v>1</v>
      </c>
      <c r="BG2" s="100">
        <v>2</v>
      </c>
      <c r="BH2" s="100">
        <v>3</v>
      </c>
      <c r="BI2" s="100">
        <v>4</v>
      </c>
      <c r="BJ2" s="100">
        <v>5</v>
      </c>
      <c r="BK2" s="100">
        <v>6</v>
      </c>
      <c r="BL2" s="100">
        <v>7</v>
      </c>
      <c r="BM2" s="100">
        <v>8</v>
      </c>
      <c r="BN2" s="100">
        <v>9</v>
      </c>
      <c r="BO2" s="100">
        <v>10</v>
      </c>
      <c r="BP2" s="100">
        <v>11</v>
      </c>
      <c r="BQ2" s="100">
        <v>12</v>
      </c>
      <c r="BR2" s="100">
        <v>13</v>
      </c>
      <c r="BS2" s="100">
        <v>14</v>
      </c>
      <c r="BT2" s="100">
        <v>15</v>
      </c>
      <c r="BU2" s="100">
        <v>16</v>
      </c>
      <c r="BV2" s="100">
        <v>17</v>
      </c>
      <c r="BW2" s="100">
        <v>18</v>
      </c>
      <c r="BX2" s="100">
        <v>19</v>
      </c>
      <c r="BY2" s="100">
        <v>20</v>
      </c>
      <c r="BZ2" s="100">
        <v>21</v>
      </c>
      <c r="CA2" s="100">
        <v>22</v>
      </c>
      <c r="CB2" s="100">
        <v>23</v>
      </c>
      <c r="CC2" s="100">
        <v>24</v>
      </c>
      <c r="CD2" s="100">
        <v>25</v>
      </c>
      <c r="CE2" s="100">
        <v>26</v>
      </c>
      <c r="CF2" s="100">
        <v>27</v>
      </c>
      <c r="CG2" s="100">
        <v>28</v>
      </c>
      <c r="CH2" s="100">
        <v>29</v>
      </c>
      <c r="CI2" s="100">
        <v>30</v>
      </c>
      <c r="CJ2" s="100">
        <v>31</v>
      </c>
      <c r="CK2" s="100">
        <v>32</v>
      </c>
      <c r="CL2" s="100">
        <v>33</v>
      </c>
      <c r="CM2" s="100">
        <v>34</v>
      </c>
      <c r="CN2" s="100">
        <v>35</v>
      </c>
      <c r="CO2" s="100">
        <v>36</v>
      </c>
      <c r="CP2" s="100">
        <v>37</v>
      </c>
      <c r="CQ2" s="100">
        <v>38</v>
      </c>
      <c r="CR2" s="100">
        <v>39</v>
      </c>
      <c r="CS2" s="100">
        <v>40</v>
      </c>
      <c r="CT2" s="100">
        <v>41</v>
      </c>
      <c r="CU2" s="100">
        <v>42</v>
      </c>
    </row>
    <row r="3" spans="1:186" ht="20.25" x14ac:dyDescent="0.2">
      <c r="A3" s="29" t="s">
        <v>729</v>
      </c>
      <c r="B3" s="100">
        <v>5</v>
      </c>
      <c r="AB3" s="143" t="s">
        <v>814</v>
      </c>
      <c r="AC3" s="143"/>
      <c r="AD3" s="143"/>
      <c r="AF3" s="143" t="s">
        <v>714</v>
      </c>
      <c r="AG3" s="143"/>
      <c r="AH3" s="143"/>
      <c r="AI3" s="143"/>
      <c r="AJ3" s="143"/>
      <c r="AK3" s="143"/>
      <c r="AL3" s="143"/>
      <c r="AO3" s="143" t="s">
        <v>816</v>
      </c>
      <c r="AP3" s="143"/>
      <c r="AQ3" s="143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3"/>
      <c r="CI3" s="143"/>
      <c r="CJ3" s="143"/>
      <c r="CK3" s="143"/>
      <c r="CL3" s="143"/>
      <c r="CM3" s="143"/>
      <c r="CN3" s="143"/>
      <c r="CO3" s="143"/>
      <c r="CP3" s="143"/>
      <c r="CQ3" s="143"/>
      <c r="CR3" s="143"/>
      <c r="CS3" s="143"/>
      <c r="CT3" s="143"/>
      <c r="CU3" s="143"/>
      <c r="CV3" s="143"/>
      <c r="CW3" s="143"/>
      <c r="CX3" s="143"/>
      <c r="CY3" s="143"/>
      <c r="CZ3" s="143"/>
      <c r="DA3" s="143"/>
      <c r="DB3" s="143"/>
      <c r="DC3" s="143"/>
      <c r="DD3" s="143"/>
      <c r="DE3" s="143"/>
      <c r="DF3" s="143"/>
      <c r="DG3" s="143"/>
      <c r="DH3" s="143"/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</row>
    <row r="4" spans="1:186" ht="17.25" x14ac:dyDescent="0.2">
      <c r="A4" s="47" t="s">
        <v>719</v>
      </c>
      <c r="B4" s="12" t="s">
        <v>720</v>
      </c>
      <c r="C4" s="12" t="s">
        <v>728</v>
      </c>
      <c r="E4" s="12" t="s">
        <v>195</v>
      </c>
      <c r="F4" s="12" t="s">
        <v>721</v>
      </c>
      <c r="G4" s="12" t="s">
        <v>722</v>
      </c>
      <c r="H4" s="12" t="s">
        <v>727</v>
      </c>
      <c r="I4" s="12" t="s">
        <v>734</v>
      </c>
      <c r="K4" s="12" t="s">
        <v>731</v>
      </c>
      <c r="L4" s="12" t="s">
        <v>716</v>
      </c>
      <c r="M4" s="12" t="s">
        <v>717</v>
      </c>
      <c r="N4" s="12" t="s">
        <v>732</v>
      </c>
      <c r="O4" s="12" t="s">
        <v>718</v>
      </c>
      <c r="P4" s="12" t="s">
        <v>730</v>
      </c>
      <c r="Q4" s="12" t="s">
        <v>747</v>
      </c>
      <c r="R4" s="12" t="s">
        <v>748</v>
      </c>
      <c r="S4" s="12" t="s">
        <v>749</v>
      </c>
      <c r="T4" s="12" t="s">
        <v>750</v>
      </c>
      <c r="U4" s="12" t="s">
        <v>751</v>
      </c>
      <c r="V4" s="12" t="s">
        <v>752</v>
      </c>
      <c r="W4" s="12" t="s">
        <v>753</v>
      </c>
      <c r="X4" s="12" t="s">
        <v>754</v>
      </c>
      <c r="Y4" s="12" t="s">
        <v>755</v>
      </c>
      <c r="AB4" s="12" t="s">
        <v>766</v>
      </c>
      <c r="AC4" s="12" t="s">
        <v>767</v>
      </c>
      <c r="AD4" s="12" t="s">
        <v>813</v>
      </c>
      <c r="AF4" s="12" t="s">
        <v>715</v>
      </c>
      <c r="AG4" s="12" t="s">
        <v>726</v>
      </c>
      <c r="AH4" s="12" t="s">
        <v>733</v>
      </c>
      <c r="AI4" s="12" t="s">
        <v>725</v>
      </c>
      <c r="AJ4" s="12" t="s">
        <v>736</v>
      </c>
      <c r="AK4" s="12" t="s">
        <v>736</v>
      </c>
      <c r="AL4" s="12" t="s">
        <v>736</v>
      </c>
      <c r="AO4" s="12" t="s">
        <v>715</v>
      </c>
      <c r="AP4" s="12" t="s">
        <v>763</v>
      </c>
      <c r="AQ4" s="12" t="s">
        <v>765</v>
      </c>
      <c r="AR4" s="12" t="s">
        <v>764</v>
      </c>
      <c r="AS4" s="12" t="s">
        <v>737</v>
      </c>
      <c r="AT4" s="12" t="s">
        <v>736</v>
      </c>
      <c r="AU4" s="12" t="s">
        <v>738</v>
      </c>
      <c r="AV4" s="12" t="s">
        <v>739</v>
      </c>
      <c r="AW4" s="12" t="s">
        <v>815</v>
      </c>
      <c r="AX4" s="12" t="s">
        <v>728</v>
      </c>
      <c r="BA4" s="12" t="s">
        <v>777</v>
      </c>
      <c r="BB4" s="12" t="s">
        <v>778</v>
      </c>
      <c r="BC4" s="12" t="s">
        <v>775</v>
      </c>
      <c r="BD4" s="12" t="s">
        <v>776</v>
      </c>
      <c r="BE4" s="12" t="s">
        <v>817</v>
      </c>
      <c r="BF4" s="12" t="s">
        <v>768</v>
      </c>
      <c r="BG4" s="12" t="s">
        <v>250</v>
      </c>
      <c r="BH4" s="12" t="s">
        <v>769</v>
      </c>
      <c r="BI4" s="12" t="s">
        <v>770</v>
      </c>
      <c r="BJ4" s="12" t="s">
        <v>771</v>
      </c>
      <c r="BK4" s="12" t="s">
        <v>772</v>
      </c>
      <c r="BL4" s="12" t="s">
        <v>773</v>
      </c>
      <c r="BM4" s="12" t="s">
        <v>774</v>
      </c>
      <c r="BN4" s="12" t="s">
        <v>779</v>
      </c>
      <c r="BO4" s="12" t="s">
        <v>780</v>
      </c>
      <c r="BP4" s="12" t="s">
        <v>781</v>
      </c>
      <c r="BQ4" s="12" t="s">
        <v>782</v>
      </c>
      <c r="BR4" s="12" t="s">
        <v>783</v>
      </c>
      <c r="BS4" s="12" t="s">
        <v>784</v>
      </c>
      <c r="BT4" s="12" t="s">
        <v>785</v>
      </c>
      <c r="BU4" s="12" t="s">
        <v>786</v>
      </c>
      <c r="BV4" s="12" t="s">
        <v>787</v>
      </c>
      <c r="BW4" s="12" t="s">
        <v>788</v>
      </c>
      <c r="BX4" s="12" t="s">
        <v>789</v>
      </c>
      <c r="BY4" s="12" t="s">
        <v>790</v>
      </c>
      <c r="BZ4" s="12" t="s">
        <v>791</v>
      </c>
      <c r="CA4" s="12" t="s">
        <v>792</v>
      </c>
      <c r="CB4" s="12" t="s">
        <v>793</v>
      </c>
      <c r="CC4" s="12" t="s">
        <v>794</v>
      </c>
      <c r="CD4" s="12" t="s">
        <v>795</v>
      </c>
      <c r="CE4" s="12" t="s">
        <v>796</v>
      </c>
      <c r="CF4" s="12" t="s">
        <v>797</v>
      </c>
      <c r="CG4" s="12" t="s">
        <v>798</v>
      </c>
      <c r="CH4" s="12" t="s">
        <v>799</v>
      </c>
      <c r="CI4" s="12" t="s">
        <v>800</v>
      </c>
      <c r="CJ4" s="12" t="s">
        <v>801</v>
      </c>
      <c r="CK4" s="12" t="s">
        <v>802</v>
      </c>
      <c r="CL4" s="12" t="s">
        <v>803</v>
      </c>
      <c r="CM4" s="12" t="s">
        <v>804</v>
      </c>
      <c r="CN4" s="12" t="s">
        <v>805</v>
      </c>
      <c r="CO4" s="12" t="s">
        <v>806</v>
      </c>
      <c r="CP4" s="12" t="s">
        <v>807</v>
      </c>
      <c r="CQ4" s="12" t="s">
        <v>808</v>
      </c>
      <c r="CR4" s="12" t="s">
        <v>809</v>
      </c>
      <c r="CS4" s="12" t="s">
        <v>810</v>
      </c>
      <c r="CT4" s="12" t="s">
        <v>811</v>
      </c>
      <c r="CU4" s="12" t="s">
        <v>812</v>
      </c>
      <c r="CW4" s="12" t="s">
        <v>768</v>
      </c>
      <c r="CX4" s="12" t="s">
        <v>250</v>
      </c>
      <c r="CY4" s="12" t="s">
        <v>769</v>
      </c>
      <c r="CZ4" s="12" t="s">
        <v>770</v>
      </c>
      <c r="DA4" s="12" t="s">
        <v>771</v>
      </c>
      <c r="DB4" s="12" t="s">
        <v>772</v>
      </c>
      <c r="DC4" s="12" t="s">
        <v>773</v>
      </c>
      <c r="DD4" s="12" t="s">
        <v>774</v>
      </c>
      <c r="DE4" s="12" t="s">
        <v>779</v>
      </c>
      <c r="DF4" s="12" t="s">
        <v>780</v>
      </c>
      <c r="DG4" s="12" t="s">
        <v>781</v>
      </c>
      <c r="DH4" s="12" t="s">
        <v>782</v>
      </c>
      <c r="DI4" s="12" t="s">
        <v>783</v>
      </c>
      <c r="DJ4" s="12" t="s">
        <v>784</v>
      </c>
      <c r="DK4" s="12" t="s">
        <v>785</v>
      </c>
      <c r="DL4" s="12" t="s">
        <v>786</v>
      </c>
      <c r="DM4" s="12" t="s">
        <v>787</v>
      </c>
      <c r="DN4" s="12" t="s">
        <v>788</v>
      </c>
      <c r="DO4" s="12" t="s">
        <v>789</v>
      </c>
      <c r="DP4" s="12" t="s">
        <v>790</v>
      </c>
      <c r="DQ4" s="12" t="s">
        <v>791</v>
      </c>
      <c r="DR4" s="12" t="s">
        <v>792</v>
      </c>
      <c r="DS4" s="12" t="s">
        <v>793</v>
      </c>
      <c r="DT4" s="12" t="s">
        <v>794</v>
      </c>
      <c r="DU4" s="12" t="s">
        <v>795</v>
      </c>
      <c r="DV4" s="12" t="s">
        <v>796</v>
      </c>
      <c r="DW4" s="12" t="s">
        <v>797</v>
      </c>
      <c r="DX4" s="12" t="s">
        <v>798</v>
      </c>
      <c r="DY4" s="12" t="s">
        <v>799</v>
      </c>
      <c r="DZ4" s="12" t="s">
        <v>800</v>
      </c>
      <c r="EA4" s="12" t="s">
        <v>801</v>
      </c>
      <c r="EB4" s="12" t="s">
        <v>802</v>
      </c>
      <c r="EC4" s="12" t="s">
        <v>803</v>
      </c>
      <c r="ED4" s="12" t="s">
        <v>804</v>
      </c>
      <c r="EE4" s="12" t="s">
        <v>805</v>
      </c>
      <c r="EF4" s="12" t="s">
        <v>806</v>
      </c>
      <c r="EG4" s="12" t="s">
        <v>807</v>
      </c>
      <c r="EH4" s="12" t="s">
        <v>808</v>
      </c>
      <c r="EI4" s="12" t="s">
        <v>809</v>
      </c>
      <c r="EJ4" s="12" t="s">
        <v>810</v>
      </c>
      <c r="EK4" s="12" t="s">
        <v>811</v>
      </c>
      <c r="EL4" s="12" t="s">
        <v>812</v>
      </c>
      <c r="EO4" s="12" t="s">
        <v>768</v>
      </c>
      <c r="EP4" s="12" t="s">
        <v>250</v>
      </c>
      <c r="EQ4" s="12" t="s">
        <v>769</v>
      </c>
      <c r="ER4" s="12" t="s">
        <v>770</v>
      </c>
      <c r="ES4" s="12" t="s">
        <v>771</v>
      </c>
      <c r="ET4" s="12" t="s">
        <v>772</v>
      </c>
      <c r="EU4" s="12" t="s">
        <v>773</v>
      </c>
      <c r="EV4" s="12" t="s">
        <v>774</v>
      </c>
      <c r="EW4" s="12" t="s">
        <v>779</v>
      </c>
      <c r="EX4" s="12" t="s">
        <v>780</v>
      </c>
      <c r="EY4" s="12" t="s">
        <v>781</v>
      </c>
      <c r="EZ4" s="12" t="s">
        <v>782</v>
      </c>
      <c r="FA4" s="12" t="s">
        <v>783</v>
      </c>
      <c r="FB4" s="12" t="s">
        <v>784</v>
      </c>
      <c r="FC4" s="12" t="s">
        <v>785</v>
      </c>
      <c r="FD4" s="12" t="s">
        <v>786</v>
      </c>
      <c r="FE4" s="12" t="s">
        <v>787</v>
      </c>
      <c r="FF4" s="12" t="s">
        <v>788</v>
      </c>
      <c r="FG4" s="12" t="s">
        <v>789</v>
      </c>
      <c r="FH4" s="12" t="s">
        <v>790</v>
      </c>
      <c r="FI4" s="12" t="s">
        <v>791</v>
      </c>
      <c r="FJ4" s="12" t="s">
        <v>792</v>
      </c>
      <c r="FK4" s="12" t="s">
        <v>793</v>
      </c>
      <c r="FL4" s="12" t="s">
        <v>794</v>
      </c>
      <c r="FM4" s="12" t="s">
        <v>795</v>
      </c>
      <c r="FN4" s="12" t="s">
        <v>796</v>
      </c>
      <c r="FO4" s="12" t="s">
        <v>797</v>
      </c>
      <c r="FP4" s="12" t="s">
        <v>798</v>
      </c>
      <c r="FQ4" s="12" t="s">
        <v>799</v>
      </c>
      <c r="FR4" s="12" t="s">
        <v>800</v>
      </c>
      <c r="FS4" s="12" t="s">
        <v>801</v>
      </c>
      <c r="FT4" s="12" t="s">
        <v>802</v>
      </c>
      <c r="FU4" s="12" t="s">
        <v>803</v>
      </c>
      <c r="FV4" s="12" t="s">
        <v>804</v>
      </c>
      <c r="FW4" s="12" t="s">
        <v>805</v>
      </c>
      <c r="FX4" s="12" t="s">
        <v>806</v>
      </c>
      <c r="FY4" s="12" t="s">
        <v>807</v>
      </c>
      <c r="FZ4" s="12" t="s">
        <v>808</v>
      </c>
      <c r="GA4" s="12" t="s">
        <v>809</v>
      </c>
      <c r="GB4" s="12" t="s">
        <v>810</v>
      </c>
      <c r="GC4" s="12" t="s">
        <v>811</v>
      </c>
      <c r="GD4" s="12" t="s">
        <v>812</v>
      </c>
    </row>
    <row r="5" spans="1:186" ht="16.5" x14ac:dyDescent="0.2">
      <c r="A5" s="100">
        <v>1</v>
      </c>
      <c r="B5" s="100">
        <v>2</v>
      </c>
      <c r="C5" s="100">
        <v>2</v>
      </c>
      <c r="E5" s="100">
        <v>1</v>
      </c>
      <c r="F5" s="100" t="s">
        <v>723</v>
      </c>
      <c r="G5" s="100">
        <v>1</v>
      </c>
      <c r="H5" s="100">
        <v>1</v>
      </c>
      <c r="I5" s="100"/>
      <c r="K5" s="100">
        <v>1</v>
      </c>
      <c r="L5" s="100">
        <v>1</v>
      </c>
      <c r="M5" s="100">
        <v>1</v>
      </c>
      <c r="N5" s="100" t="str">
        <f>"神器"&amp;L5&amp;"-"&amp;M5</f>
        <v>神器1-1</v>
      </c>
      <c r="O5" s="100">
        <v>1</v>
      </c>
      <c r="P5" s="14">
        <f>INDEX($H$5:$H$8,O5)*INDEX($C$5:$C$11,L5)*$B$3</f>
        <v>10</v>
      </c>
      <c r="Q5" s="102">
        <v>0.35</v>
      </c>
      <c r="R5" s="14">
        <v>1</v>
      </c>
      <c r="S5" s="14">
        <v>3</v>
      </c>
      <c r="T5" s="102">
        <v>0.35</v>
      </c>
      <c r="U5" s="14">
        <v>2</v>
      </c>
      <c r="V5" s="14">
        <v>4</v>
      </c>
      <c r="W5" s="102">
        <v>0.35</v>
      </c>
      <c r="X5" s="14">
        <v>3</v>
      </c>
      <c r="Y5" s="14">
        <v>5</v>
      </c>
      <c r="AB5" s="101">
        <v>0</v>
      </c>
      <c r="AC5" s="101">
        <v>0</v>
      </c>
      <c r="AD5" s="101">
        <v>0</v>
      </c>
      <c r="AF5" s="100">
        <v>0</v>
      </c>
      <c r="AG5" s="100">
        <v>1</v>
      </c>
      <c r="AH5" s="100"/>
      <c r="AI5" s="100"/>
      <c r="AJ5" s="100">
        <v>0</v>
      </c>
      <c r="AK5" s="100">
        <v>0</v>
      </c>
      <c r="AL5" s="100">
        <v>0</v>
      </c>
      <c r="AO5" s="100">
        <v>1</v>
      </c>
      <c r="AP5" s="100">
        <v>1</v>
      </c>
      <c r="AQ5" s="100">
        <v>1</v>
      </c>
      <c r="AR5" s="100">
        <v>1</v>
      </c>
      <c r="AS5" s="100" t="s">
        <v>363</v>
      </c>
      <c r="AT5" s="21">
        <f t="shared" ref="AT5:AT36" si="0">INDEX($AJ$6:$AL$13,AO5,AQ5)*INDEX($Q$5:$Y$46,AP5,(AR5-1)*3+1)</f>
        <v>0.35</v>
      </c>
      <c r="AU5" s="100">
        <f>INDEX($Q$5:$Y$46,AP5,(AR5-1)*3+2)</f>
        <v>1</v>
      </c>
      <c r="AV5" s="100">
        <f>INDEX($Q$5:$Y$46,AP5,(AR5-1)*3+3)</f>
        <v>3</v>
      </c>
      <c r="AW5" s="101">
        <f>AT5*(AU5+AV5)/2</f>
        <v>0.7</v>
      </c>
      <c r="AX5" s="100">
        <f>INDEX($P$5:$P$46,AP5)*AT5*(AU5+AV5)/2</f>
        <v>7</v>
      </c>
      <c r="BA5" s="100">
        <v>1</v>
      </c>
      <c r="BB5" s="14">
        <f>INDEX(节奏总表!$BW$4:$BW$63,神器!BA5)</f>
        <v>32</v>
      </c>
      <c r="BC5" s="14">
        <f>INDEX($AF$5:$AF$13,MATCH(BB5,$AG$5:$AG$13,1))</f>
        <v>0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101">
        <f>MATCH(CW5,$AD$5:$AD$26,1)-1</f>
        <v>0</v>
      </c>
      <c r="EP5" s="101">
        <f t="shared" ref="EP5:GD5" si="2">MATCH(CX5,$AD$5:$AD$26,1)-1</f>
        <v>0</v>
      </c>
      <c r="EQ5" s="101">
        <f t="shared" si="2"/>
        <v>0</v>
      </c>
      <c r="ER5" s="101">
        <f t="shared" si="2"/>
        <v>0</v>
      </c>
      <c r="ES5" s="101">
        <f t="shared" si="2"/>
        <v>0</v>
      </c>
      <c r="ET5" s="101">
        <f t="shared" si="2"/>
        <v>0</v>
      </c>
      <c r="EU5" s="101">
        <f t="shared" si="2"/>
        <v>0</v>
      </c>
      <c r="EV5" s="101">
        <f t="shared" si="2"/>
        <v>0</v>
      </c>
      <c r="EW5" s="101">
        <f t="shared" si="2"/>
        <v>0</v>
      </c>
      <c r="EX5" s="101">
        <f t="shared" si="2"/>
        <v>0</v>
      </c>
      <c r="EY5" s="101">
        <f t="shared" si="2"/>
        <v>0</v>
      </c>
      <c r="EZ5" s="101">
        <f t="shared" si="2"/>
        <v>0</v>
      </c>
      <c r="FA5" s="101">
        <f t="shared" si="2"/>
        <v>0</v>
      </c>
      <c r="FB5" s="101">
        <f t="shared" si="2"/>
        <v>0</v>
      </c>
      <c r="FC5" s="101">
        <f t="shared" si="2"/>
        <v>0</v>
      </c>
      <c r="FD5" s="101">
        <f t="shared" si="2"/>
        <v>0</v>
      </c>
      <c r="FE5" s="101">
        <f t="shared" si="2"/>
        <v>0</v>
      </c>
      <c r="FF5" s="101">
        <f t="shared" si="2"/>
        <v>0</v>
      </c>
      <c r="FG5" s="101">
        <f t="shared" si="2"/>
        <v>0</v>
      </c>
      <c r="FH5" s="101">
        <f t="shared" si="2"/>
        <v>0</v>
      </c>
      <c r="FI5" s="101">
        <f t="shared" si="2"/>
        <v>0</v>
      </c>
      <c r="FJ5" s="101">
        <f t="shared" si="2"/>
        <v>0</v>
      </c>
      <c r="FK5" s="101">
        <f t="shared" si="2"/>
        <v>0</v>
      </c>
      <c r="FL5" s="101">
        <f t="shared" si="2"/>
        <v>0</v>
      </c>
      <c r="FM5" s="101">
        <f t="shared" si="2"/>
        <v>0</v>
      </c>
      <c r="FN5" s="101">
        <f t="shared" si="2"/>
        <v>0</v>
      </c>
      <c r="FO5" s="101">
        <f t="shared" si="2"/>
        <v>0</v>
      </c>
      <c r="FP5" s="101">
        <f t="shared" si="2"/>
        <v>0</v>
      </c>
      <c r="FQ5" s="101">
        <f t="shared" si="2"/>
        <v>0</v>
      </c>
      <c r="FR5" s="101">
        <f t="shared" si="2"/>
        <v>0</v>
      </c>
      <c r="FS5" s="101">
        <f t="shared" si="2"/>
        <v>0</v>
      </c>
      <c r="FT5" s="101">
        <f t="shared" si="2"/>
        <v>0</v>
      </c>
      <c r="FU5" s="101">
        <f t="shared" si="2"/>
        <v>0</v>
      </c>
      <c r="FV5" s="101">
        <f t="shared" si="2"/>
        <v>0</v>
      </c>
      <c r="FW5" s="101">
        <f t="shared" si="2"/>
        <v>0</v>
      </c>
      <c r="FX5" s="101">
        <f t="shared" si="2"/>
        <v>0</v>
      </c>
      <c r="FY5" s="101">
        <f t="shared" si="2"/>
        <v>0</v>
      </c>
      <c r="FZ5" s="101">
        <f t="shared" si="2"/>
        <v>0</v>
      </c>
      <c r="GA5" s="101">
        <f t="shared" si="2"/>
        <v>0</v>
      </c>
      <c r="GB5" s="101">
        <f t="shared" si="2"/>
        <v>0</v>
      </c>
      <c r="GC5" s="101">
        <f t="shared" si="2"/>
        <v>0</v>
      </c>
      <c r="GD5" s="101">
        <f t="shared" si="2"/>
        <v>0</v>
      </c>
    </row>
    <row r="6" spans="1:186" ht="16.5" x14ac:dyDescent="0.2">
      <c r="A6" s="100">
        <v>2</v>
      </c>
      <c r="B6" s="100">
        <v>3</v>
      </c>
      <c r="C6" s="100">
        <v>3</v>
      </c>
      <c r="E6" s="100">
        <v>2</v>
      </c>
      <c r="F6" s="100" t="s">
        <v>229</v>
      </c>
      <c r="G6" s="100">
        <v>1.5</v>
      </c>
      <c r="H6" s="100">
        <v>3</v>
      </c>
      <c r="I6" s="100"/>
      <c r="K6" s="100">
        <v>2</v>
      </c>
      <c r="L6" s="100">
        <v>1</v>
      </c>
      <c r="M6" s="100">
        <v>2</v>
      </c>
      <c r="N6" s="100" t="str">
        <f t="shared" ref="N6:N46" si="3">"神器"&amp;L6&amp;"-"&amp;M6</f>
        <v>神器1-2</v>
      </c>
      <c r="O6" s="100">
        <v>1</v>
      </c>
      <c r="P6" s="14">
        <f t="shared" ref="P6:P46" si="4">INDEX($H$5:$H$8,O6)*INDEX($C$5:$C$11,L6)*$B$3</f>
        <v>10</v>
      </c>
      <c r="Q6" s="102">
        <v>0.35</v>
      </c>
      <c r="R6" s="14">
        <v>1</v>
      </c>
      <c r="S6" s="14">
        <v>3</v>
      </c>
      <c r="T6" s="102">
        <v>0.35</v>
      </c>
      <c r="U6" s="14">
        <v>2</v>
      </c>
      <c r="V6" s="14">
        <v>4</v>
      </c>
      <c r="W6" s="102">
        <v>0.35</v>
      </c>
      <c r="X6" s="14">
        <v>3</v>
      </c>
      <c r="Y6" s="14">
        <v>5</v>
      </c>
      <c r="AB6" s="100">
        <v>1</v>
      </c>
      <c r="AC6" s="100">
        <v>1</v>
      </c>
      <c r="AD6" s="100">
        <f>SUM(AC$6:AC6)</f>
        <v>1</v>
      </c>
      <c r="AF6" s="100">
        <v>1</v>
      </c>
      <c r="AG6" s="100">
        <v>43</v>
      </c>
      <c r="AH6" s="100">
        <f>SUMIFS($AX$5:$AX$122,$AO$5:$AO$122,"="&amp;AF6)</f>
        <v>27.5</v>
      </c>
      <c r="AI6" s="100" t="s">
        <v>735</v>
      </c>
      <c r="AJ6" s="21">
        <v>1</v>
      </c>
      <c r="AK6" s="21"/>
      <c r="AL6" s="21"/>
      <c r="AO6" s="100">
        <v>1</v>
      </c>
      <c r="AP6" s="100">
        <v>2</v>
      </c>
      <c r="AQ6" s="100">
        <v>1</v>
      </c>
      <c r="AR6" s="100">
        <v>1</v>
      </c>
      <c r="AS6" s="100" t="s">
        <v>364</v>
      </c>
      <c r="AT6" s="21">
        <f t="shared" si="0"/>
        <v>0.35</v>
      </c>
      <c r="AU6" s="100">
        <f t="shared" ref="AU6:AU69" si="5">INDEX($Q$5:$Y$46,AP6,(AR6-1)*3+2)</f>
        <v>1</v>
      </c>
      <c r="AV6" s="100">
        <f t="shared" ref="AV6:AV69" si="6">INDEX($Q$5:$Y$46,AP6,(AR6-1)*3+3)</f>
        <v>3</v>
      </c>
      <c r="AW6" s="101">
        <f t="shared" ref="AW6:AW69" si="7">AT6*(AU6+AV6)/2</f>
        <v>0.7</v>
      </c>
      <c r="AX6" s="100">
        <f t="shared" ref="AX6:AX69" si="8">INDEX($P$5:$P$46,AP6)*AT6*(AU6+AV6)/2</f>
        <v>7</v>
      </c>
      <c r="BA6" s="100">
        <v>2</v>
      </c>
      <c r="BB6" s="14">
        <f>INDEX(节奏总表!$BW$4:$BW$63,神器!BA6)</f>
        <v>42</v>
      </c>
      <c r="BC6" s="14">
        <f t="shared" ref="BC6:BC64" si="9">INDEX($AF$5:$AF$13,MATCH(BB6,$AG$5:$AG$13,1))</f>
        <v>0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101">
        <f t="shared" ref="EO6:EO47" si="11">MATCH(CW6,$AD$5:$AD$26,1)-1</f>
        <v>0</v>
      </c>
      <c r="EP6" s="101">
        <f t="shared" ref="EP6:EP47" si="12">MATCH(CX6,$AD$5:$AD$26,1)-1</f>
        <v>0</v>
      </c>
      <c r="EQ6" s="101">
        <f t="shared" ref="EQ6:EQ47" si="13">MATCH(CY6,$AD$5:$AD$26,1)-1</f>
        <v>0</v>
      </c>
      <c r="ER6" s="101">
        <f t="shared" ref="ER6:ER47" si="14">MATCH(CZ6,$AD$5:$AD$26,1)-1</f>
        <v>0</v>
      </c>
      <c r="ES6" s="101">
        <f t="shared" ref="ES6:ES47" si="15">MATCH(DA6,$AD$5:$AD$26,1)-1</f>
        <v>0</v>
      </c>
      <c r="ET6" s="101">
        <f t="shared" ref="ET6:ET47" si="16">MATCH(DB6,$AD$5:$AD$26,1)-1</f>
        <v>0</v>
      </c>
      <c r="EU6" s="101">
        <f t="shared" ref="EU6:EU47" si="17">MATCH(DC6,$AD$5:$AD$26,1)-1</f>
        <v>0</v>
      </c>
      <c r="EV6" s="101">
        <f t="shared" ref="EV6:EV47" si="18">MATCH(DD6,$AD$5:$AD$26,1)-1</f>
        <v>0</v>
      </c>
      <c r="EW6" s="101">
        <f t="shared" ref="EW6:EW47" si="19">MATCH(DE6,$AD$5:$AD$26,1)-1</f>
        <v>0</v>
      </c>
      <c r="EX6" s="101">
        <f t="shared" ref="EX6:EX47" si="20">MATCH(DF6,$AD$5:$AD$26,1)-1</f>
        <v>0</v>
      </c>
      <c r="EY6" s="101">
        <f t="shared" ref="EY6:EY47" si="21">MATCH(DG6,$AD$5:$AD$26,1)-1</f>
        <v>0</v>
      </c>
      <c r="EZ6" s="101">
        <f t="shared" ref="EZ6:EZ47" si="22">MATCH(DH6,$AD$5:$AD$26,1)-1</f>
        <v>0</v>
      </c>
      <c r="FA6" s="101">
        <f t="shared" ref="FA6:FA47" si="23">MATCH(DI6,$AD$5:$AD$26,1)-1</f>
        <v>0</v>
      </c>
      <c r="FB6" s="101">
        <f t="shared" ref="FB6:FB47" si="24">MATCH(DJ6,$AD$5:$AD$26,1)-1</f>
        <v>0</v>
      </c>
      <c r="FC6" s="101">
        <f t="shared" ref="FC6:FC47" si="25">MATCH(DK6,$AD$5:$AD$26,1)-1</f>
        <v>0</v>
      </c>
      <c r="FD6" s="101">
        <f t="shared" ref="FD6:FD47" si="26">MATCH(DL6,$AD$5:$AD$26,1)-1</f>
        <v>0</v>
      </c>
      <c r="FE6" s="101">
        <f t="shared" ref="FE6:FE47" si="27">MATCH(DM6,$AD$5:$AD$26,1)-1</f>
        <v>0</v>
      </c>
      <c r="FF6" s="101">
        <f t="shared" ref="FF6:FF47" si="28">MATCH(DN6,$AD$5:$AD$26,1)-1</f>
        <v>0</v>
      </c>
      <c r="FG6" s="101">
        <f t="shared" ref="FG6:FG47" si="29">MATCH(DO6,$AD$5:$AD$26,1)-1</f>
        <v>0</v>
      </c>
      <c r="FH6" s="101">
        <f t="shared" ref="FH6:FH47" si="30">MATCH(DP6,$AD$5:$AD$26,1)-1</f>
        <v>0</v>
      </c>
      <c r="FI6" s="101">
        <f t="shared" ref="FI6:FI47" si="31">MATCH(DQ6,$AD$5:$AD$26,1)-1</f>
        <v>0</v>
      </c>
      <c r="FJ6" s="101">
        <f t="shared" ref="FJ6:FJ47" si="32">MATCH(DR6,$AD$5:$AD$26,1)-1</f>
        <v>0</v>
      </c>
      <c r="FK6" s="101">
        <f t="shared" ref="FK6:FK47" si="33">MATCH(DS6,$AD$5:$AD$26,1)-1</f>
        <v>0</v>
      </c>
      <c r="FL6" s="101">
        <f t="shared" ref="FL6:FL47" si="34">MATCH(DT6,$AD$5:$AD$26,1)-1</f>
        <v>0</v>
      </c>
      <c r="FM6" s="101">
        <f t="shared" ref="FM6:FM47" si="35">MATCH(DU6,$AD$5:$AD$26,1)-1</f>
        <v>0</v>
      </c>
      <c r="FN6" s="101">
        <f t="shared" ref="FN6:FN47" si="36">MATCH(DV6,$AD$5:$AD$26,1)-1</f>
        <v>0</v>
      </c>
      <c r="FO6" s="101">
        <f t="shared" ref="FO6:FO47" si="37">MATCH(DW6,$AD$5:$AD$26,1)-1</f>
        <v>0</v>
      </c>
      <c r="FP6" s="101">
        <f t="shared" ref="FP6:FP47" si="38">MATCH(DX6,$AD$5:$AD$26,1)-1</f>
        <v>0</v>
      </c>
      <c r="FQ6" s="101">
        <f t="shared" ref="FQ6:FQ47" si="39">MATCH(DY6,$AD$5:$AD$26,1)-1</f>
        <v>0</v>
      </c>
      <c r="FR6" s="101">
        <f t="shared" ref="FR6:FR47" si="40">MATCH(DZ6,$AD$5:$AD$26,1)-1</f>
        <v>0</v>
      </c>
      <c r="FS6" s="101">
        <f t="shared" ref="FS6:FS47" si="41">MATCH(EA6,$AD$5:$AD$26,1)-1</f>
        <v>0</v>
      </c>
      <c r="FT6" s="101">
        <f t="shared" ref="FT6:FT47" si="42">MATCH(EB6,$AD$5:$AD$26,1)-1</f>
        <v>0</v>
      </c>
      <c r="FU6" s="101">
        <f t="shared" ref="FU6:FU47" si="43">MATCH(EC6,$AD$5:$AD$26,1)-1</f>
        <v>0</v>
      </c>
      <c r="FV6" s="101">
        <f t="shared" ref="FV6:FV47" si="44">MATCH(ED6,$AD$5:$AD$26,1)-1</f>
        <v>0</v>
      </c>
      <c r="FW6" s="101">
        <f t="shared" ref="FW6:FW47" si="45">MATCH(EE6,$AD$5:$AD$26,1)-1</f>
        <v>0</v>
      </c>
      <c r="FX6" s="101">
        <f t="shared" ref="FX6:FX47" si="46">MATCH(EF6,$AD$5:$AD$26,1)-1</f>
        <v>0</v>
      </c>
      <c r="FY6" s="101">
        <f t="shared" ref="FY6:FY47" si="47">MATCH(EG6,$AD$5:$AD$26,1)-1</f>
        <v>0</v>
      </c>
      <c r="FZ6" s="101">
        <f t="shared" ref="FZ6:FZ47" si="48">MATCH(EH6,$AD$5:$AD$26,1)-1</f>
        <v>0</v>
      </c>
      <c r="GA6" s="101">
        <f t="shared" ref="GA6:GA47" si="49">MATCH(EI6,$AD$5:$AD$26,1)-1</f>
        <v>0</v>
      </c>
      <c r="GB6" s="101">
        <f t="shared" ref="GB6:GB47" si="50">MATCH(EJ6,$AD$5:$AD$26,1)-1</f>
        <v>0</v>
      </c>
      <c r="GC6" s="101">
        <f t="shared" ref="GC6:GC47" si="51">MATCH(EK6,$AD$5:$AD$26,1)-1</f>
        <v>0</v>
      </c>
      <c r="GD6" s="101">
        <f t="shared" ref="GD6:GD47" si="52">MATCH(EL6,$AD$5:$AD$26,1)-1</f>
        <v>0</v>
      </c>
    </row>
    <row r="7" spans="1:186" ht="16.5" x14ac:dyDescent="0.2">
      <c r="A7" s="100">
        <v>3</v>
      </c>
      <c r="B7" s="100">
        <v>4</v>
      </c>
      <c r="C7" s="100">
        <v>4</v>
      </c>
      <c r="E7" s="100">
        <v>3</v>
      </c>
      <c r="F7" s="100" t="s">
        <v>724</v>
      </c>
      <c r="G7" s="100">
        <v>2</v>
      </c>
      <c r="H7" s="100">
        <v>7</v>
      </c>
      <c r="I7" s="100"/>
      <c r="K7" s="100">
        <v>3</v>
      </c>
      <c r="L7" s="100">
        <v>1</v>
      </c>
      <c r="M7" s="100">
        <v>3</v>
      </c>
      <c r="N7" s="100" t="str">
        <f t="shared" si="3"/>
        <v>神器1-3</v>
      </c>
      <c r="O7" s="100">
        <v>2</v>
      </c>
      <c r="P7" s="14">
        <f t="shared" si="4"/>
        <v>30</v>
      </c>
      <c r="Q7" s="102">
        <v>0.3</v>
      </c>
      <c r="R7" s="14">
        <v>1</v>
      </c>
      <c r="S7" s="14">
        <v>2</v>
      </c>
      <c r="T7" s="102">
        <v>0.3</v>
      </c>
      <c r="U7" s="14">
        <v>1</v>
      </c>
      <c r="V7" s="14">
        <v>3</v>
      </c>
      <c r="W7" s="102">
        <v>0.3</v>
      </c>
      <c r="X7" s="14">
        <v>2</v>
      </c>
      <c r="Y7" s="14">
        <v>4</v>
      </c>
      <c r="AB7" s="100">
        <v>2</v>
      </c>
      <c r="AC7" s="100">
        <v>1</v>
      </c>
      <c r="AD7" s="100">
        <f>SUM(AC$6:AC7)</f>
        <v>2</v>
      </c>
      <c r="AF7" s="100">
        <v>2</v>
      </c>
      <c r="AG7" s="100">
        <v>63</v>
      </c>
      <c r="AH7" s="100">
        <f t="shared" ref="AH7:AH13" si="53">SUMIFS($AX$5:$AX$122,$AO$5:$AO$122,"="&amp;AF7)</f>
        <v>44.4</v>
      </c>
      <c r="AI7" s="100" t="s">
        <v>740</v>
      </c>
      <c r="AJ7" s="19">
        <v>0.6</v>
      </c>
      <c r="AK7" s="19">
        <v>0.4</v>
      </c>
      <c r="AL7" s="19"/>
      <c r="AO7" s="100">
        <v>1</v>
      </c>
      <c r="AP7" s="100">
        <v>3</v>
      </c>
      <c r="AQ7" s="100">
        <v>1</v>
      </c>
      <c r="AR7" s="100">
        <v>1</v>
      </c>
      <c r="AS7" s="100" t="s">
        <v>365</v>
      </c>
      <c r="AT7" s="21">
        <f t="shared" si="0"/>
        <v>0.3</v>
      </c>
      <c r="AU7" s="100">
        <f t="shared" si="5"/>
        <v>1</v>
      </c>
      <c r="AV7" s="100">
        <f t="shared" si="6"/>
        <v>2</v>
      </c>
      <c r="AW7" s="101">
        <f t="shared" si="7"/>
        <v>0.44999999999999996</v>
      </c>
      <c r="AX7" s="100">
        <f t="shared" si="8"/>
        <v>13.5</v>
      </c>
      <c r="BA7" s="100">
        <v>3</v>
      </c>
      <c r="BB7" s="14">
        <f>INDEX(节奏总表!$BW$4:$BW$63,神器!BA7)</f>
        <v>49</v>
      </c>
      <c r="BC7" s="14">
        <f t="shared" si="9"/>
        <v>1</v>
      </c>
      <c r="BD7" s="14">
        <v>5</v>
      </c>
      <c r="BE7" s="14">
        <v>3</v>
      </c>
      <c r="BF7" s="14">
        <f t="shared" si="10"/>
        <v>10.5</v>
      </c>
      <c r="BG7" s="14">
        <f t="shared" si="1"/>
        <v>10.5</v>
      </c>
      <c r="BH7" s="14">
        <f t="shared" si="1"/>
        <v>6.75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10.5</v>
      </c>
      <c r="CX7" s="14">
        <f>SUM(BG$5:BG7)</f>
        <v>10.5</v>
      </c>
      <c r="CY7" s="14">
        <f>SUM(BH$5:BH7)</f>
        <v>6.75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101">
        <f t="shared" si="11"/>
        <v>6</v>
      </c>
      <c r="EP7" s="101">
        <f t="shared" si="12"/>
        <v>6</v>
      </c>
      <c r="EQ7" s="101">
        <f t="shared" si="13"/>
        <v>4</v>
      </c>
      <c r="ER7" s="101">
        <f t="shared" si="14"/>
        <v>0</v>
      </c>
      <c r="ES7" s="101">
        <f t="shared" si="15"/>
        <v>0</v>
      </c>
      <c r="ET7" s="101">
        <f t="shared" si="16"/>
        <v>0</v>
      </c>
      <c r="EU7" s="101">
        <f t="shared" si="17"/>
        <v>0</v>
      </c>
      <c r="EV7" s="101">
        <f t="shared" si="18"/>
        <v>0</v>
      </c>
      <c r="EW7" s="101">
        <f t="shared" si="19"/>
        <v>0</v>
      </c>
      <c r="EX7" s="101">
        <f t="shared" si="20"/>
        <v>0</v>
      </c>
      <c r="EY7" s="101">
        <f t="shared" si="21"/>
        <v>0</v>
      </c>
      <c r="EZ7" s="101">
        <f t="shared" si="22"/>
        <v>0</v>
      </c>
      <c r="FA7" s="101">
        <f t="shared" si="23"/>
        <v>0</v>
      </c>
      <c r="FB7" s="101">
        <f t="shared" si="24"/>
        <v>0</v>
      </c>
      <c r="FC7" s="101">
        <f t="shared" si="25"/>
        <v>0</v>
      </c>
      <c r="FD7" s="101">
        <f t="shared" si="26"/>
        <v>0</v>
      </c>
      <c r="FE7" s="101">
        <f t="shared" si="27"/>
        <v>0</v>
      </c>
      <c r="FF7" s="101">
        <f t="shared" si="28"/>
        <v>0</v>
      </c>
      <c r="FG7" s="101">
        <f t="shared" si="29"/>
        <v>0</v>
      </c>
      <c r="FH7" s="101">
        <f t="shared" si="30"/>
        <v>0</v>
      </c>
      <c r="FI7" s="101">
        <f t="shared" si="31"/>
        <v>0</v>
      </c>
      <c r="FJ7" s="101">
        <f t="shared" si="32"/>
        <v>0</v>
      </c>
      <c r="FK7" s="101">
        <f t="shared" si="33"/>
        <v>0</v>
      </c>
      <c r="FL7" s="101">
        <f t="shared" si="34"/>
        <v>0</v>
      </c>
      <c r="FM7" s="101">
        <f t="shared" si="35"/>
        <v>0</v>
      </c>
      <c r="FN7" s="101">
        <f t="shared" si="36"/>
        <v>0</v>
      </c>
      <c r="FO7" s="101">
        <f t="shared" si="37"/>
        <v>0</v>
      </c>
      <c r="FP7" s="101">
        <f t="shared" si="38"/>
        <v>0</v>
      </c>
      <c r="FQ7" s="101">
        <f t="shared" si="39"/>
        <v>0</v>
      </c>
      <c r="FR7" s="101">
        <f t="shared" si="40"/>
        <v>0</v>
      </c>
      <c r="FS7" s="101">
        <f t="shared" si="41"/>
        <v>0</v>
      </c>
      <c r="FT7" s="101">
        <f t="shared" si="42"/>
        <v>0</v>
      </c>
      <c r="FU7" s="101">
        <f t="shared" si="43"/>
        <v>0</v>
      </c>
      <c r="FV7" s="101">
        <f t="shared" si="44"/>
        <v>0</v>
      </c>
      <c r="FW7" s="101">
        <f t="shared" si="45"/>
        <v>0</v>
      </c>
      <c r="FX7" s="101">
        <f t="shared" si="46"/>
        <v>0</v>
      </c>
      <c r="FY7" s="101">
        <f t="shared" si="47"/>
        <v>0</v>
      </c>
      <c r="FZ7" s="101">
        <f t="shared" si="48"/>
        <v>0</v>
      </c>
      <c r="GA7" s="101">
        <f t="shared" si="49"/>
        <v>0</v>
      </c>
      <c r="GB7" s="101">
        <f t="shared" si="50"/>
        <v>0</v>
      </c>
      <c r="GC7" s="101">
        <f t="shared" si="51"/>
        <v>0</v>
      </c>
      <c r="GD7" s="101">
        <f t="shared" si="52"/>
        <v>0</v>
      </c>
    </row>
    <row r="8" spans="1:186" ht="16.5" x14ac:dyDescent="0.2">
      <c r="A8" s="100">
        <v>4</v>
      </c>
      <c r="B8" s="100">
        <v>5</v>
      </c>
      <c r="C8" s="100">
        <v>5</v>
      </c>
      <c r="E8" s="100">
        <v>4</v>
      </c>
      <c r="F8" s="100" t="s">
        <v>418</v>
      </c>
      <c r="G8" s="100">
        <v>3</v>
      </c>
      <c r="H8" s="100">
        <v>15</v>
      </c>
      <c r="I8" s="19">
        <v>0.1</v>
      </c>
      <c r="K8" s="100">
        <v>4</v>
      </c>
      <c r="L8" s="100">
        <v>2</v>
      </c>
      <c r="M8" s="100">
        <v>1</v>
      </c>
      <c r="N8" s="100" t="str">
        <f t="shared" si="3"/>
        <v>神器2-1</v>
      </c>
      <c r="O8" s="100">
        <v>1</v>
      </c>
      <c r="P8" s="14">
        <f t="shared" si="4"/>
        <v>15</v>
      </c>
      <c r="Q8" s="102">
        <v>0.26</v>
      </c>
      <c r="R8" s="14">
        <v>1</v>
      </c>
      <c r="S8" s="14">
        <v>3</v>
      </c>
      <c r="T8" s="102">
        <v>0.26</v>
      </c>
      <c r="U8" s="14">
        <v>2</v>
      </c>
      <c r="V8" s="14">
        <v>4</v>
      </c>
      <c r="W8" s="102">
        <v>0.26</v>
      </c>
      <c r="X8" s="14">
        <v>3</v>
      </c>
      <c r="Y8" s="14">
        <v>5</v>
      </c>
      <c r="AB8" s="100">
        <v>3</v>
      </c>
      <c r="AC8" s="100">
        <v>1</v>
      </c>
      <c r="AD8" s="100">
        <f>SUM(AC$6:AC8)</f>
        <v>3</v>
      </c>
      <c r="AF8" s="100">
        <v>3</v>
      </c>
      <c r="AG8" s="100">
        <v>83</v>
      </c>
      <c r="AH8" s="100">
        <f t="shared" si="53"/>
        <v>65.199999999999989</v>
      </c>
      <c r="AI8" s="100" t="s">
        <v>741</v>
      </c>
      <c r="AJ8" s="19">
        <v>0.55000000000000004</v>
      </c>
      <c r="AK8" s="19">
        <v>0.3</v>
      </c>
      <c r="AL8" s="19">
        <v>0.15</v>
      </c>
      <c r="AO8" s="100">
        <v>2</v>
      </c>
      <c r="AP8" s="100">
        <v>1</v>
      </c>
      <c r="AQ8" s="100">
        <v>1</v>
      </c>
      <c r="AR8" s="100">
        <v>2</v>
      </c>
      <c r="AS8" s="100" t="s">
        <v>363</v>
      </c>
      <c r="AT8" s="21">
        <f t="shared" si="0"/>
        <v>0.21</v>
      </c>
      <c r="AU8" s="100">
        <f t="shared" si="5"/>
        <v>2</v>
      </c>
      <c r="AV8" s="100">
        <f t="shared" si="6"/>
        <v>4</v>
      </c>
      <c r="AW8" s="101">
        <f t="shared" si="7"/>
        <v>0.63</v>
      </c>
      <c r="AX8" s="100">
        <f t="shared" si="8"/>
        <v>6.3000000000000007</v>
      </c>
      <c r="BA8" s="100">
        <v>4</v>
      </c>
      <c r="BB8" s="14">
        <f>INDEX(节奏总表!$BW$4:$BW$63,神器!BA8)</f>
        <v>56</v>
      </c>
      <c r="BC8" s="14">
        <f t="shared" si="9"/>
        <v>1</v>
      </c>
      <c r="BD8" s="14">
        <v>5</v>
      </c>
      <c r="BE8" s="14">
        <v>3</v>
      </c>
      <c r="BF8" s="14">
        <f t="shared" si="10"/>
        <v>10.5</v>
      </c>
      <c r="BG8" s="14">
        <f t="shared" si="1"/>
        <v>10.5</v>
      </c>
      <c r="BH8" s="14">
        <f t="shared" si="1"/>
        <v>6.75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21</v>
      </c>
      <c r="CX8" s="14">
        <f>SUM(BG$5:BG8)</f>
        <v>21</v>
      </c>
      <c r="CY8" s="14">
        <f>SUM(BH$5:BH8)</f>
        <v>13.5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101">
        <f t="shared" si="11"/>
        <v>9</v>
      </c>
      <c r="EP8" s="101">
        <f t="shared" si="12"/>
        <v>9</v>
      </c>
      <c r="EQ8" s="101">
        <f t="shared" si="13"/>
        <v>7</v>
      </c>
      <c r="ER8" s="101">
        <f t="shared" si="14"/>
        <v>0</v>
      </c>
      <c r="ES8" s="101">
        <f t="shared" si="15"/>
        <v>0</v>
      </c>
      <c r="ET8" s="101">
        <f t="shared" si="16"/>
        <v>0</v>
      </c>
      <c r="EU8" s="101">
        <f t="shared" si="17"/>
        <v>0</v>
      </c>
      <c r="EV8" s="101">
        <f t="shared" si="18"/>
        <v>0</v>
      </c>
      <c r="EW8" s="101">
        <f t="shared" si="19"/>
        <v>0</v>
      </c>
      <c r="EX8" s="101">
        <f t="shared" si="20"/>
        <v>0</v>
      </c>
      <c r="EY8" s="101">
        <f t="shared" si="21"/>
        <v>0</v>
      </c>
      <c r="EZ8" s="101">
        <f t="shared" si="22"/>
        <v>0</v>
      </c>
      <c r="FA8" s="101">
        <f t="shared" si="23"/>
        <v>0</v>
      </c>
      <c r="FB8" s="101">
        <f t="shared" si="24"/>
        <v>0</v>
      </c>
      <c r="FC8" s="101">
        <f t="shared" si="25"/>
        <v>0</v>
      </c>
      <c r="FD8" s="101">
        <f t="shared" si="26"/>
        <v>0</v>
      </c>
      <c r="FE8" s="101">
        <f t="shared" si="27"/>
        <v>0</v>
      </c>
      <c r="FF8" s="101">
        <f t="shared" si="28"/>
        <v>0</v>
      </c>
      <c r="FG8" s="101">
        <f t="shared" si="29"/>
        <v>0</v>
      </c>
      <c r="FH8" s="101">
        <f t="shared" si="30"/>
        <v>0</v>
      </c>
      <c r="FI8" s="101">
        <f t="shared" si="31"/>
        <v>0</v>
      </c>
      <c r="FJ8" s="101">
        <f t="shared" si="32"/>
        <v>0</v>
      </c>
      <c r="FK8" s="101">
        <f t="shared" si="33"/>
        <v>0</v>
      </c>
      <c r="FL8" s="101">
        <f t="shared" si="34"/>
        <v>0</v>
      </c>
      <c r="FM8" s="101">
        <f t="shared" si="35"/>
        <v>0</v>
      </c>
      <c r="FN8" s="101">
        <f t="shared" si="36"/>
        <v>0</v>
      </c>
      <c r="FO8" s="101">
        <f t="shared" si="37"/>
        <v>0</v>
      </c>
      <c r="FP8" s="101">
        <f t="shared" si="38"/>
        <v>0</v>
      </c>
      <c r="FQ8" s="101">
        <f t="shared" si="39"/>
        <v>0</v>
      </c>
      <c r="FR8" s="101">
        <f t="shared" si="40"/>
        <v>0</v>
      </c>
      <c r="FS8" s="101">
        <f t="shared" si="41"/>
        <v>0</v>
      </c>
      <c r="FT8" s="101">
        <f t="shared" si="42"/>
        <v>0</v>
      </c>
      <c r="FU8" s="101">
        <f t="shared" si="43"/>
        <v>0</v>
      </c>
      <c r="FV8" s="101">
        <f t="shared" si="44"/>
        <v>0</v>
      </c>
      <c r="FW8" s="101">
        <f t="shared" si="45"/>
        <v>0</v>
      </c>
      <c r="FX8" s="101">
        <f t="shared" si="46"/>
        <v>0</v>
      </c>
      <c r="FY8" s="101">
        <f t="shared" si="47"/>
        <v>0</v>
      </c>
      <c r="FZ8" s="101">
        <f t="shared" si="48"/>
        <v>0</v>
      </c>
      <c r="GA8" s="101">
        <f t="shared" si="49"/>
        <v>0</v>
      </c>
      <c r="GB8" s="101">
        <f t="shared" si="50"/>
        <v>0</v>
      </c>
      <c r="GC8" s="101">
        <f t="shared" si="51"/>
        <v>0</v>
      </c>
      <c r="GD8" s="101">
        <f t="shared" si="52"/>
        <v>0</v>
      </c>
    </row>
    <row r="9" spans="1:186" ht="16.5" x14ac:dyDescent="0.2">
      <c r="A9" s="100">
        <v>5</v>
      </c>
      <c r="B9" s="100">
        <v>6</v>
      </c>
      <c r="C9" s="100">
        <v>6</v>
      </c>
      <c r="K9" s="100">
        <v>5</v>
      </c>
      <c r="L9" s="100">
        <v>2</v>
      </c>
      <c r="M9" s="100">
        <v>2</v>
      </c>
      <c r="N9" s="100" t="str">
        <f t="shared" si="3"/>
        <v>神器2-2</v>
      </c>
      <c r="O9" s="100">
        <v>1</v>
      </c>
      <c r="P9" s="14">
        <f t="shared" si="4"/>
        <v>15</v>
      </c>
      <c r="Q9" s="102">
        <v>0.26</v>
      </c>
      <c r="R9" s="14">
        <v>1</v>
      </c>
      <c r="S9" s="14">
        <v>3</v>
      </c>
      <c r="T9" s="102">
        <v>0.26</v>
      </c>
      <c r="U9" s="14">
        <v>2</v>
      </c>
      <c r="V9" s="14">
        <v>4</v>
      </c>
      <c r="W9" s="102">
        <v>0.26</v>
      </c>
      <c r="X9" s="14">
        <v>3</v>
      </c>
      <c r="Y9" s="14">
        <v>5</v>
      </c>
      <c r="AB9" s="100">
        <v>4</v>
      </c>
      <c r="AC9" s="100">
        <v>2</v>
      </c>
      <c r="AD9" s="100">
        <f>SUM(AC$6:AC9)</f>
        <v>5</v>
      </c>
      <c r="AF9" s="100">
        <v>4</v>
      </c>
      <c r="AG9" s="100">
        <v>93</v>
      </c>
      <c r="AH9" s="100">
        <f t="shared" si="53"/>
        <v>109.60500000000002</v>
      </c>
      <c r="AI9" s="100" t="s">
        <v>742</v>
      </c>
      <c r="AJ9" s="19">
        <v>0.55000000000000004</v>
      </c>
      <c r="AK9" s="19">
        <v>0.3</v>
      </c>
      <c r="AL9" s="19">
        <v>0.15</v>
      </c>
      <c r="AO9" s="100">
        <v>2</v>
      </c>
      <c r="AP9" s="100">
        <v>2</v>
      </c>
      <c r="AQ9" s="100">
        <v>1</v>
      </c>
      <c r="AR9" s="100">
        <v>2</v>
      </c>
      <c r="AS9" s="100" t="s">
        <v>364</v>
      </c>
      <c r="AT9" s="21">
        <f t="shared" si="0"/>
        <v>0.21</v>
      </c>
      <c r="AU9" s="100">
        <f t="shared" si="5"/>
        <v>2</v>
      </c>
      <c r="AV9" s="100">
        <f t="shared" si="6"/>
        <v>4</v>
      </c>
      <c r="AW9" s="101">
        <f t="shared" si="7"/>
        <v>0.63</v>
      </c>
      <c r="AX9" s="100">
        <f t="shared" si="8"/>
        <v>6.3000000000000007</v>
      </c>
      <c r="BA9" s="100">
        <v>5</v>
      </c>
      <c r="BB9" s="14">
        <f>INDEX(节奏总表!$BW$4:$BW$63,神器!BA9)</f>
        <v>62</v>
      </c>
      <c r="BC9" s="14">
        <f t="shared" si="9"/>
        <v>1</v>
      </c>
      <c r="BD9" s="14">
        <v>5</v>
      </c>
      <c r="BE9" s="14">
        <v>3</v>
      </c>
      <c r="BF9" s="14">
        <f t="shared" si="10"/>
        <v>10.5</v>
      </c>
      <c r="BG9" s="14">
        <f t="shared" si="1"/>
        <v>10.5</v>
      </c>
      <c r="BH9" s="14">
        <f t="shared" si="1"/>
        <v>6.75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31.5</v>
      </c>
      <c r="CX9" s="14">
        <f>SUM(BG$5:BG9)</f>
        <v>31.5</v>
      </c>
      <c r="CY9" s="14">
        <f>SUM(BH$5:BH9)</f>
        <v>20.25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101">
        <f t="shared" si="11"/>
        <v>11</v>
      </c>
      <c r="EP9" s="101">
        <f t="shared" si="12"/>
        <v>11</v>
      </c>
      <c r="EQ9" s="101">
        <f t="shared" si="13"/>
        <v>9</v>
      </c>
      <c r="ER9" s="101">
        <f t="shared" si="14"/>
        <v>0</v>
      </c>
      <c r="ES9" s="101">
        <f t="shared" si="15"/>
        <v>0</v>
      </c>
      <c r="ET9" s="101">
        <f t="shared" si="16"/>
        <v>0</v>
      </c>
      <c r="EU9" s="101">
        <f t="shared" si="17"/>
        <v>0</v>
      </c>
      <c r="EV9" s="101">
        <f t="shared" si="18"/>
        <v>0</v>
      </c>
      <c r="EW9" s="101">
        <f t="shared" si="19"/>
        <v>0</v>
      </c>
      <c r="EX9" s="101">
        <f t="shared" si="20"/>
        <v>0</v>
      </c>
      <c r="EY9" s="101">
        <f t="shared" si="21"/>
        <v>0</v>
      </c>
      <c r="EZ9" s="101">
        <f t="shared" si="22"/>
        <v>0</v>
      </c>
      <c r="FA9" s="101">
        <f t="shared" si="23"/>
        <v>0</v>
      </c>
      <c r="FB9" s="101">
        <f t="shared" si="24"/>
        <v>0</v>
      </c>
      <c r="FC9" s="101">
        <f t="shared" si="25"/>
        <v>0</v>
      </c>
      <c r="FD9" s="101">
        <f t="shared" si="26"/>
        <v>0</v>
      </c>
      <c r="FE9" s="101">
        <f t="shared" si="27"/>
        <v>0</v>
      </c>
      <c r="FF9" s="101">
        <f t="shared" si="28"/>
        <v>0</v>
      </c>
      <c r="FG9" s="101">
        <f t="shared" si="29"/>
        <v>0</v>
      </c>
      <c r="FH9" s="101">
        <f t="shared" si="30"/>
        <v>0</v>
      </c>
      <c r="FI9" s="101">
        <f t="shared" si="31"/>
        <v>0</v>
      </c>
      <c r="FJ9" s="101">
        <f t="shared" si="32"/>
        <v>0</v>
      </c>
      <c r="FK9" s="101">
        <f t="shared" si="33"/>
        <v>0</v>
      </c>
      <c r="FL9" s="101">
        <f t="shared" si="34"/>
        <v>0</v>
      </c>
      <c r="FM9" s="101">
        <f t="shared" si="35"/>
        <v>0</v>
      </c>
      <c r="FN9" s="101">
        <f t="shared" si="36"/>
        <v>0</v>
      </c>
      <c r="FO9" s="101">
        <f t="shared" si="37"/>
        <v>0</v>
      </c>
      <c r="FP9" s="101">
        <f t="shared" si="38"/>
        <v>0</v>
      </c>
      <c r="FQ9" s="101">
        <f t="shared" si="39"/>
        <v>0</v>
      </c>
      <c r="FR9" s="101">
        <f t="shared" si="40"/>
        <v>0</v>
      </c>
      <c r="FS9" s="101">
        <f t="shared" si="41"/>
        <v>0</v>
      </c>
      <c r="FT9" s="101">
        <f t="shared" si="42"/>
        <v>0</v>
      </c>
      <c r="FU9" s="101">
        <f t="shared" si="43"/>
        <v>0</v>
      </c>
      <c r="FV9" s="101">
        <f t="shared" si="44"/>
        <v>0</v>
      </c>
      <c r="FW9" s="101">
        <f t="shared" si="45"/>
        <v>0</v>
      </c>
      <c r="FX9" s="101">
        <f t="shared" si="46"/>
        <v>0</v>
      </c>
      <c r="FY9" s="101">
        <f t="shared" si="47"/>
        <v>0</v>
      </c>
      <c r="FZ9" s="101">
        <f t="shared" si="48"/>
        <v>0</v>
      </c>
      <c r="GA9" s="101">
        <f t="shared" si="49"/>
        <v>0</v>
      </c>
      <c r="GB9" s="101">
        <f t="shared" si="50"/>
        <v>0</v>
      </c>
      <c r="GC9" s="101">
        <f t="shared" si="51"/>
        <v>0</v>
      </c>
      <c r="GD9" s="101">
        <f t="shared" si="52"/>
        <v>0</v>
      </c>
    </row>
    <row r="10" spans="1:186" ht="16.5" x14ac:dyDescent="0.2">
      <c r="A10" s="100">
        <v>6</v>
      </c>
      <c r="B10" s="100">
        <v>8</v>
      </c>
      <c r="C10" s="100">
        <v>8</v>
      </c>
      <c r="K10" s="100">
        <v>6</v>
      </c>
      <c r="L10" s="100">
        <v>2</v>
      </c>
      <c r="M10" s="100">
        <v>3</v>
      </c>
      <c r="N10" s="100" t="str">
        <f t="shared" si="3"/>
        <v>神器2-3</v>
      </c>
      <c r="O10" s="100">
        <v>2</v>
      </c>
      <c r="P10" s="14">
        <f t="shared" si="4"/>
        <v>45</v>
      </c>
      <c r="Q10" s="102">
        <v>0.18</v>
      </c>
      <c r="R10" s="14">
        <v>1</v>
      </c>
      <c r="S10" s="14">
        <v>2</v>
      </c>
      <c r="T10" s="102">
        <v>0.18</v>
      </c>
      <c r="U10" s="14">
        <v>1</v>
      </c>
      <c r="V10" s="14">
        <v>3</v>
      </c>
      <c r="W10" s="102">
        <v>0.18</v>
      </c>
      <c r="X10" s="14">
        <v>2</v>
      </c>
      <c r="Y10" s="14">
        <v>4</v>
      </c>
      <c r="AB10" s="100">
        <v>5</v>
      </c>
      <c r="AC10" s="100">
        <v>2</v>
      </c>
      <c r="AD10" s="100">
        <f>SUM(AC$6:AC10)</f>
        <v>7</v>
      </c>
      <c r="AF10" s="100">
        <v>5</v>
      </c>
      <c r="AG10" s="100">
        <v>103</v>
      </c>
      <c r="AH10" s="100">
        <f t="shared" si="53"/>
        <v>155.99500000000003</v>
      </c>
      <c r="AI10" s="100" t="s">
        <v>743</v>
      </c>
      <c r="AJ10" s="19">
        <v>0.55000000000000004</v>
      </c>
      <c r="AK10" s="19">
        <v>0.3</v>
      </c>
      <c r="AL10" s="19">
        <v>0.15</v>
      </c>
      <c r="AO10" s="100">
        <v>2</v>
      </c>
      <c r="AP10" s="100">
        <v>3</v>
      </c>
      <c r="AQ10" s="100">
        <v>1</v>
      </c>
      <c r="AR10" s="100">
        <v>2</v>
      </c>
      <c r="AS10" s="100" t="s">
        <v>365</v>
      </c>
      <c r="AT10" s="21">
        <f t="shared" si="0"/>
        <v>0.18</v>
      </c>
      <c r="AU10" s="100">
        <f t="shared" si="5"/>
        <v>1</v>
      </c>
      <c r="AV10" s="100">
        <f t="shared" si="6"/>
        <v>3</v>
      </c>
      <c r="AW10" s="101">
        <f t="shared" si="7"/>
        <v>0.36</v>
      </c>
      <c r="AX10" s="100">
        <f t="shared" si="8"/>
        <v>10.799999999999999</v>
      </c>
      <c r="BA10" s="100">
        <v>6</v>
      </c>
      <c r="BB10" s="14">
        <f>INDEX(节奏总表!$BW$4:$BW$63,神器!BA10)</f>
        <v>67</v>
      </c>
      <c r="BC10" s="14">
        <f t="shared" si="9"/>
        <v>2</v>
      </c>
      <c r="BD10" s="14">
        <v>5</v>
      </c>
      <c r="BE10" s="14">
        <v>3</v>
      </c>
      <c r="BF10" s="14">
        <f t="shared" si="10"/>
        <v>9.4499999999999993</v>
      </c>
      <c r="BG10" s="14">
        <f t="shared" si="1"/>
        <v>9.4499999999999993</v>
      </c>
      <c r="BH10" s="14">
        <f t="shared" si="1"/>
        <v>5.3999999999999995</v>
      </c>
      <c r="BI10" s="14">
        <f t="shared" si="1"/>
        <v>3.12</v>
      </c>
      <c r="BJ10" s="14">
        <f t="shared" si="1"/>
        <v>3.12</v>
      </c>
      <c r="BK10" s="14">
        <f t="shared" si="1"/>
        <v>1.6199999999999997</v>
      </c>
      <c r="BL10" s="14">
        <f t="shared" si="1"/>
        <v>1.6199999999999997</v>
      </c>
      <c r="BM10" s="14">
        <f t="shared" si="1"/>
        <v>0.72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40.950000000000003</v>
      </c>
      <c r="CX10" s="14">
        <f>SUM(BG$5:BG10)</f>
        <v>40.950000000000003</v>
      </c>
      <c r="CY10" s="14">
        <f>SUM(BH$5:BH10)</f>
        <v>25.65</v>
      </c>
      <c r="CZ10" s="14">
        <f>SUM(BI$5:BI10)</f>
        <v>3.12</v>
      </c>
      <c r="DA10" s="14">
        <f>SUM(BJ$5:BJ10)</f>
        <v>3.12</v>
      </c>
      <c r="DB10" s="14">
        <f>SUM(BK$5:BK10)</f>
        <v>1.6199999999999997</v>
      </c>
      <c r="DC10" s="14">
        <f>SUM(BL$5:BL10)</f>
        <v>1.6199999999999997</v>
      </c>
      <c r="DD10" s="14">
        <f>SUM(BM$5:BM10)</f>
        <v>0.72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101">
        <f t="shared" si="11"/>
        <v>12</v>
      </c>
      <c r="EP10" s="101">
        <f t="shared" si="12"/>
        <v>12</v>
      </c>
      <c r="EQ10" s="101">
        <f t="shared" si="13"/>
        <v>10</v>
      </c>
      <c r="ER10" s="101">
        <f t="shared" si="14"/>
        <v>3</v>
      </c>
      <c r="ES10" s="101">
        <f t="shared" si="15"/>
        <v>3</v>
      </c>
      <c r="ET10" s="101">
        <f t="shared" si="16"/>
        <v>1</v>
      </c>
      <c r="EU10" s="101">
        <f t="shared" si="17"/>
        <v>1</v>
      </c>
      <c r="EV10" s="101">
        <f t="shared" si="18"/>
        <v>0</v>
      </c>
      <c r="EW10" s="101">
        <f t="shared" si="19"/>
        <v>0</v>
      </c>
      <c r="EX10" s="101">
        <f t="shared" si="20"/>
        <v>0</v>
      </c>
      <c r="EY10" s="101">
        <f t="shared" si="21"/>
        <v>0</v>
      </c>
      <c r="EZ10" s="101">
        <f t="shared" si="22"/>
        <v>0</v>
      </c>
      <c r="FA10" s="101">
        <f t="shared" si="23"/>
        <v>0</v>
      </c>
      <c r="FB10" s="101">
        <f t="shared" si="24"/>
        <v>0</v>
      </c>
      <c r="FC10" s="101">
        <f t="shared" si="25"/>
        <v>0</v>
      </c>
      <c r="FD10" s="101">
        <f t="shared" si="26"/>
        <v>0</v>
      </c>
      <c r="FE10" s="101">
        <f t="shared" si="27"/>
        <v>0</v>
      </c>
      <c r="FF10" s="101">
        <f t="shared" si="28"/>
        <v>0</v>
      </c>
      <c r="FG10" s="101">
        <f t="shared" si="29"/>
        <v>0</v>
      </c>
      <c r="FH10" s="101">
        <f t="shared" si="30"/>
        <v>0</v>
      </c>
      <c r="FI10" s="101">
        <f t="shared" si="31"/>
        <v>0</v>
      </c>
      <c r="FJ10" s="101">
        <f t="shared" si="32"/>
        <v>0</v>
      </c>
      <c r="FK10" s="101">
        <f t="shared" si="33"/>
        <v>0</v>
      </c>
      <c r="FL10" s="101">
        <f t="shared" si="34"/>
        <v>0</v>
      </c>
      <c r="FM10" s="101">
        <f t="shared" si="35"/>
        <v>0</v>
      </c>
      <c r="FN10" s="101">
        <f t="shared" si="36"/>
        <v>0</v>
      </c>
      <c r="FO10" s="101">
        <f t="shared" si="37"/>
        <v>0</v>
      </c>
      <c r="FP10" s="101">
        <f t="shared" si="38"/>
        <v>0</v>
      </c>
      <c r="FQ10" s="101">
        <f t="shared" si="39"/>
        <v>0</v>
      </c>
      <c r="FR10" s="101">
        <f t="shared" si="40"/>
        <v>0</v>
      </c>
      <c r="FS10" s="101">
        <f t="shared" si="41"/>
        <v>0</v>
      </c>
      <c r="FT10" s="101">
        <f t="shared" si="42"/>
        <v>0</v>
      </c>
      <c r="FU10" s="101">
        <f t="shared" si="43"/>
        <v>0</v>
      </c>
      <c r="FV10" s="101">
        <f t="shared" si="44"/>
        <v>0</v>
      </c>
      <c r="FW10" s="101">
        <f t="shared" si="45"/>
        <v>0</v>
      </c>
      <c r="FX10" s="101">
        <f t="shared" si="46"/>
        <v>0</v>
      </c>
      <c r="FY10" s="101">
        <f t="shared" si="47"/>
        <v>0</v>
      </c>
      <c r="FZ10" s="101">
        <f t="shared" si="48"/>
        <v>0</v>
      </c>
      <c r="GA10" s="101">
        <f t="shared" si="49"/>
        <v>0</v>
      </c>
      <c r="GB10" s="101">
        <f t="shared" si="50"/>
        <v>0</v>
      </c>
      <c r="GC10" s="101">
        <f t="shared" si="51"/>
        <v>0</v>
      </c>
      <c r="GD10" s="101">
        <f t="shared" si="52"/>
        <v>0</v>
      </c>
    </row>
    <row r="11" spans="1:186" ht="16.5" x14ac:dyDescent="0.2">
      <c r="A11" s="100">
        <v>7</v>
      </c>
      <c r="B11" s="100">
        <v>10</v>
      </c>
      <c r="C11" s="100">
        <v>10</v>
      </c>
      <c r="K11" s="100">
        <v>7</v>
      </c>
      <c r="L11" s="100">
        <v>2</v>
      </c>
      <c r="M11" s="100">
        <v>4</v>
      </c>
      <c r="N11" s="100" t="str">
        <f t="shared" si="3"/>
        <v>神器2-4</v>
      </c>
      <c r="O11" s="100">
        <v>2</v>
      </c>
      <c r="P11" s="14">
        <f t="shared" si="4"/>
        <v>45</v>
      </c>
      <c r="Q11" s="102">
        <v>0.18</v>
      </c>
      <c r="R11" s="14">
        <v>1</v>
      </c>
      <c r="S11" s="14">
        <v>2</v>
      </c>
      <c r="T11" s="102">
        <v>0.18</v>
      </c>
      <c r="U11" s="14">
        <v>1</v>
      </c>
      <c r="V11" s="14">
        <v>3</v>
      </c>
      <c r="W11" s="102">
        <v>0.18</v>
      </c>
      <c r="X11" s="14">
        <v>2</v>
      </c>
      <c r="Y11" s="14">
        <v>4</v>
      </c>
      <c r="AB11" s="100">
        <v>6</v>
      </c>
      <c r="AC11" s="100">
        <v>2</v>
      </c>
      <c r="AD11" s="100">
        <f>SUM(AC$6:AC11)</f>
        <v>9</v>
      </c>
      <c r="AF11" s="100">
        <v>6</v>
      </c>
      <c r="AG11" s="100">
        <v>113</v>
      </c>
      <c r="AH11" s="100">
        <f t="shared" si="53"/>
        <v>207.92000000000004</v>
      </c>
      <c r="AI11" s="100" t="s">
        <v>744</v>
      </c>
      <c r="AJ11" s="19">
        <v>0.55000000000000004</v>
      </c>
      <c r="AK11" s="19">
        <v>0.3</v>
      </c>
      <c r="AL11" s="19">
        <v>0.15</v>
      </c>
      <c r="AO11" s="100">
        <v>2</v>
      </c>
      <c r="AP11" s="100">
        <v>4</v>
      </c>
      <c r="AQ11" s="100">
        <v>2</v>
      </c>
      <c r="AR11" s="100">
        <v>1</v>
      </c>
      <c r="AS11" s="100" t="s">
        <v>366</v>
      </c>
      <c r="AT11" s="21">
        <f t="shared" si="0"/>
        <v>0.10400000000000001</v>
      </c>
      <c r="AU11" s="100">
        <f t="shared" si="5"/>
        <v>1</v>
      </c>
      <c r="AV11" s="100">
        <f t="shared" si="6"/>
        <v>3</v>
      </c>
      <c r="AW11" s="101">
        <f t="shared" si="7"/>
        <v>0.20800000000000002</v>
      </c>
      <c r="AX11" s="100">
        <f t="shared" si="8"/>
        <v>3.12</v>
      </c>
      <c r="BA11" s="100">
        <v>7</v>
      </c>
      <c r="BB11" s="14">
        <f>INDEX(节奏总表!$BW$4:$BW$63,神器!BA11)</f>
        <v>71</v>
      </c>
      <c r="BC11" s="14">
        <f t="shared" si="9"/>
        <v>2</v>
      </c>
      <c r="BD11" s="14">
        <v>5</v>
      </c>
      <c r="BE11" s="14">
        <v>3</v>
      </c>
      <c r="BF11" s="14">
        <f t="shared" si="10"/>
        <v>9.4499999999999993</v>
      </c>
      <c r="BG11" s="14">
        <f t="shared" si="1"/>
        <v>9.4499999999999993</v>
      </c>
      <c r="BH11" s="14">
        <f t="shared" si="1"/>
        <v>5.3999999999999995</v>
      </c>
      <c r="BI11" s="14">
        <f t="shared" si="1"/>
        <v>3.12</v>
      </c>
      <c r="BJ11" s="14">
        <f t="shared" si="1"/>
        <v>3.12</v>
      </c>
      <c r="BK11" s="14">
        <f t="shared" si="1"/>
        <v>1.6199999999999997</v>
      </c>
      <c r="BL11" s="14">
        <f t="shared" si="1"/>
        <v>1.6199999999999997</v>
      </c>
      <c r="BM11" s="14">
        <f t="shared" si="1"/>
        <v>0.72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50.400000000000006</v>
      </c>
      <c r="CX11" s="14">
        <f>SUM(BG$5:BG11)</f>
        <v>50.400000000000006</v>
      </c>
      <c r="CY11" s="14">
        <f>SUM(BH$5:BH11)</f>
        <v>31.049999999999997</v>
      </c>
      <c r="CZ11" s="14">
        <f>SUM(BI$5:BI11)</f>
        <v>6.24</v>
      </c>
      <c r="DA11" s="14">
        <f>SUM(BJ$5:BJ11)</f>
        <v>6.24</v>
      </c>
      <c r="DB11" s="14">
        <f>SUM(BK$5:BK11)</f>
        <v>3.2399999999999993</v>
      </c>
      <c r="DC11" s="14">
        <f>SUM(BL$5:BL11)</f>
        <v>3.2399999999999993</v>
      </c>
      <c r="DD11" s="14">
        <f>SUM(BM$5:BM11)</f>
        <v>1.44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101">
        <f t="shared" si="11"/>
        <v>14</v>
      </c>
      <c r="EP11" s="101">
        <f t="shared" si="12"/>
        <v>14</v>
      </c>
      <c r="EQ11" s="101">
        <f t="shared" si="13"/>
        <v>11</v>
      </c>
      <c r="ER11" s="101">
        <f t="shared" si="14"/>
        <v>4</v>
      </c>
      <c r="ES11" s="101">
        <f t="shared" si="15"/>
        <v>4</v>
      </c>
      <c r="ET11" s="101">
        <f t="shared" si="16"/>
        <v>3</v>
      </c>
      <c r="EU11" s="101">
        <f t="shared" si="17"/>
        <v>3</v>
      </c>
      <c r="EV11" s="101">
        <f t="shared" si="18"/>
        <v>1</v>
      </c>
      <c r="EW11" s="101">
        <f t="shared" si="19"/>
        <v>0</v>
      </c>
      <c r="EX11" s="101">
        <f t="shared" si="20"/>
        <v>0</v>
      </c>
      <c r="EY11" s="101">
        <f t="shared" si="21"/>
        <v>0</v>
      </c>
      <c r="EZ11" s="101">
        <f t="shared" si="22"/>
        <v>0</v>
      </c>
      <c r="FA11" s="101">
        <f t="shared" si="23"/>
        <v>0</v>
      </c>
      <c r="FB11" s="101">
        <f t="shared" si="24"/>
        <v>0</v>
      </c>
      <c r="FC11" s="101">
        <f t="shared" si="25"/>
        <v>0</v>
      </c>
      <c r="FD11" s="101">
        <f t="shared" si="26"/>
        <v>0</v>
      </c>
      <c r="FE11" s="101">
        <f t="shared" si="27"/>
        <v>0</v>
      </c>
      <c r="FF11" s="101">
        <f t="shared" si="28"/>
        <v>0</v>
      </c>
      <c r="FG11" s="101">
        <f t="shared" si="29"/>
        <v>0</v>
      </c>
      <c r="FH11" s="101">
        <f t="shared" si="30"/>
        <v>0</v>
      </c>
      <c r="FI11" s="101">
        <f t="shared" si="31"/>
        <v>0</v>
      </c>
      <c r="FJ11" s="101">
        <f t="shared" si="32"/>
        <v>0</v>
      </c>
      <c r="FK11" s="101">
        <f t="shared" si="33"/>
        <v>0</v>
      </c>
      <c r="FL11" s="101">
        <f t="shared" si="34"/>
        <v>0</v>
      </c>
      <c r="FM11" s="101">
        <f t="shared" si="35"/>
        <v>0</v>
      </c>
      <c r="FN11" s="101">
        <f t="shared" si="36"/>
        <v>0</v>
      </c>
      <c r="FO11" s="101">
        <f t="shared" si="37"/>
        <v>0</v>
      </c>
      <c r="FP11" s="101">
        <f t="shared" si="38"/>
        <v>0</v>
      </c>
      <c r="FQ11" s="101">
        <f t="shared" si="39"/>
        <v>0</v>
      </c>
      <c r="FR11" s="101">
        <f t="shared" si="40"/>
        <v>0</v>
      </c>
      <c r="FS11" s="101">
        <f t="shared" si="41"/>
        <v>0</v>
      </c>
      <c r="FT11" s="101">
        <f t="shared" si="42"/>
        <v>0</v>
      </c>
      <c r="FU11" s="101">
        <f t="shared" si="43"/>
        <v>0</v>
      </c>
      <c r="FV11" s="101">
        <f t="shared" si="44"/>
        <v>0</v>
      </c>
      <c r="FW11" s="101">
        <f t="shared" si="45"/>
        <v>0</v>
      </c>
      <c r="FX11" s="101">
        <f t="shared" si="46"/>
        <v>0</v>
      </c>
      <c r="FY11" s="101">
        <f t="shared" si="47"/>
        <v>0</v>
      </c>
      <c r="FZ11" s="101">
        <f t="shared" si="48"/>
        <v>0</v>
      </c>
      <c r="GA11" s="101">
        <f t="shared" si="49"/>
        <v>0</v>
      </c>
      <c r="GB11" s="101">
        <f t="shared" si="50"/>
        <v>0</v>
      </c>
      <c r="GC11" s="101">
        <f t="shared" si="51"/>
        <v>0</v>
      </c>
      <c r="GD11" s="101">
        <f t="shared" si="52"/>
        <v>0</v>
      </c>
    </row>
    <row r="12" spans="1:186" ht="16.5" x14ac:dyDescent="0.2">
      <c r="K12" s="100">
        <v>8</v>
      </c>
      <c r="L12" s="100">
        <v>2</v>
      </c>
      <c r="M12" s="100">
        <v>5</v>
      </c>
      <c r="N12" s="100" t="str">
        <f t="shared" si="3"/>
        <v>神器2-5</v>
      </c>
      <c r="O12" s="100">
        <v>3</v>
      </c>
      <c r="P12" s="14">
        <f t="shared" si="4"/>
        <v>105</v>
      </c>
      <c r="Q12" s="102">
        <v>0.12</v>
      </c>
      <c r="R12" s="14">
        <v>1</v>
      </c>
      <c r="S12" s="14">
        <v>1</v>
      </c>
      <c r="T12" s="102">
        <v>0.12</v>
      </c>
      <c r="U12" s="14">
        <v>1</v>
      </c>
      <c r="V12" s="14">
        <v>2</v>
      </c>
      <c r="W12" s="102">
        <v>0.12</v>
      </c>
      <c r="X12" s="14">
        <v>1</v>
      </c>
      <c r="Y12" s="14">
        <v>3</v>
      </c>
      <c r="AB12" s="100">
        <v>7</v>
      </c>
      <c r="AC12" s="100">
        <v>3</v>
      </c>
      <c r="AD12" s="100">
        <f>SUM(AC$6:AC12)</f>
        <v>12</v>
      </c>
      <c r="AF12" s="100">
        <v>7</v>
      </c>
      <c r="AG12" s="100">
        <v>123</v>
      </c>
      <c r="AH12" s="100">
        <f t="shared" si="53"/>
        <v>297.55500000000006</v>
      </c>
      <c r="AI12" s="100" t="s">
        <v>745</v>
      </c>
      <c r="AJ12" s="19">
        <v>0.55000000000000004</v>
      </c>
      <c r="AK12" s="19">
        <v>0.3</v>
      </c>
      <c r="AL12" s="19">
        <v>0.15</v>
      </c>
      <c r="AO12" s="100">
        <v>2</v>
      </c>
      <c r="AP12" s="100">
        <v>5</v>
      </c>
      <c r="AQ12" s="100">
        <v>2</v>
      </c>
      <c r="AR12" s="100">
        <v>1</v>
      </c>
      <c r="AS12" s="100" t="s">
        <v>367</v>
      </c>
      <c r="AT12" s="21">
        <f t="shared" si="0"/>
        <v>0.10400000000000001</v>
      </c>
      <c r="AU12" s="100">
        <f t="shared" si="5"/>
        <v>1</v>
      </c>
      <c r="AV12" s="100">
        <f t="shared" si="6"/>
        <v>3</v>
      </c>
      <c r="AW12" s="101">
        <f t="shared" si="7"/>
        <v>0.20800000000000002</v>
      </c>
      <c r="AX12" s="100">
        <f t="shared" si="8"/>
        <v>3.12</v>
      </c>
      <c r="BA12" s="100">
        <v>8</v>
      </c>
      <c r="BB12" s="14">
        <f>INDEX(节奏总表!$BW$4:$BW$63,神器!BA12)</f>
        <v>74</v>
      </c>
      <c r="BC12" s="14">
        <f t="shared" si="9"/>
        <v>2</v>
      </c>
      <c r="BD12" s="14">
        <v>5</v>
      </c>
      <c r="BE12" s="14">
        <v>3</v>
      </c>
      <c r="BF12" s="14">
        <f t="shared" si="10"/>
        <v>9.4499999999999993</v>
      </c>
      <c r="BG12" s="14">
        <f t="shared" si="10"/>
        <v>9.4499999999999993</v>
      </c>
      <c r="BH12" s="14">
        <f t="shared" si="10"/>
        <v>5.3999999999999995</v>
      </c>
      <c r="BI12" s="14">
        <f t="shared" si="10"/>
        <v>3.12</v>
      </c>
      <c r="BJ12" s="14">
        <f t="shared" si="10"/>
        <v>3.12</v>
      </c>
      <c r="BK12" s="14">
        <f t="shared" si="10"/>
        <v>1.6199999999999997</v>
      </c>
      <c r="BL12" s="14">
        <f t="shared" si="10"/>
        <v>1.6199999999999997</v>
      </c>
      <c r="BM12" s="14">
        <f t="shared" si="10"/>
        <v>0.72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59.850000000000009</v>
      </c>
      <c r="CX12" s="14">
        <f>SUM(BG$5:BG12)</f>
        <v>59.850000000000009</v>
      </c>
      <c r="CY12" s="14">
        <f>SUM(BH$5:BH12)</f>
        <v>36.449999999999996</v>
      </c>
      <c r="CZ12" s="14">
        <f>SUM(BI$5:BI12)</f>
        <v>9.36</v>
      </c>
      <c r="DA12" s="14">
        <f>SUM(BJ$5:BJ12)</f>
        <v>9.36</v>
      </c>
      <c r="DB12" s="14">
        <f>SUM(BK$5:BK12)</f>
        <v>4.8599999999999994</v>
      </c>
      <c r="DC12" s="14">
        <f>SUM(BL$5:BL12)</f>
        <v>4.8599999999999994</v>
      </c>
      <c r="DD12" s="14">
        <f>SUM(BM$5:BM12)</f>
        <v>2.16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101">
        <f t="shared" si="11"/>
        <v>15</v>
      </c>
      <c r="EP12" s="101">
        <f t="shared" si="12"/>
        <v>15</v>
      </c>
      <c r="EQ12" s="101">
        <f t="shared" si="13"/>
        <v>12</v>
      </c>
      <c r="ER12" s="101">
        <f t="shared" si="14"/>
        <v>6</v>
      </c>
      <c r="ES12" s="101">
        <f t="shared" si="15"/>
        <v>6</v>
      </c>
      <c r="ET12" s="101">
        <f t="shared" si="16"/>
        <v>3</v>
      </c>
      <c r="EU12" s="101">
        <f t="shared" si="17"/>
        <v>3</v>
      </c>
      <c r="EV12" s="101">
        <f t="shared" si="18"/>
        <v>2</v>
      </c>
      <c r="EW12" s="101">
        <f t="shared" si="19"/>
        <v>0</v>
      </c>
      <c r="EX12" s="101">
        <f t="shared" si="20"/>
        <v>0</v>
      </c>
      <c r="EY12" s="101">
        <f t="shared" si="21"/>
        <v>0</v>
      </c>
      <c r="EZ12" s="101">
        <f t="shared" si="22"/>
        <v>0</v>
      </c>
      <c r="FA12" s="101">
        <f t="shared" si="23"/>
        <v>0</v>
      </c>
      <c r="FB12" s="101">
        <f t="shared" si="24"/>
        <v>0</v>
      </c>
      <c r="FC12" s="101">
        <f t="shared" si="25"/>
        <v>0</v>
      </c>
      <c r="FD12" s="101">
        <f t="shared" si="26"/>
        <v>0</v>
      </c>
      <c r="FE12" s="101">
        <f t="shared" si="27"/>
        <v>0</v>
      </c>
      <c r="FF12" s="101">
        <f t="shared" si="28"/>
        <v>0</v>
      </c>
      <c r="FG12" s="101">
        <f t="shared" si="29"/>
        <v>0</v>
      </c>
      <c r="FH12" s="101">
        <f t="shared" si="30"/>
        <v>0</v>
      </c>
      <c r="FI12" s="101">
        <f t="shared" si="31"/>
        <v>0</v>
      </c>
      <c r="FJ12" s="101">
        <f t="shared" si="32"/>
        <v>0</v>
      </c>
      <c r="FK12" s="101">
        <f t="shared" si="33"/>
        <v>0</v>
      </c>
      <c r="FL12" s="101">
        <f t="shared" si="34"/>
        <v>0</v>
      </c>
      <c r="FM12" s="101">
        <f t="shared" si="35"/>
        <v>0</v>
      </c>
      <c r="FN12" s="101">
        <f t="shared" si="36"/>
        <v>0</v>
      </c>
      <c r="FO12" s="101">
        <f t="shared" si="37"/>
        <v>0</v>
      </c>
      <c r="FP12" s="101">
        <f t="shared" si="38"/>
        <v>0</v>
      </c>
      <c r="FQ12" s="101">
        <f t="shared" si="39"/>
        <v>0</v>
      </c>
      <c r="FR12" s="101">
        <f t="shared" si="40"/>
        <v>0</v>
      </c>
      <c r="FS12" s="101">
        <f t="shared" si="41"/>
        <v>0</v>
      </c>
      <c r="FT12" s="101">
        <f t="shared" si="42"/>
        <v>0</v>
      </c>
      <c r="FU12" s="101">
        <f t="shared" si="43"/>
        <v>0</v>
      </c>
      <c r="FV12" s="101">
        <f t="shared" si="44"/>
        <v>0</v>
      </c>
      <c r="FW12" s="101">
        <f t="shared" si="45"/>
        <v>0</v>
      </c>
      <c r="FX12" s="101">
        <f t="shared" si="46"/>
        <v>0</v>
      </c>
      <c r="FY12" s="101">
        <f t="shared" si="47"/>
        <v>0</v>
      </c>
      <c r="FZ12" s="101">
        <f t="shared" si="48"/>
        <v>0</v>
      </c>
      <c r="GA12" s="101">
        <f t="shared" si="49"/>
        <v>0</v>
      </c>
      <c r="GB12" s="101">
        <f t="shared" si="50"/>
        <v>0</v>
      </c>
      <c r="GC12" s="101">
        <f t="shared" si="51"/>
        <v>0</v>
      </c>
      <c r="GD12" s="101">
        <f t="shared" si="52"/>
        <v>0</v>
      </c>
    </row>
    <row r="13" spans="1:186" ht="16.5" x14ac:dyDescent="0.2">
      <c r="K13" s="100">
        <v>9</v>
      </c>
      <c r="L13" s="100">
        <v>3</v>
      </c>
      <c r="M13" s="100">
        <v>1</v>
      </c>
      <c r="N13" s="100" t="str">
        <f t="shared" si="3"/>
        <v>神器3-1</v>
      </c>
      <c r="O13" s="100">
        <v>1</v>
      </c>
      <c r="P13" s="14">
        <f t="shared" si="4"/>
        <v>20</v>
      </c>
      <c r="Q13" s="102">
        <v>0.25</v>
      </c>
      <c r="R13" s="14">
        <v>1</v>
      </c>
      <c r="S13" s="14">
        <v>3</v>
      </c>
      <c r="T13" s="102">
        <v>0.25</v>
      </c>
      <c r="U13" s="14">
        <v>2</v>
      </c>
      <c r="V13" s="14">
        <v>4</v>
      </c>
      <c r="W13" s="102">
        <v>0.25</v>
      </c>
      <c r="X13" s="14">
        <v>3</v>
      </c>
      <c r="Y13" s="14">
        <v>5</v>
      </c>
      <c r="AB13" s="100">
        <v>8</v>
      </c>
      <c r="AC13" s="100">
        <v>3</v>
      </c>
      <c r="AD13" s="100">
        <f>SUM(AC$6:AC13)</f>
        <v>15</v>
      </c>
      <c r="AF13" s="100">
        <v>8</v>
      </c>
      <c r="AG13" s="100">
        <v>133</v>
      </c>
      <c r="AH13" s="100">
        <f t="shared" si="53"/>
        <v>495</v>
      </c>
      <c r="AI13" s="100" t="s">
        <v>746</v>
      </c>
      <c r="AJ13" s="19">
        <v>0.6</v>
      </c>
      <c r="AK13" s="19">
        <v>0.4</v>
      </c>
      <c r="AL13" s="100"/>
      <c r="AO13" s="100">
        <v>2</v>
      </c>
      <c r="AP13" s="100">
        <v>6</v>
      </c>
      <c r="AQ13" s="100">
        <v>2</v>
      </c>
      <c r="AR13" s="100">
        <v>1</v>
      </c>
      <c r="AS13" s="100" t="s">
        <v>368</v>
      </c>
      <c r="AT13" s="21">
        <f t="shared" si="0"/>
        <v>7.1999999999999995E-2</v>
      </c>
      <c r="AU13" s="100">
        <f t="shared" si="5"/>
        <v>1</v>
      </c>
      <c r="AV13" s="100">
        <f t="shared" si="6"/>
        <v>2</v>
      </c>
      <c r="AW13" s="101">
        <f t="shared" si="7"/>
        <v>0.10799999999999998</v>
      </c>
      <c r="AX13" s="100">
        <f t="shared" si="8"/>
        <v>4.8599999999999994</v>
      </c>
      <c r="BA13" s="100">
        <v>9</v>
      </c>
      <c r="BB13" s="14">
        <f>INDEX(节奏总表!$BW$4:$BW$63,神器!BA13)</f>
        <v>78</v>
      </c>
      <c r="BC13" s="14">
        <f t="shared" si="9"/>
        <v>2</v>
      </c>
      <c r="BD13" s="14">
        <v>5</v>
      </c>
      <c r="BE13" s="14">
        <v>3</v>
      </c>
      <c r="BF13" s="14">
        <f t="shared" si="10"/>
        <v>9.4499999999999993</v>
      </c>
      <c r="BG13" s="14">
        <f t="shared" si="10"/>
        <v>9.4499999999999993</v>
      </c>
      <c r="BH13" s="14">
        <f t="shared" si="10"/>
        <v>5.3999999999999995</v>
      </c>
      <c r="BI13" s="14">
        <f t="shared" si="10"/>
        <v>3.12</v>
      </c>
      <c r="BJ13" s="14">
        <f t="shared" si="10"/>
        <v>3.12</v>
      </c>
      <c r="BK13" s="14">
        <f t="shared" si="10"/>
        <v>1.6199999999999997</v>
      </c>
      <c r="BL13" s="14">
        <f t="shared" si="10"/>
        <v>1.6199999999999997</v>
      </c>
      <c r="BM13" s="14">
        <f t="shared" si="10"/>
        <v>0.72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69.300000000000011</v>
      </c>
      <c r="CX13" s="14">
        <f>SUM(BG$5:BG13)</f>
        <v>69.300000000000011</v>
      </c>
      <c r="CY13" s="14">
        <f>SUM(BH$5:BH13)</f>
        <v>41.849999999999994</v>
      </c>
      <c r="CZ13" s="14">
        <f>SUM(BI$5:BI13)</f>
        <v>12.48</v>
      </c>
      <c r="DA13" s="14">
        <f>SUM(BJ$5:BJ13)</f>
        <v>12.48</v>
      </c>
      <c r="DB13" s="14">
        <f>SUM(BK$5:BK13)</f>
        <v>6.4799999999999986</v>
      </c>
      <c r="DC13" s="14">
        <f>SUM(BL$5:BL13)</f>
        <v>6.4799999999999986</v>
      </c>
      <c r="DD13" s="14">
        <f>SUM(BM$5:BM13)</f>
        <v>2.88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101">
        <f t="shared" si="11"/>
        <v>16</v>
      </c>
      <c r="EP13" s="101">
        <f t="shared" si="12"/>
        <v>16</v>
      </c>
      <c r="EQ13" s="101">
        <f t="shared" si="13"/>
        <v>13</v>
      </c>
      <c r="ER13" s="101">
        <f t="shared" si="14"/>
        <v>7</v>
      </c>
      <c r="ES13" s="101">
        <f t="shared" si="15"/>
        <v>7</v>
      </c>
      <c r="ET13" s="101">
        <f t="shared" si="16"/>
        <v>4</v>
      </c>
      <c r="EU13" s="101">
        <f t="shared" si="17"/>
        <v>4</v>
      </c>
      <c r="EV13" s="101">
        <f t="shared" si="18"/>
        <v>2</v>
      </c>
      <c r="EW13" s="101">
        <f t="shared" si="19"/>
        <v>0</v>
      </c>
      <c r="EX13" s="101">
        <f t="shared" si="20"/>
        <v>0</v>
      </c>
      <c r="EY13" s="101">
        <f t="shared" si="21"/>
        <v>0</v>
      </c>
      <c r="EZ13" s="101">
        <f t="shared" si="22"/>
        <v>0</v>
      </c>
      <c r="FA13" s="101">
        <f t="shared" si="23"/>
        <v>0</v>
      </c>
      <c r="FB13" s="101">
        <f t="shared" si="24"/>
        <v>0</v>
      </c>
      <c r="FC13" s="101">
        <f t="shared" si="25"/>
        <v>0</v>
      </c>
      <c r="FD13" s="101">
        <f t="shared" si="26"/>
        <v>0</v>
      </c>
      <c r="FE13" s="101">
        <f t="shared" si="27"/>
        <v>0</v>
      </c>
      <c r="FF13" s="101">
        <f t="shared" si="28"/>
        <v>0</v>
      </c>
      <c r="FG13" s="101">
        <f t="shared" si="29"/>
        <v>0</v>
      </c>
      <c r="FH13" s="101">
        <f t="shared" si="30"/>
        <v>0</v>
      </c>
      <c r="FI13" s="101">
        <f t="shared" si="31"/>
        <v>0</v>
      </c>
      <c r="FJ13" s="101">
        <f t="shared" si="32"/>
        <v>0</v>
      </c>
      <c r="FK13" s="101">
        <f t="shared" si="33"/>
        <v>0</v>
      </c>
      <c r="FL13" s="101">
        <f t="shared" si="34"/>
        <v>0</v>
      </c>
      <c r="FM13" s="101">
        <f t="shared" si="35"/>
        <v>0</v>
      </c>
      <c r="FN13" s="101">
        <f t="shared" si="36"/>
        <v>0</v>
      </c>
      <c r="FO13" s="101">
        <f t="shared" si="37"/>
        <v>0</v>
      </c>
      <c r="FP13" s="101">
        <f t="shared" si="38"/>
        <v>0</v>
      </c>
      <c r="FQ13" s="101">
        <f t="shared" si="39"/>
        <v>0</v>
      </c>
      <c r="FR13" s="101">
        <f t="shared" si="40"/>
        <v>0</v>
      </c>
      <c r="FS13" s="101">
        <f t="shared" si="41"/>
        <v>0</v>
      </c>
      <c r="FT13" s="101">
        <f t="shared" si="42"/>
        <v>0</v>
      </c>
      <c r="FU13" s="101">
        <f t="shared" si="43"/>
        <v>0</v>
      </c>
      <c r="FV13" s="101">
        <f t="shared" si="44"/>
        <v>0</v>
      </c>
      <c r="FW13" s="101">
        <f t="shared" si="45"/>
        <v>0</v>
      </c>
      <c r="FX13" s="101">
        <f t="shared" si="46"/>
        <v>0</v>
      </c>
      <c r="FY13" s="101">
        <f t="shared" si="47"/>
        <v>0</v>
      </c>
      <c r="FZ13" s="101">
        <f t="shared" si="48"/>
        <v>0</v>
      </c>
      <c r="GA13" s="101">
        <f t="shared" si="49"/>
        <v>0</v>
      </c>
      <c r="GB13" s="101">
        <f t="shared" si="50"/>
        <v>0</v>
      </c>
      <c r="GC13" s="101">
        <f t="shared" si="51"/>
        <v>0</v>
      </c>
      <c r="GD13" s="101">
        <f t="shared" si="52"/>
        <v>0</v>
      </c>
    </row>
    <row r="14" spans="1:186" ht="16.5" x14ac:dyDescent="0.2">
      <c r="K14" s="100">
        <v>10</v>
      </c>
      <c r="L14" s="100">
        <v>3</v>
      </c>
      <c r="M14" s="100">
        <v>2</v>
      </c>
      <c r="N14" s="100" t="str">
        <f t="shared" si="3"/>
        <v>神器3-2</v>
      </c>
      <c r="O14" s="100">
        <v>1</v>
      </c>
      <c r="P14" s="14">
        <f t="shared" si="4"/>
        <v>20</v>
      </c>
      <c r="Q14" s="102">
        <v>0.25</v>
      </c>
      <c r="R14" s="14">
        <v>1</v>
      </c>
      <c r="S14" s="14">
        <v>3</v>
      </c>
      <c r="T14" s="102">
        <v>0.25</v>
      </c>
      <c r="U14" s="14">
        <v>2</v>
      </c>
      <c r="V14" s="14">
        <v>4</v>
      </c>
      <c r="W14" s="102">
        <v>0.25</v>
      </c>
      <c r="X14" s="14">
        <v>3</v>
      </c>
      <c r="Y14" s="14">
        <v>5</v>
      </c>
      <c r="AB14" s="100">
        <v>9</v>
      </c>
      <c r="AC14" s="100">
        <v>3</v>
      </c>
      <c r="AD14" s="100">
        <f>SUM(AC$6:AC14)</f>
        <v>18</v>
      </c>
      <c r="AM14" s="103"/>
      <c r="AO14" s="100">
        <v>2</v>
      </c>
      <c r="AP14" s="100">
        <v>7</v>
      </c>
      <c r="AQ14" s="100">
        <v>2</v>
      </c>
      <c r="AR14" s="100">
        <v>1</v>
      </c>
      <c r="AS14" s="100" t="s">
        <v>369</v>
      </c>
      <c r="AT14" s="21">
        <f t="shared" si="0"/>
        <v>7.1999999999999995E-2</v>
      </c>
      <c r="AU14" s="100">
        <f t="shared" si="5"/>
        <v>1</v>
      </c>
      <c r="AV14" s="100">
        <f t="shared" si="6"/>
        <v>2</v>
      </c>
      <c r="AW14" s="101">
        <f t="shared" si="7"/>
        <v>0.10799999999999998</v>
      </c>
      <c r="AX14" s="100">
        <f t="shared" si="8"/>
        <v>4.8599999999999994</v>
      </c>
      <c r="BA14" s="100">
        <v>10</v>
      </c>
      <c r="BB14" s="14">
        <f>INDEX(节奏总表!$BW$4:$BW$63,神器!BA14)</f>
        <v>81</v>
      </c>
      <c r="BC14" s="14">
        <f t="shared" si="9"/>
        <v>2</v>
      </c>
      <c r="BD14" s="14">
        <v>5</v>
      </c>
      <c r="BE14" s="14">
        <v>3</v>
      </c>
      <c r="BF14" s="14">
        <f t="shared" si="10"/>
        <v>9.4499999999999993</v>
      </c>
      <c r="BG14" s="14">
        <f t="shared" si="10"/>
        <v>9.4499999999999993</v>
      </c>
      <c r="BH14" s="14">
        <f t="shared" si="10"/>
        <v>5.3999999999999995</v>
      </c>
      <c r="BI14" s="14">
        <f t="shared" si="10"/>
        <v>3.12</v>
      </c>
      <c r="BJ14" s="14">
        <f t="shared" si="10"/>
        <v>3.12</v>
      </c>
      <c r="BK14" s="14">
        <f t="shared" si="10"/>
        <v>1.6199999999999997</v>
      </c>
      <c r="BL14" s="14">
        <f t="shared" si="10"/>
        <v>1.6199999999999997</v>
      </c>
      <c r="BM14" s="14">
        <f t="shared" si="10"/>
        <v>0.72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78.750000000000014</v>
      </c>
      <c r="CX14" s="14">
        <f>SUM(BG$5:BG14)</f>
        <v>78.750000000000014</v>
      </c>
      <c r="CY14" s="14">
        <f>SUM(BH$5:BH14)</f>
        <v>47.249999999999993</v>
      </c>
      <c r="CZ14" s="14">
        <f>SUM(BI$5:BI14)</f>
        <v>15.600000000000001</v>
      </c>
      <c r="DA14" s="14">
        <f>SUM(BJ$5:BJ14)</f>
        <v>15.600000000000001</v>
      </c>
      <c r="DB14" s="14">
        <f>SUM(BK$5:BK14)</f>
        <v>8.0999999999999979</v>
      </c>
      <c r="DC14" s="14">
        <f>SUM(BL$5:BL14)</f>
        <v>8.0999999999999979</v>
      </c>
      <c r="DD14" s="14">
        <f>SUM(BM$5:BM14)</f>
        <v>3.5999999999999996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101">
        <f t="shared" si="11"/>
        <v>17</v>
      </c>
      <c r="EP14" s="101">
        <f t="shared" si="12"/>
        <v>17</v>
      </c>
      <c r="EQ14" s="101">
        <f t="shared" si="13"/>
        <v>13</v>
      </c>
      <c r="ER14" s="101">
        <f t="shared" si="14"/>
        <v>8</v>
      </c>
      <c r="ES14" s="101">
        <f t="shared" si="15"/>
        <v>8</v>
      </c>
      <c r="ET14" s="101">
        <f t="shared" si="16"/>
        <v>5</v>
      </c>
      <c r="EU14" s="101">
        <f t="shared" si="17"/>
        <v>5</v>
      </c>
      <c r="EV14" s="101">
        <f t="shared" si="18"/>
        <v>3</v>
      </c>
      <c r="EW14" s="101">
        <f t="shared" si="19"/>
        <v>0</v>
      </c>
      <c r="EX14" s="101">
        <f t="shared" si="20"/>
        <v>0</v>
      </c>
      <c r="EY14" s="101">
        <f t="shared" si="21"/>
        <v>0</v>
      </c>
      <c r="EZ14" s="101">
        <f t="shared" si="22"/>
        <v>0</v>
      </c>
      <c r="FA14" s="101">
        <f t="shared" si="23"/>
        <v>0</v>
      </c>
      <c r="FB14" s="101">
        <f t="shared" si="24"/>
        <v>0</v>
      </c>
      <c r="FC14" s="101">
        <f t="shared" si="25"/>
        <v>0</v>
      </c>
      <c r="FD14" s="101">
        <f t="shared" si="26"/>
        <v>0</v>
      </c>
      <c r="FE14" s="101">
        <f t="shared" si="27"/>
        <v>0</v>
      </c>
      <c r="FF14" s="101">
        <f t="shared" si="28"/>
        <v>0</v>
      </c>
      <c r="FG14" s="101">
        <f t="shared" si="29"/>
        <v>0</v>
      </c>
      <c r="FH14" s="101">
        <f t="shared" si="30"/>
        <v>0</v>
      </c>
      <c r="FI14" s="101">
        <f t="shared" si="31"/>
        <v>0</v>
      </c>
      <c r="FJ14" s="101">
        <f t="shared" si="32"/>
        <v>0</v>
      </c>
      <c r="FK14" s="101">
        <f t="shared" si="33"/>
        <v>0</v>
      </c>
      <c r="FL14" s="101">
        <f t="shared" si="34"/>
        <v>0</v>
      </c>
      <c r="FM14" s="101">
        <f t="shared" si="35"/>
        <v>0</v>
      </c>
      <c r="FN14" s="101">
        <f t="shared" si="36"/>
        <v>0</v>
      </c>
      <c r="FO14" s="101">
        <f t="shared" si="37"/>
        <v>0</v>
      </c>
      <c r="FP14" s="101">
        <f t="shared" si="38"/>
        <v>0</v>
      </c>
      <c r="FQ14" s="101">
        <f t="shared" si="39"/>
        <v>0</v>
      </c>
      <c r="FR14" s="101">
        <f t="shared" si="40"/>
        <v>0</v>
      </c>
      <c r="FS14" s="101">
        <f t="shared" si="41"/>
        <v>0</v>
      </c>
      <c r="FT14" s="101">
        <f t="shared" si="42"/>
        <v>0</v>
      </c>
      <c r="FU14" s="101">
        <f t="shared" si="43"/>
        <v>0</v>
      </c>
      <c r="FV14" s="101">
        <f t="shared" si="44"/>
        <v>0</v>
      </c>
      <c r="FW14" s="101">
        <f t="shared" si="45"/>
        <v>0</v>
      </c>
      <c r="FX14" s="101">
        <f t="shared" si="46"/>
        <v>0</v>
      </c>
      <c r="FY14" s="101">
        <f t="shared" si="47"/>
        <v>0</v>
      </c>
      <c r="FZ14" s="101">
        <f t="shared" si="48"/>
        <v>0</v>
      </c>
      <c r="GA14" s="101">
        <f t="shared" si="49"/>
        <v>0</v>
      </c>
      <c r="GB14" s="101">
        <f t="shared" si="50"/>
        <v>0</v>
      </c>
      <c r="GC14" s="101">
        <f t="shared" si="51"/>
        <v>0</v>
      </c>
      <c r="GD14" s="101">
        <f t="shared" si="52"/>
        <v>0</v>
      </c>
    </row>
    <row r="15" spans="1:186" ht="16.5" x14ac:dyDescent="0.2">
      <c r="K15" s="100">
        <v>11</v>
      </c>
      <c r="L15" s="100">
        <v>3</v>
      </c>
      <c r="M15" s="100">
        <v>3</v>
      </c>
      <c r="N15" s="100" t="str">
        <f t="shared" si="3"/>
        <v>神器3-3</v>
      </c>
      <c r="O15" s="100">
        <v>2</v>
      </c>
      <c r="P15" s="14">
        <f t="shared" si="4"/>
        <v>60</v>
      </c>
      <c r="Q15" s="102">
        <v>0.16</v>
      </c>
      <c r="R15" s="14">
        <v>1</v>
      </c>
      <c r="S15" s="14">
        <v>2</v>
      </c>
      <c r="T15" s="102">
        <v>0.16</v>
      </c>
      <c r="U15" s="14">
        <v>1</v>
      </c>
      <c r="V15" s="14">
        <v>3</v>
      </c>
      <c r="W15" s="102">
        <v>0.16</v>
      </c>
      <c r="X15" s="14">
        <v>2</v>
      </c>
      <c r="Y15" s="14">
        <v>4</v>
      </c>
      <c r="AB15" s="100">
        <v>10</v>
      </c>
      <c r="AC15" s="100">
        <v>5</v>
      </c>
      <c r="AD15" s="100">
        <f>SUM(AC$6:AC15)</f>
        <v>23</v>
      </c>
      <c r="AM15" s="103"/>
      <c r="AO15" s="100">
        <v>2</v>
      </c>
      <c r="AP15" s="100">
        <v>8</v>
      </c>
      <c r="AQ15" s="100">
        <v>2</v>
      </c>
      <c r="AR15" s="100">
        <v>1</v>
      </c>
      <c r="AS15" s="100" t="s">
        <v>370</v>
      </c>
      <c r="AT15" s="21">
        <f t="shared" si="0"/>
        <v>4.8000000000000001E-2</v>
      </c>
      <c r="AU15" s="100">
        <f t="shared" si="5"/>
        <v>1</v>
      </c>
      <c r="AV15" s="100">
        <f t="shared" si="6"/>
        <v>1</v>
      </c>
      <c r="AW15" s="101">
        <f t="shared" si="7"/>
        <v>4.8000000000000001E-2</v>
      </c>
      <c r="AX15" s="100">
        <f t="shared" si="8"/>
        <v>5.04</v>
      </c>
      <c r="BA15" s="100">
        <v>11</v>
      </c>
      <c r="BB15" s="14">
        <f>INDEX(节奏总表!$BW$4:$BW$63,神器!BA15)</f>
        <v>83</v>
      </c>
      <c r="BC15" s="14">
        <f t="shared" si="9"/>
        <v>3</v>
      </c>
      <c r="BD15" s="14">
        <v>5</v>
      </c>
      <c r="BE15" s="14">
        <v>3</v>
      </c>
      <c r="BF15" s="14">
        <f t="shared" si="10"/>
        <v>11.55</v>
      </c>
      <c r="BG15" s="14">
        <f t="shared" si="10"/>
        <v>11.55</v>
      </c>
      <c r="BH15" s="14">
        <f t="shared" si="10"/>
        <v>7.4250000000000007</v>
      </c>
      <c r="BI15" s="14">
        <f t="shared" si="10"/>
        <v>3.51</v>
      </c>
      <c r="BJ15" s="14">
        <f t="shared" si="10"/>
        <v>3.51</v>
      </c>
      <c r="BK15" s="14">
        <f t="shared" si="10"/>
        <v>1.62</v>
      </c>
      <c r="BL15" s="14">
        <f t="shared" si="10"/>
        <v>1.62</v>
      </c>
      <c r="BM15" s="14">
        <f t="shared" si="10"/>
        <v>0.80999999999999983</v>
      </c>
      <c r="BN15" s="14">
        <f t="shared" si="10"/>
        <v>1.125</v>
      </c>
      <c r="BO15" s="14">
        <f t="shared" si="10"/>
        <v>1.125</v>
      </c>
      <c r="BP15" s="14">
        <f t="shared" si="10"/>
        <v>0.54</v>
      </c>
      <c r="BQ15" s="14">
        <f t="shared" si="10"/>
        <v>0.54</v>
      </c>
      <c r="BR15" s="14">
        <f t="shared" si="10"/>
        <v>0.27</v>
      </c>
      <c r="BS15" s="14">
        <f t="shared" si="10"/>
        <v>0.13500000000000001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90.300000000000011</v>
      </c>
      <c r="CX15" s="14">
        <f>SUM(BG$5:BG15)</f>
        <v>90.300000000000011</v>
      </c>
      <c r="CY15" s="14">
        <f>SUM(BH$5:BH15)</f>
        <v>54.674999999999997</v>
      </c>
      <c r="CZ15" s="14">
        <f>SUM(BI$5:BI15)</f>
        <v>19.11</v>
      </c>
      <c r="DA15" s="14">
        <f>SUM(BJ$5:BJ15)</f>
        <v>19.11</v>
      </c>
      <c r="DB15" s="14">
        <f>SUM(BK$5:BK15)</f>
        <v>9.7199999999999989</v>
      </c>
      <c r="DC15" s="14">
        <f>SUM(BL$5:BL15)</f>
        <v>9.7199999999999989</v>
      </c>
      <c r="DD15" s="14">
        <f>SUM(BM$5:BM15)</f>
        <v>4.4099999999999993</v>
      </c>
      <c r="DE15" s="14">
        <f>SUM(BN$5:BN15)</f>
        <v>1.125</v>
      </c>
      <c r="DF15" s="14">
        <f>SUM(BO$5:BO15)</f>
        <v>1.125</v>
      </c>
      <c r="DG15" s="14">
        <f>SUM(BP$5:BP15)</f>
        <v>0.54</v>
      </c>
      <c r="DH15" s="14">
        <f>SUM(BQ$5:BQ15)</f>
        <v>0.54</v>
      </c>
      <c r="DI15" s="14">
        <f>SUM(BR$5:BR15)</f>
        <v>0.27</v>
      </c>
      <c r="DJ15" s="14">
        <f>SUM(BS$5:BS15)</f>
        <v>0.13500000000000001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101">
        <f t="shared" si="11"/>
        <v>18</v>
      </c>
      <c r="EP15" s="101">
        <f t="shared" si="12"/>
        <v>18</v>
      </c>
      <c r="EQ15" s="101">
        <f t="shared" si="13"/>
        <v>14</v>
      </c>
      <c r="ER15" s="101">
        <f t="shared" si="14"/>
        <v>9</v>
      </c>
      <c r="ES15" s="101">
        <f t="shared" si="15"/>
        <v>9</v>
      </c>
      <c r="ET15" s="101">
        <f t="shared" si="16"/>
        <v>6</v>
      </c>
      <c r="EU15" s="101">
        <f t="shared" si="17"/>
        <v>6</v>
      </c>
      <c r="EV15" s="101">
        <f t="shared" si="18"/>
        <v>3</v>
      </c>
      <c r="EW15" s="101">
        <f t="shared" si="19"/>
        <v>1</v>
      </c>
      <c r="EX15" s="101">
        <f t="shared" si="20"/>
        <v>1</v>
      </c>
      <c r="EY15" s="101">
        <f t="shared" si="21"/>
        <v>0</v>
      </c>
      <c r="EZ15" s="101">
        <f t="shared" si="22"/>
        <v>0</v>
      </c>
      <c r="FA15" s="101">
        <f t="shared" si="23"/>
        <v>0</v>
      </c>
      <c r="FB15" s="101">
        <f t="shared" si="24"/>
        <v>0</v>
      </c>
      <c r="FC15" s="101">
        <f t="shared" si="25"/>
        <v>0</v>
      </c>
      <c r="FD15" s="101">
        <f t="shared" si="26"/>
        <v>0</v>
      </c>
      <c r="FE15" s="101">
        <f t="shared" si="27"/>
        <v>0</v>
      </c>
      <c r="FF15" s="101">
        <f t="shared" si="28"/>
        <v>0</v>
      </c>
      <c r="FG15" s="101">
        <f t="shared" si="29"/>
        <v>0</v>
      </c>
      <c r="FH15" s="101">
        <f t="shared" si="30"/>
        <v>0</v>
      </c>
      <c r="FI15" s="101">
        <f t="shared" si="31"/>
        <v>0</v>
      </c>
      <c r="FJ15" s="101">
        <f t="shared" si="32"/>
        <v>0</v>
      </c>
      <c r="FK15" s="101">
        <f t="shared" si="33"/>
        <v>0</v>
      </c>
      <c r="FL15" s="101">
        <f t="shared" si="34"/>
        <v>0</v>
      </c>
      <c r="FM15" s="101">
        <f t="shared" si="35"/>
        <v>0</v>
      </c>
      <c r="FN15" s="101">
        <f t="shared" si="36"/>
        <v>0</v>
      </c>
      <c r="FO15" s="101">
        <f t="shared" si="37"/>
        <v>0</v>
      </c>
      <c r="FP15" s="101">
        <f t="shared" si="38"/>
        <v>0</v>
      </c>
      <c r="FQ15" s="101">
        <f t="shared" si="39"/>
        <v>0</v>
      </c>
      <c r="FR15" s="101">
        <f t="shared" si="40"/>
        <v>0</v>
      </c>
      <c r="FS15" s="101">
        <f t="shared" si="41"/>
        <v>0</v>
      </c>
      <c r="FT15" s="101">
        <f t="shared" si="42"/>
        <v>0</v>
      </c>
      <c r="FU15" s="101">
        <f t="shared" si="43"/>
        <v>0</v>
      </c>
      <c r="FV15" s="101">
        <f t="shared" si="44"/>
        <v>0</v>
      </c>
      <c r="FW15" s="101">
        <f t="shared" si="45"/>
        <v>0</v>
      </c>
      <c r="FX15" s="101">
        <f t="shared" si="46"/>
        <v>0</v>
      </c>
      <c r="FY15" s="101">
        <f t="shared" si="47"/>
        <v>0</v>
      </c>
      <c r="FZ15" s="101">
        <f t="shared" si="48"/>
        <v>0</v>
      </c>
      <c r="GA15" s="101">
        <f t="shared" si="49"/>
        <v>0</v>
      </c>
      <c r="GB15" s="101">
        <f t="shared" si="50"/>
        <v>0</v>
      </c>
      <c r="GC15" s="101">
        <f t="shared" si="51"/>
        <v>0</v>
      </c>
      <c r="GD15" s="101">
        <f t="shared" si="52"/>
        <v>0</v>
      </c>
    </row>
    <row r="16" spans="1:186" ht="16.5" x14ac:dyDescent="0.2">
      <c r="K16" s="100">
        <v>12</v>
      </c>
      <c r="L16" s="100">
        <v>3</v>
      </c>
      <c r="M16" s="100">
        <v>4</v>
      </c>
      <c r="N16" s="100" t="str">
        <f t="shared" si="3"/>
        <v>神器3-4</v>
      </c>
      <c r="O16" s="100">
        <v>2</v>
      </c>
      <c r="P16" s="14">
        <f t="shared" si="4"/>
        <v>60</v>
      </c>
      <c r="Q16" s="102">
        <v>0.16</v>
      </c>
      <c r="R16" s="14">
        <v>1</v>
      </c>
      <c r="S16" s="14">
        <v>2</v>
      </c>
      <c r="T16" s="102">
        <v>0.16</v>
      </c>
      <c r="U16" s="14">
        <v>1</v>
      </c>
      <c r="V16" s="14">
        <v>3</v>
      </c>
      <c r="W16" s="102">
        <v>0.16</v>
      </c>
      <c r="X16" s="14">
        <v>2</v>
      </c>
      <c r="Y16" s="14">
        <v>4</v>
      </c>
      <c r="AB16" s="100">
        <v>11</v>
      </c>
      <c r="AC16" s="100">
        <v>5</v>
      </c>
      <c r="AD16" s="100">
        <f>SUM(AC$6:AC16)</f>
        <v>28</v>
      </c>
      <c r="AO16" s="50">
        <v>3</v>
      </c>
      <c r="AP16" s="100">
        <v>1</v>
      </c>
      <c r="AQ16" s="100">
        <v>1</v>
      </c>
      <c r="AR16" s="50">
        <v>3</v>
      </c>
      <c r="AS16" s="100" t="s">
        <v>363</v>
      </c>
      <c r="AT16" s="21">
        <f t="shared" si="0"/>
        <v>0.1925</v>
      </c>
      <c r="AU16" s="100">
        <f t="shared" si="5"/>
        <v>3</v>
      </c>
      <c r="AV16" s="100">
        <f t="shared" si="6"/>
        <v>5</v>
      </c>
      <c r="AW16" s="101">
        <f t="shared" si="7"/>
        <v>0.77</v>
      </c>
      <c r="AX16" s="100">
        <f t="shared" si="8"/>
        <v>7.7</v>
      </c>
      <c r="BA16" s="100">
        <v>12</v>
      </c>
      <c r="BB16" s="14">
        <f>INDEX(节奏总表!$BW$4:$BW$63,神器!BA16)</f>
        <v>86</v>
      </c>
      <c r="BC16" s="14">
        <f t="shared" si="9"/>
        <v>3</v>
      </c>
      <c r="BD16" s="14">
        <v>5</v>
      </c>
      <c r="BE16" s="14">
        <v>3</v>
      </c>
      <c r="BF16" s="14">
        <f t="shared" si="10"/>
        <v>11.55</v>
      </c>
      <c r="BG16" s="14">
        <f t="shared" si="10"/>
        <v>11.55</v>
      </c>
      <c r="BH16" s="14">
        <f t="shared" si="10"/>
        <v>7.4250000000000007</v>
      </c>
      <c r="BI16" s="14">
        <f t="shared" si="10"/>
        <v>3.51</v>
      </c>
      <c r="BJ16" s="14">
        <f t="shared" si="10"/>
        <v>3.51</v>
      </c>
      <c r="BK16" s="14">
        <f t="shared" si="10"/>
        <v>1.62</v>
      </c>
      <c r="BL16" s="14">
        <f t="shared" si="10"/>
        <v>1.62</v>
      </c>
      <c r="BM16" s="14">
        <f t="shared" si="10"/>
        <v>0.80999999999999983</v>
      </c>
      <c r="BN16" s="14">
        <f t="shared" si="10"/>
        <v>1.125</v>
      </c>
      <c r="BO16" s="14">
        <f t="shared" si="10"/>
        <v>1.125</v>
      </c>
      <c r="BP16" s="14">
        <f t="shared" si="10"/>
        <v>0.54</v>
      </c>
      <c r="BQ16" s="14">
        <f t="shared" si="10"/>
        <v>0.54</v>
      </c>
      <c r="BR16" s="14">
        <f t="shared" si="10"/>
        <v>0.27</v>
      </c>
      <c r="BS16" s="14">
        <f t="shared" si="10"/>
        <v>0.13500000000000001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101.85000000000001</v>
      </c>
      <c r="CX16" s="14">
        <f>SUM(BG$5:BG16)</f>
        <v>101.85000000000001</v>
      </c>
      <c r="CY16" s="14">
        <f>SUM(BH$5:BH16)</f>
        <v>62.099999999999994</v>
      </c>
      <c r="CZ16" s="14">
        <f>SUM(BI$5:BI16)</f>
        <v>22.619999999999997</v>
      </c>
      <c r="DA16" s="14">
        <f>SUM(BJ$5:BJ16)</f>
        <v>22.619999999999997</v>
      </c>
      <c r="DB16" s="14">
        <f>SUM(BK$5:BK16)</f>
        <v>11.34</v>
      </c>
      <c r="DC16" s="14">
        <f>SUM(BL$5:BL16)</f>
        <v>11.34</v>
      </c>
      <c r="DD16" s="14">
        <f>SUM(BM$5:BM16)</f>
        <v>5.2199999999999989</v>
      </c>
      <c r="DE16" s="14">
        <f>SUM(BN$5:BN16)</f>
        <v>2.25</v>
      </c>
      <c r="DF16" s="14">
        <f>SUM(BO$5:BO16)</f>
        <v>2.25</v>
      </c>
      <c r="DG16" s="14">
        <f>SUM(BP$5:BP16)</f>
        <v>1.08</v>
      </c>
      <c r="DH16" s="14">
        <f>SUM(BQ$5:BQ16)</f>
        <v>1.08</v>
      </c>
      <c r="DI16" s="14">
        <f>SUM(BR$5:BR16)</f>
        <v>0.54</v>
      </c>
      <c r="DJ16" s="14">
        <f>SUM(BS$5:BS16)</f>
        <v>0.27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101">
        <f t="shared" si="11"/>
        <v>19</v>
      </c>
      <c r="EP16" s="101">
        <f t="shared" si="12"/>
        <v>19</v>
      </c>
      <c r="EQ16" s="101">
        <f t="shared" si="13"/>
        <v>15</v>
      </c>
      <c r="ER16" s="101">
        <f t="shared" si="14"/>
        <v>9</v>
      </c>
      <c r="ES16" s="101">
        <f t="shared" si="15"/>
        <v>9</v>
      </c>
      <c r="ET16" s="101">
        <f t="shared" si="16"/>
        <v>6</v>
      </c>
      <c r="EU16" s="101">
        <f t="shared" si="17"/>
        <v>6</v>
      </c>
      <c r="EV16" s="101">
        <f t="shared" si="18"/>
        <v>4</v>
      </c>
      <c r="EW16" s="101">
        <f t="shared" si="19"/>
        <v>2</v>
      </c>
      <c r="EX16" s="101">
        <f t="shared" si="20"/>
        <v>2</v>
      </c>
      <c r="EY16" s="101">
        <f t="shared" si="21"/>
        <v>1</v>
      </c>
      <c r="EZ16" s="101">
        <f t="shared" si="22"/>
        <v>1</v>
      </c>
      <c r="FA16" s="101">
        <f t="shared" si="23"/>
        <v>0</v>
      </c>
      <c r="FB16" s="101">
        <f t="shared" si="24"/>
        <v>0</v>
      </c>
      <c r="FC16" s="101">
        <f t="shared" si="25"/>
        <v>0</v>
      </c>
      <c r="FD16" s="101">
        <f t="shared" si="26"/>
        <v>0</v>
      </c>
      <c r="FE16" s="101">
        <f t="shared" si="27"/>
        <v>0</v>
      </c>
      <c r="FF16" s="101">
        <f t="shared" si="28"/>
        <v>0</v>
      </c>
      <c r="FG16" s="101">
        <f t="shared" si="29"/>
        <v>0</v>
      </c>
      <c r="FH16" s="101">
        <f t="shared" si="30"/>
        <v>0</v>
      </c>
      <c r="FI16" s="101">
        <f t="shared" si="31"/>
        <v>0</v>
      </c>
      <c r="FJ16" s="101">
        <f t="shared" si="32"/>
        <v>0</v>
      </c>
      <c r="FK16" s="101">
        <f t="shared" si="33"/>
        <v>0</v>
      </c>
      <c r="FL16" s="101">
        <f t="shared" si="34"/>
        <v>0</v>
      </c>
      <c r="FM16" s="101">
        <f t="shared" si="35"/>
        <v>0</v>
      </c>
      <c r="FN16" s="101">
        <f t="shared" si="36"/>
        <v>0</v>
      </c>
      <c r="FO16" s="101">
        <f t="shared" si="37"/>
        <v>0</v>
      </c>
      <c r="FP16" s="101">
        <f t="shared" si="38"/>
        <v>0</v>
      </c>
      <c r="FQ16" s="101">
        <f t="shared" si="39"/>
        <v>0</v>
      </c>
      <c r="FR16" s="101">
        <f t="shared" si="40"/>
        <v>0</v>
      </c>
      <c r="FS16" s="101">
        <f t="shared" si="41"/>
        <v>0</v>
      </c>
      <c r="FT16" s="101">
        <f t="shared" si="42"/>
        <v>0</v>
      </c>
      <c r="FU16" s="101">
        <f t="shared" si="43"/>
        <v>0</v>
      </c>
      <c r="FV16" s="101">
        <f t="shared" si="44"/>
        <v>0</v>
      </c>
      <c r="FW16" s="101">
        <f t="shared" si="45"/>
        <v>0</v>
      </c>
      <c r="FX16" s="101">
        <f t="shared" si="46"/>
        <v>0</v>
      </c>
      <c r="FY16" s="101">
        <f t="shared" si="47"/>
        <v>0</v>
      </c>
      <c r="FZ16" s="101">
        <f t="shared" si="48"/>
        <v>0</v>
      </c>
      <c r="GA16" s="101">
        <f t="shared" si="49"/>
        <v>0</v>
      </c>
      <c r="GB16" s="101">
        <f t="shared" si="50"/>
        <v>0</v>
      </c>
      <c r="GC16" s="101">
        <f t="shared" si="51"/>
        <v>0</v>
      </c>
      <c r="GD16" s="101">
        <f t="shared" si="52"/>
        <v>0</v>
      </c>
    </row>
    <row r="17" spans="11:186" ht="16.5" x14ac:dyDescent="0.2">
      <c r="K17" s="100">
        <v>13</v>
      </c>
      <c r="L17" s="100">
        <v>3</v>
      </c>
      <c r="M17" s="100">
        <v>5</v>
      </c>
      <c r="N17" s="100" t="str">
        <f t="shared" si="3"/>
        <v>神器3-5</v>
      </c>
      <c r="O17" s="100">
        <v>3</v>
      </c>
      <c r="P17" s="14">
        <f t="shared" si="4"/>
        <v>140</v>
      </c>
      <c r="Q17" s="102">
        <v>0.12</v>
      </c>
      <c r="R17" s="14">
        <v>1</v>
      </c>
      <c r="S17" s="14">
        <v>1</v>
      </c>
      <c r="T17" s="102">
        <v>0.12</v>
      </c>
      <c r="U17" s="14">
        <v>1</v>
      </c>
      <c r="V17" s="14">
        <v>2</v>
      </c>
      <c r="W17" s="102">
        <v>0.12</v>
      </c>
      <c r="X17" s="14">
        <v>1</v>
      </c>
      <c r="Y17" s="14">
        <v>3</v>
      </c>
      <c r="AB17" s="100">
        <v>12</v>
      </c>
      <c r="AC17" s="100">
        <v>6</v>
      </c>
      <c r="AD17" s="100">
        <f>SUM(AC$6:AC17)</f>
        <v>34</v>
      </c>
      <c r="AO17" s="50">
        <v>3</v>
      </c>
      <c r="AP17" s="100">
        <v>2</v>
      </c>
      <c r="AQ17" s="100">
        <v>1</v>
      </c>
      <c r="AR17" s="50">
        <v>3</v>
      </c>
      <c r="AS17" s="100" t="s">
        <v>364</v>
      </c>
      <c r="AT17" s="21">
        <f t="shared" si="0"/>
        <v>0.1925</v>
      </c>
      <c r="AU17" s="100">
        <f t="shared" si="5"/>
        <v>3</v>
      </c>
      <c r="AV17" s="100">
        <f t="shared" si="6"/>
        <v>5</v>
      </c>
      <c r="AW17" s="101">
        <f t="shared" si="7"/>
        <v>0.77</v>
      </c>
      <c r="AX17" s="100">
        <f t="shared" si="8"/>
        <v>7.7</v>
      </c>
      <c r="BA17" s="100">
        <v>13</v>
      </c>
      <c r="BB17" s="14">
        <f>INDEX(节奏总表!$BW$4:$BW$63,神器!BA17)</f>
        <v>88</v>
      </c>
      <c r="BC17" s="14">
        <f t="shared" si="9"/>
        <v>3</v>
      </c>
      <c r="BD17" s="14">
        <v>5</v>
      </c>
      <c r="BE17" s="14">
        <v>3</v>
      </c>
      <c r="BF17" s="14">
        <f t="shared" si="10"/>
        <v>11.55</v>
      </c>
      <c r="BG17" s="14">
        <f t="shared" si="10"/>
        <v>11.55</v>
      </c>
      <c r="BH17" s="14">
        <f t="shared" si="10"/>
        <v>7.4250000000000007</v>
      </c>
      <c r="BI17" s="14">
        <f t="shared" si="10"/>
        <v>3.51</v>
      </c>
      <c r="BJ17" s="14">
        <f t="shared" si="10"/>
        <v>3.51</v>
      </c>
      <c r="BK17" s="14">
        <f t="shared" si="10"/>
        <v>1.62</v>
      </c>
      <c r="BL17" s="14">
        <f t="shared" si="10"/>
        <v>1.62</v>
      </c>
      <c r="BM17" s="14">
        <f t="shared" si="10"/>
        <v>0.80999999999999983</v>
      </c>
      <c r="BN17" s="14">
        <f t="shared" si="10"/>
        <v>1.125</v>
      </c>
      <c r="BO17" s="14">
        <f t="shared" si="10"/>
        <v>1.125</v>
      </c>
      <c r="BP17" s="14">
        <f t="shared" si="10"/>
        <v>0.54</v>
      </c>
      <c r="BQ17" s="14">
        <f t="shared" si="10"/>
        <v>0.54</v>
      </c>
      <c r="BR17" s="14">
        <f t="shared" si="10"/>
        <v>0.27</v>
      </c>
      <c r="BS17" s="14">
        <f t="shared" si="10"/>
        <v>0.13500000000000001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113.4</v>
      </c>
      <c r="CX17" s="14">
        <f>SUM(BG$5:BG17)</f>
        <v>113.4</v>
      </c>
      <c r="CY17" s="14">
        <f>SUM(BH$5:BH17)</f>
        <v>69.524999999999991</v>
      </c>
      <c r="CZ17" s="14">
        <f>SUM(BI$5:BI17)</f>
        <v>26.129999999999995</v>
      </c>
      <c r="DA17" s="14">
        <f>SUM(BJ$5:BJ17)</f>
        <v>26.129999999999995</v>
      </c>
      <c r="DB17" s="14">
        <f>SUM(BK$5:BK17)</f>
        <v>12.96</v>
      </c>
      <c r="DC17" s="14">
        <f>SUM(BL$5:BL17)</f>
        <v>12.96</v>
      </c>
      <c r="DD17" s="14">
        <f>SUM(BM$5:BM17)</f>
        <v>6.0299999999999985</v>
      </c>
      <c r="DE17" s="14">
        <f>SUM(BN$5:BN17)</f>
        <v>3.375</v>
      </c>
      <c r="DF17" s="14">
        <f>SUM(BO$5:BO17)</f>
        <v>3.375</v>
      </c>
      <c r="DG17" s="14">
        <f>SUM(BP$5:BP17)</f>
        <v>1.62</v>
      </c>
      <c r="DH17" s="14">
        <f>SUM(BQ$5:BQ17)</f>
        <v>1.62</v>
      </c>
      <c r="DI17" s="14">
        <f>SUM(BR$5:BR17)</f>
        <v>0.81</v>
      </c>
      <c r="DJ17" s="14">
        <f>SUM(BS$5:BS17)</f>
        <v>0.40500000000000003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101">
        <f t="shared" si="11"/>
        <v>19</v>
      </c>
      <c r="EP17" s="101">
        <f t="shared" si="12"/>
        <v>19</v>
      </c>
      <c r="EQ17" s="101">
        <f t="shared" si="13"/>
        <v>16</v>
      </c>
      <c r="ER17" s="101">
        <f t="shared" si="14"/>
        <v>10</v>
      </c>
      <c r="ES17" s="101">
        <f t="shared" si="15"/>
        <v>10</v>
      </c>
      <c r="ET17" s="101">
        <f t="shared" si="16"/>
        <v>7</v>
      </c>
      <c r="EU17" s="101">
        <f t="shared" si="17"/>
        <v>7</v>
      </c>
      <c r="EV17" s="101">
        <f t="shared" si="18"/>
        <v>4</v>
      </c>
      <c r="EW17" s="101">
        <f t="shared" si="19"/>
        <v>3</v>
      </c>
      <c r="EX17" s="101">
        <f t="shared" si="20"/>
        <v>3</v>
      </c>
      <c r="EY17" s="101">
        <f t="shared" si="21"/>
        <v>1</v>
      </c>
      <c r="EZ17" s="101">
        <f t="shared" si="22"/>
        <v>1</v>
      </c>
      <c r="FA17" s="101">
        <f t="shared" si="23"/>
        <v>0</v>
      </c>
      <c r="FB17" s="101">
        <f t="shared" si="24"/>
        <v>0</v>
      </c>
      <c r="FC17" s="101">
        <f t="shared" si="25"/>
        <v>0</v>
      </c>
      <c r="FD17" s="101">
        <f t="shared" si="26"/>
        <v>0</v>
      </c>
      <c r="FE17" s="101">
        <f t="shared" si="27"/>
        <v>0</v>
      </c>
      <c r="FF17" s="101">
        <f t="shared" si="28"/>
        <v>0</v>
      </c>
      <c r="FG17" s="101">
        <f t="shared" si="29"/>
        <v>0</v>
      </c>
      <c r="FH17" s="101">
        <f t="shared" si="30"/>
        <v>0</v>
      </c>
      <c r="FI17" s="101">
        <f t="shared" si="31"/>
        <v>0</v>
      </c>
      <c r="FJ17" s="101">
        <f t="shared" si="32"/>
        <v>0</v>
      </c>
      <c r="FK17" s="101">
        <f t="shared" si="33"/>
        <v>0</v>
      </c>
      <c r="FL17" s="101">
        <f t="shared" si="34"/>
        <v>0</v>
      </c>
      <c r="FM17" s="101">
        <f t="shared" si="35"/>
        <v>0</v>
      </c>
      <c r="FN17" s="101">
        <f t="shared" si="36"/>
        <v>0</v>
      </c>
      <c r="FO17" s="101">
        <f t="shared" si="37"/>
        <v>0</v>
      </c>
      <c r="FP17" s="101">
        <f t="shared" si="38"/>
        <v>0</v>
      </c>
      <c r="FQ17" s="101">
        <f t="shared" si="39"/>
        <v>0</v>
      </c>
      <c r="FR17" s="101">
        <f t="shared" si="40"/>
        <v>0</v>
      </c>
      <c r="FS17" s="101">
        <f t="shared" si="41"/>
        <v>0</v>
      </c>
      <c r="FT17" s="101">
        <f t="shared" si="42"/>
        <v>0</v>
      </c>
      <c r="FU17" s="101">
        <f t="shared" si="43"/>
        <v>0</v>
      </c>
      <c r="FV17" s="101">
        <f t="shared" si="44"/>
        <v>0</v>
      </c>
      <c r="FW17" s="101">
        <f t="shared" si="45"/>
        <v>0</v>
      </c>
      <c r="FX17" s="101">
        <f t="shared" si="46"/>
        <v>0</v>
      </c>
      <c r="FY17" s="101">
        <f t="shared" si="47"/>
        <v>0</v>
      </c>
      <c r="FZ17" s="101">
        <f t="shared" si="48"/>
        <v>0</v>
      </c>
      <c r="GA17" s="101">
        <f t="shared" si="49"/>
        <v>0</v>
      </c>
      <c r="GB17" s="101">
        <f t="shared" si="50"/>
        <v>0</v>
      </c>
      <c r="GC17" s="101">
        <f t="shared" si="51"/>
        <v>0</v>
      </c>
      <c r="GD17" s="101">
        <f t="shared" si="52"/>
        <v>0</v>
      </c>
    </row>
    <row r="18" spans="11:186" ht="16.5" x14ac:dyDescent="0.2">
      <c r="K18" s="100">
        <v>14</v>
      </c>
      <c r="L18" s="100">
        <v>3</v>
      </c>
      <c r="M18" s="100">
        <v>6</v>
      </c>
      <c r="N18" s="100" t="str">
        <f t="shared" si="3"/>
        <v>神器3-6</v>
      </c>
      <c r="O18" s="100">
        <v>4</v>
      </c>
      <c r="P18" s="14">
        <f t="shared" si="4"/>
        <v>300</v>
      </c>
      <c r="Q18" s="102">
        <v>0.06</v>
      </c>
      <c r="R18" s="14">
        <v>1</v>
      </c>
      <c r="S18" s="14">
        <v>1</v>
      </c>
      <c r="T18" s="102">
        <v>0.06</v>
      </c>
      <c r="U18" s="14">
        <v>1</v>
      </c>
      <c r="V18" s="14">
        <v>2</v>
      </c>
      <c r="W18" s="102">
        <v>0.06</v>
      </c>
      <c r="X18" s="14">
        <v>1</v>
      </c>
      <c r="Y18" s="14">
        <v>3</v>
      </c>
      <c r="AB18" s="100">
        <v>13</v>
      </c>
      <c r="AC18" s="100">
        <v>7</v>
      </c>
      <c r="AD18" s="100">
        <f>SUM(AC$6:AC18)</f>
        <v>41</v>
      </c>
      <c r="AO18" s="50">
        <v>3</v>
      </c>
      <c r="AP18" s="100">
        <v>3</v>
      </c>
      <c r="AQ18" s="100">
        <v>1</v>
      </c>
      <c r="AR18" s="50">
        <v>3</v>
      </c>
      <c r="AS18" s="100" t="s">
        <v>365</v>
      </c>
      <c r="AT18" s="21">
        <f t="shared" si="0"/>
        <v>0.16500000000000001</v>
      </c>
      <c r="AU18" s="100">
        <f t="shared" si="5"/>
        <v>2</v>
      </c>
      <c r="AV18" s="100">
        <f t="shared" si="6"/>
        <v>4</v>
      </c>
      <c r="AW18" s="101">
        <f t="shared" si="7"/>
        <v>0.495</v>
      </c>
      <c r="AX18" s="100">
        <f t="shared" si="8"/>
        <v>14.850000000000001</v>
      </c>
      <c r="BA18" s="100">
        <v>14</v>
      </c>
      <c r="BB18" s="14">
        <f>INDEX(节奏总表!$BW$4:$BW$63,神器!BA18)</f>
        <v>90</v>
      </c>
      <c r="BC18" s="14">
        <f t="shared" si="9"/>
        <v>3</v>
      </c>
      <c r="BD18" s="14">
        <v>5</v>
      </c>
      <c r="BE18" s="14">
        <v>3</v>
      </c>
      <c r="BF18" s="14">
        <f t="shared" si="10"/>
        <v>11.55</v>
      </c>
      <c r="BG18" s="14">
        <f t="shared" si="10"/>
        <v>11.55</v>
      </c>
      <c r="BH18" s="14">
        <f t="shared" si="10"/>
        <v>7.4250000000000007</v>
      </c>
      <c r="BI18" s="14">
        <f t="shared" si="10"/>
        <v>3.51</v>
      </c>
      <c r="BJ18" s="14">
        <f t="shared" si="10"/>
        <v>3.51</v>
      </c>
      <c r="BK18" s="14">
        <f t="shared" si="10"/>
        <v>1.62</v>
      </c>
      <c r="BL18" s="14">
        <f t="shared" si="10"/>
        <v>1.62</v>
      </c>
      <c r="BM18" s="14">
        <f t="shared" si="10"/>
        <v>0.80999999999999983</v>
      </c>
      <c r="BN18" s="14">
        <f t="shared" si="10"/>
        <v>1.125</v>
      </c>
      <c r="BO18" s="14">
        <f t="shared" si="10"/>
        <v>1.125</v>
      </c>
      <c r="BP18" s="14">
        <f t="shared" si="10"/>
        <v>0.54</v>
      </c>
      <c r="BQ18" s="14">
        <f t="shared" si="10"/>
        <v>0.54</v>
      </c>
      <c r="BR18" s="14">
        <f t="shared" si="10"/>
        <v>0.27</v>
      </c>
      <c r="BS18" s="14">
        <f t="shared" si="10"/>
        <v>0.13500000000000001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124.95</v>
      </c>
      <c r="CX18" s="14">
        <f>SUM(BG$5:BG18)</f>
        <v>124.95</v>
      </c>
      <c r="CY18" s="14">
        <f>SUM(BH$5:BH18)</f>
        <v>76.949999999999989</v>
      </c>
      <c r="CZ18" s="14">
        <f>SUM(BI$5:BI18)</f>
        <v>29.639999999999993</v>
      </c>
      <c r="DA18" s="14">
        <f>SUM(BJ$5:BJ18)</f>
        <v>29.639999999999993</v>
      </c>
      <c r="DB18" s="14">
        <f>SUM(BK$5:BK18)</f>
        <v>14.580000000000002</v>
      </c>
      <c r="DC18" s="14">
        <f>SUM(BL$5:BL18)</f>
        <v>14.580000000000002</v>
      </c>
      <c r="DD18" s="14">
        <f>SUM(BM$5:BM18)</f>
        <v>6.8399999999999981</v>
      </c>
      <c r="DE18" s="14">
        <f>SUM(BN$5:BN18)</f>
        <v>4.5</v>
      </c>
      <c r="DF18" s="14">
        <f>SUM(BO$5:BO18)</f>
        <v>4.5</v>
      </c>
      <c r="DG18" s="14">
        <f>SUM(BP$5:BP18)</f>
        <v>2.16</v>
      </c>
      <c r="DH18" s="14">
        <f>SUM(BQ$5:BQ18)</f>
        <v>2.16</v>
      </c>
      <c r="DI18" s="14">
        <f>SUM(BR$5:BR18)</f>
        <v>1.08</v>
      </c>
      <c r="DJ18" s="14">
        <f>SUM(BS$5:BS18)</f>
        <v>0.54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101">
        <f t="shared" si="11"/>
        <v>20</v>
      </c>
      <c r="EP18" s="101">
        <f t="shared" si="12"/>
        <v>20</v>
      </c>
      <c r="EQ18" s="101">
        <f t="shared" si="13"/>
        <v>17</v>
      </c>
      <c r="ER18" s="101">
        <f t="shared" si="14"/>
        <v>11</v>
      </c>
      <c r="ES18" s="101">
        <f t="shared" si="15"/>
        <v>11</v>
      </c>
      <c r="ET18" s="101">
        <f t="shared" si="16"/>
        <v>7</v>
      </c>
      <c r="EU18" s="101">
        <f t="shared" si="17"/>
        <v>7</v>
      </c>
      <c r="EV18" s="101">
        <f t="shared" si="18"/>
        <v>4</v>
      </c>
      <c r="EW18" s="101">
        <f t="shared" si="19"/>
        <v>3</v>
      </c>
      <c r="EX18" s="101">
        <f t="shared" si="20"/>
        <v>3</v>
      </c>
      <c r="EY18" s="101">
        <f t="shared" si="21"/>
        <v>2</v>
      </c>
      <c r="EZ18" s="101">
        <f t="shared" si="22"/>
        <v>2</v>
      </c>
      <c r="FA18" s="101">
        <f t="shared" si="23"/>
        <v>1</v>
      </c>
      <c r="FB18" s="101">
        <f t="shared" si="24"/>
        <v>0</v>
      </c>
      <c r="FC18" s="101">
        <f t="shared" si="25"/>
        <v>0</v>
      </c>
      <c r="FD18" s="101">
        <f t="shared" si="26"/>
        <v>0</v>
      </c>
      <c r="FE18" s="101">
        <f t="shared" si="27"/>
        <v>0</v>
      </c>
      <c r="FF18" s="101">
        <f t="shared" si="28"/>
        <v>0</v>
      </c>
      <c r="FG18" s="101">
        <f t="shared" si="29"/>
        <v>0</v>
      </c>
      <c r="FH18" s="101">
        <f t="shared" si="30"/>
        <v>0</v>
      </c>
      <c r="FI18" s="101">
        <f t="shared" si="31"/>
        <v>0</v>
      </c>
      <c r="FJ18" s="101">
        <f t="shared" si="32"/>
        <v>0</v>
      </c>
      <c r="FK18" s="101">
        <f t="shared" si="33"/>
        <v>0</v>
      </c>
      <c r="FL18" s="101">
        <f t="shared" si="34"/>
        <v>0</v>
      </c>
      <c r="FM18" s="101">
        <f t="shared" si="35"/>
        <v>0</v>
      </c>
      <c r="FN18" s="101">
        <f t="shared" si="36"/>
        <v>0</v>
      </c>
      <c r="FO18" s="101">
        <f t="shared" si="37"/>
        <v>0</v>
      </c>
      <c r="FP18" s="101">
        <f t="shared" si="38"/>
        <v>0</v>
      </c>
      <c r="FQ18" s="101">
        <f t="shared" si="39"/>
        <v>0</v>
      </c>
      <c r="FR18" s="101">
        <f t="shared" si="40"/>
        <v>0</v>
      </c>
      <c r="FS18" s="101">
        <f t="shared" si="41"/>
        <v>0</v>
      </c>
      <c r="FT18" s="101">
        <f t="shared" si="42"/>
        <v>0</v>
      </c>
      <c r="FU18" s="101">
        <f t="shared" si="43"/>
        <v>0</v>
      </c>
      <c r="FV18" s="101">
        <f t="shared" si="44"/>
        <v>0</v>
      </c>
      <c r="FW18" s="101">
        <f t="shared" si="45"/>
        <v>0</v>
      </c>
      <c r="FX18" s="101">
        <f t="shared" si="46"/>
        <v>0</v>
      </c>
      <c r="FY18" s="101">
        <f t="shared" si="47"/>
        <v>0</v>
      </c>
      <c r="FZ18" s="101">
        <f t="shared" si="48"/>
        <v>0</v>
      </c>
      <c r="GA18" s="101">
        <f t="shared" si="49"/>
        <v>0</v>
      </c>
      <c r="GB18" s="101">
        <f t="shared" si="50"/>
        <v>0</v>
      </c>
      <c r="GC18" s="101">
        <f t="shared" si="51"/>
        <v>0</v>
      </c>
      <c r="GD18" s="101">
        <f t="shared" si="52"/>
        <v>0</v>
      </c>
    </row>
    <row r="19" spans="11:186" ht="16.5" x14ac:dyDescent="0.2">
      <c r="K19" s="100">
        <v>15</v>
      </c>
      <c r="L19" s="100">
        <v>4</v>
      </c>
      <c r="M19" s="100">
        <v>1</v>
      </c>
      <c r="N19" s="100" t="str">
        <f t="shared" si="3"/>
        <v>神器4-1</v>
      </c>
      <c r="O19" s="100">
        <v>1</v>
      </c>
      <c r="P19" s="14">
        <f t="shared" si="4"/>
        <v>25</v>
      </c>
      <c r="Q19" s="102">
        <v>0.25</v>
      </c>
      <c r="R19" s="14">
        <v>1</v>
      </c>
      <c r="S19" s="14">
        <v>3</v>
      </c>
      <c r="T19" s="102">
        <v>0.25</v>
      </c>
      <c r="U19" s="14">
        <v>2</v>
      </c>
      <c r="V19" s="14">
        <v>4</v>
      </c>
      <c r="W19" s="102">
        <v>0.25</v>
      </c>
      <c r="X19" s="14">
        <v>3</v>
      </c>
      <c r="Y19" s="14">
        <v>5</v>
      </c>
      <c r="AB19" s="100">
        <v>14</v>
      </c>
      <c r="AC19" s="100">
        <v>7</v>
      </c>
      <c r="AD19" s="100">
        <f>SUM(AC$6:AC19)</f>
        <v>48</v>
      </c>
      <c r="AO19" s="50">
        <v>3</v>
      </c>
      <c r="AP19" s="100">
        <v>4</v>
      </c>
      <c r="AQ19" s="100">
        <v>2</v>
      </c>
      <c r="AR19" s="50">
        <v>2</v>
      </c>
      <c r="AS19" s="100" t="s">
        <v>366</v>
      </c>
      <c r="AT19" s="21">
        <f t="shared" si="0"/>
        <v>7.8E-2</v>
      </c>
      <c r="AU19" s="100">
        <f t="shared" si="5"/>
        <v>2</v>
      </c>
      <c r="AV19" s="100">
        <f t="shared" si="6"/>
        <v>4</v>
      </c>
      <c r="AW19" s="101">
        <f t="shared" si="7"/>
        <v>0.23399999999999999</v>
      </c>
      <c r="AX19" s="100">
        <f t="shared" si="8"/>
        <v>3.51</v>
      </c>
      <c r="BA19" s="100">
        <v>15</v>
      </c>
      <c r="BB19" s="14">
        <f>INDEX(节奏总表!$BW$4:$BW$63,神器!BA19)</f>
        <v>93</v>
      </c>
      <c r="BC19" s="14">
        <f t="shared" si="9"/>
        <v>4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8.5800000000000018</v>
      </c>
      <c r="BJ19" s="14">
        <f t="shared" si="10"/>
        <v>8.5800000000000018</v>
      </c>
      <c r="BK19" s="14">
        <f t="shared" si="10"/>
        <v>4.455000000000001</v>
      </c>
      <c r="BL19" s="14">
        <f t="shared" si="10"/>
        <v>4.455000000000001</v>
      </c>
      <c r="BM19" s="14">
        <f t="shared" si="10"/>
        <v>1.98</v>
      </c>
      <c r="BN19" s="14">
        <f t="shared" si="10"/>
        <v>3.375</v>
      </c>
      <c r="BO19" s="14">
        <f t="shared" si="10"/>
        <v>3.375</v>
      </c>
      <c r="BP19" s="14">
        <f t="shared" si="10"/>
        <v>1.44</v>
      </c>
      <c r="BQ19" s="14">
        <f t="shared" si="10"/>
        <v>1.44</v>
      </c>
      <c r="BR19" s="14">
        <f t="shared" si="10"/>
        <v>0.80999999999999983</v>
      </c>
      <c r="BS19" s="14">
        <f t="shared" si="10"/>
        <v>0.40499999999999992</v>
      </c>
      <c r="BT19" s="14">
        <f t="shared" si="10"/>
        <v>1.125</v>
      </c>
      <c r="BU19" s="14">
        <f t="shared" si="10"/>
        <v>1.125</v>
      </c>
      <c r="BV19" s="14">
        <f t="shared" si="54"/>
        <v>0.54</v>
      </c>
      <c r="BW19" s="14">
        <f t="shared" si="54"/>
        <v>0.54</v>
      </c>
      <c r="BX19" s="14">
        <f t="shared" si="54"/>
        <v>0.27</v>
      </c>
      <c r="BY19" s="14">
        <f t="shared" si="54"/>
        <v>0.13500000000000001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124.95</v>
      </c>
      <c r="CX19" s="14">
        <f>SUM(BG$5:BG19)</f>
        <v>124.95</v>
      </c>
      <c r="CY19" s="14">
        <f>SUM(BH$5:BH19)</f>
        <v>76.949999999999989</v>
      </c>
      <c r="CZ19" s="14">
        <f>SUM(BI$5:BI19)</f>
        <v>38.22</v>
      </c>
      <c r="DA19" s="14">
        <f>SUM(BJ$5:BJ19)</f>
        <v>38.22</v>
      </c>
      <c r="DB19" s="14">
        <f>SUM(BK$5:BK19)</f>
        <v>19.035000000000004</v>
      </c>
      <c r="DC19" s="14">
        <f>SUM(BL$5:BL19)</f>
        <v>19.035000000000004</v>
      </c>
      <c r="DD19" s="14">
        <f>SUM(BM$5:BM19)</f>
        <v>8.8199999999999985</v>
      </c>
      <c r="DE19" s="14">
        <f>SUM(BN$5:BN19)</f>
        <v>7.875</v>
      </c>
      <c r="DF19" s="14">
        <f>SUM(BO$5:BO19)</f>
        <v>7.875</v>
      </c>
      <c r="DG19" s="14">
        <f>SUM(BP$5:BP19)</f>
        <v>3.6</v>
      </c>
      <c r="DH19" s="14">
        <f>SUM(BQ$5:BQ19)</f>
        <v>3.6</v>
      </c>
      <c r="DI19" s="14">
        <f>SUM(BR$5:BR19)</f>
        <v>1.89</v>
      </c>
      <c r="DJ19" s="14">
        <f>SUM(BS$5:BS19)</f>
        <v>0.94499999999999995</v>
      </c>
      <c r="DK19" s="14">
        <f>SUM(BT$5:BT19)</f>
        <v>1.125</v>
      </c>
      <c r="DL19" s="14">
        <f>SUM(BU$5:BU19)</f>
        <v>1.125</v>
      </c>
      <c r="DM19" s="14">
        <f>SUM(BV$5:BV19)</f>
        <v>0.54</v>
      </c>
      <c r="DN19" s="14">
        <f>SUM(BW$5:BW19)</f>
        <v>0.54</v>
      </c>
      <c r="DO19" s="14">
        <f>SUM(BX$5:BX19)</f>
        <v>0.27</v>
      </c>
      <c r="DP19" s="14">
        <f>SUM(BY$5:BY19)</f>
        <v>0.13500000000000001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101">
        <f t="shared" si="11"/>
        <v>20</v>
      </c>
      <c r="EP19" s="101">
        <f t="shared" si="12"/>
        <v>20</v>
      </c>
      <c r="EQ19" s="101">
        <f t="shared" si="13"/>
        <v>17</v>
      </c>
      <c r="ER19" s="101">
        <f t="shared" si="14"/>
        <v>12</v>
      </c>
      <c r="ES19" s="101">
        <f t="shared" si="15"/>
        <v>12</v>
      </c>
      <c r="ET19" s="101">
        <f t="shared" si="16"/>
        <v>9</v>
      </c>
      <c r="EU19" s="101">
        <f t="shared" si="17"/>
        <v>9</v>
      </c>
      <c r="EV19" s="101">
        <f t="shared" si="18"/>
        <v>5</v>
      </c>
      <c r="EW19" s="101">
        <f t="shared" si="19"/>
        <v>5</v>
      </c>
      <c r="EX19" s="101">
        <f t="shared" si="20"/>
        <v>5</v>
      </c>
      <c r="EY19" s="101">
        <f t="shared" si="21"/>
        <v>3</v>
      </c>
      <c r="EZ19" s="101">
        <f t="shared" si="22"/>
        <v>3</v>
      </c>
      <c r="FA19" s="101">
        <f t="shared" si="23"/>
        <v>1</v>
      </c>
      <c r="FB19" s="101">
        <f t="shared" si="24"/>
        <v>0</v>
      </c>
      <c r="FC19" s="101">
        <f t="shared" si="25"/>
        <v>1</v>
      </c>
      <c r="FD19" s="101">
        <f t="shared" si="26"/>
        <v>1</v>
      </c>
      <c r="FE19" s="101">
        <f t="shared" si="27"/>
        <v>0</v>
      </c>
      <c r="FF19" s="101">
        <f t="shared" si="28"/>
        <v>0</v>
      </c>
      <c r="FG19" s="101">
        <f t="shared" si="29"/>
        <v>0</v>
      </c>
      <c r="FH19" s="101">
        <f t="shared" si="30"/>
        <v>0</v>
      </c>
      <c r="FI19" s="101">
        <f t="shared" si="31"/>
        <v>0</v>
      </c>
      <c r="FJ19" s="101">
        <f t="shared" si="32"/>
        <v>0</v>
      </c>
      <c r="FK19" s="101">
        <f t="shared" si="33"/>
        <v>0</v>
      </c>
      <c r="FL19" s="101">
        <f t="shared" si="34"/>
        <v>0</v>
      </c>
      <c r="FM19" s="101">
        <f t="shared" si="35"/>
        <v>0</v>
      </c>
      <c r="FN19" s="101">
        <f t="shared" si="36"/>
        <v>0</v>
      </c>
      <c r="FO19" s="101">
        <f t="shared" si="37"/>
        <v>0</v>
      </c>
      <c r="FP19" s="101">
        <f t="shared" si="38"/>
        <v>0</v>
      </c>
      <c r="FQ19" s="101">
        <f t="shared" si="39"/>
        <v>0</v>
      </c>
      <c r="FR19" s="101">
        <f t="shared" si="40"/>
        <v>0</v>
      </c>
      <c r="FS19" s="101">
        <f t="shared" si="41"/>
        <v>0</v>
      </c>
      <c r="FT19" s="101">
        <f t="shared" si="42"/>
        <v>0</v>
      </c>
      <c r="FU19" s="101">
        <f t="shared" si="43"/>
        <v>0</v>
      </c>
      <c r="FV19" s="101">
        <f t="shared" si="44"/>
        <v>0</v>
      </c>
      <c r="FW19" s="101">
        <f t="shared" si="45"/>
        <v>0</v>
      </c>
      <c r="FX19" s="101">
        <f t="shared" si="46"/>
        <v>0</v>
      </c>
      <c r="FY19" s="101">
        <f t="shared" si="47"/>
        <v>0</v>
      </c>
      <c r="FZ19" s="101">
        <f t="shared" si="48"/>
        <v>0</v>
      </c>
      <c r="GA19" s="101">
        <f t="shared" si="49"/>
        <v>0</v>
      </c>
      <c r="GB19" s="101">
        <f t="shared" si="50"/>
        <v>0</v>
      </c>
      <c r="GC19" s="101">
        <f t="shared" si="51"/>
        <v>0</v>
      </c>
      <c r="GD19" s="101">
        <f t="shared" si="52"/>
        <v>0</v>
      </c>
    </row>
    <row r="20" spans="11:186" ht="16.5" x14ac:dyDescent="0.2">
      <c r="K20" s="100">
        <v>16</v>
      </c>
      <c r="L20" s="100">
        <v>4</v>
      </c>
      <c r="M20" s="100">
        <v>2</v>
      </c>
      <c r="N20" s="100" t="str">
        <f t="shared" si="3"/>
        <v>神器4-2</v>
      </c>
      <c r="O20" s="100">
        <v>1</v>
      </c>
      <c r="P20" s="14">
        <f t="shared" si="4"/>
        <v>25</v>
      </c>
      <c r="Q20" s="102">
        <v>0.25</v>
      </c>
      <c r="R20" s="14">
        <v>1</v>
      </c>
      <c r="S20" s="14">
        <v>3</v>
      </c>
      <c r="T20" s="102">
        <v>0.25</v>
      </c>
      <c r="U20" s="14">
        <v>2</v>
      </c>
      <c r="V20" s="14">
        <v>4</v>
      </c>
      <c r="W20" s="102">
        <v>0.25</v>
      </c>
      <c r="X20" s="14">
        <v>3</v>
      </c>
      <c r="Y20" s="14">
        <v>5</v>
      </c>
      <c r="AB20" s="100">
        <v>15</v>
      </c>
      <c r="AC20" s="100">
        <v>7</v>
      </c>
      <c r="AD20" s="100">
        <f>SUM(AC$6:AC20)</f>
        <v>55</v>
      </c>
      <c r="AO20" s="50">
        <v>3</v>
      </c>
      <c r="AP20" s="100">
        <v>5</v>
      </c>
      <c r="AQ20" s="100">
        <v>2</v>
      </c>
      <c r="AR20" s="50">
        <v>2</v>
      </c>
      <c r="AS20" s="100" t="s">
        <v>367</v>
      </c>
      <c r="AT20" s="21">
        <f t="shared" si="0"/>
        <v>7.8E-2</v>
      </c>
      <c r="AU20" s="100">
        <f t="shared" si="5"/>
        <v>2</v>
      </c>
      <c r="AV20" s="100">
        <f t="shared" si="6"/>
        <v>4</v>
      </c>
      <c r="AW20" s="101">
        <f t="shared" si="7"/>
        <v>0.23399999999999999</v>
      </c>
      <c r="AX20" s="100">
        <f t="shared" si="8"/>
        <v>3.51</v>
      </c>
      <c r="BA20" s="100">
        <v>16</v>
      </c>
      <c r="BB20" s="14">
        <f>INDEX(节奏总表!$BW$4:$BW$63,神器!BA20)</f>
        <v>94</v>
      </c>
      <c r="BC20" s="14">
        <f t="shared" si="9"/>
        <v>4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8.5800000000000018</v>
      </c>
      <c r="BJ20" s="14">
        <f t="shared" si="10"/>
        <v>8.5800000000000018</v>
      </c>
      <c r="BK20" s="14">
        <f t="shared" si="10"/>
        <v>4.455000000000001</v>
      </c>
      <c r="BL20" s="14">
        <f t="shared" si="10"/>
        <v>4.455000000000001</v>
      </c>
      <c r="BM20" s="14">
        <f t="shared" si="10"/>
        <v>1.98</v>
      </c>
      <c r="BN20" s="14">
        <f t="shared" si="10"/>
        <v>3.375</v>
      </c>
      <c r="BO20" s="14">
        <f t="shared" si="10"/>
        <v>3.375</v>
      </c>
      <c r="BP20" s="14">
        <f t="shared" si="10"/>
        <v>1.44</v>
      </c>
      <c r="BQ20" s="14">
        <f t="shared" si="10"/>
        <v>1.44</v>
      </c>
      <c r="BR20" s="14">
        <f t="shared" si="10"/>
        <v>0.80999999999999983</v>
      </c>
      <c r="BS20" s="14">
        <f t="shared" si="10"/>
        <v>0.40499999999999992</v>
      </c>
      <c r="BT20" s="14">
        <f t="shared" si="10"/>
        <v>1.125</v>
      </c>
      <c r="BU20" s="14">
        <f t="shared" si="10"/>
        <v>1.125</v>
      </c>
      <c r="BV20" s="14">
        <f t="shared" si="54"/>
        <v>0.54</v>
      </c>
      <c r="BW20" s="14">
        <f t="shared" si="54"/>
        <v>0.54</v>
      </c>
      <c r="BX20" s="14">
        <f t="shared" si="54"/>
        <v>0.27</v>
      </c>
      <c r="BY20" s="14">
        <f t="shared" si="54"/>
        <v>0.13500000000000001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124.95</v>
      </c>
      <c r="CX20" s="14">
        <f>SUM(BG$5:BG20)</f>
        <v>124.95</v>
      </c>
      <c r="CY20" s="14">
        <f>SUM(BH$5:BH20)</f>
        <v>76.949999999999989</v>
      </c>
      <c r="CZ20" s="14">
        <f>SUM(BI$5:BI20)</f>
        <v>46.8</v>
      </c>
      <c r="DA20" s="14">
        <f>SUM(BJ$5:BJ20)</f>
        <v>46.8</v>
      </c>
      <c r="DB20" s="14">
        <f>SUM(BK$5:BK20)</f>
        <v>23.490000000000006</v>
      </c>
      <c r="DC20" s="14">
        <f>SUM(BL$5:BL20)</f>
        <v>23.490000000000006</v>
      </c>
      <c r="DD20" s="14">
        <f>SUM(BM$5:BM20)</f>
        <v>10.799999999999999</v>
      </c>
      <c r="DE20" s="14">
        <f>SUM(BN$5:BN20)</f>
        <v>11.25</v>
      </c>
      <c r="DF20" s="14">
        <f>SUM(BO$5:BO20)</f>
        <v>11.25</v>
      </c>
      <c r="DG20" s="14">
        <f>SUM(BP$5:BP20)</f>
        <v>5.04</v>
      </c>
      <c r="DH20" s="14">
        <f>SUM(BQ$5:BQ20)</f>
        <v>5.04</v>
      </c>
      <c r="DI20" s="14">
        <f>SUM(BR$5:BR20)</f>
        <v>2.6999999999999997</v>
      </c>
      <c r="DJ20" s="14">
        <f>SUM(BS$5:BS20)</f>
        <v>1.3499999999999999</v>
      </c>
      <c r="DK20" s="14">
        <f>SUM(BT$5:BT20)</f>
        <v>2.25</v>
      </c>
      <c r="DL20" s="14">
        <f>SUM(BU$5:BU20)</f>
        <v>2.25</v>
      </c>
      <c r="DM20" s="14">
        <f>SUM(BV$5:BV20)</f>
        <v>1.08</v>
      </c>
      <c r="DN20" s="14">
        <f>SUM(BW$5:BW20)</f>
        <v>1.08</v>
      </c>
      <c r="DO20" s="14">
        <f>SUM(BX$5:BX20)</f>
        <v>0.54</v>
      </c>
      <c r="DP20" s="14">
        <f>SUM(BY$5:BY20)</f>
        <v>0.27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101">
        <f t="shared" si="11"/>
        <v>20</v>
      </c>
      <c r="EP20" s="101">
        <f t="shared" si="12"/>
        <v>20</v>
      </c>
      <c r="EQ20" s="101">
        <f t="shared" si="13"/>
        <v>17</v>
      </c>
      <c r="ER20" s="101">
        <f t="shared" si="14"/>
        <v>13</v>
      </c>
      <c r="ES20" s="101">
        <f t="shared" si="15"/>
        <v>13</v>
      </c>
      <c r="ET20" s="101">
        <f t="shared" si="16"/>
        <v>10</v>
      </c>
      <c r="EU20" s="101">
        <f t="shared" si="17"/>
        <v>10</v>
      </c>
      <c r="EV20" s="101">
        <f t="shared" si="18"/>
        <v>6</v>
      </c>
      <c r="EW20" s="101">
        <f t="shared" si="19"/>
        <v>6</v>
      </c>
      <c r="EX20" s="101">
        <f t="shared" si="20"/>
        <v>6</v>
      </c>
      <c r="EY20" s="101">
        <f t="shared" si="21"/>
        <v>4</v>
      </c>
      <c r="EZ20" s="101">
        <f t="shared" si="22"/>
        <v>4</v>
      </c>
      <c r="FA20" s="101">
        <f t="shared" si="23"/>
        <v>2</v>
      </c>
      <c r="FB20" s="101">
        <f t="shared" si="24"/>
        <v>1</v>
      </c>
      <c r="FC20" s="101">
        <f t="shared" si="25"/>
        <v>2</v>
      </c>
      <c r="FD20" s="101">
        <f t="shared" si="26"/>
        <v>2</v>
      </c>
      <c r="FE20" s="101">
        <f t="shared" si="27"/>
        <v>1</v>
      </c>
      <c r="FF20" s="101">
        <f t="shared" si="28"/>
        <v>1</v>
      </c>
      <c r="FG20" s="101">
        <f t="shared" si="29"/>
        <v>0</v>
      </c>
      <c r="FH20" s="101">
        <f t="shared" si="30"/>
        <v>0</v>
      </c>
      <c r="FI20" s="101">
        <f t="shared" si="31"/>
        <v>0</v>
      </c>
      <c r="FJ20" s="101">
        <f t="shared" si="32"/>
        <v>0</v>
      </c>
      <c r="FK20" s="101">
        <f t="shared" si="33"/>
        <v>0</v>
      </c>
      <c r="FL20" s="101">
        <f t="shared" si="34"/>
        <v>0</v>
      </c>
      <c r="FM20" s="101">
        <f t="shared" si="35"/>
        <v>0</v>
      </c>
      <c r="FN20" s="101">
        <f t="shared" si="36"/>
        <v>0</v>
      </c>
      <c r="FO20" s="101">
        <f t="shared" si="37"/>
        <v>0</v>
      </c>
      <c r="FP20" s="101">
        <f t="shared" si="38"/>
        <v>0</v>
      </c>
      <c r="FQ20" s="101">
        <f t="shared" si="39"/>
        <v>0</v>
      </c>
      <c r="FR20" s="101">
        <f t="shared" si="40"/>
        <v>0</v>
      </c>
      <c r="FS20" s="101">
        <f t="shared" si="41"/>
        <v>0</v>
      </c>
      <c r="FT20" s="101">
        <f t="shared" si="42"/>
        <v>0</v>
      </c>
      <c r="FU20" s="101">
        <f t="shared" si="43"/>
        <v>0</v>
      </c>
      <c r="FV20" s="101">
        <f t="shared" si="44"/>
        <v>0</v>
      </c>
      <c r="FW20" s="101">
        <f t="shared" si="45"/>
        <v>0</v>
      </c>
      <c r="FX20" s="101">
        <f t="shared" si="46"/>
        <v>0</v>
      </c>
      <c r="FY20" s="101">
        <f t="shared" si="47"/>
        <v>0</v>
      </c>
      <c r="FZ20" s="101">
        <f t="shared" si="48"/>
        <v>0</v>
      </c>
      <c r="GA20" s="101">
        <f t="shared" si="49"/>
        <v>0</v>
      </c>
      <c r="GB20" s="101">
        <f t="shared" si="50"/>
        <v>0</v>
      </c>
      <c r="GC20" s="101">
        <f t="shared" si="51"/>
        <v>0</v>
      </c>
      <c r="GD20" s="101">
        <f t="shared" si="52"/>
        <v>0</v>
      </c>
    </row>
    <row r="21" spans="11:186" ht="16.5" x14ac:dyDescent="0.2">
      <c r="K21" s="100">
        <v>17</v>
      </c>
      <c r="L21" s="100">
        <v>4</v>
      </c>
      <c r="M21" s="100">
        <v>3</v>
      </c>
      <c r="N21" s="100" t="str">
        <f t="shared" si="3"/>
        <v>神器4-3</v>
      </c>
      <c r="O21" s="100">
        <v>2</v>
      </c>
      <c r="P21" s="14">
        <f t="shared" si="4"/>
        <v>75</v>
      </c>
      <c r="Q21" s="102">
        <v>0.16</v>
      </c>
      <c r="R21" s="14">
        <v>1</v>
      </c>
      <c r="S21" s="14">
        <v>2</v>
      </c>
      <c r="T21" s="102">
        <v>0.16</v>
      </c>
      <c r="U21" s="14">
        <v>1</v>
      </c>
      <c r="V21" s="14">
        <v>3</v>
      </c>
      <c r="W21" s="102">
        <v>0.16</v>
      </c>
      <c r="X21" s="14">
        <v>2</v>
      </c>
      <c r="Y21" s="14">
        <v>4</v>
      </c>
      <c r="AB21" s="100">
        <v>16</v>
      </c>
      <c r="AC21" s="100">
        <v>10</v>
      </c>
      <c r="AD21" s="100">
        <f>SUM(AC$6:AC21)</f>
        <v>65</v>
      </c>
      <c r="AO21" s="50">
        <v>3</v>
      </c>
      <c r="AP21" s="100">
        <v>6</v>
      </c>
      <c r="AQ21" s="100">
        <v>2</v>
      </c>
      <c r="AR21" s="50">
        <v>2</v>
      </c>
      <c r="AS21" s="100" t="s">
        <v>368</v>
      </c>
      <c r="AT21" s="21">
        <f t="shared" si="0"/>
        <v>5.3999999999999999E-2</v>
      </c>
      <c r="AU21" s="100">
        <f t="shared" si="5"/>
        <v>1</v>
      </c>
      <c r="AV21" s="100">
        <f t="shared" si="6"/>
        <v>3</v>
      </c>
      <c r="AW21" s="101">
        <f t="shared" si="7"/>
        <v>0.108</v>
      </c>
      <c r="AX21" s="100">
        <f t="shared" si="8"/>
        <v>4.8600000000000003</v>
      </c>
      <c r="BA21" s="100">
        <v>17</v>
      </c>
      <c r="BB21" s="14">
        <f>INDEX(节奏总表!$BW$4:$BW$63,神器!BA21)</f>
        <v>97</v>
      </c>
      <c r="BC21" s="14">
        <f t="shared" si="9"/>
        <v>4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8.5800000000000018</v>
      </c>
      <c r="BJ21" s="14">
        <f t="shared" si="10"/>
        <v>8.5800000000000018</v>
      </c>
      <c r="BK21" s="14">
        <f t="shared" si="10"/>
        <v>4.455000000000001</v>
      </c>
      <c r="BL21" s="14">
        <f t="shared" si="10"/>
        <v>4.455000000000001</v>
      </c>
      <c r="BM21" s="14">
        <f t="shared" si="10"/>
        <v>1.98</v>
      </c>
      <c r="BN21" s="14">
        <f t="shared" si="10"/>
        <v>3.375</v>
      </c>
      <c r="BO21" s="14">
        <f t="shared" si="10"/>
        <v>3.375</v>
      </c>
      <c r="BP21" s="14">
        <f t="shared" si="10"/>
        <v>1.44</v>
      </c>
      <c r="BQ21" s="14">
        <f t="shared" si="10"/>
        <v>1.44</v>
      </c>
      <c r="BR21" s="14">
        <f t="shared" si="10"/>
        <v>0.80999999999999983</v>
      </c>
      <c r="BS21" s="14">
        <f t="shared" si="10"/>
        <v>0.40499999999999992</v>
      </c>
      <c r="BT21" s="14">
        <f t="shared" si="10"/>
        <v>1.125</v>
      </c>
      <c r="BU21" s="14">
        <f t="shared" si="10"/>
        <v>1.125</v>
      </c>
      <c r="BV21" s="14">
        <f t="shared" si="54"/>
        <v>0.54</v>
      </c>
      <c r="BW21" s="14">
        <f t="shared" si="54"/>
        <v>0.54</v>
      </c>
      <c r="BX21" s="14">
        <f t="shared" si="54"/>
        <v>0.27</v>
      </c>
      <c r="BY21" s="14">
        <f t="shared" si="54"/>
        <v>0.13500000000000001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124.95</v>
      </c>
      <c r="CX21" s="14">
        <f>SUM(BG$5:BG21)</f>
        <v>124.95</v>
      </c>
      <c r="CY21" s="14">
        <f>SUM(BH$5:BH21)</f>
        <v>76.949999999999989</v>
      </c>
      <c r="CZ21" s="14">
        <f>SUM(BI$5:BI21)</f>
        <v>55.379999999999995</v>
      </c>
      <c r="DA21" s="14">
        <f>SUM(BJ$5:BJ21)</f>
        <v>55.379999999999995</v>
      </c>
      <c r="DB21" s="14">
        <f>SUM(BK$5:BK21)</f>
        <v>27.945000000000007</v>
      </c>
      <c r="DC21" s="14">
        <f>SUM(BL$5:BL21)</f>
        <v>27.945000000000007</v>
      </c>
      <c r="DD21" s="14">
        <f>SUM(BM$5:BM21)</f>
        <v>12.78</v>
      </c>
      <c r="DE21" s="14">
        <f>SUM(BN$5:BN21)</f>
        <v>14.625</v>
      </c>
      <c r="DF21" s="14">
        <f>SUM(BO$5:BO21)</f>
        <v>14.625</v>
      </c>
      <c r="DG21" s="14">
        <f>SUM(BP$5:BP21)</f>
        <v>6.48</v>
      </c>
      <c r="DH21" s="14">
        <f>SUM(BQ$5:BQ21)</f>
        <v>6.48</v>
      </c>
      <c r="DI21" s="14">
        <f>SUM(BR$5:BR21)</f>
        <v>3.51</v>
      </c>
      <c r="DJ21" s="14">
        <f>SUM(BS$5:BS21)</f>
        <v>1.7549999999999999</v>
      </c>
      <c r="DK21" s="14">
        <f>SUM(BT$5:BT21)</f>
        <v>3.375</v>
      </c>
      <c r="DL21" s="14">
        <f>SUM(BU$5:BU21)</f>
        <v>3.375</v>
      </c>
      <c r="DM21" s="14">
        <f>SUM(BV$5:BV21)</f>
        <v>1.62</v>
      </c>
      <c r="DN21" s="14">
        <f>SUM(BW$5:BW21)</f>
        <v>1.62</v>
      </c>
      <c r="DO21" s="14">
        <f>SUM(BX$5:BX21)</f>
        <v>0.81</v>
      </c>
      <c r="DP21" s="14">
        <f>SUM(BY$5:BY21)</f>
        <v>0.40500000000000003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101">
        <f t="shared" si="11"/>
        <v>20</v>
      </c>
      <c r="EP21" s="101">
        <f t="shared" si="12"/>
        <v>20</v>
      </c>
      <c r="EQ21" s="101">
        <f t="shared" si="13"/>
        <v>17</v>
      </c>
      <c r="ER21" s="101">
        <f t="shared" si="14"/>
        <v>15</v>
      </c>
      <c r="ES21" s="101">
        <f t="shared" si="15"/>
        <v>15</v>
      </c>
      <c r="ET21" s="101">
        <f t="shared" si="16"/>
        <v>10</v>
      </c>
      <c r="EU21" s="101">
        <f t="shared" si="17"/>
        <v>10</v>
      </c>
      <c r="EV21" s="101">
        <f t="shared" si="18"/>
        <v>7</v>
      </c>
      <c r="EW21" s="101">
        <f t="shared" si="19"/>
        <v>7</v>
      </c>
      <c r="EX21" s="101">
        <f t="shared" si="20"/>
        <v>7</v>
      </c>
      <c r="EY21" s="101">
        <f t="shared" si="21"/>
        <v>4</v>
      </c>
      <c r="EZ21" s="101">
        <f t="shared" si="22"/>
        <v>4</v>
      </c>
      <c r="FA21" s="101">
        <f t="shared" si="23"/>
        <v>3</v>
      </c>
      <c r="FB21" s="101">
        <f t="shared" si="24"/>
        <v>1</v>
      </c>
      <c r="FC21" s="101">
        <f t="shared" si="25"/>
        <v>3</v>
      </c>
      <c r="FD21" s="101">
        <f t="shared" si="26"/>
        <v>3</v>
      </c>
      <c r="FE21" s="101">
        <f t="shared" si="27"/>
        <v>1</v>
      </c>
      <c r="FF21" s="101">
        <f t="shared" si="28"/>
        <v>1</v>
      </c>
      <c r="FG21" s="101">
        <f t="shared" si="29"/>
        <v>0</v>
      </c>
      <c r="FH21" s="101">
        <f t="shared" si="30"/>
        <v>0</v>
      </c>
      <c r="FI21" s="101">
        <f t="shared" si="31"/>
        <v>0</v>
      </c>
      <c r="FJ21" s="101">
        <f t="shared" si="32"/>
        <v>0</v>
      </c>
      <c r="FK21" s="101">
        <f t="shared" si="33"/>
        <v>0</v>
      </c>
      <c r="FL21" s="101">
        <f t="shared" si="34"/>
        <v>0</v>
      </c>
      <c r="FM21" s="101">
        <f t="shared" si="35"/>
        <v>0</v>
      </c>
      <c r="FN21" s="101">
        <f t="shared" si="36"/>
        <v>0</v>
      </c>
      <c r="FO21" s="101">
        <f t="shared" si="37"/>
        <v>0</v>
      </c>
      <c r="FP21" s="101">
        <f t="shared" si="38"/>
        <v>0</v>
      </c>
      <c r="FQ21" s="101">
        <f t="shared" si="39"/>
        <v>0</v>
      </c>
      <c r="FR21" s="101">
        <f t="shared" si="40"/>
        <v>0</v>
      </c>
      <c r="FS21" s="101">
        <f t="shared" si="41"/>
        <v>0</v>
      </c>
      <c r="FT21" s="101">
        <f t="shared" si="42"/>
        <v>0</v>
      </c>
      <c r="FU21" s="101">
        <f t="shared" si="43"/>
        <v>0</v>
      </c>
      <c r="FV21" s="101">
        <f t="shared" si="44"/>
        <v>0</v>
      </c>
      <c r="FW21" s="101">
        <f t="shared" si="45"/>
        <v>0</v>
      </c>
      <c r="FX21" s="101">
        <f t="shared" si="46"/>
        <v>0</v>
      </c>
      <c r="FY21" s="101">
        <f t="shared" si="47"/>
        <v>0</v>
      </c>
      <c r="FZ21" s="101">
        <f t="shared" si="48"/>
        <v>0</v>
      </c>
      <c r="GA21" s="101">
        <f t="shared" si="49"/>
        <v>0</v>
      </c>
      <c r="GB21" s="101">
        <f t="shared" si="50"/>
        <v>0</v>
      </c>
      <c r="GC21" s="101">
        <f t="shared" si="51"/>
        <v>0</v>
      </c>
      <c r="GD21" s="101">
        <f t="shared" si="52"/>
        <v>0</v>
      </c>
    </row>
    <row r="22" spans="11:186" ht="16.5" x14ac:dyDescent="0.2">
      <c r="K22" s="100">
        <v>18</v>
      </c>
      <c r="L22" s="100">
        <v>4</v>
      </c>
      <c r="M22" s="100">
        <v>4</v>
      </c>
      <c r="N22" s="100" t="str">
        <f t="shared" si="3"/>
        <v>神器4-4</v>
      </c>
      <c r="O22" s="100">
        <v>2</v>
      </c>
      <c r="P22" s="14">
        <f t="shared" si="4"/>
        <v>75</v>
      </c>
      <c r="Q22" s="102">
        <v>0.16</v>
      </c>
      <c r="R22" s="14">
        <v>1</v>
      </c>
      <c r="S22" s="14">
        <v>2</v>
      </c>
      <c r="T22" s="102">
        <v>0.16</v>
      </c>
      <c r="U22" s="14">
        <v>1</v>
      </c>
      <c r="V22" s="14">
        <v>3</v>
      </c>
      <c r="W22" s="102">
        <v>0.16</v>
      </c>
      <c r="X22" s="14">
        <v>2</v>
      </c>
      <c r="Y22" s="14">
        <v>4</v>
      </c>
      <c r="AB22" s="100">
        <v>17</v>
      </c>
      <c r="AC22" s="100">
        <v>10</v>
      </c>
      <c r="AD22" s="100">
        <f>SUM(AC$6:AC22)</f>
        <v>75</v>
      </c>
      <c r="AO22" s="50">
        <v>3</v>
      </c>
      <c r="AP22" s="100">
        <v>7</v>
      </c>
      <c r="AQ22" s="100">
        <v>2</v>
      </c>
      <c r="AR22" s="50">
        <v>2</v>
      </c>
      <c r="AS22" s="100" t="s">
        <v>369</v>
      </c>
      <c r="AT22" s="21">
        <f t="shared" si="0"/>
        <v>5.3999999999999999E-2</v>
      </c>
      <c r="AU22" s="100">
        <f t="shared" si="5"/>
        <v>1</v>
      </c>
      <c r="AV22" s="100">
        <f t="shared" si="6"/>
        <v>3</v>
      </c>
      <c r="AW22" s="101">
        <f t="shared" si="7"/>
        <v>0.108</v>
      </c>
      <c r="AX22" s="100">
        <f t="shared" si="8"/>
        <v>4.8600000000000003</v>
      </c>
      <c r="BA22" s="100">
        <v>18</v>
      </c>
      <c r="BB22" s="14">
        <f>INDEX(节奏总表!$BW$4:$BW$63,神器!BA22)</f>
        <v>99</v>
      </c>
      <c r="BC22" s="14">
        <f t="shared" si="9"/>
        <v>4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8.5800000000000018</v>
      </c>
      <c r="BJ22" s="14">
        <f t="shared" si="10"/>
        <v>8.5800000000000018</v>
      </c>
      <c r="BK22" s="14">
        <f t="shared" si="10"/>
        <v>4.455000000000001</v>
      </c>
      <c r="BL22" s="14">
        <f t="shared" si="10"/>
        <v>4.455000000000001</v>
      </c>
      <c r="BM22" s="14">
        <f t="shared" si="10"/>
        <v>1.98</v>
      </c>
      <c r="BN22" s="14">
        <f t="shared" si="10"/>
        <v>3.375</v>
      </c>
      <c r="BO22" s="14">
        <f t="shared" si="10"/>
        <v>3.375</v>
      </c>
      <c r="BP22" s="14">
        <f t="shared" si="10"/>
        <v>1.44</v>
      </c>
      <c r="BQ22" s="14">
        <f t="shared" si="10"/>
        <v>1.44</v>
      </c>
      <c r="BR22" s="14">
        <f t="shared" si="10"/>
        <v>0.80999999999999983</v>
      </c>
      <c r="BS22" s="14">
        <f t="shared" si="10"/>
        <v>0.40499999999999992</v>
      </c>
      <c r="BT22" s="14">
        <f t="shared" si="10"/>
        <v>1.125</v>
      </c>
      <c r="BU22" s="14">
        <f t="shared" si="10"/>
        <v>1.125</v>
      </c>
      <c r="BV22" s="14">
        <f t="shared" si="54"/>
        <v>0.54</v>
      </c>
      <c r="BW22" s="14">
        <f t="shared" si="54"/>
        <v>0.54</v>
      </c>
      <c r="BX22" s="14">
        <f t="shared" si="54"/>
        <v>0.27</v>
      </c>
      <c r="BY22" s="14">
        <f t="shared" si="54"/>
        <v>0.13500000000000001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124.95</v>
      </c>
      <c r="CX22" s="14">
        <f>SUM(BG$5:BG22)</f>
        <v>124.95</v>
      </c>
      <c r="CY22" s="14">
        <f>SUM(BH$5:BH22)</f>
        <v>76.949999999999989</v>
      </c>
      <c r="CZ22" s="14">
        <f>SUM(BI$5:BI22)</f>
        <v>63.959999999999994</v>
      </c>
      <c r="DA22" s="14">
        <f>SUM(BJ$5:BJ22)</f>
        <v>63.959999999999994</v>
      </c>
      <c r="DB22" s="14">
        <f>SUM(BK$5:BK22)</f>
        <v>32.400000000000006</v>
      </c>
      <c r="DC22" s="14">
        <f>SUM(BL$5:BL22)</f>
        <v>32.400000000000006</v>
      </c>
      <c r="DD22" s="14">
        <f>SUM(BM$5:BM22)</f>
        <v>14.76</v>
      </c>
      <c r="DE22" s="14">
        <f>SUM(BN$5:BN22)</f>
        <v>18</v>
      </c>
      <c r="DF22" s="14">
        <f>SUM(BO$5:BO22)</f>
        <v>18</v>
      </c>
      <c r="DG22" s="14">
        <f>SUM(BP$5:BP22)</f>
        <v>7.92</v>
      </c>
      <c r="DH22" s="14">
        <f>SUM(BQ$5:BQ22)</f>
        <v>7.92</v>
      </c>
      <c r="DI22" s="14">
        <f>SUM(BR$5:BR22)</f>
        <v>4.3199999999999994</v>
      </c>
      <c r="DJ22" s="14">
        <f>SUM(BS$5:BS22)</f>
        <v>2.1599999999999997</v>
      </c>
      <c r="DK22" s="14">
        <f>SUM(BT$5:BT22)</f>
        <v>4.5</v>
      </c>
      <c r="DL22" s="14">
        <f>SUM(BU$5:BU22)</f>
        <v>4.5</v>
      </c>
      <c r="DM22" s="14">
        <f>SUM(BV$5:BV22)</f>
        <v>2.16</v>
      </c>
      <c r="DN22" s="14">
        <f>SUM(BW$5:BW22)</f>
        <v>2.16</v>
      </c>
      <c r="DO22" s="14">
        <f>SUM(BX$5:BX22)</f>
        <v>1.08</v>
      </c>
      <c r="DP22" s="14">
        <f>SUM(BY$5:BY22)</f>
        <v>0.54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101">
        <f t="shared" si="11"/>
        <v>20</v>
      </c>
      <c r="EP22" s="101">
        <f t="shared" si="12"/>
        <v>20</v>
      </c>
      <c r="EQ22" s="101">
        <f t="shared" si="13"/>
        <v>17</v>
      </c>
      <c r="ER22" s="101">
        <f t="shared" si="14"/>
        <v>15</v>
      </c>
      <c r="ES22" s="101">
        <f t="shared" si="15"/>
        <v>15</v>
      </c>
      <c r="ET22" s="101">
        <f t="shared" si="16"/>
        <v>11</v>
      </c>
      <c r="EU22" s="101">
        <f t="shared" si="17"/>
        <v>11</v>
      </c>
      <c r="EV22" s="101">
        <f t="shared" si="18"/>
        <v>7</v>
      </c>
      <c r="EW22" s="101">
        <f t="shared" si="19"/>
        <v>9</v>
      </c>
      <c r="EX22" s="101">
        <f t="shared" si="20"/>
        <v>9</v>
      </c>
      <c r="EY22" s="101">
        <f t="shared" si="21"/>
        <v>5</v>
      </c>
      <c r="EZ22" s="101">
        <f t="shared" si="22"/>
        <v>5</v>
      </c>
      <c r="FA22" s="101">
        <f t="shared" si="23"/>
        <v>3</v>
      </c>
      <c r="FB22" s="101">
        <f t="shared" si="24"/>
        <v>2</v>
      </c>
      <c r="FC22" s="101">
        <f t="shared" si="25"/>
        <v>3</v>
      </c>
      <c r="FD22" s="101">
        <f t="shared" si="26"/>
        <v>3</v>
      </c>
      <c r="FE22" s="101">
        <f t="shared" si="27"/>
        <v>2</v>
      </c>
      <c r="FF22" s="101">
        <f t="shared" si="28"/>
        <v>2</v>
      </c>
      <c r="FG22" s="101">
        <f t="shared" si="29"/>
        <v>1</v>
      </c>
      <c r="FH22" s="101">
        <f t="shared" si="30"/>
        <v>0</v>
      </c>
      <c r="FI22" s="101">
        <f t="shared" si="31"/>
        <v>0</v>
      </c>
      <c r="FJ22" s="101">
        <f t="shared" si="32"/>
        <v>0</v>
      </c>
      <c r="FK22" s="101">
        <f t="shared" si="33"/>
        <v>0</v>
      </c>
      <c r="FL22" s="101">
        <f t="shared" si="34"/>
        <v>0</v>
      </c>
      <c r="FM22" s="101">
        <f t="shared" si="35"/>
        <v>0</v>
      </c>
      <c r="FN22" s="101">
        <f t="shared" si="36"/>
        <v>0</v>
      </c>
      <c r="FO22" s="101">
        <f t="shared" si="37"/>
        <v>0</v>
      </c>
      <c r="FP22" s="101">
        <f t="shared" si="38"/>
        <v>0</v>
      </c>
      <c r="FQ22" s="101">
        <f t="shared" si="39"/>
        <v>0</v>
      </c>
      <c r="FR22" s="101">
        <f t="shared" si="40"/>
        <v>0</v>
      </c>
      <c r="FS22" s="101">
        <f t="shared" si="41"/>
        <v>0</v>
      </c>
      <c r="FT22" s="101">
        <f t="shared" si="42"/>
        <v>0</v>
      </c>
      <c r="FU22" s="101">
        <f t="shared" si="43"/>
        <v>0</v>
      </c>
      <c r="FV22" s="101">
        <f t="shared" si="44"/>
        <v>0</v>
      </c>
      <c r="FW22" s="101">
        <f t="shared" si="45"/>
        <v>0</v>
      </c>
      <c r="FX22" s="101">
        <f t="shared" si="46"/>
        <v>0</v>
      </c>
      <c r="FY22" s="101">
        <f t="shared" si="47"/>
        <v>0</v>
      </c>
      <c r="FZ22" s="101">
        <f t="shared" si="48"/>
        <v>0</v>
      </c>
      <c r="GA22" s="101">
        <f t="shared" si="49"/>
        <v>0</v>
      </c>
      <c r="GB22" s="101">
        <f t="shared" si="50"/>
        <v>0</v>
      </c>
      <c r="GC22" s="101">
        <f t="shared" si="51"/>
        <v>0</v>
      </c>
      <c r="GD22" s="101">
        <f t="shared" si="52"/>
        <v>0</v>
      </c>
    </row>
    <row r="23" spans="11:186" ht="16.5" x14ac:dyDescent="0.2">
      <c r="K23" s="100">
        <v>19</v>
      </c>
      <c r="L23" s="100">
        <v>4</v>
      </c>
      <c r="M23" s="100">
        <v>5</v>
      </c>
      <c r="N23" s="100" t="str">
        <f t="shared" si="3"/>
        <v>神器4-5</v>
      </c>
      <c r="O23" s="100">
        <v>3</v>
      </c>
      <c r="P23" s="14">
        <f t="shared" si="4"/>
        <v>175</v>
      </c>
      <c r="Q23" s="102">
        <v>0.12</v>
      </c>
      <c r="R23" s="14">
        <v>1</v>
      </c>
      <c r="S23" s="14">
        <v>1</v>
      </c>
      <c r="T23" s="102">
        <v>0.12</v>
      </c>
      <c r="U23" s="14">
        <v>1</v>
      </c>
      <c r="V23" s="14">
        <v>2</v>
      </c>
      <c r="W23" s="102">
        <v>0.12</v>
      </c>
      <c r="X23" s="14">
        <v>1</v>
      </c>
      <c r="Y23" s="14">
        <v>3</v>
      </c>
      <c r="AB23" s="100">
        <v>18</v>
      </c>
      <c r="AC23" s="100">
        <v>10</v>
      </c>
      <c r="AD23" s="100">
        <f>SUM(AC$6:AC23)</f>
        <v>85</v>
      </c>
      <c r="AO23" s="50">
        <v>3</v>
      </c>
      <c r="AP23" s="100">
        <v>8</v>
      </c>
      <c r="AQ23" s="100">
        <v>2</v>
      </c>
      <c r="AR23" s="50">
        <v>2</v>
      </c>
      <c r="AS23" s="100" t="s">
        <v>370</v>
      </c>
      <c r="AT23" s="21">
        <f t="shared" si="0"/>
        <v>3.5999999999999997E-2</v>
      </c>
      <c r="AU23" s="100">
        <f t="shared" si="5"/>
        <v>1</v>
      </c>
      <c r="AV23" s="100">
        <f t="shared" si="6"/>
        <v>2</v>
      </c>
      <c r="AW23" s="101">
        <f t="shared" si="7"/>
        <v>5.3999999999999992E-2</v>
      </c>
      <c r="AX23" s="100">
        <f t="shared" si="8"/>
        <v>5.67</v>
      </c>
      <c r="BA23" s="100">
        <v>19</v>
      </c>
      <c r="BB23" s="14">
        <f>INDEX(节奏总表!$BW$4:$BW$63,神器!BA23)</f>
        <v>101</v>
      </c>
      <c r="BC23" s="14">
        <f t="shared" si="9"/>
        <v>4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8.5800000000000018</v>
      </c>
      <c r="BJ23" s="14">
        <f t="shared" si="10"/>
        <v>8.5800000000000018</v>
      </c>
      <c r="BK23" s="14">
        <f t="shared" si="10"/>
        <v>4.455000000000001</v>
      </c>
      <c r="BL23" s="14">
        <f t="shared" si="10"/>
        <v>4.455000000000001</v>
      </c>
      <c r="BM23" s="14">
        <f t="shared" si="10"/>
        <v>1.98</v>
      </c>
      <c r="BN23" s="14">
        <f t="shared" si="10"/>
        <v>3.375</v>
      </c>
      <c r="BO23" s="14">
        <f t="shared" si="10"/>
        <v>3.375</v>
      </c>
      <c r="BP23" s="14">
        <f t="shared" si="10"/>
        <v>1.44</v>
      </c>
      <c r="BQ23" s="14">
        <f t="shared" si="10"/>
        <v>1.44</v>
      </c>
      <c r="BR23" s="14">
        <f t="shared" si="10"/>
        <v>0.80999999999999983</v>
      </c>
      <c r="BS23" s="14">
        <f t="shared" si="10"/>
        <v>0.40499999999999992</v>
      </c>
      <c r="BT23" s="14">
        <f t="shared" si="10"/>
        <v>1.125</v>
      </c>
      <c r="BU23" s="14">
        <f t="shared" si="10"/>
        <v>1.125</v>
      </c>
      <c r="BV23" s="14">
        <f t="shared" si="54"/>
        <v>0.54</v>
      </c>
      <c r="BW23" s="14">
        <f t="shared" si="54"/>
        <v>0.54</v>
      </c>
      <c r="BX23" s="14">
        <f t="shared" si="54"/>
        <v>0.27</v>
      </c>
      <c r="BY23" s="14">
        <f t="shared" si="54"/>
        <v>0.13500000000000001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124.95</v>
      </c>
      <c r="CX23" s="14">
        <f>SUM(BG$5:BG23)</f>
        <v>124.95</v>
      </c>
      <c r="CY23" s="14">
        <f>SUM(BH$5:BH23)</f>
        <v>76.949999999999989</v>
      </c>
      <c r="CZ23" s="14">
        <f>SUM(BI$5:BI23)</f>
        <v>72.539999999999992</v>
      </c>
      <c r="DA23" s="14">
        <f>SUM(BJ$5:BJ23)</f>
        <v>72.539999999999992</v>
      </c>
      <c r="DB23" s="14">
        <f>SUM(BK$5:BK23)</f>
        <v>36.855000000000004</v>
      </c>
      <c r="DC23" s="14">
        <f>SUM(BL$5:BL23)</f>
        <v>36.855000000000004</v>
      </c>
      <c r="DD23" s="14">
        <f>SUM(BM$5:BM23)</f>
        <v>16.739999999999998</v>
      </c>
      <c r="DE23" s="14">
        <f>SUM(BN$5:BN23)</f>
        <v>21.375</v>
      </c>
      <c r="DF23" s="14">
        <f>SUM(BO$5:BO23)</f>
        <v>21.375</v>
      </c>
      <c r="DG23" s="14">
        <f>SUM(BP$5:BP23)</f>
        <v>9.36</v>
      </c>
      <c r="DH23" s="14">
        <f>SUM(BQ$5:BQ23)</f>
        <v>9.36</v>
      </c>
      <c r="DI23" s="14">
        <f>SUM(BR$5:BR23)</f>
        <v>5.129999999999999</v>
      </c>
      <c r="DJ23" s="14">
        <f>SUM(BS$5:BS23)</f>
        <v>2.5649999999999995</v>
      </c>
      <c r="DK23" s="14">
        <f>SUM(BT$5:BT23)</f>
        <v>5.625</v>
      </c>
      <c r="DL23" s="14">
        <f>SUM(BU$5:BU23)</f>
        <v>5.625</v>
      </c>
      <c r="DM23" s="14">
        <f>SUM(BV$5:BV23)</f>
        <v>2.7</v>
      </c>
      <c r="DN23" s="14">
        <f>SUM(BW$5:BW23)</f>
        <v>2.7</v>
      </c>
      <c r="DO23" s="14">
        <f>SUM(BX$5:BX23)</f>
        <v>1.35</v>
      </c>
      <c r="DP23" s="14">
        <f>SUM(BY$5:BY23)</f>
        <v>0.67500000000000004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101">
        <f t="shared" si="11"/>
        <v>20</v>
      </c>
      <c r="EP23" s="101">
        <f t="shared" si="12"/>
        <v>20</v>
      </c>
      <c r="EQ23" s="101">
        <f t="shared" si="13"/>
        <v>17</v>
      </c>
      <c r="ER23" s="101">
        <f t="shared" si="14"/>
        <v>16</v>
      </c>
      <c r="ES23" s="101">
        <f t="shared" si="15"/>
        <v>16</v>
      </c>
      <c r="ET23" s="101">
        <f t="shared" si="16"/>
        <v>12</v>
      </c>
      <c r="EU23" s="101">
        <f t="shared" si="17"/>
        <v>12</v>
      </c>
      <c r="EV23" s="101">
        <f t="shared" si="18"/>
        <v>8</v>
      </c>
      <c r="EW23" s="101">
        <f t="shared" si="19"/>
        <v>9</v>
      </c>
      <c r="EX23" s="101">
        <f t="shared" si="20"/>
        <v>9</v>
      </c>
      <c r="EY23" s="101">
        <f t="shared" si="21"/>
        <v>6</v>
      </c>
      <c r="EZ23" s="101">
        <f t="shared" si="22"/>
        <v>6</v>
      </c>
      <c r="FA23" s="101">
        <f t="shared" si="23"/>
        <v>4</v>
      </c>
      <c r="FB23" s="101">
        <f t="shared" si="24"/>
        <v>2</v>
      </c>
      <c r="FC23" s="101">
        <f t="shared" si="25"/>
        <v>4</v>
      </c>
      <c r="FD23" s="101">
        <f t="shared" si="26"/>
        <v>4</v>
      </c>
      <c r="FE23" s="101">
        <f t="shared" si="27"/>
        <v>2</v>
      </c>
      <c r="FF23" s="101">
        <f t="shared" si="28"/>
        <v>2</v>
      </c>
      <c r="FG23" s="101">
        <f t="shared" si="29"/>
        <v>1</v>
      </c>
      <c r="FH23" s="101">
        <f t="shared" si="30"/>
        <v>0</v>
      </c>
      <c r="FI23" s="101">
        <f t="shared" si="31"/>
        <v>0</v>
      </c>
      <c r="FJ23" s="101">
        <f t="shared" si="32"/>
        <v>0</v>
      </c>
      <c r="FK23" s="101">
        <f t="shared" si="33"/>
        <v>0</v>
      </c>
      <c r="FL23" s="101">
        <f t="shared" si="34"/>
        <v>0</v>
      </c>
      <c r="FM23" s="101">
        <f t="shared" si="35"/>
        <v>0</v>
      </c>
      <c r="FN23" s="101">
        <f t="shared" si="36"/>
        <v>0</v>
      </c>
      <c r="FO23" s="101">
        <f t="shared" si="37"/>
        <v>0</v>
      </c>
      <c r="FP23" s="101">
        <f t="shared" si="38"/>
        <v>0</v>
      </c>
      <c r="FQ23" s="101">
        <f t="shared" si="39"/>
        <v>0</v>
      </c>
      <c r="FR23" s="101">
        <f t="shared" si="40"/>
        <v>0</v>
      </c>
      <c r="FS23" s="101">
        <f t="shared" si="41"/>
        <v>0</v>
      </c>
      <c r="FT23" s="101">
        <f t="shared" si="42"/>
        <v>0</v>
      </c>
      <c r="FU23" s="101">
        <f t="shared" si="43"/>
        <v>0</v>
      </c>
      <c r="FV23" s="101">
        <f t="shared" si="44"/>
        <v>0</v>
      </c>
      <c r="FW23" s="101">
        <f t="shared" si="45"/>
        <v>0</v>
      </c>
      <c r="FX23" s="101">
        <f t="shared" si="46"/>
        <v>0</v>
      </c>
      <c r="FY23" s="101">
        <f t="shared" si="47"/>
        <v>0</v>
      </c>
      <c r="FZ23" s="101">
        <f t="shared" si="48"/>
        <v>0</v>
      </c>
      <c r="GA23" s="101">
        <f t="shared" si="49"/>
        <v>0</v>
      </c>
      <c r="GB23" s="101">
        <f t="shared" si="50"/>
        <v>0</v>
      </c>
      <c r="GC23" s="101">
        <f t="shared" si="51"/>
        <v>0</v>
      </c>
      <c r="GD23" s="101">
        <f t="shared" si="52"/>
        <v>0</v>
      </c>
    </row>
    <row r="24" spans="11:186" ht="16.5" x14ac:dyDescent="0.2">
      <c r="K24" s="100">
        <v>20</v>
      </c>
      <c r="L24" s="100">
        <v>4</v>
      </c>
      <c r="M24" s="100">
        <v>6</v>
      </c>
      <c r="N24" s="100" t="str">
        <f t="shared" si="3"/>
        <v>神器4-6</v>
      </c>
      <c r="O24" s="100">
        <v>4</v>
      </c>
      <c r="P24" s="14">
        <f t="shared" si="4"/>
        <v>375</v>
      </c>
      <c r="Q24" s="102">
        <v>0.06</v>
      </c>
      <c r="R24" s="14">
        <v>1</v>
      </c>
      <c r="S24" s="14">
        <v>1</v>
      </c>
      <c r="T24" s="102">
        <v>0.06</v>
      </c>
      <c r="U24" s="14">
        <v>1</v>
      </c>
      <c r="V24" s="14">
        <v>2</v>
      </c>
      <c r="W24" s="102">
        <v>0.06</v>
      </c>
      <c r="X24" s="14">
        <v>1</v>
      </c>
      <c r="Y24" s="14">
        <v>3</v>
      </c>
      <c r="AB24" s="100">
        <v>19</v>
      </c>
      <c r="AC24" s="100">
        <v>15</v>
      </c>
      <c r="AD24" s="100">
        <f>SUM(AC$6:AC24)</f>
        <v>100</v>
      </c>
      <c r="AO24" s="50">
        <v>3</v>
      </c>
      <c r="AP24" s="100">
        <v>9</v>
      </c>
      <c r="AQ24" s="100">
        <v>3</v>
      </c>
      <c r="AR24" s="50">
        <v>1</v>
      </c>
      <c r="AS24" s="100" t="s">
        <v>371</v>
      </c>
      <c r="AT24" s="21">
        <f t="shared" si="0"/>
        <v>3.7499999999999999E-2</v>
      </c>
      <c r="AU24" s="100">
        <f t="shared" si="5"/>
        <v>1</v>
      </c>
      <c r="AV24" s="100">
        <f t="shared" si="6"/>
        <v>3</v>
      </c>
      <c r="AW24" s="101">
        <f t="shared" si="7"/>
        <v>7.4999999999999997E-2</v>
      </c>
      <c r="AX24" s="100">
        <f t="shared" si="8"/>
        <v>1.5</v>
      </c>
      <c r="BA24" s="100">
        <v>20</v>
      </c>
      <c r="BB24" s="14">
        <f>INDEX(节奏总表!$BW$4:$BW$63,神器!BA24)</f>
        <v>103</v>
      </c>
      <c r="BC24" s="14">
        <f t="shared" si="9"/>
        <v>5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8.25</v>
      </c>
      <c r="BO24" s="14">
        <f t="shared" si="10"/>
        <v>8.25</v>
      </c>
      <c r="BP24" s="14">
        <f t="shared" si="10"/>
        <v>3.96</v>
      </c>
      <c r="BQ24" s="14">
        <f t="shared" si="10"/>
        <v>3.96</v>
      </c>
      <c r="BR24" s="14">
        <f t="shared" si="10"/>
        <v>1.98</v>
      </c>
      <c r="BS24" s="14">
        <f t="shared" si="10"/>
        <v>0.99</v>
      </c>
      <c r="BT24" s="14">
        <f t="shared" si="10"/>
        <v>3.375</v>
      </c>
      <c r="BU24" s="14">
        <f t="shared" si="10"/>
        <v>3.375</v>
      </c>
      <c r="BV24" s="14">
        <f t="shared" si="54"/>
        <v>1.44</v>
      </c>
      <c r="BW24" s="14">
        <f t="shared" si="54"/>
        <v>1.44</v>
      </c>
      <c r="BX24" s="14">
        <f t="shared" si="54"/>
        <v>0.80999999999999983</v>
      </c>
      <c r="BY24" s="14">
        <f t="shared" si="54"/>
        <v>0.40499999999999992</v>
      </c>
      <c r="BZ24" s="14">
        <f t="shared" si="54"/>
        <v>1.125</v>
      </c>
      <c r="CA24" s="14">
        <f t="shared" si="54"/>
        <v>1.125</v>
      </c>
      <c r="CB24" s="14">
        <f t="shared" si="54"/>
        <v>0.54</v>
      </c>
      <c r="CC24" s="14">
        <f t="shared" si="54"/>
        <v>0.54</v>
      </c>
      <c r="CD24" s="14">
        <f t="shared" si="54"/>
        <v>0.27</v>
      </c>
      <c r="CE24" s="14">
        <f t="shared" si="54"/>
        <v>0.13500000000000001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124.95</v>
      </c>
      <c r="CX24" s="14">
        <f>SUM(BG$5:BG24)</f>
        <v>124.95</v>
      </c>
      <c r="CY24" s="14">
        <f>SUM(BH$5:BH24)</f>
        <v>76.949999999999989</v>
      </c>
      <c r="CZ24" s="14">
        <f>SUM(BI$5:BI24)</f>
        <v>72.539999999999992</v>
      </c>
      <c r="DA24" s="14">
        <f>SUM(BJ$5:BJ24)</f>
        <v>72.539999999999992</v>
      </c>
      <c r="DB24" s="14">
        <f>SUM(BK$5:BK24)</f>
        <v>36.855000000000004</v>
      </c>
      <c r="DC24" s="14">
        <f>SUM(BL$5:BL24)</f>
        <v>36.855000000000004</v>
      </c>
      <c r="DD24" s="14">
        <f>SUM(BM$5:BM24)</f>
        <v>16.739999999999998</v>
      </c>
      <c r="DE24" s="14">
        <f>SUM(BN$5:BN24)</f>
        <v>29.625</v>
      </c>
      <c r="DF24" s="14">
        <f>SUM(BO$5:BO24)</f>
        <v>29.625</v>
      </c>
      <c r="DG24" s="14">
        <f>SUM(BP$5:BP24)</f>
        <v>13.32</v>
      </c>
      <c r="DH24" s="14">
        <f>SUM(BQ$5:BQ24)</f>
        <v>13.32</v>
      </c>
      <c r="DI24" s="14">
        <f>SUM(BR$5:BR24)</f>
        <v>7.1099999999999994</v>
      </c>
      <c r="DJ24" s="14">
        <f>SUM(BS$5:BS24)</f>
        <v>3.5549999999999997</v>
      </c>
      <c r="DK24" s="14">
        <f>SUM(BT$5:BT24)</f>
        <v>9</v>
      </c>
      <c r="DL24" s="14">
        <f>SUM(BU$5:BU24)</f>
        <v>9</v>
      </c>
      <c r="DM24" s="14">
        <f>SUM(BV$5:BV24)</f>
        <v>4.1400000000000006</v>
      </c>
      <c r="DN24" s="14">
        <f>SUM(BW$5:BW24)</f>
        <v>4.1400000000000006</v>
      </c>
      <c r="DO24" s="14">
        <f>SUM(BX$5:BX24)</f>
        <v>2.16</v>
      </c>
      <c r="DP24" s="14">
        <f>SUM(BY$5:BY24)</f>
        <v>1.08</v>
      </c>
      <c r="DQ24" s="14">
        <f>SUM(BZ$5:BZ24)</f>
        <v>1.125</v>
      </c>
      <c r="DR24" s="14">
        <f>SUM(CA$5:CA24)</f>
        <v>1.125</v>
      </c>
      <c r="DS24" s="14">
        <f>SUM(CB$5:CB24)</f>
        <v>0.54</v>
      </c>
      <c r="DT24" s="14">
        <f>SUM(CC$5:CC24)</f>
        <v>0.54</v>
      </c>
      <c r="DU24" s="14">
        <f>SUM(CD$5:CD24)</f>
        <v>0.27</v>
      </c>
      <c r="DV24" s="14">
        <f>SUM(CE$5:CE24)</f>
        <v>0.13500000000000001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101">
        <f t="shared" si="11"/>
        <v>20</v>
      </c>
      <c r="EP24" s="101">
        <f t="shared" si="12"/>
        <v>20</v>
      </c>
      <c r="EQ24" s="101">
        <f t="shared" si="13"/>
        <v>17</v>
      </c>
      <c r="ER24" s="101">
        <f t="shared" si="14"/>
        <v>16</v>
      </c>
      <c r="ES24" s="101">
        <f t="shared" si="15"/>
        <v>16</v>
      </c>
      <c r="ET24" s="101">
        <f t="shared" si="16"/>
        <v>12</v>
      </c>
      <c r="EU24" s="101">
        <f t="shared" si="17"/>
        <v>12</v>
      </c>
      <c r="EV24" s="101">
        <f t="shared" si="18"/>
        <v>8</v>
      </c>
      <c r="EW24" s="101">
        <f t="shared" si="19"/>
        <v>11</v>
      </c>
      <c r="EX24" s="101">
        <f t="shared" si="20"/>
        <v>11</v>
      </c>
      <c r="EY24" s="101">
        <f t="shared" si="21"/>
        <v>7</v>
      </c>
      <c r="EZ24" s="101">
        <f t="shared" si="22"/>
        <v>7</v>
      </c>
      <c r="FA24" s="101">
        <f t="shared" si="23"/>
        <v>5</v>
      </c>
      <c r="FB24" s="101">
        <f t="shared" si="24"/>
        <v>3</v>
      </c>
      <c r="FC24" s="101">
        <f t="shared" si="25"/>
        <v>6</v>
      </c>
      <c r="FD24" s="101">
        <f t="shared" si="26"/>
        <v>6</v>
      </c>
      <c r="FE24" s="101">
        <f t="shared" si="27"/>
        <v>3</v>
      </c>
      <c r="FF24" s="101">
        <f t="shared" si="28"/>
        <v>3</v>
      </c>
      <c r="FG24" s="101">
        <f t="shared" si="29"/>
        <v>2</v>
      </c>
      <c r="FH24" s="101">
        <f t="shared" si="30"/>
        <v>1</v>
      </c>
      <c r="FI24" s="101">
        <f t="shared" si="31"/>
        <v>1</v>
      </c>
      <c r="FJ24" s="101">
        <f t="shared" si="32"/>
        <v>1</v>
      </c>
      <c r="FK24" s="101">
        <f t="shared" si="33"/>
        <v>0</v>
      </c>
      <c r="FL24" s="101">
        <f t="shared" si="34"/>
        <v>0</v>
      </c>
      <c r="FM24" s="101">
        <f t="shared" si="35"/>
        <v>0</v>
      </c>
      <c r="FN24" s="101">
        <f t="shared" si="36"/>
        <v>0</v>
      </c>
      <c r="FO24" s="101">
        <f t="shared" si="37"/>
        <v>0</v>
      </c>
      <c r="FP24" s="101">
        <f t="shared" si="38"/>
        <v>0</v>
      </c>
      <c r="FQ24" s="101">
        <f t="shared" si="39"/>
        <v>0</v>
      </c>
      <c r="FR24" s="101">
        <f t="shared" si="40"/>
        <v>0</v>
      </c>
      <c r="FS24" s="101">
        <f t="shared" si="41"/>
        <v>0</v>
      </c>
      <c r="FT24" s="101">
        <f t="shared" si="42"/>
        <v>0</v>
      </c>
      <c r="FU24" s="101">
        <f t="shared" si="43"/>
        <v>0</v>
      </c>
      <c r="FV24" s="101">
        <f t="shared" si="44"/>
        <v>0</v>
      </c>
      <c r="FW24" s="101">
        <f t="shared" si="45"/>
        <v>0</v>
      </c>
      <c r="FX24" s="101">
        <f t="shared" si="46"/>
        <v>0</v>
      </c>
      <c r="FY24" s="101">
        <f t="shared" si="47"/>
        <v>0</v>
      </c>
      <c r="FZ24" s="101">
        <f t="shared" si="48"/>
        <v>0</v>
      </c>
      <c r="GA24" s="101">
        <f t="shared" si="49"/>
        <v>0</v>
      </c>
      <c r="GB24" s="101">
        <f t="shared" si="50"/>
        <v>0</v>
      </c>
      <c r="GC24" s="101">
        <f t="shared" si="51"/>
        <v>0</v>
      </c>
      <c r="GD24" s="101">
        <f t="shared" si="52"/>
        <v>0</v>
      </c>
    </row>
    <row r="25" spans="11:186" ht="16.5" x14ac:dyDescent="0.2">
      <c r="K25" s="100">
        <v>21</v>
      </c>
      <c r="L25" s="100">
        <v>5</v>
      </c>
      <c r="M25" s="100">
        <v>1</v>
      </c>
      <c r="N25" s="100" t="str">
        <f t="shared" si="3"/>
        <v>神器5-1</v>
      </c>
      <c r="O25" s="100">
        <v>1</v>
      </c>
      <c r="P25" s="14">
        <f t="shared" si="4"/>
        <v>30</v>
      </c>
      <c r="Q25" s="102">
        <v>0.25</v>
      </c>
      <c r="R25" s="14">
        <v>1</v>
      </c>
      <c r="S25" s="14">
        <v>3</v>
      </c>
      <c r="T25" s="102">
        <v>0.25</v>
      </c>
      <c r="U25" s="14">
        <v>2</v>
      </c>
      <c r="V25" s="14">
        <v>4</v>
      </c>
      <c r="W25" s="102">
        <v>0.25</v>
      </c>
      <c r="X25" s="14">
        <v>3</v>
      </c>
      <c r="Y25" s="14">
        <v>5</v>
      </c>
      <c r="AB25" s="100">
        <v>20</v>
      </c>
      <c r="AC25" s="100">
        <v>15</v>
      </c>
      <c r="AD25" s="100">
        <f>SUM(AC$6:AC25)</f>
        <v>115</v>
      </c>
      <c r="AO25" s="50">
        <v>3</v>
      </c>
      <c r="AP25" s="100">
        <v>10</v>
      </c>
      <c r="AQ25" s="100">
        <v>3</v>
      </c>
      <c r="AR25" s="50">
        <v>1</v>
      </c>
      <c r="AS25" s="100" t="s">
        <v>372</v>
      </c>
      <c r="AT25" s="21">
        <f t="shared" si="0"/>
        <v>3.7499999999999999E-2</v>
      </c>
      <c r="AU25" s="100">
        <f t="shared" si="5"/>
        <v>1</v>
      </c>
      <c r="AV25" s="100">
        <f t="shared" si="6"/>
        <v>3</v>
      </c>
      <c r="AW25" s="101">
        <f t="shared" si="7"/>
        <v>7.4999999999999997E-2</v>
      </c>
      <c r="AX25" s="100">
        <f t="shared" si="8"/>
        <v>1.5</v>
      </c>
      <c r="BA25" s="100">
        <v>21</v>
      </c>
      <c r="BB25" s="14">
        <f>INDEX(节奏总表!$BW$4:$BW$63,神器!BA25)</f>
        <v>104</v>
      </c>
      <c r="BC25" s="14">
        <f t="shared" si="9"/>
        <v>5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8.25</v>
      </c>
      <c r="BO25" s="14">
        <f t="shared" si="10"/>
        <v>8.25</v>
      </c>
      <c r="BP25" s="14">
        <f t="shared" si="10"/>
        <v>3.96</v>
      </c>
      <c r="BQ25" s="14">
        <f t="shared" si="10"/>
        <v>3.96</v>
      </c>
      <c r="BR25" s="14">
        <f t="shared" si="10"/>
        <v>1.98</v>
      </c>
      <c r="BS25" s="14">
        <f t="shared" si="10"/>
        <v>0.99</v>
      </c>
      <c r="BT25" s="14">
        <f t="shared" si="10"/>
        <v>3.375</v>
      </c>
      <c r="BU25" s="14">
        <f t="shared" si="10"/>
        <v>3.375</v>
      </c>
      <c r="BV25" s="14">
        <f t="shared" si="54"/>
        <v>1.44</v>
      </c>
      <c r="BW25" s="14">
        <f t="shared" si="54"/>
        <v>1.44</v>
      </c>
      <c r="BX25" s="14">
        <f t="shared" si="54"/>
        <v>0.80999999999999983</v>
      </c>
      <c r="BY25" s="14">
        <f t="shared" si="54"/>
        <v>0.40499999999999992</v>
      </c>
      <c r="BZ25" s="14">
        <f t="shared" si="54"/>
        <v>1.125</v>
      </c>
      <c r="CA25" s="14">
        <f t="shared" si="54"/>
        <v>1.125</v>
      </c>
      <c r="CB25" s="14">
        <f t="shared" si="54"/>
        <v>0.54</v>
      </c>
      <c r="CC25" s="14">
        <f t="shared" si="54"/>
        <v>0.54</v>
      </c>
      <c r="CD25" s="14">
        <f t="shared" si="54"/>
        <v>0.27</v>
      </c>
      <c r="CE25" s="14">
        <f t="shared" si="54"/>
        <v>0.13500000000000001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124.95</v>
      </c>
      <c r="CX25" s="14">
        <f>SUM(BG$5:BG25)</f>
        <v>124.95</v>
      </c>
      <c r="CY25" s="14">
        <f>SUM(BH$5:BH25)</f>
        <v>76.949999999999989</v>
      </c>
      <c r="CZ25" s="14">
        <f>SUM(BI$5:BI25)</f>
        <v>72.539999999999992</v>
      </c>
      <c r="DA25" s="14">
        <f>SUM(BJ$5:BJ25)</f>
        <v>72.539999999999992</v>
      </c>
      <c r="DB25" s="14">
        <f>SUM(BK$5:BK25)</f>
        <v>36.855000000000004</v>
      </c>
      <c r="DC25" s="14">
        <f>SUM(BL$5:BL25)</f>
        <v>36.855000000000004</v>
      </c>
      <c r="DD25" s="14">
        <f>SUM(BM$5:BM25)</f>
        <v>16.739999999999998</v>
      </c>
      <c r="DE25" s="14">
        <f>SUM(BN$5:BN25)</f>
        <v>37.875</v>
      </c>
      <c r="DF25" s="14">
        <f>SUM(BO$5:BO25)</f>
        <v>37.875</v>
      </c>
      <c r="DG25" s="14">
        <f>SUM(BP$5:BP25)</f>
        <v>17.28</v>
      </c>
      <c r="DH25" s="14">
        <f>SUM(BQ$5:BQ25)</f>
        <v>17.28</v>
      </c>
      <c r="DI25" s="14">
        <f>SUM(BR$5:BR25)</f>
        <v>9.09</v>
      </c>
      <c r="DJ25" s="14">
        <f>SUM(BS$5:BS25)</f>
        <v>4.5449999999999999</v>
      </c>
      <c r="DK25" s="14">
        <f>SUM(BT$5:BT25)</f>
        <v>12.375</v>
      </c>
      <c r="DL25" s="14">
        <f>SUM(BU$5:BU25)</f>
        <v>12.375</v>
      </c>
      <c r="DM25" s="14">
        <f>SUM(BV$5:BV25)</f>
        <v>5.58</v>
      </c>
      <c r="DN25" s="14">
        <f>SUM(BW$5:BW25)</f>
        <v>5.58</v>
      </c>
      <c r="DO25" s="14">
        <f>SUM(BX$5:BX25)</f>
        <v>2.9699999999999998</v>
      </c>
      <c r="DP25" s="14">
        <f>SUM(BY$5:BY25)</f>
        <v>1.4849999999999999</v>
      </c>
      <c r="DQ25" s="14">
        <f>SUM(BZ$5:BZ25)</f>
        <v>2.25</v>
      </c>
      <c r="DR25" s="14">
        <f>SUM(CA$5:CA25)</f>
        <v>2.25</v>
      </c>
      <c r="DS25" s="14">
        <f>SUM(CB$5:CB25)</f>
        <v>1.08</v>
      </c>
      <c r="DT25" s="14">
        <f>SUM(CC$5:CC25)</f>
        <v>1.08</v>
      </c>
      <c r="DU25" s="14">
        <f>SUM(CD$5:CD25)</f>
        <v>0.54</v>
      </c>
      <c r="DV25" s="14">
        <f>SUM(CE$5:CE25)</f>
        <v>0.27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101">
        <f t="shared" si="11"/>
        <v>20</v>
      </c>
      <c r="EP25" s="101">
        <f t="shared" si="12"/>
        <v>20</v>
      </c>
      <c r="EQ25" s="101">
        <f t="shared" si="13"/>
        <v>17</v>
      </c>
      <c r="ER25" s="101">
        <f t="shared" si="14"/>
        <v>16</v>
      </c>
      <c r="ES25" s="101">
        <f t="shared" si="15"/>
        <v>16</v>
      </c>
      <c r="ET25" s="101">
        <f t="shared" si="16"/>
        <v>12</v>
      </c>
      <c r="EU25" s="101">
        <f t="shared" si="17"/>
        <v>12</v>
      </c>
      <c r="EV25" s="101">
        <f t="shared" si="18"/>
        <v>8</v>
      </c>
      <c r="EW25" s="101">
        <f t="shared" si="19"/>
        <v>12</v>
      </c>
      <c r="EX25" s="101">
        <f t="shared" si="20"/>
        <v>12</v>
      </c>
      <c r="EY25" s="101">
        <f t="shared" si="21"/>
        <v>8</v>
      </c>
      <c r="EZ25" s="101">
        <f t="shared" si="22"/>
        <v>8</v>
      </c>
      <c r="FA25" s="101">
        <f t="shared" si="23"/>
        <v>6</v>
      </c>
      <c r="FB25" s="101">
        <f t="shared" si="24"/>
        <v>3</v>
      </c>
      <c r="FC25" s="101">
        <f t="shared" si="25"/>
        <v>7</v>
      </c>
      <c r="FD25" s="101">
        <f t="shared" si="26"/>
        <v>7</v>
      </c>
      <c r="FE25" s="101">
        <f t="shared" si="27"/>
        <v>4</v>
      </c>
      <c r="FF25" s="101">
        <f t="shared" si="28"/>
        <v>4</v>
      </c>
      <c r="FG25" s="101">
        <f t="shared" si="29"/>
        <v>2</v>
      </c>
      <c r="FH25" s="101">
        <f t="shared" si="30"/>
        <v>1</v>
      </c>
      <c r="FI25" s="101">
        <f t="shared" si="31"/>
        <v>2</v>
      </c>
      <c r="FJ25" s="101">
        <f t="shared" si="32"/>
        <v>2</v>
      </c>
      <c r="FK25" s="101">
        <f t="shared" si="33"/>
        <v>1</v>
      </c>
      <c r="FL25" s="101">
        <f t="shared" si="34"/>
        <v>1</v>
      </c>
      <c r="FM25" s="101">
        <f t="shared" si="35"/>
        <v>0</v>
      </c>
      <c r="FN25" s="101">
        <f t="shared" si="36"/>
        <v>0</v>
      </c>
      <c r="FO25" s="101">
        <f t="shared" si="37"/>
        <v>0</v>
      </c>
      <c r="FP25" s="101">
        <f t="shared" si="38"/>
        <v>0</v>
      </c>
      <c r="FQ25" s="101">
        <f t="shared" si="39"/>
        <v>0</v>
      </c>
      <c r="FR25" s="101">
        <f t="shared" si="40"/>
        <v>0</v>
      </c>
      <c r="FS25" s="101">
        <f t="shared" si="41"/>
        <v>0</v>
      </c>
      <c r="FT25" s="101">
        <f t="shared" si="42"/>
        <v>0</v>
      </c>
      <c r="FU25" s="101">
        <f t="shared" si="43"/>
        <v>0</v>
      </c>
      <c r="FV25" s="101">
        <f t="shared" si="44"/>
        <v>0</v>
      </c>
      <c r="FW25" s="101">
        <f t="shared" si="45"/>
        <v>0</v>
      </c>
      <c r="FX25" s="101">
        <f t="shared" si="46"/>
        <v>0</v>
      </c>
      <c r="FY25" s="101">
        <f t="shared" si="47"/>
        <v>0</v>
      </c>
      <c r="FZ25" s="101">
        <f t="shared" si="48"/>
        <v>0</v>
      </c>
      <c r="GA25" s="101">
        <f t="shared" si="49"/>
        <v>0</v>
      </c>
      <c r="GB25" s="101">
        <f t="shared" si="50"/>
        <v>0</v>
      </c>
      <c r="GC25" s="101">
        <f t="shared" si="51"/>
        <v>0</v>
      </c>
      <c r="GD25" s="101">
        <f t="shared" si="52"/>
        <v>0</v>
      </c>
    </row>
    <row r="26" spans="11:186" ht="16.5" x14ac:dyDescent="0.2">
      <c r="K26" s="100">
        <v>22</v>
      </c>
      <c r="L26" s="100">
        <v>5</v>
      </c>
      <c r="M26" s="100">
        <v>2</v>
      </c>
      <c r="N26" s="100" t="str">
        <f t="shared" si="3"/>
        <v>神器5-2</v>
      </c>
      <c r="O26" s="100">
        <v>1</v>
      </c>
      <c r="P26" s="14">
        <f t="shared" si="4"/>
        <v>30</v>
      </c>
      <c r="Q26" s="102">
        <v>0.25</v>
      </c>
      <c r="R26" s="14">
        <v>1</v>
      </c>
      <c r="S26" s="14">
        <v>3</v>
      </c>
      <c r="T26" s="102">
        <v>0.25</v>
      </c>
      <c r="U26" s="14">
        <v>2</v>
      </c>
      <c r="V26" s="14">
        <v>4</v>
      </c>
      <c r="W26" s="102">
        <v>0.25</v>
      </c>
      <c r="X26" s="14">
        <v>3</v>
      </c>
      <c r="Y26" s="14">
        <v>5</v>
      </c>
      <c r="AB26" s="100">
        <v>21</v>
      </c>
      <c r="AC26" s="100">
        <v>15</v>
      </c>
      <c r="AD26" s="100">
        <f>SUM(AC$6:AC26)</f>
        <v>130</v>
      </c>
      <c r="AO26" s="50">
        <v>3</v>
      </c>
      <c r="AP26" s="100">
        <v>11</v>
      </c>
      <c r="AQ26" s="100">
        <v>3</v>
      </c>
      <c r="AR26" s="50">
        <v>1</v>
      </c>
      <c r="AS26" s="100" t="s">
        <v>373</v>
      </c>
      <c r="AT26" s="21">
        <f t="shared" si="0"/>
        <v>2.4E-2</v>
      </c>
      <c r="AU26" s="100">
        <f t="shared" si="5"/>
        <v>1</v>
      </c>
      <c r="AV26" s="100">
        <f t="shared" si="6"/>
        <v>2</v>
      </c>
      <c r="AW26" s="101">
        <f t="shared" si="7"/>
        <v>3.6000000000000004E-2</v>
      </c>
      <c r="AX26" s="100">
        <f t="shared" si="8"/>
        <v>2.16</v>
      </c>
      <c r="BA26" s="100">
        <v>22</v>
      </c>
      <c r="BB26" s="14">
        <f>INDEX(节奏总表!$BW$4:$BW$63,神器!BA26)</f>
        <v>107</v>
      </c>
      <c r="BC26" s="14">
        <f t="shared" si="9"/>
        <v>5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8.25</v>
      </c>
      <c r="BO26" s="14">
        <f t="shared" si="10"/>
        <v>8.25</v>
      </c>
      <c r="BP26" s="14">
        <f t="shared" si="10"/>
        <v>3.96</v>
      </c>
      <c r="BQ26" s="14">
        <f t="shared" si="10"/>
        <v>3.96</v>
      </c>
      <c r="BR26" s="14">
        <f t="shared" si="10"/>
        <v>1.98</v>
      </c>
      <c r="BS26" s="14">
        <f t="shared" si="10"/>
        <v>0.99</v>
      </c>
      <c r="BT26" s="14">
        <f t="shared" si="10"/>
        <v>3.375</v>
      </c>
      <c r="BU26" s="14">
        <f t="shared" si="10"/>
        <v>3.375</v>
      </c>
      <c r="BV26" s="14">
        <f t="shared" si="54"/>
        <v>1.44</v>
      </c>
      <c r="BW26" s="14">
        <f t="shared" si="54"/>
        <v>1.44</v>
      </c>
      <c r="BX26" s="14">
        <f t="shared" si="54"/>
        <v>0.80999999999999983</v>
      </c>
      <c r="BY26" s="14">
        <f t="shared" si="54"/>
        <v>0.40499999999999992</v>
      </c>
      <c r="BZ26" s="14">
        <f t="shared" si="54"/>
        <v>1.125</v>
      </c>
      <c r="CA26" s="14">
        <f t="shared" si="54"/>
        <v>1.125</v>
      </c>
      <c r="CB26" s="14">
        <f t="shared" si="54"/>
        <v>0.54</v>
      </c>
      <c r="CC26" s="14">
        <f t="shared" si="54"/>
        <v>0.54</v>
      </c>
      <c r="CD26" s="14">
        <f t="shared" si="54"/>
        <v>0.27</v>
      </c>
      <c r="CE26" s="14">
        <f t="shared" si="54"/>
        <v>0.13500000000000001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124.95</v>
      </c>
      <c r="CX26" s="14">
        <f>SUM(BG$5:BG26)</f>
        <v>124.95</v>
      </c>
      <c r="CY26" s="14">
        <f>SUM(BH$5:BH26)</f>
        <v>76.949999999999989</v>
      </c>
      <c r="CZ26" s="14">
        <f>SUM(BI$5:BI26)</f>
        <v>72.539999999999992</v>
      </c>
      <c r="DA26" s="14">
        <f>SUM(BJ$5:BJ26)</f>
        <v>72.539999999999992</v>
      </c>
      <c r="DB26" s="14">
        <f>SUM(BK$5:BK26)</f>
        <v>36.855000000000004</v>
      </c>
      <c r="DC26" s="14">
        <f>SUM(BL$5:BL26)</f>
        <v>36.855000000000004</v>
      </c>
      <c r="DD26" s="14">
        <f>SUM(BM$5:BM26)</f>
        <v>16.739999999999998</v>
      </c>
      <c r="DE26" s="14">
        <f>SUM(BN$5:BN26)</f>
        <v>46.125</v>
      </c>
      <c r="DF26" s="14">
        <f>SUM(BO$5:BO26)</f>
        <v>46.125</v>
      </c>
      <c r="DG26" s="14">
        <f>SUM(BP$5:BP26)</f>
        <v>21.240000000000002</v>
      </c>
      <c r="DH26" s="14">
        <f>SUM(BQ$5:BQ26)</f>
        <v>21.240000000000002</v>
      </c>
      <c r="DI26" s="14">
        <f>SUM(BR$5:BR26)</f>
        <v>11.07</v>
      </c>
      <c r="DJ26" s="14">
        <f>SUM(BS$5:BS26)</f>
        <v>5.5350000000000001</v>
      </c>
      <c r="DK26" s="14">
        <f>SUM(BT$5:BT26)</f>
        <v>15.75</v>
      </c>
      <c r="DL26" s="14">
        <f>SUM(BU$5:BU26)</f>
        <v>15.75</v>
      </c>
      <c r="DM26" s="14">
        <f>SUM(BV$5:BV26)</f>
        <v>7.02</v>
      </c>
      <c r="DN26" s="14">
        <f>SUM(BW$5:BW26)</f>
        <v>7.02</v>
      </c>
      <c r="DO26" s="14">
        <f>SUM(BX$5:BX26)</f>
        <v>3.7799999999999994</v>
      </c>
      <c r="DP26" s="14">
        <f>SUM(BY$5:BY26)</f>
        <v>1.8899999999999997</v>
      </c>
      <c r="DQ26" s="14">
        <f>SUM(BZ$5:BZ26)</f>
        <v>3.375</v>
      </c>
      <c r="DR26" s="14">
        <f>SUM(CA$5:CA26)</f>
        <v>3.375</v>
      </c>
      <c r="DS26" s="14">
        <f>SUM(CB$5:CB26)</f>
        <v>1.62</v>
      </c>
      <c r="DT26" s="14">
        <f>SUM(CC$5:CC26)</f>
        <v>1.62</v>
      </c>
      <c r="DU26" s="14">
        <f>SUM(CD$5:CD26)</f>
        <v>0.81</v>
      </c>
      <c r="DV26" s="14">
        <f>SUM(CE$5:CE26)</f>
        <v>0.40500000000000003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101">
        <f t="shared" si="11"/>
        <v>20</v>
      </c>
      <c r="EP26" s="101">
        <f t="shared" si="12"/>
        <v>20</v>
      </c>
      <c r="EQ26" s="101">
        <f t="shared" si="13"/>
        <v>17</v>
      </c>
      <c r="ER26" s="101">
        <f t="shared" si="14"/>
        <v>16</v>
      </c>
      <c r="ES26" s="101">
        <f t="shared" si="15"/>
        <v>16</v>
      </c>
      <c r="ET26" s="101">
        <f t="shared" si="16"/>
        <v>12</v>
      </c>
      <c r="EU26" s="101">
        <f t="shared" si="17"/>
        <v>12</v>
      </c>
      <c r="EV26" s="101">
        <f t="shared" si="18"/>
        <v>8</v>
      </c>
      <c r="EW26" s="101">
        <f t="shared" si="19"/>
        <v>13</v>
      </c>
      <c r="EX26" s="101">
        <f t="shared" si="20"/>
        <v>13</v>
      </c>
      <c r="EY26" s="101">
        <f t="shared" si="21"/>
        <v>9</v>
      </c>
      <c r="EZ26" s="101">
        <f t="shared" si="22"/>
        <v>9</v>
      </c>
      <c r="FA26" s="101">
        <f t="shared" si="23"/>
        <v>6</v>
      </c>
      <c r="FB26" s="101">
        <f t="shared" si="24"/>
        <v>4</v>
      </c>
      <c r="FC26" s="101">
        <f t="shared" si="25"/>
        <v>8</v>
      </c>
      <c r="FD26" s="101">
        <f t="shared" si="26"/>
        <v>8</v>
      </c>
      <c r="FE26" s="101">
        <f t="shared" si="27"/>
        <v>5</v>
      </c>
      <c r="FF26" s="101">
        <f t="shared" si="28"/>
        <v>5</v>
      </c>
      <c r="FG26" s="101">
        <f t="shared" si="29"/>
        <v>3</v>
      </c>
      <c r="FH26" s="101">
        <f t="shared" si="30"/>
        <v>1</v>
      </c>
      <c r="FI26" s="101">
        <f t="shared" si="31"/>
        <v>3</v>
      </c>
      <c r="FJ26" s="101">
        <f t="shared" si="32"/>
        <v>3</v>
      </c>
      <c r="FK26" s="101">
        <f t="shared" si="33"/>
        <v>1</v>
      </c>
      <c r="FL26" s="101">
        <f t="shared" si="34"/>
        <v>1</v>
      </c>
      <c r="FM26" s="101">
        <f t="shared" si="35"/>
        <v>0</v>
      </c>
      <c r="FN26" s="101">
        <f t="shared" si="36"/>
        <v>0</v>
      </c>
      <c r="FO26" s="101">
        <f t="shared" si="37"/>
        <v>0</v>
      </c>
      <c r="FP26" s="101">
        <f t="shared" si="38"/>
        <v>0</v>
      </c>
      <c r="FQ26" s="101">
        <f t="shared" si="39"/>
        <v>0</v>
      </c>
      <c r="FR26" s="101">
        <f t="shared" si="40"/>
        <v>0</v>
      </c>
      <c r="FS26" s="101">
        <f t="shared" si="41"/>
        <v>0</v>
      </c>
      <c r="FT26" s="101">
        <f t="shared" si="42"/>
        <v>0</v>
      </c>
      <c r="FU26" s="101">
        <f t="shared" si="43"/>
        <v>0</v>
      </c>
      <c r="FV26" s="101">
        <f t="shared" si="44"/>
        <v>0</v>
      </c>
      <c r="FW26" s="101">
        <f t="shared" si="45"/>
        <v>0</v>
      </c>
      <c r="FX26" s="101">
        <f t="shared" si="46"/>
        <v>0</v>
      </c>
      <c r="FY26" s="101">
        <f t="shared" si="47"/>
        <v>0</v>
      </c>
      <c r="FZ26" s="101">
        <f t="shared" si="48"/>
        <v>0</v>
      </c>
      <c r="GA26" s="101">
        <f t="shared" si="49"/>
        <v>0</v>
      </c>
      <c r="GB26" s="101">
        <f t="shared" si="50"/>
        <v>0</v>
      </c>
      <c r="GC26" s="101">
        <f t="shared" si="51"/>
        <v>0</v>
      </c>
      <c r="GD26" s="101">
        <f t="shared" si="52"/>
        <v>0</v>
      </c>
    </row>
    <row r="27" spans="11:186" ht="16.5" x14ac:dyDescent="0.2">
      <c r="K27" s="100">
        <v>23</v>
      </c>
      <c r="L27" s="100">
        <v>5</v>
      </c>
      <c r="M27" s="100">
        <v>3</v>
      </c>
      <c r="N27" s="100" t="str">
        <f t="shared" si="3"/>
        <v>神器5-3</v>
      </c>
      <c r="O27" s="100">
        <v>2</v>
      </c>
      <c r="P27" s="14">
        <f t="shared" si="4"/>
        <v>90</v>
      </c>
      <c r="Q27" s="102">
        <v>0.16</v>
      </c>
      <c r="R27" s="14">
        <v>1</v>
      </c>
      <c r="S27" s="14">
        <v>2</v>
      </c>
      <c r="T27" s="102">
        <v>0.16</v>
      </c>
      <c r="U27" s="14">
        <v>1</v>
      </c>
      <c r="V27" s="14">
        <v>3</v>
      </c>
      <c r="W27" s="102">
        <v>0.16</v>
      </c>
      <c r="X27" s="14">
        <v>2</v>
      </c>
      <c r="Y27" s="14">
        <v>4</v>
      </c>
      <c r="AO27" s="50">
        <v>3</v>
      </c>
      <c r="AP27" s="100">
        <v>12</v>
      </c>
      <c r="AQ27" s="100">
        <v>3</v>
      </c>
      <c r="AR27" s="50">
        <v>1</v>
      </c>
      <c r="AS27" s="100" t="s">
        <v>374</v>
      </c>
      <c r="AT27" s="21">
        <f t="shared" si="0"/>
        <v>2.4E-2</v>
      </c>
      <c r="AU27" s="100">
        <f t="shared" si="5"/>
        <v>1</v>
      </c>
      <c r="AV27" s="100">
        <f t="shared" si="6"/>
        <v>2</v>
      </c>
      <c r="AW27" s="101">
        <f t="shared" si="7"/>
        <v>3.6000000000000004E-2</v>
      </c>
      <c r="AX27" s="100">
        <f t="shared" si="8"/>
        <v>2.16</v>
      </c>
      <c r="BA27" s="100">
        <v>23</v>
      </c>
      <c r="BB27" s="14">
        <f>INDEX(节奏总表!$BW$4:$BW$63,神器!BA27)</f>
        <v>108</v>
      </c>
      <c r="BC27" s="14">
        <f t="shared" si="9"/>
        <v>5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8.25</v>
      </c>
      <c r="BO27" s="14">
        <f t="shared" si="56"/>
        <v>8.25</v>
      </c>
      <c r="BP27" s="14">
        <f t="shared" si="56"/>
        <v>3.96</v>
      </c>
      <c r="BQ27" s="14">
        <f t="shared" si="56"/>
        <v>3.96</v>
      </c>
      <c r="BR27" s="14">
        <f t="shared" si="56"/>
        <v>1.98</v>
      </c>
      <c r="BS27" s="14">
        <f t="shared" si="56"/>
        <v>0.99</v>
      </c>
      <c r="BT27" s="14">
        <f t="shared" si="56"/>
        <v>3.375</v>
      </c>
      <c r="BU27" s="14">
        <f t="shared" si="56"/>
        <v>3.375</v>
      </c>
      <c r="BV27" s="14">
        <f t="shared" si="56"/>
        <v>1.44</v>
      </c>
      <c r="BW27" s="14">
        <f t="shared" si="56"/>
        <v>1.44</v>
      </c>
      <c r="BX27" s="14">
        <f t="shared" si="56"/>
        <v>0.80999999999999983</v>
      </c>
      <c r="BY27" s="14">
        <f t="shared" si="56"/>
        <v>0.40499999999999992</v>
      </c>
      <c r="BZ27" s="14">
        <f t="shared" si="56"/>
        <v>1.125</v>
      </c>
      <c r="CA27" s="14">
        <f t="shared" si="56"/>
        <v>1.125</v>
      </c>
      <c r="CB27" s="14">
        <f t="shared" si="56"/>
        <v>0.54</v>
      </c>
      <c r="CC27" s="14">
        <f t="shared" si="56"/>
        <v>0.54</v>
      </c>
      <c r="CD27" s="14">
        <f t="shared" si="56"/>
        <v>0.27</v>
      </c>
      <c r="CE27" s="14">
        <f t="shared" si="56"/>
        <v>0.13500000000000001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124.95</v>
      </c>
      <c r="CX27" s="14">
        <f>SUM(BG$5:BG27)</f>
        <v>124.95</v>
      </c>
      <c r="CY27" s="14">
        <f>SUM(BH$5:BH27)</f>
        <v>76.949999999999989</v>
      </c>
      <c r="CZ27" s="14">
        <f>SUM(BI$5:BI27)</f>
        <v>72.539999999999992</v>
      </c>
      <c r="DA27" s="14">
        <f>SUM(BJ$5:BJ27)</f>
        <v>72.539999999999992</v>
      </c>
      <c r="DB27" s="14">
        <f>SUM(BK$5:BK27)</f>
        <v>36.855000000000004</v>
      </c>
      <c r="DC27" s="14">
        <f>SUM(BL$5:BL27)</f>
        <v>36.855000000000004</v>
      </c>
      <c r="DD27" s="14">
        <f>SUM(BM$5:BM27)</f>
        <v>16.739999999999998</v>
      </c>
      <c r="DE27" s="14">
        <f>SUM(BN$5:BN27)</f>
        <v>54.375</v>
      </c>
      <c r="DF27" s="14">
        <f>SUM(BO$5:BO27)</f>
        <v>54.375</v>
      </c>
      <c r="DG27" s="14">
        <f>SUM(BP$5:BP27)</f>
        <v>25.200000000000003</v>
      </c>
      <c r="DH27" s="14">
        <f>SUM(BQ$5:BQ27)</f>
        <v>25.200000000000003</v>
      </c>
      <c r="DI27" s="14">
        <f>SUM(BR$5:BR27)</f>
        <v>13.05</v>
      </c>
      <c r="DJ27" s="14">
        <f>SUM(BS$5:BS27)</f>
        <v>6.5250000000000004</v>
      </c>
      <c r="DK27" s="14">
        <f>SUM(BT$5:BT27)</f>
        <v>19.125</v>
      </c>
      <c r="DL27" s="14">
        <f>SUM(BU$5:BU27)</f>
        <v>19.125</v>
      </c>
      <c r="DM27" s="14">
        <f>SUM(BV$5:BV27)</f>
        <v>8.4599999999999991</v>
      </c>
      <c r="DN27" s="14">
        <f>SUM(BW$5:BW27)</f>
        <v>8.4599999999999991</v>
      </c>
      <c r="DO27" s="14">
        <f>SUM(BX$5:BX27)</f>
        <v>4.589999999999999</v>
      </c>
      <c r="DP27" s="14">
        <f>SUM(BY$5:BY27)</f>
        <v>2.2949999999999995</v>
      </c>
      <c r="DQ27" s="14">
        <f>SUM(BZ$5:BZ27)</f>
        <v>4.5</v>
      </c>
      <c r="DR27" s="14">
        <f>SUM(CA$5:CA27)</f>
        <v>4.5</v>
      </c>
      <c r="DS27" s="14">
        <f>SUM(CB$5:CB27)</f>
        <v>2.16</v>
      </c>
      <c r="DT27" s="14">
        <f>SUM(CC$5:CC27)</f>
        <v>2.16</v>
      </c>
      <c r="DU27" s="14">
        <f>SUM(CD$5:CD27)</f>
        <v>1.08</v>
      </c>
      <c r="DV27" s="14">
        <f>SUM(CE$5:CE27)</f>
        <v>0.54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101">
        <f t="shared" si="11"/>
        <v>20</v>
      </c>
      <c r="EP27" s="101">
        <f t="shared" si="12"/>
        <v>20</v>
      </c>
      <c r="EQ27" s="101">
        <f t="shared" si="13"/>
        <v>17</v>
      </c>
      <c r="ER27" s="101">
        <f t="shared" si="14"/>
        <v>16</v>
      </c>
      <c r="ES27" s="101">
        <f t="shared" si="15"/>
        <v>16</v>
      </c>
      <c r="ET27" s="101">
        <f t="shared" si="16"/>
        <v>12</v>
      </c>
      <c r="EU27" s="101">
        <f t="shared" si="17"/>
        <v>12</v>
      </c>
      <c r="EV27" s="101">
        <f t="shared" si="18"/>
        <v>8</v>
      </c>
      <c r="EW27" s="101">
        <f t="shared" si="19"/>
        <v>14</v>
      </c>
      <c r="EX27" s="101">
        <f t="shared" si="20"/>
        <v>14</v>
      </c>
      <c r="EY27" s="101">
        <f t="shared" si="21"/>
        <v>10</v>
      </c>
      <c r="EZ27" s="101">
        <f t="shared" si="22"/>
        <v>10</v>
      </c>
      <c r="FA27" s="101">
        <f t="shared" si="23"/>
        <v>7</v>
      </c>
      <c r="FB27" s="101">
        <f t="shared" si="24"/>
        <v>4</v>
      </c>
      <c r="FC27" s="101">
        <f t="shared" si="25"/>
        <v>9</v>
      </c>
      <c r="FD27" s="101">
        <f t="shared" si="26"/>
        <v>9</v>
      </c>
      <c r="FE27" s="101">
        <f t="shared" si="27"/>
        <v>5</v>
      </c>
      <c r="FF27" s="101">
        <f t="shared" si="28"/>
        <v>5</v>
      </c>
      <c r="FG27" s="101">
        <f t="shared" si="29"/>
        <v>3</v>
      </c>
      <c r="FH27" s="101">
        <f t="shared" si="30"/>
        <v>2</v>
      </c>
      <c r="FI27" s="101">
        <f t="shared" si="31"/>
        <v>3</v>
      </c>
      <c r="FJ27" s="101">
        <f t="shared" si="32"/>
        <v>3</v>
      </c>
      <c r="FK27" s="101">
        <f t="shared" si="33"/>
        <v>2</v>
      </c>
      <c r="FL27" s="101">
        <f t="shared" si="34"/>
        <v>2</v>
      </c>
      <c r="FM27" s="101">
        <f t="shared" si="35"/>
        <v>1</v>
      </c>
      <c r="FN27" s="101">
        <f t="shared" si="36"/>
        <v>0</v>
      </c>
      <c r="FO27" s="101">
        <f t="shared" si="37"/>
        <v>0</v>
      </c>
      <c r="FP27" s="101">
        <f t="shared" si="38"/>
        <v>0</v>
      </c>
      <c r="FQ27" s="101">
        <f t="shared" si="39"/>
        <v>0</v>
      </c>
      <c r="FR27" s="101">
        <f t="shared" si="40"/>
        <v>0</v>
      </c>
      <c r="FS27" s="101">
        <f t="shared" si="41"/>
        <v>0</v>
      </c>
      <c r="FT27" s="101">
        <f t="shared" si="42"/>
        <v>0</v>
      </c>
      <c r="FU27" s="101">
        <f t="shared" si="43"/>
        <v>0</v>
      </c>
      <c r="FV27" s="101">
        <f t="shared" si="44"/>
        <v>0</v>
      </c>
      <c r="FW27" s="101">
        <f t="shared" si="45"/>
        <v>0</v>
      </c>
      <c r="FX27" s="101">
        <f t="shared" si="46"/>
        <v>0</v>
      </c>
      <c r="FY27" s="101">
        <f t="shared" si="47"/>
        <v>0</v>
      </c>
      <c r="FZ27" s="101">
        <f t="shared" si="48"/>
        <v>0</v>
      </c>
      <c r="GA27" s="101">
        <f t="shared" si="49"/>
        <v>0</v>
      </c>
      <c r="GB27" s="101">
        <f t="shared" si="50"/>
        <v>0</v>
      </c>
      <c r="GC27" s="101">
        <f t="shared" si="51"/>
        <v>0</v>
      </c>
      <c r="GD27" s="101">
        <f t="shared" si="52"/>
        <v>0</v>
      </c>
    </row>
    <row r="28" spans="11:186" ht="16.5" x14ac:dyDescent="0.2">
      <c r="K28" s="100">
        <v>24</v>
      </c>
      <c r="L28" s="100">
        <v>5</v>
      </c>
      <c r="M28" s="100">
        <v>4</v>
      </c>
      <c r="N28" s="100" t="str">
        <f t="shared" si="3"/>
        <v>神器5-4</v>
      </c>
      <c r="O28" s="100">
        <v>2</v>
      </c>
      <c r="P28" s="14">
        <f t="shared" si="4"/>
        <v>90</v>
      </c>
      <c r="Q28" s="102">
        <v>0.16</v>
      </c>
      <c r="R28" s="14">
        <v>1</v>
      </c>
      <c r="S28" s="14">
        <v>2</v>
      </c>
      <c r="T28" s="102">
        <v>0.16</v>
      </c>
      <c r="U28" s="14">
        <v>1</v>
      </c>
      <c r="V28" s="14">
        <v>3</v>
      </c>
      <c r="W28" s="102">
        <v>0.16</v>
      </c>
      <c r="X28" s="14">
        <v>2</v>
      </c>
      <c r="Y28" s="14">
        <v>4</v>
      </c>
      <c r="AO28" s="50">
        <v>3</v>
      </c>
      <c r="AP28" s="100">
        <v>13</v>
      </c>
      <c r="AQ28" s="100">
        <v>3</v>
      </c>
      <c r="AR28" s="50">
        <v>1</v>
      </c>
      <c r="AS28" s="100" t="s">
        <v>375</v>
      </c>
      <c r="AT28" s="21">
        <f t="shared" si="0"/>
        <v>1.7999999999999999E-2</v>
      </c>
      <c r="AU28" s="100">
        <f t="shared" si="5"/>
        <v>1</v>
      </c>
      <c r="AV28" s="100">
        <f t="shared" si="6"/>
        <v>1</v>
      </c>
      <c r="AW28" s="101">
        <f t="shared" si="7"/>
        <v>1.7999999999999999E-2</v>
      </c>
      <c r="AX28" s="100">
        <f t="shared" si="8"/>
        <v>2.52</v>
      </c>
      <c r="BA28" s="100">
        <v>24</v>
      </c>
      <c r="BB28" s="14">
        <f>INDEX(节奏总表!$BW$4:$BW$63,神器!BA28)</f>
        <v>110</v>
      </c>
      <c r="BC28" s="14">
        <f t="shared" si="9"/>
        <v>5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8.25</v>
      </c>
      <c r="BO28" s="14">
        <f t="shared" si="56"/>
        <v>8.25</v>
      </c>
      <c r="BP28" s="14">
        <f t="shared" si="56"/>
        <v>3.96</v>
      </c>
      <c r="BQ28" s="14">
        <f t="shared" si="56"/>
        <v>3.96</v>
      </c>
      <c r="BR28" s="14">
        <f t="shared" si="56"/>
        <v>1.98</v>
      </c>
      <c r="BS28" s="14">
        <f t="shared" si="56"/>
        <v>0.99</v>
      </c>
      <c r="BT28" s="14">
        <f t="shared" si="56"/>
        <v>3.375</v>
      </c>
      <c r="BU28" s="14">
        <f t="shared" si="56"/>
        <v>3.375</v>
      </c>
      <c r="BV28" s="14">
        <f t="shared" si="56"/>
        <v>1.44</v>
      </c>
      <c r="BW28" s="14">
        <f t="shared" si="56"/>
        <v>1.44</v>
      </c>
      <c r="BX28" s="14">
        <f t="shared" si="56"/>
        <v>0.80999999999999983</v>
      </c>
      <c r="BY28" s="14">
        <f t="shared" si="56"/>
        <v>0.40499999999999992</v>
      </c>
      <c r="BZ28" s="14">
        <f t="shared" si="56"/>
        <v>1.125</v>
      </c>
      <c r="CA28" s="14">
        <f t="shared" si="56"/>
        <v>1.125</v>
      </c>
      <c r="CB28" s="14">
        <f t="shared" si="56"/>
        <v>0.54</v>
      </c>
      <c r="CC28" s="14">
        <f t="shared" si="56"/>
        <v>0.54</v>
      </c>
      <c r="CD28" s="14">
        <f t="shared" si="56"/>
        <v>0.27</v>
      </c>
      <c r="CE28" s="14">
        <f t="shared" si="56"/>
        <v>0.13500000000000001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124.95</v>
      </c>
      <c r="CX28" s="14">
        <f>SUM(BG$5:BG28)</f>
        <v>124.95</v>
      </c>
      <c r="CY28" s="14">
        <f>SUM(BH$5:BH28)</f>
        <v>76.949999999999989</v>
      </c>
      <c r="CZ28" s="14">
        <f>SUM(BI$5:BI28)</f>
        <v>72.539999999999992</v>
      </c>
      <c r="DA28" s="14">
        <f>SUM(BJ$5:BJ28)</f>
        <v>72.539999999999992</v>
      </c>
      <c r="DB28" s="14">
        <f>SUM(BK$5:BK28)</f>
        <v>36.855000000000004</v>
      </c>
      <c r="DC28" s="14">
        <f>SUM(BL$5:BL28)</f>
        <v>36.855000000000004</v>
      </c>
      <c r="DD28" s="14">
        <f>SUM(BM$5:BM28)</f>
        <v>16.739999999999998</v>
      </c>
      <c r="DE28" s="14">
        <f>SUM(BN$5:BN28)</f>
        <v>62.625</v>
      </c>
      <c r="DF28" s="14">
        <f>SUM(BO$5:BO28)</f>
        <v>62.625</v>
      </c>
      <c r="DG28" s="14">
        <f>SUM(BP$5:BP28)</f>
        <v>29.160000000000004</v>
      </c>
      <c r="DH28" s="14">
        <f>SUM(BQ$5:BQ28)</f>
        <v>29.160000000000004</v>
      </c>
      <c r="DI28" s="14">
        <f>SUM(BR$5:BR28)</f>
        <v>15.030000000000001</v>
      </c>
      <c r="DJ28" s="14">
        <f>SUM(BS$5:BS28)</f>
        <v>7.5150000000000006</v>
      </c>
      <c r="DK28" s="14">
        <f>SUM(BT$5:BT28)</f>
        <v>22.5</v>
      </c>
      <c r="DL28" s="14">
        <f>SUM(BU$5:BU28)</f>
        <v>22.5</v>
      </c>
      <c r="DM28" s="14">
        <f>SUM(BV$5:BV28)</f>
        <v>9.8999999999999986</v>
      </c>
      <c r="DN28" s="14">
        <f>SUM(BW$5:BW28)</f>
        <v>9.8999999999999986</v>
      </c>
      <c r="DO28" s="14">
        <f>SUM(BX$5:BX28)</f>
        <v>5.3999999999999986</v>
      </c>
      <c r="DP28" s="14">
        <f>SUM(BY$5:BY28)</f>
        <v>2.6999999999999993</v>
      </c>
      <c r="DQ28" s="14">
        <f>SUM(BZ$5:BZ28)</f>
        <v>5.625</v>
      </c>
      <c r="DR28" s="14">
        <f>SUM(CA$5:CA28)</f>
        <v>5.625</v>
      </c>
      <c r="DS28" s="14">
        <f>SUM(CB$5:CB28)</f>
        <v>2.7</v>
      </c>
      <c r="DT28" s="14">
        <f>SUM(CC$5:CC28)</f>
        <v>2.7</v>
      </c>
      <c r="DU28" s="14">
        <f>SUM(CD$5:CD28)</f>
        <v>1.35</v>
      </c>
      <c r="DV28" s="14">
        <f>SUM(CE$5:CE28)</f>
        <v>0.67500000000000004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101">
        <f t="shared" si="11"/>
        <v>20</v>
      </c>
      <c r="EP28" s="101">
        <f t="shared" si="12"/>
        <v>20</v>
      </c>
      <c r="EQ28" s="101">
        <f t="shared" si="13"/>
        <v>17</v>
      </c>
      <c r="ER28" s="101">
        <f t="shared" si="14"/>
        <v>16</v>
      </c>
      <c r="ES28" s="101">
        <f t="shared" si="15"/>
        <v>16</v>
      </c>
      <c r="ET28" s="101">
        <f t="shared" si="16"/>
        <v>12</v>
      </c>
      <c r="EU28" s="101">
        <f t="shared" si="17"/>
        <v>12</v>
      </c>
      <c r="EV28" s="101">
        <f t="shared" si="18"/>
        <v>8</v>
      </c>
      <c r="EW28" s="101">
        <f t="shared" si="19"/>
        <v>15</v>
      </c>
      <c r="EX28" s="101">
        <f t="shared" si="20"/>
        <v>15</v>
      </c>
      <c r="EY28" s="101">
        <f t="shared" si="21"/>
        <v>11</v>
      </c>
      <c r="EZ28" s="101">
        <f t="shared" si="22"/>
        <v>11</v>
      </c>
      <c r="FA28" s="101">
        <f t="shared" si="23"/>
        <v>8</v>
      </c>
      <c r="FB28" s="101">
        <f t="shared" si="24"/>
        <v>5</v>
      </c>
      <c r="FC28" s="101">
        <f t="shared" si="25"/>
        <v>9</v>
      </c>
      <c r="FD28" s="101">
        <f t="shared" si="26"/>
        <v>9</v>
      </c>
      <c r="FE28" s="101">
        <f t="shared" si="27"/>
        <v>6</v>
      </c>
      <c r="FF28" s="101">
        <f t="shared" si="28"/>
        <v>6</v>
      </c>
      <c r="FG28" s="101">
        <f t="shared" si="29"/>
        <v>4</v>
      </c>
      <c r="FH28" s="101">
        <f t="shared" si="30"/>
        <v>2</v>
      </c>
      <c r="FI28" s="101">
        <f t="shared" si="31"/>
        <v>4</v>
      </c>
      <c r="FJ28" s="101">
        <f t="shared" si="32"/>
        <v>4</v>
      </c>
      <c r="FK28" s="101">
        <f t="shared" si="33"/>
        <v>2</v>
      </c>
      <c r="FL28" s="101">
        <f t="shared" si="34"/>
        <v>2</v>
      </c>
      <c r="FM28" s="101">
        <f t="shared" si="35"/>
        <v>1</v>
      </c>
      <c r="FN28" s="101">
        <f t="shared" si="36"/>
        <v>0</v>
      </c>
      <c r="FO28" s="101">
        <f t="shared" si="37"/>
        <v>0</v>
      </c>
      <c r="FP28" s="101">
        <f t="shared" si="38"/>
        <v>0</v>
      </c>
      <c r="FQ28" s="101">
        <f t="shared" si="39"/>
        <v>0</v>
      </c>
      <c r="FR28" s="101">
        <f t="shared" si="40"/>
        <v>0</v>
      </c>
      <c r="FS28" s="101">
        <f t="shared" si="41"/>
        <v>0</v>
      </c>
      <c r="FT28" s="101">
        <f t="shared" si="42"/>
        <v>0</v>
      </c>
      <c r="FU28" s="101">
        <f t="shared" si="43"/>
        <v>0</v>
      </c>
      <c r="FV28" s="101">
        <f t="shared" si="44"/>
        <v>0</v>
      </c>
      <c r="FW28" s="101">
        <f t="shared" si="45"/>
        <v>0</v>
      </c>
      <c r="FX28" s="101">
        <f t="shared" si="46"/>
        <v>0</v>
      </c>
      <c r="FY28" s="101">
        <f t="shared" si="47"/>
        <v>0</v>
      </c>
      <c r="FZ28" s="101">
        <f t="shared" si="48"/>
        <v>0</v>
      </c>
      <c r="GA28" s="101">
        <f t="shared" si="49"/>
        <v>0</v>
      </c>
      <c r="GB28" s="101">
        <f t="shared" si="50"/>
        <v>0</v>
      </c>
      <c r="GC28" s="101">
        <f t="shared" si="51"/>
        <v>0</v>
      </c>
      <c r="GD28" s="101">
        <f t="shared" si="52"/>
        <v>0</v>
      </c>
    </row>
    <row r="29" spans="11:186" ht="16.5" x14ac:dyDescent="0.2">
      <c r="K29" s="100">
        <v>25</v>
      </c>
      <c r="L29" s="100">
        <v>5</v>
      </c>
      <c r="M29" s="100">
        <v>5</v>
      </c>
      <c r="N29" s="100" t="str">
        <f t="shared" si="3"/>
        <v>神器5-5</v>
      </c>
      <c r="O29" s="100">
        <v>3</v>
      </c>
      <c r="P29" s="14">
        <f t="shared" si="4"/>
        <v>210</v>
      </c>
      <c r="Q29" s="102">
        <v>0.12</v>
      </c>
      <c r="R29" s="14">
        <v>1</v>
      </c>
      <c r="S29" s="14">
        <v>1</v>
      </c>
      <c r="T29" s="102">
        <v>0.12</v>
      </c>
      <c r="U29" s="14">
        <v>1</v>
      </c>
      <c r="V29" s="14">
        <v>2</v>
      </c>
      <c r="W29" s="102">
        <v>0.12</v>
      </c>
      <c r="X29" s="14">
        <v>1</v>
      </c>
      <c r="Y29" s="14">
        <v>3</v>
      </c>
      <c r="AO29" s="50">
        <v>3</v>
      </c>
      <c r="AP29" s="100">
        <v>14</v>
      </c>
      <c r="AQ29" s="100">
        <v>3</v>
      </c>
      <c r="AR29" s="50">
        <v>1</v>
      </c>
      <c r="AS29" s="100" t="s">
        <v>376</v>
      </c>
      <c r="AT29" s="21">
        <f t="shared" si="0"/>
        <v>8.9999999999999993E-3</v>
      </c>
      <c r="AU29" s="100">
        <f t="shared" si="5"/>
        <v>1</v>
      </c>
      <c r="AV29" s="100">
        <f t="shared" si="6"/>
        <v>1</v>
      </c>
      <c r="AW29" s="101">
        <f t="shared" si="7"/>
        <v>8.9999999999999993E-3</v>
      </c>
      <c r="AX29" s="100">
        <f t="shared" si="8"/>
        <v>2.6999999999999997</v>
      </c>
      <c r="BA29" s="100">
        <v>25</v>
      </c>
      <c r="BB29" s="14">
        <f>INDEX(节奏总表!$BW$4:$BW$63,神器!BA29)</f>
        <v>112</v>
      </c>
      <c r="BC29" s="14">
        <f t="shared" si="9"/>
        <v>5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8.25</v>
      </c>
      <c r="BO29" s="14">
        <f t="shared" si="56"/>
        <v>8.25</v>
      </c>
      <c r="BP29" s="14">
        <f t="shared" si="56"/>
        <v>3.96</v>
      </c>
      <c r="BQ29" s="14">
        <f t="shared" si="56"/>
        <v>3.96</v>
      </c>
      <c r="BR29" s="14">
        <f t="shared" si="56"/>
        <v>1.98</v>
      </c>
      <c r="BS29" s="14">
        <f t="shared" si="56"/>
        <v>0.99</v>
      </c>
      <c r="BT29" s="14">
        <f t="shared" si="56"/>
        <v>3.375</v>
      </c>
      <c r="BU29" s="14">
        <f t="shared" si="56"/>
        <v>3.375</v>
      </c>
      <c r="BV29" s="14">
        <f t="shared" si="56"/>
        <v>1.44</v>
      </c>
      <c r="BW29" s="14">
        <f t="shared" si="56"/>
        <v>1.44</v>
      </c>
      <c r="BX29" s="14">
        <f t="shared" si="56"/>
        <v>0.80999999999999983</v>
      </c>
      <c r="BY29" s="14">
        <f t="shared" si="56"/>
        <v>0.40499999999999992</v>
      </c>
      <c r="BZ29" s="14">
        <f t="shared" si="56"/>
        <v>1.125</v>
      </c>
      <c r="CA29" s="14">
        <f t="shared" si="56"/>
        <v>1.125</v>
      </c>
      <c r="CB29" s="14">
        <f t="shared" si="56"/>
        <v>0.54</v>
      </c>
      <c r="CC29" s="14">
        <f t="shared" si="56"/>
        <v>0.54</v>
      </c>
      <c r="CD29" s="14">
        <f t="shared" si="56"/>
        <v>0.27</v>
      </c>
      <c r="CE29" s="14">
        <f t="shared" si="56"/>
        <v>0.13500000000000001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124.95</v>
      </c>
      <c r="CX29" s="14">
        <f>SUM(BG$5:BG29)</f>
        <v>124.95</v>
      </c>
      <c r="CY29" s="14">
        <f>SUM(BH$5:BH29)</f>
        <v>76.949999999999989</v>
      </c>
      <c r="CZ29" s="14">
        <f>SUM(BI$5:BI29)</f>
        <v>72.539999999999992</v>
      </c>
      <c r="DA29" s="14">
        <f>SUM(BJ$5:BJ29)</f>
        <v>72.539999999999992</v>
      </c>
      <c r="DB29" s="14">
        <f>SUM(BK$5:BK29)</f>
        <v>36.855000000000004</v>
      </c>
      <c r="DC29" s="14">
        <f>SUM(BL$5:BL29)</f>
        <v>36.855000000000004</v>
      </c>
      <c r="DD29" s="14">
        <f>SUM(BM$5:BM29)</f>
        <v>16.739999999999998</v>
      </c>
      <c r="DE29" s="14">
        <f>SUM(BN$5:BN29)</f>
        <v>70.875</v>
      </c>
      <c r="DF29" s="14">
        <f>SUM(BO$5:BO29)</f>
        <v>70.875</v>
      </c>
      <c r="DG29" s="14">
        <f>SUM(BP$5:BP29)</f>
        <v>33.120000000000005</v>
      </c>
      <c r="DH29" s="14">
        <f>SUM(BQ$5:BQ29)</f>
        <v>33.120000000000005</v>
      </c>
      <c r="DI29" s="14">
        <f>SUM(BR$5:BR29)</f>
        <v>17.010000000000002</v>
      </c>
      <c r="DJ29" s="14">
        <f>SUM(BS$5:BS29)</f>
        <v>8.5050000000000008</v>
      </c>
      <c r="DK29" s="14">
        <f>SUM(BT$5:BT29)</f>
        <v>25.875</v>
      </c>
      <c r="DL29" s="14">
        <f>SUM(BU$5:BU29)</f>
        <v>25.875</v>
      </c>
      <c r="DM29" s="14">
        <f>SUM(BV$5:BV29)</f>
        <v>11.339999999999998</v>
      </c>
      <c r="DN29" s="14">
        <f>SUM(BW$5:BW29)</f>
        <v>11.339999999999998</v>
      </c>
      <c r="DO29" s="14">
        <f>SUM(BX$5:BX29)</f>
        <v>6.2099999999999982</v>
      </c>
      <c r="DP29" s="14">
        <f>SUM(BY$5:BY29)</f>
        <v>3.1049999999999991</v>
      </c>
      <c r="DQ29" s="14">
        <f>SUM(BZ$5:BZ29)</f>
        <v>6.75</v>
      </c>
      <c r="DR29" s="14">
        <f>SUM(CA$5:CA29)</f>
        <v>6.75</v>
      </c>
      <c r="DS29" s="14">
        <f>SUM(CB$5:CB29)</f>
        <v>3.24</v>
      </c>
      <c r="DT29" s="14">
        <f>SUM(CC$5:CC29)</f>
        <v>3.24</v>
      </c>
      <c r="DU29" s="14">
        <f>SUM(CD$5:CD29)</f>
        <v>1.62</v>
      </c>
      <c r="DV29" s="14">
        <f>SUM(CE$5:CE29)</f>
        <v>0.81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101">
        <f t="shared" si="11"/>
        <v>20</v>
      </c>
      <c r="EP29" s="101">
        <f t="shared" si="12"/>
        <v>20</v>
      </c>
      <c r="EQ29" s="101">
        <f t="shared" si="13"/>
        <v>17</v>
      </c>
      <c r="ER29" s="101">
        <f t="shared" si="14"/>
        <v>16</v>
      </c>
      <c r="ES29" s="101">
        <f t="shared" si="15"/>
        <v>16</v>
      </c>
      <c r="ET29" s="101">
        <f t="shared" si="16"/>
        <v>12</v>
      </c>
      <c r="EU29" s="101">
        <f t="shared" si="17"/>
        <v>12</v>
      </c>
      <c r="EV29" s="101">
        <f t="shared" si="18"/>
        <v>8</v>
      </c>
      <c r="EW29" s="101">
        <f t="shared" si="19"/>
        <v>16</v>
      </c>
      <c r="EX29" s="101">
        <f t="shared" si="20"/>
        <v>16</v>
      </c>
      <c r="EY29" s="101">
        <f t="shared" si="21"/>
        <v>11</v>
      </c>
      <c r="EZ29" s="101">
        <f t="shared" si="22"/>
        <v>11</v>
      </c>
      <c r="FA29" s="101">
        <f t="shared" si="23"/>
        <v>8</v>
      </c>
      <c r="FB29" s="101">
        <f t="shared" si="24"/>
        <v>5</v>
      </c>
      <c r="FC29" s="101">
        <f t="shared" si="25"/>
        <v>10</v>
      </c>
      <c r="FD29" s="101">
        <f t="shared" si="26"/>
        <v>10</v>
      </c>
      <c r="FE29" s="101">
        <f t="shared" si="27"/>
        <v>6</v>
      </c>
      <c r="FF29" s="101">
        <f t="shared" si="28"/>
        <v>6</v>
      </c>
      <c r="FG29" s="101">
        <f t="shared" si="29"/>
        <v>4</v>
      </c>
      <c r="FH29" s="101">
        <f t="shared" si="30"/>
        <v>3</v>
      </c>
      <c r="FI29" s="101">
        <f t="shared" si="31"/>
        <v>4</v>
      </c>
      <c r="FJ29" s="101">
        <f t="shared" si="32"/>
        <v>4</v>
      </c>
      <c r="FK29" s="101">
        <f t="shared" si="33"/>
        <v>3</v>
      </c>
      <c r="FL29" s="101">
        <f t="shared" si="34"/>
        <v>3</v>
      </c>
      <c r="FM29" s="101">
        <f t="shared" si="35"/>
        <v>1</v>
      </c>
      <c r="FN29" s="101">
        <f t="shared" si="36"/>
        <v>0</v>
      </c>
      <c r="FO29" s="101">
        <f t="shared" si="37"/>
        <v>0</v>
      </c>
      <c r="FP29" s="101">
        <f t="shared" si="38"/>
        <v>0</v>
      </c>
      <c r="FQ29" s="101">
        <f t="shared" si="39"/>
        <v>0</v>
      </c>
      <c r="FR29" s="101">
        <f t="shared" si="40"/>
        <v>0</v>
      </c>
      <c r="FS29" s="101">
        <f t="shared" si="41"/>
        <v>0</v>
      </c>
      <c r="FT29" s="101">
        <f t="shared" si="42"/>
        <v>0</v>
      </c>
      <c r="FU29" s="101">
        <f t="shared" si="43"/>
        <v>0</v>
      </c>
      <c r="FV29" s="101">
        <f t="shared" si="44"/>
        <v>0</v>
      </c>
      <c r="FW29" s="101">
        <f t="shared" si="45"/>
        <v>0</v>
      </c>
      <c r="FX29" s="101">
        <f t="shared" si="46"/>
        <v>0</v>
      </c>
      <c r="FY29" s="101">
        <f t="shared" si="47"/>
        <v>0</v>
      </c>
      <c r="FZ29" s="101">
        <f t="shared" si="48"/>
        <v>0</v>
      </c>
      <c r="GA29" s="101">
        <f t="shared" si="49"/>
        <v>0</v>
      </c>
      <c r="GB29" s="101">
        <f t="shared" si="50"/>
        <v>0</v>
      </c>
      <c r="GC29" s="101">
        <f t="shared" si="51"/>
        <v>0</v>
      </c>
      <c r="GD29" s="101">
        <f t="shared" si="52"/>
        <v>0</v>
      </c>
    </row>
    <row r="30" spans="11:186" ht="16.5" x14ac:dyDescent="0.2">
      <c r="K30" s="100">
        <v>26</v>
      </c>
      <c r="L30" s="100">
        <v>5</v>
      </c>
      <c r="M30" s="100">
        <v>6</v>
      </c>
      <c r="N30" s="100" t="str">
        <f t="shared" si="3"/>
        <v>神器5-6</v>
      </c>
      <c r="O30" s="100">
        <v>4</v>
      </c>
      <c r="P30" s="14">
        <f t="shared" si="4"/>
        <v>450</v>
      </c>
      <c r="Q30" s="102">
        <v>0.06</v>
      </c>
      <c r="R30" s="14">
        <v>1</v>
      </c>
      <c r="S30" s="14">
        <v>1</v>
      </c>
      <c r="T30" s="102">
        <v>0.06</v>
      </c>
      <c r="U30" s="14">
        <v>1</v>
      </c>
      <c r="V30" s="14">
        <v>2</v>
      </c>
      <c r="W30" s="102">
        <v>0.06</v>
      </c>
      <c r="X30" s="14">
        <v>1</v>
      </c>
      <c r="Y30" s="14">
        <v>3</v>
      </c>
      <c r="AO30" s="50">
        <v>4</v>
      </c>
      <c r="AP30" s="100">
        <v>4</v>
      </c>
      <c r="AQ30" s="100">
        <v>1</v>
      </c>
      <c r="AR30" s="50">
        <v>3</v>
      </c>
      <c r="AS30" s="100" t="s">
        <v>366</v>
      </c>
      <c r="AT30" s="21">
        <f t="shared" si="0"/>
        <v>0.14300000000000002</v>
      </c>
      <c r="AU30" s="100">
        <f t="shared" si="5"/>
        <v>3</v>
      </c>
      <c r="AV30" s="100">
        <f t="shared" si="6"/>
        <v>5</v>
      </c>
      <c r="AW30" s="101">
        <f t="shared" si="7"/>
        <v>0.57200000000000006</v>
      </c>
      <c r="AX30" s="100">
        <f t="shared" si="8"/>
        <v>8.5800000000000018</v>
      </c>
      <c r="BA30" s="100">
        <v>26</v>
      </c>
      <c r="BB30" s="14">
        <f>INDEX(节奏总表!$BW$4:$BW$63,神器!BA30)</f>
        <v>114</v>
      </c>
      <c r="BC30" s="14">
        <f t="shared" si="9"/>
        <v>6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8.25</v>
      </c>
      <c r="BU30" s="14">
        <f t="shared" si="56"/>
        <v>8.25</v>
      </c>
      <c r="BV30" s="14">
        <f t="shared" si="56"/>
        <v>3.96</v>
      </c>
      <c r="BW30" s="14">
        <f t="shared" si="56"/>
        <v>3.96</v>
      </c>
      <c r="BX30" s="14">
        <f t="shared" si="56"/>
        <v>1.98</v>
      </c>
      <c r="BY30" s="14">
        <f t="shared" si="56"/>
        <v>0.99</v>
      </c>
      <c r="BZ30" s="14">
        <f t="shared" si="56"/>
        <v>3.375</v>
      </c>
      <c r="CA30" s="14">
        <f t="shared" si="56"/>
        <v>3.375</v>
      </c>
      <c r="CB30" s="14">
        <f t="shared" si="56"/>
        <v>1.44</v>
      </c>
      <c r="CC30" s="14">
        <f t="shared" si="56"/>
        <v>1.44</v>
      </c>
      <c r="CD30" s="14">
        <f t="shared" si="56"/>
        <v>0.80999999999999983</v>
      </c>
      <c r="CE30" s="14">
        <f t="shared" si="56"/>
        <v>0.40499999999999992</v>
      </c>
      <c r="CF30" s="14">
        <f t="shared" si="56"/>
        <v>0.60750000000000004</v>
      </c>
      <c r="CG30" s="14">
        <f t="shared" si="56"/>
        <v>0.60750000000000004</v>
      </c>
      <c r="CH30" s="14">
        <f t="shared" si="56"/>
        <v>0.60750000000000004</v>
      </c>
      <c r="CI30" s="14">
        <f t="shared" si="56"/>
        <v>0.27</v>
      </c>
      <c r="CJ30" s="14">
        <f t="shared" si="56"/>
        <v>0.27</v>
      </c>
      <c r="CK30" s="14">
        <f t="shared" si="56"/>
        <v>0.27</v>
      </c>
      <c r="CL30" s="14">
        <f t="shared" si="56"/>
        <v>0.11249999999999999</v>
      </c>
      <c r="CM30" s="14">
        <f t="shared" si="56"/>
        <v>0.11249999999999999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124.95</v>
      </c>
      <c r="CX30" s="14">
        <f>SUM(BG$5:BG30)</f>
        <v>124.95</v>
      </c>
      <c r="CY30" s="14">
        <f>SUM(BH$5:BH30)</f>
        <v>76.949999999999989</v>
      </c>
      <c r="CZ30" s="14">
        <f>SUM(BI$5:BI30)</f>
        <v>72.539999999999992</v>
      </c>
      <c r="DA30" s="14">
        <f>SUM(BJ$5:BJ30)</f>
        <v>72.539999999999992</v>
      </c>
      <c r="DB30" s="14">
        <f>SUM(BK$5:BK30)</f>
        <v>36.855000000000004</v>
      </c>
      <c r="DC30" s="14">
        <f>SUM(BL$5:BL30)</f>
        <v>36.855000000000004</v>
      </c>
      <c r="DD30" s="14">
        <f>SUM(BM$5:BM30)</f>
        <v>16.739999999999998</v>
      </c>
      <c r="DE30" s="14">
        <f>SUM(BN$5:BN30)</f>
        <v>70.875</v>
      </c>
      <c r="DF30" s="14">
        <f>SUM(BO$5:BO30)</f>
        <v>70.875</v>
      </c>
      <c r="DG30" s="14">
        <f>SUM(BP$5:BP30)</f>
        <v>33.120000000000005</v>
      </c>
      <c r="DH30" s="14">
        <f>SUM(BQ$5:BQ30)</f>
        <v>33.120000000000005</v>
      </c>
      <c r="DI30" s="14">
        <f>SUM(BR$5:BR30)</f>
        <v>17.010000000000002</v>
      </c>
      <c r="DJ30" s="14">
        <f>SUM(BS$5:BS30)</f>
        <v>8.5050000000000008</v>
      </c>
      <c r="DK30" s="14">
        <f>SUM(BT$5:BT30)</f>
        <v>34.125</v>
      </c>
      <c r="DL30" s="14">
        <f>SUM(BU$5:BU30)</f>
        <v>34.125</v>
      </c>
      <c r="DM30" s="14">
        <f>SUM(BV$5:BV30)</f>
        <v>15.299999999999997</v>
      </c>
      <c r="DN30" s="14">
        <f>SUM(BW$5:BW30)</f>
        <v>15.299999999999997</v>
      </c>
      <c r="DO30" s="14">
        <f>SUM(BX$5:BX30)</f>
        <v>8.1899999999999977</v>
      </c>
      <c r="DP30" s="14">
        <f>SUM(BY$5:BY30)</f>
        <v>4.0949999999999989</v>
      </c>
      <c r="DQ30" s="14">
        <f>SUM(BZ$5:BZ30)</f>
        <v>10.125</v>
      </c>
      <c r="DR30" s="14">
        <f>SUM(CA$5:CA30)</f>
        <v>10.125</v>
      </c>
      <c r="DS30" s="14">
        <f>SUM(CB$5:CB30)</f>
        <v>4.68</v>
      </c>
      <c r="DT30" s="14">
        <f>SUM(CC$5:CC30)</f>
        <v>4.68</v>
      </c>
      <c r="DU30" s="14">
        <f>SUM(CD$5:CD30)</f>
        <v>2.4299999999999997</v>
      </c>
      <c r="DV30" s="14">
        <f>SUM(CE$5:CE30)</f>
        <v>1.2149999999999999</v>
      </c>
      <c r="DW30" s="14">
        <f>SUM(CF$5:CF30)</f>
        <v>0.60750000000000004</v>
      </c>
      <c r="DX30" s="14">
        <f>SUM(CG$5:CG30)</f>
        <v>0.60750000000000004</v>
      </c>
      <c r="DY30" s="14">
        <f>SUM(CH$5:CH30)</f>
        <v>0.60750000000000004</v>
      </c>
      <c r="DZ30" s="14">
        <f>SUM(CI$5:CI30)</f>
        <v>0.27</v>
      </c>
      <c r="EA30" s="14">
        <f>SUM(CJ$5:CJ30)</f>
        <v>0.27</v>
      </c>
      <c r="EB30" s="14">
        <f>SUM(CK$5:CK30)</f>
        <v>0.27</v>
      </c>
      <c r="EC30" s="14">
        <f>SUM(CL$5:CL30)</f>
        <v>0.11249999999999999</v>
      </c>
      <c r="ED30" s="14">
        <f>SUM(CM$5:CM30)</f>
        <v>0.11249999999999999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101">
        <f t="shared" si="11"/>
        <v>20</v>
      </c>
      <c r="EP30" s="101">
        <f t="shared" si="12"/>
        <v>20</v>
      </c>
      <c r="EQ30" s="101">
        <f t="shared" si="13"/>
        <v>17</v>
      </c>
      <c r="ER30" s="101">
        <f t="shared" si="14"/>
        <v>16</v>
      </c>
      <c r="ES30" s="101">
        <f t="shared" si="15"/>
        <v>16</v>
      </c>
      <c r="ET30" s="101">
        <f t="shared" si="16"/>
        <v>12</v>
      </c>
      <c r="EU30" s="101">
        <f t="shared" si="17"/>
        <v>12</v>
      </c>
      <c r="EV30" s="101">
        <f t="shared" si="18"/>
        <v>8</v>
      </c>
      <c r="EW30" s="101">
        <f t="shared" si="19"/>
        <v>16</v>
      </c>
      <c r="EX30" s="101">
        <f t="shared" si="20"/>
        <v>16</v>
      </c>
      <c r="EY30" s="101">
        <f t="shared" si="21"/>
        <v>11</v>
      </c>
      <c r="EZ30" s="101">
        <f t="shared" si="22"/>
        <v>11</v>
      </c>
      <c r="FA30" s="101">
        <f t="shared" si="23"/>
        <v>8</v>
      </c>
      <c r="FB30" s="101">
        <f t="shared" si="24"/>
        <v>5</v>
      </c>
      <c r="FC30" s="101">
        <f t="shared" si="25"/>
        <v>12</v>
      </c>
      <c r="FD30" s="101">
        <f t="shared" si="26"/>
        <v>12</v>
      </c>
      <c r="FE30" s="101">
        <f t="shared" si="27"/>
        <v>8</v>
      </c>
      <c r="FF30" s="101">
        <f t="shared" si="28"/>
        <v>8</v>
      </c>
      <c r="FG30" s="101">
        <f t="shared" si="29"/>
        <v>5</v>
      </c>
      <c r="FH30" s="101">
        <f t="shared" si="30"/>
        <v>3</v>
      </c>
      <c r="FI30" s="101">
        <f t="shared" si="31"/>
        <v>6</v>
      </c>
      <c r="FJ30" s="101">
        <f t="shared" si="32"/>
        <v>6</v>
      </c>
      <c r="FK30" s="101">
        <f t="shared" si="33"/>
        <v>3</v>
      </c>
      <c r="FL30" s="101">
        <f t="shared" si="34"/>
        <v>3</v>
      </c>
      <c r="FM30" s="101">
        <f t="shared" si="35"/>
        <v>2</v>
      </c>
      <c r="FN30" s="101">
        <f t="shared" si="36"/>
        <v>1</v>
      </c>
      <c r="FO30" s="101">
        <f t="shared" si="37"/>
        <v>0</v>
      </c>
      <c r="FP30" s="101">
        <f t="shared" si="38"/>
        <v>0</v>
      </c>
      <c r="FQ30" s="101">
        <f t="shared" si="39"/>
        <v>0</v>
      </c>
      <c r="FR30" s="101">
        <f t="shared" si="40"/>
        <v>0</v>
      </c>
      <c r="FS30" s="101">
        <f t="shared" si="41"/>
        <v>0</v>
      </c>
      <c r="FT30" s="101">
        <f t="shared" si="42"/>
        <v>0</v>
      </c>
      <c r="FU30" s="101">
        <f t="shared" si="43"/>
        <v>0</v>
      </c>
      <c r="FV30" s="101">
        <f t="shared" si="44"/>
        <v>0</v>
      </c>
      <c r="FW30" s="101">
        <f t="shared" si="45"/>
        <v>0</v>
      </c>
      <c r="FX30" s="101">
        <f t="shared" si="46"/>
        <v>0</v>
      </c>
      <c r="FY30" s="101">
        <f t="shared" si="47"/>
        <v>0</v>
      </c>
      <c r="FZ30" s="101">
        <f t="shared" si="48"/>
        <v>0</v>
      </c>
      <c r="GA30" s="101">
        <f t="shared" si="49"/>
        <v>0</v>
      </c>
      <c r="GB30" s="101">
        <f t="shared" si="50"/>
        <v>0</v>
      </c>
      <c r="GC30" s="101">
        <f t="shared" si="51"/>
        <v>0</v>
      </c>
      <c r="GD30" s="101">
        <f t="shared" si="52"/>
        <v>0</v>
      </c>
    </row>
    <row r="31" spans="11:186" ht="16.5" x14ac:dyDescent="0.2">
      <c r="K31" s="100">
        <v>27</v>
      </c>
      <c r="L31" s="100">
        <v>6</v>
      </c>
      <c r="M31" s="100">
        <v>1</v>
      </c>
      <c r="N31" s="100" t="str">
        <f t="shared" si="3"/>
        <v>神器6-1</v>
      </c>
      <c r="O31" s="100">
        <v>2</v>
      </c>
      <c r="P31" s="14">
        <f t="shared" si="4"/>
        <v>120</v>
      </c>
      <c r="Q31" s="102">
        <v>0.18</v>
      </c>
      <c r="R31" s="14">
        <v>1</v>
      </c>
      <c r="S31" s="14">
        <v>2</v>
      </c>
      <c r="T31" s="102">
        <v>0.18</v>
      </c>
      <c r="U31" s="14">
        <v>1</v>
      </c>
      <c r="V31" s="14">
        <v>3</v>
      </c>
      <c r="W31" s="102">
        <v>0.18</v>
      </c>
      <c r="X31" s="14">
        <v>2</v>
      </c>
      <c r="Y31" s="14">
        <v>4</v>
      </c>
      <c r="AO31" s="50">
        <v>4</v>
      </c>
      <c r="AP31" s="100">
        <v>5</v>
      </c>
      <c r="AQ31" s="100">
        <v>1</v>
      </c>
      <c r="AR31" s="50">
        <v>3</v>
      </c>
      <c r="AS31" s="100" t="s">
        <v>367</v>
      </c>
      <c r="AT31" s="21">
        <f t="shared" si="0"/>
        <v>0.14300000000000002</v>
      </c>
      <c r="AU31" s="100">
        <f t="shared" si="5"/>
        <v>3</v>
      </c>
      <c r="AV31" s="100">
        <f t="shared" si="6"/>
        <v>5</v>
      </c>
      <c r="AW31" s="101">
        <f t="shared" si="7"/>
        <v>0.57200000000000006</v>
      </c>
      <c r="AX31" s="100">
        <f t="shared" si="8"/>
        <v>8.5800000000000018</v>
      </c>
      <c r="BA31" s="100">
        <v>27</v>
      </c>
      <c r="BB31" s="14">
        <f>INDEX(节奏总表!$BW$4:$BW$63,神器!BA31)</f>
        <v>115</v>
      </c>
      <c r="BC31" s="14">
        <f t="shared" si="9"/>
        <v>6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8.25</v>
      </c>
      <c r="BU31" s="14">
        <f t="shared" si="56"/>
        <v>8.25</v>
      </c>
      <c r="BV31" s="14">
        <f t="shared" si="56"/>
        <v>3.96</v>
      </c>
      <c r="BW31" s="14">
        <f t="shared" si="56"/>
        <v>3.96</v>
      </c>
      <c r="BX31" s="14">
        <f t="shared" si="56"/>
        <v>1.98</v>
      </c>
      <c r="BY31" s="14">
        <f t="shared" si="56"/>
        <v>0.99</v>
      </c>
      <c r="BZ31" s="14">
        <f t="shared" si="56"/>
        <v>3.375</v>
      </c>
      <c r="CA31" s="14">
        <f t="shared" si="56"/>
        <v>3.375</v>
      </c>
      <c r="CB31" s="14">
        <f t="shared" si="56"/>
        <v>1.44</v>
      </c>
      <c r="CC31" s="14">
        <f t="shared" si="56"/>
        <v>1.44</v>
      </c>
      <c r="CD31" s="14">
        <f t="shared" si="56"/>
        <v>0.80999999999999983</v>
      </c>
      <c r="CE31" s="14">
        <f t="shared" si="56"/>
        <v>0.40499999999999992</v>
      </c>
      <c r="CF31" s="14">
        <f t="shared" si="56"/>
        <v>0.60750000000000004</v>
      </c>
      <c r="CG31" s="14">
        <f t="shared" si="56"/>
        <v>0.60750000000000004</v>
      </c>
      <c r="CH31" s="14">
        <f t="shared" si="56"/>
        <v>0.60750000000000004</v>
      </c>
      <c r="CI31" s="14">
        <f t="shared" si="56"/>
        <v>0.27</v>
      </c>
      <c r="CJ31" s="14">
        <f t="shared" si="56"/>
        <v>0.27</v>
      </c>
      <c r="CK31" s="14">
        <f t="shared" si="56"/>
        <v>0.27</v>
      </c>
      <c r="CL31" s="14">
        <f t="shared" si="56"/>
        <v>0.11249999999999999</v>
      </c>
      <c r="CM31" s="14">
        <f t="shared" si="56"/>
        <v>0.11249999999999999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124.95</v>
      </c>
      <c r="CX31" s="14">
        <f>SUM(BG$5:BG31)</f>
        <v>124.95</v>
      </c>
      <c r="CY31" s="14">
        <f>SUM(BH$5:BH31)</f>
        <v>76.949999999999989</v>
      </c>
      <c r="CZ31" s="14">
        <f>SUM(BI$5:BI31)</f>
        <v>72.539999999999992</v>
      </c>
      <c r="DA31" s="14">
        <f>SUM(BJ$5:BJ31)</f>
        <v>72.539999999999992</v>
      </c>
      <c r="DB31" s="14">
        <f>SUM(BK$5:BK31)</f>
        <v>36.855000000000004</v>
      </c>
      <c r="DC31" s="14">
        <f>SUM(BL$5:BL31)</f>
        <v>36.855000000000004</v>
      </c>
      <c r="DD31" s="14">
        <f>SUM(BM$5:BM31)</f>
        <v>16.739999999999998</v>
      </c>
      <c r="DE31" s="14">
        <f>SUM(BN$5:BN31)</f>
        <v>70.875</v>
      </c>
      <c r="DF31" s="14">
        <f>SUM(BO$5:BO31)</f>
        <v>70.875</v>
      </c>
      <c r="DG31" s="14">
        <f>SUM(BP$5:BP31)</f>
        <v>33.120000000000005</v>
      </c>
      <c r="DH31" s="14">
        <f>SUM(BQ$5:BQ31)</f>
        <v>33.120000000000005</v>
      </c>
      <c r="DI31" s="14">
        <f>SUM(BR$5:BR31)</f>
        <v>17.010000000000002</v>
      </c>
      <c r="DJ31" s="14">
        <f>SUM(BS$5:BS31)</f>
        <v>8.5050000000000008</v>
      </c>
      <c r="DK31" s="14">
        <f>SUM(BT$5:BT31)</f>
        <v>42.375</v>
      </c>
      <c r="DL31" s="14">
        <f>SUM(BU$5:BU31)</f>
        <v>42.375</v>
      </c>
      <c r="DM31" s="14">
        <f>SUM(BV$5:BV31)</f>
        <v>19.259999999999998</v>
      </c>
      <c r="DN31" s="14">
        <f>SUM(BW$5:BW31)</f>
        <v>19.259999999999998</v>
      </c>
      <c r="DO31" s="14">
        <f>SUM(BX$5:BX31)</f>
        <v>10.169999999999998</v>
      </c>
      <c r="DP31" s="14">
        <f>SUM(BY$5:BY31)</f>
        <v>5.0849999999999991</v>
      </c>
      <c r="DQ31" s="14">
        <f>SUM(BZ$5:BZ31)</f>
        <v>13.5</v>
      </c>
      <c r="DR31" s="14">
        <f>SUM(CA$5:CA31)</f>
        <v>13.5</v>
      </c>
      <c r="DS31" s="14">
        <f>SUM(CB$5:CB31)</f>
        <v>6.1199999999999992</v>
      </c>
      <c r="DT31" s="14">
        <f>SUM(CC$5:CC31)</f>
        <v>6.1199999999999992</v>
      </c>
      <c r="DU31" s="14">
        <f>SUM(CD$5:CD31)</f>
        <v>3.2399999999999993</v>
      </c>
      <c r="DV31" s="14">
        <f>SUM(CE$5:CE31)</f>
        <v>1.6199999999999997</v>
      </c>
      <c r="DW31" s="14">
        <f>SUM(CF$5:CF31)</f>
        <v>1.2150000000000001</v>
      </c>
      <c r="DX31" s="14">
        <f>SUM(CG$5:CG31)</f>
        <v>1.2150000000000001</v>
      </c>
      <c r="DY31" s="14">
        <f>SUM(CH$5:CH31)</f>
        <v>1.2150000000000001</v>
      </c>
      <c r="DZ31" s="14">
        <f>SUM(CI$5:CI31)</f>
        <v>0.54</v>
      </c>
      <c r="EA31" s="14">
        <f>SUM(CJ$5:CJ31)</f>
        <v>0.54</v>
      </c>
      <c r="EB31" s="14">
        <f>SUM(CK$5:CK31)</f>
        <v>0.54</v>
      </c>
      <c r="EC31" s="14">
        <f>SUM(CL$5:CL31)</f>
        <v>0.22499999999999998</v>
      </c>
      <c r="ED31" s="14">
        <f>SUM(CM$5:CM31)</f>
        <v>0.22499999999999998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101">
        <f t="shared" si="11"/>
        <v>20</v>
      </c>
      <c r="EP31" s="101">
        <f t="shared" si="12"/>
        <v>20</v>
      </c>
      <c r="EQ31" s="101">
        <f t="shared" si="13"/>
        <v>17</v>
      </c>
      <c r="ER31" s="101">
        <f t="shared" si="14"/>
        <v>16</v>
      </c>
      <c r="ES31" s="101">
        <f t="shared" si="15"/>
        <v>16</v>
      </c>
      <c r="ET31" s="101">
        <f t="shared" si="16"/>
        <v>12</v>
      </c>
      <c r="EU31" s="101">
        <f t="shared" si="17"/>
        <v>12</v>
      </c>
      <c r="EV31" s="101">
        <f t="shared" si="18"/>
        <v>8</v>
      </c>
      <c r="EW31" s="101">
        <f t="shared" si="19"/>
        <v>16</v>
      </c>
      <c r="EX31" s="101">
        <f t="shared" si="20"/>
        <v>16</v>
      </c>
      <c r="EY31" s="101">
        <f t="shared" si="21"/>
        <v>11</v>
      </c>
      <c r="EZ31" s="101">
        <f t="shared" si="22"/>
        <v>11</v>
      </c>
      <c r="FA31" s="101">
        <f t="shared" si="23"/>
        <v>8</v>
      </c>
      <c r="FB31" s="101">
        <f t="shared" si="24"/>
        <v>5</v>
      </c>
      <c r="FC31" s="101">
        <f t="shared" si="25"/>
        <v>13</v>
      </c>
      <c r="FD31" s="101">
        <f t="shared" si="26"/>
        <v>13</v>
      </c>
      <c r="FE31" s="101">
        <f t="shared" si="27"/>
        <v>9</v>
      </c>
      <c r="FF31" s="101">
        <f t="shared" si="28"/>
        <v>9</v>
      </c>
      <c r="FG31" s="101">
        <f t="shared" si="29"/>
        <v>6</v>
      </c>
      <c r="FH31" s="101">
        <f t="shared" si="30"/>
        <v>4</v>
      </c>
      <c r="FI31" s="101">
        <f t="shared" si="31"/>
        <v>7</v>
      </c>
      <c r="FJ31" s="101">
        <f t="shared" si="32"/>
        <v>7</v>
      </c>
      <c r="FK31" s="101">
        <f t="shared" si="33"/>
        <v>4</v>
      </c>
      <c r="FL31" s="101">
        <f t="shared" si="34"/>
        <v>4</v>
      </c>
      <c r="FM31" s="101">
        <f t="shared" si="35"/>
        <v>3</v>
      </c>
      <c r="FN31" s="101">
        <f t="shared" si="36"/>
        <v>1</v>
      </c>
      <c r="FO31" s="101">
        <f t="shared" si="37"/>
        <v>1</v>
      </c>
      <c r="FP31" s="101">
        <f t="shared" si="38"/>
        <v>1</v>
      </c>
      <c r="FQ31" s="101">
        <f t="shared" si="39"/>
        <v>1</v>
      </c>
      <c r="FR31" s="101">
        <f t="shared" si="40"/>
        <v>0</v>
      </c>
      <c r="FS31" s="101">
        <f t="shared" si="41"/>
        <v>0</v>
      </c>
      <c r="FT31" s="101">
        <f t="shared" si="42"/>
        <v>0</v>
      </c>
      <c r="FU31" s="101">
        <f t="shared" si="43"/>
        <v>0</v>
      </c>
      <c r="FV31" s="101">
        <f t="shared" si="44"/>
        <v>0</v>
      </c>
      <c r="FW31" s="101">
        <f t="shared" si="45"/>
        <v>0</v>
      </c>
      <c r="FX31" s="101">
        <f t="shared" si="46"/>
        <v>0</v>
      </c>
      <c r="FY31" s="101">
        <f t="shared" si="47"/>
        <v>0</v>
      </c>
      <c r="FZ31" s="101">
        <f t="shared" si="48"/>
        <v>0</v>
      </c>
      <c r="GA31" s="101">
        <f t="shared" si="49"/>
        <v>0</v>
      </c>
      <c r="GB31" s="101">
        <f t="shared" si="50"/>
        <v>0</v>
      </c>
      <c r="GC31" s="101">
        <f t="shared" si="51"/>
        <v>0</v>
      </c>
      <c r="GD31" s="101">
        <f t="shared" si="52"/>
        <v>0</v>
      </c>
    </row>
    <row r="32" spans="11:186" ht="16.5" x14ac:dyDescent="0.2">
      <c r="K32" s="100">
        <v>28</v>
      </c>
      <c r="L32" s="100">
        <v>6</v>
      </c>
      <c r="M32" s="100">
        <v>2</v>
      </c>
      <c r="N32" s="100" t="str">
        <f t="shared" si="3"/>
        <v>神器6-2</v>
      </c>
      <c r="O32" s="100">
        <v>2</v>
      </c>
      <c r="P32" s="14">
        <f t="shared" si="4"/>
        <v>120</v>
      </c>
      <c r="Q32" s="102">
        <v>0.18</v>
      </c>
      <c r="R32" s="14">
        <v>1</v>
      </c>
      <c r="S32" s="14">
        <v>2</v>
      </c>
      <c r="T32" s="102">
        <v>0.18</v>
      </c>
      <c r="U32" s="14">
        <v>1</v>
      </c>
      <c r="V32" s="14">
        <v>3</v>
      </c>
      <c r="W32" s="102">
        <v>0.18</v>
      </c>
      <c r="X32" s="14">
        <v>2</v>
      </c>
      <c r="Y32" s="14">
        <v>4</v>
      </c>
      <c r="AO32" s="50">
        <v>4</v>
      </c>
      <c r="AP32" s="100">
        <v>6</v>
      </c>
      <c r="AQ32" s="100">
        <v>1</v>
      </c>
      <c r="AR32" s="50">
        <v>3</v>
      </c>
      <c r="AS32" s="100" t="s">
        <v>368</v>
      </c>
      <c r="AT32" s="21">
        <f t="shared" si="0"/>
        <v>9.9000000000000005E-2</v>
      </c>
      <c r="AU32" s="100">
        <f t="shared" si="5"/>
        <v>2</v>
      </c>
      <c r="AV32" s="100">
        <f t="shared" si="6"/>
        <v>4</v>
      </c>
      <c r="AW32" s="101">
        <f t="shared" si="7"/>
        <v>0.29700000000000004</v>
      </c>
      <c r="AX32" s="100">
        <f t="shared" si="8"/>
        <v>13.365</v>
      </c>
      <c r="BA32" s="100">
        <v>28</v>
      </c>
      <c r="BB32" s="14">
        <f>INDEX(节奏总表!$BW$4:$BW$63,神器!BA32)</f>
        <v>117</v>
      </c>
      <c r="BC32" s="14">
        <f t="shared" si="9"/>
        <v>6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8.25</v>
      </c>
      <c r="BU32" s="14">
        <f t="shared" si="56"/>
        <v>8.25</v>
      </c>
      <c r="BV32" s="14">
        <f t="shared" si="56"/>
        <v>3.96</v>
      </c>
      <c r="BW32" s="14">
        <f t="shared" si="56"/>
        <v>3.96</v>
      </c>
      <c r="BX32" s="14">
        <f t="shared" si="56"/>
        <v>1.98</v>
      </c>
      <c r="BY32" s="14">
        <f t="shared" si="56"/>
        <v>0.99</v>
      </c>
      <c r="BZ32" s="14">
        <f t="shared" si="56"/>
        <v>3.375</v>
      </c>
      <c r="CA32" s="14">
        <f t="shared" si="56"/>
        <v>3.375</v>
      </c>
      <c r="CB32" s="14">
        <f t="shared" si="56"/>
        <v>1.44</v>
      </c>
      <c r="CC32" s="14">
        <f t="shared" si="56"/>
        <v>1.44</v>
      </c>
      <c r="CD32" s="14">
        <f t="shared" si="56"/>
        <v>0.80999999999999983</v>
      </c>
      <c r="CE32" s="14">
        <f t="shared" si="56"/>
        <v>0.40499999999999992</v>
      </c>
      <c r="CF32" s="14">
        <f t="shared" si="56"/>
        <v>0.60750000000000004</v>
      </c>
      <c r="CG32" s="14">
        <f t="shared" si="56"/>
        <v>0.60750000000000004</v>
      </c>
      <c r="CH32" s="14">
        <f t="shared" si="56"/>
        <v>0.60750000000000004</v>
      </c>
      <c r="CI32" s="14">
        <f t="shared" si="56"/>
        <v>0.27</v>
      </c>
      <c r="CJ32" s="14">
        <f t="shared" si="56"/>
        <v>0.27</v>
      </c>
      <c r="CK32" s="14">
        <f t="shared" si="56"/>
        <v>0.27</v>
      </c>
      <c r="CL32" s="14">
        <f t="shared" si="56"/>
        <v>0.11249999999999999</v>
      </c>
      <c r="CM32" s="14">
        <f t="shared" si="56"/>
        <v>0.11249999999999999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124.95</v>
      </c>
      <c r="CX32" s="14">
        <f>SUM(BG$5:BG32)</f>
        <v>124.95</v>
      </c>
      <c r="CY32" s="14">
        <f>SUM(BH$5:BH32)</f>
        <v>76.949999999999989</v>
      </c>
      <c r="CZ32" s="14">
        <f>SUM(BI$5:BI32)</f>
        <v>72.539999999999992</v>
      </c>
      <c r="DA32" s="14">
        <f>SUM(BJ$5:BJ32)</f>
        <v>72.539999999999992</v>
      </c>
      <c r="DB32" s="14">
        <f>SUM(BK$5:BK32)</f>
        <v>36.855000000000004</v>
      </c>
      <c r="DC32" s="14">
        <f>SUM(BL$5:BL32)</f>
        <v>36.855000000000004</v>
      </c>
      <c r="DD32" s="14">
        <f>SUM(BM$5:BM32)</f>
        <v>16.739999999999998</v>
      </c>
      <c r="DE32" s="14">
        <f>SUM(BN$5:BN32)</f>
        <v>70.875</v>
      </c>
      <c r="DF32" s="14">
        <f>SUM(BO$5:BO32)</f>
        <v>70.875</v>
      </c>
      <c r="DG32" s="14">
        <f>SUM(BP$5:BP32)</f>
        <v>33.120000000000005</v>
      </c>
      <c r="DH32" s="14">
        <f>SUM(BQ$5:BQ32)</f>
        <v>33.120000000000005</v>
      </c>
      <c r="DI32" s="14">
        <f>SUM(BR$5:BR32)</f>
        <v>17.010000000000002</v>
      </c>
      <c r="DJ32" s="14">
        <f>SUM(BS$5:BS32)</f>
        <v>8.5050000000000008</v>
      </c>
      <c r="DK32" s="14">
        <f>SUM(BT$5:BT32)</f>
        <v>50.625</v>
      </c>
      <c r="DL32" s="14">
        <f>SUM(BU$5:BU32)</f>
        <v>50.625</v>
      </c>
      <c r="DM32" s="14">
        <f>SUM(BV$5:BV32)</f>
        <v>23.22</v>
      </c>
      <c r="DN32" s="14">
        <f>SUM(BW$5:BW32)</f>
        <v>23.22</v>
      </c>
      <c r="DO32" s="14">
        <f>SUM(BX$5:BX32)</f>
        <v>12.149999999999999</v>
      </c>
      <c r="DP32" s="14">
        <f>SUM(BY$5:BY32)</f>
        <v>6.0749999999999993</v>
      </c>
      <c r="DQ32" s="14">
        <f>SUM(BZ$5:BZ32)</f>
        <v>16.875</v>
      </c>
      <c r="DR32" s="14">
        <f>SUM(CA$5:CA32)</f>
        <v>16.875</v>
      </c>
      <c r="DS32" s="14">
        <f>SUM(CB$5:CB32)</f>
        <v>7.5599999999999987</v>
      </c>
      <c r="DT32" s="14">
        <f>SUM(CC$5:CC32)</f>
        <v>7.5599999999999987</v>
      </c>
      <c r="DU32" s="14">
        <f>SUM(CD$5:CD32)</f>
        <v>4.0499999999999989</v>
      </c>
      <c r="DV32" s="14">
        <f>SUM(CE$5:CE32)</f>
        <v>2.0249999999999995</v>
      </c>
      <c r="DW32" s="14">
        <f>SUM(CF$5:CF32)</f>
        <v>1.8225000000000002</v>
      </c>
      <c r="DX32" s="14">
        <f>SUM(CG$5:CG32)</f>
        <v>1.8225000000000002</v>
      </c>
      <c r="DY32" s="14">
        <f>SUM(CH$5:CH32)</f>
        <v>1.8225000000000002</v>
      </c>
      <c r="DZ32" s="14">
        <f>SUM(CI$5:CI32)</f>
        <v>0.81</v>
      </c>
      <c r="EA32" s="14">
        <f>SUM(CJ$5:CJ32)</f>
        <v>0.81</v>
      </c>
      <c r="EB32" s="14">
        <f>SUM(CK$5:CK32)</f>
        <v>0.81</v>
      </c>
      <c r="EC32" s="14">
        <f>SUM(CL$5:CL32)</f>
        <v>0.33749999999999997</v>
      </c>
      <c r="ED32" s="14">
        <f>SUM(CM$5:CM32)</f>
        <v>0.33749999999999997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101">
        <f t="shared" si="11"/>
        <v>20</v>
      </c>
      <c r="EP32" s="101">
        <f t="shared" si="12"/>
        <v>20</v>
      </c>
      <c r="EQ32" s="101">
        <f t="shared" si="13"/>
        <v>17</v>
      </c>
      <c r="ER32" s="101">
        <f t="shared" si="14"/>
        <v>16</v>
      </c>
      <c r="ES32" s="101">
        <f t="shared" si="15"/>
        <v>16</v>
      </c>
      <c r="ET32" s="101">
        <f t="shared" si="16"/>
        <v>12</v>
      </c>
      <c r="EU32" s="101">
        <f t="shared" si="17"/>
        <v>12</v>
      </c>
      <c r="EV32" s="101">
        <f t="shared" si="18"/>
        <v>8</v>
      </c>
      <c r="EW32" s="101">
        <f t="shared" si="19"/>
        <v>16</v>
      </c>
      <c r="EX32" s="101">
        <f t="shared" si="20"/>
        <v>16</v>
      </c>
      <c r="EY32" s="101">
        <f t="shared" si="21"/>
        <v>11</v>
      </c>
      <c r="EZ32" s="101">
        <f t="shared" si="22"/>
        <v>11</v>
      </c>
      <c r="FA32" s="101">
        <f t="shared" si="23"/>
        <v>8</v>
      </c>
      <c r="FB32" s="101">
        <f t="shared" si="24"/>
        <v>5</v>
      </c>
      <c r="FC32" s="101">
        <f t="shared" si="25"/>
        <v>14</v>
      </c>
      <c r="FD32" s="101">
        <f t="shared" si="26"/>
        <v>14</v>
      </c>
      <c r="FE32" s="101">
        <f t="shared" si="27"/>
        <v>10</v>
      </c>
      <c r="FF32" s="101">
        <f t="shared" si="28"/>
        <v>10</v>
      </c>
      <c r="FG32" s="101">
        <f t="shared" si="29"/>
        <v>7</v>
      </c>
      <c r="FH32" s="101">
        <f t="shared" si="30"/>
        <v>4</v>
      </c>
      <c r="FI32" s="101">
        <f t="shared" si="31"/>
        <v>8</v>
      </c>
      <c r="FJ32" s="101">
        <f t="shared" si="32"/>
        <v>8</v>
      </c>
      <c r="FK32" s="101">
        <f t="shared" si="33"/>
        <v>5</v>
      </c>
      <c r="FL32" s="101">
        <f t="shared" si="34"/>
        <v>5</v>
      </c>
      <c r="FM32" s="101">
        <f t="shared" si="35"/>
        <v>3</v>
      </c>
      <c r="FN32" s="101">
        <f t="shared" si="36"/>
        <v>2</v>
      </c>
      <c r="FO32" s="101">
        <f t="shared" si="37"/>
        <v>1</v>
      </c>
      <c r="FP32" s="101">
        <f t="shared" si="38"/>
        <v>1</v>
      </c>
      <c r="FQ32" s="101">
        <f t="shared" si="39"/>
        <v>1</v>
      </c>
      <c r="FR32" s="101">
        <f t="shared" si="40"/>
        <v>0</v>
      </c>
      <c r="FS32" s="101">
        <f t="shared" si="41"/>
        <v>0</v>
      </c>
      <c r="FT32" s="101">
        <f t="shared" si="42"/>
        <v>0</v>
      </c>
      <c r="FU32" s="101">
        <f t="shared" si="43"/>
        <v>0</v>
      </c>
      <c r="FV32" s="101">
        <f t="shared" si="44"/>
        <v>0</v>
      </c>
      <c r="FW32" s="101">
        <f t="shared" si="45"/>
        <v>0</v>
      </c>
      <c r="FX32" s="101">
        <f t="shared" si="46"/>
        <v>0</v>
      </c>
      <c r="FY32" s="101">
        <f t="shared" si="47"/>
        <v>0</v>
      </c>
      <c r="FZ32" s="101">
        <f t="shared" si="48"/>
        <v>0</v>
      </c>
      <c r="GA32" s="101">
        <f t="shared" si="49"/>
        <v>0</v>
      </c>
      <c r="GB32" s="101">
        <f t="shared" si="50"/>
        <v>0</v>
      </c>
      <c r="GC32" s="101">
        <f t="shared" si="51"/>
        <v>0</v>
      </c>
      <c r="GD32" s="101">
        <f t="shared" si="52"/>
        <v>0</v>
      </c>
    </row>
    <row r="33" spans="11:186" ht="16.5" x14ac:dyDescent="0.2">
      <c r="K33" s="100">
        <v>29</v>
      </c>
      <c r="L33" s="100">
        <v>6</v>
      </c>
      <c r="M33" s="100">
        <v>3</v>
      </c>
      <c r="N33" s="100" t="str">
        <f t="shared" si="3"/>
        <v>神器6-3</v>
      </c>
      <c r="O33" s="100">
        <v>2</v>
      </c>
      <c r="P33" s="14">
        <f t="shared" si="4"/>
        <v>120</v>
      </c>
      <c r="Q33" s="102">
        <v>0.18</v>
      </c>
      <c r="R33" s="14">
        <v>1</v>
      </c>
      <c r="S33" s="14">
        <v>2</v>
      </c>
      <c r="T33" s="102">
        <v>0.18</v>
      </c>
      <c r="U33" s="14">
        <v>1</v>
      </c>
      <c r="V33" s="14">
        <v>3</v>
      </c>
      <c r="W33" s="102">
        <v>0.18</v>
      </c>
      <c r="X33" s="14">
        <v>2</v>
      </c>
      <c r="Y33" s="14">
        <v>4</v>
      </c>
      <c r="AO33" s="50">
        <v>4</v>
      </c>
      <c r="AP33" s="100">
        <v>7</v>
      </c>
      <c r="AQ33" s="100">
        <v>1</v>
      </c>
      <c r="AR33" s="50">
        <v>3</v>
      </c>
      <c r="AS33" s="100" t="s">
        <v>369</v>
      </c>
      <c r="AT33" s="21">
        <f t="shared" si="0"/>
        <v>9.9000000000000005E-2</v>
      </c>
      <c r="AU33" s="100">
        <f t="shared" si="5"/>
        <v>2</v>
      </c>
      <c r="AV33" s="100">
        <f t="shared" si="6"/>
        <v>4</v>
      </c>
      <c r="AW33" s="101">
        <f t="shared" si="7"/>
        <v>0.29700000000000004</v>
      </c>
      <c r="AX33" s="100">
        <f t="shared" si="8"/>
        <v>13.365</v>
      </c>
      <c r="BA33" s="100">
        <v>29</v>
      </c>
      <c r="BB33" s="14">
        <f>INDEX(节奏总表!$BW$4:$BW$63,神器!BA33)</f>
        <v>119</v>
      </c>
      <c r="BC33" s="14">
        <f t="shared" si="9"/>
        <v>6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8.25</v>
      </c>
      <c r="BU33" s="14">
        <f t="shared" si="57"/>
        <v>8.25</v>
      </c>
      <c r="BV33" s="14">
        <f t="shared" si="57"/>
        <v>3.96</v>
      </c>
      <c r="BW33" s="14">
        <f t="shared" si="57"/>
        <v>3.96</v>
      </c>
      <c r="BX33" s="14">
        <f t="shared" si="57"/>
        <v>1.98</v>
      </c>
      <c r="BY33" s="14">
        <f t="shared" si="57"/>
        <v>0.99</v>
      </c>
      <c r="BZ33" s="14">
        <f t="shared" si="57"/>
        <v>3.375</v>
      </c>
      <c r="CA33" s="14">
        <f t="shared" si="57"/>
        <v>3.375</v>
      </c>
      <c r="CB33" s="14">
        <f t="shared" si="57"/>
        <v>1.44</v>
      </c>
      <c r="CC33" s="14">
        <f t="shared" si="57"/>
        <v>1.44</v>
      </c>
      <c r="CD33" s="14">
        <f t="shared" si="57"/>
        <v>0.80999999999999983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0.40499999999999992</v>
      </c>
      <c r="CF33" s="14">
        <f t="shared" si="58"/>
        <v>0.60750000000000004</v>
      </c>
      <c r="CG33" s="14">
        <f t="shared" si="58"/>
        <v>0.60750000000000004</v>
      </c>
      <c r="CH33" s="14">
        <f t="shared" si="58"/>
        <v>0.60750000000000004</v>
      </c>
      <c r="CI33" s="14">
        <f t="shared" si="58"/>
        <v>0.27</v>
      </c>
      <c r="CJ33" s="14">
        <f t="shared" si="58"/>
        <v>0.27</v>
      </c>
      <c r="CK33" s="14">
        <f t="shared" si="58"/>
        <v>0.27</v>
      </c>
      <c r="CL33" s="14">
        <f t="shared" si="58"/>
        <v>0.11249999999999999</v>
      </c>
      <c r="CM33" s="14">
        <f t="shared" si="58"/>
        <v>0.11249999999999999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124.95</v>
      </c>
      <c r="CX33" s="14">
        <f>SUM(BG$5:BG33)</f>
        <v>124.95</v>
      </c>
      <c r="CY33" s="14">
        <f>SUM(BH$5:BH33)</f>
        <v>76.949999999999989</v>
      </c>
      <c r="CZ33" s="14">
        <f>SUM(BI$5:BI33)</f>
        <v>72.539999999999992</v>
      </c>
      <c r="DA33" s="14">
        <f>SUM(BJ$5:BJ33)</f>
        <v>72.539999999999992</v>
      </c>
      <c r="DB33" s="14">
        <f>SUM(BK$5:BK33)</f>
        <v>36.855000000000004</v>
      </c>
      <c r="DC33" s="14">
        <f>SUM(BL$5:BL33)</f>
        <v>36.855000000000004</v>
      </c>
      <c r="DD33" s="14">
        <f>SUM(BM$5:BM33)</f>
        <v>16.739999999999998</v>
      </c>
      <c r="DE33" s="14">
        <f>SUM(BN$5:BN33)</f>
        <v>70.875</v>
      </c>
      <c r="DF33" s="14">
        <f>SUM(BO$5:BO33)</f>
        <v>70.875</v>
      </c>
      <c r="DG33" s="14">
        <f>SUM(BP$5:BP33)</f>
        <v>33.120000000000005</v>
      </c>
      <c r="DH33" s="14">
        <f>SUM(BQ$5:BQ33)</f>
        <v>33.120000000000005</v>
      </c>
      <c r="DI33" s="14">
        <f>SUM(BR$5:BR33)</f>
        <v>17.010000000000002</v>
      </c>
      <c r="DJ33" s="14">
        <f>SUM(BS$5:BS33)</f>
        <v>8.5050000000000008</v>
      </c>
      <c r="DK33" s="14">
        <f>SUM(BT$5:BT33)</f>
        <v>58.875</v>
      </c>
      <c r="DL33" s="14">
        <f>SUM(BU$5:BU33)</f>
        <v>58.875</v>
      </c>
      <c r="DM33" s="14">
        <f>SUM(BV$5:BV33)</f>
        <v>27.18</v>
      </c>
      <c r="DN33" s="14">
        <f>SUM(BW$5:BW33)</f>
        <v>27.18</v>
      </c>
      <c r="DO33" s="14">
        <f>SUM(BX$5:BX33)</f>
        <v>14.129999999999999</v>
      </c>
      <c r="DP33" s="14">
        <f>SUM(BY$5:BY33)</f>
        <v>7.0649999999999995</v>
      </c>
      <c r="DQ33" s="14">
        <f>SUM(BZ$5:BZ33)</f>
        <v>20.25</v>
      </c>
      <c r="DR33" s="14">
        <f>SUM(CA$5:CA33)</f>
        <v>20.25</v>
      </c>
      <c r="DS33" s="14">
        <f>SUM(CB$5:CB33)</f>
        <v>8.9999999999999982</v>
      </c>
      <c r="DT33" s="14">
        <f>SUM(CC$5:CC33)</f>
        <v>8.9999999999999982</v>
      </c>
      <c r="DU33" s="14">
        <f>SUM(CD$5:CD33)</f>
        <v>4.8599999999999985</v>
      </c>
      <c r="DV33" s="14">
        <f>SUM(CE$5:CE33)</f>
        <v>2.4299999999999993</v>
      </c>
      <c r="DW33" s="14">
        <f>SUM(CF$5:CF33)</f>
        <v>2.4300000000000002</v>
      </c>
      <c r="DX33" s="14">
        <f>SUM(CG$5:CG33)</f>
        <v>2.4300000000000002</v>
      </c>
      <c r="DY33" s="14">
        <f>SUM(CH$5:CH33)</f>
        <v>2.4300000000000002</v>
      </c>
      <c r="DZ33" s="14">
        <f>SUM(CI$5:CI33)</f>
        <v>1.08</v>
      </c>
      <c r="EA33" s="14">
        <f>SUM(CJ$5:CJ33)</f>
        <v>1.08</v>
      </c>
      <c r="EB33" s="14">
        <f>SUM(CK$5:CK33)</f>
        <v>1.08</v>
      </c>
      <c r="EC33" s="14">
        <f>SUM(CL$5:CL33)</f>
        <v>0.44999999999999996</v>
      </c>
      <c r="ED33" s="14">
        <f>SUM(CM$5:CM33)</f>
        <v>0.44999999999999996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101">
        <f t="shared" si="11"/>
        <v>20</v>
      </c>
      <c r="EP33" s="101">
        <f t="shared" si="12"/>
        <v>20</v>
      </c>
      <c r="EQ33" s="101">
        <f t="shared" si="13"/>
        <v>17</v>
      </c>
      <c r="ER33" s="101">
        <f t="shared" si="14"/>
        <v>16</v>
      </c>
      <c r="ES33" s="101">
        <f t="shared" si="15"/>
        <v>16</v>
      </c>
      <c r="ET33" s="101">
        <f t="shared" si="16"/>
        <v>12</v>
      </c>
      <c r="EU33" s="101">
        <f t="shared" si="17"/>
        <v>12</v>
      </c>
      <c r="EV33" s="101">
        <f t="shared" si="18"/>
        <v>8</v>
      </c>
      <c r="EW33" s="101">
        <f t="shared" si="19"/>
        <v>16</v>
      </c>
      <c r="EX33" s="101">
        <f t="shared" si="20"/>
        <v>16</v>
      </c>
      <c r="EY33" s="101">
        <f t="shared" si="21"/>
        <v>11</v>
      </c>
      <c r="EZ33" s="101">
        <f t="shared" si="22"/>
        <v>11</v>
      </c>
      <c r="FA33" s="101">
        <f t="shared" si="23"/>
        <v>8</v>
      </c>
      <c r="FB33" s="101">
        <f t="shared" si="24"/>
        <v>5</v>
      </c>
      <c r="FC33" s="101">
        <f t="shared" si="25"/>
        <v>15</v>
      </c>
      <c r="FD33" s="101">
        <f t="shared" si="26"/>
        <v>15</v>
      </c>
      <c r="FE33" s="101">
        <f t="shared" si="27"/>
        <v>10</v>
      </c>
      <c r="FF33" s="101">
        <f t="shared" si="28"/>
        <v>10</v>
      </c>
      <c r="FG33" s="101">
        <f t="shared" si="29"/>
        <v>7</v>
      </c>
      <c r="FH33" s="101">
        <f t="shared" si="30"/>
        <v>5</v>
      </c>
      <c r="FI33" s="101">
        <f t="shared" si="31"/>
        <v>9</v>
      </c>
      <c r="FJ33" s="101">
        <f t="shared" si="32"/>
        <v>9</v>
      </c>
      <c r="FK33" s="101">
        <f t="shared" si="33"/>
        <v>5</v>
      </c>
      <c r="FL33" s="101">
        <f t="shared" si="34"/>
        <v>5</v>
      </c>
      <c r="FM33" s="101">
        <f t="shared" si="35"/>
        <v>3</v>
      </c>
      <c r="FN33" s="101">
        <f t="shared" si="36"/>
        <v>2</v>
      </c>
      <c r="FO33" s="101">
        <f t="shared" si="37"/>
        <v>2</v>
      </c>
      <c r="FP33" s="101">
        <f t="shared" si="38"/>
        <v>2</v>
      </c>
      <c r="FQ33" s="101">
        <f t="shared" si="39"/>
        <v>2</v>
      </c>
      <c r="FR33" s="101">
        <f t="shared" si="40"/>
        <v>1</v>
      </c>
      <c r="FS33" s="101">
        <f t="shared" si="41"/>
        <v>1</v>
      </c>
      <c r="FT33" s="101">
        <f t="shared" si="42"/>
        <v>1</v>
      </c>
      <c r="FU33" s="101">
        <f t="shared" si="43"/>
        <v>0</v>
      </c>
      <c r="FV33" s="101">
        <f t="shared" si="44"/>
        <v>0</v>
      </c>
      <c r="FW33" s="101">
        <f t="shared" si="45"/>
        <v>0</v>
      </c>
      <c r="FX33" s="101">
        <f t="shared" si="46"/>
        <v>0</v>
      </c>
      <c r="FY33" s="101">
        <f t="shared" si="47"/>
        <v>0</v>
      </c>
      <c r="FZ33" s="101">
        <f t="shared" si="48"/>
        <v>0</v>
      </c>
      <c r="GA33" s="101">
        <f t="shared" si="49"/>
        <v>0</v>
      </c>
      <c r="GB33" s="101">
        <f t="shared" si="50"/>
        <v>0</v>
      </c>
      <c r="GC33" s="101">
        <f t="shared" si="51"/>
        <v>0</v>
      </c>
      <c r="GD33" s="101">
        <f t="shared" si="52"/>
        <v>0</v>
      </c>
    </row>
    <row r="34" spans="11:186" ht="16.5" x14ac:dyDescent="0.2">
      <c r="K34" s="100">
        <v>30</v>
      </c>
      <c r="L34" s="100">
        <v>6</v>
      </c>
      <c r="M34" s="100">
        <v>4</v>
      </c>
      <c r="N34" s="100" t="str">
        <f t="shared" si="3"/>
        <v>神器6-4</v>
      </c>
      <c r="O34" s="100">
        <v>3</v>
      </c>
      <c r="P34" s="14">
        <f t="shared" si="4"/>
        <v>280</v>
      </c>
      <c r="Q34" s="102">
        <v>0.12</v>
      </c>
      <c r="R34" s="14">
        <v>1</v>
      </c>
      <c r="S34" s="14">
        <v>1</v>
      </c>
      <c r="T34" s="102">
        <v>0.12</v>
      </c>
      <c r="U34" s="14">
        <v>1</v>
      </c>
      <c r="V34" s="14">
        <v>2</v>
      </c>
      <c r="W34" s="102">
        <v>0.12</v>
      </c>
      <c r="X34" s="14">
        <v>1</v>
      </c>
      <c r="Y34" s="14">
        <v>3</v>
      </c>
      <c r="AO34" s="50">
        <v>4</v>
      </c>
      <c r="AP34" s="100">
        <v>8</v>
      </c>
      <c r="AQ34" s="100">
        <v>1</v>
      </c>
      <c r="AR34" s="50">
        <v>3</v>
      </c>
      <c r="AS34" s="100" t="s">
        <v>370</v>
      </c>
      <c r="AT34" s="21">
        <f t="shared" si="0"/>
        <v>6.6000000000000003E-2</v>
      </c>
      <c r="AU34" s="100">
        <f t="shared" si="5"/>
        <v>1</v>
      </c>
      <c r="AV34" s="100">
        <f t="shared" si="6"/>
        <v>3</v>
      </c>
      <c r="AW34" s="101">
        <f t="shared" si="7"/>
        <v>0.13200000000000001</v>
      </c>
      <c r="AX34" s="100">
        <f t="shared" si="8"/>
        <v>13.860000000000001</v>
      </c>
      <c r="BA34" s="100">
        <v>30</v>
      </c>
      <c r="BB34" s="14">
        <f>INDEX(节奏总表!$BW$4:$BW$63,神器!BA34)</f>
        <v>120</v>
      </c>
      <c r="BC34" s="14">
        <f t="shared" si="9"/>
        <v>6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8.25</v>
      </c>
      <c r="BU34" s="14">
        <f t="shared" si="59"/>
        <v>8.25</v>
      </c>
      <c r="BV34" s="14">
        <f t="shared" si="59"/>
        <v>3.96</v>
      </c>
      <c r="BW34" s="14">
        <f t="shared" si="59"/>
        <v>3.96</v>
      </c>
      <c r="BX34" s="14">
        <f t="shared" si="59"/>
        <v>1.98</v>
      </c>
      <c r="BY34" s="14">
        <f t="shared" si="59"/>
        <v>0.99</v>
      </c>
      <c r="BZ34" s="14">
        <f t="shared" si="59"/>
        <v>3.375</v>
      </c>
      <c r="CA34" s="14">
        <f t="shared" si="59"/>
        <v>3.375</v>
      </c>
      <c r="CB34" s="14">
        <f t="shared" si="59"/>
        <v>1.44</v>
      </c>
      <c r="CC34" s="14">
        <f t="shared" si="59"/>
        <v>1.44</v>
      </c>
      <c r="CD34" s="14">
        <f t="shared" si="59"/>
        <v>0.80999999999999983</v>
      </c>
      <c r="CE34" s="14">
        <f t="shared" si="59"/>
        <v>0.40499999999999992</v>
      </c>
      <c r="CF34" s="14">
        <f t="shared" si="59"/>
        <v>0.60750000000000004</v>
      </c>
      <c r="CG34" s="14">
        <f t="shared" si="59"/>
        <v>0.60750000000000004</v>
      </c>
      <c r="CH34" s="14">
        <f t="shared" si="59"/>
        <v>0.60750000000000004</v>
      </c>
      <c r="CI34" s="14">
        <f t="shared" si="59"/>
        <v>0.27</v>
      </c>
      <c r="CJ34" s="14">
        <f t="shared" si="59"/>
        <v>0.27</v>
      </c>
      <c r="CK34" s="14">
        <f t="shared" si="59"/>
        <v>0.27</v>
      </c>
      <c r="CL34" s="14">
        <f t="shared" si="59"/>
        <v>0.11249999999999999</v>
      </c>
      <c r="CM34" s="14">
        <f t="shared" si="59"/>
        <v>0.11249999999999999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124.95</v>
      </c>
      <c r="CX34" s="14">
        <f>SUM(BG$5:BG34)</f>
        <v>124.95</v>
      </c>
      <c r="CY34" s="14">
        <f>SUM(BH$5:BH34)</f>
        <v>76.949999999999989</v>
      </c>
      <c r="CZ34" s="14">
        <f>SUM(BI$5:BI34)</f>
        <v>72.539999999999992</v>
      </c>
      <c r="DA34" s="14">
        <f>SUM(BJ$5:BJ34)</f>
        <v>72.539999999999992</v>
      </c>
      <c r="DB34" s="14">
        <f>SUM(BK$5:BK34)</f>
        <v>36.855000000000004</v>
      </c>
      <c r="DC34" s="14">
        <f>SUM(BL$5:BL34)</f>
        <v>36.855000000000004</v>
      </c>
      <c r="DD34" s="14">
        <f>SUM(BM$5:BM34)</f>
        <v>16.739999999999998</v>
      </c>
      <c r="DE34" s="14">
        <f>SUM(BN$5:BN34)</f>
        <v>70.875</v>
      </c>
      <c r="DF34" s="14">
        <f>SUM(BO$5:BO34)</f>
        <v>70.875</v>
      </c>
      <c r="DG34" s="14">
        <f>SUM(BP$5:BP34)</f>
        <v>33.120000000000005</v>
      </c>
      <c r="DH34" s="14">
        <f>SUM(BQ$5:BQ34)</f>
        <v>33.120000000000005</v>
      </c>
      <c r="DI34" s="14">
        <f>SUM(BR$5:BR34)</f>
        <v>17.010000000000002</v>
      </c>
      <c r="DJ34" s="14">
        <f>SUM(BS$5:BS34)</f>
        <v>8.5050000000000008</v>
      </c>
      <c r="DK34" s="14">
        <f>SUM(BT$5:BT34)</f>
        <v>67.125</v>
      </c>
      <c r="DL34" s="14">
        <f>SUM(BU$5:BU34)</f>
        <v>67.125</v>
      </c>
      <c r="DM34" s="14">
        <f>SUM(BV$5:BV34)</f>
        <v>31.14</v>
      </c>
      <c r="DN34" s="14">
        <f>SUM(BW$5:BW34)</f>
        <v>31.14</v>
      </c>
      <c r="DO34" s="14">
        <f>SUM(BX$5:BX34)</f>
        <v>16.11</v>
      </c>
      <c r="DP34" s="14">
        <f>SUM(BY$5:BY34)</f>
        <v>8.0549999999999997</v>
      </c>
      <c r="DQ34" s="14">
        <f>SUM(BZ$5:BZ34)</f>
        <v>23.625</v>
      </c>
      <c r="DR34" s="14">
        <f>SUM(CA$5:CA34)</f>
        <v>23.625</v>
      </c>
      <c r="DS34" s="14">
        <f>SUM(CB$5:CB34)</f>
        <v>10.439999999999998</v>
      </c>
      <c r="DT34" s="14">
        <f>SUM(CC$5:CC34)</f>
        <v>10.439999999999998</v>
      </c>
      <c r="DU34" s="14">
        <f>SUM(CD$5:CD34)</f>
        <v>5.6699999999999982</v>
      </c>
      <c r="DV34" s="14">
        <f>SUM(CE$5:CE34)</f>
        <v>2.8349999999999991</v>
      </c>
      <c r="DW34" s="14">
        <f>SUM(CF$5:CF34)</f>
        <v>3.0375000000000001</v>
      </c>
      <c r="DX34" s="14">
        <f>SUM(CG$5:CG34)</f>
        <v>3.0375000000000001</v>
      </c>
      <c r="DY34" s="14">
        <f>SUM(CH$5:CH34)</f>
        <v>3.0375000000000001</v>
      </c>
      <c r="DZ34" s="14">
        <f>SUM(CI$5:CI34)</f>
        <v>1.35</v>
      </c>
      <c r="EA34" s="14">
        <f>SUM(CJ$5:CJ34)</f>
        <v>1.35</v>
      </c>
      <c r="EB34" s="14">
        <f>SUM(CK$5:CK34)</f>
        <v>1.35</v>
      </c>
      <c r="EC34" s="14">
        <f>SUM(CL$5:CL34)</f>
        <v>0.5625</v>
      </c>
      <c r="ED34" s="14">
        <f>SUM(CM$5:CM34)</f>
        <v>0.5625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101">
        <f t="shared" si="11"/>
        <v>20</v>
      </c>
      <c r="EP34" s="101">
        <f t="shared" si="12"/>
        <v>20</v>
      </c>
      <c r="EQ34" s="101">
        <f t="shared" si="13"/>
        <v>17</v>
      </c>
      <c r="ER34" s="101">
        <f t="shared" si="14"/>
        <v>16</v>
      </c>
      <c r="ES34" s="101">
        <f t="shared" si="15"/>
        <v>16</v>
      </c>
      <c r="ET34" s="101">
        <f t="shared" si="16"/>
        <v>12</v>
      </c>
      <c r="EU34" s="101">
        <f t="shared" si="17"/>
        <v>12</v>
      </c>
      <c r="EV34" s="101">
        <f t="shared" si="18"/>
        <v>8</v>
      </c>
      <c r="EW34" s="101">
        <f t="shared" si="19"/>
        <v>16</v>
      </c>
      <c r="EX34" s="101">
        <f t="shared" si="20"/>
        <v>16</v>
      </c>
      <c r="EY34" s="101">
        <f t="shared" si="21"/>
        <v>11</v>
      </c>
      <c r="EZ34" s="101">
        <f t="shared" si="22"/>
        <v>11</v>
      </c>
      <c r="FA34" s="101">
        <f t="shared" si="23"/>
        <v>8</v>
      </c>
      <c r="FB34" s="101">
        <f t="shared" si="24"/>
        <v>5</v>
      </c>
      <c r="FC34" s="101">
        <f t="shared" si="25"/>
        <v>16</v>
      </c>
      <c r="FD34" s="101">
        <f t="shared" si="26"/>
        <v>16</v>
      </c>
      <c r="FE34" s="101">
        <f t="shared" si="27"/>
        <v>11</v>
      </c>
      <c r="FF34" s="101">
        <f t="shared" si="28"/>
        <v>11</v>
      </c>
      <c r="FG34" s="101">
        <f t="shared" si="29"/>
        <v>8</v>
      </c>
      <c r="FH34" s="101">
        <f t="shared" si="30"/>
        <v>5</v>
      </c>
      <c r="FI34" s="101">
        <f t="shared" si="31"/>
        <v>10</v>
      </c>
      <c r="FJ34" s="101">
        <f t="shared" si="32"/>
        <v>10</v>
      </c>
      <c r="FK34" s="101">
        <f t="shared" si="33"/>
        <v>6</v>
      </c>
      <c r="FL34" s="101">
        <f t="shared" si="34"/>
        <v>6</v>
      </c>
      <c r="FM34" s="101">
        <f t="shared" si="35"/>
        <v>4</v>
      </c>
      <c r="FN34" s="101">
        <f t="shared" si="36"/>
        <v>2</v>
      </c>
      <c r="FO34" s="101">
        <f t="shared" si="37"/>
        <v>3</v>
      </c>
      <c r="FP34" s="101">
        <f t="shared" si="38"/>
        <v>3</v>
      </c>
      <c r="FQ34" s="101">
        <f t="shared" si="39"/>
        <v>3</v>
      </c>
      <c r="FR34" s="101">
        <f t="shared" si="40"/>
        <v>1</v>
      </c>
      <c r="FS34" s="101">
        <f t="shared" si="41"/>
        <v>1</v>
      </c>
      <c r="FT34" s="101">
        <f t="shared" si="42"/>
        <v>1</v>
      </c>
      <c r="FU34" s="101">
        <f t="shared" si="43"/>
        <v>0</v>
      </c>
      <c r="FV34" s="101">
        <f t="shared" si="44"/>
        <v>0</v>
      </c>
      <c r="FW34" s="101">
        <f t="shared" si="45"/>
        <v>0</v>
      </c>
      <c r="FX34" s="101">
        <f t="shared" si="46"/>
        <v>0</v>
      </c>
      <c r="FY34" s="101">
        <f t="shared" si="47"/>
        <v>0</v>
      </c>
      <c r="FZ34" s="101">
        <f t="shared" si="48"/>
        <v>0</v>
      </c>
      <c r="GA34" s="101">
        <f t="shared" si="49"/>
        <v>0</v>
      </c>
      <c r="GB34" s="101">
        <f t="shared" si="50"/>
        <v>0</v>
      </c>
      <c r="GC34" s="101">
        <f t="shared" si="51"/>
        <v>0</v>
      </c>
      <c r="GD34" s="101">
        <f t="shared" si="52"/>
        <v>0</v>
      </c>
    </row>
    <row r="35" spans="11:186" ht="16.5" x14ac:dyDescent="0.2">
      <c r="K35" s="100">
        <v>31</v>
      </c>
      <c r="L35" s="100">
        <v>6</v>
      </c>
      <c r="M35" s="100">
        <v>5</v>
      </c>
      <c r="N35" s="100" t="str">
        <f t="shared" si="3"/>
        <v>神器6-5</v>
      </c>
      <c r="O35" s="100">
        <v>3</v>
      </c>
      <c r="P35" s="14">
        <f t="shared" si="4"/>
        <v>280</v>
      </c>
      <c r="Q35" s="102">
        <v>0.12</v>
      </c>
      <c r="R35" s="14">
        <v>1</v>
      </c>
      <c r="S35" s="14">
        <v>1</v>
      </c>
      <c r="T35" s="102">
        <v>0.12</v>
      </c>
      <c r="U35" s="14">
        <v>1</v>
      </c>
      <c r="V35" s="14">
        <v>2</v>
      </c>
      <c r="W35" s="102">
        <v>0.12</v>
      </c>
      <c r="X35" s="14">
        <v>1</v>
      </c>
      <c r="Y35" s="14">
        <v>3</v>
      </c>
      <c r="AO35" s="50">
        <v>4</v>
      </c>
      <c r="AP35" s="100">
        <v>9</v>
      </c>
      <c r="AQ35" s="100">
        <v>2</v>
      </c>
      <c r="AR35" s="50">
        <v>2</v>
      </c>
      <c r="AS35" s="100" t="s">
        <v>371</v>
      </c>
      <c r="AT35" s="21">
        <f t="shared" si="0"/>
        <v>7.4999999999999997E-2</v>
      </c>
      <c r="AU35" s="100">
        <f t="shared" si="5"/>
        <v>2</v>
      </c>
      <c r="AV35" s="100">
        <f t="shared" si="6"/>
        <v>4</v>
      </c>
      <c r="AW35" s="101">
        <f t="shared" si="7"/>
        <v>0.22499999999999998</v>
      </c>
      <c r="AX35" s="100">
        <f t="shared" si="8"/>
        <v>4.5</v>
      </c>
      <c r="BA35" s="100">
        <v>31</v>
      </c>
      <c r="BB35" s="14">
        <f>INDEX(节奏总表!$BW$4:$BW$63,神器!BA35)</f>
        <v>122</v>
      </c>
      <c r="BC35" s="14">
        <f t="shared" si="9"/>
        <v>6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8.25</v>
      </c>
      <c r="BU35" s="14">
        <f t="shared" si="59"/>
        <v>8.25</v>
      </c>
      <c r="BV35" s="14">
        <f t="shared" si="59"/>
        <v>3.96</v>
      </c>
      <c r="BW35" s="14">
        <f t="shared" si="59"/>
        <v>3.96</v>
      </c>
      <c r="BX35" s="14">
        <f t="shared" si="59"/>
        <v>1.98</v>
      </c>
      <c r="BY35" s="14">
        <f t="shared" si="59"/>
        <v>0.99</v>
      </c>
      <c r="BZ35" s="14">
        <f t="shared" si="59"/>
        <v>3.375</v>
      </c>
      <c r="CA35" s="14">
        <f t="shared" si="59"/>
        <v>3.375</v>
      </c>
      <c r="CB35" s="14">
        <f t="shared" si="59"/>
        <v>1.44</v>
      </c>
      <c r="CC35" s="14">
        <f t="shared" si="59"/>
        <v>1.44</v>
      </c>
      <c r="CD35" s="14">
        <f t="shared" si="59"/>
        <v>0.80999999999999983</v>
      </c>
      <c r="CE35" s="14">
        <f t="shared" si="59"/>
        <v>0.40499999999999992</v>
      </c>
      <c r="CF35" s="14">
        <f t="shared" si="59"/>
        <v>0.60750000000000004</v>
      </c>
      <c r="CG35" s="14">
        <f t="shared" si="59"/>
        <v>0.60750000000000004</v>
      </c>
      <c r="CH35" s="14">
        <f t="shared" si="59"/>
        <v>0.60750000000000004</v>
      </c>
      <c r="CI35" s="14">
        <f t="shared" si="59"/>
        <v>0.27</v>
      </c>
      <c r="CJ35" s="14">
        <f t="shared" si="59"/>
        <v>0.27</v>
      </c>
      <c r="CK35" s="14">
        <f t="shared" si="59"/>
        <v>0.27</v>
      </c>
      <c r="CL35" s="14">
        <f t="shared" si="59"/>
        <v>0.11249999999999999</v>
      </c>
      <c r="CM35" s="14">
        <f t="shared" si="59"/>
        <v>0.11249999999999999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124.95</v>
      </c>
      <c r="CX35" s="14">
        <f>SUM(BG$5:BG35)</f>
        <v>124.95</v>
      </c>
      <c r="CY35" s="14">
        <f>SUM(BH$5:BH35)</f>
        <v>76.949999999999989</v>
      </c>
      <c r="CZ35" s="14">
        <f>SUM(BI$5:BI35)</f>
        <v>72.539999999999992</v>
      </c>
      <c r="DA35" s="14">
        <f>SUM(BJ$5:BJ35)</f>
        <v>72.539999999999992</v>
      </c>
      <c r="DB35" s="14">
        <f>SUM(BK$5:BK35)</f>
        <v>36.855000000000004</v>
      </c>
      <c r="DC35" s="14">
        <f>SUM(BL$5:BL35)</f>
        <v>36.855000000000004</v>
      </c>
      <c r="DD35" s="14">
        <f>SUM(BM$5:BM35)</f>
        <v>16.739999999999998</v>
      </c>
      <c r="DE35" s="14">
        <f>SUM(BN$5:BN35)</f>
        <v>70.875</v>
      </c>
      <c r="DF35" s="14">
        <f>SUM(BO$5:BO35)</f>
        <v>70.875</v>
      </c>
      <c r="DG35" s="14">
        <f>SUM(BP$5:BP35)</f>
        <v>33.120000000000005</v>
      </c>
      <c r="DH35" s="14">
        <f>SUM(BQ$5:BQ35)</f>
        <v>33.120000000000005</v>
      </c>
      <c r="DI35" s="14">
        <f>SUM(BR$5:BR35)</f>
        <v>17.010000000000002</v>
      </c>
      <c r="DJ35" s="14">
        <f>SUM(BS$5:BS35)</f>
        <v>8.5050000000000008</v>
      </c>
      <c r="DK35" s="14">
        <f>SUM(BT$5:BT35)</f>
        <v>75.375</v>
      </c>
      <c r="DL35" s="14">
        <f>SUM(BU$5:BU35)</f>
        <v>75.375</v>
      </c>
      <c r="DM35" s="14">
        <f>SUM(BV$5:BV35)</f>
        <v>35.1</v>
      </c>
      <c r="DN35" s="14">
        <f>SUM(BW$5:BW35)</f>
        <v>35.1</v>
      </c>
      <c r="DO35" s="14">
        <f>SUM(BX$5:BX35)</f>
        <v>18.09</v>
      </c>
      <c r="DP35" s="14">
        <f>SUM(BY$5:BY35)</f>
        <v>9.0449999999999999</v>
      </c>
      <c r="DQ35" s="14">
        <f>SUM(BZ$5:BZ35)</f>
        <v>27</v>
      </c>
      <c r="DR35" s="14">
        <f>SUM(CA$5:CA35)</f>
        <v>27</v>
      </c>
      <c r="DS35" s="14">
        <f>SUM(CB$5:CB35)</f>
        <v>11.879999999999997</v>
      </c>
      <c r="DT35" s="14">
        <f>SUM(CC$5:CC35)</f>
        <v>11.879999999999997</v>
      </c>
      <c r="DU35" s="14">
        <f>SUM(CD$5:CD35)</f>
        <v>6.4799999999999978</v>
      </c>
      <c r="DV35" s="14">
        <f>SUM(CE$5:CE35)</f>
        <v>3.2399999999999989</v>
      </c>
      <c r="DW35" s="14">
        <f>SUM(CF$5:CF35)</f>
        <v>3.645</v>
      </c>
      <c r="DX35" s="14">
        <f>SUM(CG$5:CG35)</f>
        <v>3.645</v>
      </c>
      <c r="DY35" s="14">
        <f>SUM(CH$5:CH35)</f>
        <v>3.645</v>
      </c>
      <c r="DZ35" s="14">
        <f>SUM(CI$5:CI35)</f>
        <v>1.62</v>
      </c>
      <c r="EA35" s="14">
        <f>SUM(CJ$5:CJ35)</f>
        <v>1.62</v>
      </c>
      <c r="EB35" s="14">
        <f>SUM(CK$5:CK35)</f>
        <v>1.62</v>
      </c>
      <c r="EC35" s="14">
        <f>SUM(CL$5:CL35)</f>
        <v>0.67500000000000004</v>
      </c>
      <c r="ED35" s="14">
        <f>SUM(CM$5:CM35)</f>
        <v>0.67500000000000004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101">
        <f t="shared" si="11"/>
        <v>20</v>
      </c>
      <c r="EP35" s="101">
        <f t="shared" si="12"/>
        <v>20</v>
      </c>
      <c r="EQ35" s="101">
        <f t="shared" si="13"/>
        <v>17</v>
      </c>
      <c r="ER35" s="101">
        <f t="shared" si="14"/>
        <v>16</v>
      </c>
      <c r="ES35" s="101">
        <f t="shared" si="15"/>
        <v>16</v>
      </c>
      <c r="ET35" s="101">
        <f t="shared" si="16"/>
        <v>12</v>
      </c>
      <c r="EU35" s="101">
        <f t="shared" si="17"/>
        <v>12</v>
      </c>
      <c r="EV35" s="101">
        <f t="shared" si="18"/>
        <v>8</v>
      </c>
      <c r="EW35" s="101">
        <f t="shared" si="19"/>
        <v>16</v>
      </c>
      <c r="EX35" s="101">
        <f t="shared" si="20"/>
        <v>16</v>
      </c>
      <c r="EY35" s="101">
        <f t="shared" si="21"/>
        <v>11</v>
      </c>
      <c r="EZ35" s="101">
        <f t="shared" si="22"/>
        <v>11</v>
      </c>
      <c r="FA35" s="101">
        <f t="shared" si="23"/>
        <v>8</v>
      </c>
      <c r="FB35" s="101">
        <f t="shared" si="24"/>
        <v>5</v>
      </c>
      <c r="FC35" s="101">
        <f t="shared" si="25"/>
        <v>17</v>
      </c>
      <c r="FD35" s="101">
        <f t="shared" si="26"/>
        <v>17</v>
      </c>
      <c r="FE35" s="101">
        <f t="shared" si="27"/>
        <v>12</v>
      </c>
      <c r="FF35" s="101">
        <f t="shared" si="28"/>
        <v>12</v>
      </c>
      <c r="FG35" s="101">
        <f t="shared" si="29"/>
        <v>9</v>
      </c>
      <c r="FH35" s="101">
        <f t="shared" si="30"/>
        <v>6</v>
      </c>
      <c r="FI35" s="101">
        <f t="shared" si="31"/>
        <v>10</v>
      </c>
      <c r="FJ35" s="101">
        <f t="shared" si="32"/>
        <v>10</v>
      </c>
      <c r="FK35" s="101">
        <f t="shared" si="33"/>
        <v>6</v>
      </c>
      <c r="FL35" s="101">
        <f t="shared" si="34"/>
        <v>6</v>
      </c>
      <c r="FM35" s="101">
        <f t="shared" si="35"/>
        <v>4</v>
      </c>
      <c r="FN35" s="101">
        <f t="shared" si="36"/>
        <v>3</v>
      </c>
      <c r="FO35" s="101">
        <f t="shared" si="37"/>
        <v>3</v>
      </c>
      <c r="FP35" s="101">
        <f t="shared" si="38"/>
        <v>3</v>
      </c>
      <c r="FQ35" s="101">
        <f t="shared" si="39"/>
        <v>3</v>
      </c>
      <c r="FR35" s="101">
        <f t="shared" si="40"/>
        <v>1</v>
      </c>
      <c r="FS35" s="101">
        <f t="shared" si="41"/>
        <v>1</v>
      </c>
      <c r="FT35" s="101">
        <f t="shared" si="42"/>
        <v>1</v>
      </c>
      <c r="FU35" s="101">
        <f t="shared" si="43"/>
        <v>0</v>
      </c>
      <c r="FV35" s="101">
        <f t="shared" si="44"/>
        <v>0</v>
      </c>
      <c r="FW35" s="101">
        <f t="shared" si="45"/>
        <v>0</v>
      </c>
      <c r="FX35" s="101">
        <f t="shared" si="46"/>
        <v>0</v>
      </c>
      <c r="FY35" s="101">
        <f t="shared" si="47"/>
        <v>0</v>
      </c>
      <c r="FZ35" s="101">
        <f t="shared" si="48"/>
        <v>0</v>
      </c>
      <c r="GA35" s="101">
        <f t="shared" si="49"/>
        <v>0</v>
      </c>
      <c r="GB35" s="101">
        <f t="shared" si="50"/>
        <v>0</v>
      </c>
      <c r="GC35" s="101">
        <f t="shared" si="51"/>
        <v>0</v>
      </c>
      <c r="GD35" s="101">
        <f t="shared" si="52"/>
        <v>0</v>
      </c>
    </row>
    <row r="36" spans="11:186" ht="16.5" x14ac:dyDescent="0.2">
      <c r="K36" s="100">
        <v>32</v>
      </c>
      <c r="L36" s="100">
        <v>6</v>
      </c>
      <c r="M36" s="100">
        <v>6</v>
      </c>
      <c r="N36" s="100" t="str">
        <f t="shared" si="3"/>
        <v>神器6-6</v>
      </c>
      <c r="O36" s="100">
        <v>3</v>
      </c>
      <c r="P36" s="14">
        <f t="shared" si="4"/>
        <v>280</v>
      </c>
      <c r="Q36" s="102">
        <v>0.12</v>
      </c>
      <c r="R36" s="14">
        <v>1</v>
      </c>
      <c r="S36" s="14">
        <v>1</v>
      </c>
      <c r="T36" s="102">
        <v>0.12</v>
      </c>
      <c r="U36" s="14">
        <v>1</v>
      </c>
      <c r="V36" s="14">
        <v>2</v>
      </c>
      <c r="W36" s="102">
        <v>0.12</v>
      </c>
      <c r="X36" s="14">
        <v>1</v>
      </c>
      <c r="Y36" s="14">
        <v>3</v>
      </c>
      <c r="AO36" s="50">
        <v>4</v>
      </c>
      <c r="AP36" s="100">
        <v>10</v>
      </c>
      <c r="AQ36" s="100">
        <v>2</v>
      </c>
      <c r="AR36" s="50">
        <v>2</v>
      </c>
      <c r="AS36" s="100" t="s">
        <v>372</v>
      </c>
      <c r="AT36" s="21">
        <f t="shared" si="0"/>
        <v>7.4999999999999997E-2</v>
      </c>
      <c r="AU36" s="100">
        <f t="shared" si="5"/>
        <v>2</v>
      </c>
      <c r="AV36" s="100">
        <f t="shared" si="6"/>
        <v>4</v>
      </c>
      <c r="AW36" s="101">
        <f t="shared" si="7"/>
        <v>0.22499999999999998</v>
      </c>
      <c r="AX36" s="100">
        <f t="shared" si="8"/>
        <v>4.5</v>
      </c>
      <c r="BA36" s="100">
        <v>32</v>
      </c>
      <c r="BB36" s="14">
        <f>INDEX(节奏总表!$BW$4:$BW$63,神器!BA36)</f>
        <v>123</v>
      </c>
      <c r="BC36" s="14">
        <f t="shared" si="9"/>
        <v>7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8.25</v>
      </c>
      <c r="CA36" s="14">
        <f t="shared" si="59"/>
        <v>8.25</v>
      </c>
      <c r="CB36" s="14">
        <f t="shared" si="59"/>
        <v>3.96</v>
      </c>
      <c r="CC36" s="14">
        <f t="shared" si="59"/>
        <v>3.96</v>
      </c>
      <c r="CD36" s="14">
        <f t="shared" si="59"/>
        <v>1.98</v>
      </c>
      <c r="CE36" s="14">
        <f t="shared" si="59"/>
        <v>0.99</v>
      </c>
      <c r="CF36" s="14">
        <f t="shared" si="59"/>
        <v>1.62</v>
      </c>
      <c r="CG36" s="14">
        <f t="shared" si="59"/>
        <v>1.62</v>
      </c>
      <c r="CH36" s="14">
        <f t="shared" si="59"/>
        <v>1.62</v>
      </c>
      <c r="CI36" s="14">
        <f t="shared" si="59"/>
        <v>0.80999999999999983</v>
      </c>
      <c r="CJ36" s="14">
        <f t="shared" si="59"/>
        <v>0.80999999999999983</v>
      </c>
      <c r="CK36" s="14">
        <f t="shared" si="59"/>
        <v>0.80999999999999983</v>
      </c>
      <c r="CL36" s="14">
        <f t="shared" si="59"/>
        <v>0.33749999999999997</v>
      </c>
      <c r="CM36" s="14">
        <f t="shared" si="59"/>
        <v>0.33749999999999997</v>
      </c>
      <c r="CN36" s="14">
        <f t="shared" si="59"/>
        <v>0.60750000000000004</v>
      </c>
      <c r="CO36" s="14">
        <f t="shared" si="59"/>
        <v>0.60750000000000004</v>
      </c>
      <c r="CP36" s="14">
        <f t="shared" si="59"/>
        <v>0.60750000000000004</v>
      </c>
      <c r="CQ36" s="14">
        <f t="shared" si="59"/>
        <v>0.27</v>
      </c>
      <c r="CR36" s="14">
        <f t="shared" si="59"/>
        <v>0.27</v>
      </c>
      <c r="CS36" s="14">
        <f t="shared" si="59"/>
        <v>0.27</v>
      </c>
      <c r="CT36" s="14">
        <f t="shared" si="59"/>
        <v>0.11249999999999999</v>
      </c>
      <c r="CU36" s="14">
        <f t="shared" si="59"/>
        <v>0.11249999999999999</v>
      </c>
      <c r="CW36" s="14">
        <f>SUM(BF$5:BF36)</f>
        <v>124.95</v>
      </c>
      <c r="CX36" s="14">
        <f>SUM(BG$5:BG36)</f>
        <v>124.95</v>
      </c>
      <c r="CY36" s="14">
        <f>SUM(BH$5:BH36)</f>
        <v>76.949999999999989</v>
      </c>
      <c r="CZ36" s="14">
        <f>SUM(BI$5:BI36)</f>
        <v>72.539999999999992</v>
      </c>
      <c r="DA36" s="14">
        <f>SUM(BJ$5:BJ36)</f>
        <v>72.539999999999992</v>
      </c>
      <c r="DB36" s="14">
        <f>SUM(BK$5:BK36)</f>
        <v>36.855000000000004</v>
      </c>
      <c r="DC36" s="14">
        <f>SUM(BL$5:BL36)</f>
        <v>36.855000000000004</v>
      </c>
      <c r="DD36" s="14">
        <f>SUM(BM$5:BM36)</f>
        <v>16.739999999999998</v>
      </c>
      <c r="DE36" s="14">
        <f>SUM(BN$5:BN36)</f>
        <v>70.875</v>
      </c>
      <c r="DF36" s="14">
        <f>SUM(BO$5:BO36)</f>
        <v>70.875</v>
      </c>
      <c r="DG36" s="14">
        <f>SUM(BP$5:BP36)</f>
        <v>33.120000000000005</v>
      </c>
      <c r="DH36" s="14">
        <f>SUM(BQ$5:BQ36)</f>
        <v>33.120000000000005</v>
      </c>
      <c r="DI36" s="14">
        <f>SUM(BR$5:BR36)</f>
        <v>17.010000000000002</v>
      </c>
      <c r="DJ36" s="14">
        <f>SUM(BS$5:BS36)</f>
        <v>8.5050000000000008</v>
      </c>
      <c r="DK36" s="14">
        <f>SUM(BT$5:BT36)</f>
        <v>75.375</v>
      </c>
      <c r="DL36" s="14">
        <f>SUM(BU$5:BU36)</f>
        <v>75.375</v>
      </c>
      <c r="DM36" s="14">
        <f>SUM(BV$5:BV36)</f>
        <v>35.1</v>
      </c>
      <c r="DN36" s="14">
        <f>SUM(BW$5:BW36)</f>
        <v>35.1</v>
      </c>
      <c r="DO36" s="14">
        <f>SUM(BX$5:BX36)</f>
        <v>18.09</v>
      </c>
      <c r="DP36" s="14">
        <f>SUM(BY$5:BY36)</f>
        <v>9.0449999999999999</v>
      </c>
      <c r="DQ36" s="14">
        <f>SUM(BZ$5:BZ36)</f>
        <v>35.25</v>
      </c>
      <c r="DR36" s="14">
        <f>SUM(CA$5:CA36)</f>
        <v>35.25</v>
      </c>
      <c r="DS36" s="14">
        <f>SUM(CB$5:CB36)</f>
        <v>15.839999999999996</v>
      </c>
      <c r="DT36" s="14">
        <f>SUM(CC$5:CC36)</f>
        <v>15.839999999999996</v>
      </c>
      <c r="DU36" s="14">
        <f>SUM(CD$5:CD36)</f>
        <v>8.4599999999999973</v>
      </c>
      <c r="DV36" s="14">
        <f>SUM(CE$5:CE36)</f>
        <v>4.2299999999999986</v>
      </c>
      <c r="DW36" s="14">
        <f>SUM(CF$5:CF36)</f>
        <v>5.2650000000000006</v>
      </c>
      <c r="DX36" s="14">
        <f>SUM(CG$5:CG36)</f>
        <v>5.2650000000000006</v>
      </c>
      <c r="DY36" s="14">
        <f>SUM(CH$5:CH36)</f>
        <v>5.2650000000000006</v>
      </c>
      <c r="DZ36" s="14">
        <f>SUM(CI$5:CI36)</f>
        <v>2.4299999999999997</v>
      </c>
      <c r="EA36" s="14">
        <f>SUM(CJ$5:CJ36)</f>
        <v>2.4299999999999997</v>
      </c>
      <c r="EB36" s="14">
        <f>SUM(CK$5:CK36)</f>
        <v>2.4299999999999997</v>
      </c>
      <c r="EC36" s="14">
        <f>SUM(CL$5:CL36)</f>
        <v>1.0125</v>
      </c>
      <c r="ED36" s="14">
        <f>SUM(CM$5:CM36)</f>
        <v>1.0125</v>
      </c>
      <c r="EE36" s="14">
        <f>SUM(CN$5:CN36)</f>
        <v>0.60750000000000004</v>
      </c>
      <c r="EF36" s="14">
        <f>SUM(CO$5:CO36)</f>
        <v>0.60750000000000004</v>
      </c>
      <c r="EG36" s="14">
        <f>SUM(CP$5:CP36)</f>
        <v>0.60750000000000004</v>
      </c>
      <c r="EH36" s="14">
        <f>SUM(CQ$5:CQ36)</f>
        <v>0.27</v>
      </c>
      <c r="EI36" s="14">
        <f>SUM(CR$5:CR36)</f>
        <v>0.27</v>
      </c>
      <c r="EJ36" s="14">
        <f>SUM(CS$5:CS36)</f>
        <v>0.27</v>
      </c>
      <c r="EK36" s="14">
        <f>SUM(CT$5:CT36)</f>
        <v>0.11249999999999999</v>
      </c>
      <c r="EL36" s="14">
        <f>SUM(CU$5:CU36)</f>
        <v>0.11249999999999999</v>
      </c>
      <c r="EO36" s="101">
        <f t="shared" si="11"/>
        <v>20</v>
      </c>
      <c r="EP36" s="101">
        <f t="shared" si="12"/>
        <v>20</v>
      </c>
      <c r="EQ36" s="101">
        <f t="shared" si="13"/>
        <v>17</v>
      </c>
      <c r="ER36" s="101">
        <f t="shared" si="14"/>
        <v>16</v>
      </c>
      <c r="ES36" s="101">
        <f t="shared" si="15"/>
        <v>16</v>
      </c>
      <c r="ET36" s="101">
        <f t="shared" si="16"/>
        <v>12</v>
      </c>
      <c r="EU36" s="101">
        <f t="shared" si="17"/>
        <v>12</v>
      </c>
      <c r="EV36" s="101">
        <f t="shared" si="18"/>
        <v>8</v>
      </c>
      <c r="EW36" s="101">
        <f t="shared" si="19"/>
        <v>16</v>
      </c>
      <c r="EX36" s="101">
        <f t="shared" si="20"/>
        <v>16</v>
      </c>
      <c r="EY36" s="101">
        <f t="shared" si="21"/>
        <v>11</v>
      </c>
      <c r="EZ36" s="101">
        <f t="shared" si="22"/>
        <v>11</v>
      </c>
      <c r="FA36" s="101">
        <f t="shared" si="23"/>
        <v>8</v>
      </c>
      <c r="FB36" s="101">
        <f t="shared" si="24"/>
        <v>5</v>
      </c>
      <c r="FC36" s="101">
        <f t="shared" si="25"/>
        <v>17</v>
      </c>
      <c r="FD36" s="101">
        <f t="shared" si="26"/>
        <v>17</v>
      </c>
      <c r="FE36" s="101">
        <f t="shared" si="27"/>
        <v>12</v>
      </c>
      <c r="FF36" s="101">
        <f t="shared" si="28"/>
        <v>12</v>
      </c>
      <c r="FG36" s="101">
        <f t="shared" si="29"/>
        <v>9</v>
      </c>
      <c r="FH36" s="101">
        <f t="shared" si="30"/>
        <v>6</v>
      </c>
      <c r="FI36" s="101">
        <f t="shared" si="31"/>
        <v>12</v>
      </c>
      <c r="FJ36" s="101">
        <f t="shared" si="32"/>
        <v>12</v>
      </c>
      <c r="FK36" s="101">
        <f t="shared" si="33"/>
        <v>8</v>
      </c>
      <c r="FL36" s="101">
        <f t="shared" si="34"/>
        <v>8</v>
      </c>
      <c r="FM36" s="101">
        <f t="shared" si="35"/>
        <v>5</v>
      </c>
      <c r="FN36" s="101">
        <f t="shared" si="36"/>
        <v>3</v>
      </c>
      <c r="FO36" s="101">
        <f t="shared" si="37"/>
        <v>4</v>
      </c>
      <c r="FP36" s="101">
        <f t="shared" si="38"/>
        <v>4</v>
      </c>
      <c r="FQ36" s="101">
        <f t="shared" si="39"/>
        <v>4</v>
      </c>
      <c r="FR36" s="101">
        <f t="shared" si="40"/>
        <v>2</v>
      </c>
      <c r="FS36" s="101">
        <f t="shared" si="41"/>
        <v>2</v>
      </c>
      <c r="FT36" s="101">
        <f t="shared" si="42"/>
        <v>2</v>
      </c>
      <c r="FU36" s="101">
        <f t="shared" si="43"/>
        <v>1</v>
      </c>
      <c r="FV36" s="101">
        <f t="shared" si="44"/>
        <v>1</v>
      </c>
      <c r="FW36" s="101">
        <f t="shared" si="45"/>
        <v>0</v>
      </c>
      <c r="FX36" s="101">
        <f t="shared" si="46"/>
        <v>0</v>
      </c>
      <c r="FY36" s="101">
        <f t="shared" si="47"/>
        <v>0</v>
      </c>
      <c r="FZ36" s="101">
        <f t="shared" si="48"/>
        <v>0</v>
      </c>
      <c r="GA36" s="101">
        <f t="shared" si="49"/>
        <v>0</v>
      </c>
      <c r="GB36" s="101">
        <f t="shared" si="50"/>
        <v>0</v>
      </c>
      <c r="GC36" s="101">
        <f t="shared" si="51"/>
        <v>0</v>
      </c>
      <c r="GD36" s="101">
        <f t="shared" si="52"/>
        <v>0</v>
      </c>
    </row>
    <row r="37" spans="11:186" ht="16.5" x14ac:dyDescent="0.2">
      <c r="K37" s="100">
        <v>33</v>
      </c>
      <c r="L37" s="100">
        <v>6</v>
      </c>
      <c r="M37" s="100">
        <v>7</v>
      </c>
      <c r="N37" s="100" t="str">
        <f t="shared" si="3"/>
        <v>神器6-7</v>
      </c>
      <c r="O37" s="100">
        <v>4</v>
      </c>
      <c r="P37" s="14">
        <f t="shared" si="4"/>
        <v>600</v>
      </c>
      <c r="Q37" s="102">
        <v>0.05</v>
      </c>
      <c r="R37" s="14">
        <v>1</v>
      </c>
      <c r="S37" s="14">
        <v>1</v>
      </c>
      <c r="T37" s="102">
        <v>0.05</v>
      </c>
      <c r="U37" s="14">
        <v>1</v>
      </c>
      <c r="V37" s="14">
        <v>2</v>
      </c>
      <c r="W37" s="102">
        <v>0.05</v>
      </c>
      <c r="X37" s="14">
        <v>1</v>
      </c>
      <c r="Y37" s="14">
        <v>3</v>
      </c>
      <c r="AO37" s="50">
        <v>4</v>
      </c>
      <c r="AP37" s="100">
        <v>11</v>
      </c>
      <c r="AQ37" s="100">
        <v>2</v>
      </c>
      <c r="AR37" s="50">
        <v>2</v>
      </c>
      <c r="AS37" s="100" t="s">
        <v>373</v>
      </c>
      <c r="AT37" s="21">
        <f t="shared" ref="AT37:AT68" si="61">INDEX($AJ$6:$AL$13,AO37,AQ37)*INDEX($Q$5:$Y$46,AP37,(AR37-1)*3+1)</f>
        <v>4.8000000000000001E-2</v>
      </c>
      <c r="AU37" s="100">
        <f t="shared" si="5"/>
        <v>1</v>
      </c>
      <c r="AV37" s="100">
        <f t="shared" si="6"/>
        <v>3</v>
      </c>
      <c r="AW37" s="101">
        <f t="shared" si="7"/>
        <v>9.6000000000000002E-2</v>
      </c>
      <c r="AX37" s="100">
        <f t="shared" si="8"/>
        <v>5.76</v>
      </c>
      <c r="BA37" s="100">
        <v>33</v>
      </c>
      <c r="BB37" s="14">
        <f>INDEX(节奏总表!$BW$4:$BW$63,神器!BA37)</f>
        <v>124</v>
      </c>
      <c r="BC37" s="14">
        <f t="shared" si="9"/>
        <v>7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8.25</v>
      </c>
      <c r="CA37" s="14">
        <f t="shared" si="59"/>
        <v>8.25</v>
      </c>
      <c r="CB37" s="14">
        <f t="shared" si="59"/>
        <v>3.96</v>
      </c>
      <c r="CC37" s="14">
        <f t="shared" si="59"/>
        <v>3.96</v>
      </c>
      <c r="CD37" s="14">
        <f t="shared" si="59"/>
        <v>1.98</v>
      </c>
      <c r="CE37" s="14">
        <f t="shared" si="59"/>
        <v>0.99</v>
      </c>
      <c r="CF37" s="14">
        <f t="shared" si="59"/>
        <v>1.62</v>
      </c>
      <c r="CG37" s="14">
        <f t="shared" si="59"/>
        <v>1.62</v>
      </c>
      <c r="CH37" s="14">
        <f t="shared" si="59"/>
        <v>1.62</v>
      </c>
      <c r="CI37" s="14">
        <f t="shared" si="59"/>
        <v>0.80999999999999983</v>
      </c>
      <c r="CJ37" s="14">
        <f t="shared" si="59"/>
        <v>0.80999999999999983</v>
      </c>
      <c r="CK37" s="14">
        <f t="shared" si="59"/>
        <v>0.80999999999999983</v>
      </c>
      <c r="CL37" s="14">
        <f t="shared" si="59"/>
        <v>0.33749999999999997</v>
      </c>
      <c r="CM37" s="14">
        <f t="shared" si="59"/>
        <v>0.33749999999999997</v>
      </c>
      <c r="CN37" s="14">
        <f t="shared" si="59"/>
        <v>0.60750000000000004</v>
      </c>
      <c r="CO37" s="14">
        <f t="shared" si="59"/>
        <v>0.60750000000000004</v>
      </c>
      <c r="CP37" s="14">
        <f t="shared" si="59"/>
        <v>0.60750000000000004</v>
      </c>
      <c r="CQ37" s="14">
        <f t="shared" si="59"/>
        <v>0.27</v>
      </c>
      <c r="CR37" s="14">
        <f t="shared" si="59"/>
        <v>0.27</v>
      </c>
      <c r="CS37" s="14">
        <f t="shared" si="59"/>
        <v>0.27</v>
      </c>
      <c r="CT37" s="14">
        <f t="shared" si="59"/>
        <v>0.11249999999999999</v>
      </c>
      <c r="CU37" s="14">
        <f t="shared" si="59"/>
        <v>0.11249999999999999</v>
      </c>
      <c r="CW37" s="14">
        <f>SUM(BF$5:BF37)</f>
        <v>124.95</v>
      </c>
      <c r="CX37" s="14">
        <f>SUM(BG$5:BG37)</f>
        <v>124.95</v>
      </c>
      <c r="CY37" s="14">
        <f>SUM(BH$5:BH37)</f>
        <v>76.949999999999989</v>
      </c>
      <c r="CZ37" s="14">
        <f>SUM(BI$5:BI37)</f>
        <v>72.539999999999992</v>
      </c>
      <c r="DA37" s="14">
        <f>SUM(BJ$5:BJ37)</f>
        <v>72.539999999999992</v>
      </c>
      <c r="DB37" s="14">
        <f>SUM(BK$5:BK37)</f>
        <v>36.855000000000004</v>
      </c>
      <c r="DC37" s="14">
        <f>SUM(BL$5:BL37)</f>
        <v>36.855000000000004</v>
      </c>
      <c r="DD37" s="14">
        <f>SUM(BM$5:BM37)</f>
        <v>16.739999999999998</v>
      </c>
      <c r="DE37" s="14">
        <f>SUM(BN$5:BN37)</f>
        <v>70.875</v>
      </c>
      <c r="DF37" s="14">
        <f>SUM(BO$5:BO37)</f>
        <v>70.875</v>
      </c>
      <c r="DG37" s="14">
        <f>SUM(BP$5:BP37)</f>
        <v>33.120000000000005</v>
      </c>
      <c r="DH37" s="14">
        <f>SUM(BQ$5:BQ37)</f>
        <v>33.120000000000005</v>
      </c>
      <c r="DI37" s="14">
        <f>SUM(BR$5:BR37)</f>
        <v>17.010000000000002</v>
      </c>
      <c r="DJ37" s="14">
        <f>SUM(BS$5:BS37)</f>
        <v>8.5050000000000008</v>
      </c>
      <c r="DK37" s="14">
        <f>SUM(BT$5:BT37)</f>
        <v>75.375</v>
      </c>
      <c r="DL37" s="14">
        <f>SUM(BU$5:BU37)</f>
        <v>75.375</v>
      </c>
      <c r="DM37" s="14">
        <f>SUM(BV$5:BV37)</f>
        <v>35.1</v>
      </c>
      <c r="DN37" s="14">
        <f>SUM(BW$5:BW37)</f>
        <v>35.1</v>
      </c>
      <c r="DO37" s="14">
        <f>SUM(BX$5:BX37)</f>
        <v>18.09</v>
      </c>
      <c r="DP37" s="14">
        <f>SUM(BY$5:BY37)</f>
        <v>9.0449999999999999</v>
      </c>
      <c r="DQ37" s="14">
        <f>SUM(BZ$5:BZ37)</f>
        <v>43.5</v>
      </c>
      <c r="DR37" s="14">
        <f>SUM(CA$5:CA37)</f>
        <v>43.5</v>
      </c>
      <c r="DS37" s="14">
        <f>SUM(CB$5:CB37)</f>
        <v>19.799999999999997</v>
      </c>
      <c r="DT37" s="14">
        <f>SUM(CC$5:CC37)</f>
        <v>19.799999999999997</v>
      </c>
      <c r="DU37" s="14">
        <f>SUM(CD$5:CD37)</f>
        <v>10.439999999999998</v>
      </c>
      <c r="DV37" s="14">
        <f>SUM(CE$5:CE37)</f>
        <v>5.2199999999999989</v>
      </c>
      <c r="DW37" s="14">
        <f>SUM(CF$5:CF37)</f>
        <v>6.8850000000000007</v>
      </c>
      <c r="DX37" s="14">
        <f>SUM(CG$5:CG37)</f>
        <v>6.8850000000000007</v>
      </c>
      <c r="DY37" s="14">
        <f>SUM(CH$5:CH37)</f>
        <v>6.8850000000000007</v>
      </c>
      <c r="DZ37" s="14">
        <f>SUM(CI$5:CI37)</f>
        <v>3.2399999999999993</v>
      </c>
      <c r="EA37" s="14">
        <f>SUM(CJ$5:CJ37)</f>
        <v>3.2399999999999993</v>
      </c>
      <c r="EB37" s="14">
        <f>SUM(CK$5:CK37)</f>
        <v>3.2399999999999993</v>
      </c>
      <c r="EC37" s="14">
        <f>SUM(CL$5:CL37)</f>
        <v>1.3499999999999999</v>
      </c>
      <c r="ED37" s="14">
        <f>SUM(CM$5:CM37)</f>
        <v>1.3499999999999999</v>
      </c>
      <c r="EE37" s="14">
        <f>SUM(CN$5:CN37)</f>
        <v>1.2150000000000001</v>
      </c>
      <c r="EF37" s="14">
        <f>SUM(CO$5:CO37)</f>
        <v>1.2150000000000001</v>
      </c>
      <c r="EG37" s="14">
        <f>SUM(CP$5:CP37)</f>
        <v>1.2150000000000001</v>
      </c>
      <c r="EH37" s="14">
        <f>SUM(CQ$5:CQ37)</f>
        <v>0.54</v>
      </c>
      <c r="EI37" s="14">
        <f>SUM(CR$5:CR37)</f>
        <v>0.54</v>
      </c>
      <c r="EJ37" s="14">
        <f>SUM(CS$5:CS37)</f>
        <v>0.54</v>
      </c>
      <c r="EK37" s="14">
        <f>SUM(CT$5:CT37)</f>
        <v>0.22499999999999998</v>
      </c>
      <c r="EL37" s="14">
        <f>SUM(CU$5:CU37)</f>
        <v>0.22499999999999998</v>
      </c>
      <c r="EO37" s="101">
        <f t="shared" si="11"/>
        <v>20</v>
      </c>
      <c r="EP37" s="101">
        <f t="shared" si="12"/>
        <v>20</v>
      </c>
      <c r="EQ37" s="101">
        <f t="shared" si="13"/>
        <v>17</v>
      </c>
      <c r="ER37" s="101">
        <f t="shared" si="14"/>
        <v>16</v>
      </c>
      <c r="ES37" s="101">
        <f t="shared" si="15"/>
        <v>16</v>
      </c>
      <c r="ET37" s="101">
        <f t="shared" si="16"/>
        <v>12</v>
      </c>
      <c r="EU37" s="101">
        <f t="shared" si="17"/>
        <v>12</v>
      </c>
      <c r="EV37" s="101">
        <f t="shared" si="18"/>
        <v>8</v>
      </c>
      <c r="EW37" s="101">
        <f t="shared" si="19"/>
        <v>16</v>
      </c>
      <c r="EX37" s="101">
        <f t="shared" si="20"/>
        <v>16</v>
      </c>
      <c r="EY37" s="101">
        <f t="shared" si="21"/>
        <v>11</v>
      </c>
      <c r="EZ37" s="101">
        <f t="shared" si="22"/>
        <v>11</v>
      </c>
      <c r="FA37" s="101">
        <f t="shared" si="23"/>
        <v>8</v>
      </c>
      <c r="FB37" s="101">
        <f t="shared" si="24"/>
        <v>5</v>
      </c>
      <c r="FC37" s="101">
        <f t="shared" si="25"/>
        <v>17</v>
      </c>
      <c r="FD37" s="101">
        <f t="shared" si="26"/>
        <v>17</v>
      </c>
      <c r="FE37" s="101">
        <f t="shared" si="27"/>
        <v>12</v>
      </c>
      <c r="FF37" s="101">
        <f t="shared" si="28"/>
        <v>12</v>
      </c>
      <c r="FG37" s="101">
        <f t="shared" si="29"/>
        <v>9</v>
      </c>
      <c r="FH37" s="101">
        <f t="shared" si="30"/>
        <v>6</v>
      </c>
      <c r="FI37" s="101">
        <f t="shared" si="31"/>
        <v>13</v>
      </c>
      <c r="FJ37" s="101">
        <f t="shared" si="32"/>
        <v>13</v>
      </c>
      <c r="FK37" s="101">
        <f t="shared" si="33"/>
        <v>9</v>
      </c>
      <c r="FL37" s="101">
        <f t="shared" si="34"/>
        <v>9</v>
      </c>
      <c r="FM37" s="101">
        <f t="shared" si="35"/>
        <v>6</v>
      </c>
      <c r="FN37" s="101">
        <f t="shared" si="36"/>
        <v>4</v>
      </c>
      <c r="FO37" s="101">
        <f t="shared" si="37"/>
        <v>4</v>
      </c>
      <c r="FP37" s="101">
        <f t="shared" si="38"/>
        <v>4</v>
      </c>
      <c r="FQ37" s="101">
        <f t="shared" si="39"/>
        <v>4</v>
      </c>
      <c r="FR37" s="101">
        <f t="shared" si="40"/>
        <v>3</v>
      </c>
      <c r="FS37" s="101">
        <f t="shared" si="41"/>
        <v>3</v>
      </c>
      <c r="FT37" s="101">
        <f t="shared" si="42"/>
        <v>3</v>
      </c>
      <c r="FU37" s="101">
        <f t="shared" si="43"/>
        <v>1</v>
      </c>
      <c r="FV37" s="101">
        <f t="shared" si="44"/>
        <v>1</v>
      </c>
      <c r="FW37" s="101">
        <f t="shared" si="45"/>
        <v>1</v>
      </c>
      <c r="FX37" s="101">
        <f t="shared" si="46"/>
        <v>1</v>
      </c>
      <c r="FY37" s="101">
        <f t="shared" si="47"/>
        <v>1</v>
      </c>
      <c r="FZ37" s="101">
        <f t="shared" si="48"/>
        <v>0</v>
      </c>
      <c r="GA37" s="101">
        <f t="shared" si="49"/>
        <v>0</v>
      </c>
      <c r="GB37" s="101">
        <f t="shared" si="50"/>
        <v>0</v>
      </c>
      <c r="GC37" s="101">
        <f t="shared" si="51"/>
        <v>0</v>
      </c>
      <c r="GD37" s="101">
        <f t="shared" si="52"/>
        <v>0</v>
      </c>
    </row>
    <row r="38" spans="11:186" ht="16.5" x14ac:dyDescent="0.2">
      <c r="K38" s="100">
        <v>34</v>
      </c>
      <c r="L38" s="100">
        <v>6</v>
      </c>
      <c r="M38" s="100">
        <v>8</v>
      </c>
      <c r="N38" s="100" t="str">
        <f t="shared" si="3"/>
        <v>神器6-8</v>
      </c>
      <c r="O38" s="100">
        <v>4</v>
      </c>
      <c r="P38" s="14">
        <f t="shared" si="4"/>
        <v>600</v>
      </c>
      <c r="Q38" s="102">
        <v>0.05</v>
      </c>
      <c r="R38" s="14">
        <v>1</v>
      </c>
      <c r="S38" s="14">
        <v>1</v>
      </c>
      <c r="T38" s="102">
        <v>0.05</v>
      </c>
      <c r="U38" s="14">
        <v>1</v>
      </c>
      <c r="V38" s="14">
        <v>2</v>
      </c>
      <c r="W38" s="102">
        <v>0.05</v>
      </c>
      <c r="X38" s="14">
        <v>1</v>
      </c>
      <c r="Y38" s="14">
        <v>3</v>
      </c>
      <c r="AO38" s="50">
        <v>4</v>
      </c>
      <c r="AP38" s="100">
        <v>12</v>
      </c>
      <c r="AQ38" s="100">
        <v>2</v>
      </c>
      <c r="AR38" s="50">
        <v>2</v>
      </c>
      <c r="AS38" s="100" t="s">
        <v>374</v>
      </c>
      <c r="AT38" s="21">
        <f t="shared" si="61"/>
        <v>4.8000000000000001E-2</v>
      </c>
      <c r="AU38" s="100">
        <f t="shared" si="5"/>
        <v>1</v>
      </c>
      <c r="AV38" s="100">
        <f t="shared" si="6"/>
        <v>3</v>
      </c>
      <c r="AW38" s="101">
        <f t="shared" si="7"/>
        <v>9.6000000000000002E-2</v>
      </c>
      <c r="AX38" s="100">
        <f t="shared" si="8"/>
        <v>5.76</v>
      </c>
      <c r="BA38" s="100">
        <v>34</v>
      </c>
      <c r="BB38" s="14">
        <f>INDEX(节奏总表!$BW$4:$BW$63,神器!BA38)</f>
        <v>126</v>
      </c>
      <c r="BC38" s="14">
        <f t="shared" si="9"/>
        <v>7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8.25</v>
      </c>
      <c r="CA38" s="14">
        <f t="shared" si="59"/>
        <v>8.25</v>
      </c>
      <c r="CB38" s="14">
        <f t="shared" si="59"/>
        <v>3.96</v>
      </c>
      <c r="CC38" s="14">
        <f t="shared" si="59"/>
        <v>3.96</v>
      </c>
      <c r="CD38" s="14">
        <f t="shared" si="59"/>
        <v>1.98</v>
      </c>
      <c r="CE38" s="14">
        <f t="shared" si="59"/>
        <v>0.99</v>
      </c>
      <c r="CF38" s="14">
        <f t="shared" si="59"/>
        <v>1.62</v>
      </c>
      <c r="CG38" s="14">
        <f t="shared" si="59"/>
        <v>1.62</v>
      </c>
      <c r="CH38" s="14">
        <f t="shared" si="59"/>
        <v>1.62</v>
      </c>
      <c r="CI38" s="14">
        <f t="shared" si="59"/>
        <v>0.80999999999999983</v>
      </c>
      <c r="CJ38" s="14">
        <f t="shared" si="59"/>
        <v>0.80999999999999983</v>
      </c>
      <c r="CK38" s="14">
        <f t="shared" si="59"/>
        <v>0.80999999999999983</v>
      </c>
      <c r="CL38" s="14">
        <f t="shared" si="59"/>
        <v>0.33749999999999997</v>
      </c>
      <c r="CM38" s="14">
        <f t="shared" si="59"/>
        <v>0.33749999999999997</v>
      </c>
      <c r="CN38" s="14">
        <f t="shared" si="59"/>
        <v>0.60750000000000004</v>
      </c>
      <c r="CO38" s="14">
        <f t="shared" si="59"/>
        <v>0.60750000000000004</v>
      </c>
      <c r="CP38" s="14">
        <f t="shared" si="59"/>
        <v>0.60750000000000004</v>
      </c>
      <c r="CQ38" s="14">
        <f t="shared" si="59"/>
        <v>0.27</v>
      </c>
      <c r="CR38" s="14">
        <f t="shared" si="59"/>
        <v>0.27</v>
      </c>
      <c r="CS38" s="14">
        <f t="shared" si="59"/>
        <v>0.27</v>
      </c>
      <c r="CT38" s="14">
        <f t="shared" si="59"/>
        <v>0.11249999999999999</v>
      </c>
      <c r="CU38" s="14">
        <f t="shared" si="59"/>
        <v>0.11249999999999999</v>
      </c>
      <c r="CW38" s="14">
        <f>SUM(BF$5:BF38)</f>
        <v>124.95</v>
      </c>
      <c r="CX38" s="14">
        <f>SUM(BG$5:BG38)</f>
        <v>124.95</v>
      </c>
      <c r="CY38" s="14">
        <f>SUM(BH$5:BH38)</f>
        <v>76.949999999999989</v>
      </c>
      <c r="CZ38" s="14">
        <f>SUM(BI$5:BI38)</f>
        <v>72.539999999999992</v>
      </c>
      <c r="DA38" s="14">
        <f>SUM(BJ$5:BJ38)</f>
        <v>72.539999999999992</v>
      </c>
      <c r="DB38" s="14">
        <f>SUM(BK$5:BK38)</f>
        <v>36.855000000000004</v>
      </c>
      <c r="DC38" s="14">
        <f>SUM(BL$5:BL38)</f>
        <v>36.855000000000004</v>
      </c>
      <c r="DD38" s="14">
        <f>SUM(BM$5:BM38)</f>
        <v>16.739999999999998</v>
      </c>
      <c r="DE38" s="14">
        <f>SUM(BN$5:BN38)</f>
        <v>70.875</v>
      </c>
      <c r="DF38" s="14">
        <f>SUM(BO$5:BO38)</f>
        <v>70.875</v>
      </c>
      <c r="DG38" s="14">
        <f>SUM(BP$5:BP38)</f>
        <v>33.120000000000005</v>
      </c>
      <c r="DH38" s="14">
        <f>SUM(BQ$5:BQ38)</f>
        <v>33.120000000000005</v>
      </c>
      <c r="DI38" s="14">
        <f>SUM(BR$5:BR38)</f>
        <v>17.010000000000002</v>
      </c>
      <c r="DJ38" s="14">
        <f>SUM(BS$5:BS38)</f>
        <v>8.5050000000000008</v>
      </c>
      <c r="DK38" s="14">
        <f>SUM(BT$5:BT38)</f>
        <v>75.375</v>
      </c>
      <c r="DL38" s="14">
        <f>SUM(BU$5:BU38)</f>
        <v>75.375</v>
      </c>
      <c r="DM38" s="14">
        <f>SUM(BV$5:BV38)</f>
        <v>35.1</v>
      </c>
      <c r="DN38" s="14">
        <f>SUM(BW$5:BW38)</f>
        <v>35.1</v>
      </c>
      <c r="DO38" s="14">
        <f>SUM(BX$5:BX38)</f>
        <v>18.09</v>
      </c>
      <c r="DP38" s="14">
        <f>SUM(BY$5:BY38)</f>
        <v>9.0449999999999999</v>
      </c>
      <c r="DQ38" s="14">
        <f>SUM(BZ$5:BZ38)</f>
        <v>51.75</v>
      </c>
      <c r="DR38" s="14">
        <f>SUM(CA$5:CA38)</f>
        <v>51.75</v>
      </c>
      <c r="DS38" s="14">
        <f>SUM(CB$5:CB38)</f>
        <v>23.759999999999998</v>
      </c>
      <c r="DT38" s="14">
        <f>SUM(CC$5:CC38)</f>
        <v>23.759999999999998</v>
      </c>
      <c r="DU38" s="14">
        <f>SUM(CD$5:CD38)</f>
        <v>12.419999999999998</v>
      </c>
      <c r="DV38" s="14">
        <f>SUM(CE$5:CE38)</f>
        <v>6.2099999999999991</v>
      </c>
      <c r="DW38" s="14">
        <f>SUM(CF$5:CF38)</f>
        <v>8.5050000000000008</v>
      </c>
      <c r="DX38" s="14">
        <f>SUM(CG$5:CG38)</f>
        <v>8.5050000000000008</v>
      </c>
      <c r="DY38" s="14">
        <f>SUM(CH$5:CH38)</f>
        <v>8.5050000000000008</v>
      </c>
      <c r="DZ38" s="14">
        <f>SUM(CI$5:CI38)</f>
        <v>4.0499999999999989</v>
      </c>
      <c r="EA38" s="14">
        <f>SUM(CJ$5:CJ38)</f>
        <v>4.0499999999999989</v>
      </c>
      <c r="EB38" s="14">
        <f>SUM(CK$5:CK38)</f>
        <v>4.0499999999999989</v>
      </c>
      <c r="EC38" s="14">
        <f>SUM(CL$5:CL38)</f>
        <v>1.6874999999999998</v>
      </c>
      <c r="ED38" s="14">
        <f>SUM(CM$5:CM38)</f>
        <v>1.6874999999999998</v>
      </c>
      <c r="EE38" s="14">
        <f>SUM(CN$5:CN38)</f>
        <v>1.8225000000000002</v>
      </c>
      <c r="EF38" s="14">
        <f>SUM(CO$5:CO38)</f>
        <v>1.8225000000000002</v>
      </c>
      <c r="EG38" s="14">
        <f>SUM(CP$5:CP38)</f>
        <v>1.8225000000000002</v>
      </c>
      <c r="EH38" s="14">
        <f>SUM(CQ$5:CQ38)</f>
        <v>0.81</v>
      </c>
      <c r="EI38" s="14">
        <f>SUM(CR$5:CR38)</f>
        <v>0.81</v>
      </c>
      <c r="EJ38" s="14">
        <f>SUM(CS$5:CS38)</f>
        <v>0.81</v>
      </c>
      <c r="EK38" s="14">
        <f>SUM(CT$5:CT38)</f>
        <v>0.33749999999999997</v>
      </c>
      <c r="EL38" s="14">
        <f>SUM(CU$5:CU38)</f>
        <v>0.33749999999999997</v>
      </c>
      <c r="EO38" s="101">
        <f t="shared" si="11"/>
        <v>20</v>
      </c>
      <c r="EP38" s="101">
        <f t="shared" si="12"/>
        <v>20</v>
      </c>
      <c r="EQ38" s="101">
        <f t="shared" si="13"/>
        <v>17</v>
      </c>
      <c r="ER38" s="101">
        <f t="shared" si="14"/>
        <v>16</v>
      </c>
      <c r="ES38" s="101">
        <f t="shared" si="15"/>
        <v>16</v>
      </c>
      <c r="ET38" s="101">
        <f t="shared" si="16"/>
        <v>12</v>
      </c>
      <c r="EU38" s="101">
        <f t="shared" si="17"/>
        <v>12</v>
      </c>
      <c r="EV38" s="101">
        <f t="shared" si="18"/>
        <v>8</v>
      </c>
      <c r="EW38" s="101">
        <f t="shared" si="19"/>
        <v>16</v>
      </c>
      <c r="EX38" s="101">
        <f t="shared" si="20"/>
        <v>16</v>
      </c>
      <c r="EY38" s="101">
        <f t="shared" si="21"/>
        <v>11</v>
      </c>
      <c r="EZ38" s="101">
        <f t="shared" si="22"/>
        <v>11</v>
      </c>
      <c r="FA38" s="101">
        <f t="shared" si="23"/>
        <v>8</v>
      </c>
      <c r="FB38" s="101">
        <f t="shared" si="24"/>
        <v>5</v>
      </c>
      <c r="FC38" s="101">
        <f t="shared" si="25"/>
        <v>17</v>
      </c>
      <c r="FD38" s="101">
        <f t="shared" si="26"/>
        <v>17</v>
      </c>
      <c r="FE38" s="101">
        <f t="shared" si="27"/>
        <v>12</v>
      </c>
      <c r="FF38" s="101">
        <f t="shared" si="28"/>
        <v>12</v>
      </c>
      <c r="FG38" s="101">
        <f t="shared" si="29"/>
        <v>9</v>
      </c>
      <c r="FH38" s="101">
        <f t="shared" si="30"/>
        <v>6</v>
      </c>
      <c r="FI38" s="101">
        <f t="shared" si="31"/>
        <v>14</v>
      </c>
      <c r="FJ38" s="101">
        <f t="shared" si="32"/>
        <v>14</v>
      </c>
      <c r="FK38" s="101">
        <f t="shared" si="33"/>
        <v>10</v>
      </c>
      <c r="FL38" s="101">
        <f t="shared" si="34"/>
        <v>10</v>
      </c>
      <c r="FM38" s="101">
        <f t="shared" si="35"/>
        <v>7</v>
      </c>
      <c r="FN38" s="101">
        <f t="shared" si="36"/>
        <v>4</v>
      </c>
      <c r="FO38" s="101">
        <f t="shared" si="37"/>
        <v>5</v>
      </c>
      <c r="FP38" s="101">
        <f t="shared" si="38"/>
        <v>5</v>
      </c>
      <c r="FQ38" s="101">
        <f t="shared" si="39"/>
        <v>5</v>
      </c>
      <c r="FR38" s="101">
        <f t="shared" si="40"/>
        <v>3</v>
      </c>
      <c r="FS38" s="101">
        <f t="shared" si="41"/>
        <v>3</v>
      </c>
      <c r="FT38" s="101">
        <f t="shared" si="42"/>
        <v>3</v>
      </c>
      <c r="FU38" s="101">
        <f t="shared" si="43"/>
        <v>1</v>
      </c>
      <c r="FV38" s="101">
        <f t="shared" si="44"/>
        <v>1</v>
      </c>
      <c r="FW38" s="101">
        <f t="shared" si="45"/>
        <v>1</v>
      </c>
      <c r="FX38" s="101">
        <f t="shared" si="46"/>
        <v>1</v>
      </c>
      <c r="FY38" s="101">
        <f t="shared" si="47"/>
        <v>1</v>
      </c>
      <c r="FZ38" s="101">
        <f t="shared" si="48"/>
        <v>0</v>
      </c>
      <c r="GA38" s="101">
        <f t="shared" si="49"/>
        <v>0</v>
      </c>
      <c r="GB38" s="101">
        <f t="shared" si="50"/>
        <v>0</v>
      </c>
      <c r="GC38" s="101">
        <f t="shared" si="51"/>
        <v>0</v>
      </c>
      <c r="GD38" s="101">
        <f t="shared" si="52"/>
        <v>0</v>
      </c>
    </row>
    <row r="39" spans="11:186" ht="16.5" x14ac:dyDescent="0.2">
      <c r="K39" s="100">
        <v>35</v>
      </c>
      <c r="L39" s="100">
        <v>7</v>
      </c>
      <c r="M39" s="100">
        <v>1</v>
      </c>
      <c r="N39" s="100" t="str">
        <f t="shared" si="3"/>
        <v>神器7-1</v>
      </c>
      <c r="O39" s="100">
        <v>2</v>
      </c>
      <c r="P39" s="14">
        <f t="shared" si="4"/>
        <v>150</v>
      </c>
      <c r="Q39" s="102">
        <v>0.18</v>
      </c>
      <c r="R39" s="14">
        <v>1</v>
      </c>
      <c r="S39" s="14">
        <v>2</v>
      </c>
      <c r="T39" s="102">
        <v>0.18</v>
      </c>
      <c r="U39" s="14">
        <v>1</v>
      </c>
      <c r="V39" s="14">
        <v>3</v>
      </c>
      <c r="W39" s="102">
        <v>0.18</v>
      </c>
      <c r="X39" s="14">
        <v>2</v>
      </c>
      <c r="Y39" s="14">
        <v>4</v>
      </c>
      <c r="AO39" s="50">
        <v>4</v>
      </c>
      <c r="AP39" s="100">
        <v>13</v>
      </c>
      <c r="AQ39" s="100">
        <v>2</v>
      </c>
      <c r="AR39" s="50">
        <v>2</v>
      </c>
      <c r="AS39" s="100" t="s">
        <v>375</v>
      </c>
      <c r="AT39" s="21">
        <f t="shared" si="61"/>
        <v>3.5999999999999997E-2</v>
      </c>
      <c r="AU39" s="100">
        <f t="shared" si="5"/>
        <v>1</v>
      </c>
      <c r="AV39" s="100">
        <f t="shared" si="6"/>
        <v>2</v>
      </c>
      <c r="AW39" s="101">
        <f t="shared" si="7"/>
        <v>5.3999999999999992E-2</v>
      </c>
      <c r="AX39" s="100">
        <f t="shared" si="8"/>
        <v>7.5600000000000005</v>
      </c>
      <c r="BA39" s="100">
        <v>35</v>
      </c>
      <c r="BB39" s="14">
        <f>INDEX(节奏总表!$BW$4:$BW$63,神器!BA39)</f>
        <v>127</v>
      </c>
      <c r="BC39" s="14">
        <f t="shared" si="9"/>
        <v>7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8.25</v>
      </c>
      <c r="CA39" s="14">
        <f t="shared" si="59"/>
        <v>8.25</v>
      </c>
      <c r="CB39" s="14">
        <f t="shared" si="59"/>
        <v>3.96</v>
      </c>
      <c r="CC39" s="14">
        <f t="shared" si="59"/>
        <v>3.96</v>
      </c>
      <c r="CD39" s="14">
        <f t="shared" si="59"/>
        <v>1.98</v>
      </c>
      <c r="CE39" s="14">
        <f t="shared" si="59"/>
        <v>0.99</v>
      </c>
      <c r="CF39" s="14">
        <f t="shared" si="59"/>
        <v>1.62</v>
      </c>
      <c r="CG39" s="14">
        <f t="shared" si="59"/>
        <v>1.62</v>
      </c>
      <c r="CH39" s="14">
        <f t="shared" si="59"/>
        <v>1.62</v>
      </c>
      <c r="CI39" s="14">
        <f t="shared" si="59"/>
        <v>0.80999999999999983</v>
      </c>
      <c r="CJ39" s="14">
        <f t="shared" si="59"/>
        <v>0.80999999999999983</v>
      </c>
      <c r="CK39" s="14">
        <f t="shared" si="59"/>
        <v>0.80999999999999983</v>
      </c>
      <c r="CL39" s="14">
        <f t="shared" si="59"/>
        <v>0.33749999999999997</v>
      </c>
      <c r="CM39" s="14">
        <f t="shared" si="59"/>
        <v>0.33749999999999997</v>
      </c>
      <c r="CN39" s="14">
        <f t="shared" si="59"/>
        <v>0.60750000000000004</v>
      </c>
      <c r="CO39" s="14">
        <f t="shared" si="59"/>
        <v>0.60750000000000004</v>
      </c>
      <c r="CP39" s="14">
        <f t="shared" si="59"/>
        <v>0.60750000000000004</v>
      </c>
      <c r="CQ39" s="14">
        <f t="shared" si="59"/>
        <v>0.27</v>
      </c>
      <c r="CR39" s="14">
        <f t="shared" si="59"/>
        <v>0.27</v>
      </c>
      <c r="CS39" s="14">
        <f t="shared" si="59"/>
        <v>0.27</v>
      </c>
      <c r="CT39" s="14">
        <f t="shared" si="59"/>
        <v>0.11249999999999999</v>
      </c>
      <c r="CU39" s="14">
        <f t="shared" si="59"/>
        <v>0.11249999999999999</v>
      </c>
      <c r="CW39" s="14">
        <f>SUM(BF$5:BF39)</f>
        <v>124.95</v>
      </c>
      <c r="CX39" s="14">
        <f>SUM(BG$5:BG39)</f>
        <v>124.95</v>
      </c>
      <c r="CY39" s="14">
        <f>SUM(BH$5:BH39)</f>
        <v>76.949999999999989</v>
      </c>
      <c r="CZ39" s="14">
        <f>SUM(BI$5:BI39)</f>
        <v>72.539999999999992</v>
      </c>
      <c r="DA39" s="14">
        <f>SUM(BJ$5:BJ39)</f>
        <v>72.539999999999992</v>
      </c>
      <c r="DB39" s="14">
        <f>SUM(BK$5:BK39)</f>
        <v>36.855000000000004</v>
      </c>
      <c r="DC39" s="14">
        <f>SUM(BL$5:BL39)</f>
        <v>36.855000000000004</v>
      </c>
      <c r="DD39" s="14">
        <f>SUM(BM$5:BM39)</f>
        <v>16.739999999999998</v>
      </c>
      <c r="DE39" s="14">
        <f>SUM(BN$5:BN39)</f>
        <v>70.875</v>
      </c>
      <c r="DF39" s="14">
        <f>SUM(BO$5:BO39)</f>
        <v>70.875</v>
      </c>
      <c r="DG39" s="14">
        <f>SUM(BP$5:BP39)</f>
        <v>33.120000000000005</v>
      </c>
      <c r="DH39" s="14">
        <f>SUM(BQ$5:BQ39)</f>
        <v>33.120000000000005</v>
      </c>
      <c r="DI39" s="14">
        <f>SUM(BR$5:BR39)</f>
        <v>17.010000000000002</v>
      </c>
      <c r="DJ39" s="14">
        <f>SUM(BS$5:BS39)</f>
        <v>8.5050000000000008</v>
      </c>
      <c r="DK39" s="14">
        <f>SUM(BT$5:BT39)</f>
        <v>75.375</v>
      </c>
      <c r="DL39" s="14">
        <f>SUM(BU$5:BU39)</f>
        <v>75.375</v>
      </c>
      <c r="DM39" s="14">
        <f>SUM(BV$5:BV39)</f>
        <v>35.1</v>
      </c>
      <c r="DN39" s="14">
        <f>SUM(BW$5:BW39)</f>
        <v>35.1</v>
      </c>
      <c r="DO39" s="14">
        <f>SUM(BX$5:BX39)</f>
        <v>18.09</v>
      </c>
      <c r="DP39" s="14">
        <f>SUM(BY$5:BY39)</f>
        <v>9.0449999999999999</v>
      </c>
      <c r="DQ39" s="14">
        <f>SUM(BZ$5:BZ39)</f>
        <v>60</v>
      </c>
      <c r="DR39" s="14">
        <f>SUM(CA$5:CA39)</f>
        <v>60</v>
      </c>
      <c r="DS39" s="14">
        <f>SUM(CB$5:CB39)</f>
        <v>27.72</v>
      </c>
      <c r="DT39" s="14">
        <f>SUM(CC$5:CC39)</f>
        <v>27.72</v>
      </c>
      <c r="DU39" s="14">
        <f>SUM(CD$5:CD39)</f>
        <v>14.399999999999999</v>
      </c>
      <c r="DV39" s="14">
        <f>SUM(CE$5:CE39)</f>
        <v>7.1999999999999993</v>
      </c>
      <c r="DW39" s="14">
        <f>SUM(CF$5:CF39)</f>
        <v>10.125</v>
      </c>
      <c r="DX39" s="14">
        <f>SUM(CG$5:CG39)</f>
        <v>10.125</v>
      </c>
      <c r="DY39" s="14">
        <f>SUM(CH$5:CH39)</f>
        <v>10.125</v>
      </c>
      <c r="DZ39" s="14">
        <f>SUM(CI$5:CI39)</f>
        <v>4.8599999999999985</v>
      </c>
      <c r="EA39" s="14">
        <f>SUM(CJ$5:CJ39)</f>
        <v>4.8599999999999985</v>
      </c>
      <c r="EB39" s="14">
        <f>SUM(CK$5:CK39)</f>
        <v>4.8599999999999985</v>
      </c>
      <c r="EC39" s="14">
        <f>SUM(CL$5:CL39)</f>
        <v>2.0249999999999999</v>
      </c>
      <c r="ED39" s="14">
        <f>SUM(CM$5:CM39)</f>
        <v>2.0249999999999999</v>
      </c>
      <c r="EE39" s="14">
        <f>SUM(CN$5:CN39)</f>
        <v>2.4300000000000002</v>
      </c>
      <c r="EF39" s="14">
        <f>SUM(CO$5:CO39)</f>
        <v>2.4300000000000002</v>
      </c>
      <c r="EG39" s="14">
        <f>SUM(CP$5:CP39)</f>
        <v>2.4300000000000002</v>
      </c>
      <c r="EH39" s="14">
        <f>SUM(CQ$5:CQ39)</f>
        <v>1.08</v>
      </c>
      <c r="EI39" s="14">
        <f>SUM(CR$5:CR39)</f>
        <v>1.08</v>
      </c>
      <c r="EJ39" s="14">
        <f>SUM(CS$5:CS39)</f>
        <v>1.08</v>
      </c>
      <c r="EK39" s="14">
        <f>SUM(CT$5:CT39)</f>
        <v>0.44999999999999996</v>
      </c>
      <c r="EL39" s="14">
        <f>SUM(CU$5:CU39)</f>
        <v>0.44999999999999996</v>
      </c>
      <c r="EO39" s="101">
        <f t="shared" si="11"/>
        <v>20</v>
      </c>
      <c r="EP39" s="101">
        <f t="shared" si="12"/>
        <v>20</v>
      </c>
      <c r="EQ39" s="101">
        <f t="shared" si="13"/>
        <v>17</v>
      </c>
      <c r="ER39" s="101">
        <f t="shared" si="14"/>
        <v>16</v>
      </c>
      <c r="ES39" s="101">
        <f t="shared" si="15"/>
        <v>16</v>
      </c>
      <c r="ET39" s="101">
        <f t="shared" si="16"/>
        <v>12</v>
      </c>
      <c r="EU39" s="101">
        <f t="shared" si="17"/>
        <v>12</v>
      </c>
      <c r="EV39" s="101">
        <f t="shared" si="18"/>
        <v>8</v>
      </c>
      <c r="EW39" s="101">
        <f t="shared" si="19"/>
        <v>16</v>
      </c>
      <c r="EX39" s="101">
        <f t="shared" si="20"/>
        <v>16</v>
      </c>
      <c r="EY39" s="101">
        <f t="shared" si="21"/>
        <v>11</v>
      </c>
      <c r="EZ39" s="101">
        <f t="shared" si="22"/>
        <v>11</v>
      </c>
      <c r="FA39" s="101">
        <f t="shared" si="23"/>
        <v>8</v>
      </c>
      <c r="FB39" s="101">
        <f t="shared" si="24"/>
        <v>5</v>
      </c>
      <c r="FC39" s="101">
        <f t="shared" si="25"/>
        <v>17</v>
      </c>
      <c r="FD39" s="101">
        <f t="shared" si="26"/>
        <v>17</v>
      </c>
      <c r="FE39" s="101">
        <f t="shared" si="27"/>
        <v>12</v>
      </c>
      <c r="FF39" s="101">
        <f t="shared" si="28"/>
        <v>12</v>
      </c>
      <c r="FG39" s="101">
        <f t="shared" si="29"/>
        <v>9</v>
      </c>
      <c r="FH39" s="101">
        <f t="shared" si="30"/>
        <v>6</v>
      </c>
      <c r="FI39" s="101">
        <f t="shared" si="31"/>
        <v>15</v>
      </c>
      <c r="FJ39" s="101">
        <f t="shared" si="32"/>
        <v>15</v>
      </c>
      <c r="FK39" s="101">
        <f t="shared" si="33"/>
        <v>10</v>
      </c>
      <c r="FL39" s="101">
        <f t="shared" si="34"/>
        <v>10</v>
      </c>
      <c r="FM39" s="101">
        <f t="shared" si="35"/>
        <v>7</v>
      </c>
      <c r="FN39" s="101">
        <f t="shared" si="36"/>
        <v>5</v>
      </c>
      <c r="FO39" s="101">
        <f t="shared" si="37"/>
        <v>6</v>
      </c>
      <c r="FP39" s="101">
        <f t="shared" si="38"/>
        <v>6</v>
      </c>
      <c r="FQ39" s="101">
        <f t="shared" si="39"/>
        <v>6</v>
      </c>
      <c r="FR39" s="101">
        <f t="shared" si="40"/>
        <v>3</v>
      </c>
      <c r="FS39" s="101">
        <f t="shared" si="41"/>
        <v>3</v>
      </c>
      <c r="FT39" s="101">
        <f t="shared" si="42"/>
        <v>3</v>
      </c>
      <c r="FU39" s="101">
        <f t="shared" si="43"/>
        <v>2</v>
      </c>
      <c r="FV39" s="101">
        <f t="shared" si="44"/>
        <v>2</v>
      </c>
      <c r="FW39" s="101">
        <f t="shared" si="45"/>
        <v>2</v>
      </c>
      <c r="FX39" s="101">
        <f t="shared" si="46"/>
        <v>2</v>
      </c>
      <c r="FY39" s="101">
        <f t="shared" si="47"/>
        <v>2</v>
      </c>
      <c r="FZ39" s="101">
        <f t="shared" si="48"/>
        <v>1</v>
      </c>
      <c r="GA39" s="101">
        <f t="shared" si="49"/>
        <v>1</v>
      </c>
      <c r="GB39" s="101">
        <f t="shared" si="50"/>
        <v>1</v>
      </c>
      <c r="GC39" s="101">
        <f t="shared" si="51"/>
        <v>0</v>
      </c>
      <c r="GD39" s="101">
        <f t="shared" si="52"/>
        <v>0</v>
      </c>
    </row>
    <row r="40" spans="11:186" ht="16.5" x14ac:dyDescent="0.2">
      <c r="K40" s="100">
        <v>36</v>
      </c>
      <c r="L40" s="100">
        <v>7</v>
      </c>
      <c r="M40" s="100">
        <v>2</v>
      </c>
      <c r="N40" s="100" t="str">
        <f t="shared" si="3"/>
        <v>神器7-2</v>
      </c>
      <c r="O40" s="100">
        <v>2</v>
      </c>
      <c r="P40" s="14">
        <f t="shared" si="4"/>
        <v>150</v>
      </c>
      <c r="Q40" s="102">
        <v>0.18</v>
      </c>
      <c r="R40" s="14">
        <v>1</v>
      </c>
      <c r="S40" s="14">
        <v>2</v>
      </c>
      <c r="T40" s="102">
        <v>0.18</v>
      </c>
      <c r="U40" s="14">
        <v>1</v>
      </c>
      <c r="V40" s="14">
        <v>3</v>
      </c>
      <c r="W40" s="102">
        <v>0.18</v>
      </c>
      <c r="X40" s="14">
        <v>2</v>
      </c>
      <c r="Y40" s="14">
        <v>4</v>
      </c>
      <c r="AO40" s="50">
        <v>4</v>
      </c>
      <c r="AP40" s="100">
        <v>14</v>
      </c>
      <c r="AQ40" s="100">
        <v>2</v>
      </c>
      <c r="AR40" s="50">
        <v>2</v>
      </c>
      <c r="AS40" s="100" t="s">
        <v>376</v>
      </c>
      <c r="AT40" s="21">
        <f t="shared" si="61"/>
        <v>1.7999999999999999E-2</v>
      </c>
      <c r="AU40" s="100">
        <f t="shared" si="5"/>
        <v>1</v>
      </c>
      <c r="AV40" s="100">
        <f t="shared" si="6"/>
        <v>2</v>
      </c>
      <c r="AW40" s="101">
        <f t="shared" si="7"/>
        <v>2.6999999999999996E-2</v>
      </c>
      <c r="AX40" s="100">
        <f t="shared" si="8"/>
        <v>8.1</v>
      </c>
      <c r="BA40" s="100">
        <v>36</v>
      </c>
      <c r="BB40" s="14">
        <f>INDEX(节奏总表!$BW$4:$BW$63,神器!BA40)</f>
        <v>128</v>
      </c>
      <c r="BC40" s="14">
        <f t="shared" si="9"/>
        <v>7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8.25</v>
      </c>
      <c r="CA40" s="14">
        <f t="shared" si="62"/>
        <v>8.25</v>
      </c>
      <c r="CB40" s="14">
        <f t="shared" si="62"/>
        <v>3.96</v>
      </c>
      <c r="CC40" s="14">
        <f t="shared" si="62"/>
        <v>3.96</v>
      </c>
      <c r="CD40" s="14">
        <f t="shared" si="62"/>
        <v>1.98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0.99</v>
      </c>
      <c r="CF40" s="14">
        <f t="shared" si="63"/>
        <v>1.62</v>
      </c>
      <c r="CG40" s="14">
        <f t="shared" si="63"/>
        <v>1.62</v>
      </c>
      <c r="CH40" s="14">
        <f t="shared" si="63"/>
        <v>1.62</v>
      </c>
      <c r="CI40" s="14">
        <f t="shared" si="63"/>
        <v>0.80999999999999983</v>
      </c>
      <c r="CJ40" s="14">
        <f t="shared" si="63"/>
        <v>0.80999999999999983</v>
      </c>
      <c r="CK40" s="14">
        <f t="shared" si="63"/>
        <v>0.80999999999999983</v>
      </c>
      <c r="CL40" s="14">
        <f t="shared" si="63"/>
        <v>0.33749999999999997</v>
      </c>
      <c r="CM40" s="14">
        <f t="shared" si="63"/>
        <v>0.33749999999999997</v>
      </c>
      <c r="CN40" s="14">
        <f t="shared" si="63"/>
        <v>0.60750000000000004</v>
      </c>
      <c r="CO40" s="14">
        <f t="shared" si="63"/>
        <v>0.60750000000000004</v>
      </c>
      <c r="CP40" s="14">
        <f t="shared" si="63"/>
        <v>0.60750000000000004</v>
      </c>
      <c r="CQ40" s="14">
        <f t="shared" si="63"/>
        <v>0.27</v>
      </c>
      <c r="CR40" s="14">
        <f t="shared" si="63"/>
        <v>0.27</v>
      </c>
      <c r="CS40" s="14">
        <f t="shared" si="63"/>
        <v>0.27</v>
      </c>
      <c r="CT40" s="14">
        <f t="shared" si="63"/>
        <v>0.11249999999999999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0.11249999999999999</v>
      </c>
      <c r="CW40" s="14">
        <f>SUM(BF$5:BF40)</f>
        <v>124.95</v>
      </c>
      <c r="CX40" s="14">
        <f>SUM(BG$5:BG40)</f>
        <v>124.95</v>
      </c>
      <c r="CY40" s="14">
        <f>SUM(BH$5:BH40)</f>
        <v>76.949999999999989</v>
      </c>
      <c r="CZ40" s="14">
        <f>SUM(BI$5:BI40)</f>
        <v>72.539999999999992</v>
      </c>
      <c r="DA40" s="14">
        <f>SUM(BJ$5:BJ40)</f>
        <v>72.539999999999992</v>
      </c>
      <c r="DB40" s="14">
        <f>SUM(BK$5:BK40)</f>
        <v>36.855000000000004</v>
      </c>
      <c r="DC40" s="14">
        <f>SUM(BL$5:BL40)</f>
        <v>36.855000000000004</v>
      </c>
      <c r="DD40" s="14">
        <f>SUM(BM$5:BM40)</f>
        <v>16.739999999999998</v>
      </c>
      <c r="DE40" s="14">
        <f>SUM(BN$5:BN40)</f>
        <v>70.875</v>
      </c>
      <c r="DF40" s="14">
        <f>SUM(BO$5:BO40)</f>
        <v>70.875</v>
      </c>
      <c r="DG40" s="14">
        <f>SUM(BP$5:BP40)</f>
        <v>33.120000000000005</v>
      </c>
      <c r="DH40" s="14">
        <f>SUM(BQ$5:BQ40)</f>
        <v>33.120000000000005</v>
      </c>
      <c r="DI40" s="14">
        <f>SUM(BR$5:BR40)</f>
        <v>17.010000000000002</v>
      </c>
      <c r="DJ40" s="14">
        <f>SUM(BS$5:BS40)</f>
        <v>8.5050000000000008</v>
      </c>
      <c r="DK40" s="14">
        <f>SUM(BT$5:BT40)</f>
        <v>75.375</v>
      </c>
      <c r="DL40" s="14">
        <f>SUM(BU$5:BU40)</f>
        <v>75.375</v>
      </c>
      <c r="DM40" s="14">
        <f>SUM(BV$5:BV40)</f>
        <v>35.1</v>
      </c>
      <c r="DN40" s="14">
        <f>SUM(BW$5:BW40)</f>
        <v>35.1</v>
      </c>
      <c r="DO40" s="14">
        <f>SUM(BX$5:BX40)</f>
        <v>18.09</v>
      </c>
      <c r="DP40" s="14">
        <f>SUM(BY$5:BY40)</f>
        <v>9.0449999999999999</v>
      </c>
      <c r="DQ40" s="14">
        <f>SUM(BZ$5:BZ40)</f>
        <v>68.25</v>
      </c>
      <c r="DR40" s="14">
        <f>SUM(CA$5:CA40)</f>
        <v>68.25</v>
      </c>
      <c r="DS40" s="14">
        <f>SUM(CB$5:CB40)</f>
        <v>31.68</v>
      </c>
      <c r="DT40" s="14">
        <f>SUM(CC$5:CC40)</f>
        <v>31.68</v>
      </c>
      <c r="DU40" s="14">
        <f>SUM(CD$5:CD40)</f>
        <v>16.38</v>
      </c>
      <c r="DV40" s="14">
        <f>SUM(CE$5:CE40)</f>
        <v>8.19</v>
      </c>
      <c r="DW40" s="14">
        <f>SUM(CF$5:CF40)</f>
        <v>11.745000000000001</v>
      </c>
      <c r="DX40" s="14">
        <f>SUM(CG$5:CG40)</f>
        <v>11.745000000000001</v>
      </c>
      <c r="DY40" s="14">
        <f>SUM(CH$5:CH40)</f>
        <v>11.745000000000001</v>
      </c>
      <c r="DZ40" s="14">
        <f>SUM(CI$5:CI40)</f>
        <v>5.6699999999999982</v>
      </c>
      <c r="EA40" s="14">
        <f>SUM(CJ$5:CJ40)</f>
        <v>5.6699999999999982</v>
      </c>
      <c r="EB40" s="14">
        <f>SUM(CK$5:CK40)</f>
        <v>5.6699999999999982</v>
      </c>
      <c r="EC40" s="14">
        <f>SUM(CL$5:CL40)</f>
        <v>2.3624999999999998</v>
      </c>
      <c r="ED40" s="14">
        <f>SUM(CM$5:CM40)</f>
        <v>2.3624999999999998</v>
      </c>
      <c r="EE40" s="14">
        <f>SUM(CN$5:CN40)</f>
        <v>3.0375000000000001</v>
      </c>
      <c r="EF40" s="14">
        <f>SUM(CO$5:CO40)</f>
        <v>3.0375000000000001</v>
      </c>
      <c r="EG40" s="14">
        <f>SUM(CP$5:CP40)</f>
        <v>3.0375000000000001</v>
      </c>
      <c r="EH40" s="14">
        <f>SUM(CQ$5:CQ40)</f>
        <v>1.35</v>
      </c>
      <c r="EI40" s="14">
        <f>SUM(CR$5:CR40)</f>
        <v>1.35</v>
      </c>
      <c r="EJ40" s="14">
        <f>SUM(CS$5:CS40)</f>
        <v>1.35</v>
      </c>
      <c r="EK40" s="14">
        <f>SUM(CT$5:CT40)</f>
        <v>0.5625</v>
      </c>
      <c r="EL40" s="14">
        <f>SUM(CU$5:CU40)</f>
        <v>0.5625</v>
      </c>
      <c r="EO40" s="101">
        <f t="shared" si="11"/>
        <v>20</v>
      </c>
      <c r="EP40" s="101">
        <f t="shared" si="12"/>
        <v>20</v>
      </c>
      <c r="EQ40" s="101">
        <f t="shared" si="13"/>
        <v>17</v>
      </c>
      <c r="ER40" s="101">
        <f t="shared" si="14"/>
        <v>16</v>
      </c>
      <c r="ES40" s="101">
        <f t="shared" si="15"/>
        <v>16</v>
      </c>
      <c r="ET40" s="101">
        <f t="shared" si="16"/>
        <v>12</v>
      </c>
      <c r="EU40" s="101">
        <f t="shared" si="17"/>
        <v>12</v>
      </c>
      <c r="EV40" s="101">
        <f t="shared" si="18"/>
        <v>8</v>
      </c>
      <c r="EW40" s="101">
        <f t="shared" si="19"/>
        <v>16</v>
      </c>
      <c r="EX40" s="101">
        <f t="shared" si="20"/>
        <v>16</v>
      </c>
      <c r="EY40" s="101">
        <f t="shared" si="21"/>
        <v>11</v>
      </c>
      <c r="EZ40" s="101">
        <f t="shared" si="22"/>
        <v>11</v>
      </c>
      <c r="FA40" s="101">
        <f t="shared" si="23"/>
        <v>8</v>
      </c>
      <c r="FB40" s="101">
        <f t="shared" si="24"/>
        <v>5</v>
      </c>
      <c r="FC40" s="101">
        <f t="shared" si="25"/>
        <v>17</v>
      </c>
      <c r="FD40" s="101">
        <f t="shared" si="26"/>
        <v>17</v>
      </c>
      <c r="FE40" s="101">
        <f t="shared" si="27"/>
        <v>12</v>
      </c>
      <c r="FF40" s="101">
        <f t="shared" si="28"/>
        <v>12</v>
      </c>
      <c r="FG40" s="101">
        <f t="shared" si="29"/>
        <v>9</v>
      </c>
      <c r="FH40" s="101">
        <f t="shared" si="30"/>
        <v>6</v>
      </c>
      <c r="FI40" s="101">
        <f t="shared" si="31"/>
        <v>16</v>
      </c>
      <c r="FJ40" s="101">
        <f t="shared" si="32"/>
        <v>16</v>
      </c>
      <c r="FK40" s="101">
        <f t="shared" si="33"/>
        <v>11</v>
      </c>
      <c r="FL40" s="101">
        <f t="shared" si="34"/>
        <v>11</v>
      </c>
      <c r="FM40" s="101">
        <f t="shared" si="35"/>
        <v>8</v>
      </c>
      <c r="FN40" s="101">
        <f t="shared" si="36"/>
        <v>5</v>
      </c>
      <c r="FO40" s="101">
        <f t="shared" si="37"/>
        <v>6</v>
      </c>
      <c r="FP40" s="101">
        <f t="shared" si="38"/>
        <v>6</v>
      </c>
      <c r="FQ40" s="101">
        <f t="shared" si="39"/>
        <v>6</v>
      </c>
      <c r="FR40" s="101">
        <f t="shared" si="40"/>
        <v>4</v>
      </c>
      <c r="FS40" s="101">
        <f t="shared" si="41"/>
        <v>4</v>
      </c>
      <c r="FT40" s="101">
        <f t="shared" si="42"/>
        <v>4</v>
      </c>
      <c r="FU40" s="101">
        <f t="shared" si="43"/>
        <v>2</v>
      </c>
      <c r="FV40" s="101">
        <f t="shared" si="44"/>
        <v>2</v>
      </c>
      <c r="FW40" s="101">
        <f t="shared" si="45"/>
        <v>3</v>
      </c>
      <c r="FX40" s="101">
        <f t="shared" si="46"/>
        <v>3</v>
      </c>
      <c r="FY40" s="101">
        <f t="shared" si="47"/>
        <v>3</v>
      </c>
      <c r="FZ40" s="101">
        <f t="shared" si="48"/>
        <v>1</v>
      </c>
      <c r="GA40" s="101">
        <f t="shared" si="49"/>
        <v>1</v>
      </c>
      <c r="GB40" s="101">
        <f t="shared" si="50"/>
        <v>1</v>
      </c>
      <c r="GC40" s="101">
        <f t="shared" si="51"/>
        <v>0</v>
      </c>
      <c r="GD40" s="101">
        <f t="shared" si="52"/>
        <v>0</v>
      </c>
    </row>
    <row r="41" spans="11:186" ht="16.5" x14ac:dyDescent="0.2">
      <c r="K41" s="100">
        <v>37</v>
      </c>
      <c r="L41" s="100">
        <v>7</v>
      </c>
      <c r="M41" s="100">
        <v>3</v>
      </c>
      <c r="N41" s="100" t="str">
        <f t="shared" si="3"/>
        <v>神器7-3</v>
      </c>
      <c r="O41" s="100">
        <v>2</v>
      </c>
      <c r="P41" s="14">
        <f t="shared" si="4"/>
        <v>150</v>
      </c>
      <c r="Q41" s="102">
        <v>0.18</v>
      </c>
      <c r="R41" s="14">
        <v>1</v>
      </c>
      <c r="S41" s="14">
        <v>2</v>
      </c>
      <c r="T41" s="102">
        <v>0.18</v>
      </c>
      <c r="U41" s="14">
        <v>1</v>
      </c>
      <c r="V41" s="14">
        <v>3</v>
      </c>
      <c r="W41" s="102">
        <v>0.18</v>
      </c>
      <c r="X41" s="14">
        <v>2</v>
      </c>
      <c r="Y41" s="14">
        <v>4</v>
      </c>
      <c r="AO41" s="50">
        <v>4</v>
      </c>
      <c r="AP41" s="100">
        <v>15</v>
      </c>
      <c r="AQ41" s="100">
        <v>3</v>
      </c>
      <c r="AR41" s="50">
        <v>1</v>
      </c>
      <c r="AS41" s="100" t="s">
        <v>377</v>
      </c>
      <c r="AT41" s="21">
        <f t="shared" si="61"/>
        <v>3.7499999999999999E-2</v>
      </c>
      <c r="AU41" s="100">
        <f t="shared" si="5"/>
        <v>1</v>
      </c>
      <c r="AV41" s="100">
        <f t="shared" si="6"/>
        <v>3</v>
      </c>
      <c r="AW41" s="101">
        <f t="shared" si="7"/>
        <v>7.4999999999999997E-2</v>
      </c>
      <c r="AX41" s="100">
        <f t="shared" si="8"/>
        <v>1.875</v>
      </c>
      <c r="BA41" s="100">
        <v>37</v>
      </c>
      <c r="BB41" s="14">
        <f>INDEX(节奏总表!$BW$4:$BW$63,神器!BA41)</f>
        <v>129</v>
      </c>
      <c r="BC41" s="14">
        <f t="shared" si="9"/>
        <v>7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8.25</v>
      </c>
      <c r="CA41" s="14">
        <f t="shared" si="64"/>
        <v>8.25</v>
      </c>
      <c r="CB41" s="14">
        <f t="shared" si="64"/>
        <v>3.96</v>
      </c>
      <c r="CC41" s="14">
        <f t="shared" si="64"/>
        <v>3.96</v>
      </c>
      <c r="CD41" s="14">
        <f t="shared" si="64"/>
        <v>1.98</v>
      </c>
      <c r="CE41" s="14">
        <f t="shared" si="64"/>
        <v>0.99</v>
      </c>
      <c r="CF41" s="14">
        <f t="shared" si="64"/>
        <v>1.62</v>
      </c>
      <c r="CG41" s="14">
        <f t="shared" si="64"/>
        <v>1.62</v>
      </c>
      <c r="CH41" s="14">
        <f t="shared" si="64"/>
        <v>1.62</v>
      </c>
      <c r="CI41" s="14">
        <f t="shared" si="64"/>
        <v>0.80999999999999983</v>
      </c>
      <c r="CJ41" s="14">
        <f t="shared" si="64"/>
        <v>0.80999999999999983</v>
      </c>
      <c r="CK41" s="14">
        <f t="shared" si="64"/>
        <v>0.80999999999999983</v>
      </c>
      <c r="CL41" s="14">
        <f t="shared" si="64"/>
        <v>0.33749999999999997</v>
      </c>
      <c r="CM41" s="14">
        <f t="shared" si="64"/>
        <v>0.33749999999999997</v>
      </c>
      <c r="CN41" s="14">
        <f t="shared" si="64"/>
        <v>0.60750000000000004</v>
      </c>
      <c r="CO41" s="14">
        <f t="shared" si="64"/>
        <v>0.60750000000000004</v>
      </c>
      <c r="CP41" s="14">
        <f t="shared" si="64"/>
        <v>0.60750000000000004</v>
      </c>
      <c r="CQ41" s="14">
        <f t="shared" si="64"/>
        <v>0.27</v>
      </c>
      <c r="CR41" s="14">
        <f t="shared" si="64"/>
        <v>0.27</v>
      </c>
      <c r="CS41" s="14">
        <f t="shared" si="64"/>
        <v>0.27</v>
      </c>
      <c r="CT41" s="14">
        <f t="shared" si="64"/>
        <v>0.11249999999999999</v>
      </c>
      <c r="CU41" s="14">
        <f t="shared" si="64"/>
        <v>0.11249999999999999</v>
      </c>
      <c r="CW41" s="14">
        <f>SUM(BF$5:BF41)</f>
        <v>124.95</v>
      </c>
      <c r="CX41" s="14">
        <f>SUM(BG$5:BG41)</f>
        <v>124.95</v>
      </c>
      <c r="CY41" s="14">
        <f>SUM(BH$5:BH41)</f>
        <v>76.949999999999989</v>
      </c>
      <c r="CZ41" s="14">
        <f>SUM(BI$5:BI41)</f>
        <v>72.539999999999992</v>
      </c>
      <c r="DA41" s="14">
        <f>SUM(BJ$5:BJ41)</f>
        <v>72.539999999999992</v>
      </c>
      <c r="DB41" s="14">
        <f>SUM(BK$5:BK41)</f>
        <v>36.855000000000004</v>
      </c>
      <c r="DC41" s="14">
        <f>SUM(BL$5:BL41)</f>
        <v>36.855000000000004</v>
      </c>
      <c r="DD41" s="14">
        <f>SUM(BM$5:BM41)</f>
        <v>16.739999999999998</v>
      </c>
      <c r="DE41" s="14">
        <f>SUM(BN$5:BN41)</f>
        <v>70.875</v>
      </c>
      <c r="DF41" s="14">
        <f>SUM(BO$5:BO41)</f>
        <v>70.875</v>
      </c>
      <c r="DG41" s="14">
        <f>SUM(BP$5:BP41)</f>
        <v>33.120000000000005</v>
      </c>
      <c r="DH41" s="14">
        <f>SUM(BQ$5:BQ41)</f>
        <v>33.120000000000005</v>
      </c>
      <c r="DI41" s="14">
        <f>SUM(BR$5:BR41)</f>
        <v>17.010000000000002</v>
      </c>
      <c r="DJ41" s="14">
        <f>SUM(BS$5:BS41)</f>
        <v>8.5050000000000008</v>
      </c>
      <c r="DK41" s="14">
        <f>SUM(BT$5:BT41)</f>
        <v>75.375</v>
      </c>
      <c r="DL41" s="14">
        <f>SUM(BU$5:BU41)</f>
        <v>75.375</v>
      </c>
      <c r="DM41" s="14">
        <f>SUM(BV$5:BV41)</f>
        <v>35.1</v>
      </c>
      <c r="DN41" s="14">
        <f>SUM(BW$5:BW41)</f>
        <v>35.1</v>
      </c>
      <c r="DO41" s="14">
        <f>SUM(BX$5:BX41)</f>
        <v>18.09</v>
      </c>
      <c r="DP41" s="14">
        <f>SUM(BY$5:BY41)</f>
        <v>9.0449999999999999</v>
      </c>
      <c r="DQ41" s="14">
        <f>SUM(BZ$5:BZ41)</f>
        <v>76.5</v>
      </c>
      <c r="DR41" s="14">
        <f>SUM(CA$5:CA41)</f>
        <v>76.5</v>
      </c>
      <c r="DS41" s="14">
        <f>SUM(CB$5:CB41)</f>
        <v>35.64</v>
      </c>
      <c r="DT41" s="14">
        <f>SUM(CC$5:CC41)</f>
        <v>35.64</v>
      </c>
      <c r="DU41" s="14">
        <f>SUM(CD$5:CD41)</f>
        <v>18.36</v>
      </c>
      <c r="DV41" s="14">
        <f>SUM(CE$5:CE41)</f>
        <v>9.18</v>
      </c>
      <c r="DW41" s="14">
        <f>SUM(CF$5:CF41)</f>
        <v>13.365000000000002</v>
      </c>
      <c r="DX41" s="14">
        <f>SUM(CG$5:CG41)</f>
        <v>13.365000000000002</v>
      </c>
      <c r="DY41" s="14">
        <f>SUM(CH$5:CH41)</f>
        <v>13.365000000000002</v>
      </c>
      <c r="DZ41" s="14">
        <f>SUM(CI$5:CI41)</f>
        <v>6.4799999999999978</v>
      </c>
      <c r="EA41" s="14">
        <f>SUM(CJ$5:CJ41)</f>
        <v>6.4799999999999978</v>
      </c>
      <c r="EB41" s="14">
        <f>SUM(CK$5:CK41)</f>
        <v>6.4799999999999978</v>
      </c>
      <c r="EC41" s="14">
        <f>SUM(CL$5:CL41)</f>
        <v>2.6999999999999997</v>
      </c>
      <c r="ED41" s="14">
        <f>SUM(CM$5:CM41)</f>
        <v>2.6999999999999997</v>
      </c>
      <c r="EE41" s="14">
        <f>SUM(CN$5:CN41)</f>
        <v>3.645</v>
      </c>
      <c r="EF41" s="14">
        <f>SUM(CO$5:CO41)</f>
        <v>3.645</v>
      </c>
      <c r="EG41" s="14">
        <f>SUM(CP$5:CP41)</f>
        <v>3.645</v>
      </c>
      <c r="EH41" s="14">
        <f>SUM(CQ$5:CQ41)</f>
        <v>1.62</v>
      </c>
      <c r="EI41" s="14">
        <f>SUM(CR$5:CR41)</f>
        <v>1.62</v>
      </c>
      <c r="EJ41" s="14">
        <f>SUM(CS$5:CS41)</f>
        <v>1.62</v>
      </c>
      <c r="EK41" s="14">
        <f>SUM(CT$5:CT41)</f>
        <v>0.67500000000000004</v>
      </c>
      <c r="EL41" s="14">
        <f>SUM(CU$5:CU41)</f>
        <v>0.67500000000000004</v>
      </c>
      <c r="EO41" s="101">
        <f t="shared" si="11"/>
        <v>20</v>
      </c>
      <c r="EP41" s="101">
        <f t="shared" si="12"/>
        <v>20</v>
      </c>
      <c r="EQ41" s="101">
        <f t="shared" si="13"/>
        <v>17</v>
      </c>
      <c r="ER41" s="101">
        <f t="shared" si="14"/>
        <v>16</v>
      </c>
      <c r="ES41" s="101">
        <f t="shared" si="15"/>
        <v>16</v>
      </c>
      <c r="ET41" s="101">
        <f t="shared" si="16"/>
        <v>12</v>
      </c>
      <c r="EU41" s="101">
        <f t="shared" si="17"/>
        <v>12</v>
      </c>
      <c r="EV41" s="101">
        <f t="shared" si="18"/>
        <v>8</v>
      </c>
      <c r="EW41" s="101">
        <f t="shared" si="19"/>
        <v>16</v>
      </c>
      <c r="EX41" s="101">
        <f t="shared" si="20"/>
        <v>16</v>
      </c>
      <c r="EY41" s="101">
        <f t="shared" si="21"/>
        <v>11</v>
      </c>
      <c r="EZ41" s="101">
        <f t="shared" si="22"/>
        <v>11</v>
      </c>
      <c r="FA41" s="101">
        <f t="shared" si="23"/>
        <v>8</v>
      </c>
      <c r="FB41" s="101">
        <f t="shared" si="24"/>
        <v>5</v>
      </c>
      <c r="FC41" s="101">
        <f t="shared" si="25"/>
        <v>17</v>
      </c>
      <c r="FD41" s="101">
        <f t="shared" si="26"/>
        <v>17</v>
      </c>
      <c r="FE41" s="101">
        <f t="shared" si="27"/>
        <v>12</v>
      </c>
      <c r="FF41" s="101">
        <f t="shared" si="28"/>
        <v>12</v>
      </c>
      <c r="FG41" s="101">
        <f t="shared" si="29"/>
        <v>9</v>
      </c>
      <c r="FH41" s="101">
        <f t="shared" si="30"/>
        <v>6</v>
      </c>
      <c r="FI41" s="101">
        <f t="shared" si="31"/>
        <v>17</v>
      </c>
      <c r="FJ41" s="101">
        <f t="shared" si="32"/>
        <v>17</v>
      </c>
      <c r="FK41" s="101">
        <f t="shared" si="33"/>
        <v>12</v>
      </c>
      <c r="FL41" s="101">
        <f t="shared" si="34"/>
        <v>12</v>
      </c>
      <c r="FM41" s="101">
        <f t="shared" si="35"/>
        <v>9</v>
      </c>
      <c r="FN41" s="101">
        <f t="shared" si="36"/>
        <v>6</v>
      </c>
      <c r="FO41" s="101">
        <f t="shared" si="37"/>
        <v>7</v>
      </c>
      <c r="FP41" s="101">
        <f t="shared" si="38"/>
        <v>7</v>
      </c>
      <c r="FQ41" s="101">
        <f t="shared" si="39"/>
        <v>7</v>
      </c>
      <c r="FR41" s="101">
        <f t="shared" si="40"/>
        <v>4</v>
      </c>
      <c r="FS41" s="101">
        <f t="shared" si="41"/>
        <v>4</v>
      </c>
      <c r="FT41" s="101">
        <f t="shared" si="42"/>
        <v>4</v>
      </c>
      <c r="FU41" s="101">
        <f t="shared" si="43"/>
        <v>2</v>
      </c>
      <c r="FV41" s="101">
        <f t="shared" si="44"/>
        <v>2</v>
      </c>
      <c r="FW41" s="101">
        <f t="shared" si="45"/>
        <v>3</v>
      </c>
      <c r="FX41" s="101">
        <f t="shared" si="46"/>
        <v>3</v>
      </c>
      <c r="FY41" s="101">
        <f t="shared" si="47"/>
        <v>3</v>
      </c>
      <c r="FZ41" s="101">
        <f t="shared" si="48"/>
        <v>1</v>
      </c>
      <c r="GA41" s="101">
        <f t="shared" si="49"/>
        <v>1</v>
      </c>
      <c r="GB41" s="101">
        <f t="shared" si="50"/>
        <v>1</v>
      </c>
      <c r="GC41" s="101">
        <f t="shared" si="51"/>
        <v>0</v>
      </c>
      <c r="GD41" s="101">
        <f t="shared" si="52"/>
        <v>0</v>
      </c>
    </row>
    <row r="42" spans="11:186" ht="16.5" x14ac:dyDescent="0.2">
      <c r="K42" s="100">
        <v>38</v>
      </c>
      <c r="L42" s="100">
        <v>7</v>
      </c>
      <c r="M42" s="100">
        <v>4</v>
      </c>
      <c r="N42" s="100" t="str">
        <f t="shared" si="3"/>
        <v>神器7-4</v>
      </c>
      <c r="O42" s="100">
        <v>3</v>
      </c>
      <c r="P42" s="14">
        <f t="shared" si="4"/>
        <v>350</v>
      </c>
      <c r="Q42" s="102">
        <v>0.12</v>
      </c>
      <c r="R42" s="14">
        <v>1</v>
      </c>
      <c r="S42" s="14">
        <v>1</v>
      </c>
      <c r="T42" s="102">
        <v>0.12</v>
      </c>
      <c r="U42" s="14">
        <v>1</v>
      </c>
      <c r="V42" s="14">
        <v>2</v>
      </c>
      <c r="W42" s="102">
        <v>0.12</v>
      </c>
      <c r="X42" s="14">
        <v>1</v>
      </c>
      <c r="Y42" s="14">
        <v>3</v>
      </c>
      <c r="AO42" s="50">
        <v>4</v>
      </c>
      <c r="AP42" s="100">
        <v>16</v>
      </c>
      <c r="AQ42" s="100">
        <v>3</v>
      </c>
      <c r="AR42" s="50">
        <v>1</v>
      </c>
      <c r="AS42" s="100" t="s">
        <v>378</v>
      </c>
      <c r="AT42" s="21">
        <f t="shared" si="61"/>
        <v>3.7499999999999999E-2</v>
      </c>
      <c r="AU42" s="100">
        <f t="shared" si="5"/>
        <v>1</v>
      </c>
      <c r="AV42" s="100">
        <f t="shared" si="6"/>
        <v>3</v>
      </c>
      <c r="AW42" s="101">
        <f t="shared" si="7"/>
        <v>7.4999999999999997E-2</v>
      </c>
      <c r="AX42" s="100">
        <f t="shared" si="8"/>
        <v>1.875</v>
      </c>
      <c r="BA42" s="100">
        <v>38</v>
      </c>
      <c r="BB42" s="14">
        <f>INDEX(节奏总表!$BW$4:$BW$63,神器!BA42)</f>
        <v>131</v>
      </c>
      <c r="BC42" s="14">
        <f t="shared" si="9"/>
        <v>7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8.25</v>
      </c>
      <c r="CA42" s="14">
        <f t="shared" si="64"/>
        <v>8.25</v>
      </c>
      <c r="CB42" s="14">
        <f t="shared" si="64"/>
        <v>3.96</v>
      </c>
      <c r="CC42" s="14">
        <f t="shared" si="64"/>
        <v>3.96</v>
      </c>
      <c r="CD42" s="14">
        <f t="shared" si="64"/>
        <v>1.98</v>
      </c>
      <c r="CE42" s="14">
        <f t="shared" si="64"/>
        <v>0.99</v>
      </c>
      <c r="CF42" s="14">
        <f t="shared" si="64"/>
        <v>1.62</v>
      </c>
      <c r="CG42" s="14">
        <f t="shared" si="64"/>
        <v>1.62</v>
      </c>
      <c r="CH42" s="14">
        <f t="shared" si="64"/>
        <v>1.62</v>
      </c>
      <c r="CI42" s="14">
        <f t="shared" si="64"/>
        <v>0.80999999999999983</v>
      </c>
      <c r="CJ42" s="14">
        <f t="shared" si="64"/>
        <v>0.80999999999999983</v>
      </c>
      <c r="CK42" s="14">
        <f t="shared" si="64"/>
        <v>0.80999999999999983</v>
      </c>
      <c r="CL42" s="14">
        <f t="shared" si="64"/>
        <v>0.33749999999999997</v>
      </c>
      <c r="CM42" s="14">
        <f t="shared" si="64"/>
        <v>0.33749999999999997</v>
      </c>
      <c r="CN42" s="14">
        <f t="shared" si="64"/>
        <v>0.60750000000000004</v>
      </c>
      <c r="CO42" s="14">
        <f t="shared" si="64"/>
        <v>0.60750000000000004</v>
      </c>
      <c r="CP42" s="14">
        <f t="shared" si="64"/>
        <v>0.60750000000000004</v>
      </c>
      <c r="CQ42" s="14">
        <f t="shared" si="64"/>
        <v>0.27</v>
      </c>
      <c r="CR42" s="14">
        <f t="shared" si="64"/>
        <v>0.27</v>
      </c>
      <c r="CS42" s="14">
        <f t="shared" si="64"/>
        <v>0.27</v>
      </c>
      <c r="CT42" s="14">
        <f t="shared" si="64"/>
        <v>0.11249999999999999</v>
      </c>
      <c r="CU42" s="14">
        <f t="shared" si="64"/>
        <v>0.11249999999999999</v>
      </c>
      <c r="CW42" s="14">
        <f>SUM(BF$5:BF42)</f>
        <v>124.95</v>
      </c>
      <c r="CX42" s="14">
        <f>SUM(BG$5:BG42)</f>
        <v>124.95</v>
      </c>
      <c r="CY42" s="14">
        <f>SUM(BH$5:BH42)</f>
        <v>76.949999999999989</v>
      </c>
      <c r="CZ42" s="14">
        <f>SUM(BI$5:BI42)</f>
        <v>72.539999999999992</v>
      </c>
      <c r="DA42" s="14">
        <f>SUM(BJ$5:BJ42)</f>
        <v>72.539999999999992</v>
      </c>
      <c r="DB42" s="14">
        <f>SUM(BK$5:BK42)</f>
        <v>36.855000000000004</v>
      </c>
      <c r="DC42" s="14">
        <f>SUM(BL$5:BL42)</f>
        <v>36.855000000000004</v>
      </c>
      <c r="DD42" s="14">
        <f>SUM(BM$5:BM42)</f>
        <v>16.739999999999998</v>
      </c>
      <c r="DE42" s="14">
        <f>SUM(BN$5:BN42)</f>
        <v>70.875</v>
      </c>
      <c r="DF42" s="14">
        <f>SUM(BO$5:BO42)</f>
        <v>70.875</v>
      </c>
      <c r="DG42" s="14">
        <f>SUM(BP$5:BP42)</f>
        <v>33.120000000000005</v>
      </c>
      <c r="DH42" s="14">
        <f>SUM(BQ$5:BQ42)</f>
        <v>33.120000000000005</v>
      </c>
      <c r="DI42" s="14">
        <f>SUM(BR$5:BR42)</f>
        <v>17.010000000000002</v>
      </c>
      <c r="DJ42" s="14">
        <f>SUM(BS$5:BS42)</f>
        <v>8.5050000000000008</v>
      </c>
      <c r="DK42" s="14">
        <f>SUM(BT$5:BT42)</f>
        <v>75.375</v>
      </c>
      <c r="DL42" s="14">
        <f>SUM(BU$5:BU42)</f>
        <v>75.375</v>
      </c>
      <c r="DM42" s="14">
        <f>SUM(BV$5:BV42)</f>
        <v>35.1</v>
      </c>
      <c r="DN42" s="14">
        <f>SUM(BW$5:BW42)</f>
        <v>35.1</v>
      </c>
      <c r="DO42" s="14">
        <f>SUM(BX$5:BX42)</f>
        <v>18.09</v>
      </c>
      <c r="DP42" s="14">
        <f>SUM(BY$5:BY42)</f>
        <v>9.0449999999999999</v>
      </c>
      <c r="DQ42" s="14">
        <f>SUM(BZ$5:BZ42)</f>
        <v>84.75</v>
      </c>
      <c r="DR42" s="14">
        <f>SUM(CA$5:CA42)</f>
        <v>84.75</v>
      </c>
      <c r="DS42" s="14">
        <f>SUM(CB$5:CB42)</f>
        <v>39.6</v>
      </c>
      <c r="DT42" s="14">
        <f>SUM(CC$5:CC42)</f>
        <v>39.6</v>
      </c>
      <c r="DU42" s="14">
        <f>SUM(CD$5:CD42)</f>
        <v>20.34</v>
      </c>
      <c r="DV42" s="14">
        <f>SUM(CE$5:CE42)</f>
        <v>10.17</v>
      </c>
      <c r="DW42" s="14">
        <f>SUM(CF$5:CF42)</f>
        <v>14.985000000000003</v>
      </c>
      <c r="DX42" s="14">
        <f>SUM(CG$5:CG42)</f>
        <v>14.985000000000003</v>
      </c>
      <c r="DY42" s="14">
        <f>SUM(CH$5:CH42)</f>
        <v>14.985000000000003</v>
      </c>
      <c r="DZ42" s="14">
        <f>SUM(CI$5:CI42)</f>
        <v>7.2899999999999974</v>
      </c>
      <c r="EA42" s="14">
        <f>SUM(CJ$5:CJ42)</f>
        <v>7.2899999999999974</v>
      </c>
      <c r="EB42" s="14">
        <f>SUM(CK$5:CK42)</f>
        <v>7.2899999999999974</v>
      </c>
      <c r="EC42" s="14">
        <f>SUM(CL$5:CL42)</f>
        <v>3.0374999999999996</v>
      </c>
      <c r="ED42" s="14">
        <f>SUM(CM$5:CM42)</f>
        <v>3.0374999999999996</v>
      </c>
      <c r="EE42" s="14">
        <f>SUM(CN$5:CN42)</f>
        <v>4.2525000000000004</v>
      </c>
      <c r="EF42" s="14">
        <f>SUM(CO$5:CO42)</f>
        <v>4.2525000000000004</v>
      </c>
      <c r="EG42" s="14">
        <f>SUM(CP$5:CP42)</f>
        <v>4.2525000000000004</v>
      </c>
      <c r="EH42" s="14">
        <f>SUM(CQ$5:CQ42)</f>
        <v>1.8900000000000001</v>
      </c>
      <c r="EI42" s="14">
        <f>SUM(CR$5:CR42)</f>
        <v>1.8900000000000001</v>
      </c>
      <c r="EJ42" s="14">
        <f>SUM(CS$5:CS42)</f>
        <v>1.8900000000000001</v>
      </c>
      <c r="EK42" s="14">
        <f>SUM(CT$5:CT42)</f>
        <v>0.78750000000000009</v>
      </c>
      <c r="EL42" s="14">
        <f>SUM(CU$5:CU42)</f>
        <v>0.78750000000000009</v>
      </c>
      <c r="EO42" s="101">
        <f t="shared" si="11"/>
        <v>20</v>
      </c>
      <c r="EP42" s="101">
        <f t="shared" si="12"/>
        <v>20</v>
      </c>
      <c r="EQ42" s="101">
        <f t="shared" si="13"/>
        <v>17</v>
      </c>
      <c r="ER42" s="101">
        <f t="shared" si="14"/>
        <v>16</v>
      </c>
      <c r="ES42" s="101">
        <f t="shared" si="15"/>
        <v>16</v>
      </c>
      <c r="ET42" s="101">
        <f t="shared" si="16"/>
        <v>12</v>
      </c>
      <c r="EU42" s="101">
        <f t="shared" si="17"/>
        <v>12</v>
      </c>
      <c r="EV42" s="101">
        <f t="shared" si="18"/>
        <v>8</v>
      </c>
      <c r="EW42" s="101">
        <f t="shared" si="19"/>
        <v>16</v>
      </c>
      <c r="EX42" s="101">
        <f t="shared" si="20"/>
        <v>16</v>
      </c>
      <c r="EY42" s="101">
        <f t="shared" si="21"/>
        <v>11</v>
      </c>
      <c r="EZ42" s="101">
        <f t="shared" si="22"/>
        <v>11</v>
      </c>
      <c r="FA42" s="101">
        <f t="shared" si="23"/>
        <v>8</v>
      </c>
      <c r="FB42" s="101">
        <f t="shared" si="24"/>
        <v>5</v>
      </c>
      <c r="FC42" s="101">
        <f t="shared" si="25"/>
        <v>17</v>
      </c>
      <c r="FD42" s="101">
        <f t="shared" si="26"/>
        <v>17</v>
      </c>
      <c r="FE42" s="101">
        <f t="shared" si="27"/>
        <v>12</v>
      </c>
      <c r="FF42" s="101">
        <f t="shared" si="28"/>
        <v>12</v>
      </c>
      <c r="FG42" s="101">
        <f t="shared" si="29"/>
        <v>9</v>
      </c>
      <c r="FH42" s="101">
        <f t="shared" si="30"/>
        <v>6</v>
      </c>
      <c r="FI42" s="101">
        <f t="shared" si="31"/>
        <v>17</v>
      </c>
      <c r="FJ42" s="101">
        <f t="shared" si="32"/>
        <v>17</v>
      </c>
      <c r="FK42" s="101">
        <f t="shared" si="33"/>
        <v>12</v>
      </c>
      <c r="FL42" s="101">
        <f t="shared" si="34"/>
        <v>12</v>
      </c>
      <c r="FM42" s="101">
        <f t="shared" si="35"/>
        <v>9</v>
      </c>
      <c r="FN42" s="101">
        <f t="shared" si="36"/>
        <v>6</v>
      </c>
      <c r="FO42" s="101">
        <f t="shared" si="37"/>
        <v>7</v>
      </c>
      <c r="FP42" s="101">
        <f t="shared" si="38"/>
        <v>7</v>
      </c>
      <c r="FQ42" s="101">
        <f t="shared" si="39"/>
        <v>7</v>
      </c>
      <c r="FR42" s="101">
        <f t="shared" si="40"/>
        <v>5</v>
      </c>
      <c r="FS42" s="101">
        <f t="shared" si="41"/>
        <v>5</v>
      </c>
      <c r="FT42" s="101">
        <f t="shared" si="42"/>
        <v>5</v>
      </c>
      <c r="FU42" s="101">
        <f t="shared" si="43"/>
        <v>3</v>
      </c>
      <c r="FV42" s="101">
        <f t="shared" si="44"/>
        <v>3</v>
      </c>
      <c r="FW42" s="101">
        <f t="shared" si="45"/>
        <v>3</v>
      </c>
      <c r="FX42" s="101">
        <f t="shared" si="46"/>
        <v>3</v>
      </c>
      <c r="FY42" s="101">
        <f t="shared" si="47"/>
        <v>3</v>
      </c>
      <c r="FZ42" s="101">
        <f t="shared" si="48"/>
        <v>1</v>
      </c>
      <c r="GA42" s="101">
        <f t="shared" si="49"/>
        <v>1</v>
      </c>
      <c r="GB42" s="101">
        <f t="shared" si="50"/>
        <v>1</v>
      </c>
      <c r="GC42" s="101">
        <f t="shared" si="51"/>
        <v>0</v>
      </c>
      <c r="GD42" s="101">
        <f t="shared" si="52"/>
        <v>0</v>
      </c>
    </row>
    <row r="43" spans="11:186" ht="16.5" x14ac:dyDescent="0.2">
      <c r="K43" s="100">
        <v>39</v>
      </c>
      <c r="L43" s="100">
        <v>7</v>
      </c>
      <c r="M43" s="100">
        <v>5</v>
      </c>
      <c r="N43" s="100" t="str">
        <f t="shared" si="3"/>
        <v>神器7-5</v>
      </c>
      <c r="O43" s="100">
        <v>3</v>
      </c>
      <c r="P43" s="14">
        <f t="shared" si="4"/>
        <v>350</v>
      </c>
      <c r="Q43" s="102">
        <v>0.12</v>
      </c>
      <c r="R43" s="14">
        <v>1</v>
      </c>
      <c r="S43" s="14">
        <v>1</v>
      </c>
      <c r="T43" s="102">
        <v>0.12</v>
      </c>
      <c r="U43" s="14">
        <v>1</v>
      </c>
      <c r="V43" s="14">
        <v>2</v>
      </c>
      <c r="W43" s="102">
        <v>0.12</v>
      </c>
      <c r="X43" s="14">
        <v>1</v>
      </c>
      <c r="Y43" s="14">
        <v>3</v>
      </c>
      <c r="AO43" s="50">
        <v>4</v>
      </c>
      <c r="AP43" s="100">
        <v>17</v>
      </c>
      <c r="AQ43" s="100">
        <v>3</v>
      </c>
      <c r="AR43" s="50">
        <v>1</v>
      </c>
      <c r="AS43" s="100" t="s">
        <v>379</v>
      </c>
      <c r="AT43" s="21">
        <f t="shared" si="61"/>
        <v>2.4E-2</v>
      </c>
      <c r="AU43" s="100">
        <f t="shared" si="5"/>
        <v>1</v>
      </c>
      <c r="AV43" s="100">
        <f t="shared" si="6"/>
        <v>2</v>
      </c>
      <c r="AW43" s="101">
        <f t="shared" si="7"/>
        <v>3.6000000000000004E-2</v>
      </c>
      <c r="AX43" s="100">
        <f t="shared" si="8"/>
        <v>2.7</v>
      </c>
      <c r="BA43" s="100">
        <v>39</v>
      </c>
      <c r="BB43" s="14">
        <f>INDEX(节奏总表!$BW$4:$BW$63,神器!BA43)</f>
        <v>132</v>
      </c>
      <c r="BC43" s="14">
        <f t="shared" si="9"/>
        <v>7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8.25</v>
      </c>
      <c r="CA43" s="14">
        <f t="shared" si="64"/>
        <v>8.25</v>
      </c>
      <c r="CB43" s="14">
        <f t="shared" si="64"/>
        <v>3.96</v>
      </c>
      <c r="CC43" s="14">
        <f t="shared" si="64"/>
        <v>3.96</v>
      </c>
      <c r="CD43" s="14">
        <f t="shared" si="64"/>
        <v>1.98</v>
      </c>
      <c r="CE43" s="14">
        <f t="shared" si="64"/>
        <v>0.99</v>
      </c>
      <c r="CF43" s="14">
        <f t="shared" si="64"/>
        <v>1.62</v>
      </c>
      <c r="CG43" s="14">
        <f t="shared" si="64"/>
        <v>1.62</v>
      </c>
      <c r="CH43" s="14">
        <f t="shared" si="64"/>
        <v>1.62</v>
      </c>
      <c r="CI43" s="14">
        <f t="shared" si="64"/>
        <v>0.80999999999999983</v>
      </c>
      <c r="CJ43" s="14">
        <f t="shared" si="64"/>
        <v>0.80999999999999983</v>
      </c>
      <c r="CK43" s="14">
        <f t="shared" si="64"/>
        <v>0.80999999999999983</v>
      </c>
      <c r="CL43" s="14">
        <f t="shared" si="64"/>
        <v>0.33749999999999997</v>
      </c>
      <c r="CM43" s="14">
        <f t="shared" si="64"/>
        <v>0.33749999999999997</v>
      </c>
      <c r="CN43" s="14">
        <f t="shared" si="64"/>
        <v>0.60750000000000004</v>
      </c>
      <c r="CO43" s="14">
        <f t="shared" si="64"/>
        <v>0.60750000000000004</v>
      </c>
      <c r="CP43" s="14">
        <f t="shared" si="64"/>
        <v>0.60750000000000004</v>
      </c>
      <c r="CQ43" s="14">
        <f t="shared" si="64"/>
        <v>0.27</v>
      </c>
      <c r="CR43" s="14">
        <f t="shared" si="64"/>
        <v>0.27</v>
      </c>
      <c r="CS43" s="14">
        <f t="shared" si="64"/>
        <v>0.27</v>
      </c>
      <c r="CT43" s="14">
        <f t="shared" si="64"/>
        <v>0.11249999999999999</v>
      </c>
      <c r="CU43" s="14">
        <f t="shared" si="64"/>
        <v>0.11249999999999999</v>
      </c>
      <c r="CW43" s="14">
        <f>SUM(BF$5:BF43)</f>
        <v>124.95</v>
      </c>
      <c r="CX43" s="14">
        <f>SUM(BG$5:BG43)</f>
        <v>124.95</v>
      </c>
      <c r="CY43" s="14">
        <f>SUM(BH$5:BH43)</f>
        <v>76.949999999999989</v>
      </c>
      <c r="CZ43" s="14">
        <f>SUM(BI$5:BI43)</f>
        <v>72.539999999999992</v>
      </c>
      <c r="DA43" s="14">
        <f>SUM(BJ$5:BJ43)</f>
        <v>72.539999999999992</v>
      </c>
      <c r="DB43" s="14">
        <f>SUM(BK$5:BK43)</f>
        <v>36.855000000000004</v>
      </c>
      <c r="DC43" s="14">
        <f>SUM(BL$5:BL43)</f>
        <v>36.855000000000004</v>
      </c>
      <c r="DD43" s="14">
        <f>SUM(BM$5:BM43)</f>
        <v>16.739999999999998</v>
      </c>
      <c r="DE43" s="14">
        <f>SUM(BN$5:BN43)</f>
        <v>70.875</v>
      </c>
      <c r="DF43" s="14">
        <f>SUM(BO$5:BO43)</f>
        <v>70.875</v>
      </c>
      <c r="DG43" s="14">
        <f>SUM(BP$5:BP43)</f>
        <v>33.120000000000005</v>
      </c>
      <c r="DH43" s="14">
        <f>SUM(BQ$5:BQ43)</f>
        <v>33.120000000000005</v>
      </c>
      <c r="DI43" s="14">
        <f>SUM(BR$5:BR43)</f>
        <v>17.010000000000002</v>
      </c>
      <c r="DJ43" s="14">
        <f>SUM(BS$5:BS43)</f>
        <v>8.5050000000000008</v>
      </c>
      <c r="DK43" s="14">
        <f>SUM(BT$5:BT43)</f>
        <v>75.375</v>
      </c>
      <c r="DL43" s="14">
        <f>SUM(BU$5:BU43)</f>
        <v>75.375</v>
      </c>
      <c r="DM43" s="14">
        <f>SUM(BV$5:BV43)</f>
        <v>35.1</v>
      </c>
      <c r="DN43" s="14">
        <f>SUM(BW$5:BW43)</f>
        <v>35.1</v>
      </c>
      <c r="DO43" s="14">
        <f>SUM(BX$5:BX43)</f>
        <v>18.09</v>
      </c>
      <c r="DP43" s="14">
        <f>SUM(BY$5:BY43)</f>
        <v>9.0449999999999999</v>
      </c>
      <c r="DQ43" s="14">
        <f>SUM(BZ$5:BZ43)</f>
        <v>93</v>
      </c>
      <c r="DR43" s="14">
        <f>SUM(CA$5:CA43)</f>
        <v>93</v>
      </c>
      <c r="DS43" s="14">
        <f>SUM(CB$5:CB43)</f>
        <v>43.56</v>
      </c>
      <c r="DT43" s="14">
        <f>SUM(CC$5:CC43)</f>
        <v>43.56</v>
      </c>
      <c r="DU43" s="14">
        <f>SUM(CD$5:CD43)</f>
        <v>22.32</v>
      </c>
      <c r="DV43" s="14">
        <f>SUM(CE$5:CE43)</f>
        <v>11.16</v>
      </c>
      <c r="DW43" s="14">
        <f>SUM(CF$5:CF43)</f>
        <v>16.605000000000004</v>
      </c>
      <c r="DX43" s="14">
        <f>SUM(CG$5:CG43)</f>
        <v>16.605000000000004</v>
      </c>
      <c r="DY43" s="14">
        <f>SUM(CH$5:CH43)</f>
        <v>16.605000000000004</v>
      </c>
      <c r="DZ43" s="14">
        <f>SUM(CI$5:CI43)</f>
        <v>8.0999999999999979</v>
      </c>
      <c r="EA43" s="14">
        <f>SUM(CJ$5:CJ43)</f>
        <v>8.0999999999999979</v>
      </c>
      <c r="EB43" s="14">
        <f>SUM(CK$5:CK43)</f>
        <v>8.0999999999999979</v>
      </c>
      <c r="EC43" s="14">
        <f>SUM(CL$5:CL43)</f>
        <v>3.3749999999999996</v>
      </c>
      <c r="ED43" s="14">
        <f>SUM(CM$5:CM43)</f>
        <v>3.3749999999999996</v>
      </c>
      <c r="EE43" s="14">
        <f>SUM(CN$5:CN43)</f>
        <v>4.8600000000000003</v>
      </c>
      <c r="EF43" s="14">
        <f>SUM(CO$5:CO43)</f>
        <v>4.8600000000000003</v>
      </c>
      <c r="EG43" s="14">
        <f>SUM(CP$5:CP43)</f>
        <v>4.8600000000000003</v>
      </c>
      <c r="EH43" s="14">
        <f>SUM(CQ$5:CQ43)</f>
        <v>2.16</v>
      </c>
      <c r="EI43" s="14">
        <f>SUM(CR$5:CR43)</f>
        <v>2.16</v>
      </c>
      <c r="EJ43" s="14">
        <f>SUM(CS$5:CS43)</f>
        <v>2.16</v>
      </c>
      <c r="EK43" s="14">
        <f>SUM(CT$5:CT43)</f>
        <v>0.90000000000000013</v>
      </c>
      <c r="EL43" s="14">
        <f>SUM(CU$5:CU43)</f>
        <v>0.90000000000000013</v>
      </c>
      <c r="EO43" s="101">
        <f t="shared" si="11"/>
        <v>20</v>
      </c>
      <c r="EP43" s="101">
        <f t="shared" si="12"/>
        <v>20</v>
      </c>
      <c r="EQ43" s="101">
        <f t="shared" si="13"/>
        <v>17</v>
      </c>
      <c r="ER43" s="101">
        <f t="shared" si="14"/>
        <v>16</v>
      </c>
      <c r="ES43" s="101">
        <f t="shared" si="15"/>
        <v>16</v>
      </c>
      <c r="ET43" s="101">
        <f t="shared" si="16"/>
        <v>12</v>
      </c>
      <c r="EU43" s="101">
        <f t="shared" si="17"/>
        <v>12</v>
      </c>
      <c r="EV43" s="101">
        <f t="shared" si="18"/>
        <v>8</v>
      </c>
      <c r="EW43" s="101">
        <f t="shared" si="19"/>
        <v>16</v>
      </c>
      <c r="EX43" s="101">
        <f t="shared" si="20"/>
        <v>16</v>
      </c>
      <c r="EY43" s="101">
        <f t="shared" si="21"/>
        <v>11</v>
      </c>
      <c r="EZ43" s="101">
        <f t="shared" si="22"/>
        <v>11</v>
      </c>
      <c r="FA43" s="101">
        <f t="shared" si="23"/>
        <v>8</v>
      </c>
      <c r="FB43" s="101">
        <f t="shared" si="24"/>
        <v>5</v>
      </c>
      <c r="FC43" s="101">
        <f t="shared" si="25"/>
        <v>17</v>
      </c>
      <c r="FD43" s="101">
        <f t="shared" si="26"/>
        <v>17</v>
      </c>
      <c r="FE43" s="101">
        <f t="shared" si="27"/>
        <v>12</v>
      </c>
      <c r="FF43" s="101">
        <f t="shared" si="28"/>
        <v>12</v>
      </c>
      <c r="FG43" s="101">
        <f t="shared" si="29"/>
        <v>9</v>
      </c>
      <c r="FH43" s="101">
        <f t="shared" si="30"/>
        <v>6</v>
      </c>
      <c r="FI43" s="101">
        <f t="shared" si="31"/>
        <v>18</v>
      </c>
      <c r="FJ43" s="101">
        <f t="shared" si="32"/>
        <v>18</v>
      </c>
      <c r="FK43" s="101">
        <f t="shared" si="33"/>
        <v>13</v>
      </c>
      <c r="FL43" s="101">
        <f t="shared" si="34"/>
        <v>13</v>
      </c>
      <c r="FM43" s="101">
        <f t="shared" si="35"/>
        <v>9</v>
      </c>
      <c r="FN43" s="101">
        <f t="shared" si="36"/>
        <v>6</v>
      </c>
      <c r="FO43" s="101">
        <f t="shared" si="37"/>
        <v>8</v>
      </c>
      <c r="FP43" s="101">
        <f t="shared" si="38"/>
        <v>8</v>
      </c>
      <c r="FQ43" s="101">
        <f t="shared" si="39"/>
        <v>8</v>
      </c>
      <c r="FR43" s="101">
        <f t="shared" si="40"/>
        <v>5</v>
      </c>
      <c r="FS43" s="101">
        <f t="shared" si="41"/>
        <v>5</v>
      </c>
      <c r="FT43" s="101">
        <f t="shared" si="42"/>
        <v>5</v>
      </c>
      <c r="FU43" s="101">
        <f t="shared" si="43"/>
        <v>3</v>
      </c>
      <c r="FV43" s="101">
        <f t="shared" si="44"/>
        <v>3</v>
      </c>
      <c r="FW43" s="101">
        <f t="shared" si="45"/>
        <v>3</v>
      </c>
      <c r="FX43" s="101">
        <f t="shared" si="46"/>
        <v>3</v>
      </c>
      <c r="FY43" s="101">
        <f t="shared" si="47"/>
        <v>3</v>
      </c>
      <c r="FZ43" s="101">
        <f t="shared" si="48"/>
        <v>2</v>
      </c>
      <c r="GA43" s="101">
        <f t="shared" si="49"/>
        <v>2</v>
      </c>
      <c r="GB43" s="101">
        <f t="shared" si="50"/>
        <v>2</v>
      </c>
      <c r="GC43" s="101">
        <f t="shared" si="51"/>
        <v>0</v>
      </c>
      <c r="GD43" s="101">
        <f t="shared" si="52"/>
        <v>0</v>
      </c>
    </row>
    <row r="44" spans="11:186" ht="16.5" x14ac:dyDescent="0.2">
      <c r="K44" s="100">
        <v>40</v>
      </c>
      <c r="L44" s="100">
        <v>7</v>
      </c>
      <c r="M44" s="100">
        <v>6</v>
      </c>
      <c r="N44" s="100" t="str">
        <f t="shared" si="3"/>
        <v>神器7-6</v>
      </c>
      <c r="O44" s="100">
        <v>3</v>
      </c>
      <c r="P44" s="14">
        <f t="shared" si="4"/>
        <v>350</v>
      </c>
      <c r="Q44" s="102">
        <v>0.12</v>
      </c>
      <c r="R44" s="14">
        <v>1</v>
      </c>
      <c r="S44" s="14">
        <v>1</v>
      </c>
      <c r="T44" s="102">
        <v>0.12</v>
      </c>
      <c r="U44" s="14">
        <v>1</v>
      </c>
      <c r="V44" s="14">
        <v>2</v>
      </c>
      <c r="W44" s="102">
        <v>0.12</v>
      </c>
      <c r="X44" s="14">
        <v>1</v>
      </c>
      <c r="Y44" s="14">
        <v>3</v>
      </c>
      <c r="AO44" s="50">
        <v>4</v>
      </c>
      <c r="AP44" s="100">
        <v>18</v>
      </c>
      <c r="AQ44" s="100">
        <v>3</v>
      </c>
      <c r="AR44" s="50">
        <v>1</v>
      </c>
      <c r="AS44" s="100" t="s">
        <v>380</v>
      </c>
      <c r="AT44" s="21">
        <f t="shared" si="61"/>
        <v>2.4E-2</v>
      </c>
      <c r="AU44" s="100">
        <f t="shared" si="5"/>
        <v>1</v>
      </c>
      <c r="AV44" s="100">
        <f t="shared" si="6"/>
        <v>2</v>
      </c>
      <c r="AW44" s="101">
        <f t="shared" si="7"/>
        <v>3.6000000000000004E-2</v>
      </c>
      <c r="AX44" s="100">
        <f t="shared" si="8"/>
        <v>2.7</v>
      </c>
      <c r="BA44" s="100">
        <v>40</v>
      </c>
      <c r="BB44" s="14">
        <f>INDEX(节奏总表!$BW$4:$BW$63,神器!BA44)</f>
        <v>133</v>
      </c>
      <c r="BC44" s="14">
        <f t="shared" si="9"/>
        <v>8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4.8600000000000003</v>
      </c>
      <c r="CG44" s="14">
        <f t="shared" si="64"/>
        <v>4.8600000000000003</v>
      </c>
      <c r="CH44" s="14">
        <f t="shared" si="64"/>
        <v>4.8600000000000003</v>
      </c>
      <c r="CI44" s="14">
        <f t="shared" si="64"/>
        <v>2.16</v>
      </c>
      <c r="CJ44" s="14">
        <f t="shared" si="64"/>
        <v>2.16</v>
      </c>
      <c r="CK44" s="14">
        <f t="shared" si="64"/>
        <v>2.16</v>
      </c>
      <c r="CL44" s="14">
        <f t="shared" si="64"/>
        <v>0.89999999999999991</v>
      </c>
      <c r="CM44" s="14">
        <f t="shared" si="64"/>
        <v>0.89999999999999991</v>
      </c>
      <c r="CN44" s="14">
        <f t="shared" si="64"/>
        <v>2.16</v>
      </c>
      <c r="CO44" s="14">
        <f t="shared" si="64"/>
        <v>2.16</v>
      </c>
      <c r="CP44" s="14">
        <f t="shared" si="64"/>
        <v>2.16</v>
      </c>
      <c r="CQ44" s="14">
        <f t="shared" si="64"/>
        <v>1.08</v>
      </c>
      <c r="CR44" s="14">
        <f t="shared" si="64"/>
        <v>1.08</v>
      </c>
      <c r="CS44" s="14">
        <f t="shared" si="64"/>
        <v>1.08</v>
      </c>
      <c r="CT44" s="14">
        <f t="shared" si="64"/>
        <v>0.45000000000000007</v>
      </c>
      <c r="CU44" s="14">
        <f t="shared" si="64"/>
        <v>0.45000000000000007</v>
      </c>
      <c r="CW44" s="14">
        <f>SUM(BF$5:BF44)</f>
        <v>124.95</v>
      </c>
      <c r="CX44" s="14">
        <f>SUM(BG$5:BG44)</f>
        <v>124.95</v>
      </c>
      <c r="CY44" s="14">
        <f>SUM(BH$5:BH44)</f>
        <v>76.949999999999989</v>
      </c>
      <c r="CZ44" s="14">
        <f>SUM(BI$5:BI44)</f>
        <v>72.539999999999992</v>
      </c>
      <c r="DA44" s="14">
        <f>SUM(BJ$5:BJ44)</f>
        <v>72.539999999999992</v>
      </c>
      <c r="DB44" s="14">
        <f>SUM(BK$5:BK44)</f>
        <v>36.855000000000004</v>
      </c>
      <c r="DC44" s="14">
        <f>SUM(BL$5:BL44)</f>
        <v>36.855000000000004</v>
      </c>
      <c r="DD44" s="14">
        <f>SUM(BM$5:BM44)</f>
        <v>16.739999999999998</v>
      </c>
      <c r="DE44" s="14">
        <f>SUM(BN$5:BN44)</f>
        <v>70.875</v>
      </c>
      <c r="DF44" s="14">
        <f>SUM(BO$5:BO44)</f>
        <v>70.875</v>
      </c>
      <c r="DG44" s="14">
        <f>SUM(BP$5:BP44)</f>
        <v>33.120000000000005</v>
      </c>
      <c r="DH44" s="14">
        <f>SUM(BQ$5:BQ44)</f>
        <v>33.120000000000005</v>
      </c>
      <c r="DI44" s="14">
        <f>SUM(BR$5:BR44)</f>
        <v>17.010000000000002</v>
      </c>
      <c r="DJ44" s="14">
        <f>SUM(BS$5:BS44)</f>
        <v>8.5050000000000008</v>
      </c>
      <c r="DK44" s="14">
        <f>SUM(BT$5:BT44)</f>
        <v>75.375</v>
      </c>
      <c r="DL44" s="14">
        <f>SUM(BU$5:BU44)</f>
        <v>75.375</v>
      </c>
      <c r="DM44" s="14">
        <f>SUM(BV$5:BV44)</f>
        <v>35.1</v>
      </c>
      <c r="DN44" s="14">
        <f>SUM(BW$5:BW44)</f>
        <v>35.1</v>
      </c>
      <c r="DO44" s="14">
        <f>SUM(BX$5:BX44)</f>
        <v>18.09</v>
      </c>
      <c r="DP44" s="14">
        <f>SUM(BY$5:BY44)</f>
        <v>9.0449999999999999</v>
      </c>
      <c r="DQ44" s="14">
        <f>SUM(BZ$5:BZ44)</f>
        <v>93</v>
      </c>
      <c r="DR44" s="14">
        <f>SUM(CA$5:CA44)</f>
        <v>93</v>
      </c>
      <c r="DS44" s="14">
        <f>SUM(CB$5:CB44)</f>
        <v>43.56</v>
      </c>
      <c r="DT44" s="14">
        <f>SUM(CC$5:CC44)</f>
        <v>43.56</v>
      </c>
      <c r="DU44" s="14">
        <f>SUM(CD$5:CD44)</f>
        <v>22.32</v>
      </c>
      <c r="DV44" s="14">
        <f>SUM(CE$5:CE44)</f>
        <v>11.16</v>
      </c>
      <c r="DW44" s="14">
        <f>SUM(CF$5:CF44)</f>
        <v>21.465000000000003</v>
      </c>
      <c r="DX44" s="14">
        <f>SUM(CG$5:CG44)</f>
        <v>21.465000000000003</v>
      </c>
      <c r="DY44" s="14">
        <f>SUM(CH$5:CH44)</f>
        <v>21.465000000000003</v>
      </c>
      <c r="DZ44" s="14">
        <f>SUM(CI$5:CI44)</f>
        <v>10.259999999999998</v>
      </c>
      <c r="EA44" s="14">
        <f>SUM(CJ$5:CJ44)</f>
        <v>10.259999999999998</v>
      </c>
      <c r="EB44" s="14">
        <f>SUM(CK$5:CK44)</f>
        <v>10.259999999999998</v>
      </c>
      <c r="EC44" s="14">
        <f>SUM(CL$5:CL44)</f>
        <v>4.2749999999999995</v>
      </c>
      <c r="ED44" s="14">
        <f>SUM(CM$5:CM44)</f>
        <v>4.2749999999999995</v>
      </c>
      <c r="EE44" s="14">
        <f>SUM(CN$5:CN44)</f>
        <v>7.0200000000000005</v>
      </c>
      <c r="EF44" s="14">
        <f>SUM(CO$5:CO44)</f>
        <v>7.0200000000000005</v>
      </c>
      <c r="EG44" s="14">
        <f>SUM(CP$5:CP44)</f>
        <v>7.0200000000000005</v>
      </c>
      <c r="EH44" s="14">
        <f>SUM(CQ$5:CQ44)</f>
        <v>3.24</v>
      </c>
      <c r="EI44" s="14">
        <f>SUM(CR$5:CR44)</f>
        <v>3.24</v>
      </c>
      <c r="EJ44" s="14">
        <f>SUM(CS$5:CS44)</f>
        <v>3.24</v>
      </c>
      <c r="EK44" s="14">
        <f>SUM(CT$5:CT44)</f>
        <v>1.35</v>
      </c>
      <c r="EL44" s="14">
        <f>SUM(CU$5:CU44)</f>
        <v>1.35</v>
      </c>
      <c r="EO44" s="101">
        <f t="shared" si="11"/>
        <v>20</v>
      </c>
      <c r="EP44" s="101">
        <f t="shared" si="12"/>
        <v>20</v>
      </c>
      <c r="EQ44" s="101">
        <f t="shared" si="13"/>
        <v>17</v>
      </c>
      <c r="ER44" s="101">
        <f t="shared" si="14"/>
        <v>16</v>
      </c>
      <c r="ES44" s="101">
        <f t="shared" si="15"/>
        <v>16</v>
      </c>
      <c r="ET44" s="101">
        <f t="shared" si="16"/>
        <v>12</v>
      </c>
      <c r="EU44" s="101">
        <f t="shared" si="17"/>
        <v>12</v>
      </c>
      <c r="EV44" s="101">
        <f t="shared" si="18"/>
        <v>8</v>
      </c>
      <c r="EW44" s="101">
        <f t="shared" si="19"/>
        <v>16</v>
      </c>
      <c r="EX44" s="101">
        <f t="shared" si="20"/>
        <v>16</v>
      </c>
      <c r="EY44" s="101">
        <f t="shared" si="21"/>
        <v>11</v>
      </c>
      <c r="EZ44" s="101">
        <f t="shared" si="22"/>
        <v>11</v>
      </c>
      <c r="FA44" s="101">
        <f t="shared" si="23"/>
        <v>8</v>
      </c>
      <c r="FB44" s="101">
        <f t="shared" si="24"/>
        <v>5</v>
      </c>
      <c r="FC44" s="101">
        <f t="shared" si="25"/>
        <v>17</v>
      </c>
      <c r="FD44" s="101">
        <f t="shared" si="26"/>
        <v>17</v>
      </c>
      <c r="FE44" s="101">
        <f t="shared" si="27"/>
        <v>12</v>
      </c>
      <c r="FF44" s="101">
        <f t="shared" si="28"/>
        <v>12</v>
      </c>
      <c r="FG44" s="101">
        <f t="shared" si="29"/>
        <v>9</v>
      </c>
      <c r="FH44" s="101">
        <f t="shared" si="30"/>
        <v>6</v>
      </c>
      <c r="FI44" s="101">
        <f t="shared" si="31"/>
        <v>18</v>
      </c>
      <c r="FJ44" s="101">
        <f t="shared" si="32"/>
        <v>18</v>
      </c>
      <c r="FK44" s="101">
        <f t="shared" si="33"/>
        <v>13</v>
      </c>
      <c r="FL44" s="101">
        <f t="shared" si="34"/>
        <v>13</v>
      </c>
      <c r="FM44" s="101">
        <f t="shared" si="35"/>
        <v>9</v>
      </c>
      <c r="FN44" s="101">
        <f t="shared" si="36"/>
        <v>6</v>
      </c>
      <c r="FO44" s="101">
        <f t="shared" si="37"/>
        <v>9</v>
      </c>
      <c r="FP44" s="101">
        <f t="shared" si="38"/>
        <v>9</v>
      </c>
      <c r="FQ44" s="101">
        <f t="shared" si="39"/>
        <v>9</v>
      </c>
      <c r="FR44" s="101">
        <f t="shared" si="40"/>
        <v>6</v>
      </c>
      <c r="FS44" s="101">
        <f t="shared" si="41"/>
        <v>6</v>
      </c>
      <c r="FT44" s="101">
        <f t="shared" si="42"/>
        <v>6</v>
      </c>
      <c r="FU44" s="101">
        <f t="shared" si="43"/>
        <v>3</v>
      </c>
      <c r="FV44" s="101">
        <f t="shared" si="44"/>
        <v>3</v>
      </c>
      <c r="FW44" s="101">
        <f t="shared" si="45"/>
        <v>5</v>
      </c>
      <c r="FX44" s="101">
        <f t="shared" si="46"/>
        <v>5</v>
      </c>
      <c r="FY44" s="101">
        <f t="shared" si="47"/>
        <v>5</v>
      </c>
      <c r="FZ44" s="101">
        <f t="shared" si="48"/>
        <v>3</v>
      </c>
      <c r="GA44" s="101">
        <f t="shared" si="49"/>
        <v>3</v>
      </c>
      <c r="GB44" s="101">
        <f t="shared" si="50"/>
        <v>3</v>
      </c>
      <c r="GC44" s="101">
        <f t="shared" si="51"/>
        <v>1</v>
      </c>
      <c r="GD44" s="101">
        <f t="shared" si="52"/>
        <v>1</v>
      </c>
    </row>
    <row r="45" spans="11:186" ht="16.5" x14ac:dyDescent="0.2">
      <c r="K45" s="100">
        <v>41</v>
      </c>
      <c r="L45" s="100">
        <v>7</v>
      </c>
      <c r="M45" s="100">
        <v>7</v>
      </c>
      <c r="N45" s="100" t="str">
        <f t="shared" si="3"/>
        <v>神器7-7</v>
      </c>
      <c r="O45" s="100">
        <v>4</v>
      </c>
      <c r="P45" s="14">
        <f t="shared" si="4"/>
        <v>750</v>
      </c>
      <c r="Q45" s="102">
        <v>0.05</v>
      </c>
      <c r="R45" s="14">
        <v>1</v>
      </c>
      <c r="S45" s="14">
        <v>1</v>
      </c>
      <c r="T45" s="102">
        <v>0.05</v>
      </c>
      <c r="U45" s="14">
        <v>1</v>
      </c>
      <c r="V45" s="14">
        <v>2</v>
      </c>
      <c r="W45" s="102">
        <v>0.05</v>
      </c>
      <c r="X45" s="14">
        <v>1</v>
      </c>
      <c r="Y45" s="14">
        <v>3</v>
      </c>
      <c r="AO45" s="50">
        <v>4</v>
      </c>
      <c r="AP45" s="100">
        <v>19</v>
      </c>
      <c r="AQ45" s="100">
        <v>3</v>
      </c>
      <c r="AR45" s="50">
        <v>1</v>
      </c>
      <c r="AS45" s="100" t="s">
        <v>381</v>
      </c>
      <c r="AT45" s="21">
        <f t="shared" si="61"/>
        <v>1.7999999999999999E-2</v>
      </c>
      <c r="AU45" s="100">
        <f t="shared" si="5"/>
        <v>1</v>
      </c>
      <c r="AV45" s="100">
        <f t="shared" si="6"/>
        <v>1</v>
      </c>
      <c r="AW45" s="101">
        <f t="shared" si="7"/>
        <v>1.7999999999999999E-2</v>
      </c>
      <c r="AX45" s="100">
        <f t="shared" si="8"/>
        <v>3.15</v>
      </c>
      <c r="BA45" s="100">
        <v>41</v>
      </c>
      <c r="BB45" s="14">
        <f>INDEX(节奏总表!$BW$4:$BW$63,神器!BA45)</f>
        <v>134</v>
      </c>
      <c r="BC45" s="14">
        <f t="shared" si="9"/>
        <v>8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4.8600000000000003</v>
      </c>
      <c r="CG45" s="14">
        <f t="shared" si="64"/>
        <v>4.8600000000000003</v>
      </c>
      <c r="CH45" s="14">
        <f t="shared" si="64"/>
        <v>4.8600000000000003</v>
      </c>
      <c r="CI45" s="14">
        <f t="shared" si="64"/>
        <v>2.16</v>
      </c>
      <c r="CJ45" s="14">
        <f t="shared" si="64"/>
        <v>2.16</v>
      </c>
      <c r="CK45" s="14">
        <f t="shared" si="64"/>
        <v>2.16</v>
      </c>
      <c r="CL45" s="14">
        <f t="shared" si="64"/>
        <v>0.89999999999999991</v>
      </c>
      <c r="CM45" s="14">
        <f t="shared" si="64"/>
        <v>0.89999999999999991</v>
      </c>
      <c r="CN45" s="14">
        <f t="shared" si="64"/>
        <v>2.16</v>
      </c>
      <c r="CO45" s="14">
        <f t="shared" si="64"/>
        <v>2.16</v>
      </c>
      <c r="CP45" s="14">
        <f t="shared" si="64"/>
        <v>2.16</v>
      </c>
      <c r="CQ45" s="14">
        <f t="shared" si="64"/>
        <v>1.08</v>
      </c>
      <c r="CR45" s="14">
        <f t="shared" si="64"/>
        <v>1.08</v>
      </c>
      <c r="CS45" s="14">
        <f t="shared" si="64"/>
        <v>1.08</v>
      </c>
      <c r="CT45" s="14">
        <f t="shared" si="64"/>
        <v>0.45000000000000007</v>
      </c>
      <c r="CU45" s="14">
        <f t="shared" si="64"/>
        <v>0.45000000000000007</v>
      </c>
      <c r="CW45" s="14">
        <f>SUM(BF$5:BF45)</f>
        <v>124.95</v>
      </c>
      <c r="CX45" s="14">
        <f>SUM(BG$5:BG45)</f>
        <v>124.95</v>
      </c>
      <c r="CY45" s="14">
        <f>SUM(BH$5:BH45)</f>
        <v>76.949999999999989</v>
      </c>
      <c r="CZ45" s="14">
        <f>SUM(BI$5:BI45)</f>
        <v>72.539999999999992</v>
      </c>
      <c r="DA45" s="14">
        <f>SUM(BJ$5:BJ45)</f>
        <v>72.539999999999992</v>
      </c>
      <c r="DB45" s="14">
        <f>SUM(BK$5:BK45)</f>
        <v>36.855000000000004</v>
      </c>
      <c r="DC45" s="14">
        <f>SUM(BL$5:BL45)</f>
        <v>36.855000000000004</v>
      </c>
      <c r="DD45" s="14">
        <f>SUM(BM$5:BM45)</f>
        <v>16.739999999999998</v>
      </c>
      <c r="DE45" s="14">
        <f>SUM(BN$5:BN45)</f>
        <v>70.875</v>
      </c>
      <c r="DF45" s="14">
        <f>SUM(BO$5:BO45)</f>
        <v>70.875</v>
      </c>
      <c r="DG45" s="14">
        <f>SUM(BP$5:BP45)</f>
        <v>33.120000000000005</v>
      </c>
      <c r="DH45" s="14">
        <f>SUM(BQ$5:BQ45)</f>
        <v>33.120000000000005</v>
      </c>
      <c r="DI45" s="14">
        <f>SUM(BR$5:BR45)</f>
        <v>17.010000000000002</v>
      </c>
      <c r="DJ45" s="14">
        <f>SUM(BS$5:BS45)</f>
        <v>8.5050000000000008</v>
      </c>
      <c r="DK45" s="14">
        <f>SUM(BT$5:BT45)</f>
        <v>75.375</v>
      </c>
      <c r="DL45" s="14">
        <f>SUM(BU$5:BU45)</f>
        <v>75.375</v>
      </c>
      <c r="DM45" s="14">
        <f>SUM(BV$5:BV45)</f>
        <v>35.1</v>
      </c>
      <c r="DN45" s="14">
        <f>SUM(BW$5:BW45)</f>
        <v>35.1</v>
      </c>
      <c r="DO45" s="14">
        <f>SUM(BX$5:BX45)</f>
        <v>18.09</v>
      </c>
      <c r="DP45" s="14">
        <f>SUM(BY$5:BY45)</f>
        <v>9.0449999999999999</v>
      </c>
      <c r="DQ45" s="14">
        <f>SUM(BZ$5:BZ45)</f>
        <v>93</v>
      </c>
      <c r="DR45" s="14">
        <f>SUM(CA$5:CA45)</f>
        <v>93</v>
      </c>
      <c r="DS45" s="14">
        <f>SUM(CB$5:CB45)</f>
        <v>43.56</v>
      </c>
      <c r="DT45" s="14">
        <f>SUM(CC$5:CC45)</f>
        <v>43.56</v>
      </c>
      <c r="DU45" s="14">
        <f>SUM(CD$5:CD45)</f>
        <v>22.32</v>
      </c>
      <c r="DV45" s="14">
        <f>SUM(CE$5:CE45)</f>
        <v>11.16</v>
      </c>
      <c r="DW45" s="14">
        <f>SUM(CF$5:CF45)</f>
        <v>26.325000000000003</v>
      </c>
      <c r="DX45" s="14">
        <f>SUM(CG$5:CG45)</f>
        <v>26.325000000000003</v>
      </c>
      <c r="DY45" s="14">
        <f>SUM(CH$5:CH45)</f>
        <v>26.325000000000003</v>
      </c>
      <c r="DZ45" s="14">
        <f>SUM(CI$5:CI45)</f>
        <v>12.419999999999998</v>
      </c>
      <c r="EA45" s="14">
        <f>SUM(CJ$5:CJ45)</f>
        <v>12.419999999999998</v>
      </c>
      <c r="EB45" s="14">
        <f>SUM(CK$5:CK45)</f>
        <v>12.419999999999998</v>
      </c>
      <c r="EC45" s="14">
        <f>SUM(CL$5:CL45)</f>
        <v>5.1749999999999989</v>
      </c>
      <c r="ED45" s="14">
        <f>SUM(CM$5:CM45)</f>
        <v>5.1749999999999989</v>
      </c>
      <c r="EE45" s="14">
        <f>SUM(CN$5:CN45)</f>
        <v>9.18</v>
      </c>
      <c r="EF45" s="14">
        <f>SUM(CO$5:CO45)</f>
        <v>9.18</v>
      </c>
      <c r="EG45" s="14">
        <f>SUM(CP$5:CP45)</f>
        <v>9.18</v>
      </c>
      <c r="EH45" s="14">
        <f>SUM(CQ$5:CQ45)</f>
        <v>4.32</v>
      </c>
      <c r="EI45" s="14">
        <f>SUM(CR$5:CR45)</f>
        <v>4.32</v>
      </c>
      <c r="EJ45" s="14">
        <f>SUM(CS$5:CS45)</f>
        <v>4.32</v>
      </c>
      <c r="EK45" s="14">
        <f>SUM(CT$5:CT45)</f>
        <v>1.8000000000000003</v>
      </c>
      <c r="EL45" s="14">
        <f>SUM(CU$5:CU45)</f>
        <v>1.8000000000000003</v>
      </c>
      <c r="EO45" s="101">
        <f t="shared" si="11"/>
        <v>20</v>
      </c>
      <c r="EP45" s="101">
        <f t="shared" si="12"/>
        <v>20</v>
      </c>
      <c r="EQ45" s="101">
        <f t="shared" si="13"/>
        <v>17</v>
      </c>
      <c r="ER45" s="101">
        <f t="shared" si="14"/>
        <v>16</v>
      </c>
      <c r="ES45" s="101">
        <f t="shared" si="15"/>
        <v>16</v>
      </c>
      <c r="ET45" s="101">
        <f t="shared" si="16"/>
        <v>12</v>
      </c>
      <c r="EU45" s="101">
        <f t="shared" si="17"/>
        <v>12</v>
      </c>
      <c r="EV45" s="101">
        <f t="shared" si="18"/>
        <v>8</v>
      </c>
      <c r="EW45" s="101">
        <f t="shared" si="19"/>
        <v>16</v>
      </c>
      <c r="EX45" s="101">
        <f t="shared" si="20"/>
        <v>16</v>
      </c>
      <c r="EY45" s="101">
        <f t="shared" si="21"/>
        <v>11</v>
      </c>
      <c r="EZ45" s="101">
        <f t="shared" si="22"/>
        <v>11</v>
      </c>
      <c r="FA45" s="101">
        <f t="shared" si="23"/>
        <v>8</v>
      </c>
      <c r="FB45" s="101">
        <f t="shared" si="24"/>
        <v>5</v>
      </c>
      <c r="FC45" s="101">
        <f t="shared" si="25"/>
        <v>17</v>
      </c>
      <c r="FD45" s="101">
        <f t="shared" si="26"/>
        <v>17</v>
      </c>
      <c r="FE45" s="101">
        <f t="shared" si="27"/>
        <v>12</v>
      </c>
      <c r="FF45" s="101">
        <f t="shared" si="28"/>
        <v>12</v>
      </c>
      <c r="FG45" s="101">
        <f t="shared" si="29"/>
        <v>9</v>
      </c>
      <c r="FH45" s="101">
        <f t="shared" si="30"/>
        <v>6</v>
      </c>
      <c r="FI45" s="101">
        <f t="shared" si="31"/>
        <v>18</v>
      </c>
      <c r="FJ45" s="101">
        <f t="shared" si="32"/>
        <v>18</v>
      </c>
      <c r="FK45" s="101">
        <f t="shared" si="33"/>
        <v>13</v>
      </c>
      <c r="FL45" s="101">
        <f t="shared" si="34"/>
        <v>13</v>
      </c>
      <c r="FM45" s="101">
        <f t="shared" si="35"/>
        <v>9</v>
      </c>
      <c r="FN45" s="101">
        <f t="shared" si="36"/>
        <v>6</v>
      </c>
      <c r="FO45" s="101">
        <f t="shared" si="37"/>
        <v>10</v>
      </c>
      <c r="FP45" s="101">
        <f t="shared" si="38"/>
        <v>10</v>
      </c>
      <c r="FQ45" s="101">
        <f t="shared" si="39"/>
        <v>10</v>
      </c>
      <c r="FR45" s="101">
        <f t="shared" si="40"/>
        <v>7</v>
      </c>
      <c r="FS45" s="101">
        <f t="shared" si="41"/>
        <v>7</v>
      </c>
      <c r="FT45" s="101">
        <f t="shared" si="42"/>
        <v>7</v>
      </c>
      <c r="FU45" s="101">
        <f t="shared" si="43"/>
        <v>4</v>
      </c>
      <c r="FV45" s="101">
        <f t="shared" si="44"/>
        <v>4</v>
      </c>
      <c r="FW45" s="101">
        <f t="shared" si="45"/>
        <v>6</v>
      </c>
      <c r="FX45" s="101">
        <f t="shared" si="46"/>
        <v>6</v>
      </c>
      <c r="FY45" s="101">
        <f t="shared" si="47"/>
        <v>6</v>
      </c>
      <c r="FZ45" s="101">
        <f t="shared" si="48"/>
        <v>3</v>
      </c>
      <c r="GA45" s="101">
        <f t="shared" si="49"/>
        <v>3</v>
      </c>
      <c r="GB45" s="101">
        <f t="shared" si="50"/>
        <v>3</v>
      </c>
      <c r="GC45" s="101">
        <f t="shared" si="51"/>
        <v>1</v>
      </c>
      <c r="GD45" s="101">
        <f t="shared" si="52"/>
        <v>1</v>
      </c>
    </row>
    <row r="46" spans="11:186" ht="16.5" x14ac:dyDescent="0.2">
      <c r="K46" s="100">
        <v>42</v>
      </c>
      <c r="L46" s="100">
        <v>7</v>
      </c>
      <c r="M46" s="100">
        <v>8</v>
      </c>
      <c r="N46" s="100" t="str">
        <f t="shared" si="3"/>
        <v>神器7-8</v>
      </c>
      <c r="O46" s="100">
        <v>4</v>
      </c>
      <c r="P46" s="14">
        <f t="shared" si="4"/>
        <v>750</v>
      </c>
      <c r="Q46" s="102">
        <v>0.05</v>
      </c>
      <c r="R46" s="14">
        <v>1</v>
      </c>
      <c r="S46" s="14">
        <v>1</v>
      </c>
      <c r="T46" s="102">
        <v>0.05</v>
      </c>
      <c r="U46" s="14">
        <v>1</v>
      </c>
      <c r="V46" s="14">
        <v>2</v>
      </c>
      <c r="W46" s="102">
        <v>0.05</v>
      </c>
      <c r="X46" s="14">
        <v>1</v>
      </c>
      <c r="Y46" s="14">
        <v>3</v>
      </c>
      <c r="AO46" s="50">
        <v>4</v>
      </c>
      <c r="AP46" s="100">
        <v>20</v>
      </c>
      <c r="AQ46" s="100">
        <v>3</v>
      </c>
      <c r="AR46" s="50">
        <v>1</v>
      </c>
      <c r="AS46" s="100" t="s">
        <v>382</v>
      </c>
      <c r="AT46" s="21">
        <f t="shared" si="61"/>
        <v>8.9999999999999993E-3</v>
      </c>
      <c r="AU46" s="100">
        <f t="shared" si="5"/>
        <v>1</v>
      </c>
      <c r="AV46" s="100">
        <f t="shared" si="6"/>
        <v>1</v>
      </c>
      <c r="AW46" s="101">
        <f t="shared" si="7"/>
        <v>8.9999999999999993E-3</v>
      </c>
      <c r="AX46" s="100">
        <f t="shared" si="8"/>
        <v>3.3749999999999996</v>
      </c>
      <c r="BA46" s="100">
        <v>42</v>
      </c>
      <c r="BB46" s="14">
        <f>INDEX(节奏总表!$BW$4:$BW$63,神器!BA46)</f>
        <v>134</v>
      </c>
      <c r="BC46" s="14">
        <f t="shared" si="9"/>
        <v>8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4.8600000000000003</v>
      </c>
      <c r="CG46" s="14">
        <f t="shared" si="64"/>
        <v>4.8600000000000003</v>
      </c>
      <c r="CH46" s="14">
        <f t="shared" si="64"/>
        <v>4.8600000000000003</v>
      </c>
      <c r="CI46" s="14">
        <f t="shared" si="64"/>
        <v>2.16</v>
      </c>
      <c r="CJ46" s="14">
        <f t="shared" si="64"/>
        <v>2.16</v>
      </c>
      <c r="CK46" s="14">
        <f t="shared" si="64"/>
        <v>2.16</v>
      </c>
      <c r="CL46" s="14">
        <f t="shared" si="64"/>
        <v>0.89999999999999991</v>
      </c>
      <c r="CM46" s="14">
        <f t="shared" si="64"/>
        <v>0.89999999999999991</v>
      </c>
      <c r="CN46" s="14">
        <f t="shared" si="64"/>
        <v>2.16</v>
      </c>
      <c r="CO46" s="14">
        <f t="shared" si="64"/>
        <v>2.16</v>
      </c>
      <c r="CP46" s="14">
        <f t="shared" si="64"/>
        <v>2.16</v>
      </c>
      <c r="CQ46" s="14">
        <f t="shared" si="64"/>
        <v>1.08</v>
      </c>
      <c r="CR46" s="14">
        <f t="shared" si="64"/>
        <v>1.08</v>
      </c>
      <c r="CS46" s="14">
        <f t="shared" si="64"/>
        <v>1.08</v>
      </c>
      <c r="CT46" s="14">
        <f t="shared" si="64"/>
        <v>0.45000000000000007</v>
      </c>
      <c r="CU46" s="14">
        <f t="shared" si="64"/>
        <v>0.45000000000000007</v>
      </c>
      <c r="CW46" s="14">
        <f>SUM(BF$5:BF46)</f>
        <v>124.95</v>
      </c>
      <c r="CX46" s="14">
        <f>SUM(BG$5:BG46)</f>
        <v>124.95</v>
      </c>
      <c r="CY46" s="14">
        <f>SUM(BH$5:BH46)</f>
        <v>76.949999999999989</v>
      </c>
      <c r="CZ46" s="14">
        <f>SUM(BI$5:BI46)</f>
        <v>72.539999999999992</v>
      </c>
      <c r="DA46" s="14">
        <f>SUM(BJ$5:BJ46)</f>
        <v>72.539999999999992</v>
      </c>
      <c r="DB46" s="14">
        <f>SUM(BK$5:BK46)</f>
        <v>36.855000000000004</v>
      </c>
      <c r="DC46" s="14">
        <f>SUM(BL$5:BL46)</f>
        <v>36.855000000000004</v>
      </c>
      <c r="DD46" s="14">
        <f>SUM(BM$5:BM46)</f>
        <v>16.739999999999998</v>
      </c>
      <c r="DE46" s="14">
        <f>SUM(BN$5:BN46)</f>
        <v>70.875</v>
      </c>
      <c r="DF46" s="14">
        <f>SUM(BO$5:BO46)</f>
        <v>70.875</v>
      </c>
      <c r="DG46" s="14">
        <f>SUM(BP$5:BP46)</f>
        <v>33.120000000000005</v>
      </c>
      <c r="DH46" s="14">
        <f>SUM(BQ$5:BQ46)</f>
        <v>33.120000000000005</v>
      </c>
      <c r="DI46" s="14">
        <f>SUM(BR$5:BR46)</f>
        <v>17.010000000000002</v>
      </c>
      <c r="DJ46" s="14">
        <f>SUM(BS$5:BS46)</f>
        <v>8.5050000000000008</v>
      </c>
      <c r="DK46" s="14">
        <f>SUM(BT$5:BT46)</f>
        <v>75.375</v>
      </c>
      <c r="DL46" s="14">
        <f>SUM(BU$5:BU46)</f>
        <v>75.375</v>
      </c>
      <c r="DM46" s="14">
        <f>SUM(BV$5:BV46)</f>
        <v>35.1</v>
      </c>
      <c r="DN46" s="14">
        <f>SUM(BW$5:BW46)</f>
        <v>35.1</v>
      </c>
      <c r="DO46" s="14">
        <f>SUM(BX$5:BX46)</f>
        <v>18.09</v>
      </c>
      <c r="DP46" s="14">
        <f>SUM(BY$5:BY46)</f>
        <v>9.0449999999999999</v>
      </c>
      <c r="DQ46" s="14">
        <f>SUM(BZ$5:BZ46)</f>
        <v>93</v>
      </c>
      <c r="DR46" s="14">
        <f>SUM(CA$5:CA46)</f>
        <v>93</v>
      </c>
      <c r="DS46" s="14">
        <f>SUM(CB$5:CB46)</f>
        <v>43.56</v>
      </c>
      <c r="DT46" s="14">
        <f>SUM(CC$5:CC46)</f>
        <v>43.56</v>
      </c>
      <c r="DU46" s="14">
        <f>SUM(CD$5:CD46)</f>
        <v>22.32</v>
      </c>
      <c r="DV46" s="14">
        <f>SUM(CE$5:CE46)</f>
        <v>11.16</v>
      </c>
      <c r="DW46" s="14">
        <f>SUM(CF$5:CF46)</f>
        <v>31.185000000000002</v>
      </c>
      <c r="DX46" s="14">
        <f>SUM(CG$5:CG46)</f>
        <v>31.185000000000002</v>
      </c>
      <c r="DY46" s="14">
        <f>SUM(CH$5:CH46)</f>
        <v>31.185000000000002</v>
      </c>
      <c r="DZ46" s="14">
        <f>SUM(CI$5:CI46)</f>
        <v>14.579999999999998</v>
      </c>
      <c r="EA46" s="14">
        <f>SUM(CJ$5:CJ46)</f>
        <v>14.579999999999998</v>
      </c>
      <c r="EB46" s="14">
        <f>SUM(CK$5:CK46)</f>
        <v>14.579999999999998</v>
      </c>
      <c r="EC46" s="14">
        <f>SUM(CL$5:CL46)</f>
        <v>6.0749999999999993</v>
      </c>
      <c r="ED46" s="14">
        <f>SUM(CM$5:CM46)</f>
        <v>6.0749999999999993</v>
      </c>
      <c r="EE46" s="14">
        <f>SUM(CN$5:CN46)</f>
        <v>11.34</v>
      </c>
      <c r="EF46" s="14">
        <f>SUM(CO$5:CO46)</f>
        <v>11.34</v>
      </c>
      <c r="EG46" s="14">
        <f>SUM(CP$5:CP46)</f>
        <v>11.34</v>
      </c>
      <c r="EH46" s="14">
        <f>SUM(CQ$5:CQ46)</f>
        <v>5.4</v>
      </c>
      <c r="EI46" s="14">
        <f>SUM(CR$5:CR46)</f>
        <v>5.4</v>
      </c>
      <c r="EJ46" s="14">
        <f>SUM(CS$5:CS46)</f>
        <v>5.4</v>
      </c>
      <c r="EK46" s="14">
        <f>SUM(CT$5:CT46)</f>
        <v>2.2500000000000004</v>
      </c>
      <c r="EL46" s="14">
        <f>SUM(CU$5:CU46)</f>
        <v>2.2500000000000004</v>
      </c>
      <c r="EO46" s="101">
        <f t="shared" si="11"/>
        <v>20</v>
      </c>
      <c r="EP46" s="101">
        <f t="shared" si="12"/>
        <v>20</v>
      </c>
      <c r="EQ46" s="101">
        <f t="shared" si="13"/>
        <v>17</v>
      </c>
      <c r="ER46" s="101">
        <f t="shared" si="14"/>
        <v>16</v>
      </c>
      <c r="ES46" s="101">
        <f t="shared" si="15"/>
        <v>16</v>
      </c>
      <c r="ET46" s="101">
        <f t="shared" si="16"/>
        <v>12</v>
      </c>
      <c r="EU46" s="101">
        <f t="shared" si="17"/>
        <v>12</v>
      </c>
      <c r="EV46" s="101">
        <f t="shared" si="18"/>
        <v>8</v>
      </c>
      <c r="EW46" s="101">
        <f t="shared" si="19"/>
        <v>16</v>
      </c>
      <c r="EX46" s="101">
        <f t="shared" si="20"/>
        <v>16</v>
      </c>
      <c r="EY46" s="101">
        <f t="shared" si="21"/>
        <v>11</v>
      </c>
      <c r="EZ46" s="101">
        <f t="shared" si="22"/>
        <v>11</v>
      </c>
      <c r="FA46" s="101">
        <f t="shared" si="23"/>
        <v>8</v>
      </c>
      <c r="FB46" s="101">
        <f t="shared" si="24"/>
        <v>5</v>
      </c>
      <c r="FC46" s="101">
        <f t="shared" si="25"/>
        <v>17</v>
      </c>
      <c r="FD46" s="101">
        <f t="shared" si="26"/>
        <v>17</v>
      </c>
      <c r="FE46" s="101">
        <f t="shared" si="27"/>
        <v>12</v>
      </c>
      <c r="FF46" s="101">
        <f t="shared" si="28"/>
        <v>12</v>
      </c>
      <c r="FG46" s="101">
        <f t="shared" si="29"/>
        <v>9</v>
      </c>
      <c r="FH46" s="101">
        <f t="shared" si="30"/>
        <v>6</v>
      </c>
      <c r="FI46" s="101">
        <f t="shared" si="31"/>
        <v>18</v>
      </c>
      <c r="FJ46" s="101">
        <f t="shared" si="32"/>
        <v>18</v>
      </c>
      <c r="FK46" s="101">
        <f t="shared" si="33"/>
        <v>13</v>
      </c>
      <c r="FL46" s="101">
        <f t="shared" si="34"/>
        <v>13</v>
      </c>
      <c r="FM46" s="101">
        <f t="shared" si="35"/>
        <v>9</v>
      </c>
      <c r="FN46" s="101">
        <f t="shared" si="36"/>
        <v>6</v>
      </c>
      <c r="FO46" s="101">
        <f t="shared" si="37"/>
        <v>11</v>
      </c>
      <c r="FP46" s="101">
        <f t="shared" si="38"/>
        <v>11</v>
      </c>
      <c r="FQ46" s="101">
        <f t="shared" si="39"/>
        <v>11</v>
      </c>
      <c r="FR46" s="101">
        <f t="shared" si="40"/>
        <v>7</v>
      </c>
      <c r="FS46" s="101">
        <f t="shared" si="41"/>
        <v>7</v>
      </c>
      <c r="FT46" s="101">
        <f t="shared" si="42"/>
        <v>7</v>
      </c>
      <c r="FU46" s="101">
        <f t="shared" si="43"/>
        <v>4</v>
      </c>
      <c r="FV46" s="101">
        <f t="shared" si="44"/>
        <v>4</v>
      </c>
      <c r="FW46" s="101">
        <f t="shared" si="45"/>
        <v>6</v>
      </c>
      <c r="FX46" s="101">
        <f t="shared" si="46"/>
        <v>6</v>
      </c>
      <c r="FY46" s="101">
        <f t="shared" si="47"/>
        <v>6</v>
      </c>
      <c r="FZ46" s="101">
        <f t="shared" si="48"/>
        <v>4</v>
      </c>
      <c r="GA46" s="101">
        <f t="shared" si="49"/>
        <v>4</v>
      </c>
      <c r="GB46" s="101">
        <f t="shared" si="50"/>
        <v>4</v>
      </c>
      <c r="GC46" s="101">
        <f t="shared" si="51"/>
        <v>2</v>
      </c>
      <c r="GD46" s="101">
        <f t="shared" si="52"/>
        <v>2</v>
      </c>
    </row>
    <row r="47" spans="11:186" ht="16.5" x14ac:dyDescent="0.2">
      <c r="AO47" s="50">
        <v>5</v>
      </c>
      <c r="AP47" s="100">
        <v>9</v>
      </c>
      <c r="AQ47" s="100">
        <v>1</v>
      </c>
      <c r="AR47" s="50">
        <v>3</v>
      </c>
      <c r="AS47" s="100" t="s">
        <v>371</v>
      </c>
      <c r="AT47" s="21">
        <f t="shared" si="61"/>
        <v>0.13750000000000001</v>
      </c>
      <c r="AU47" s="100">
        <f t="shared" si="5"/>
        <v>3</v>
      </c>
      <c r="AV47" s="100">
        <f t="shared" si="6"/>
        <v>5</v>
      </c>
      <c r="AW47" s="101">
        <f t="shared" si="7"/>
        <v>0.55000000000000004</v>
      </c>
      <c r="AX47" s="100">
        <f t="shared" si="8"/>
        <v>11</v>
      </c>
      <c r="BA47" s="100">
        <v>43</v>
      </c>
      <c r="BB47" s="14">
        <f>INDEX(节奏总表!$BW$4:$BW$63,神器!BA47)</f>
        <v>136</v>
      </c>
      <c r="BC47" s="14">
        <f t="shared" si="9"/>
        <v>8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4.8600000000000003</v>
      </c>
      <c r="CG47" s="14">
        <f t="shared" si="66"/>
        <v>4.8600000000000003</v>
      </c>
      <c r="CH47" s="14">
        <f t="shared" si="66"/>
        <v>4.8600000000000003</v>
      </c>
      <c r="CI47" s="14">
        <f t="shared" si="66"/>
        <v>2.16</v>
      </c>
      <c r="CJ47" s="14">
        <f t="shared" si="66"/>
        <v>2.16</v>
      </c>
      <c r="CK47" s="14">
        <f t="shared" si="66"/>
        <v>2.16</v>
      </c>
      <c r="CL47" s="14">
        <f t="shared" si="66"/>
        <v>0.89999999999999991</v>
      </c>
      <c r="CM47" s="14">
        <f t="shared" si="66"/>
        <v>0.89999999999999991</v>
      </c>
      <c r="CN47" s="14">
        <f t="shared" si="66"/>
        <v>2.16</v>
      </c>
      <c r="CO47" s="14">
        <f t="shared" si="66"/>
        <v>2.16</v>
      </c>
      <c r="CP47" s="14">
        <f t="shared" si="66"/>
        <v>2.16</v>
      </c>
      <c r="CQ47" s="14">
        <f t="shared" si="66"/>
        <v>1.08</v>
      </c>
      <c r="CR47" s="14">
        <f t="shared" si="66"/>
        <v>1.08</v>
      </c>
      <c r="CS47" s="14">
        <f t="shared" si="66"/>
        <v>1.08</v>
      </c>
      <c r="CT47" s="14">
        <f t="shared" si="66"/>
        <v>0.45000000000000007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0.45000000000000007</v>
      </c>
      <c r="CW47" s="14">
        <f>SUM(BF$5:BF47)</f>
        <v>124.95</v>
      </c>
      <c r="CX47" s="14">
        <f>SUM(BG$5:BG47)</f>
        <v>124.95</v>
      </c>
      <c r="CY47" s="14">
        <f>SUM(BH$5:BH47)</f>
        <v>76.949999999999989</v>
      </c>
      <c r="CZ47" s="14">
        <f>SUM(BI$5:BI47)</f>
        <v>72.539999999999992</v>
      </c>
      <c r="DA47" s="14">
        <f>SUM(BJ$5:BJ47)</f>
        <v>72.539999999999992</v>
      </c>
      <c r="DB47" s="14">
        <f>SUM(BK$5:BK47)</f>
        <v>36.855000000000004</v>
      </c>
      <c r="DC47" s="14">
        <f>SUM(BL$5:BL47)</f>
        <v>36.855000000000004</v>
      </c>
      <c r="DD47" s="14">
        <f>SUM(BM$5:BM47)</f>
        <v>16.739999999999998</v>
      </c>
      <c r="DE47" s="14">
        <f>SUM(BN$5:BN47)</f>
        <v>70.875</v>
      </c>
      <c r="DF47" s="14">
        <f>SUM(BO$5:BO47)</f>
        <v>70.875</v>
      </c>
      <c r="DG47" s="14">
        <f>SUM(BP$5:BP47)</f>
        <v>33.120000000000005</v>
      </c>
      <c r="DH47" s="14">
        <f>SUM(BQ$5:BQ47)</f>
        <v>33.120000000000005</v>
      </c>
      <c r="DI47" s="14">
        <f>SUM(BR$5:BR47)</f>
        <v>17.010000000000002</v>
      </c>
      <c r="DJ47" s="14">
        <f>SUM(BS$5:BS47)</f>
        <v>8.5050000000000008</v>
      </c>
      <c r="DK47" s="14">
        <f>SUM(BT$5:BT47)</f>
        <v>75.375</v>
      </c>
      <c r="DL47" s="14">
        <f>SUM(BU$5:BU47)</f>
        <v>75.375</v>
      </c>
      <c r="DM47" s="14">
        <f>SUM(BV$5:BV47)</f>
        <v>35.1</v>
      </c>
      <c r="DN47" s="14">
        <f>SUM(BW$5:BW47)</f>
        <v>35.1</v>
      </c>
      <c r="DO47" s="14">
        <f>SUM(BX$5:BX47)</f>
        <v>18.09</v>
      </c>
      <c r="DP47" s="14">
        <f>SUM(BY$5:BY47)</f>
        <v>9.0449999999999999</v>
      </c>
      <c r="DQ47" s="14">
        <f>SUM(BZ$5:BZ47)</f>
        <v>93</v>
      </c>
      <c r="DR47" s="14">
        <f>SUM(CA$5:CA47)</f>
        <v>93</v>
      </c>
      <c r="DS47" s="14">
        <f>SUM(CB$5:CB47)</f>
        <v>43.56</v>
      </c>
      <c r="DT47" s="14">
        <f>SUM(CC$5:CC47)</f>
        <v>43.56</v>
      </c>
      <c r="DU47" s="14">
        <f>SUM(CD$5:CD47)</f>
        <v>22.32</v>
      </c>
      <c r="DV47" s="14">
        <f>SUM(CE$5:CE47)</f>
        <v>11.16</v>
      </c>
      <c r="DW47" s="14">
        <f>SUM(CF$5:CF47)</f>
        <v>36.045000000000002</v>
      </c>
      <c r="DX47" s="14">
        <f>SUM(CG$5:CG47)</f>
        <v>36.045000000000002</v>
      </c>
      <c r="DY47" s="14">
        <f>SUM(CH$5:CH47)</f>
        <v>36.045000000000002</v>
      </c>
      <c r="DZ47" s="14">
        <f>SUM(CI$5:CI47)</f>
        <v>16.739999999999998</v>
      </c>
      <c r="EA47" s="14">
        <f>SUM(CJ$5:CJ47)</f>
        <v>16.739999999999998</v>
      </c>
      <c r="EB47" s="14">
        <f>SUM(CK$5:CK47)</f>
        <v>16.739999999999998</v>
      </c>
      <c r="EC47" s="14">
        <f>SUM(CL$5:CL47)</f>
        <v>6.9749999999999996</v>
      </c>
      <c r="ED47" s="14">
        <f>SUM(CM$5:CM47)</f>
        <v>6.9749999999999996</v>
      </c>
      <c r="EE47" s="14">
        <f>SUM(CN$5:CN47)</f>
        <v>13.5</v>
      </c>
      <c r="EF47" s="14">
        <f>SUM(CO$5:CO47)</f>
        <v>13.5</v>
      </c>
      <c r="EG47" s="14">
        <f>SUM(CP$5:CP47)</f>
        <v>13.5</v>
      </c>
      <c r="EH47" s="14">
        <f>SUM(CQ$5:CQ47)</f>
        <v>6.48</v>
      </c>
      <c r="EI47" s="14">
        <f>SUM(CR$5:CR47)</f>
        <v>6.48</v>
      </c>
      <c r="EJ47" s="14">
        <f>SUM(CS$5:CS47)</f>
        <v>6.48</v>
      </c>
      <c r="EK47" s="14">
        <f>SUM(CT$5:CT47)</f>
        <v>2.7000000000000006</v>
      </c>
      <c r="EL47" s="14">
        <f>SUM(CU$5:CU47)</f>
        <v>2.7000000000000006</v>
      </c>
      <c r="EO47" s="101">
        <f t="shared" si="11"/>
        <v>20</v>
      </c>
      <c r="EP47" s="101">
        <f t="shared" si="12"/>
        <v>20</v>
      </c>
      <c r="EQ47" s="101">
        <f t="shared" si="13"/>
        <v>17</v>
      </c>
      <c r="ER47" s="101">
        <f t="shared" si="14"/>
        <v>16</v>
      </c>
      <c r="ES47" s="101">
        <f t="shared" si="15"/>
        <v>16</v>
      </c>
      <c r="ET47" s="101">
        <f t="shared" si="16"/>
        <v>12</v>
      </c>
      <c r="EU47" s="101">
        <f t="shared" si="17"/>
        <v>12</v>
      </c>
      <c r="EV47" s="101">
        <f t="shared" si="18"/>
        <v>8</v>
      </c>
      <c r="EW47" s="101">
        <f t="shared" si="19"/>
        <v>16</v>
      </c>
      <c r="EX47" s="101">
        <f t="shared" si="20"/>
        <v>16</v>
      </c>
      <c r="EY47" s="101">
        <f t="shared" si="21"/>
        <v>11</v>
      </c>
      <c r="EZ47" s="101">
        <f t="shared" si="22"/>
        <v>11</v>
      </c>
      <c r="FA47" s="101">
        <f t="shared" si="23"/>
        <v>8</v>
      </c>
      <c r="FB47" s="101">
        <f t="shared" si="24"/>
        <v>5</v>
      </c>
      <c r="FC47" s="101">
        <f t="shared" si="25"/>
        <v>17</v>
      </c>
      <c r="FD47" s="101">
        <f t="shared" si="26"/>
        <v>17</v>
      </c>
      <c r="FE47" s="101">
        <f t="shared" si="27"/>
        <v>12</v>
      </c>
      <c r="FF47" s="101">
        <f t="shared" si="28"/>
        <v>12</v>
      </c>
      <c r="FG47" s="101">
        <f t="shared" si="29"/>
        <v>9</v>
      </c>
      <c r="FH47" s="101">
        <f t="shared" si="30"/>
        <v>6</v>
      </c>
      <c r="FI47" s="101">
        <f t="shared" si="31"/>
        <v>18</v>
      </c>
      <c r="FJ47" s="101">
        <f t="shared" si="32"/>
        <v>18</v>
      </c>
      <c r="FK47" s="101">
        <f t="shared" si="33"/>
        <v>13</v>
      </c>
      <c r="FL47" s="101">
        <f t="shared" si="34"/>
        <v>13</v>
      </c>
      <c r="FM47" s="101">
        <f t="shared" si="35"/>
        <v>9</v>
      </c>
      <c r="FN47" s="101">
        <f t="shared" si="36"/>
        <v>6</v>
      </c>
      <c r="FO47" s="101">
        <f t="shared" si="37"/>
        <v>12</v>
      </c>
      <c r="FP47" s="101">
        <f t="shared" si="38"/>
        <v>12</v>
      </c>
      <c r="FQ47" s="101">
        <f t="shared" si="39"/>
        <v>12</v>
      </c>
      <c r="FR47" s="101">
        <f t="shared" si="40"/>
        <v>8</v>
      </c>
      <c r="FS47" s="101">
        <f t="shared" si="41"/>
        <v>8</v>
      </c>
      <c r="FT47" s="101">
        <f t="shared" si="42"/>
        <v>8</v>
      </c>
      <c r="FU47" s="101">
        <f t="shared" si="43"/>
        <v>4</v>
      </c>
      <c r="FV47" s="101">
        <f t="shared" si="44"/>
        <v>4</v>
      </c>
      <c r="FW47" s="101">
        <f t="shared" si="45"/>
        <v>7</v>
      </c>
      <c r="FX47" s="101">
        <f t="shared" si="46"/>
        <v>7</v>
      </c>
      <c r="FY47" s="101">
        <f t="shared" si="47"/>
        <v>7</v>
      </c>
      <c r="FZ47" s="101">
        <f t="shared" si="48"/>
        <v>4</v>
      </c>
      <c r="GA47" s="101">
        <f t="shared" si="49"/>
        <v>4</v>
      </c>
      <c r="GB47" s="101">
        <f t="shared" si="50"/>
        <v>4</v>
      </c>
      <c r="GC47" s="101">
        <f t="shared" si="51"/>
        <v>2</v>
      </c>
      <c r="GD47" s="101">
        <f t="shared" si="52"/>
        <v>2</v>
      </c>
    </row>
    <row r="48" spans="11:186" ht="16.5" x14ac:dyDescent="0.2">
      <c r="AO48" s="50">
        <v>5</v>
      </c>
      <c r="AP48" s="100">
        <v>10</v>
      </c>
      <c r="AQ48" s="100">
        <v>1</v>
      </c>
      <c r="AR48" s="50">
        <v>3</v>
      </c>
      <c r="AS48" s="100" t="s">
        <v>372</v>
      </c>
      <c r="AT48" s="21">
        <f t="shared" si="61"/>
        <v>0.13750000000000001</v>
      </c>
      <c r="AU48" s="100">
        <f t="shared" si="5"/>
        <v>3</v>
      </c>
      <c r="AV48" s="100">
        <f t="shared" si="6"/>
        <v>5</v>
      </c>
      <c r="AW48" s="101">
        <f t="shared" si="7"/>
        <v>0.55000000000000004</v>
      </c>
      <c r="AX48" s="100">
        <f t="shared" si="8"/>
        <v>11</v>
      </c>
      <c r="BA48" s="100">
        <v>44</v>
      </c>
      <c r="BB48" s="14">
        <f>INDEX(节奏总表!$BW$4:$BW$63,神器!BA48)</f>
        <v>137</v>
      </c>
      <c r="BC48" s="14">
        <f t="shared" si="9"/>
        <v>8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4.8600000000000003</v>
      </c>
      <c r="CG48" s="14">
        <f t="shared" si="67"/>
        <v>4.8600000000000003</v>
      </c>
      <c r="CH48" s="14">
        <f t="shared" si="67"/>
        <v>4.8600000000000003</v>
      </c>
      <c r="CI48" s="14">
        <f t="shared" si="67"/>
        <v>2.16</v>
      </c>
      <c r="CJ48" s="14">
        <f t="shared" si="67"/>
        <v>2.16</v>
      </c>
      <c r="CK48" s="14">
        <f t="shared" si="67"/>
        <v>2.16</v>
      </c>
      <c r="CL48" s="14">
        <f t="shared" si="67"/>
        <v>0.89999999999999991</v>
      </c>
      <c r="CM48" s="14">
        <f t="shared" si="67"/>
        <v>0.89999999999999991</v>
      </c>
      <c r="CN48" s="14">
        <f t="shared" si="67"/>
        <v>2.16</v>
      </c>
      <c r="CO48" s="14">
        <f t="shared" si="67"/>
        <v>2.16</v>
      </c>
      <c r="CP48" s="14">
        <f t="shared" si="67"/>
        <v>2.16</v>
      </c>
      <c r="CQ48" s="14">
        <f t="shared" si="67"/>
        <v>1.08</v>
      </c>
      <c r="CR48" s="14">
        <f t="shared" si="67"/>
        <v>1.08</v>
      </c>
      <c r="CS48" s="14">
        <f t="shared" si="67"/>
        <v>1.08</v>
      </c>
      <c r="CT48" s="14">
        <f t="shared" si="67"/>
        <v>0.45000000000000007</v>
      </c>
      <c r="CU48" s="14">
        <f t="shared" si="67"/>
        <v>0.45000000000000007</v>
      </c>
      <c r="CW48" s="14">
        <f>SUM(BF$5:BF48)</f>
        <v>124.95</v>
      </c>
      <c r="CX48" s="14">
        <f>SUM(BG$5:BG48)</f>
        <v>124.95</v>
      </c>
      <c r="CY48" s="14">
        <f>SUM(BH$5:BH48)</f>
        <v>76.949999999999989</v>
      </c>
      <c r="CZ48" s="14">
        <f>SUM(BI$5:BI48)</f>
        <v>72.539999999999992</v>
      </c>
      <c r="DA48" s="14">
        <f>SUM(BJ$5:BJ48)</f>
        <v>72.539999999999992</v>
      </c>
      <c r="DB48" s="14">
        <f>SUM(BK$5:BK48)</f>
        <v>36.855000000000004</v>
      </c>
      <c r="DC48" s="14">
        <f>SUM(BL$5:BL48)</f>
        <v>36.855000000000004</v>
      </c>
      <c r="DD48" s="14">
        <f>SUM(BM$5:BM48)</f>
        <v>16.739999999999998</v>
      </c>
      <c r="DE48" s="14">
        <f>SUM(BN$5:BN48)</f>
        <v>70.875</v>
      </c>
      <c r="DF48" s="14">
        <f>SUM(BO$5:BO48)</f>
        <v>70.875</v>
      </c>
      <c r="DG48" s="14">
        <f>SUM(BP$5:BP48)</f>
        <v>33.120000000000005</v>
      </c>
      <c r="DH48" s="14">
        <f>SUM(BQ$5:BQ48)</f>
        <v>33.120000000000005</v>
      </c>
      <c r="DI48" s="14">
        <f>SUM(BR$5:BR48)</f>
        <v>17.010000000000002</v>
      </c>
      <c r="DJ48" s="14">
        <f>SUM(BS$5:BS48)</f>
        <v>8.5050000000000008</v>
      </c>
      <c r="DK48" s="14">
        <f>SUM(BT$5:BT48)</f>
        <v>75.375</v>
      </c>
      <c r="DL48" s="14">
        <f>SUM(BU$5:BU48)</f>
        <v>75.375</v>
      </c>
      <c r="DM48" s="14">
        <f>SUM(BV$5:BV48)</f>
        <v>35.1</v>
      </c>
      <c r="DN48" s="14">
        <f>SUM(BW$5:BW48)</f>
        <v>35.1</v>
      </c>
      <c r="DO48" s="14">
        <f>SUM(BX$5:BX48)</f>
        <v>18.09</v>
      </c>
      <c r="DP48" s="14">
        <f>SUM(BY$5:BY48)</f>
        <v>9.0449999999999999</v>
      </c>
      <c r="DQ48" s="14">
        <f>SUM(BZ$5:BZ48)</f>
        <v>93</v>
      </c>
      <c r="DR48" s="14">
        <f>SUM(CA$5:CA48)</f>
        <v>93</v>
      </c>
      <c r="DS48" s="14">
        <f>SUM(CB$5:CB48)</f>
        <v>43.56</v>
      </c>
      <c r="DT48" s="14">
        <f>SUM(CC$5:CC48)</f>
        <v>43.56</v>
      </c>
      <c r="DU48" s="14">
        <f>SUM(CD$5:CD48)</f>
        <v>22.32</v>
      </c>
      <c r="DV48" s="14">
        <f>SUM(CE$5:CE48)</f>
        <v>11.16</v>
      </c>
      <c r="DW48" s="14">
        <f>SUM(CF$5:CF48)</f>
        <v>40.905000000000001</v>
      </c>
      <c r="DX48" s="14">
        <f>SUM(CG$5:CG48)</f>
        <v>40.905000000000001</v>
      </c>
      <c r="DY48" s="14">
        <f>SUM(CH$5:CH48)</f>
        <v>40.905000000000001</v>
      </c>
      <c r="DZ48" s="14">
        <f>SUM(CI$5:CI48)</f>
        <v>18.899999999999999</v>
      </c>
      <c r="EA48" s="14">
        <f>SUM(CJ$5:CJ48)</f>
        <v>18.899999999999999</v>
      </c>
      <c r="EB48" s="14">
        <f>SUM(CK$5:CK48)</f>
        <v>18.899999999999999</v>
      </c>
      <c r="EC48" s="14">
        <f>SUM(CL$5:CL48)</f>
        <v>7.875</v>
      </c>
      <c r="ED48" s="14">
        <f>SUM(CM$5:CM48)</f>
        <v>7.875</v>
      </c>
      <c r="EE48" s="14">
        <f>SUM(CN$5:CN48)</f>
        <v>15.66</v>
      </c>
      <c r="EF48" s="14">
        <f>SUM(CO$5:CO48)</f>
        <v>15.66</v>
      </c>
      <c r="EG48" s="14">
        <f>SUM(CP$5:CP48)</f>
        <v>15.66</v>
      </c>
      <c r="EH48" s="14">
        <f>SUM(CQ$5:CQ48)</f>
        <v>7.5600000000000005</v>
      </c>
      <c r="EI48" s="14">
        <f>SUM(CR$5:CR48)</f>
        <v>7.5600000000000005</v>
      </c>
      <c r="EJ48" s="14">
        <f>SUM(CS$5:CS48)</f>
        <v>7.5600000000000005</v>
      </c>
      <c r="EK48" s="14">
        <f>SUM(CT$5:CT48)</f>
        <v>3.1500000000000008</v>
      </c>
      <c r="EL48" s="14">
        <f>SUM(CU$5:CU48)</f>
        <v>3.1500000000000008</v>
      </c>
      <c r="EO48" s="101">
        <f t="shared" ref="EO48:EO64" si="68">MATCH(CW48,$AD$5:$AD$26,1)-1</f>
        <v>20</v>
      </c>
      <c r="EP48" s="101">
        <f t="shared" ref="EP48:EP62" si="69">MATCH(CX48,$AD$5:$AD$26,1)-1</f>
        <v>20</v>
      </c>
      <c r="EQ48" s="101">
        <f t="shared" ref="EQ48:EQ62" si="70">MATCH(CY48,$AD$5:$AD$26,1)-1</f>
        <v>17</v>
      </c>
      <c r="ER48" s="101">
        <f t="shared" ref="ER48:ER62" si="71">MATCH(CZ48,$AD$5:$AD$26,1)-1</f>
        <v>16</v>
      </c>
      <c r="ES48" s="101">
        <f t="shared" ref="ES48:ES62" si="72">MATCH(DA48,$AD$5:$AD$26,1)-1</f>
        <v>16</v>
      </c>
      <c r="ET48" s="101">
        <f t="shared" ref="ET48:ET62" si="73">MATCH(DB48,$AD$5:$AD$26,1)-1</f>
        <v>12</v>
      </c>
      <c r="EU48" s="101">
        <f t="shared" ref="EU48:EU62" si="74">MATCH(DC48,$AD$5:$AD$26,1)-1</f>
        <v>12</v>
      </c>
      <c r="EV48" s="101">
        <f t="shared" ref="EV48:EV62" si="75">MATCH(DD48,$AD$5:$AD$26,1)-1</f>
        <v>8</v>
      </c>
      <c r="EW48" s="101">
        <f t="shared" ref="EW48:EW62" si="76">MATCH(DE48,$AD$5:$AD$26,1)-1</f>
        <v>16</v>
      </c>
      <c r="EX48" s="101">
        <f t="shared" ref="EX48:EX62" si="77">MATCH(DF48,$AD$5:$AD$26,1)-1</f>
        <v>16</v>
      </c>
      <c r="EY48" s="101">
        <f t="shared" ref="EY48:EY62" si="78">MATCH(DG48,$AD$5:$AD$26,1)-1</f>
        <v>11</v>
      </c>
      <c r="EZ48" s="101">
        <f t="shared" ref="EZ48:EZ62" si="79">MATCH(DH48,$AD$5:$AD$26,1)-1</f>
        <v>11</v>
      </c>
      <c r="FA48" s="101">
        <f t="shared" ref="FA48:FA62" si="80">MATCH(DI48,$AD$5:$AD$26,1)-1</f>
        <v>8</v>
      </c>
      <c r="FB48" s="101">
        <f t="shared" ref="FB48:FB62" si="81">MATCH(DJ48,$AD$5:$AD$26,1)-1</f>
        <v>5</v>
      </c>
      <c r="FC48" s="101">
        <f t="shared" ref="FC48:FC62" si="82">MATCH(DK48,$AD$5:$AD$26,1)-1</f>
        <v>17</v>
      </c>
      <c r="FD48" s="101">
        <f t="shared" ref="FD48:FD62" si="83">MATCH(DL48,$AD$5:$AD$26,1)-1</f>
        <v>17</v>
      </c>
      <c r="FE48" s="101">
        <f t="shared" ref="FE48:FE62" si="84">MATCH(DM48,$AD$5:$AD$26,1)-1</f>
        <v>12</v>
      </c>
      <c r="FF48" s="101">
        <f t="shared" ref="FF48:FF62" si="85">MATCH(DN48,$AD$5:$AD$26,1)-1</f>
        <v>12</v>
      </c>
      <c r="FG48" s="101">
        <f t="shared" ref="FG48:FG62" si="86">MATCH(DO48,$AD$5:$AD$26,1)-1</f>
        <v>9</v>
      </c>
      <c r="FH48" s="101">
        <f t="shared" ref="FH48:FH62" si="87">MATCH(DP48,$AD$5:$AD$26,1)-1</f>
        <v>6</v>
      </c>
      <c r="FI48" s="101">
        <f t="shared" ref="FI48:FI62" si="88">MATCH(DQ48,$AD$5:$AD$26,1)-1</f>
        <v>18</v>
      </c>
      <c r="FJ48" s="101">
        <f t="shared" ref="FJ48:FJ62" si="89">MATCH(DR48,$AD$5:$AD$26,1)-1</f>
        <v>18</v>
      </c>
      <c r="FK48" s="101">
        <f t="shared" ref="FK48:FK62" si="90">MATCH(DS48,$AD$5:$AD$26,1)-1</f>
        <v>13</v>
      </c>
      <c r="FL48" s="101">
        <f t="shared" ref="FL48:FL62" si="91">MATCH(DT48,$AD$5:$AD$26,1)-1</f>
        <v>13</v>
      </c>
      <c r="FM48" s="101">
        <f t="shared" ref="FM48:FM62" si="92">MATCH(DU48,$AD$5:$AD$26,1)-1</f>
        <v>9</v>
      </c>
      <c r="FN48" s="101">
        <f t="shared" ref="FN48:FN62" si="93">MATCH(DV48,$AD$5:$AD$26,1)-1</f>
        <v>6</v>
      </c>
      <c r="FO48" s="101">
        <f t="shared" ref="FO48:FO62" si="94">MATCH(DW48,$AD$5:$AD$26,1)-1</f>
        <v>12</v>
      </c>
      <c r="FP48" s="101">
        <f t="shared" ref="FP48:FP62" si="95">MATCH(DX48,$AD$5:$AD$26,1)-1</f>
        <v>12</v>
      </c>
      <c r="FQ48" s="101">
        <f t="shared" ref="FQ48:FQ62" si="96">MATCH(DY48,$AD$5:$AD$26,1)-1</f>
        <v>12</v>
      </c>
      <c r="FR48" s="101">
        <f t="shared" ref="FR48:FR62" si="97">MATCH(DZ48,$AD$5:$AD$26,1)-1</f>
        <v>9</v>
      </c>
      <c r="FS48" s="101">
        <f t="shared" ref="FS48:FS62" si="98">MATCH(EA48,$AD$5:$AD$26,1)-1</f>
        <v>9</v>
      </c>
      <c r="FT48" s="101">
        <f t="shared" ref="FT48:FT62" si="99">MATCH(EB48,$AD$5:$AD$26,1)-1</f>
        <v>9</v>
      </c>
      <c r="FU48" s="101">
        <f t="shared" ref="FU48:FU62" si="100">MATCH(EC48,$AD$5:$AD$26,1)-1</f>
        <v>5</v>
      </c>
      <c r="FV48" s="101">
        <f t="shared" ref="FV48:FV62" si="101">MATCH(ED48,$AD$5:$AD$26,1)-1</f>
        <v>5</v>
      </c>
      <c r="FW48" s="101">
        <f t="shared" ref="FW48:FW62" si="102">MATCH(EE48,$AD$5:$AD$26,1)-1</f>
        <v>8</v>
      </c>
      <c r="FX48" s="101">
        <f t="shared" ref="FX48:FX62" si="103">MATCH(EF48,$AD$5:$AD$26,1)-1</f>
        <v>8</v>
      </c>
      <c r="FY48" s="101">
        <f t="shared" ref="FY48:FY62" si="104">MATCH(EG48,$AD$5:$AD$26,1)-1</f>
        <v>8</v>
      </c>
      <c r="FZ48" s="101">
        <f t="shared" ref="FZ48:FZ62" si="105">MATCH(EH48,$AD$5:$AD$26,1)-1</f>
        <v>5</v>
      </c>
      <c r="GA48" s="101">
        <f t="shared" ref="GA48:GA62" si="106">MATCH(EI48,$AD$5:$AD$26,1)-1</f>
        <v>5</v>
      </c>
      <c r="GB48" s="101">
        <f t="shared" ref="GB48:GB62" si="107">MATCH(EJ48,$AD$5:$AD$26,1)-1</f>
        <v>5</v>
      </c>
      <c r="GC48" s="101">
        <f t="shared" ref="GC48:GC62" si="108">MATCH(EK48,$AD$5:$AD$26,1)-1</f>
        <v>3</v>
      </c>
      <c r="GD48" s="101">
        <f t="shared" ref="GD48:GD62" si="109">MATCH(EL48,$AD$5:$AD$26,1)-1</f>
        <v>3</v>
      </c>
    </row>
    <row r="49" spans="41:186" ht="16.5" x14ac:dyDescent="0.2">
      <c r="AO49" s="50">
        <v>5</v>
      </c>
      <c r="AP49" s="100">
        <v>11</v>
      </c>
      <c r="AQ49" s="100">
        <v>1</v>
      </c>
      <c r="AR49" s="50">
        <v>3</v>
      </c>
      <c r="AS49" s="100" t="s">
        <v>373</v>
      </c>
      <c r="AT49" s="21">
        <f t="shared" si="61"/>
        <v>8.8000000000000009E-2</v>
      </c>
      <c r="AU49" s="100">
        <f t="shared" si="5"/>
        <v>2</v>
      </c>
      <c r="AV49" s="100">
        <f t="shared" si="6"/>
        <v>4</v>
      </c>
      <c r="AW49" s="101">
        <f t="shared" si="7"/>
        <v>0.26400000000000001</v>
      </c>
      <c r="AX49" s="100">
        <f t="shared" si="8"/>
        <v>15.84</v>
      </c>
      <c r="BA49" s="100">
        <v>45</v>
      </c>
      <c r="BB49" s="14">
        <f>INDEX(节奏总表!$BW$4:$BW$63,神器!BA49)</f>
        <v>138</v>
      </c>
      <c r="BC49" s="14">
        <f t="shared" si="9"/>
        <v>8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4.8600000000000003</v>
      </c>
      <c r="CG49" s="14">
        <f t="shared" si="67"/>
        <v>4.8600000000000003</v>
      </c>
      <c r="CH49" s="14">
        <f t="shared" si="67"/>
        <v>4.8600000000000003</v>
      </c>
      <c r="CI49" s="14">
        <f t="shared" si="67"/>
        <v>2.16</v>
      </c>
      <c r="CJ49" s="14">
        <f t="shared" si="67"/>
        <v>2.16</v>
      </c>
      <c r="CK49" s="14">
        <f t="shared" si="67"/>
        <v>2.16</v>
      </c>
      <c r="CL49" s="14">
        <f t="shared" si="67"/>
        <v>0.89999999999999991</v>
      </c>
      <c r="CM49" s="14">
        <f t="shared" si="67"/>
        <v>0.89999999999999991</v>
      </c>
      <c r="CN49" s="14">
        <f t="shared" si="67"/>
        <v>2.16</v>
      </c>
      <c r="CO49" s="14">
        <f t="shared" si="67"/>
        <v>2.16</v>
      </c>
      <c r="CP49" s="14">
        <f t="shared" si="67"/>
        <v>2.16</v>
      </c>
      <c r="CQ49" s="14">
        <f t="shared" si="67"/>
        <v>1.08</v>
      </c>
      <c r="CR49" s="14">
        <f t="shared" si="67"/>
        <v>1.08</v>
      </c>
      <c r="CS49" s="14">
        <f t="shared" si="67"/>
        <v>1.08</v>
      </c>
      <c r="CT49" s="14">
        <f t="shared" si="67"/>
        <v>0.45000000000000007</v>
      </c>
      <c r="CU49" s="14">
        <f t="shared" si="67"/>
        <v>0.45000000000000007</v>
      </c>
      <c r="CW49" s="14">
        <f>SUM(BF$5:BF49)</f>
        <v>124.95</v>
      </c>
      <c r="CX49" s="14">
        <f>SUM(BG$5:BG49)</f>
        <v>124.95</v>
      </c>
      <c r="CY49" s="14">
        <f>SUM(BH$5:BH49)</f>
        <v>76.949999999999989</v>
      </c>
      <c r="CZ49" s="14">
        <f>SUM(BI$5:BI49)</f>
        <v>72.539999999999992</v>
      </c>
      <c r="DA49" s="14">
        <f>SUM(BJ$5:BJ49)</f>
        <v>72.539999999999992</v>
      </c>
      <c r="DB49" s="14">
        <f>SUM(BK$5:BK49)</f>
        <v>36.855000000000004</v>
      </c>
      <c r="DC49" s="14">
        <f>SUM(BL$5:BL49)</f>
        <v>36.855000000000004</v>
      </c>
      <c r="DD49" s="14">
        <f>SUM(BM$5:BM49)</f>
        <v>16.739999999999998</v>
      </c>
      <c r="DE49" s="14">
        <f>SUM(BN$5:BN49)</f>
        <v>70.875</v>
      </c>
      <c r="DF49" s="14">
        <f>SUM(BO$5:BO49)</f>
        <v>70.875</v>
      </c>
      <c r="DG49" s="14">
        <f>SUM(BP$5:BP49)</f>
        <v>33.120000000000005</v>
      </c>
      <c r="DH49" s="14">
        <f>SUM(BQ$5:BQ49)</f>
        <v>33.120000000000005</v>
      </c>
      <c r="DI49" s="14">
        <f>SUM(BR$5:BR49)</f>
        <v>17.010000000000002</v>
      </c>
      <c r="DJ49" s="14">
        <f>SUM(BS$5:BS49)</f>
        <v>8.5050000000000008</v>
      </c>
      <c r="DK49" s="14">
        <f>SUM(BT$5:BT49)</f>
        <v>75.375</v>
      </c>
      <c r="DL49" s="14">
        <f>SUM(BU$5:BU49)</f>
        <v>75.375</v>
      </c>
      <c r="DM49" s="14">
        <f>SUM(BV$5:BV49)</f>
        <v>35.1</v>
      </c>
      <c r="DN49" s="14">
        <f>SUM(BW$5:BW49)</f>
        <v>35.1</v>
      </c>
      <c r="DO49" s="14">
        <f>SUM(BX$5:BX49)</f>
        <v>18.09</v>
      </c>
      <c r="DP49" s="14">
        <f>SUM(BY$5:BY49)</f>
        <v>9.0449999999999999</v>
      </c>
      <c r="DQ49" s="14">
        <f>SUM(BZ$5:BZ49)</f>
        <v>93</v>
      </c>
      <c r="DR49" s="14">
        <f>SUM(CA$5:CA49)</f>
        <v>93</v>
      </c>
      <c r="DS49" s="14">
        <f>SUM(CB$5:CB49)</f>
        <v>43.56</v>
      </c>
      <c r="DT49" s="14">
        <f>SUM(CC$5:CC49)</f>
        <v>43.56</v>
      </c>
      <c r="DU49" s="14">
        <f>SUM(CD$5:CD49)</f>
        <v>22.32</v>
      </c>
      <c r="DV49" s="14">
        <f>SUM(CE$5:CE49)</f>
        <v>11.16</v>
      </c>
      <c r="DW49" s="14">
        <f>SUM(CF$5:CF49)</f>
        <v>45.765000000000001</v>
      </c>
      <c r="DX49" s="14">
        <f>SUM(CG$5:CG49)</f>
        <v>45.765000000000001</v>
      </c>
      <c r="DY49" s="14">
        <f>SUM(CH$5:CH49)</f>
        <v>45.765000000000001</v>
      </c>
      <c r="DZ49" s="14">
        <f>SUM(CI$5:CI49)</f>
        <v>21.06</v>
      </c>
      <c r="EA49" s="14">
        <f>SUM(CJ$5:CJ49)</f>
        <v>21.06</v>
      </c>
      <c r="EB49" s="14">
        <f>SUM(CK$5:CK49)</f>
        <v>21.06</v>
      </c>
      <c r="EC49" s="14">
        <f>SUM(CL$5:CL49)</f>
        <v>8.7750000000000004</v>
      </c>
      <c r="ED49" s="14">
        <f>SUM(CM$5:CM49)</f>
        <v>8.7750000000000004</v>
      </c>
      <c r="EE49" s="14">
        <f>SUM(CN$5:CN49)</f>
        <v>17.82</v>
      </c>
      <c r="EF49" s="14">
        <f>SUM(CO$5:CO49)</f>
        <v>17.82</v>
      </c>
      <c r="EG49" s="14">
        <f>SUM(CP$5:CP49)</f>
        <v>17.82</v>
      </c>
      <c r="EH49" s="14">
        <f>SUM(CQ$5:CQ49)</f>
        <v>8.64</v>
      </c>
      <c r="EI49" s="14">
        <f>SUM(CR$5:CR49)</f>
        <v>8.64</v>
      </c>
      <c r="EJ49" s="14">
        <f>SUM(CS$5:CS49)</f>
        <v>8.64</v>
      </c>
      <c r="EK49" s="14">
        <f>SUM(CT$5:CT49)</f>
        <v>3.600000000000001</v>
      </c>
      <c r="EL49" s="14">
        <f>SUM(CU$5:CU49)</f>
        <v>3.600000000000001</v>
      </c>
      <c r="EO49" s="101">
        <f t="shared" si="68"/>
        <v>20</v>
      </c>
      <c r="EP49" s="101">
        <f t="shared" si="69"/>
        <v>20</v>
      </c>
      <c r="EQ49" s="101">
        <f t="shared" si="70"/>
        <v>17</v>
      </c>
      <c r="ER49" s="101">
        <f t="shared" si="71"/>
        <v>16</v>
      </c>
      <c r="ES49" s="101">
        <f t="shared" si="72"/>
        <v>16</v>
      </c>
      <c r="ET49" s="101">
        <f t="shared" si="73"/>
        <v>12</v>
      </c>
      <c r="EU49" s="101">
        <f t="shared" si="74"/>
        <v>12</v>
      </c>
      <c r="EV49" s="101">
        <f t="shared" si="75"/>
        <v>8</v>
      </c>
      <c r="EW49" s="101">
        <f t="shared" si="76"/>
        <v>16</v>
      </c>
      <c r="EX49" s="101">
        <f t="shared" si="77"/>
        <v>16</v>
      </c>
      <c r="EY49" s="101">
        <f t="shared" si="78"/>
        <v>11</v>
      </c>
      <c r="EZ49" s="101">
        <f t="shared" si="79"/>
        <v>11</v>
      </c>
      <c r="FA49" s="101">
        <f t="shared" si="80"/>
        <v>8</v>
      </c>
      <c r="FB49" s="101">
        <f t="shared" si="81"/>
        <v>5</v>
      </c>
      <c r="FC49" s="101">
        <f t="shared" si="82"/>
        <v>17</v>
      </c>
      <c r="FD49" s="101">
        <f t="shared" si="83"/>
        <v>17</v>
      </c>
      <c r="FE49" s="101">
        <f t="shared" si="84"/>
        <v>12</v>
      </c>
      <c r="FF49" s="101">
        <f t="shared" si="85"/>
        <v>12</v>
      </c>
      <c r="FG49" s="101">
        <f t="shared" si="86"/>
        <v>9</v>
      </c>
      <c r="FH49" s="101">
        <f t="shared" si="87"/>
        <v>6</v>
      </c>
      <c r="FI49" s="101">
        <f t="shared" si="88"/>
        <v>18</v>
      </c>
      <c r="FJ49" s="101">
        <f t="shared" si="89"/>
        <v>18</v>
      </c>
      <c r="FK49" s="101">
        <f t="shared" si="90"/>
        <v>13</v>
      </c>
      <c r="FL49" s="101">
        <f t="shared" si="91"/>
        <v>13</v>
      </c>
      <c r="FM49" s="101">
        <f t="shared" si="92"/>
        <v>9</v>
      </c>
      <c r="FN49" s="101">
        <f t="shared" si="93"/>
        <v>6</v>
      </c>
      <c r="FO49" s="101">
        <f t="shared" si="94"/>
        <v>13</v>
      </c>
      <c r="FP49" s="101">
        <f t="shared" si="95"/>
        <v>13</v>
      </c>
      <c r="FQ49" s="101">
        <f t="shared" si="96"/>
        <v>13</v>
      </c>
      <c r="FR49" s="101">
        <f t="shared" si="97"/>
        <v>9</v>
      </c>
      <c r="FS49" s="101">
        <f t="shared" si="98"/>
        <v>9</v>
      </c>
      <c r="FT49" s="101">
        <f t="shared" si="99"/>
        <v>9</v>
      </c>
      <c r="FU49" s="101">
        <f t="shared" si="100"/>
        <v>5</v>
      </c>
      <c r="FV49" s="101">
        <f t="shared" si="101"/>
        <v>5</v>
      </c>
      <c r="FW49" s="101">
        <f t="shared" si="102"/>
        <v>8</v>
      </c>
      <c r="FX49" s="101">
        <f t="shared" si="103"/>
        <v>8</v>
      </c>
      <c r="FY49" s="101">
        <f t="shared" si="104"/>
        <v>8</v>
      </c>
      <c r="FZ49" s="101">
        <f t="shared" si="105"/>
        <v>5</v>
      </c>
      <c r="GA49" s="101">
        <f t="shared" si="106"/>
        <v>5</v>
      </c>
      <c r="GB49" s="101">
        <f t="shared" si="107"/>
        <v>5</v>
      </c>
      <c r="GC49" s="101">
        <f t="shared" si="108"/>
        <v>3</v>
      </c>
      <c r="GD49" s="101">
        <f t="shared" si="109"/>
        <v>3</v>
      </c>
    </row>
    <row r="50" spans="41:186" ht="16.5" x14ac:dyDescent="0.2">
      <c r="AO50" s="50">
        <v>5</v>
      </c>
      <c r="AP50" s="100">
        <v>12</v>
      </c>
      <c r="AQ50" s="100">
        <v>1</v>
      </c>
      <c r="AR50" s="50">
        <v>3</v>
      </c>
      <c r="AS50" s="100" t="s">
        <v>374</v>
      </c>
      <c r="AT50" s="21">
        <f t="shared" si="61"/>
        <v>8.8000000000000009E-2</v>
      </c>
      <c r="AU50" s="100">
        <f t="shared" si="5"/>
        <v>2</v>
      </c>
      <c r="AV50" s="100">
        <f t="shared" si="6"/>
        <v>4</v>
      </c>
      <c r="AW50" s="101">
        <f t="shared" si="7"/>
        <v>0.26400000000000001</v>
      </c>
      <c r="AX50" s="100">
        <f t="shared" si="8"/>
        <v>15.84</v>
      </c>
      <c r="BA50" s="100">
        <v>46</v>
      </c>
      <c r="BB50" s="14">
        <f>INDEX(节奏总表!$BW$4:$BW$63,神器!BA50)</f>
        <v>139</v>
      </c>
      <c r="BC50" s="14">
        <f t="shared" si="9"/>
        <v>8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4.8600000000000003</v>
      </c>
      <c r="CG50" s="14">
        <f t="shared" si="67"/>
        <v>4.8600000000000003</v>
      </c>
      <c r="CH50" s="14">
        <f t="shared" si="67"/>
        <v>4.8600000000000003</v>
      </c>
      <c r="CI50" s="14">
        <f t="shared" si="67"/>
        <v>2.16</v>
      </c>
      <c r="CJ50" s="14">
        <f t="shared" si="67"/>
        <v>2.16</v>
      </c>
      <c r="CK50" s="14">
        <f t="shared" si="67"/>
        <v>2.16</v>
      </c>
      <c r="CL50" s="14">
        <f t="shared" si="67"/>
        <v>0.89999999999999991</v>
      </c>
      <c r="CM50" s="14">
        <f t="shared" si="67"/>
        <v>0.89999999999999991</v>
      </c>
      <c r="CN50" s="14">
        <f t="shared" si="67"/>
        <v>2.16</v>
      </c>
      <c r="CO50" s="14">
        <f t="shared" si="67"/>
        <v>2.16</v>
      </c>
      <c r="CP50" s="14">
        <f t="shared" si="67"/>
        <v>2.16</v>
      </c>
      <c r="CQ50" s="14">
        <f t="shared" si="67"/>
        <v>1.08</v>
      </c>
      <c r="CR50" s="14">
        <f t="shared" si="67"/>
        <v>1.08</v>
      </c>
      <c r="CS50" s="14">
        <f t="shared" si="67"/>
        <v>1.08</v>
      </c>
      <c r="CT50" s="14">
        <f t="shared" si="67"/>
        <v>0.45000000000000007</v>
      </c>
      <c r="CU50" s="14">
        <f t="shared" si="67"/>
        <v>0.45000000000000007</v>
      </c>
      <c r="CW50" s="14">
        <f>SUM(BF$5:BF50)</f>
        <v>124.95</v>
      </c>
      <c r="CX50" s="14">
        <f>SUM(BG$5:BG50)</f>
        <v>124.95</v>
      </c>
      <c r="CY50" s="14">
        <f>SUM(BH$5:BH50)</f>
        <v>76.949999999999989</v>
      </c>
      <c r="CZ50" s="14">
        <f>SUM(BI$5:BI50)</f>
        <v>72.539999999999992</v>
      </c>
      <c r="DA50" s="14">
        <f>SUM(BJ$5:BJ50)</f>
        <v>72.539999999999992</v>
      </c>
      <c r="DB50" s="14">
        <f>SUM(BK$5:BK50)</f>
        <v>36.855000000000004</v>
      </c>
      <c r="DC50" s="14">
        <f>SUM(BL$5:BL50)</f>
        <v>36.855000000000004</v>
      </c>
      <c r="DD50" s="14">
        <f>SUM(BM$5:BM50)</f>
        <v>16.739999999999998</v>
      </c>
      <c r="DE50" s="14">
        <f>SUM(BN$5:BN50)</f>
        <v>70.875</v>
      </c>
      <c r="DF50" s="14">
        <f>SUM(BO$5:BO50)</f>
        <v>70.875</v>
      </c>
      <c r="DG50" s="14">
        <f>SUM(BP$5:BP50)</f>
        <v>33.120000000000005</v>
      </c>
      <c r="DH50" s="14">
        <f>SUM(BQ$5:BQ50)</f>
        <v>33.120000000000005</v>
      </c>
      <c r="DI50" s="14">
        <f>SUM(BR$5:BR50)</f>
        <v>17.010000000000002</v>
      </c>
      <c r="DJ50" s="14">
        <f>SUM(BS$5:BS50)</f>
        <v>8.5050000000000008</v>
      </c>
      <c r="DK50" s="14">
        <f>SUM(BT$5:BT50)</f>
        <v>75.375</v>
      </c>
      <c r="DL50" s="14">
        <f>SUM(BU$5:BU50)</f>
        <v>75.375</v>
      </c>
      <c r="DM50" s="14">
        <f>SUM(BV$5:BV50)</f>
        <v>35.1</v>
      </c>
      <c r="DN50" s="14">
        <f>SUM(BW$5:BW50)</f>
        <v>35.1</v>
      </c>
      <c r="DO50" s="14">
        <f>SUM(BX$5:BX50)</f>
        <v>18.09</v>
      </c>
      <c r="DP50" s="14">
        <f>SUM(BY$5:BY50)</f>
        <v>9.0449999999999999</v>
      </c>
      <c r="DQ50" s="14">
        <f>SUM(BZ$5:BZ50)</f>
        <v>93</v>
      </c>
      <c r="DR50" s="14">
        <f>SUM(CA$5:CA50)</f>
        <v>93</v>
      </c>
      <c r="DS50" s="14">
        <f>SUM(CB$5:CB50)</f>
        <v>43.56</v>
      </c>
      <c r="DT50" s="14">
        <f>SUM(CC$5:CC50)</f>
        <v>43.56</v>
      </c>
      <c r="DU50" s="14">
        <f>SUM(CD$5:CD50)</f>
        <v>22.32</v>
      </c>
      <c r="DV50" s="14">
        <f>SUM(CE$5:CE50)</f>
        <v>11.16</v>
      </c>
      <c r="DW50" s="14">
        <f>SUM(CF$5:CF50)</f>
        <v>50.625</v>
      </c>
      <c r="DX50" s="14">
        <f>SUM(CG$5:CG50)</f>
        <v>50.625</v>
      </c>
      <c r="DY50" s="14">
        <f>SUM(CH$5:CH50)</f>
        <v>50.625</v>
      </c>
      <c r="DZ50" s="14">
        <f>SUM(CI$5:CI50)</f>
        <v>23.22</v>
      </c>
      <c r="EA50" s="14">
        <f>SUM(CJ$5:CJ50)</f>
        <v>23.22</v>
      </c>
      <c r="EB50" s="14">
        <f>SUM(CK$5:CK50)</f>
        <v>23.22</v>
      </c>
      <c r="EC50" s="14">
        <f>SUM(CL$5:CL50)</f>
        <v>9.6750000000000007</v>
      </c>
      <c r="ED50" s="14">
        <f>SUM(CM$5:CM50)</f>
        <v>9.6750000000000007</v>
      </c>
      <c r="EE50" s="14">
        <f>SUM(CN$5:CN50)</f>
        <v>19.98</v>
      </c>
      <c r="EF50" s="14">
        <f>SUM(CO$5:CO50)</f>
        <v>19.98</v>
      </c>
      <c r="EG50" s="14">
        <f>SUM(CP$5:CP50)</f>
        <v>19.98</v>
      </c>
      <c r="EH50" s="14">
        <f>SUM(CQ$5:CQ50)</f>
        <v>9.7200000000000006</v>
      </c>
      <c r="EI50" s="14">
        <f>SUM(CR$5:CR50)</f>
        <v>9.7200000000000006</v>
      </c>
      <c r="EJ50" s="14">
        <f>SUM(CS$5:CS50)</f>
        <v>9.7200000000000006</v>
      </c>
      <c r="EK50" s="14">
        <f>SUM(CT$5:CT50)</f>
        <v>4.0500000000000007</v>
      </c>
      <c r="EL50" s="14">
        <f>SUM(CU$5:CU50)</f>
        <v>4.0500000000000007</v>
      </c>
      <c r="EO50" s="101">
        <f t="shared" si="68"/>
        <v>20</v>
      </c>
      <c r="EP50" s="101">
        <f t="shared" si="69"/>
        <v>20</v>
      </c>
      <c r="EQ50" s="101">
        <f t="shared" si="70"/>
        <v>17</v>
      </c>
      <c r="ER50" s="101">
        <f t="shared" si="71"/>
        <v>16</v>
      </c>
      <c r="ES50" s="101">
        <f t="shared" si="72"/>
        <v>16</v>
      </c>
      <c r="ET50" s="101">
        <f t="shared" si="73"/>
        <v>12</v>
      </c>
      <c r="EU50" s="101">
        <f t="shared" si="74"/>
        <v>12</v>
      </c>
      <c r="EV50" s="101">
        <f t="shared" si="75"/>
        <v>8</v>
      </c>
      <c r="EW50" s="101">
        <f t="shared" si="76"/>
        <v>16</v>
      </c>
      <c r="EX50" s="101">
        <f t="shared" si="77"/>
        <v>16</v>
      </c>
      <c r="EY50" s="101">
        <f t="shared" si="78"/>
        <v>11</v>
      </c>
      <c r="EZ50" s="101">
        <f t="shared" si="79"/>
        <v>11</v>
      </c>
      <c r="FA50" s="101">
        <f t="shared" si="80"/>
        <v>8</v>
      </c>
      <c r="FB50" s="101">
        <f t="shared" si="81"/>
        <v>5</v>
      </c>
      <c r="FC50" s="101">
        <f t="shared" si="82"/>
        <v>17</v>
      </c>
      <c r="FD50" s="101">
        <f t="shared" si="83"/>
        <v>17</v>
      </c>
      <c r="FE50" s="101">
        <f t="shared" si="84"/>
        <v>12</v>
      </c>
      <c r="FF50" s="101">
        <f t="shared" si="85"/>
        <v>12</v>
      </c>
      <c r="FG50" s="101">
        <f t="shared" si="86"/>
        <v>9</v>
      </c>
      <c r="FH50" s="101">
        <f t="shared" si="87"/>
        <v>6</v>
      </c>
      <c r="FI50" s="101">
        <f t="shared" si="88"/>
        <v>18</v>
      </c>
      <c r="FJ50" s="101">
        <f t="shared" si="89"/>
        <v>18</v>
      </c>
      <c r="FK50" s="101">
        <f t="shared" si="90"/>
        <v>13</v>
      </c>
      <c r="FL50" s="101">
        <f t="shared" si="91"/>
        <v>13</v>
      </c>
      <c r="FM50" s="101">
        <f t="shared" si="92"/>
        <v>9</v>
      </c>
      <c r="FN50" s="101">
        <f t="shared" si="93"/>
        <v>6</v>
      </c>
      <c r="FO50" s="101">
        <f t="shared" si="94"/>
        <v>14</v>
      </c>
      <c r="FP50" s="101">
        <f t="shared" si="95"/>
        <v>14</v>
      </c>
      <c r="FQ50" s="101">
        <f t="shared" si="96"/>
        <v>14</v>
      </c>
      <c r="FR50" s="101">
        <f t="shared" si="97"/>
        <v>10</v>
      </c>
      <c r="FS50" s="101">
        <f t="shared" si="98"/>
        <v>10</v>
      </c>
      <c r="FT50" s="101">
        <f t="shared" si="99"/>
        <v>10</v>
      </c>
      <c r="FU50" s="101">
        <f t="shared" si="100"/>
        <v>6</v>
      </c>
      <c r="FV50" s="101">
        <f t="shared" si="101"/>
        <v>6</v>
      </c>
      <c r="FW50" s="101">
        <f t="shared" si="102"/>
        <v>9</v>
      </c>
      <c r="FX50" s="101">
        <f t="shared" si="103"/>
        <v>9</v>
      </c>
      <c r="FY50" s="101">
        <f t="shared" si="104"/>
        <v>9</v>
      </c>
      <c r="FZ50" s="101">
        <f t="shared" si="105"/>
        <v>6</v>
      </c>
      <c r="GA50" s="101">
        <f t="shared" si="106"/>
        <v>6</v>
      </c>
      <c r="GB50" s="101">
        <f t="shared" si="107"/>
        <v>6</v>
      </c>
      <c r="GC50" s="101">
        <f t="shared" si="108"/>
        <v>3</v>
      </c>
      <c r="GD50" s="101">
        <f t="shared" si="109"/>
        <v>3</v>
      </c>
    </row>
    <row r="51" spans="41:186" ht="16.5" x14ac:dyDescent="0.2">
      <c r="AO51" s="50">
        <v>5</v>
      </c>
      <c r="AP51" s="100">
        <v>13</v>
      </c>
      <c r="AQ51" s="100">
        <v>1</v>
      </c>
      <c r="AR51" s="50">
        <v>3</v>
      </c>
      <c r="AS51" s="100" t="s">
        <v>375</v>
      </c>
      <c r="AT51" s="21">
        <f t="shared" si="61"/>
        <v>6.6000000000000003E-2</v>
      </c>
      <c r="AU51" s="100">
        <f t="shared" si="5"/>
        <v>1</v>
      </c>
      <c r="AV51" s="100">
        <f t="shared" si="6"/>
        <v>3</v>
      </c>
      <c r="AW51" s="101">
        <f t="shared" si="7"/>
        <v>0.13200000000000001</v>
      </c>
      <c r="AX51" s="100">
        <f t="shared" si="8"/>
        <v>18.48</v>
      </c>
      <c r="BA51" s="100">
        <v>47</v>
      </c>
      <c r="BB51" s="14">
        <f>INDEX(节奏总表!$BW$4:$BW$63,神器!BA51)</f>
        <v>139</v>
      </c>
      <c r="BC51" s="14">
        <f t="shared" si="9"/>
        <v>8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4.8600000000000003</v>
      </c>
      <c r="CG51" s="14">
        <f t="shared" si="67"/>
        <v>4.8600000000000003</v>
      </c>
      <c r="CH51" s="14">
        <f t="shared" si="67"/>
        <v>4.8600000000000003</v>
      </c>
      <c r="CI51" s="14">
        <f t="shared" si="67"/>
        <v>2.16</v>
      </c>
      <c r="CJ51" s="14">
        <f t="shared" si="67"/>
        <v>2.16</v>
      </c>
      <c r="CK51" s="14">
        <f t="shared" si="67"/>
        <v>2.16</v>
      </c>
      <c r="CL51" s="14">
        <f t="shared" si="67"/>
        <v>0.89999999999999991</v>
      </c>
      <c r="CM51" s="14">
        <f t="shared" si="67"/>
        <v>0.89999999999999991</v>
      </c>
      <c r="CN51" s="14">
        <f t="shared" si="67"/>
        <v>2.16</v>
      </c>
      <c r="CO51" s="14">
        <f t="shared" si="67"/>
        <v>2.16</v>
      </c>
      <c r="CP51" s="14">
        <f t="shared" si="67"/>
        <v>2.16</v>
      </c>
      <c r="CQ51" s="14">
        <f t="shared" si="67"/>
        <v>1.08</v>
      </c>
      <c r="CR51" s="14">
        <f t="shared" si="67"/>
        <v>1.08</v>
      </c>
      <c r="CS51" s="14">
        <f t="shared" si="67"/>
        <v>1.08</v>
      </c>
      <c r="CT51" s="14">
        <f t="shared" si="67"/>
        <v>0.45000000000000007</v>
      </c>
      <c r="CU51" s="14">
        <f t="shared" si="67"/>
        <v>0.45000000000000007</v>
      </c>
      <c r="CW51" s="14">
        <f>SUM(BF$5:BF51)</f>
        <v>124.95</v>
      </c>
      <c r="CX51" s="14">
        <f>SUM(BG$5:BG51)</f>
        <v>124.95</v>
      </c>
      <c r="CY51" s="14">
        <f>SUM(BH$5:BH51)</f>
        <v>76.949999999999989</v>
      </c>
      <c r="CZ51" s="14">
        <f>SUM(BI$5:BI51)</f>
        <v>72.539999999999992</v>
      </c>
      <c r="DA51" s="14">
        <f>SUM(BJ$5:BJ51)</f>
        <v>72.539999999999992</v>
      </c>
      <c r="DB51" s="14">
        <f>SUM(BK$5:BK51)</f>
        <v>36.855000000000004</v>
      </c>
      <c r="DC51" s="14">
        <f>SUM(BL$5:BL51)</f>
        <v>36.855000000000004</v>
      </c>
      <c r="DD51" s="14">
        <f>SUM(BM$5:BM51)</f>
        <v>16.739999999999998</v>
      </c>
      <c r="DE51" s="14">
        <f>SUM(BN$5:BN51)</f>
        <v>70.875</v>
      </c>
      <c r="DF51" s="14">
        <f>SUM(BO$5:BO51)</f>
        <v>70.875</v>
      </c>
      <c r="DG51" s="14">
        <f>SUM(BP$5:BP51)</f>
        <v>33.120000000000005</v>
      </c>
      <c r="DH51" s="14">
        <f>SUM(BQ$5:BQ51)</f>
        <v>33.120000000000005</v>
      </c>
      <c r="DI51" s="14">
        <f>SUM(BR$5:BR51)</f>
        <v>17.010000000000002</v>
      </c>
      <c r="DJ51" s="14">
        <f>SUM(BS$5:BS51)</f>
        <v>8.5050000000000008</v>
      </c>
      <c r="DK51" s="14">
        <f>SUM(BT$5:BT51)</f>
        <v>75.375</v>
      </c>
      <c r="DL51" s="14">
        <f>SUM(BU$5:BU51)</f>
        <v>75.375</v>
      </c>
      <c r="DM51" s="14">
        <f>SUM(BV$5:BV51)</f>
        <v>35.1</v>
      </c>
      <c r="DN51" s="14">
        <f>SUM(BW$5:BW51)</f>
        <v>35.1</v>
      </c>
      <c r="DO51" s="14">
        <f>SUM(BX$5:BX51)</f>
        <v>18.09</v>
      </c>
      <c r="DP51" s="14">
        <f>SUM(BY$5:BY51)</f>
        <v>9.0449999999999999</v>
      </c>
      <c r="DQ51" s="14">
        <f>SUM(BZ$5:BZ51)</f>
        <v>93</v>
      </c>
      <c r="DR51" s="14">
        <f>SUM(CA$5:CA51)</f>
        <v>93</v>
      </c>
      <c r="DS51" s="14">
        <f>SUM(CB$5:CB51)</f>
        <v>43.56</v>
      </c>
      <c r="DT51" s="14">
        <f>SUM(CC$5:CC51)</f>
        <v>43.56</v>
      </c>
      <c r="DU51" s="14">
        <f>SUM(CD$5:CD51)</f>
        <v>22.32</v>
      </c>
      <c r="DV51" s="14">
        <f>SUM(CE$5:CE51)</f>
        <v>11.16</v>
      </c>
      <c r="DW51" s="14">
        <f>SUM(CF$5:CF51)</f>
        <v>55.484999999999999</v>
      </c>
      <c r="DX51" s="14">
        <f>SUM(CG$5:CG51)</f>
        <v>55.484999999999999</v>
      </c>
      <c r="DY51" s="14">
        <f>SUM(CH$5:CH51)</f>
        <v>55.484999999999999</v>
      </c>
      <c r="DZ51" s="14">
        <f>SUM(CI$5:CI51)</f>
        <v>25.38</v>
      </c>
      <c r="EA51" s="14">
        <f>SUM(CJ$5:CJ51)</f>
        <v>25.38</v>
      </c>
      <c r="EB51" s="14">
        <f>SUM(CK$5:CK51)</f>
        <v>25.38</v>
      </c>
      <c r="EC51" s="14">
        <f>SUM(CL$5:CL51)</f>
        <v>10.575000000000001</v>
      </c>
      <c r="ED51" s="14">
        <f>SUM(CM$5:CM51)</f>
        <v>10.575000000000001</v>
      </c>
      <c r="EE51" s="14">
        <f>SUM(CN$5:CN51)</f>
        <v>22.14</v>
      </c>
      <c r="EF51" s="14">
        <f>SUM(CO$5:CO51)</f>
        <v>22.14</v>
      </c>
      <c r="EG51" s="14">
        <f>SUM(CP$5:CP51)</f>
        <v>22.14</v>
      </c>
      <c r="EH51" s="14">
        <f>SUM(CQ$5:CQ51)</f>
        <v>10.8</v>
      </c>
      <c r="EI51" s="14">
        <f>SUM(CR$5:CR51)</f>
        <v>10.8</v>
      </c>
      <c r="EJ51" s="14">
        <f>SUM(CS$5:CS51)</f>
        <v>10.8</v>
      </c>
      <c r="EK51" s="14">
        <f>SUM(CT$5:CT51)</f>
        <v>4.5000000000000009</v>
      </c>
      <c r="EL51" s="14">
        <f>SUM(CU$5:CU51)</f>
        <v>4.5000000000000009</v>
      </c>
      <c r="EO51" s="101">
        <f t="shared" si="68"/>
        <v>20</v>
      </c>
      <c r="EP51" s="101">
        <f t="shared" si="69"/>
        <v>20</v>
      </c>
      <c r="EQ51" s="101">
        <f t="shared" si="70"/>
        <v>17</v>
      </c>
      <c r="ER51" s="101">
        <f t="shared" si="71"/>
        <v>16</v>
      </c>
      <c r="ES51" s="101">
        <f t="shared" si="72"/>
        <v>16</v>
      </c>
      <c r="ET51" s="101">
        <f t="shared" si="73"/>
        <v>12</v>
      </c>
      <c r="EU51" s="101">
        <f t="shared" si="74"/>
        <v>12</v>
      </c>
      <c r="EV51" s="101">
        <f t="shared" si="75"/>
        <v>8</v>
      </c>
      <c r="EW51" s="101">
        <f t="shared" si="76"/>
        <v>16</v>
      </c>
      <c r="EX51" s="101">
        <f t="shared" si="77"/>
        <v>16</v>
      </c>
      <c r="EY51" s="101">
        <f t="shared" si="78"/>
        <v>11</v>
      </c>
      <c r="EZ51" s="101">
        <f t="shared" si="79"/>
        <v>11</v>
      </c>
      <c r="FA51" s="101">
        <f t="shared" si="80"/>
        <v>8</v>
      </c>
      <c r="FB51" s="101">
        <f t="shared" si="81"/>
        <v>5</v>
      </c>
      <c r="FC51" s="101">
        <f t="shared" si="82"/>
        <v>17</v>
      </c>
      <c r="FD51" s="101">
        <f t="shared" si="83"/>
        <v>17</v>
      </c>
      <c r="FE51" s="101">
        <f t="shared" si="84"/>
        <v>12</v>
      </c>
      <c r="FF51" s="101">
        <f t="shared" si="85"/>
        <v>12</v>
      </c>
      <c r="FG51" s="101">
        <f t="shared" si="86"/>
        <v>9</v>
      </c>
      <c r="FH51" s="101">
        <f t="shared" si="87"/>
        <v>6</v>
      </c>
      <c r="FI51" s="101">
        <f t="shared" si="88"/>
        <v>18</v>
      </c>
      <c r="FJ51" s="101">
        <f t="shared" si="89"/>
        <v>18</v>
      </c>
      <c r="FK51" s="101">
        <f t="shared" si="90"/>
        <v>13</v>
      </c>
      <c r="FL51" s="101">
        <f t="shared" si="91"/>
        <v>13</v>
      </c>
      <c r="FM51" s="101">
        <f t="shared" si="92"/>
        <v>9</v>
      </c>
      <c r="FN51" s="101">
        <f t="shared" si="93"/>
        <v>6</v>
      </c>
      <c r="FO51" s="101">
        <f t="shared" si="94"/>
        <v>15</v>
      </c>
      <c r="FP51" s="101">
        <f t="shared" si="95"/>
        <v>15</v>
      </c>
      <c r="FQ51" s="101">
        <f t="shared" si="96"/>
        <v>15</v>
      </c>
      <c r="FR51" s="101">
        <f t="shared" si="97"/>
        <v>10</v>
      </c>
      <c r="FS51" s="101">
        <f t="shared" si="98"/>
        <v>10</v>
      </c>
      <c r="FT51" s="101">
        <f t="shared" si="99"/>
        <v>10</v>
      </c>
      <c r="FU51" s="101">
        <f t="shared" si="100"/>
        <v>6</v>
      </c>
      <c r="FV51" s="101">
        <f t="shared" si="101"/>
        <v>6</v>
      </c>
      <c r="FW51" s="101">
        <f t="shared" si="102"/>
        <v>9</v>
      </c>
      <c r="FX51" s="101">
        <f t="shared" si="103"/>
        <v>9</v>
      </c>
      <c r="FY51" s="101">
        <f t="shared" si="104"/>
        <v>9</v>
      </c>
      <c r="FZ51" s="101">
        <f t="shared" si="105"/>
        <v>6</v>
      </c>
      <c r="GA51" s="101">
        <f t="shared" si="106"/>
        <v>6</v>
      </c>
      <c r="GB51" s="101">
        <f t="shared" si="107"/>
        <v>6</v>
      </c>
      <c r="GC51" s="101">
        <f t="shared" si="108"/>
        <v>3</v>
      </c>
      <c r="GD51" s="101">
        <f t="shared" si="109"/>
        <v>3</v>
      </c>
    </row>
    <row r="52" spans="41:186" ht="16.5" x14ac:dyDescent="0.2">
      <c r="AO52" s="50">
        <v>5</v>
      </c>
      <c r="AP52" s="100">
        <v>14</v>
      </c>
      <c r="AQ52" s="100">
        <v>1</v>
      </c>
      <c r="AR52" s="50">
        <v>3</v>
      </c>
      <c r="AS52" s="100" t="s">
        <v>376</v>
      </c>
      <c r="AT52" s="21">
        <f t="shared" si="61"/>
        <v>3.3000000000000002E-2</v>
      </c>
      <c r="AU52" s="100">
        <f t="shared" si="5"/>
        <v>1</v>
      </c>
      <c r="AV52" s="100">
        <f t="shared" si="6"/>
        <v>3</v>
      </c>
      <c r="AW52" s="101">
        <f t="shared" si="7"/>
        <v>6.6000000000000003E-2</v>
      </c>
      <c r="AX52" s="100">
        <f t="shared" si="8"/>
        <v>19.8</v>
      </c>
      <c r="BA52" s="100">
        <v>48</v>
      </c>
      <c r="BB52" s="14">
        <f>INDEX(节奏总表!$BW$4:$BW$63,神器!BA52)</f>
        <v>141</v>
      </c>
      <c r="BC52" s="14">
        <f t="shared" si="9"/>
        <v>8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4.8600000000000003</v>
      </c>
      <c r="CG52" s="14">
        <f t="shared" si="67"/>
        <v>4.8600000000000003</v>
      </c>
      <c r="CH52" s="14">
        <f t="shared" si="67"/>
        <v>4.8600000000000003</v>
      </c>
      <c r="CI52" s="14">
        <f t="shared" si="67"/>
        <v>2.16</v>
      </c>
      <c r="CJ52" s="14">
        <f t="shared" si="67"/>
        <v>2.16</v>
      </c>
      <c r="CK52" s="14">
        <f t="shared" si="67"/>
        <v>2.16</v>
      </c>
      <c r="CL52" s="14">
        <f t="shared" si="67"/>
        <v>0.89999999999999991</v>
      </c>
      <c r="CM52" s="14">
        <f t="shared" si="67"/>
        <v>0.89999999999999991</v>
      </c>
      <c r="CN52" s="14">
        <f t="shared" si="67"/>
        <v>2.16</v>
      </c>
      <c r="CO52" s="14">
        <f t="shared" si="67"/>
        <v>2.16</v>
      </c>
      <c r="CP52" s="14">
        <f t="shared" si="67"/>
        <v>2.16</v>
      </c>
      <c r="CQ52" s="14">
        <f t="shared" si="67"/>
        <v>1.08</v>
      </c>
      <c r="CR52" s="14">
        <f t="shared" si="67"/>
        <v>1.08</v>
      </c>
      <c r="CS52" s="14">
        <f t="shared" si="67"/>
        <v>1.08</v>
      </c>
      <c r="CT52" s="14">
        <f t="shared" si="67"/>
        <v>0.45000000000000007</v>
      </c>
      <c r="CU52" s="14">
        <f t="shared" si="67"/>
        <v>0.45000000000000007</v>
      </c>
      <c r="CW52" s="14">
        <f>SUM(BF$5:BF52)</f>
        <v>124.95</v>
      </c>
      <c r="CX52" s="14">
        <f>SUM(BG$5:BG52)</f>
        <v>124.95</v>
      </c>
      <c r="CY52" s="14">
        <f>SUM(BH$5:BH52)</f>
        <v>76.949999999999989</v>
      </c>
      <c r="CZ52" s="14">
        <f>SUM(BI$5:BI52)</f>
        <v>72.539999999999992</v>
      </c>
      <c r="DA52" s="14">
        <f>SUM(BJ$5:BJ52)</f>
        <v>72.539999999999992</v>
      </c>
      <c r="DB52" s="14">
        <f>SUM(BK$5:BK52)</f>
        <v>36.855000000000004</v>
      </c>
      <c r="DC52" s="14">
        <f>SUM(BL$5:BL52)</f>
        <v>36.855000000000004</v>
      </c>
      <c r="DD52" s="14">
        <f>SUM(BM$5:BM52)</f>
        <v>16.739999999999998</v>
      </c>
      <c r="DE52" s="14">
        <f>SUM(BN$5:BN52)</f>
        <v>70.875</v>
      </c>
      <c r="DF52" s="14">
        <f>SUM(BO$5:BO52)</f>
        <v>70.875</v>
      </c>
      <c r="DG52" s="14">
        <f>SUM(BP$5:BP52)</f>
        <v>33.120000000000005</v>
      </c>
      <c r="DH52" s="14">
        <f>SUM(BQ$5:BQ52)</f>
        <v>33.120000000000005</v>
      </c>
      <c r="DI52" s="14">
        <f>SUM(BR$5:BR52)</f>
        <v>17.010000000000002</v>
      </c>
      <c r="DJ52" s="14">
        <f>SUM(BS$5:BS52)</f>
        <v>8.5050000000000008</v>
      </c>
      <c r="DK52" s="14">
        <f>SUM(BT$5:BT52)</f>
        <v>75.375</v>
      </c>
      <c r="DL52" s="14">
        <f>SUM(BU$5:BU52)</f>
        <v>75.375</v>
      </c>
      <c r="DM52" s="14">
        <f>SUM(BV$5:BV52)</f>
        <v>35.1</v>
      </c>
      <c r="DN52" s="14">
        <f>SUM(BW$5:BW52)</f>
        <v>35.1</v>
      </c>
      <c r="DO52" s="14">
        <f>SUM(BX$5:BX52)</f>
        <v>18.09</v>
      </c>
      <c r="DP52" s="14">
        <f>SUM(BY$5:BY52)</f>
        <v>9.0449999999999999</v>
      </c>
      <c r="DQ52" s="14">
        <f>SUM(BZ$5:BZ52)</f>
        <v>93</v>
      </c>
      <c r="DR52" s="14">
        <f>SUM(CA$5:CA52)</f>
        <v>93</v>
      </c>
      <c r="DS52" s="14">
        <f>SUM(CB$5:CB52)</f>
        <v>43.56</v>
      </c>
      <c r="DT52" s="14">
        <f>SUM(CC$5:CC52)</f>
        <v>43.56</v>
      </c>
      <c r="DU52" s="14">
        <f>SUM(CD$5:CD52)</f>
        <v>22.32</v>
      </c>
      <c r="DV52" s="14">
        <f>SUM(CE$5:CE52)</f>
        <v>11.16</v>
      </c>
      <c r="DW52" s="14">
        <f>SUM(CF$5:CF52)</f>
        <v>60.344999999999999</v>
      </c>
      <c r="DX52" s="14">
        <f>SUM(CG$5:CG52)</f>
        <v>60.344999999999999</v>
      </c>
      <c r="DY52" s="14">
        <f>SUM(CH$5:CH52)</f>
        <v>60.344999999999999</v>
      </c>
      <c r="DZ52" s="14">
        <f>SUM(CI$5:CI52)</f>
        <v>27.54</v>
      </c>
      <c r="EA52" s="14">
        <f>SUM(CJ$5:CJ52)</f>
        <v>27.54</v>
      </c>
      <c r="EB52" s="14">
        <f>SUM(CK$5:CK52)</f>
        <v>27.54</v>
      </c>
      <c r="EC52" s="14">
        <f>SUM(CL$5:CL52)</f>
        <v>11.475000000000001</v>
      </c>
      <c r="ED52" s="14">
        <f>SUM(CM$5:CM52)</f>
        <v>11.475000000000001</v>
      </c>
      <c r="EE52" s="14">
        <f>SUM(CN$5:CN52)</f>
        <v>24.3</v>
      </c>
      <c r="EF52" s="14">
        <f>SUM(CO$5:CO52)</f>
        <v>24.3</v>
      </c>
      <c r="EG52" s="14">
        <f>SUM(CP$5:CP52)</f>
        <v>24.3</v>
      </c>
      <c r="EH52" s="14">
        <f>SUM(CQ$5:CQ52)</f>
        <v>11.88</v>
      </c>
      <c r="EI52" s="14">
        <f>SUM(CR$5:CR52)</f>
        <v>11.88</v>
      </c>
      <c r="EJ52" s="14">
        <f>SUM(CS$5:CS52)</f>
        <v>11.88</v>
      </c>
      <c r="EK52" s="14">
        <f>SUM(CT$5:CT52)</f>
        <v>4.9500000000000011</v>
      </c>
      <c r="EL52" s="14">
        <f>SUM(CU$5:CU52)</f>
        <v>4.9500000000000011</v>
      </c>
      <c r="EO52" s="101">
        <f t="shared" si="68"/>
        <v>20</v>
      </c>
      <c r="EP52" s="101">
        <f t="shared" si="69"/>
        <v>20</v>
      </c>
      <c r="EQ52" s="101">
        <f t="shared" si="70"/>
        <v>17</v>
      </c>
      <c r="ER52" s="101">
        <f t="shared" si="71"/>
        <v>16</v>
      </c>
      <c r="ES52" s="101">
        <f t="shared" si="72"/>
        <v>16</v>
      </c>
      <c r="ET52" s="101">
        <f t="shared" si="73"/>
        <v>12</v>
      </c>
      <c r="EU52" s="101">
        <f t="shared" si="74"/>
        <v>12</v>
      </c>
      <c r="EV52" s="101">
        <f t="shared" si="75"/>
        <v>8</v>
      </c>
      <c r="EW52" s="101">
        <f t="shared" si="76"/>
        <v>16</v>
      </c>
      <c r="EX52" s="101">
        <f t="shared" si="77"/>
        <v>16</v>
      </c>
      <c r="EY52" s="101">
        <f t="shared" si="78"/>
        <v>11</v>
      </c>
      <c r="EZ52" s="101">
        <f t="shared" si="79"/>
        <v>11</v>
      </c>
      <c r="FA52" s="101">
        <f t="shared" si="80"/>
        <v>8</v>
      </c>
      <c r="FB52" s="101">
        <f t="shared" si="81"/>
        <v>5</v>
      </c>
      <c r="FC52" s="101">
        <f t="shared" si="82"/>
        <v>17</v>
      </c>
      <c r="FD52" s="101">
        <f t="shared" si="83"/>
        <v>17</v>
      </c>
      <c r="FE52" s="101">
        <f t="shared" si="84"/>
        <v>12</v>
      </c>
      <c r="FF52" s="101">
        <f t="shared" si="85"/>
        <v>12</v>
      </c>
      <c r="FG52" s="101">
        <f t="shared" si="86"/>
        <v>9</v>
      </c>
      <c r="FH52" s="101">
        <f t="shared" si="87"/>
        <v>6</v>
      </c>
      <c r="FI52" s="101">
        <f t="shared" si="88"/>
        <v>18</v>
      </c>
      <c r="FJ52" s="101">
        <f t="shared" si="89"/>
        <v>18</v>
      </c>
      <c r="FK52" s="101">
        <f t="shared" si="90"/>
        <v>13</v>
      </c>
      <c r="FL52" s="101">
        <f t="shared" si="91"/>
        <v>13</v>
      </c>
      <c r="FM52" s="101">
        <f t="shared" si="92"/>
        <v>9</v>
      </c>
      <c r="FN52" s="101">
        <f t="shared" si="93"/>
        <v>6</v>
      </c>
      <c r="FO52" s="101">
        <f t="shared" si="94"/>
        <v>15</v>
      </c>
      <c r="FP52" s="101">
        <f t="shared" si="95"/>
        <v>15</v>
      </c>
      <c r="FQ52" s="101">
        <f t="shared" si="96"/>
        <v>15</v>
      </c>
      <c r="FR52" s="101">
        <f t="shared" si="97"/>
        <v>10</v>
      </c>
      <c r="FS52" s="101">
        <f t="shared" si="98"/>
        <v>10</v>
      </c>
      <c r="FT52" s="101">
        <f t="shared" si="99"/>
        <v>10</v>
      </c>
      <c r="FU52" s="101">
        <f t="shared" si="100"/>
        <v>6</v>
      </c>
      <c r="FV52" s="101">
        <f t="shared" si="101"/>
        <v>6</v>
      </c>
      <c r="FW52" s="101">
        <f t="shared" si="102"/>
        <v>10</v>
      </c>
      <c r="FX52" s="101">
        <f t="shared" si="103"/>
        <v>10</v>
      </c>
      <c r="FY52" s="101">
        <f t="shared" si="104"/>
        <v>10</v>
      </c>
      <c r="FZ52" s="101">
        <f t="shared" si="105"/>
        <v>6</v>
      </c>
      <c r="GA52" s="101">
        <f t="shared" si="106"/>
        <v>6</v>
      </c>
      <c r="GB52" s="101">
        <f t="shared" si="107"/>
        <v>6</v>
      </c>
      <c r="GC52" s="101">
        <f t="shared" si="108"/>
        <v>3</v>
      </c>
      <c r="GD52" s="101">
        <f t="shared" si="109"/>
        <v>3</v>
      </c>
    </row>
    <row r="53" spans="41:186" ht="16.5" x14ac:dyDescent="0.2">
      <c r="AO53" s="50">
        <v>5</v>
      </c>
      <c r="AP53" s="100">
        <v>15</v>
      </c>
      <c r="AQ53" s="100">
        <v>2</v>
      </c>
      <c r="AR53" s="50">
        <v>2</v>
      </c>
      <c r="AS53" s="100" t="s">
        <v>377</v>
      </c>
      <c r="AT53" s="21">
        <f t="shared" si="61"/>
        <v>7.4999999999999997E-2</v>
      </c>
      <c r="AU53" s="100">
        <f t="shared" si="5"/>
        <v>2</v>
      </c>
      <c r="AV53" s="100">
        <f t="shared" si="6"/>
        <v>4</v>
      </c>
      <c r="AW53" s="101">
        <f t="shared" si="7"/>
        <v>0.22499999999999998</v>
      </c>
      <c r="AX53" s="100">
        <f t="shared" si="8"/>
        <v>5.625</v>
      </c>
      <c r="BA53" s="100">
        <v>49</v>
      </c>
      <c r="BB53" s="14">
        <f>INDEX(节奏总表!$BW$4:$BW$63,神器!BA53)</f>
        <v>142</v>
      </c>
      <c r="BC53" s="14">
        <f t="shared" si="9"/>
        <v>8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4.8600000000000003</v>
      </c>
      <c r="CG53" s="14">
        <f t="shared" si="67"/>
        <v>4.8600000000000003</v>
      </c>
      <c r="CH53" s="14">
        <f t="shared" si="67"/>
        <v>4.8600000000000003</v>
      </c>
      <c r="CI53" s="14">
        <f t="shared" si="67"/>
        <v>2.16</v>
      </c>
      <c r="CJ53" s="14">
        <f t="shared" si="67"/>
        <v>2.16</v>
      </c>
      <c r="CK53" s="14">
        <f t="shared" si="67"/>
        <v>2.16</v>
      </c>
      <c r="CL53" s="14">
        <f t="shared" si="67"/>
        <v>0.89999999999999991</v>
      </c>
      <c r="CM53" s="14">
        <f t="shared" si="67"/>
        <v>0.89999999999999991</v>
      </c>
      <c r="CN53" s="14">
        <f t="shared" si="67"/>
        <v>2.16</v>
      </c>
      <c r="CO53" s="14">
        <f t="shared" si="67"/>
        <v>2.16</v>
      </c>
      <c r="CP53" s="14">
        <f t="shared" si="67"/>
        <v>2.16</v>
      </c>
      <c r="CQ53" s="14">
        <f t="shared" si="67"/>
        <v>1.08</v>
      </c>
      <c r="CR53" s="14">
        <f t="shared" si="67"/>
        <v>1.08</v>
      </c>
      <c r="CS53" s="14">
        <f t="shared" si="67"/>
        <v>1.08</v>
      </c>
      <c r="CT53" s="14">
        <f t="shared" si="67"/>
        <v>0.45000000000000007</v>
      </c>
      <c r="CU53" s="14">
        <f t="shared" si="67"/>
        <v>0.45000000000000007</v>
      </c>
      <c r="CW53" s="14">
        <f>SUM(BF$5:BF53)</f>
        <v>124.95</v>
      </c>
      <c r="CX53" s="14">
        <f>SUM(BG$5:BG53)</f>
        <v>124.95</v>
      </c>
      <c r="CY53" s="14">
        <f>SUM(BH$5:BH53)</f>
        <v>76.949999999999989</v>
      </c>
      <c r="CZ53" s="14">
        <f>SUM(BI$5:BI53)</f>
        <v>72.539999999999992</v>
      </c>
      <c r="DA53" s="14">
        <f>SUM(BJ$5:BJ53)</f>
        <v>72.539999999999992</v>
      </c>
      <c r="DB53" s="14">
        <f>SUM(BK$5:BK53)</f>
        <v>36.855000000000004</v>
      </c>
      <c r="DC53" s="14">
        <f>SUM(BL$5:BL53)</f>
        <v>36.855000000000004</v>
      </c>
      <c r="DD53" s="14">
        <f>SUM(BM$5:BM53)</f>
        <v>16.739999999999998</v>
      </c>
      <c r="DE53" s="14">
        <f>SUM(BN$5:BN53)</f>
        <v>70.875</v>
      </c>
      <c r="DF53" s="14">
        <f>SUM(BO$5:BO53)</f>
        <v>70.875</v>
      </c>
      <c r="DG53" s="14">
        <f>SUM(BP$5:BP53)</f>
        <v>33.120000000000005</v>
      </c>
      <c r="DH53" s="14">
        <f>SUM(BQ$5:BQ53)</f>
        <v>33.120000000000005</v>
      </c>
      <c r="DI53" s="14">
        <f>SUM(BR$5:BR53)</f>
        <v>17.010000000000002</v>
      </c>
      <c r="DJ53" s="14">
        <f>SUM(BS$5:BS53)</f>
        <v>8.5050000000000008</v>
      </c>
      <c r="DK53" s="14">
        <f>SUM(BT$5:BT53)</f>
        <v>75.375</v>
      </c>
      <c r="DL53" s="14">
        <f>SUM(BU$5:BU53)</f>
        <v>75.375</v>
      </c>
      <c r="DM53" s="14">
        <f>SUM(BV$5:BV53)</f>
        <v>35.1</v>
      </c>
      <c r="DN53" s="14">
        <f>SUM(BW$5:BW53)</f>
        <v>35.1</v>
      </c>
      <c r="DO53" s="14">
        <f>SUM(BX$5:BX53)</f>
        <v>18.09</v>
      </c>
      <c r="DP53" s="14">
        <f>SUM(BY$5:BY53)</f>
        <v>9.0449999999999999</v>
      </c>
      <c r="DQ53" s="14">
        <f>SUM(BZ$5:BZ53)</f>
        <v>93</v>
      </c>
      <c r="DR53" s="14">
        <f>SUM(CA$5:CA53)</f>
        <v>93</v>
      </c>
      <c r="DS53" s="14">
        <f>SUM(CB$5:CB53)</f>
        <v>43.56</v>
      </c>
      <c r="DT53" s="14">
        <f>SUM(CC$5:CC53)</f>
        <v>43.56</v>
      </c>
      <c r="DU53" s="14">
        <f>SUM(CD$5:CD53)</f>
        <v>22.32</v>
      </c>
      <c r="DV53" s="14">
        <f>SUM(CE$5:CE53)</f>
        <v>11.16</v>
      </c>
      <c r="DW53" s="14">
        <f>SUM(CF$5:CF53)</f>
        <v>65.204999999999998</v>
      </c>
      <c r="DX53" s="14">
        <f>SUM(CG$5:CG53)</f>
        <v>65.204999999999998</v>
      </c>
      <c r="DY53" s="14">
        <f>SUM(CH$5:CH53)</f>
        <v>65.204999999999998</v>
      </c>
      <c r="DZ53" s="14">
        <f>SUM(CI$5:CI53)</f>
        <v>29.7</v>
      </c>
      <c r="EA53" s="14">
        <f>SUM(CJ$5:CJ53)</f>
        <v>29.7</v>
      </c>
      <c r="EB53" s="14">
        <f>SUM(CK$5:CK53)</f>
        <v>29.7</v>
      </c>
      <c r="EC53" s="14">
        <f>SUM(CL$5:CL53)</f>
        <v>12.375000000000002</v>
      </c>
      <c r="ED53" s="14">
        <f>SUM(CM$5:CM53)</f>
        <v>12.375000000000002</v>
      </c>
      <c r="EE53" s="14">
        <f>SUM(CN$5:CN53)</f>
        <v>26.46</v>
      </c>
      <c r="EF53" s="14">
        <f>SUM(CO$5:CO53)</f>
        <v>26.46</v>
      </c>
      <c r="EG53" s="14">
        <f>SUM(CP$5:CP53)</f>
        <v>26.46</v>
      </c>
      <c r="EH53" s="14">
        <f>SUM(CQ$5:CQ53)</f>
        <v>12.96</v>
      </c>
      <c r="EI53" s="14">
        <f>SUM(CR$5:CR53)</f>
        <v>12.96</v>
      </c>
      <c r="EJ53" s="14">
        <f>SUM(CS$5:CS53)</f>
        <v>12.96</v>
      </c>
      <c r="EK53" s="14">
        <f>SUM(CT$5:CT53)</f>
        <v>5.4000000000000012</v>
      </c>
      <c r="EL53" s="14">
        <f>SUM(CU$5:CU53)</f>
        <v>5.4000000000000012</v>
      </c>
      <c r="EO53" s="101">
        <f t="shared" si="68"/>
        <v>20</v>
      </c>
      <c r="EP53" s="101">
        <f t="shared" si="69"/>
        <v>20</v>
      </c>
      <c r="EQ53" s="101">
        <f t="shared" si="70"/>
        <v>17</v>
      </c>
      <c r="ER53" s="101">
        <f t="shared" si="71"/>
        <v>16</v>
      </c>
      <c r="ES53" s="101">
        <f t="shared" si="72"/>
        <v>16</v>
      </c>
      <c r="ET53" s="101">
        <f t="shared" si="73"/>
        <v>12</v>
      </c>
      <c r="EU53" s="101">
        <f t="shared" si="74"/>
        <v>12</v>
      </c>
      <c r="EV53" s="101">
        <f t="shared" si="75"/>
        <v>8</v>
      </c>
      <c r="EW53" s="101">
        <f t="shared" si="76"/>
        <v>16</v>
      </c>
      <c r="EX53" s="101">
        <f t="shared" si="77"/>
        <v>16</v>
      </c>
      <c r="EY53" s="101">
        <f t="shared" si="78"/>
        <v>11</v>
      </c>
      <c r="EZ53" s="101">
        <f t="shared" si="79"/>
        <v>11</v>
      </c>
      <c r="FA53" s="101">
        <f t="shared" si="80"/>
        <v>8</v>
      </c>
      <c r="FB53" s="101">
        <f t="shared" si="81"/>
        <v>5</v>
      </c>
      <c r="FC53" s="101">
        <f t="shared" si="82"/>
        <v>17</v>
      </c>
      <c r="FD53" s="101">
        <f t="shared" si="83"/>
        <v>17</v>
      </c>
      <c r="FE53" s="101">
        <f t="shared" si="84"/>
        <v>12</v>
      </c>
      <c r="FF53" s="101">
        <f t="shared" si="85"/>
        <v>12</v>
      </c>
      <c r="FG53" s="101">
        <f t="shared" si="86"/>
        <v>9</v>
      </c>
      <c r="FH53" s="101">
        <f t="shared" si="87"/>
        <v>6</v>
      </c>
      <c r="FI53" s="101">
        <f t="shared" si="88"/>
        <v>18</v>
      </c>
      <c r="FJ53" s="101">
        <f t="shared" si="89"/>
        <v>18</v>
      </c>
      <c r="FK53" s="101">
        <f t="shared" si="90"/>
        <v>13</v>
      </c>
      <c r="FL53" s="101">
        <f t="shared" si="91"/>
        <v>13</v>
      </c>
      <c r="FM53" s="101">
        <f t="shared" si="92"/>
        <v>9</v>
      </c>
      <c r="FN53" s="101">
        <f t="shared" si="93"/>
        <v>6</v>
      </c>
      <c r="FO53" s="101">
        <f t="shared" si="94"/>
        <v>16</v>
      </c>
      <c r="FP53" s="101">
        <f t="shared" si="95"/>
        <v>16</v>
      </c>
      <c r="FQ53" s="101">
        <f t="shared" si="96"/>
        <v>16</v>
      </c>
      <c r="FR53" s="101">
        <f t="shared" si="97"/>
        <v>11</v>
      </c>
      <c r="FS53" s="101">
        <f t="shared" si="98"/>
        <v>11</v>
      </c>
      <c r="FT53" s="101">
        <f t="shared" si="99"/>
        <v>11</v>
      </c>
      <c r="FU53" s="101">
        <f t="shared" si="100"/>
        <v>7</v>
      </c>
      <c r="FV53" s="101">
        <f t="shared" si="101"/>
        <v>7</v>
      </c>
      <c r="FW53" s="101">
        <f t="shared" si="102"/>
        <v>10</v>
      </c>
      <c r="FX53" s="101">
        <f t="shared" si="103"/>
        <v>10</v>
      </c>
      <c r="FY53" s="101">
        <f t="shared" si="104"/>
        <v>10</v>
      </c>
      <c r="FZ53" s="101">
        <f t="shared" si="105"/>
        <v>7</v>
      </c>
      <c r="GA53" s="101">
        <f t="shared" si="106"/>
        <v>7</v>
      </c>
      <c r="GB53" s="101">
        <f t="shared" si="107"/>
        <v>7</v>
      </c>
      <c r="GC53" s="101">
        <f t="shared" si="108"/>
        <v>4</v>
      </c>
      <c r="GD53" s="101">
        <f t="shared" si="109"/>
        <v>4</v>
      </c>
    </row>
    <row r="54" spans="41:186" ht="16.5" x14ac:dyDescent="0.2">
      <c r="AO54" s="50">
        <v>5</v>
      </c>
      <c r="AP54" s="100">
        <v>16</v>
      </c>
      <c r="AQ54" s="100">
        <v>2</v>
      </c>
      <c r="AR54" s="50">
        <v>2</v>
      </c>
      <c r="AS54" s="100" t="s">
        <v>378</v>
      </c>
      <c r="AT54" s="21">
        <f t="shared" si="61"/>
        <v>7.4999999999999997E-2</v>
      </c>
      <c r="AU54" s="100">
        <f t="shared" si="5"/>
        <v>2</v>
      </c>
      <c r="AV54" s="100">
        <f t="shared" si="6"/>
        <v>4</v>
      </c>
      <c r="AW54" s="101">
        <f t="shared" si="7"/>
        <v>0.22499999999999998</v>
      </c>
      <c r="AX54" s="100">
        <f t="shared" si="8"/>
        <v>5.625</v>
      </c>
      <c r="BA54" s="100">
        <v>50</v>
      </c>
      <c r="BB54" s="14">
        <f>INDEX(节奏总表!$BW$4:$BW$63,神器!BA54)</f>
        <v>142</v>
      </c>
      <c r="BC54" s="14">
        <f t="shared" si="9"/>
        <v>8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4.8600000000000003</v>
      </c>
      <c r="CG54" s="14">
        <f t="shared" si="111"/>
        <v>4.8600000000000003</v>
      </c>
      <c r="CH54" s="14">
        <f t="shared" si="111"/>
        <v>4.8600000000000003</v>
      </c>
      <c r="CI54" s="14">
        <f t="shared" si="111"/>
        <v>2.16</v>
      </c>
      <c r="CJ54" s="14">
        <f t="shared" si="111"/>
        <v>2.16</v>
      </c>
      <c r="CK54" s="14">
        <f t="shared" si="111"/>
        <v>2.16</v>
      </c>
      <c r="CL54" s="14">
        <f t="shared" si="111"/>
        <v>0.89999999999999991</v>
      </c>
      <c r="CM54" s="14">
        <f t="shared" si="111"/>
        <v>0.89999999999999991</v>
      </c>
      <c r="CN54" s="14">
        <f t="shared" si="111"/>
        <v>2.16</v>
      </c>
      <c r="CO54" s="14">
        <f t="shared" si="111"/>
        <v>2.16</v>
      </c>
      <c r="CP54" s="14">
        <f t="shared" si="111"/>
        <v>2.16</v>
      </c>
      <c r="CQ54" s="14">
        <f t="shared" si="111"/>
        <v>1.08</v>
      </c>
      <c r="CR54" s="14">
        <f t="shared" si="111"/>
        <v>1.08</v>
      </c>
      <c r="CS54" s="14">
        <f t="shared" si="111"/>
        <v>1.08</v>
      </c>
      <c r="CT54" s="14">
        <f t="shared" si="111"/>
        <v>0.45000000000000007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0.45000000000000007</v>
      </c>
      <c r="CW54" s="14">
        <f>SUM(BF$5:BF54)</f>
        <v>124.95</v>
      </c>
      <c r="CX54" s="14">
        <f>SUM(BG$5:BG54)</f>
        <v>124.95</v>
      </c>
      <c r="CY54" s="14">
        <f>SUM(BH$5:BH54)</f>
        <v>76.949999999999989</v>
      </c>
      <c r="CZ54" s="14">
        <f>SUM(BI$5:BI54)</f>
        <v>72.539999999999992</v>
      </c>
      <c r="DA54" s="14">
        <f>SUM(BJ$5:BJ54)</f>
        <v>72.539999999999992</v>
      </c>
      <c r="DB54" s="14">
        <f>SUM(BK$5:BK54)</f>
        <v>36.855000000000004</v>
      </c>
      <c r="DC54" s="14">
        <f>SUM(BL$5:BL54)</f>
        <v>36.855000000000004</v>
      </c>
      <c r="DD54" s="14">
        <f>SUM(BM$5:BM54)</f>
        <v>16.739999999999998</v>
      </c>
      <c r="DE54" s="14">
        <f>SUM(BN$5:BN54)</f>
        <v>70.875</v>
      </c>
      <c r="DF54" s="14">
        <f>SUM(BO$5:BO54)</f>
        <v>70.875</v>
      </c>
      <c r="DG54" s="14">
        <f>SUM(BP$5:BP54)</f>
        <v>33.120000000000005</v>
      </c>
      <c r="DH54" s="14">
        <f>SUM(BQ$5:BQ54)</f>
        <v>33.120000000000005</v>
      </c>
      <c r="DI54" s="14">
        <f>SUM(BR$5:BR54)</f>
        <v>17.010000000000002</v>
      </c>
      <c r="DJ54" s="14">
        <f>SUM(BS$5:BS54)</f>
        <v>8.5050000000000008</v>
      </c>
      <c r="DK54" s="14">
        <f>SUM(BT$5:BT54)</f>
        <v>75.375</v>
      </c>
      <c r="DL54" s="14">
        <f>SUM(BU$5:BU54)</f>
        <v>75.375</v>
      </c>
      <c r="DM54" s="14">
        <f>SUM(BV$5:BV54)</f>
        <v>35.1</v>
      </c>
      <c r="DN54" s="14">
        <f>SUM(BW$5:BW54)</f>
        <v>35.1</v>
      </c>
      <c r="DO54" s="14">
        <f>SUM(BX$5:BX54)</f>
        <v>18.09</v>
      </c>
      <c r="DP54" s="14">
        <f>SUM(BY$5:BY54)</f>
        <v>9.0449999999999999</v>
      </c>
      <c r="DQ54" s="14">
        <f>SUM(BZ$5:BZ54)</f>
        <v>93</v>
      </c>
      <c r="DR54" s="14">
        <f>SUM(CA$5:CA54)</f>
        <v>93</v>
      </c>
      <c r="DS54" s="14">
        <f>SUM(CB$5:CB54)</f>
        <v>43.56</v>
      </c>
      <c r="DT54" s="14">
        <f>SUM(CC$5:CC54)</f>
        <v>43.56</v>
      </c>
      <c r="DU54" s="14">
        <f>SUM(CD$5:CD54)</f>
        <v>22.32</v>
      </c>
      <c r="DV54" s="14">
        <f>SUM(CE$5:CE54)</f>
        <v>11.16</v>
      </c>
      <c r="DW54" s="14">
        <f>SUM(CF$5:CF54)</f>
        <v>70.064999999999998</v>
      </c>
      <c r="DX54" s="14">
        <f>SUM(CG$5:CG54)</f>
        <v>70.064999999999998</v>
      </c>
      <c r="DY54" s="14">
        <f>SUM(CH$5:CH54)</f>
        <v>70.064999999999998</v>
      </c>
      <c r="DZ54" s="14">
        <f>SUM(CI$5:CI54)</f>
        <v>31.86</v>
      </c>
      <c r="EA54" s="14">
        <f>SUM(CJ$5:CJ54)</f>
        <v>31.86</v>
      </c>
      <c r="EB54" s="14">
        <f>SUM(CK$5:CK54)</f>
        <v>31.86</v>
      </c>
      <c r="EC54" s="14">
        <f>SUM(CL$5:CL54)</f>
        <v>13.275000000000002</v>
      </c>
      <c r="ED54" s="14">
        <f>SUM(CM$5:CM54)</f>
        <v>13.275000000000002</v>
      </c>
      <c r="EE54" s="14">
        <f>SUM(CN$5:CN54)</f>
        <v>28.62</v>
      </c>
      <c r="EF54" s="14">
        <f>SUM(CO$5:CO54)</f>
        <v>28.62</v>
      </c>
      <c r="EG54" s="14">
        <f>SUM(CP$5:CP54)</f>
        <v>28.62</v>
      </c>
      <c r="EH54" s="14">
        <f>SUM(CQ$5:CQ54)</f>
        <v>14.040000000000001</v>
      </c>
      <c r="EI54" s="14">
        <f>SUM(CR$5:CR54)</f>
        <v>14.040000000000001</v>
      </c>
      <c r="EJ54" s="14">
        <f>SUM(CS$5:CS54)</f>
        <v>14.040000000000001</v>
      </c>
      <c r="EK54" s="14">
        <f>SUM(CT$5:CT54)</f>
        <v>5.8500000000000014</v>
      </c>
      <c r="EL54" s="14">
        <f>SUM(CU$5:CU54)</f>
        <v>5.8500000000000014</v>
      </c>
      <c r="EO54" s="101">
        <f t="shared" si="68"/>
        <v>20</v>
      </c>
      <c r="EP54" s="101">
        <f t="shared" si="69"/>
        <v>20</v>
      </c>
      <c r="EQ54" s="101">
        <f t="shared" si="70"/>
        <v>17</v>
      </c>
      <c r="ER54" s="101">
        <f t="shared" si="71"/>
        <v>16</v>
      </c>
      <c r="ES54" s="101">
        <f t="shared" si="72"/>
        <v>16</v>
      </c>
      <c r="ET54" s="101">
        <f t="shared" si="73"/>
        <v>12</v>
      </c>
      <c r="EU54" s="101">
        <f t="shared" si="74"/>
        <v>12</v>
      </c>
      <c r="EV54" s="101">
        <f t="shared" si="75"/>
        <v>8</v>
      </c>
      <c r="EW54" s="101">
        <f t="shared" si="76"/>
        <v>16</v>
      </c>
      <c r="EX54" s="101">
        <f t="shared" si="77"/>
        <v>16</v>
      </c>
      <c r="EY54" s="101">
        <f t="shared" si="78"/>
        <v>11</v>
      </c>
      <c r="EZ54" s="101">
        <f t="shared" si="79"/>
        <v>11</v>
      </c>
      <c r="FA54" s="101">
        <f t="shared" si="80"/>
        <v>8</v>
      </c>
      <c r="FB54" s="101">
        <f t="shared" si="81"/>
        <v>5</v>
      </c>
      <c r="FC54" s="101">
        <f t="shared" si="82"/>
        <v>17</v>
      </c>
      <c r="FD54" s="101">
        <f t="shared" si="83"/>
        <v>17</v>
      </c>
      <c r="FE54" s="101">
        <f t="shared" si="84"/>
        <v>12</v>
      </c>
      <c r="FF54" s="101">
        <f t="shared" si="85"/>
        <v>12</v>
      </c>
      <c r="FG54" s="101">
        <f t="shared" si="86"/>
        <v>9</v>
      </c>
      <c r="FH54" s="101">
        <f t="shared" si="87"/>
        <v>6</v>
      </c>
      <c r="FI54" s="101">
        <f t="shared" si="88"/>
        <v>18</v>
      </c>
      <c r="FJ54" s="101">
        <f t="shared" si="89"/>
        <v>18</v>
      </c>
      <c r="FK54" s="101">
        <f t="shared" si="90"/>
        <v>13</v>
      </c>
      <c r="FL54" s="101">
        <f t="shared" si="91"/>
        <v>13</v>
      </c>
      <c r="FM54" s="101">
        <f t="shared" si="92"/>
        <v>9</v>
      </c>
      <c r="FN54" s="101">
        <f t="shared" si="93"/>
        <v>6</v>
      </c>
      <c r="FO54" s="101">
        <f t="shared" si="94"/>
        <v>16</v>
      </c>
      <c r="FP54" s="101">
        <f t="shared" si="95"/>
        <v>16</v>
      </c>
      <c r="FQ54" s="101">
        <f t="shared" si="96"/>
        <v>16</v>
      </c>
      <c r="FR54" s="101">
        <f t="shared" si="97"/>
        <v>11</v>
      </c>
      <c r="FS54" s="101">
        <f t="shared" si="98"/>
        <v>11</v>
      </c>
      <c r="FT54" s="101">
        <f t="shared" si="99"/>
        <v>11</v>
      </c>
      <c r="FU54" s="101">
        <f t="shared" si="100"/>
        <v>7</v>
      </c>
      <c r="FV54" s="101">
        <f t="shared" si="101"/>
        <v>7</v>
      </c>
      <c r="FW54" s="101">
        <f t="shared" si="102"/>
        <v>11</v>
      </c>
      <c r="FX54" s="101">
        <f t="shared" si="103"/>
        <v>11</v>
      </c>
      <c r="FY54" s="101">
        <f t="shared" si="104"/>
        <v>11</v>
      </c>
      <c r="FZ54" s="101">
        <f t="shared" si="105"/>
        <v>7</v>
      </c>
      <c r="GA54" s="101">
        <f t="shared" si="106"/>
        <v>7</v>
      </c>
      <c r="GB54" s="101">
        <f t="shared" si="107"/>
        <v>7</v>
      </c>
      <c r="GC54" s="101">
        <f t="shared" si="108"/>
        <v>4</v>
      </c>
      <c r="GD54" s="101">
        <f t="shared" si="109"/>
        <v>4</v>
      </c>
    </row>
    <row r="55" spans="41:186" ht="16.5" x14ac:dyDescent="0.2">
      <c r="AO55" s="50">
        <v>5</v>
      </c>
      <c r="AP55" s="100">
        <v>17</v>
      </c>
      <c r="AQ55" s="100">
        <v>2</v>
      </c>
      <c r="AR55" s="50">
        <v>2</v>
      </c>
      <c r="AS55" s="100" t="s">
        <v>379</v>
      </c>
      <c r="AT55" s="21">
        <f t="shared" si="61"/>
        <v>4.8000000000000001E-2</v>
      </c>
      <c r="AU55" s="100">
        <f t="shared" si="5"/>
        <v>1</v>
      </c>
      <c r="AV55" s="100">
        <f t="shared" si="6"/>
        <v>3</v>
      </c>
      <c r="AW55" s="101">
        <f t="shared" si="7"/>
        <v>9.6000000000000002E-2</v>
      </c>
      <c r="AX55" s="100">
        <f t="shared" si="8"/>
        <v>7.2</v>
      </c>
      <c r="BA55" s="100">
        <v>51</v>
      </c>
      <c r="BB55" s="14">
        <f>INDEX(节奏总表!$BW$4:$BW$63,神器!BA55)</f>
        <v>143</v>
      </c>
      <c r="BC55" s="14">
        <f t="shared" si="9"/>
        <v>8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4.8600000000000003</v>
      </c>
      <c r="CG55" s="14">
        <f t="shared" si="112"/>
        <v>4.8600000000000003</v>
      </c>
      <c r="CH55" s="14">
        <f t="shared" si="112"/>
        <v>4.8600000000000003</v>
      </c>
      <c r="CI55" s="14">
        <f t="shared" si="112"/>
        <v>2.16</v>
      </c>
      <c r="CJ55" s="14">
        <f t="shared" si="112"/>
        <v>2.16</v>
      </c>
      <c r="CK55" s="14">
        <f t="shared" si="112"/>
        <v>2.16</v>
      </c>
      <c r="CL55" s="14">
        <f t="shared" si="112"/>
        <v>0.89999999999999991</v>
      </c>
      <c r="CM55" s="14">
        <f t="shared" si="112"/>
        <v>0.89999999999999991</v>
      </c>
      <c r="CN55" s="14">
        <f t="shared" si="112"/>
        <v>2.16</v>
      </c>
      <c r="CO55" s="14">
        <f t="shared" si="112"/>
        <v>2.16</v>
      </c>
      <c r="CP55" s="14">
        <f t="shared" si="112"/>
        <v>2.16</v>
      </c>
      <c r="CQ55" s="14">
        <f t="shared" si="112"/>
        <v>1.08</v>
      </c>
      <c r="CR55" s="14">
        <f t="shared" si="112"/>
        <v>1.08</v>
      </c>
      <c r="CS55" s="14">
        <f t="shared" si="112"/>
        <v>1.08</v>
      </c>
      <c r="CT55" s="14">
        <f t="shared" si="112"/>
        <v>0.45000000000000007</v>
      </c>
      <c r="CU55" s="14">
        <f t="shared" si="112"/>
        <v>0.45000000000000007</v>
      </c>
      <c r="CW55" s="14">
        <f>SUM(BF$5:BF55)</f>
        <v>124.95</v>
      </c>
      <c r="CX55" s="14">
        <f>SUM(BG$5:BG55)</f>
        <v>124.95</v>
      </c>
      <c r="CY55" s="14">
        <f>SUM(BH$5:BH55)</f>
        <v>76.949999999999989</v>
      </c>
      <c r="CZ55" s="14">
        <f>SUM(BI$5:BI55)</f>
        <v>72.539999999999992</v>
      </c>
      <c r="DA55" s="14">
        <f>SUM(BJ$5:BJ55)</f>
        <v>72.539999999999992</v>
      </c>
      <c r="DB55" s="14">
        <f>SUM(BK$5:BK55)</f>
        <v>36.855000000000004</v>
      </c>
      <c r="DC55" s="14">
        <f>SUM(BL$5:BL55)</f>
        <v>36.855000000000004</v>
      </c>
      <c r="DD55" s="14">
        <f>SUM(BM$5:BM55)</f>
        <v>16.739999999999998</v>
      </c>
      <c r="DE55" s="14">
        <f>SUM(BN$5:BN55)</f>
        <v>70.875</v>
      </c>
      <c r="DF55" s="14">
        <f>SUM(BO$5:BO55)</f>
        <v>70.875</v>
      </c>
      <c r="DG55" s="14">
        <f>SUM(BP$5:BP55)</f>
        <v>33.120000000000005</v>
      </c>
      <c r="DH55" s="14">
        <f>SUM(BQ$5:BQ55)</f>
        <v>33.120000000000005</v>
      </c>
      <c r="DI55" s="14">
        <f>SUM(BR$5:BR55)</f>
        <v>17.010000000000002</v>
      </c>
      <c r="DJ55" s="14">
        <f>SUM(BS$5:BS55)</f>
        <v>8.5050000000000008</v>
      </c>
      <c r="DK55" s="14">
        <f>SUM(BT$5:BT55)</f>
        <v>75.375</v>
      </c>
      <c r="DL55" s="14">
        <f>SUM(BU$5:BU55)</f>
        <v>75.375</v>
      </c>
      <c r="DM55" s="14">
        <f>SUM(BV$5:BV55)</f>
        <v>35.1</v>
      </c>
      <c r="DN55" s="14">
        <f>SUM(BW$5:BW55)</f>
        <v>35.1</v>
      </c>
      <c r="DO55" s="14">
        <f>SUM(BX$5:BX55)</f>
        <v>18.09</v>
      </c>
      <c r="DP55" s="14">
        <f>SUM(BY$5:BY55)</f>
        <v>9.0449999999999999</v>
      </c>
      <c r="DQ55" s="14">
        <f>SUM(BZ$5:BZ55)</f>
        <v>93</v>
      </c>
      <c r="DR55" s="14">
        <f>SUM(CA$5:CA55)</f>
        <v>93</v>
      </c>
      <c r="DS55" s="14">
        <f>SUM(CB$5:CB55)</f>
        <v>43.56</v>
      </c>
      <c r="DT55" s="14">
        <f>SUM(CC$5:CC55)</f>
        <v>43.56</v>
      </c>
      <c r="DU55" s="14">
        <f>SUM(CD$5:CD55)</f>
        <v>22.32</v>
      </c>
      <c r="DV55" s="14">
        <f>SUM(CE$5:CE55)</f>
        <v>11.16</v>
      </c>
      <c r="DW55" s="14">
        <f>SUM(CF$5:CF55)</f>
        <v>74.924999999999997</v>
      </c>
      <c r="DX55" s="14">
        <f>SUM(CG$5:CG55)</f>
        <v>74.924999999999997</v>
      </c>
      <c r="DY55" s="14">
        <f>SUM(CH$5:CH55)</f>
        <v>74.924999999999997</v>
      </c>
      <c r="DZ55" s="14">
        <f>SUM(CI$5:CI55)</f>
        <v>34.019999999999996</v>
      </c>
      <c r="EA55" s="14">
        <f>SUM(CJ$5:CJ55)</f>
        <v>34.019999999999996</v>
      </c>
      <c r="EB55" s="14">
        <f>SUM(CK$5:CK55)</f>
        <v>34.019999999999996</v>
      </c>
      <c r="EC55" s="14">
        <f>SUM(CL$5:CL55)</f>
        <v>14.175000000000002</v>
      </c>
      <c r="ED55" s="14">
        <f>SUM(CM$5:CM55)</f>
        <v>14.175000000000002</v>
      </c>
      <c r="EE55" s="14">
        <f>SUM(CN$5:CN55)</f>
        <v>30.78</v>
      </c>
      <c r="EF55" s="14">
        <f>SUM(CO$5:CO55)</f>
        <v>30.78</v>
      </c>
      <c r="EG55" s="14">
        <f>SUM(CP$5:CP55)</f>
        <v>30.78</v>
      </c>
      <c r="EH55" s="14">
        <f>SUM(CQ$5:CQ55)</f>
        <v>15.120000000000001</v>
      </c>
      <c r="EI55" s="14">
        <f>SUM(CR$5:CR55)</f>
        <v>15.120000000000001</v>
      </c>
      <c r="EJ55" s="14">
        <f>SUM(CS$5:CS55)</f>
        <v>15.120000000000001</v>
      </c>
      <c r="EK55" s="14">
        <f>SUM(CT$5:CT55)</f>
        <v>6.3000000000000016</v>
      </c>
      <c r="EL55" s="14">
        <f>SUM(CU$5:CU55)</f>
        <v>6.3000000000000016</v>
      </c>
      <c r="EO55" s="101">
        <f t="shared" si="68"/>
        <v>20</v>
      </c>
      <c r="EP55" s="101">
        <f t="shared" si="69"/>
        <v>20</v>
      </c>
      <c r="EQ55" s="101">
        <f t="shared" si="70"/>
        <v>17</v>
      </c>
      <c r="ER55" s="101">
        <f t="shared" si="71"/>
        <v>16</v>
      </c>
      <c r="ES55" s="101">
        <f t="shared" si="72"/>
        <v>16</v>
      </c>
      <c r="ET55" s="101">
        <f t="shared" si="73"/>
        <v>12</v>
      </c>
      <c r="EU55" s="101">
        <f t="shared" si="74"/>
        <v>12</v>
      </c>
      <c r="EV55" s="101">
        <f t="shared" si="75"/>
        <v>8</v>
      </c>
      <c r="EW55" s="101">
        <f t="shared" si="76"/>
        <v>16</v>
      </c>
      <c r="EX55" s="101">
        <f t="shared" si="77"/>
        <v>16</v>
      </c>
      <c r="EY55" s="101">
        <f t="shared" si="78"/>
        <v>11</v>
      </c>
      <c r="EZ55" s="101">
        <f t="shared" si="79"/>
        <v>11</v>
      </c>
      <c r="FA55" s="101">
        <f t="shared" si="80"/>
        <v>8</v>
      </c>
      <c r="FB55" s="101">
        <f t="shared" si="81"/>
        <v>5</v>
      </c>
      <c r="FC55" s="101">
        <f t="shared" si="82"/>
        <v>17</v>
      </c>
      <c r="FD55" s="101">
        <f t="shared" si="83"/>
        <v>17</v>
      </c>
      <c r="FE55" s="101">
        <f t="shared" si="84"/>
        <v>12</v>
      </c>
      <c r="FF55" s="101">
        <f t="shared" si="85"/>
        <v>12</v>
      </c>
      <c r="FG55" s="101">
        <f t="shared" si="86"/>
        <v>9</v>
      </c>
      <c r="FH55" s="101">
        <f t="shared" si="87"/>
        <v>6</v>
      </c>
      <c r="FI55" s="101">
        <f t="shared" si="88"/>
        <v>18</v>
      </c>
      <c r="FJ55" s="101">
        <f t="shared" si="89"/>
        <v>18</v>
      </c>
      <c r="FK55" s="101">
        <f t="shared" si="90"/>
        <v>13</v>
      </c>
      <c r="FL55" s="101">
        <f t="shared" si="91"/>
        <v>13</v>
      </c>
      <c r="FM55" s="101">
        <f t="shared" si="92"/>
        <v>9</v>
      </c>
      <c r="FN55" s="101">
        <f t="shared" si="93"/>
        <v>6</v>
      </c>
      <c r="FO55" s="101">
        <f t="shared" si="94"/>
        <v>16</v>
      </c>
      <c r="FP55" s="101">
        <f t="shared" si="95"/>
        <v>16</v>
      </c>
      <c r="FQ55" s="101">
        <f t="shared" si="96"/>
        <v>16</v>
      </c>
      <c r="FR55" s="101">
        <f t="shared" si="97"/>
        <v>12</v>
      </c>
      <c r="FS55" s="101">
        <f t="shared" si="98"/>
        <v>12</v>
      </c>
      <c r="FT55" s="101">
        <f t="shared" si="99"/>
        <v>12</v>
      </c>
      <c r="FU55" s="101">
        <f t="shared" si="100"/>
        <v>7</v>
      </c>
      <c r="FV55" s="101">
        <f t="shared" si="101"/>
        <v>7</v>
      </c>
      <c r="FW55" s="101">
        <f t="shared" si="102"/>
        <v>11</v>
      </c>
      <c r="FX55" s="101">
        <f t="shared" si="103"/>
        <v>11</v>
      </c>
      <c r="FY55" s="101">
        <f t="shared" si="104"/>
        <v>11</v>
      </c>
      <c r="FZ55" s="101">
        <f t="shared" si="105"/>
        <v>8</v>
      </c>
      <c r="GA55" s="101">
        <f t="shared" si="106"/>
        <v>8</v>
      </c>
      <c r="GB55" s="101">
        <f t="shared" si="107"/>
        <v>8</v>
      </c>
      <c r="GC55" s="101">
        <f t="shared" si="108"/>
        <v>4</v>
      </c>
      <c r="GD55" s="101">
        <f t="shared" si="109"/>
        <v>4</v>
      </c>
    </row>
    <row r="56" spans="41:186" ht="16.5" x14ac:dyDescent="0.2">
      <c r="AO56" s="50">
        <v>5</v>
      </c>
      <c r="AP56" s="100">
        <v>18</v>
      </c>
      <c r="AQ56" s="100">
        <v>2</v>
      </c>
      <c r="AR56" s="50">
        <v>2</v>
      </c>
      <c r="AS56" s="100" t="s">
        <v>380</v>
      </c>
      <c r="AT56" s="21">
        <f t="shared" si="61"/>
        <v>4.8000000000000001E-2</v>
      </c>
      <c r="AU56" s="100">
        <f t="shared" si="5"/>
        <v>1</v>
      </c>
      <c r="AV56" s="100">
        <f t="shared" si="6"/>
        <v>3</v>
      </c>
      <c r="AW56" s="101">
        <f t="shared" si="7"/>
        <v>9.6000000000000002E-2</v>
      </c>
      <c r="AX56" s="100">
        <f t="shared" si="8"/>
        <v>7.2</v>
      </c>
      <c r="BA56" s="100">
        <v>52</v>
      </c>
      <c r="BB56" s="14">
        <f>INDEX(节奏总表!$BW$4:$BW$63,神器!BA56)</f>
        <v>144</v>
      </c>
      <c r="BC56" s="14">
        <f t="shared" si="9"/>
        <v>8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4.8600000000000003</v>
      </c>
      <c r="CG56" s="14">
        <f t="shared" si="112"/>
        <v>4.8600000000000003</v>
      </c>
      <c r="CH56" s="14">
        <f t="shared" si="112"/>
        <v>4.8600000000000003</v>
      </c>
      <c r="CI56" s="14">
        <f t="shared" si="112"/>
        <v>2.16</v>
      </c>
      <c r="CJ56" s="14">
        <f t="shared" si="112"/>
        <v>2.16</v>
      </c>
      <c r="CK56" s="14">
        <f t="shared" si="112"/>
        <v>2.16</v>
      </c>
      <c r="CL56" s="14">
        <f t="shared" si="112"/>
        <v>0.89999999999999991</v>
      </c>
      <c r="CM56" s="14">
        <f t="shared" si="112"/>
        <v>0.89999999999999991</v>
      </c>
      <c r="CN56" s="14">
        <f t="shared" si="112"/>
        <v>2.16</v>
      </c>
      <c r="CO56" s="14">
        <f t="shared" si="112"/>
        <v>2.16</v>
      </c>
      <c r="CP56" s="14">
        <f t="shared" si="112"/>
        <v>2.16</v>
      </c>
      <c r="CQ56" s="14">
        <f t="shared" si="112"/>
        <v>1.08</v>
      </c>
      <c r="CR56" s="14">
        <f t="shared" si="112"/>
        <v>1.08</v>
      </c>
      <c r="CS56" s="14">
        <f t="shared" si="112"/>
        <v>1.08</v>
      </c>
      <c r="CT56" s="14">
        <f t="shared" si="112"/>
        <v>0.45000000000000007</v>
      </c>
      <c r="CU56" s="14">
        <f t="shared" si="112"/>
        <v>0.45000000000000007</v>
      </c>
      <c r="CW56" s="14">
        <f>SUM(BF$5:BF56)</f>
        <v>124.95</v>
      </c>
      <c r="CX56" s="14">
        <f>SUM(BG$5:BG56)</f>
        <v>124.95</v>
      </c>
      <c r="CY56" s="14">
        <f>SUM(BH$5:BH56)</f>
        <v>76.949999999999989</v>
      </c>
      <c r="CZ56" s="14">
        <f>SUM(BI$5:BI56)</f>
        <v>72.539999999999992</v>
      </c>
      <c r="DA56" s="14">
        <f>SUM(BJ$5:BJ56)</f>
        <v>72.539999999999992</v>
      </c>
      <c r="DB56" s="14">
        <f>SUM(BK$5:BK56)</f>
        <v>36.855000000000004</v>
      </c>
      <c r="DC56" s="14">
        <f>SUM(BL$5:BL56)</f>
        <v>36.855000000000004</v>
      </c>
      <c r="DD56" s="14">
        <f>SUM(BM$5:BM56)</f>
        <v>16.739999999999998</v>
      </c>
      <c r="DE56" s="14">
        <f>SUM(BN$5:BN56)</f>
        <v>70.875</v>
      </c>
      <c r="DF56" s="14">
        <f>SUM(BO$5:BO56)</f>
        <v>70.875</v>
      </c>
      <c r="DG56" s="14">
        <f>SUM(BP$5:BP56)</f>
        <v>33.120000000000005</v>
      </c>
      <c r="DH56" s="14">
        <f>SUM(BQ$5:BQ56)</f>
        <v>33.120000000000005</v>
      </c>
      <c r="DI56" s="14">
        <f>SUM(BR$5:BR56)</f>
        <v>17.010000000000002</v>
      </c>
      <c r="DJ56" s="14">
        <f>SUM(BS$5:BS56)</f>
        <v>8.5050000000000008</v>
      </c>
      <c r="DK56" s="14">
        <f>SUM(BT$5:BT56)</f>
        <v>75.375</v>
      </c>
      <c r="DL56" s="14">
        <f>SUM(BU$5:BU56)</f>
        <v>75.375</v>
      </c>
      <c r="DM56" s="14">
        <f>SUM(BV$5:BV56)</f>
        <v>35.1</v>
      </c>
      <c r="DN56" s="14">
        <f>SUM(BW$5:BW56)</f>
        <v>35.1</v>
      </c>
      <c r="DO56" s="14">
        <f>SUM(BX$5:BX56)</f>
        <v>18.09</v>
      </c>
      <c r="DP56" s="14">
        <f>SUM(BY$5:BY56)</f>
        <v>9.0449999999999999</v>
      </c>
      <c r="DQ56" s="14">
        <f>SUM(BZ$5:BZ56)</f>
        <v>93</v>
      </c>
      <c r="DR56" s="14">
        <f>SUM(CA$5:CA56)</f>
        <v>93</v>
      </c>
      <c r="DS56" s="14">
        <f>SUM(CB$5:CB56)</f>
        <v>43.56</v>
      </c>
      <c r="DT56" s="14">
        <f>SUM(CC$5:CC56)</f>
        <v>43.56</v>
      </c>
      <c r="DU56" s="14">
        <f>SUM(CD$5:CD56)</f>
        <v>22.32</v>
      </c>
      <c r="DV56" s="14">
        <f>SUM(CE$5:CE56)</f>
        <v>11.16</v>
      </c>
      <c r="DW56" s="14">
        <f>SUM(CF$5:CF56)</f>
        <v>79.784999999999997</v>
      </c>
      <c r="DX56" s="14">
        <f>SUM(CG$5:CG56)</f>
        <v>79.784999999999997</v>
      </c>
      <c r="DY56" s="14">
        <f>SUM(CH$5:CH56)</f>
        <v>79.784999999999997</v>
      </c>
      <c r="DZ56" s="14">
        <f>SUM(CI$5:CI56)</f>
        <v>36.179999999999993</v>
      </c>
      <c r="EA56" s="14">
        <f>SUM(CJ$5:CJ56)</f>
        <v>36.179999999999993</v>
      </c>
      <c r="EB56" s="14">
        <f>SUM(CK$5:CK56)</f>
        <v>36.179999999999993</v>
      </c>
      <c r="EC56" s="14">
        <f>SUM(CL$5:CL56)</f>
        <v>15.075000000000003</v>
      </c>
      <c r="ED56" s="14">
        <f>SUM(CM$5:CM56)</f>
        <v>15.075000000000003</v>
      </c>
      <c r="EE56" s="14">
        <f>SUM(CN$5:CN56)</f>
        <v>32.94</v>
      </c>
      <c r="EF56" s="14">
        <f>SUM(CO$5:CO56)</f>
        <v>32.94</v>
      </c>
      <c r="EG56" s="14">
        <f>SUM(CP$5:CP56)</f>
        <v>32.94</v>
      </c>
      <c r="EH56" s="14">
        <f>SUM(CQ$5:CQ56)</f>
        <v>16.200000000000003</v>
      </c>
      <c r="EI56" s="14">
        <f>SUM(CR$5:CR56)</f>
        <v>16.200000000000003</v>
      </c>
      <c r="EJ56" s="14">
        <f>SUM(CS$5:CS56)</f>
        <v>16.200000000000003</v>
      </c>
      <c r="EK56" s="14">
        <f>SUM(CT$5:CT56)</f>
        <v>6.7500000000000018</v>
      </c>
      <c r="EL56" s="14">
        <f>SUM(CU$5:CU56)</f>
        <v>6.7500000000000018</v>
      </c>
      <c r="EO56" s="101">
        <f t="shared" si="68"/>
        <v>20</v>
      </c>
      <c r="EP56" s="101">
        <f t="shared" si="69"/>
        <v>20</v>
      </c>
      <c r="EQ56" s="101">
        <f t="shared" si="70"/>
        <v>17</v>
      </c>
      <c r="ER56" s="101">
        <f t="shared" si="71"/>
        <v>16</v>
      </c>
      <c r="ES56" s="101">
        <f t="shared" si="72"/>
        <v>16</v>
      </c>
      <c r="ET56" s="101">
        <f t="shared" si="73"/>
        <v>12</v>
      </c>
      <c r="EU56" s="101">
        <f t="shared" si="74"/>
        <v>12</v>
      </c>
      <c r="EV56" s="101">
        <f t="shared" si="75"/>
        <v>8</v>
      </c>
      <c r="EW56" s="101">
        <f t="shared" si="76"/>
        <v>16</v>
      </c>
      <c r="EX56" s="101">
        <f t="shared" si="77"/>
        <v>16</v>
      </c>
      <c r="EY56" s="101">
        <f t="shared" si="78"/>
        <v>11</v>
      </c>
      <c r="EZ56" s="101">
        <f t="shared" si="79"/>
        <v>11</v>
      </c>
      <c r="FA56" s="101">
        <f t="shared" si="80"/>
        <v>8</v>
      </c>
      <c r="FB56" s="101">
        <f t="shared" si="81"/>
        <v>5</v>
      </c>
      <c r="FC56" s="101">
        <f t="shared" si="82"/>
        <v>17</v>
      </c>
      <c r="FD56" s="101">
        <f t="shared" si="83"/>
        <v>17</v>
      </c>
      <c r="FE56" s="101">
        <f t="shared" si="84"/>
        <v>12</v>
      </c>
      <c r="FF56" s="101">
        <f t="shared" si="85"/>
        <v>12</v>
      </c>
      <c r="FG56" s="101">
        <f t="shared" si="86"/>
        <v>9</v>
      </c>
      <c r="FH56" s="101">
        <f t="shared" si="87"/>
        <v>6</v>
      </c>
      <c r="FI56" s="101">
        <f t="shared" si="88"/>
        <v>18</v>
      </c>
      <c r="FJ56" s="101">
        <f t="shared" si="89"/>
        <v>18</v>
      </c>
      <c r="FK56" s="101">
        <f t="shared" si="90"/>
        <v>13</v>
      </c>
      <c r="FL56" s="101">
        <f t="shared" si="91"/>
        <v>13</v>
      </c>
      <c r="FM56" s="101">
        <f t="shared" si="92"/>
        <v>9</v>
      </c>
      <c r="FN56" s="101">
        <f t="shared" si="93"/>
        <v>6</v>
      </c>
      <c r="FO56" s="101">
        <f t="shared" si="94"/>
        <v>17</v>
      </c>
      <c r="FP56" s="101">
        <f t="shared" si="95"/>
        <v>17</v>
      </c>
      <c r="FQ56" s="101">
        <f t="shared" si="96"/>
        <v>17</v>
      </c>
      <c r="FR56" s="101">
        <f t="shared" si="97"/>
        <v>12</v>
      </c>
      <c r="FS56" s="101">
        <f t="shared" si="98"/>
        <v>12</v>
      </c>
      <c r="FT56" s="101">
        <f t="shared" si="99"/>
        <v>12</v>
      </c>
      <c r="FU56" s="101">
        <f t="shared" si="100"/>
        <v>8</v>
      </c>
      <c r="FV56" s="101">
        <f t="shared" si="101"/>
        <v>8</v>
      </c>
      <c r="FW56" s="101">
        <f t="shared" si="102"/>
        <v>11</v>
      </c>
      <c r="FX56" s="101">
        <f t="shared" si="103"/>
        <v>11</v>
      </c>
      <c r="FY56" s="101">
        <f t="shared" si="104"/>
        <v>11</v>
      </c>
      <c r="FZ56" s="101">
        <f t="shared" si="105"/>
        <v>8</v>
      </c>
      <c r="GA56" s="101">
        <f t="shared" si="106"/>
        <v>8</v>
      </c>
      <c r="GB56" s="101">
        <f t="shared" si="107"/>
        <v>8</v>
      </c>
      <c r="GC56" s="101">
        <f t="shared" si="108"/>
        <v>4</v>
      </c>
      <c r="GD56" s="101">
        <f t="shared" si="109"/>
        <v>4</v>
      </c>
    </row>
    <row r="57" spans="41:186" ht="16.5" x14ac:dyDescent="0.2">
      <c r="AO57" s="50">
        <v>5</v>
      </c>
      <c r="AP57" s="100">
        <v>19</v>
      </c>
      <c r="AQ57" s="100">
        <v>2</v>
      </c>
      <c r="AR57" s="50">
        <v>2</v>
      </c>
      <c r="AS57" s="100" t="s">
        <v>381</v>
      </c>
      <c r="AT57" s="21">
        <f t="shared" si="61"/>
        <v>3.5999999999999997E-2</v>
      </c>
      <c r="AU57" s="100">
        <f t="shared" si="5"/>
        <v>1</v>
      </c>
      <c r="AV57" s="100">
        <f t="shared" si="6"/>
        <v>2</v>
      </c>
      <c r="AW57" s="101">
        <f t="shared" si="7"/>
        <v>5.3999999999999992E-2</v>
      </c>
      <c r="AX57" s="100">
        <f t="shared" si="8"/>
        <v>9.4499999999999993</v>
      </c>
      <c r="BA57" s="100">
        <v>53</v>
      </c>
      <c r="BB57" s="14">
        <f>INDEX(节奏总表!$BW$4:$BW$63,神器!BA57)</f>
        <v>144</v>
      </c>
      <c r="BC57" s="14">
        <f t="shared" si="9"/>
        <v>8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4.8600000000000003</v>
      </c>
      <c r="CG57" s="14">
        <f t="shared" si="112"/>
        <v>4.8600000000000003</v>
      </c>
      <c r="CH57" s="14">
        <f t="shared" si="112"/>
        <v>4.8600000000000003</v>
      </c>
      <c r="CI57" s="14">
        <f t="shared" si="112"/>
        <v>2.16</v>
      </c>
      <c r="CJ57" s="14">
        <f t="shared" si="112"/>
        <v>2.16</v>
      </c>
      <c r="CK57" s="14">
        <f t="shared" si="112"/>
        <v>2.16</v>
      </c>
      <c r="CL57" s="14">
        <f t="shared" si="112"/>
        <v>0.89999999999999991</v>
      </c>
      <c r="CM57" s="14">
        <f t="shared" si="112"/>
        <v>0.89999999999999991</v>
      </c>
      <c r="CN57" s="14">
        <f t="shared" si="112"/>
        <v>2.16</v>
      </c>
      <c r="CO57" s="14">
        <f t="shared" si="112"/>
        <v>2.16</v>
      </c>
      <c r="CP57" s="14">
        <f t="shared" si="112"/>
        <v>2.16</v>
      </c>
      <c r="CQ57" s="14">
        <f t="shared" si="112"/>
        <v>1.08</v>
      </c>
      <c r="CR57" s="14">
        <f t="shared" si="112"/>
        <v>1.08</v>
      </c>
      <c r="CS57" s="14">
        <f t="shared" si="112"/>
        <v>1.08</v>
      </c>
      <c r="CT57" s="14">
        <f t="shared" si="112"/>
        <v>0.45000000000000007</v>
      </c>
      <c r="CU57" s="14">
        <f t="shared" si="112"/>
        <v>0.45000000000000007</v>
      </c>
      <c r="CW57" s="14">
        <f>SUM(BF$5:BF57)</f>
        <v>124.95</v>
      </c>
      <c r="CX57" s="14">
        <f>SUM(BG$5:BG57)</f>
        <v>124.95</v>
      </c>
      <c r="CY57" s="14">
        <f>SUM(BH$5:BH57)</f>
        <v>76.949999999999989</v>
      </c>
      <c r="CZ57" s="14">
        <f>SUM(BI$5:BI57)</f>
        <v>72.539999999999992</v>
      </c>
      <c r="DA57" s="14">
        <f>SUM(BJ$5:BJ57)</f>
        <v>72.539999999999992</v>
      </c>
      <c r="DB57" s="14">
        <f>SUM(BK$5:BK57)</f>
        <v>36.855000000000004</v>
      </c>
      <c r="DC57" s="14">
        <f>SUM(BL$5:BL57)</f>
        <v>36.855000000000004</v>
      </c>
      <c r="DD57" s="14">
        <f>SUM(BM$5:BM57)</f>
        <v>16.739999999999998</v>
      </c>
      <c r="DE57" s="14">
        <f>SUM(BN$5:BN57)</f>
        <v>70.875</v>
      </c>
      <c r="DF57" s="14">
        <f>SUM(BO$5:BO57)</f>
        <v>70.875</v>
      </c>
      <c r="DG57" s="14">
        <f>SUM(BP$5:BP57)</f>
        <v>33.120000000000005</v>
      </c>
      <c r="DH57" s="14">
        <f>SUM(BQ$5:BQ57)</f>
        <v>33.120000000000005</v>
      </c>
      <c r="DI57" s="14">
        <f>SUM(BR$5:BR57)</f>
        <v>17.010000000000002</v>
      </c>
      <c r="DJ57" s="14">
        <f>SUM(BS$5:BS57)</f>
        <v>8.5050000000000008</v>
      </c>
      <c r="DK57" s="14">
        <f>SUM(BT$5:BT57)</f>
        <v>75.375</v>
      </c>
      <c r="DL57" s="14">
        <f>SUM(BU$5:BU57)</f>
        <v>75.375</v>
      </c>
      <c r="DM57" s="14">
        <f>SUM(BV$5:BV57)</f>
        <v>35.1</v>
      </c>
      <c r="DN57" s="14">
        <f>SUM(BW$5:BW57)</f>
        <v>35.1</v>
      </c>
      <c r="DO57" s="14">
        <f>SUM(BX$5:BX57)</f>
        <v>18.09</v>
      </c>
      <c r="DP57" s="14">
        <f>SUM(BY$5:BY57)</f>
        <v>9.0449999999999999</v>
      </c>
      <c r="DQ57" s="14">
        <f>SUM(BZ$5:BZ57)</f>
        <v>93</v>
      </c>
      <c r="DR57" s="14">
        <f>SUM(CA$5:CA57)</f>
        <v>93</v>
      </c>
      <c r="DS57" s="14">
        <f>SUM(CB$5:CB57)</f>
        <v>43.56</v>
      </c>
      <c r="DT57" s="14">
        <f>SUM(CC$5:CC57)</f>
        <v>43.56</v>
      </c>
      <c r="DU57" s="14">
        <f>SUM(CD$5:CD57)</f>
        <v>22.32</v>
      </c>
      <c r="DV57" s="14">
        <f>SUM(CE$5:CE57)</f>
        <v>11.16</v>
      </c>
      <c r="DW57" s="14">
        <f>SUM(CF$5:CF57)</f>
        <v>84.644999999999996</v>
      </c>
      <c r="DX57" s="14">
        <f>SUM(CG$5:CG57)</f>
        <v>84.644999999999996</v>
      </c>
      <c r="DY57" s="14">
        <f>SUM(CH$5:CH57)</f>
        <v>84.644999999999996</v>
      </c>
      <c r="DZ57" s="14">
        <f>SUM(CI$5:CI57)</f>
        <v>38.339999999999989</v>
      </c>
      <c r="EA57" s="14">
        <f>SUM(CJ$5:CJ57)</f>
        <v>38.339999999999989</v>
      </c>
      <c r="EB57" s="14">
        <f>SUM(CK$5:CK57)</f>
        <v>38.339999999999989</v>
      </c>
      <c r="EC57" s="14">
        <f>SUM(CL$5:CL57)</f>
        <v>15.975000000000003</v>
      </c>
      <c r="ED57" s="14">
        <f>SUM(CM$5:CM57)</f>
        <v>15.975000000000003</v>
      </c>
      <c r="EE57" s="14">
        <f>SUM(CN$5:CN57)</f>
        <v>35.099999999999994</v>
      </c>
      <c r="EF57" s="14">
        <f>SUM(CO$5:CO57)</f>
        <v>35.099999999999994</v>
      </c>
      <c r="EG57" s="14">
        <f>SUM(CP$5:CP57)</f>
        <v>35.099999999999994</v>
      </c>
      <c r="EH57" s="14">
        <f>SUM(CQ$5:CQ57)</f>
        <v>17.28</v>
      </c>
      <c r="EI57" s="14">
        <f>SUM(CR$5:CR57)</f>
        <v>17.28</v>
      </c>
      <c r="EJ57" s="14">
        <f>SUM(CS$5:CS57)</f>
        <v>17.28</v>
      </c>
      <c r="EK57" s="14">
        <f>SUM(CT$5:CT57)</f>
        <v>7.200000000000002</v>
      </c>
      <c r="EL57" s="14">
        <f>SUM(CU$5:CU57)</f>
        <v>7.200000000000002</v>
      </c>
      <c r="EO57" s="101">
        <f t="shared" si="68"/>
        <v>20</v>
      </c>
      <c r="EP57" s="101">
        <f t="shared" si="69"/>
        <v>20</v>
      </c>
      <c r="EQ57" s="101">
        <f t="shared" si="70"/>
        <v>17</v>
      </c>
      <c r="ER57" s="101">
        <f t="shared" si="71"/>
        <v>16</v>
      </c>
      <c r="ES57" s="101">
        <f t="shared" si="72"/>
        <v>16</v>
      </c>
      <c r="ET57" s="101">
        <f t="shared" si="73"/>
        <v>12</v>
      </c>
      <c r="EU57" s="101">
        <f t="shared" si="74"/>
        <v>12</v>
      </c>
      <c r="EV57" s="101">
        <f t="shared" si="75"/>
        <v>8</v>
      </c>
      <c r="EW57" s="101">
        <f t="shared" si="76"/>
        <v>16</v>
      </c>
      <c r="EX57" s="101">
        <f t="shared" si="77"/>
        <v>16</v>
      </c>
      <c r="EY57" s="101">
        <f t="shared" si="78"/>
        <v>11</v>
      </c>
      <c r="EZ57" s="101">
        <f t="shared" si="79"/>
        <v>11</v>
      </c>
      <c r="FA57" s="101">
        <f t="shared" si="80"/>
        <v>8</v>
      </c>
      <c r="FB57" s="101">
        <f t="shared" si="81"/>
        <v>5</v>
      </c>
      <c r="FC57" s="101">
        <f t="shared" si="82"/>
        <v>17</v>
      </c>
      <c r="FD57" s="101">
        <f t="shared" si="83"/>
        <v>17</v>
      </c>
      <c r="FE57" s="101">
        <f t="shared" si="84"/>
        <v>12</v>
      </c>
      <c r="FF57" s="101">
        <f t="shared" si="85"/>
        <v>12</v>
      </c>
      <c r="FG57" s="101">
        <f t="shared" si="86"/>
        <v>9</v>
      </c>
      <c r="FH57" s="101">
        <f t="shared" si="87"/>
        <v>6</v>
      </c>
      <c r="FI57" s="101">
        <f t="shared" si="88"/>
        <v>18</v>
      </c>
      <c r="FJ57" s="101">
        <f t="shared" si="89"/>
        <v>18</v>
      </c>
      <c r="FK57" s="101">
        <f t="shared" si="90"/>
        <v>13</v>
      </c>
      <c r="FL57" s="101">
        <f t="shared" si="91"/>
        <v>13</v>
      </c>
      <c r="FM57" s="101">
        <f t="shared" si="92"/>
        <v>9</v>
      </c>
      <c r="FN57" s="101">
        <f t="shared" si="93"/>
        <v>6</v>
      </c>
      <c r="FO57" s="101">
        <f t="shared" si="94"/>
        <v>17</v>
      </c>
      <c r="FP57" s="101">
        <f t="shared" si="95"/>
        <v>17</v>
      </c>
      <c r="FQ57" s="101">
        <f t="shared" si="96"/>
        <v>17</v>
      </c>
      <c r="FR57" s="101">
        <f t="shared" si="97"/>
        <v>12</v>
      </c>
      <c r="FS57" s="101">
        <f t="shared" si="98"/>
        <v>12</v>
      </c>
      <c r="FT57" s="101">
        <f t="shared" si="99"/>
        <v>12</v>
      </c>
      <c r="FU57" s="101">
        <f t="shared" si="100"/>
        <v>8</v>
      </c>
      <c r="FV57" s="101">
        <f t="shared" si="101"/>
        <v>8</v>
      </c>
      <c r="FW57" s="101">
        <f t="shared" si="102"/>
        <v>12</v>
      </c>
      <c r="FX57" s="101">
        <f t="shared" si="103"/>
        <v>12</v>
      </c>
      <c r="FY57" s="101">
        <f t="shared" si="104"/>
        <v>12</v>
      </c>
      <c r="FZ57" s="101">
        <f t="shared" si="105"/>
        <v>8</v>
      </c>
      <c r="GA57" s="101">
        <f t="shared" si="106"/>
        <v>8</v>
      </c>
      <c r="GB57" s="101">
        <f t="shared" si="107"/>
        <v>8</v>
      </c>
      <c r="GC57" s="101">
        <f t="shared" si="108"/>
        <v>5</v>
      </c>
      <c r="GD57" s="101">
        <f t="shared" si="109"/>
        <v>5</v>
      </c>
    </row>
    <row r="58" spans="41:186" ht="16.5" x14ac:dyDescent="0.2">
      <c r="AO58" s="50">
        <v>5</v>
      </c>
      <c r="AP58" s="100">
        <v>20</v>
      </c>
      <c r="AQ58" s="100">
        <v>2</v>
      </c>
      <c r="AR58" s="50">
        <v>2</v>
      </c>
      <c r="AS58" s="100" t="s">
        <v>382</v>
      </c>
      <c r="AT58" s="21">
        <f t="shared" si="61"/>
        <v>1.7999999999999999E-2</v>
      </c>
      <c r="AU58" s="100">
        <f t="shared" si="5"/>
        <v>1</v>
      </c>
      <c r="AV58" s="100">
        <f t="shared" si="6"/>
        <v>2</v>
      </c>
      <c r="AW58" s="101">
        <f t="shared" si="7"/>
        <v>2.6999999999999996E-2</v>
      </c>
      <c r="AX58" s="100">
        <f t="shared" si="8"/>
        <v>10.124999999999998</v>
      </c>
      <c r="BA58" s="100">
        <v>54</v>
      </c>
      <c r="BB58" s="14">
        <f>INDEX(节奏总表!$BW$4:$BW$63,神器!BA58)</f>
        <v>146</v>
      </c>
      <c r="BC58" s="14">
        <f t="shared" si="9"/>
        <v>8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4.8600000000000003</v>
      </c>
      <c r="CG58" s="14">
        <f t="shared" si="112"/>
        <v>4.8600000000000003</v>
      </c>
      <c r="CH58" s="14">
        <f t="shared" si="112"/>
        <v>4.8600000000000003</v>
      </c>
      <c r="CI58" s="14">
        <f t="shared" si="112"/>
        <v>2.16</v>
      </c>
      <c r="CJ58" s="14">
        <f t="shared" si="112"/>
        <v>2.16</v>
      </c>
      <c r="CK58" s="14">
        <f t="shared" si="112"/>
        <v>2.16</v>
      </c>
      <c r="CL58" s="14">
        <f t="shared" si="112"/>
        <v>0.89999999999999991</v>
      </c>
      <c r="CM58" s="14">
        <f t="shared" si="112"/>
        <v>0.89999999999999991</v>
      </c>
      <c r="CN58" s="14">
        <f t="shared" si="112"/>
        <v>2.16</v>
      </c>
      <c r="CO58" s="14">
        <f t="shared" si="112"/>
        <v>2.16</v>
      </c>
      <c r="CP58" s="14">
        <f t="shared" si="112"/>
        <v>2.16</v>
      </c>
      <c r="CQ58" s="14">
        <f t="shared" si="112"/>
        <v>1.08</v>
      </c>
      <c r="CR58" s="14">
        <f t="shared" si="112"/>
        <v>1.08</v>
      </c>
      <c r="CS58" s="14">
        <f t="shared" si="112"/>
        <v>1.08</v>
      </c>
      <c r="CT58" s="14">
        <f t="shared" si="112"/>
        <v>0.45000000000000007</v>
      </c>
      <c r="CU58" s="14">
        <f t="shared" si="112"/>
        <v>0.45000000000000007</v>
      </c>
      <c r="CW58" s="14">
        <f>SUM(BF$5:BF58)</f>
        <v>124.95</v>
      </c>
      <c r="CX58" s="14">
        <f>SUM(BG$5:BG58)</f>
        <v>124.95</v>
      </c>
      <c r="CY58" s="14">
        <f>SUM(BH$5:BH58)</f>
        <v>76.949999999999989</v>
      </c>
      <c r="CZ58" s="14">
        <f>SUM(BI$5:BI58)</f>
        <v>72.539999999999992</v>
      </c>
      <c r="DA58" s="14">
        <f>SUM(BJ$5:BJ58)</f>
        <v>72.539999999999992</v>
      </c>
      <c r="DB58" s="14">
        <f>SUM(BK$5:BK58)</f>
        <v>36.855000000000004</v>
      </c>
      <c r="DC58" s="14">
        <f>SUM(BL$5:BL58)</f>
        <v>36.855000000000004</v>
      </c>
      <c r="DD58" s="14">
        <f>SUM(BM$5:BM58)</f>
        <v>16.739999999999998</v>
      </c>
      <c r="DE58" s="14">
        <f>SUM(BN$5:BN58)</f>
        <v>70.875</v>
      </c>
      <c r="DF58" s="14">
        <f>SUM(BO$5:BO58)</f>
        <v>70.875</v>
      </c>
      <c r="DG58" s="14">
        <f>SUM(BP$5:BP58)</f>
        <v>33.120000000000005</v>
      </c>
      <c r="DH58" s="14">
        <f>SUM(BQ$5:BQ58)</f>
        <v>33.120000000000005</v>
      </c>
      <c r="DI58" s="14">
        <f>SUM(BR$5:BR58)</f>
        <v>17.010000000000002</v>
      </c>
      <c r="DJ58" s="14">
        <f>SUM(BS$5:BS58)</f>
        <v>8.5050000000000008</v>
      </c>
      <c r="DK58" s="14">
        <f>SUM(BT$5:BT58)</f>
        <v>75.375</v>
      </c>
      <c r="DL58" s="14">
        <f>SUM(BU$5:BU58)</f>
        <v>75.375</v>
      </c>
      <c r="DM58" s="14">
        <f>SUM(BV$5:BV58)</f>
        <v>35.1</v>
      </c>
      <c r="DN58" s="14">
        <f>SUM(BW$5:BW58)</f>
        <v>35.1</v>
      </c>
      <c r="DO58" s="14">
        <f>SUM(BX$5:BX58)</f>
        <v>18.09</v>
      </c>
      <c r="DP58" s="14">
        <f>SUM(BY$5:BY58)</f>
        <v>9.0449999999999999</v>
      </c>
      <c r="DQ58" s="14">
        <f>SUM(BZ$5:BZ58)</f>
        <v>93</v>
      </c>
      <c r="DR58" s="14">
        <f>SUM(CA$5:CA58)</f>
        <v>93</v>
      </c>
      <c r="DS58" s="14">
        <f>SUM(CB$5:CB58)</f>
        <v>43.56</v>
      </c>
      <c r="DT58" s="14">
        <f>SUM(CC$5:CC58)</f>
        <v>43.56</v>
      </c>
      <c r="DU58" s="14">
        <f>SUM(CD$5:CD58)</f>
        <v>22.32</v>
      </c>
      <c r="DV58" s="14">
        <f>SUM(CE$5:CE58)</f>
        <v>11.16</v>
      </c>
      <c r="DW58" s="14">
        <f>SUM(CF$5:CF58)</f>
        <v>89.504999999999995</v>
      </c>
      <c r="DX58" s="14">
        <f>SUM(CG$5:CG58)</f>
        <v>89.504999999999995</v>
      </c>
      <c r="DY58" s="14">
        <f>SUM(CH$5:CH58)</f>
        <v>89.504999999999995</v>
      </c>
      <c r="DZ58" s="14">
        <f>SUM(CI$5:CI58)</f>
        <v>40.499999999999986</v>
      </c>
      <c r="EA58" s="14">
        <f>SUM(CJ$5:CJ58)</f>
        <v>40.499999999999986</v>
      </c>
      <c r="EB58" s="14">
        <f>SUM(CK$5:CK58)</f>
        <v>40.499999999999986</v>
      </c>
      <c r="EC58" s="14">
        <f>SUM(CL$5:CL58)</f>
        <v>16.875000000000004</v>
      </c>
      <c r="ED58" s="14">
        <f>SUM(CM$5:CM58)</f>
        <v>16.875000000000004</v>
      </c>
      <c r="EE58" s="14">
        <f>SUM(CN$5:CN58)</f>
        <v>37.259999999999991</v>
      </c>
      <c r="EF58" s="14">
        <f>SUM(CO$5:CO58)</f>
        <v>37.259999999999991</v>
      </c>
      <c r="EG58" s="14">
        <f>SUM(CP$5:CP58)</f>
        <v>37.259999999999991</v>
      </c>
      <c r="EH58" s="14">
        <f>SUM(CQ$5:CQ58)</f>
        <v>18.36</v>
      </c>
      <c r="EI58" s="14">
        <f>SUM(CR$5:CR58)</f>
        <v>18.36</v>
      </c>
      <c r="EJ58" s="14">
        <f>SUM(CS$5:CS58)</f>
        <v>18.36</v>
      </c>
      <c r="EK58" s="14">
        <f>SUM(CT$5:CT58)</f>
        <v>7.6500000000000021</v>
      </c>
      <c r="EL58" s="14">
        <f>SUM(CU$5:CU58)</f>
        <v>7.6500000000000021</v>
      </c>
      <c r="EO58" s="101">
        <f t="shared" si="68"/>
        <v>20</v>
      </c>
      <c r="EP58" s="101">
        <f t="shared" si="69"/>
        <v>20</v>
      </c>
      <c r="EQ58" s="101">
        <f t="shared" si="70"/>
        <v>17</v>
      </c>
      <c r="ER58" s="101">
        <f t="shared" si="71"/>
        <v>16</v>
      </c>
      <c r="ES58" s="101">
        <f t="shared" si="72"/>
        <v>16</v>
      </c>
      <c r="ET58" s="101">
        <f t="shared" si="73"/>
        <v>12</v>
      </c>
      <c r="EU58" s="101">
        <f t="shared" si="74"/>
        <v>12</v>
      </c>
      <c r="EV58" s="101">
        <f t="shared" si="75"/>
        <v>8</v>
      </c>
      <c r="EW58" s="101">
        <f t="shared" si="76"/>
        <v>16</v>
      </c>
      <c r="EX58" s="101">
        <f t="shared" si="77"/>
        <v>16</v>
      </c>
      <c r="EY58" s="101">
        <f t="shared" si="78"/>
        <v>11</v>
      </c>
      <c r="EZ58" s="101">
        <f t="shared" si="79"/>
        <v>11</v>
      </c>
      <c r="FA58" s="101">
        <f t="shared" si="80"/>
        <v>8</v>
      </c>
      <c r="FB58" s="101">
        <f t="shared" si="81"/>
        <v>5</v>
      </c>
      <c r="FC58" s="101">
        <f t="shared" si="82"/>
        <v>17</v>
      </c>
      <c r="FD58" s="101">
        <f t="shared" si="83"/>
        <v>17</v>
      </c>
      <c r="FE58" s="101">
        <f t="shared" si="84"/>
        <v>12</v>
      </c>
      <c r="FF58" s="101">
        <f t="shared" si="85"/>
        <v>12</v>
      </c>
      <c r="FG58" s="101">
        <f t="shared" si="86"/>
        <v>9</v>
      </c>
      <c r="FH58" s="101">
        <f t="shared" si="87"/>
        <v>6</v>
      </c>
      <c r="FI58" s="101">
        <f t="shared" si="88"/>
        <v>18</v>
      </c>
      <c r="FJ58" s="101">
        <f t="shared" si="89"/>
        <v>18</v>
      </c>
      <c r="FK58" s="101">
        <f t="shared" si="90"/>
        <v>13</v>
      </c>
      <c r="FL58" s="101">
        <f t="shared" si="91"/>
        <v>13</v>
      </c>
      <c r="FM58" s="101">
        <f t="shared" si="92"/>
        <v>9</v>
      </c>
      <c r="FN58" s="101">
        <f t="shared" si="93"/>
        <v>6</v>
      </c>
      <c r="FO58" s="101">
        <f t="shared" si="94"/>
        <v>18</v>
      </c>
      <c r="FP58" s="101">
        <f t="shared" si="95"/>
        <v>18</v>
      </c>
      <c r="FQ58" s="101">
        <f t="shared" si="96"/>
        <v>18</v>
      </c>
      <c r="FR58" s="101">
        <f t="shared" si="97"/>
        <v>12</v>
      </c>
      <c r="FS58" s="101">
        <f t="shared" si="98"/>
        <v>12</v>
      </c>
      <c r="FT58" s="101">
        <f t="shared" si="99"/>
        <v>12</v>
      </c>
      <c r="FU58" s="101">
        <f t="shared" si="100"/>
        <v>8</v>
      </c>
      <c r="FV58" s="101">
        <f t="shared" si="101"/>
        <v>8</v>
      </c>
      <c r="FW58" s="101">
        <f t="shared" si="102"/>
        <v>12</v>
      </c>
      <c r="FX58" s="101">
        <f t="shared" si="103"/>
        <v>12</v>
      </c>
      <c r="FY58" s="101">
        <f t="shared" si="104"/>
        <v>12</v>
      </c>
      <c r="FZ58" s="101">
        <f t="shared" si="105"/>
        <v>9</v>
      </c>
      <c r="GA58" s="101">
        <f t="shared" si="106"/>
        <v>9</v>
      </c>
      <c r="GB58" s="101">
        <f t="shared" si="107"/>
        <v>9</v>
      </c>
      <c r="GC58" s="101">
        <f t="shared" si="108"/>
        <v>5</v>
      </c>
      <c r="GD58" s="101">
        <f t="shared" si="109"/>
        <v>5</v>
      </c>
    </row>
    <row r="59" spans="41:186" ht="16.5" x14ac:dyDescent="0.2">
      <c r="AO59" s="50">
        <v>5</v>
      </c>
      <c r="AP59" s="100">
        <v>21</v>
      </c>
      <c r="AQ59" s="100">
        <v>3</v>
      </c>
      <c r="AR59" s="50">
        <v>1</v>
      </c>
      <c r="AS59" s="100" t="s">
        <v>756</v>
      </c>
      <c r="AT59" s="21">
        <f t="shared" si="61"/>
        <v>3.7499999999999999E-2</v>
      </c>
      <c r="AU59" s="100">
        <f t="shared" si="5"/>
        <v>1</v>
      </c>
      <c r="AV59" s="100">
        <f t="shared" si="6"/>
        <v>3</v>
      </c>
      <c r="AW59" s="101">
        <f t="shared" si="7"/>
        <v>7.4999999999999997E-2</v>
      </c>
      <c r="AX59" s="100">
        <f t="shared" si="8"/>
        <v>2.25</v>
      </c>
      <c r="BA59" s="100">
        <v>55</v>
      </c>
      <c r="BB59" s="14">
        <f>INDEX(节奏总表!$BW$4:$BW$63,神器!BA59)</f>
        <v>147</v>
      </c>
      <c r="BC59" s="14">
        <f t="shared" si="9"/>
        <v>8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4.8600000000000003</v>
      </c>
      <c r="CG59" s="14">
        <f t="shared" si="112"/>
        <v>4.8600000000000003</v>
      </c>
      <c r="CH59" s="14">
        <f t="shared" si="112"/>
        <v>4.8600000000000003</v>
      </c>
      <c r="CI59" s="14">
        <f t="shared" si="112"/>
        <v>2.16</v>
      </c>
      <c r="CJ59" s="14">
        <f t="shared" si="112"/>
        <v>2.16</v>
      </c>
      <c r="CK59" s="14">
        <f t="shared" si="112"/>
        <v>2.16</v>
      </c>
      <c r="CL59" s="14">
        <f t="shared" si="112"/>
        <v>0.89999999999999991</v>
      </c>
      <c r="CM59" s="14">
        <f t="shared" si="112"/>
        <v>0.89999999999999991</v>
      </c>
      <c r="CN59" s="14">
        <f t="shared" si="112"/>
        <v>2.16</v>
      </c>
      <c r="CO59" s="14">
        <f t="shared" si="112"/>
        <v>2.16</v>
      </c>
      <c r="CP59" s="14">
        <f t="shared" si="112"/>
        <v>2.16</v>
      </c>
      <c r="CQ59" s="14">
        <f t="shared" si="112"/>
        <v>1.08</v>
      </c>
      <c r="CR59" s="14">
        <f t="shared" si="112"/>
        <v>1.08</v>
      </c>
      <c r="CS59" s="14">
        <f t="shared" si="112"/>
        <v>1.08</v>
      </c>
      <c r="CT59" s="14">
        <f t="shared" si="112"/>
        <v>0.45000000000000007</v>
      </c>
      <c r="CU59" s="14">
        <f t="shared" si="112"/>
        <v>0.45000000000000007</v>
      </c>
      <c r="CW59" s="14">
        <f>SUM(BF$5:BF59)</f>
        <v>124.95</v>
      </c>
      <c r="CX59" s="14">
        <f>SUM(BG$5:BG59)</f>
        <v>124.95</v>
      </c>
      <c r="CY59" s="14">
        <f>SUM(BH$5:BH59)</f>
        <v>76.949999999999989</v>
      </c>
      <c r="CZ59" s="14">
        <f>SUM(BI$5:BI59)</f>
        <v>72.539999999999992</v>
      </c>
      <c r="DA59" s="14">
        <f>SUM(BJ$5:BJ59)</f>
        <v>72.539999999999992</v>
      </c>
      <c r="DB59" s="14">
        <f>SUM(BK$5:BK59)</f>
        <v>36.855000000000004</v>
      </c>
      <c r="DC59" s="14">
        <f>SUM(BL$5:BL59)</f>
        <v>36.855000000000004</v>
      </c>
      <c r="DD59" s="14">
        <f>SUM(BM$5:BM59)</f>
        <v>16.739999999999998</v>
      </c>
      <c r="DE59" s="14">
        <f>SUM(BN$5:BN59)</f>
        <v>70.875</v>
      </c>
      <c r="DF59" s="14">
        <f>SUM(BO$5:BO59)</f>
        <v>70.875</v>
      </c>
      <c r="DG59" s="14">
        <f>SUM(BP$5:BP59)</f>
        <v>33.120000000000005</v>
      </c>
      <c r="DH59" s="14">
        <f>SUM(BQ$5:BQ59)</f>
        <v>33.120000000000005</v>
      </c>
      <c r="DI59" s="14">
        <f>SUM(BR$5:BR59)</f>
        <v>17.010000000000002</v>
      </c>
      <c r="DJ59" s="14">
        <f>SUM(BS$5:BS59)</f>
        <v>8.5050000000000008</v>
      </c>
      <c r="DK59" s="14">
        <f>SUM(BT$5:BT59)</f>
        <v>75.375</v>
      </c>
      <c r="DL59" s="14">
        <f>SUM(BU$5:BU59)</f>
        <v>75.375</v>
      </c>
      <c r="DM59" s="14">
        <f>SUM(BV$5:BV59)</f>
        <v>35.1</v>
      </c>
      <c r="DN59" s="14">
        <f>SUM(BW$5:BW59)</f>
        <v>35.1</v>
      </c>
      <c r="DO59" s="14">
        <f>SUM(BX$5:BX59)</f>
        <v>18.09</v>
      </c>
      <c r="DP59" s="14">
        <f>SUM(BY$5:BY59)</f>
        <v>9.0449999999999999</v>
      </c>
      <c r="DQ59" s="14">
        <f>SUM(BZ$5:BZ59)</f>
        <v>93</v>
      </c>
      <c r="DR59" s="14">
        <f>SUM(CA$5:CA59)</f>
        <v>93</v>
      </c>
      <c r="DS59" s="14">
        <f>SUM(CB$5:CB59)</f>
        <v>43.56</v>
      </c>
      <c r="DT59" s="14">
        <f>SUM(CC$5:CC59)</f>
        <v>43.56</v>
      </c>
      <c r="DU59" s="14">
        <f>SUM(CD$5:CD59)</f>
        <v>22.32</v>
      </c>
      <c r="DV59" s="14">
        <f>SUM(CE$5:CE59)</f>
        <v>11.16</v>
      </c>
      <c r="DW59" s="14">
        <f>SUM(CF$5:CF59)</f>
        <v>94.364999999999995</v>
      </c>
      <c r="DX59" s="14">
        <f>SUM(CG$5:CG59)</f>
        <v>94.364999999999995</v>
      </c>
      <c r="DY59" s="14">
        <f>SUM(CH$5:CH59)</f>
        <v>94.364999999999995</v>
      </c>
      <c r="DZ59" s="14">
        <f>SUM(CI$5:CI59)</f>
        <v>42.659999999999982</v>
      </c>
      <c r="EA59" s="14">
        <f>SUM(CJ$5:CJ59)</f>
        <v>42.659999999999982</v>
      </c>
      <c r="EB59" s="14">
        <f>SUM(CK$5:CK59)</f>
        <v>42.659999999999982</v>
      </c>
      <c r="EC59" s="14">
        <f>SUM(CL$5:CL59)</f>
        <v>17.775000000000002</v>
      </c>
      <c r="ED59" s="14">
        <f>SUM(CM$5:CM59)</f>
        <v>17.775000000000002</v>
      </c>
      <c r="EE59" s="14">
        <f>SUM(CN$5:CN59)</f>
        <v>39.419999999999987</v>
      </c>
      <c r="EF59" s="14">
        <f>SUM(CO$5:CO59)</f>
        <v>39.419999999999987</v>
      </c>
      <c r="EG59" s="14">
        <f>SUM(CP$5:CP59)</f>
        <v>39.419999999999987</v>
      </c>
      <c r="EH59" s="14">
        <f>SUM(CQ$5:CQ59)</f>
        <v>19.439999999999998</v>
      </c>
      <c r="EI59" s="14">
        <f>SUM(CR$5:CR59)</f>
        <v>19.439999999999998</v>
      </c>
      <c r="EJ59" s="14">
        <f>SUM(CS$5:CS59)</f>
        <v>19.439999999999998</v>
      </c>
      <c r="EK59" s="14">
        <f>SUM(CT$5:CT59)</f>
        <v>8.1000000000000014</v>
      </c>
      <c r="EL59" s="14">
        <f>SUM(CU$5:CU59)</f>
        <v>8.1000000000000014</v>
      </c>
      <c r="EO59" s="101">
        <f t="shared" si="68"/>
        <v>20</v>
      </c>
      <c r="EP59" s="101">
        <f t="shared" si="69"/>
        <v>20</v>
      </c>
      <c r="EQ59" s="101">
        <f t="shared" si="70"/>
        <v>17</v>
      </c>
      <c r="ER59" s="101">
        <f t="shared" si="71"/>
        <v>16</v>
      </c>
      <c r="ES59" s="101">
        <f t="shared" si="72"/>
        <v>16</v>
      </c>
      <c r="ET59" s="101">
        <f t="shared" si="73"/>
        <v>12</v>
      </c>
      <c r="EU59" s="101">
        <f t="shared" si="74"/>
        <v>12</v>
      </c>
      <c r="EV59" s="101">
        <f t="shared" si="75"/>
        <v>8</v>
      </c>
      <c r="EW59" s="101">
        <f t="shared" si="76"/>
        <v>16</v>
      </c>
      <c r="EX59" s="101">
        <f t="shared" si="77"/>
        <v>16</v>
      </c>
      <c r="EY59" s="101">
        <f t="shared" si="78"/>
        <v>11</v>
      </c>
      <c r="EZ59" s="101">
        <f t="shared" si="79"/>
        <v>11</v>
      </c>
      <c r="FA59" s="101">
        <f t="shared" si="80"/>
        <v>8</v>
      </c>
      <c r="FB59" s="101">
        <f t="shared" si="81"/>
        <v>5</v>
      </c>
      <c r="FC59" s="101">
        <f t="shared" si="82"/>
        <v>17</v>
      </c>
      <c r="FD59" s="101">
        <f t="shared" si="83"/>
        <v>17</v>
      </c>
      <c r="FE59" s="101">
        <f t="shared" si="84"/>
        <v>12</v>
      </c>
      <c r="FF59" s="101">
        <f t="shared" si="85"/>
        <v>12</v>
      </c>
      <c r="FG59" s="101">
        <f t="shared" si="86"/>
        <v>9</v>
      </c>
      <c r="FH59" s="101">
        <f t="shared" si="87"/>
        <v>6</v>
      </c>
      <c r="FI59" s="101">
        <f t="shared" si="88"/>
        <v>18</v>
      </c>
      <c r="FJ59" s="101">
        <f t="shared" si="89"/>
        <v>18</v>
      </c>
      <c r="FK59" s="101">
        <f t="shared" si="90"/>
        <v>13</v>
      </c>
      <c r="FL59" s="101">
        <f t="shared" si="91"/>
        <v>13</v>
      </c>
      <c r="FM59" s="101">
        <f t="shared" si="92"/>
        <v>9</v>
      </c>
      <c r="FN59" s="101">
        <f t="shared" si="93"/>
        <v>6</v>
      </c>
      <c r="FO59" s="101">
        <f t="shared" si="94"/>
        <v>18</v>
      </c>
      <c r="FP59" s="101">
        <f t="shared" si="95"/>
        <v>18</v>
      </c>
      <c r="FQ59" s="101">
        <f t="shared" si="96"/>
        <v>18</v>
      </c>
      <c r="FR59" s="101">
        <f t="shared" si="97"/>
        <v>13</v>
      </c>
      <c r="FS59" s="101">
        <f t="shared" si="98"/>
        <v>13</v>
      </c>
      <c r="FT59" s="101">
        <f t="shared" si="99"/>
        <v>13</v>
      </c>
      <c r="FU59" s="101">
        <f t="shared" si="100"/>
        <v>8</v>
      </c>
      <c r="FV59" s="101">
        <f t="shared" si="101"/>
        <v>8</v>
      </c>
      <c r="FW59" s="101">
        <f t="shared" si="102"/>
        <v>12</v>
      </c>
      <c r="FX59" s="101">
        <f t="shared" si="103"/>
        <v>12</v>
      </c>
      <c r="FY59" s="101">
        <f t="shared" si="104"/>
        <v>12</v>
      </c>
      <c r="FZ59" s="101">
        <f t="shared" si="105"/>
        <v>9</v>
      </c>
      <c r="GA59" s="101">
        <f t="shared" si="106"/>
        <v>9</v>
      </c>
      <c r="GB59" s="101">
        <f t="shared" si="107"/>
        <v>9</v>
      </c>
      <c r="GC59" s="101">
        <f t="shared" si="108"/>
        <v>5</v>
      </c>
      <c r="GD59" s="101">
        <f t="shared" si="109"/>
        <v>5</v>
      </c>
    </row>
    <row r="60" spans="41:186" ht="16.5" x14ac:dyDescent="0.2">
      <c r="AO60" s="50">
        <v>5</v>
      </c>
      <c r="AP60" s="100">
        <v>22</v>
      </c>
      <c r="AQ60" s="100">
        <v>3</v>
      </c>
      <c r="AR60" s="50">
        <v>1</v>
      </c>
      <c r="AS60" s="100" t="s">
        <v>757</v>
      </c>
      <c r="AT60" s="21">
        <f t="shared" si="61"/>
        <v>3.7499999999999999E-2</v>
      </c>
      <c r="AU60" s="100">
        <f t="shared" si="5"/>
        <v>1</v>
      </c>
      <c r="AV60" s="100">
        <f t="shared" si="6"/>
        <v>3</v>
      </c>
      <c r="AW60" s="101">
        <f t="shared" si="7"/>
        <v>7.4999999999999997E-2</v>
      </c>
      <c r="AX60" s="100">
        <f t="shared" si="8"/>
        <v>2.25</v>
      </c>
      <c r="BA60" s="100">
        <v>56</v>
      </c>
      <c r="BB60" s="14">
        <f>INDEX(节奏总表!$BW$4:$BW$63,神器!BA60)</f>
        <v>147</v>
      </c>
      <c r="BC60" s="14">
        <f t="shared" si="9"/>
        <v>8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4.8600000000000003</v>
      </c>
      <c r="CG60" s="14">
        <f t="shared" si="112"/>
        <v>4.8600000000000003</v>
      </c>
      <c r="CH60" s="14">
        <f t="shared" si="112"/>
        <v>4.8600000000000003</v>
      </c>
      <c r="CI60" s="14">
        <f t="shared" si="112"/>
        <v>2.16</v>
      </c>
      <c r="CJ60" s="14">
        <f t="shared" si="112"/>
        <v>2.16</v>
      </c>
      <c r="CK60" s="14">
        <f t="shared" si="112"/>
        <v>2.16</v>
      </c>
      <c r="CL60" s="14">
        <f t="shared" si="112"/>
        <v>0.89999999999999991</v>
      </c>
      <c r="CM60" s="14">
        <f t="shared" si="112"/>
        <v>0.89999999999999991</v>
      </c>
      <c r="CN60" s="14">
        <f t="shared" si="112"/>
        <v>2.16</v>
      </c>
      <c r="CO60" s="14">
        <f t="shared" si="112"/>
        <v>2.16</v>
      </c>
      <c r="CP60" s="14">
        <f t="shared" si="112"/>
        <v>2.16</v>
      </c>
      <c r="CQ60" s="14">
        <f t="shared" si="112"/>
        <v>1.08</v>
      </c>
      <c r="CR60" s="14">
        <f t="shared" si="112"/>
        <v>1.08</v>
      </c>
      <c r="CS60" s="14">
        <f t="shared" si="112"/>
        <v>1.08</v>
      </c>
      <c r="CT60" s="14">
        <f t="shared" si="112"/>
        <v>0.45000000000000007</v>
      </c>
      <c r="CU60" s="14">
        <f t="shared" si="112"/>
        <v>0.45000000000000007</v>
      </c>
      <c r="CW60" s="14">
        <f>SUM(BF$5:BF60)</f>
        <v>124.95</v>
      </c>
      <c r="CX60" s="14">
        <f>SUM(BG$5:BG60)</f>
        <v>124.95</v>
      </c>
      <c r="CY60" s="14">
        <f>SUM(BH$5:BH60)</f>
        <v>76.949999999999989</v>
      </c>
      <c r="CZ60" s="14">
        <f>SUM(BI$5:BI60)</f>
        <v>72.539999999999992</v>
      </c>
      <c r="DA60" s="14">
        <f>SUM(BJ$5:BJ60)</f>
        <v>72.539999999999992</v>
      </c>
      <c r="DB60" s="14">
        <f>SUM(BK$5:BK60)</f>
        <v>36.855000000000004</v>
      </c>
      <c r="DC60" s="14">
        <f>SUM(BL$5:BL60)</f>
        <v>36.855000000000004</v>
      </c>
      <c r="DD60" s="14">
        <f>SUM(BM$5:BM60)</f>
        <v>16.739999999999998</v>
      </c>
      <c r="DE60" s="14">
        <f>SUM(BN$5:BN60)</f>
        <v>70.875</v>
      </c>
      <c r="DF60" s="14">
        <f>SUM(BO$5:BO60)</f>
        <v>70.875</v>
      </c>
      <c r="DG60" s="14">
        <f>SUM(BP$5:BP60)</f>
        <v>33.120000000000005</v>
      </c>
      <c r="DH60" s="14">
        <f>SUM(BQ$5:BQ60)</f>
        <v>33.120000000000005</v>
      </c>
      <c r="DI60" s="14">
        <f>SUM(BR$5:BR60)</f>
        <v>17.010000000000002</v>
      </c>
      <c r="DJ60" s="14">
        <f>SUM(BS$5:BS60)</f>
        <v>8.5050000000000008</v>
      </c>
      <c r="DK60" s="14">
        <f>SUM(BT$5:BT60)</f>
        <v>75.375</v>
      </c>
      <c r="DL60" s="14">
        <f>SUM(BU$5:BU60)</f>
        <v>75.375</v>
      </c>
      <c r="DM60" s="14">
        <f>SUM(BV$5:BV60)</f>
        <v>35.1</v>
      </c>
      <c r="DN60" s="14">
        <f>SUM(BW$5:BW60)</f>
        <v>35.1</v>
      </c>
      <c r="DO60" s="14">
        <f>SUM(BX$5:BX60)</f>
        <v>18.09</v>
      </c>
      <c r="DP60" s="14">
        <f>SUM(BY$5:BY60)</f>
        <v>9.0449999999999999</v>
      </c>
      <c r="DQ60" s="14">
        <f>SUM(BZ$5:BZ60)</f>
        <v>93</v>
      </c>
      <c r="DR60" s="14">
        <f>SUM(CA$5:CA60)</f>
        <v>93</v>
      </c>
      <c r="DS60" s="14">
        <f>SUM(CB$5:CB60)</f>
        <v>43.56</v>
      </c>
      <c r="DT60" s="14">
        <f>SUM(CC$5:CC60)</f>
        <v>43.56</v>
      </c>
      <c r="DU60" s="14">
        <f>SUM(CD$5:CD60)</f>
        <v>22.32</v>
      </c>
      <c r="DV60" s="14">
        <f>SUM(CE$5:CE60)</f>
        <v>11.16</v>
      </c>
      <c r="DW60" s="14">
        <f>SUM(CF$5:CF60)</f>
        <v>99.224999999999994</v>
      </c>
      <c r="DX60" s="14">
        <f>SUM(CG$5:CG60)</f>
        <v>99.224999999999994</v>
      </c>
      <c r="DY60" s="14">
        <f>SUM(CH$5:CH60)</f>
        <v>99.224999999999994</v>
      </c>
      <c r="DZ60" s="14">
        <f>SUM(CI$5:CI60)</f>
        <v>44.819999999999979</v>
      </c>
      <c r="EA60" s="14">
        <f>SUM(CJ$5:CJ60)</f>
        <v>44.819999999999979</v>
      </c>
      <c r="EB60" s="14">
        <f>SUM(CK$5:CK60)</f>
        <v>44.819999999999979</v>
      </c>
      <c r="EC60" s="14">
        <f>SUM(CL$5:CL60)</f>
        <v>18.675000000000001</v>
      </c>
      <c r="ED60" s="14">
        <f>SUM(CM$5:CM60)</f>
        <v>18.675000000000001</v>
      </c>
      <c r="EE60" s="14">
        <f>SUM(CN$5:CN60)</f>
        <v>41.579999999999984</v>
      </c>
      <c r="EF60" s="14">
        <f>SUM(CO$5:CO60)</f>
        <v>41.579999999999984</v>
      </c>
      <c r="EG60" s="14">
        <f>SUM(CP$5:CP60)</f>
        <v>41.579999999999984</v>
      </c>
      <c r="EH60" s="14">
        <f>SUM(CQ$5:CQ60)</f>
        <v>20.519999999999996</v>
      </c>
      <c r="EI60" s="14">
        <f>SUM(CR$5:CR60)</f>
        <v>20.519999999999996</v>
      </c>
      <c r="EJ60" s="14">
        <f>SUM(CS$5:CS60)</f>
        <v>20.519999999999996</v>
      </c>
      <c r="EK60" s="14">
        <f>SUM(CT$5:CT60)</f>
        <v>8.5500000000000007</v>
      </c>
      <c r="EL60" s="14">
        <f>SUM(CU$5:CU60)</f>
        <v>8.5500000000000007</v>
      </c>
      <c r="EO60" s="101">
        <f t="shared" si="68"/>
        <v>20</v>
      </c>
      <c r="EP60" s="101">
        <f t="shared" si="69"/>
        <v>20</v>
      </c>
      <c r="EQ60" s="101">
        <f t="shared" si="70"/>
        <v>17</v>
      </c>
      <c r="ER60" s="101">
        <f t="shared" si="71"/>
        <v>16</v>
      </c>
      <c r="ES60" s="101">
        <f t="shared" si="72"/>
        <v>16</v>
      </c>
      <c r="ET60" s="101">
        <f t="shared" si="73"/>
        <v>12</v>
      </c>
      <c r="EU60" s="101">
        <f t="shared" si="74"/>
        <v>12</v>
      </c>
      <c r="EV60" s="101">
        <f t="shared" si="75"/>
        <v>8</v>
      </c>
      <c r="EW60" s="101">
        <f t="shared" si="76"/>
        <v>16</v>
      </c>
      <c r="EX60" s="101">
        <f t="shared" si="77"/>
        <v>16</v>
      </c>
      <c r="EY60" s="101">
        <f t="shared" si="78"/>
        <v>11</v>
      </c>
      <c r="EZ60" s="101">
        <f t="shared" si="79"/>
        <v>11</v>
      </c>
      <c r="FA60" s="101">
        <f t="shared" si="80"/>
        <v>8</v>
      </c>
      <c r="FB60" s="101">
        <f t="shared" si="81"/>
        <v>5</v>
      </c>
      <c r="FC60" s="101">
        <f t="shared" si="82"/>
        <v>17</v>
      </c>
      <c r="FD60" s="101">
        <f t="shared" si="83"/>
        <v>17</v>
      </c>
      <c r="FE60" s="101">
        <f t="shared" si="84"/>
        <v>12</v>
      </c>
      <c r="FF60" s="101">
        <f t="shared" si="85"/>
        <v>12</v>
      </c>
      <c r="FG60" s="101">
        <f t="shared" si="86"/>
        <v>9</v>
      </c>
      <c r="FH60" s="101">
        <f t="shared" si="87"/>
        <v>6</v>
      </c>
      <c r="FI60" s="101">
        <f t="shared" si="88"/>
        <v>18</v>
      </c>
      <c r="FJ60" s="101">
        <f t="shared" si="89"/>
        <v>18</v>
      </c>
      <c r="FK60" s="101">
        <f t="shared" si="90"/>
        <v>13</v>
      </c>
      <c r="FL60" s="101">
        <f t="shared" si="91"/>
        <v>13</v>
      </c>
      <c r="FM60" s="101">
        <f t="shared" si="92"/>
        <v>9</v>
      </c>
      <c r="FN60" s="101">
        <f t="shared" si="93"/>
        <v>6</v>
      </c>
      <c r="FO60" s="101">
        <f t="shared" si="94"/>
        <v>18</v>
      </c>
      <c r="FP60" s="101">
        <f t="shared" si="95"/>
        <v>18</v>
      </c>
      <c r="FQ60" s="101">
        <f t="shared" si="96"/>
        <v>18</v>
      </c>
      <c r="FR60" s="101">
        <f t="shared" si="97"/>
        <v>13</v>
      </c>
      <c r="FS60" s="101">
        <f t="shared" si="98"/>
        <v>13</v>
      </c>
      <c r="FT60" s="101">
        <f t="shared" si="99"/>
        <v>13</v>
      </c>
      <c r="FU60" s="101">
        <f t="shared" si="100"/>
        <v>9</v>
      </c>
      <c r="FV60" s="101">
        <f t="shared" si="101"/>
        <v>9</v>
      </c>
      <c r="FW60" s="101">
        <f t="shared" si="102"/>
        <v>13</v>
      </c>
      <c r="FX60" s="101">
        <f t="shared" si="103"/>
        <v>13</v>
      </c>
      <c r="FY60" s="101">
        <f t="shared" si="104"/>
        <v>13</v>
      </c>
      <c r="FZ60" s="101">
        <f t="shared" si="105"/>
        <v>9</v>
      </c>
      <c r="GA60" s="101">
        <f t="shared" si="106"/>
        <v>9</v>
      </c>
      <c r="GB60" s="101">
        <f t="shared" si="107"/>
        <v>9</v>
      </c>
      <c r="GC60" s="101">
        <f t="shared" si="108"/>
        <v>5</v>
      </c>
      <c r="GD60" s="101">
        <f t="shared" si="109"/>
        <v>5</v>
      </c>
    </row>
    <row r="61" spans="41:186" ht="16.5" x14ac:dyDescent="0.2">
      <c r="AO61" s="50">
        <v>5</v>
      </c>
      <c r="AP61" s="100">
        <v>23</v>
      </c>
      <c r="AQ61" s="100">
        <v>3</v>
      </c>
      <c r="AR61" s="50">
        <v>1</v>
      </c>
      <c r="AS61" s="100" t="s">
        <v>758</v>
      </c>
      <c r="AT61" s="21">
        <f t="shared" si="61"/>
        <v>2.4E-2</v>
      </c>
      <c r="AU61" s="100">
        <f t="shared" si="5"/>
        <v>1</v>
      </c>
      <c r="AV61" s="100">
        <f t="shared" si="6"/>
        <v>2</v>
      </c>
      <c r="AW61" s="101">
        <f t="shared" si="7"/>
        <v>3.6000000000000004E-2</v>
      </c>
      <c r="AX61" s="100">
        <f t="shared" si="8"/>
        <v>3.24</v>
      </c>
      <c r="BA61" s="100">
        <v>57</v>
      </c>
      <c r="BB61" s="14">
        <f>INDEX(节奏总表!$BW$4:$BW$63,神器!BA61)</f>
        <v>148</v>
      </c>
      <c r="BC61" s="14">
        <f t="shared" si="9"/>
        <v>8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4.8600000000000003</v>
      </c>
      <c r="CG61" s="14">
        <f t="shared" si="114"/>
        <v>4.8600000000000003</v>
      </c>
      <c r="CH61" s="14">
        <f t="shared" si="114"/>
        <v>4.8600000000000003</v>
      </c>
      <c r="CI61" s="14">
        <f t="shared" si="114"/>
        <v>2.16</v>
      </c>
      <c r="CJ61" s="14">
        <f t="shared" si="114"/>
        <v>2.16</v>
      </c>
      <c r="CK61" s="14">
        <f t="shared" si="114"/>
        <v>2.16</v>
      </c>
      <c r="CL61" s="14">
        <f t="shared" si="114"/>
        <v>0.89999999999999991</v>
      </c>
      <c r="CM61" s="14">
        <f t="shared" si="114"/>
        <v>0.89999999999999991</v>
      </c>
      <c r="CN61" s="14">
        <f t="shared" si="114"/>
        <v>2.16</v>
      </c>
      <c r="CO61" s="14">
        <f t="shared" si="114"/>
        <v>2.16</v>
      </c>
      <c r="CP61" s="14">
        <f t="shared" si="114"/>
        <v>2.16</v>
      </c>
      <c r="CQ61" s="14">
        <f t="shared" si="114"/>
        <v>1.08</v>
      </c>
      <c r="CR61" s="14">
        <f t="shared" si="114"/>
        <v>1.08</v>
      </c>
      <c r="CS61" s="14">
        <f t="shared" si="114"/>
        <v>1.08</v>
      </c>
      <c r="CT61" s="14">
        <f t="shared" si="114"/>
        <v>0.45000000000000007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0.45000000000000007</v>
      </c>
      <c r="CW61" s="14">
        <f>SUM(BF$5:BF61)</f>
        <v>124.95</v>
      </c>
      <c r="CX61" s="14">
        <f>SUM(BG$5:BG61)</f>
        <v>124.95</v>
      </c>
      <c r="CY61" s="14">
        <f>SUM(BH$5:BH61)</f>
        <v>76.949999999999989</v>
      </c>
      <c r="CZ61" s="14">
        <f>SUM(BI$5:BI61)</f>
        <v>72.539999999999992</v>
      </c>
      <c r="DA61" s="14">
        <f>SUM(BJ$5:BJ61)</f>
        <v>72.539999999999992</v>
      </c>
      <c r="DB61" s="14">
        <f>SUM(BK$5:BK61)</f>
        <v>36.855000000000004</v>
      </c>
      <c r="DC61" s="14">
        <f>SUM(BL$5:BL61)</f>
        <v>36.855000000000004</v>
      </c>
      <c r="DD61" s="14">
        <f>SUM(BM$5:BM61)</f>
        <v>16.739999999999998</v>
      </c>
      <c r="DE61" s="14">
        <f>SUM(BN$5:BN61)</f>
        <v>70.875</v>
      </c>
      <c r="DF61" s="14">
        <f>SUM(BO$5:BO61)</f>
        <v>70.875</v>
      </c>
      <c r="DG61" s="14">
        <f>SUM(BP$5:BP61)</f>
        <v>33.120000000000005</v>
      </c>
      <c r="DH61" s="14">
        <f>SUM(BQ$5:BQ61)</f>
        <v>33.120000000000005</v>
      </c>
      <c r="DI61" s="14">
        <f>SUM(BR$5:BR61)</f>
        <v>17.010000000000002</v>
      </c>
      <c r="DJ61" s="14">
        <f>SUM(BS$5:BS61)</f>
        <v>8.5050000000000008</v>
      </c>
      <c r="DK61" s="14">
        <f>SUM(BT$5:BT61)</f>
        <v>75.375</v>
      </c>
      <c r="DL61" s="14">
        <f>SUM(BU$5:BU61)</f>
        <v>75.375</v>
      </c>
      <c r="DM61" s="14">
        <f>SUM(BV$5:BV61)</f>
        <v>35.1</v>
      </c>
      <c r="DN61" s="14">
        <f>SUM(BW$5:BW61)</f>
        <v>35.1</v>
      </c>
      <c r="DO61" s="14">
        <f>SUM(BX$5:BX61)</f>
        <v>18.09</v>
      </c>
      <c r="DP61" s="14">
        <f>SUM(BY$5:BY61)</f>
        <v>9.0449999999999999</v>
      </c>
      <c r="DQ61" s="14">
        <f>SUM(BZ$5:BZ61)</f>
        <v>93</v>
      </c>
      <c r="DR61" s="14">
        <f>SUM(CA$5:CA61)</f>
        <v>93</v>
      </c>
      <c r="DS61" s="14">
        <f>SUM(CB$5:CB61)</f>
        <v>43.56</v>
      </c>
      <c r="DT61" s="14">
        <f>SUM(CC$5:CC61)</f>
        <v>43.56</v>
      </c>
      <c r="DU61" s="14">
        <f>SUM(CD$5:CD61)</f>
        <v>22.32</v>
      </c>
      <c r="DV61" s="14">
        <f>SUM(CE$5:CE61)</f>
        <v>11.16</v>
      </c>
      <c r="DW61" s="14">
        <f>SUM(CF$5:CF61)</f>
        <v>104.08499999999999</v>
      </c>
      <c r="DX61" s="14">
        <f>SUM(CG$5:CG61)</f>
        <v>104.08499999999999</v>
      </c>
      <c r="DY61" s="14">
        <f>SUM(CH$5:CH61)</f>
        <v>104.08499999999999</v>
      </c>
      <c r="DZ61" s="14">
        <f>SUM(CI$5:CI61)</f>
        <v>46.979999999999976</v>
      </c>
      <c r="EA61" s="14">
        <f>SUM(CJ$5:CJ61)</f>
        <v>46.979999999999976</v>
      </c>
      <c r="EB61" s="14">
        <f>SUM(CK$5:CK61)</f>
        <v>46.979999999999976</v>
      </c>
      <c r="EC61" s="14">
        <f>SUM(CL$5:CL61)</f>
        <v>19.574999999999999</v>
      </c>
      <c r="ED61" s="14">
        <f>SUM(CM$5:CM61)</f>
        <v>19.574999999999999</v>
      </c>
      <c r="EE61" s="14">
        <f>SUM(CN$5:CN61)</f>
        <v>43.739999999999981</v>
      </c>
      <c r="EF61" s="14">
        <f>SUM(CO$5:CO61)</f>
        <v>43.739999999999981</v>
      </c>
      <c r="EG61" s="14">
        <f>SUM(CP$5:CP61)</f>
        <v>43.739999999999981</v>
      </c>
      <c r="EH61" s="14">
        <f>SUM(CQ$5:CQ61)</f>
        <v>21.599999999999994</v>
      </c>
      <c r="EI61" s="14">
        <f>SUM(CR$5:CR61)</f>
        <v>21.599999999999994</v>
      </c>
      <c r="EJ61" s="14">
        <f>SUM(CS$5:CS61)</f>
        <v>21.599999999999994</v>
      </c>
      <c r="EK61" s="14">
        <f>SUM(CT$5:CT61)</f>
        <v>9</v>
      </c>
      <c r="EL61" s="14">
        <f>SUM(CU$5:CU61)</f>
        <v>9</v>
      </c>
      <c r="EO61" s="101">
        <f t="shared" si="68"/>
        <v>20</v>
      </c>
      <c r="EP61" s="101">
        <f t="shared" si="69"/>
        <v>20</v>
      </c>
      <c r="EQ61" s="101">
        <f t="shared" si="70"/>
        <v>17</v>
      </c>
      <c r="ER61" s="101">
        <f t="shared" si="71"/>
        <v>16</v>
      </c>
      <c r="ES61" s="101">
        <f t="shared" si="72"/>
        <v>16</v>
      </c>
      <c r="ET61" s="101">
        <f t="shared" si="73"/>
        <v>12</v>
      </c>
      <c r="EU61" s="101">
        <f t="shared" si="74"/>
        <v>12</v>
      </c>
      <c r="EV61" s="101">
        <f t="shared" si="75"/>
        <v>8</v>
      </c>
      <c r="EW61" s="101">
        <f t="shared" si="76"/>
        <v>16</v>
      </c>
      <c r="EX61" s="101">
        <f t="shared" si="77"/>
        <v>16</v>
      </c>
      <c r="EY61" s="101">
        <f t="shared" si="78"/>
        <v>11</v>
      </c>
      <c r="EZ61" s="101">
        <f t="shared" si="79"/>
        <v>11</v>
      </c>
      <c r="FA61" s="101">
        <f t="shared" si="80"/>
        <v>8</v>
      </c>
      <c r="FB61" s="101">
        <f t="shared" si="81"/>
        <v>5</v>
      </c>
      <c r="FC61" s="101">
        <f t="shared" si="82"/>
        <v>17</v>
      </c>
      <c r="FD61" s="101">
        <f t="shared" si="83"/>
        <v>17</v>
      </c>
      <c r="FE61" s="101">
        <f t="shared" si="84"/>
        <v>12</v>
      </c>
      <c r="FF61" s="101">
        <f t="shared" si="85"/>
        <v>12</v>
      </c>
      <c r="FG61" s="101">
        <f t="shared" si="86"/>
        <v>9</v>
      </c>
      <c r="FH61" s="101">
        <f t="shared" si="87"/>
        <v>6</v>
      </c>
      <c r="FI61" s="101">
        <f t="shared" si="88"/>
        <v>18</v>
      </c>
      <c r="FJ61" s="101">
        <f t="shared" si="89"/>
        <v>18</v>
      </c>
      <c r="FK61" s="101">
        <f t="shared" si="90"/>
        <v>13</v>
      </c>
      <c r="FL61" s="101">
        <f t="shared" si="91"/>
        <v>13</v>
      </c>
      <c r="FM61" s="101">
        <f t="shared" si="92"/>
        <v>9</v>
      </c>
      <c r="FN61" s="101">
        <f t="shared" si="93"/>
        <v>6</v>
      </c>
      <c r="FO61" s="101">
        <f t="shared" si="94"/>
        <v>19</v>
      </c>
      <c r="FP61" s="101">
        <f t="shared" si="95"/>
        <v>19</v>
      </c>
      <c r="FQ61" s="101">
        <f t="shared" si="96"/>
        <v>19</v>
      </c>
      <c r="FR61" s="101">
        <f t="shared" si="97"/>
        <v>13</v>
      </c>
      <c r="FS61" s="101">
        <f t="shared" si="98"/>
        <v>13</v>
      </c>
      <c r="FT61" s="101">
        <f t="shared" si="99"/>
        <v>13</v>
      </c>
      <c r="FU61" s="101">
        <f t="shared" si="100"/>
        <v>9</v>
      </c>
      <c r="FV61" s="101">
        <f t="shared" si="101"/>
        <v>9</v>
      </c>
      <c r="FW61" s="101">
        <f t="shared" si="102"/>
        <v>13</v>
      </c>
      <c r="FX61" s="101">
        <f t="shared" si="103"/>
        <v>13</v>
      </c>
      <c r="FY61" s="101">
        <f t="shared" si="104"/>
        <v>13</v>
      </c>
      <c r="FZ61" s="101">
        <f t="shared" si="105"/>
        <v>9</v>
      </c>
      <c r="GA61" s="101">
        <f t="shared" si="106"/>
        <v>9</v>
      </c>
      <c r="GB61" s="101">
        <f t="shared" si="107"/>
        <v>9</v>
      </c>
      <c r="GC61" s="101">
        <f t="shared" si="108"/>
        <v>6</v>
      </c>
      <c r="GD61" s="101">
        <f t="shared" si="109"/>
        <v>6</v>
      </c>
    </row>
    <row r="62" spans="41:186" ht="16.5" x14ac:dyDescent="0.2">
      <c r="AO62" s="50">
        <v>5</v>
      </c>
      <c r="AP62" s="100">
        <v>24</v>
      </c>
      <c r="AQ62" s="100">
        <v>3</v>
      </c>
      <c r="AR62" s="50">
        <v>1</v>
      </c>
      <c r="AS62" s="100" t="s">
        <v>759</v>
      </c>
      <c r="AT62" s="21">
        <f t="shared" si="61"/>
        <v>2.4E-2</v>
      </c>
      <c r="AU62" s="100">
        <f t="shared" si="5"/>
        <v>1</v>
      </c>
      <c r="AV62" s="100">
        <f t="shared" si="6"/>
        <v>2</v>
      </c>
      <c r="AW62" s="101">
        <f t="shared" si="7"/>
        <v>3.6000000000000004E-2</v>
      </c>
      <c r="AX62" s="100">
        <f t="shared" si="8"/>
        <v>3.24</v>
      </c>
      <c r="BA62" s="100">
        <v>58</v>
      </c>
      <c r="BB62" s="14">
        <f>INDEX(节奏总表!$BW$4:$BW$63,神器!BA62)</f>
        <v>149</v>
      </c>
      <c r="BC62" s="14">
        <f t="shared" si="9"/>
        <v>8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4.8600000000000003</v>
      </c>
      <c r="CG62" s="14">
        <f t="shared" si="115"/>
        <v>4.8600000000000003</v>
      </c>
      <c r="CH62" s="14">
        <f t="shared" si="115"/>
        <v>4.8600000000000003</v>
      </c>
      <c r="CI62" s="14">
        <f t="shared" si="115"/>
        <v>2.16</v>
      </c>
      <c r="CJ62" s="14">
        <f t="shared" si="115"/>
        <v>2.16</v>
      </c>
      <c r="CK62" s="14">
        <f t="shared" si="115"/>
        <v>2.16</v>
      </c>
      <c r="CL62" s="14">
        <f t="shared" si="115"/>
        <v>0.89999999999999991</v>
      </c>
      <c r="CM62" s="14">
        <f t="shared" si="115"/>
        <v>0.89999999999999991</v>
      </c>
      <c r="CN62" s="14">
        <f t="shared" si="115"/>
        <v>2.16</v>
      </c>
      <c r="CO62" s="14">
        <f t="shared" si="115"/>
        <v>2.16</v>
      </c>
      <c r="CP62" s="14">
        <f t="shared" si="115"/>
        <v>2.16</v>
      </c>
      <c r="CQ62" s="14">
        <f t="shared" si="115"/>
        <v>1.08</v>
      </c>
      <c r="CR62" s="14">
        <f t="shared" si="115"/>
        <v>1.08</v>
      </c>
      <c r="CS62" s="14">
        <f t="shared" si="115"/>
        <v>1.08</v>
      </c>
      <c r="CT62" s="14">
        <f t="shared" si="115"/>
        <v>0.45000000000000007</v>
      </c>
      <c r="CU62" s="14">
        <f t="shared" si="115"/>
        <v>0.45000000000000007</v>
      </c>
      <c r="CW62" s="14">
        <f>SUM(BF$5:BF62)</f>
        <v>124.95</v>
      </c>
      <c r="CX62" s="14">
        <f>SUM(BG$5:BG62)</f>
        <v>124.95</v>
      </c>
      <c r="CY62" s="14">
        <f>SUM(BH$5:BH62)</f>
        <v>76.949999999999989</v>
      </c>
      <c r="CZ62" s="14">
        <f>SUM(BI$5:BI62)</f>
        <v>72.539999999999992</v>
      </c>
      <c r="DA62" s="14">
        <f>SUM(BJ$5:BJ62)</f>
        <v>72.539999999999992</v>
      </c>
      <c r="DB62" s="14">
        <f>SUM(BK$5:BK62)</f>
        <v>36.855000000000004</v>
      </c>
      <c r="DC62" s="14">
        <f>SUM(BL$5:BL62)</f>
        <v>36.855000000000004</v>
      </c>
      <c r="DD62" s="14">
        <f>SUM(BM$5:BM62)</f>
        <v>16.739999999999998</v>
      </c>
      <c r="DE62" s="14">
        <f>SUM(BN$5:BN62)</f>
        <v>70.875</v>
      </c>
      <c r="DF62" s="14">
        <f>SUM(BO$5:BO62)</f>
        <v>70.875</v>
      </c>
      <c r="DG62" s="14">
        <f>SUM(BP$5:BP62)</f>
        <v>33.120000000000005</v>
      </c>
      <c r="DH62" s="14">
        <f>SUM(BQ$5:BQ62)</f>
        <v>33.120000000000005</v>
      </c>
      <c r="DI62" s="14">
        <f>SUM(BR$5:BR62)</f>
        <v>17.010000000000002</v>
      </c>
      <c r="DJ62" s="14">
        <f>SUM(BS$5:BS62)</f>
        <v>8.5050000000000008</v>
      </c>
      <c r="DK62" s="14">
        <f>SUM(BT$5:BT62)</f>
        <v>75.375</v>
      </c>
      <c r="DL62" s="14">
        <f>SUM(BU$5:BU62)</f>
        <v>75.375</v>
      </c>
      <c r="DM62" s="14">
        <f>SUM(BV$5:BV62)</f>
        <v>35.1</v>
      </c>
      <c r="DN62" s="14">
        <f>SUM(BW$5:BW62)</f>
        <v>35.1</v>
      </c>
      <c r="DO62" s="14">
        <f>SUM(BX$5:BX62)</f>
        <v>18.09</v>
      </c>
      <c r="DP62" s="14">
        <f>SUM(BY$5:BY62)</f>
        <v>9.0449999999999999</v>
      </c>
      <c r="DQ62" s="14">
        <f>SUM(BZ$5:BZ62)</f>
        <v>93</v>
      </c>
      <c r="DR62" s="14">
        <f>SUM(CA$5:CA62)</f>
        <v>93</v>
      </c>
      <c r="DS62" s="14">
        <f>SUM(CB$5:CB62)</f>
        <v>43.56</v>
      </c>
      <c r="DT62" s="14">
        <f>SUM(CC$5:CC62)</f>
        <v>43.56</v>
      </c>
      <c r="DU62" s="14">
        <f>SUM(CD$5:CD62)</f>
        <v>22.32</v>
      </c>
      <c r="DV62" s="14">
        <f>SUM(CE$5:CE62)</f>
        <v>11.16</v>
      </c>
      <c r="DW62" s="14">
        <f>SUM(CF$5:CF62)</f>
        <v>108.94499999999999</v>
      </c>
      <c r="DX62" s="14">
        <f>SUM(CG$5:CG62)</f>
        <v>108.94499999999999</v>
      </c>
      <c r="DY62" s="14">
        <f>SUM(CH$5:CH62)</f>
        <v>108.94499999999999</v>
      </c>
      <c r="DZ62" s="14">
        <f>SUM(CI$5:CI62)</f>
        <v>49.139999999999972</v>
      </c>
      <c r="EA62" s="14">
        <f>SUM(CJ$5:CJ62)</f>
        <v>49.139999999999972</v>
      </c>
      <c r="EB62" s="14">
        <f>SUM(CK$5:CK62)</f>
        <v>49.139999999999972</v>
      </c>
      <c r="EC62" s="14">
        <f>SUM(CL$5:CL62)</f>
        <v>20.474999999999998</v>
      </c>
      <c r="ED62" s="14">
        <f>SUM(CM$5:CM62)</f>
        <v>20.474999999999998</v>
      </c>
      <c r="EE62" s="14">
        <f>SUM(CN$5:CN62)</f>
        <v>45.899999999999977</v>
      </c>
      <c r="EF62" s="14">
        <f>SUM(CO$5:CO62)</f>
        <v>45.899999999999977</v>
      </c>
      <c r="EG62" s="14">
        <f>SUM(CP$5:CP62)</f>
        <v>45.899999999999977</v>
      </c>
      <c r="EH62" s="14">
        <f>SUM(CQ$5:CQ62)</f>
        <v>22.679999999999993</v>
      </c>
      <c r="EI62" s="14">
        <f>SUM(CR$5:CR62)</f>
        <v>22.679999999999993</v>
      </c>
      <c r="EJ62" s="14">
        <f>SUM(CS$5:CS62)</f>
        <v>22.679999999999993</v>
      </c>
      <c r="EK62" s="14">
        <f>SUM(CT$5:CT62)</f>
        <v>9.4499999999999993</v>
      </c>
      <c r="EL62" s="14">
        <f>SUM(CU$5:CU62)</f>
        <v>9.4499999999999993</v>
      </c>
      <c r="EO62" s="101">
        <f t="shared" si="68"/>
        <v>20</v>
      </c>
      <c r="EP62" s="101">
        <f t="shared" si="69"/>
        <v>20</v>
      </c>
      <c r="EQ62" s="101">
        <f t="shared" si="70"/>
        <v>17</v>
      </c>
      <c r="ER62" s="101">
        <f t="shared" si="71"/>
        <v>16</v>
      </c>
      <c r="ES62" s="101">
        <f t="shared" si="72"/>
        <v>16</v>
      </c>
      <c r="ET62" s="101">
        <f t="shared" si="73"/>
        <v>12</v>
      </c>
      <c r="EU62" s="101">
        <f t="shared" si="74"/>
        <v>12</v>
      </c>
      <c r="EV62" s="101">
        <f t="shared" si="75"/>
        <v>8</v>
      </c>
      <c r="EW62" s="101">
        <f t="shared" si="76"/>
        <v>16</v>
      </c>
      <c r="EX62" s="101">
        <f t="shared" si="77"/>
        <v>16</v>
      </c>
      <c r="EY62" s="101">
        <f t="shared" si="78"/>
        <v>11</v>
      </c>
      <c r="EZ62" s="101">
        <f t="shared" si="79"/>
        <v>11</v>
      </c>
      <c r="FA62" s="101">
        <f t="shared" si="80"/>
        <v>8</v>
      </c>
      <c r="FB62" s="101">
        <f t="shared" si="81"/>
        <v>5</v>
      </c>
      <c r="FC62" s="101">
        <f t="shared" si="82"/>
        <v>17</v>
      </c>
      <c r="FD62" s="101">
        <f t="shared" si="83"/>
        <v>17</v>
      </c>
      <c r="FE62" s="101">
        <f t="shared" si="84"/>
        <v>12</v>
      </c>
      <c r="FF62" s="101">
        <f t="shared" si="85"/>
        <v>12</v>
      </c>
      <c r="FG62" s="101">
        <f t="shared" si="86"/>
        <v>9</v>
      </c>
      <c r="FH62" s="101">
        <f t="shared" si="87"/>
        <v>6</v>
      </c>
      <c r="FI62" s="101">
        <f t="shared" si="88"/>
        <v>18</v>
      </c>
      <c r="FJ62" s="101">
        <f t="shared" si="89"/>
        <v>18</v>
      </c>
      <c r="FK62" s="101">
        <f t="shared" si="90"/>
        <v>13</v>
      </c>
      <c r="FL62" s="101">
        <f t="shared" si="91"/>
        <v>13</v>
      </c>
      <c r="FM62" s="101">
        <f t="shared" si="92"/>
        <v>9</v>
      </c>
      <c r="FN62" s="101">
        <f t="shared" si="93"/>
        <v>6</v>
      </c>
      <c r="FO62" s="101">
        <f t="shared" si="94"/>
        <v>19</v>
      </c>
      <c r="FP62" s="101">
        <f t="shared" si="95"/>
        <v>19</v>
      </c>
      <c r="FQ62" s="101">
        <f t="shared" si="96"/>
        <v>19</v>
      </c>
      <c r="FR62" s="101">
        <f t="shared" si="97"/>
        <v>14</v>
      </c>
      <c r="FS62" s="101">
        <f t="shared" si="98"/>
        <v>14</v>
      </c>
      <c r="FT62" s="101">
        <f t="shared" si="99"/>
        <v>14</v>
      </c>
      <c r="FU62" s="101">
        <f t="shared" si="100"/>
        <v>9</v>
      </c>
      <c r="FV62" s="101">
        <f t="shared" si="101"/>
        <v>9</v>
      </c>
      <c r="FW62" s="101">
        <f t="shared" si="102"/>
        <v>13</v>
      </c>
      <c r="FX62" s="101">
        <f t="shared" si="103"/>
        <v>13</v>
      </c>
      <c r="FY62" s="101">
        <f t="shared" si="104"/>
        <v>13</v>
      </c>
      <c r="FZ62" s="101">
        <f t="shared" si="105"/>
        <v>9</v>
      </c>
      <c r="GA62" s="101">
        <f t="shared" si="106"/>
        <v>9</v>
      </c>
      <c r="GB62" s="101">
        <f t="shared" si="107"/>
        <v>9</v>
      </c>
      <c r="GC62" s="101">
        <f t="shared" si="108"/>
        <v>6</v>
      </c>
      <c r="GD62" s="101">
        <f t="shared" si="109"/>
        <v>6</v>
      </c>
    </row>
    <row r="63" spans="41:186" ht="16.5" x14ac:dyDescent="0.2">
      <c r="AO63" s="50">
        <v>5</v>
      </c>
      <c r="AP63" s="100">
        <v>25</v>
      </c>
      <c r="AQ63" s="100">
        <v>3</v>
      </c>
      <c r="AR63" s="50">
        <v>1</v>
      </c>
      <c r="AS63" s="100" t="s">
        <v>760</v>
      </c>
      <c r="AT63" s="21">
        <f t="shared" si="61"/>
        <v>1.7999999999999999E-2</v>
      </c>
      <c r="AU63" s="100">
        <f t="shared" si="5"/>
        <v>1</v>
      </c>
      <c r="AV63" s="100">
        <f t="shared" si="6"/>
        <v>1</v>
      </c>
      <c r="AW63" s="101">
        <f t="shared" si="7"/>
        <v>1.7999999999999999E-2</v>
      </c>
      <c r="AX63" s="100">
        <f t="shared" si="8"/>
        <v>3.78</v>
      </c>
      <c r="BA63" s="100">
        <v>59</v>
      </c>
      <c r="BB63" s="14">
        <f>INDEX(节奏总表!$BW$4:$BW$63,神器!BA63)</f>
        <v>149</v>
      </c>
      <c r="BC63" s="14">
        <f t="shared" si="9"/>
        <v>8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4.8600000000000003</v>
      </c>
      <c r="CG63" s="14">
        <f t="shared" si="115"/>
        <v>4.8600000000000003</v>
      </c>
      <c r="CH63" s="14">
        <f t="shared" si="115"/>
        <v>4.8600000000000003</v>
      </c>
      <c r="CI63" s="14">
        <f t="shared" si="115"/>
        <v>2.16</v>
      </c>
      <c r="CJ63" s="14">
        <f t="shared" si="115"/>
        <v>2.16</v>
      </c>
      <c r="CK63" s="14">
        <f t="shared" si="115"/>
        <v>2.16</v>
      </c>
      <c r="CL63" s="14">
        <f t="shared" si="115"/>
        <v>0.89999999999999991</v>
      </c>
      <c r="CM63" s="14">
        <f t="shared" si="115"/>
        <v>0.89999999999999991</v>
      </c>
      <c r="CN63" s="14">
        <f t="shared" si="115"/>
        <v>2.16</v>
      </c>
      <c r="CO63" s="14">
        <f t="shared" si="115"/>
        <v>2.16</v>
      </c>
      <c r="CP63" s="14">
        <f t="shared" si="115"/>
        <v>2.16</v>
      </c>
      <c r="CQ63" s="14">
        <f t="shared" si="115"/>
        <v>1.08</v>
      </c>
      <c r="CR63" s="14">
        <f t="shared" si="115"/>
        <v>1.08</v>
      </c>
      <c r="CS63" s="14">
        <f t="shared" si="115"/>
        <v>1.08</v>
      </c>
      <c r="CT63" s="14">
        <f t="shared" si="115"/>
        <v>0.45000000000000007</v>
      </c>
      <c r="CU63" s="14">
        <f t="shared" si="115"/>
        <v>0.45000000000000007</v>
      </c>
      <c r="CW63" s="14">
        <f>SUM(BF$5:BF63)</f>
        <v>124.95</v>
      </c>
      <c r="CX63" s="14">
        <f>SUM(BG$5:BG63)</f>
        <v>124.95</v>
      </c>
      <c r="CY63" s="14">
        <f>SUM(BH$5:BH63)</f>
        <v>76.949999999999989</v>
      </c>
      <c r="CZ63" s="14">
        <f>SUM(BI$5:BI63)</f>
        <v>72.539999999999992</v>
      </c>
      <c r="DA63" s="14">
        <f>SUM(BJ$5:BJ63)</f>
        <v>72.539999999999992</v>
      </c>
      <c r="DB63" s="14">
        <f>SUM(BK$5:BK63)</f>
        <v>36.855000000000004</v>
      </c>
      <c r="DC63" s="14">
        <f>SUM(BL$5:BL63)</f>
        <v>36.855000000000004</v>
      </c>
      <c r="DD63" s="14">
        <f>SUM(BM$5:BM63)</f>
        <v>16.739999999999998</v>
      </c>
      <c r="DE63" s="14">
        <f>SUM(BN$5:BN63)</f>
        <v>70.875</v>
      </c>
      <c r="DF63" s="14">
        <f>SUM(BO$5:BO63)</f>
        <v>70.875</v>
      </c>
      <c r="DG63" s="14">
        <f>SUM(BP$5:BP63)</f>
        <v>33.120000000000005</v>
      </c>
      <c r="DH63" s="14">
        <f>SUM(BQ$5:BQ63)</f>
        <v>33.120000000000005</v>
      </c>
      <c r="DI63" s="14">
        <f>SUM(BR$5:BR63)</f>
        <v>17.010000000000002</v>
      </c>
      <c r="DJ63" s="14">
        <f>SUM(BS$5:BS63)</f>
        <v>8.5050000000000008</v>
      </c>
      <c r="DK63" s="14">
        <f>SUM(BT$5:BT63)</f>
        <v>75.375</v>
      </c>
      <c r="DL63" s="14">
        <f>SUM(BU$5:BU63)</f>
        <v>75.375</v>
      </c>
      <c r="DM63" s="14">
        <f>SUM(BV$5:BV63)</f>
        <v>35.1</v>
      </c>
      <c r="DN63" s="14">
        <f>SUM(BW$5:BW63)</f>
        <v>35.1</v>
      </c>
      <c r="DO63" s="14">
        <f>SUM(BX$5:BX63)</f>
        <v>18.09</v>
      </c>
      <c r="DP63" s="14">
        <f>SUM(BY$5:BY63)</f>
        <v>9.0449999999999999</v>
      </c>
      <c r="DQ63" s="14">
        <f>SUM(BZ$5:BZ63)</f>
        <v>93</v>
      </c>
      <c r="DR63" s="14">
        <f>SUM(CA$5:CA63)</f>
        <v>93</v>
      </c>
      <c r="DS63" s="14">
        <f>SUM(CB$5:CB63)</f>
        <v>43.56</v>
      </c>
      <c r="DT63" s="14">
        <f>SUM(CC$5:CC63)</f>
        <v>43.56</v>
      </c>
      <c r="DU63" s="14">
        <f>SUM(CD$5:CD63)</f>
        <v>22.32</v>
      </c>
      <c r="DV63" s="14">
        <f>SUM(CE$5:CE63)</f>
        <v>11.16</v>
      </c>
      <c r="DW63" s="14">
        <f>SUM(CF$5:CF63)</f>
        <v>113.80499999999999</v>
      </c>
      <c r="DX63" s="14">
        <f>SUM(CG$5:CG63)</f>
        <v>113.80499999999999</v>
      </c>
      <c r="DY63" s="14">
        <f>SUM(CH$5:CH63)</f>
        <v>113.80499999999999</v>
      </c>
      <c r="DZ63" s="14">
        <f>SUM(CI$5:CI63)</f>
        <v>51.299999999999969</v>
      </c>
      <c r="EA63" s="14">
        <f>SUM(CJ$5:CJ63)</f>
        <v>51.299999999999969</v>
      </c>
      <c r="EB63" s="14">
        <f>SUM(CK$5:CK63)</f>
        <v>51.299999999999969</v>
      </c>
      <c r="EC63" s="14">
        <f>SUM(CL$5:CL63)</f>
        <v>21.374999999999996</v>
      </c>
      <c r="ED63" s="14">
        <f>SUM(CM$5:CM63)</f>
        <v>21.374999999999996</v>
      </c>
      <c r="EE63" s="14">
        <f>SUM(CN$5:CN63)</f>
        <v>48.059999999999974</v>
      </c>
      <c r="EF63" s="14">
        <f>SUM(CO$5:CO63)</f>
        <v>48.059999999999974</v>
      </c>
      <c r="EG63" s="14">
        <f>SUM(CP$5:CP63)</f>
        <v>48.059999999999974</v>
      </c>
      <c r="EH63" s="14">
        <f>SUM(CQ$5:CQ63)</f>
        <v>23.759999999999991</v>
      </c>
      <c r="EI63" s="14">
        <f>SUM(CR$5:CR63)</f>
        <v>23.759999999999991</v>
      </c>
      <c r="EJ63" s="14">
        <f>SUM(CS$5:CS63)</f>
        <v>23.759999999999991</v>
      </c>
      <c r="EK63" s="14">
        <f>SUM(CT$5:CT63)</f>
        <v>9.8999999999999986</v>
      </c>
      <c r="EL63" s="14">
        <f>SUM(CU$5:CU63)</f>
        <v>9.8999999999999986</v>
      </c>
      <c r="EO63" s="101">
        <f t="shared" si="68"/>
        <v>20</v>
      </c>
      <c r="EP63" s="101">
        <f t="shared" ref="EP63:EP64" si="116">MATCH(CX63,$AD$5:$AD$26,1)-1</f>
        <v>20</v>
      </c>
      <c r="EQ63" s="101">
        <f t="shared" ref="EQ63:EQ64" si="117">MATCH(CY63,$AD$5:$AD$26,1)-1</f>
        <v>17</v>
      </c>
      <c r="ER63" s="101">
        <f t="shared" ref="ER63:ER64" si="118">MATCH(CZ63,$AD$5:$AD$26,1)-1</f>
        <v>16</v>
      </c>
      <c r="ES63" s="101">
        <f t="shared" ref="ES63:ES64" si="119">MATCH(DA63,$AD$5:$AD$26,1)-1</f>
        <v>16</v>
      </c>
      <c r="ET63" s="101">
        <f t="shared" ref="ET63:ET64" si="120">MATCH(DB63,$AD$5:$AD$26,1)-1</f>
        <v>12</v>
      </c>
      <c r="EU63" s="101">
        <f t="shared" ref="EU63:EU64" si="121">MATCH(DC63,$AD$5:$AD$26,1)-1</f>
        <v>12</v>
      </c>
      <c r="EV63" s="101">
        <f t="shared" ref="EV63:EV64" si="122">MATCH(DD63,$AD$5:$AD$26,1)-1</f>
        <v>8</v>
      </c>
      <c r="EW63" s="101">
        <f t="shared" ref="EW63:EW64" si="123">MATCH(DE63,$AD$5:$AD$26,1)-1</f>
        <v>16</v>
      </c>
      <c r="EX63" s="101">
        <f t="shared" ref="EX63:EX64" si="124">MATCH(DF63,$AD$5:$AD$26,1)-1</f>
        <v>16</v>
      </c>
      <c r="EY63" s="101">
        <f t="shared" ref="EY63:EY64" si="125">MATCH(DG63,$AD$5:$AD$26,1)-1</f>
        <v>11</v>
      </c>
      <c r="EZ63" s="101">
        <f t="shared" ref="EZ63:EZ64" si="126">MATCH(DH63,$AD$5:$AD$26,1)-1</f>
        <v>11</v>
      </c>
      <c r="FA63" s="101">
        <f t="shared" ref="FA63:FA64" si="127">MATCH(DI63,$AD$5:$AD$26,1)-1</f>
        <v>8</v>
      </c>
      <c r="FB63" s="101">
        <f t="shared" ref="FB63:FB64" si="128">MATCH(DJ63,$AD$5:$AD$26,1)-1</f>
        <v>5</v>
      </c>
      <c r="FC63" s="101">
        <f t="shared" ref="FC63:FC64" si="129">MATCH(DK63,$AD$5:$AD$26,1)-1</f>
        <v>17</v>
      </c>
      <c r="FD63" s="101">
        <f t="shared" ref="FD63:FD64" si="130">MATCH(DL63,$AD$5:$AD$26,1)-1</f>
        <v>17</v>
      </c>
      <c r="FE63" s="101">
        <f t="shared" ref="FE63:FE64" si="131">MATCH(DM63,$AD$5:$AD$26,1)-1</f>
        <v>12</v>
      </c>
      <c r="FF63" s="101">
        <f t="shared" ref="FF63:FF64" si="132">MATCH(DN63,$AD$5:$AD$26,1)-1</f>
        <v>12</v>
      </c>
      <c r="FG63" s="101">
        <f t="shared" ref="FG63:FG64" si="133">MATCH(DO63,$AD$5:$AD$26,1)-1</f>
        <v>9</v>
      </c>
      <c r="FH63" s="101">
        <f t="shared" ref="FH63:FH64" si="134">MATCH(DP63,$AD$5:$AD$26,1)-1</f>
        <v>6</v>
      </c>
      <c r="FI63" s="101">
        <f t="shared" ref="FI63:FI64" si="135">MATCH(DQ63,$AD$5:$AD$26,1)-1</f>
        <v>18</v>
      </c>
      <c r="FJ63" s="101">
        <f t="shared" ref="FJ63:FJ64" si="136">MATCH(DR63,$AD$5:$AD$26,1)-1</f>
        <v>18</v>
      </c>
      <c r="FK63" s="101">
        <f t="shared" ref="FK63:FK64" si="137">MATCH(DS63,$AD$5:$AD$26,1)-1</f>
        <v>13</v>
      </c>
      <c r="FL63" s="101">
        <f t="shared" ref="FL63:FL64" si="138">MATCH(DT63,$AD$5:$AD$26,1)-1</f>
        <v>13</v>
      </c>
      <c r="FM63" s="101">
        <f t="shared" ref="FM63:FM64" si="139">MATCH(DU63,$AD$5:$AD$26,1)-1</f>
        <v>9</v>
      </c>
      <c r="FN63" s="101">
        <f t="shared" ref="FN63:FN64" si="140">MATCH(DV63,$AD$5:$AD$26,1)-1</f>
        <v>6</v>
      </c>
      <c r="FO63" s="101">
        <f t="shared" ref="FO63:FO64" si="141">MATCH(DW63,$AD$5:$AD$26,1)-1</f>
        <v>19</v>
      </c>
      <c r="FP63" s="101">
        <f t="shared" ref="FP63:FP64" si="142">MATCH(DX63,$AD$5:$AD$26,1)-1</f>
        <v>19</v>
      </c>
      <c r="FQ63" s="101">
        <f t="shared" ref="FQ63:FQ64" si="143">MATCH(DY63,$AD$5:$AD$26,1)-1</f>
        <v>19</v>
      </c>
      <c r="FR63" s="101">
        <f t="shared" ref="FR63:FR64" si="144">MATCH(DZ63,$AD$5:$AD$26,1)-1</f>
        <v>14</v>
      </c>
      <c r="FS63" s="101">
        <f t="shared" ref="FS63:FS64" si="145">MATCH(EA63,$AD$5:$AD$26,1)-1</f>
        <v>14</v>
      </c>
      <c r="FT63" s="101">
        <f t="shared" ref="FT63:FT64" si="146">MATCH(EB63,$AD$5:$AD$26,1)-1</f>
        <v>14</v>
      </c>
      <c r="FU63" s="101">
        <f t="shared" ref="FU63:FU64" si="147">MATCH(EC63,$AD$5:$AD$26,1)-1</f>
        <v>9</v>
      </c>
      <c r="FV63" s="101">
        <f t="shared" ref="FV63:FV64" si="148">MATCH(ED63,$AD$5:$AD$26,1)-1</f>
        <v>9</v>
      </c>
      <c r="FW63" s="101">
        <f t="shared" ref="FW63:FW64" si="149">MATCH(EE63,$AD$5:$AD$26,1)-1</f>
        <v>14</v>
      </c>
      <c r="FX63" s="101">
        <f t="shared" ref="FX63:FX64" si="150">MATCH(EF63,$AD$5:$AD$26,1)-1</f>
        <v>14</v>
      </c>
      <c r="FY63" s="101">
        <f t="shared" ref="FY63:FY64" si="151">MATCH(EG63,$AD$5:$AD$26,1)-1</f>
        <v>14</v>
      </c>
      <c r="FZ63" s="101">
        <f t="shared" ref="FZ63:FZ64" si="152">MATCH(EH63,$AD$5:$AD$26,1)-1</f>
        <v>10</v>
      </c>
      <c r="GA63" s="101">
        <f t="shared" ref="GA63:GA64" si="153">MATCH(EI63,$AD$5:$AD$26,1)-1</f>
        <v>10</v>
      </c>
      <c r="GB63" s="101">
        <f t="shared" ref="GB63:GB64" si="154">MATCH(EJ63,$AD$5:$AD$26,1)-1</f>
        <v>10</v>
      </c>
      <c r="GC63" s="101">
        <f t="shared" ref="GC63:GC64" si="155">MATCH(EK63,$AD$5:$AD$26,1)-1</f>
        <v>6</v>
      </c>
      <c r="GD63" s="101">
        <f t="shared" ref="GD63:GD64" si="156">MATCH(EL63,$AD$5:$AD$26,1)-1</f>
        <v>6</v>
      </c>
    </row>
    <row r="64" spans="41:186" ht="16.5" x14ac:dyDescent="0.2">
      <c r="AO64" s="50">
        <v>5</v>
      </c>
      <c r="AP64" s="100">
        <v>26</v>
      </c>
      <c r="AQ64" s="100">
        <v>3</v>
      </c>
      <c r="AR64" s="50">
        <v>1</v>
      </c>
      <c r="AS64" s="100" t="s">
        <v>761</v>
      </c>
      <c r="AT64" s="21">
        <f t="shared" si="61"/>
        <v>8.9999999999999993E-3</v>
      </c>
      <c r="AU64" s="100">
        <f t="shared" si="5"/>
        <v>1</v>
      </c>
      <c r="AV64" s="100">
        <f t="shared" si="6"/>
        <v>1</v>
      </c>
      <c r="AW64" s="101">
        <f t="shared" si="7"/>
        <v>8.9999999999999993E-3</v>
      </c>
      <c r="AX64" s="100">
        <f t="shared" si="8"/>
        <v>4.05</v>
      </c>
      <c r="BA64" s="100">
        <v>60</v>
      </c>
      <c r="BB64" s="14">
        <f>INDEX(节奏总表!$BW$4:$BW$63,神器!BA64)</f>
        <v>150</v>
      </c>
      <c r="BC64" s="14">
        <f t="shared" si="9"/>
        <v>8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4.8600000000000003</v>
      </c>
      <c r="CG64" s="14">
        <f t="shared" si="115"/>
        <v>4.8600000000000003</v>
      </c>
      <c r="CH64" s="14">
        <f t="shared" si="115"/>
        <v>4.8600000000000003</v>
      </c>
      <c r="CI64" s="14">
        <f t="shared" si="115"/>
        <v>2.16</v>
      </c>
      <c r="CJ64" s="14">
        <f t="shared" si="115"/>
        <v>2.16</v>
      </c>
      <c r="CK64" s="14">
        <f t="shared" si="115"/>
        <v>2.16</v>
      </c>
      <c r="CL64" s="14">
        <f t="shared" si="115"/>
        <v>0.89999999999999991</v>
      </c>
      <c r="CM64" s="14">
        <f t="shared" si="115"/>
        <v>0.89999999999999991</v>
      </c>
      <c r="CN64" s="14">
        <f t="shared" si="115"/>
        <v>2.16</v>
      </c>
      <c r="CO64" s="14">
        <f t="shared" si="115"/>
        <v>2.16</v>
      </c>
      <c r="CP64" s="14">
        <f t="shared" si="115"/>
        <v>2.16</v>
      </c>
      <c r="CQ64" s="14">
        <f t="shared" si="115"/>
        <v>1.08</v>
      </c>
      <c r="CR64" s="14">
        <f t="shared" si="115"/>
        <v>1.08</v>
      </c>
      <c r="CS64" s="14">
        <f t="shared" si="115"/>
        <v>1.08</v>
      </c>
      <c r="CT64" s="14">
        <f t="shared" si="115"/>
        <v>0.45000000000000007</v>
      </c>
      <c r="CU64" s="14">
        <f t="shared" si="115"/>
        <v>0.45000000000000007</v>
      </c>
      <c r="CW64" s="14">
        <f>SUM(BF$5:BF64)</f>
        <v>124.95</v>
      </c>
      <c r="CX64" s="14">
        <f>SUM(BG$5:BG64)</f>
        <v>124.95</v>
      </c>
      <c r="CY64" s="14">
        <f>SUM(BH$5:BH64)</f>
        <v>76.949999999999989</v>
      </c>
      <c r="CZ64" s="14">
        <f>SUM(BI$5:BI64)</f>
        <v>72.539999999999992</v>
      </c>
      <c r="DA64" s="14">
        <f>SUM(BJ$5:BJ64)</f>
        <v>72.539999999999992</v>
      </c>
      <c r="DB64" s="14">
        <f>SUM(BK$5:BK64)</f>
        <v>36.855000000000004</v>
      </c>
      <c r="DC64" s="14">
        <f>SUM(BL$5:BL64)</f>
        <v>36.855000000000004</v>
      </c>
      <c r="DD64" s="14">
        <f>SUM(BM$5:BM64)</f>
        <v>16.739999999999998</v>
      </c>
      <c r="DE64" s="14">
        <f>SUM(BN$5:BN64)</f>
        <v>70.875</v>
      </c>
      <c r="DF64" s="14">
        <f>SUM(BO$5:BO64)</f>
        <v>70.875</v>
      </c>
      <c r="DG64" s="14">
        <f>SUM(BP$5:BP64)</f>
        <v>33.120000000000005</v>
      </c>
      <c r="DH64" s="14">
        <f>SUM(BQ$5:BQ64)</f>
        <v>33.120000000000005</v>
      </c>
      <c r="DI64" s="14">
        <f>SUM(BR$5:BR64)</f>
        <v>17.010000000000002</v>
      </c>
      <c r="DJ64" s="14">
        <f>SUM(BS$5:BS64)</f>
        <v>8.5050000000000008</v>
      </c>
      <c r="DK64" s="14">
        <f>SUM(BT$5:BT64)</f>
        <v>75.375</v>
      </c>
      <c r="DL64" s="14">
        <f>SUM(BU$5:BU64)</f>
        <v>75.375</v>
      </c>
      <c r="DM64" s="14">
        <f>SUM(BV$5:BV64)</f>
        <v>35.1</v>
      </c>
      <c r="DN64" s="14">
        <f>SUM(BW$5:BW64)</f>
        <v>35.1</v>
      </c>
      <c r="DO64" s="14">
        <f>SUM(BX$5:BX64)</f>
        <v>18.09</v>
      </c>
      <c r="DP64" s="14">
        <f>SUM(BY$5:BY64)</f>
        <v>9.0449999999999999</v>
      </c>
      <c r="DQ64" s="14">
        <f>SUM(BZ$5:BZ64)</f>
        <v>93</v>
      </c>
      <c r="DR64" s="14">
        <f>SUM(CA$5:CA64)</f>
        <v>93</v>
      </c>
      <c r="DS64" s="14">
        <f>SUM(CB$5:CB64)</f>
        <v>43.56</v>
      </c>
      <c r="DT64" s="14">
        <f>SUM(CC$5:CC64)</f>
        <v>43.56</v>
      </c>
      <c r="DU64" s="14">
        <f>SUM(CD$5:CD64)</f>
        <v>22.32</v>
      </c>
      <c r="DV64" s="14">
        <f>SUM(CE$5:CE64)</f>
        <v>11.16</v>
      </c>
      <c r="DW64" s="14">
        <f>SUM(CF$5:CF64)</f>
        <v>118.66499999999999</v>
      </c>
      <c r="DX64" s="14">
        <f>SUM(CG$5:CG64)</f>
        <v>118.66499999999999</v>
      </c>
      <c r="DY64" s="14">
        <f>SUM(CH$5:CH64)</f>
        <v>118.66499999999999</v>
      </c>
      <c r="DZ64" s="14">
        <f>SUM(CI$5:CI64)</f>
        <v>53.459999999999965</v>
      </c>
      <c r="EA64" s="14">
        <f>SUM(CJ$5:CJ64)</f>
        <v>53.459999999999965</v>
      </c>
      <c r="EB64" s="14">
        <f>SUM(CK$5:CK64)</f>
        <v>53.459999999999965</v>
      </c>
      <c r="EC64" s="14">
        <f>SUM(CL$5:CL64)</f>
        <v>22.274999999999995</v>
      </c>
      <c r="ED64" s="14">
        <f>SUM(CM$5:CM64)</f>
        <v>22.274999999999995</v>
      </c>
      <c r="EE64" s="14">
        <f>SUM(CN$5:CN64)</f>
        <v>50.21999999999997</v>
      </c>
      <c r="EF64" s="14">
        <f>SUM(CO$5:CO64)</f>
        <v>50.21999999999997</v>
      </c>
      <c r="EG64" s="14">
        <f>SUM(CP$5:CP64)</f>
        <v>50.21999999999997</v>
      </c>
      <c r="EH64" s="14">
        <f>SUM(CQ$5:CQ64)</f>
        <v>24.839999999999989</v>
      </c>
      <c r="EI64" s="14">
        <f>SUM(CR$5:CR64)</f>
        <v>24.839999999999989</v>
      </c>
      <c r="EJ64" s="14">
        <f>SUM(CS$5:CS64)</f>
        <v>24.839999999999989</v>
      </c>
      <c r="EK64" s="14">
        <f>SUM(CT$5:CT64)</f>
        <v>10.349999999999998</v>
      </c>
      <c r="EL64" s="14">
        <f>SUM(CU$5:CU64)</f>
        <v>10.349999999999998</v>
      </c>
      <c r="EO64" s="101">
        <f t="shared" si="68"/>
        <v>20</v>
      </c>
      <c r="EP64" s="101">
        <f t="shared" si="116"/>
        <v>20</v>
      </c>
      <c r="EQ64" s="101">
        <f t="shared" si="117"/>
        <v>17</v>
      </c>
      <c r="ER64" s="101">
        <f t="shared" si="118"/>
        <v>16</v>
      </c>
      <c r="ES64" s="101">
        <f t="shared" si="119"/>
        <v>16</v>
      </c>
      <c r="ET64" s="101">
        <f t="shared" si="120"/>
        <v>12</v>
      </c>
      <c r="EU64" s="101">
        <f t="shared" si="121"/>
        <v>12</v>
      </c>
      <c r="EV64" s="101">
        <f t="shared" si="122"/>
        <v>8</v>
      </c>
      <c r="EW64" s="101">
        <f t="shared" si="123"/>
        <v>16</v>
      </c>
      <c r="EX64" s="101">
        <f t="shared" si="124"/>
        <v>16</v>
      </c>
      <c r="EY64" s="101">
        <f t="shared" si="125"/>
        <v>11</v>
      </c>
      <c r="EZ64" s="101">
        <f t="shared" si="126"/>
        <v>11</v>
      </c>
      <c r="FA64" s="101">
        <f t="shared" si="127"/>
        <v>8</v>
      </c>
      <c r="FB64" s="101">
        <f t="shared" si="128"/>
        <v>5</v>
      </c>
      <c r="FC64" s="101">
        <f t="shared" si="129"/>
        <v>17</v>
      </c>
      <c r="FD64" s="101">
        <f t="shared" si="130"/>
        <v>17</v>
      </c>
      <c r="FE64" s="101">
        <f t="shared" si="131"/>
        <v>12</v>
      </c>
      <c r="FF64" s="101">
        <f t="shared" si="132"/>
        <v>12</v>
      </c>
      <c r="FG64" s="101">
        <f t="shared" si="133"/>
        <v>9</v>
      </c>
      <c r="FH64" s="101">
        <f t="shared" si="134"/>
        <v>6</v>
      </c>
      <c r="FI64" s="101">
        <f t="shared" si="135"/>
        <v>18</v>
      </c>
      <c r="FJ64" s="101">
        <f t="shared" si="136"/>
        <v>18</v>
      </c>
      <c r="FK64" s="101">
        <f t="shared" si="137"/>
        <v>13</v>
      </c>
      <c r="FL64" s="101">
        <f t="shared" si="138"/>
        <v>13</v>
      </c>
      <c r="FM64" s="101">
        <f t="shared" si="139"/>
        <v>9</v>
      </c>
      <c r="FN64" s="101">
        <f t="shared" si="140"/>
        <v>6</v>
      </c>
      <c r="FO64" s="101">
        <f t="shared" si="141"/>
        <v>20</v>
      </c>
      <c r="FP64" s="101">
        <f t="shared" si="142"/>
        <v>20</v>
      </c>
      <c r="FQ64" s="101">
        <f t="shared" si="143"/>
        <v>20</v>
      </c>
      <c r="FR64" s="101">
        <f t="shared" si="144"/>
        <v>14</v>
      </c>
      <c r="FS64" s="101">
        <f t="shared" si="145"/>
        <v>14</v>
      </c>
      <c r="FT64" s="101">
        <f t="shared" si="146"/>
        <v>14</v>
      </c>
      <c r="FU64" s="101">
        <f t="shared" si="147"/>
        <v>9</v>
      </c>
      <c r="FV64" s="101">
        <f t="shared" si="148"/>
        <v>9</v>
      </c>
      <c r="FW64" s="101">
        <f t="shared" si="149"/>
        <v>14</v>
      </c>
      <c r="FX64" s="101">
        <f t="shared" si="150"/>
        <v>14</v>
      </c>
      <c r="FY64" s="101">
        <f t="shared" si="151"/>
        <v>14</v>
      </c>
      <c r="FZ64" s="101">
        <f t="shared" si="152"/>
        <v>10</v>
      </c>
      <c r="GA64" s="101">
        <f t="shared" si="153"/>
        <v>10</v>
      </c>
      <c r="GB64" s="101">
        <f t="shared" si="154"/>
        <v>10</v>
      </c>
      <c r="GC64" s="101">
        <f t="shared" si="155"/>
        <v>6</v>
      </c>
      <c r="GD64" s="101">
        <f t="shared" si="156"/>
        <v>6</v>
      </c>
    </row>
    <row r="65" spans="41:57" ht="16.5" x14ac:dyDescent="0.2">
      <c r="AO65" s="50">
        <v>6</v>
      </c>
      <c r="AP65" s="100">
        <v>15</v>
      </c>
      <c r="AQ65" s="100">
        <v>1</v>
      </c>
      <c r="AR65" s="50">
        <v>3</v>
      </c>
      <c r="AS65" s="100" t="s">
        <v>377</v>
      </c>
      <c r="AT65" s="21">
        <f t="shared" si="61"/>
        <v>0.13750000000000001</v>
      </c>
      <c r="AU65" s="100">
        <f t="shared" si="5"/>
        <v>3</v>
      </c>
      <c r="AV65" s="100">
        <f t="shared" si="6"/>
        <v>5</v>
      </c>
      <c r="AW65" s="101">
        <f t="shared" si="7"/>
        <v>0.55000000000000004</v>
      </c>
      <c r="AX65" s="100">
        <f t="shared" si="8"/>
        <v>13.750000000000002</v>
      </c>
      <c r="BE65" s="14">
        <v>3</v>
      </c>
    </row>
    <row r="66" spans="41:57" ht="16.5" x14ac:dyDescent="0.2">
      <c r="AO66" s="50">
        <v>6</v>
      </c>
      <c r="AP66" s="100">
        <v>16</v>
      </c>
      <c r="AQ66" s="100">
        <v>1</v>
      </c>
      <c r="AR66" s="50">
        <v>3</v>
      </c>
      <c r="AS66" s="100" t="s">
        <v>378</v>
      </c>
      <c r="AT66" s="21">
        <f t="shared" si="61"/>
        <v>0.13750000000000001</v>
      </c>
      <c r="AU66" s="100">
        <f t="shared" si="5"/>
        <v>3</v>
      </c>
      <c r="AV66" s="100">
        <f t="shared" si="6"/>
        <v>5</v>
      </c>
      <c r="AW66" s="101">
        <f t="shared" si="7"/>
        <v>0.55000000000000004</v>
      </c>
      <c r="AX66" s="100">
        <f t="shared" si="8"/>
        <v>13.750000000000002</v>
      </c>
      <c r="BE66" s="14">
        <v>3</v>
      </c>
    </row>
    <row r="67" spans="41:57" ht="16.5" x14ac:dyDescent="0.2">
      <c r="AO67" s="50">
        <v>6</v>
      </c>
      <c r="AP67" s="100">
        <v>17</v>
      </c>
      <c r="AQ67" s="100">
        <v>1</v>
      </c>
      <c r="AR67" s="50">
        <v>3</v>
      </c>
      <c r="AS67" s="100" t="s">
        <v>379</v>
      </c>
      <c r="AT67" s="21">
        <f t="shared" si="61"/>
        <v>8.8000000000000009E-2</v>
      </c>
      <c r="AU67" s="100">
        <f t="shared" si="5"/>
        <v>2</v>
      </c>
      <c r="AV67" s="100">
        <f t="shared" si="6"/>
        <v>4</v>
      </c>
      <c r="AW67" s="101">
        <f t="shared" si="7"/>
        <v>0.26400000000000001</v>
      </c>
      <c r="AX67" s="100">
        <f t="shared" si="8"/>
        <v>19.8</v>
      </c>
      <c r="BE67" s="14">
        <v>3</v>
      </c>
    </row>
    <row r="68" spans="41:57" ht="16.5" x14ac:dyDescent="0.2">
      <c r="AO68" s="50">
        <v>6</v>
      </c>
      <c r="AP68" s="100">
        <v>18</v>
      </c>
      <c r="AQ68" s="100">
        <v>1</v>
      </c>
      <c r="AR68" s="50">
        <v>3</v>
      </c>
      <c r="AS68" s="100" t="s">
        <v>380</v>
      </c>
      <c r="AT68" s="21">
        <f t="shared" si="61"/>
        <v>8.8000000000000009E-2</v>
      </c>
      <c r="AU68" s="100">
        <f t="shared" si="5"/>
        <v>2</v>
      </c>
      <c r="AV68" s="100">
        <f t="shared" si="6"/>
        <v>4</v>
      </c>
      <c r="AW68" s="101">
        <f t="shared" si="7"/>
        <v>0.26400000000000001</v>
      </c>
      <c r="AX68" s="100">
        <f t="shared" si="8"/>
        <v>19.8</v>
      </c>
      <c r="BE68" s="14">
        <v>3</v>
      </c>
    </row>
    <row r="69" spans="41:57" ht="16.5" x14ac:dyDescent="0.2">
      <c r="AO69" s="50">
        <v>6</v>
      </c>
      <c r="AP69" s="100">
        <v>19</v>
      </c>
      <c r="AQ69" s="100">
        <v>1</v>
      </c>
      <c r="AR69" s="50">
        <v>3</v>
      </c>
      <c r="AS69" s="100" t="s">
        <v>381</v>
      </c>
      <c r="AT69" s="21">
        <f t="shared" ref="AT69:AT100" si="157">INDEX($AJ$6:$AL$13,AO69,AQ69)*INDEX($Q$5:$Y$46,AP69,(AR69-1)*3+1)</f>
        <v>6.6000000000000003E-2</v>
      </c>
      <c r="AU69" s="100">
        <f t="shared" si="5"/>
        <v>1</v>
      </c>
      <c r="AV69" s="100">
        <f t="shared" si="6"/>
        <v>3</v>
      </c>
      <c r="AW69" s="101">
        <f t="shared" si="7"/>
        <v>0.13200000000000001</v>
      </c>
      <c r="AX69" s="100">
        <f t="shared" si="8"/>
        <v>23.1</v>
      </c>
      <c r="BE69" s="14">
        <v>3</v>
      </c>
    </row>
    <row r="70" spans="41:57" ht="16.5" x14ac:dyDescent="0.2">
      <c r="AO70" s="50">
        <v>6</v>
      </c>
      <c r="AP70" s="100">
        <v>20</v>
      </c>
      <c r="AQ70" s="100">
        <v>1</v>
      </c>
      <c r="AR70" s="50">
        <v>3</v>
      </c>
      <c r="AS70" s="100" t="s">
        <v>382</v>
      </c>
      <c r="AT70" s="21">
        <f t="shared" si="157"/>
        <v>3.3000000000000002E-2</v>
      </c>
      <c r="AU70" s="100">
        <f t="shared" ref="AU70:AU122" si="158">INDEX($Q$5:$Y$46,AP70,(AR70-1)*3+2)</f>
        <v>1</v>
      </c>
      <c r="AV70" s="100">
        <f t="shared" ref="AV70:AV122" si="159">INDEX($Q$5:$Y$46,AP70,(AR70-1)*3+3)</f>
        <v>3</v>
      </c>
      <c r="AW70" s="101">
        <f t="shared" ref="AW70:AW122" si="160">AT70*(AU70+AV70)/2</f>
        <v>6.6000000000000003E-2</v>
      </c>
      <c r="AX70" s="100">
        <f t="shared" ref="AX70:AX122" si="161">INDEX($P$5:$P$46,AP70)*AT70*(AU70+AV70)/2</f>
        <v>24.75</v>
      </c>
      <c r="BE70" s="14">
        <v>3</v>
      </c>
    </row>
    <row r="71" spans="41:57" ht="16.5" x14ac:dyDescent="0.2">
      <c r="AO71" s="50">
        <v>6</v>
      </c>
      <c r="AP71" s="100">
        <v>21</v>
      </c>
      <c r="AQ71" s="100">
        <v>2</v>
      </c>
      <c r="AR71" s="50">
        <v>2</v>
      </c>
      <c r="AS71" s="100" t="s">
        <v>756</v>
      </c>
      <c r="AT71" s="21">
        <f t="shared" si="157"/>
        <v>7.4999999999999997E-2</v>
      </c>
      <c r="AU71" s="100">
        <f t="shared" si="158"/>
        <v>2</v>
      </c>
      <c r="AV71" s="100">
        <f t="shared" si="159"/>
        <v>4</v>
      </c>
      <c r="AW71" s="101">
        <f t="shared" si="160"/>
        <v>0.22499999999999998</v>
      </c>
      <c r="AX71" s="100">
        <f t="shared" si="161"/>
        <v>6.75</v>
      </c>
      <c r="BE71" s="14">
        <v>3</v>
      </c>
    </row>
    <row r="72" spans="41:57" ht="16.5" x14ac:dyDescent="0.2">
      <c r="AO72" s="50">
        <v>6</v>
      </c>
      <c r="AP72" s="100">
        <v>22</v>
      </c>
      <c r="AQ72" s="100">
        <v>2</v>
      </c>
      <c r="AR72" s="50">
        <v>2</v>
      </c>
      <c r="AS72" s="100" t="s">
        <v>757</v>
      </c>
      <c r="AT72" s="21">
        <f t="shared" si="157"/>
        <v>7.4999999999999997E-2</v>
      </c>
      <c r="AU72" s="100">
        <f t="shared" si="158"/>
        <v>2</v>
      </c>
      <c r="AV72" s="100">
        <f t="shared" si="159"/>
        <v>4</v>
      </c>
      <c r="AW72" s="101">
        <f t="shared" si="160"/>
        <v>0.22499999999999998</v>
      </c>
      <c r="AX72" s="100">
        <f t="shared" si="161"/>
        <v>6.75</v>
      </c>
      <c r="BE72" s="14">
        <v>3</v>
      </c>
    </row>
    <row r="73" spans="41:57" ht="16.5" x14ac:dyDescent="0.2">
      <c r="AO73" s="50">
        <v>6</v>
      </c>
      <c r="AP73" s="100">
        <v>23</v>
      </c>
      <c r="AQ73" s="100">
        <v>2</v>
      </c>
      <c r="AR73" s="50">
        <v>2</v>
      </c>
      <c r="AS73" s="100" t="s">
        <v>758</v>
      </c>
      <c r="AT73" s="21">
        <f t="shared" si="157"/>
        <v>4.8000000000000001E-2</v>
      </c>
      <c r="AU73" s="100">
        <f t="shared" si="158"/>
        <v>1</v>
      </c>
      <c r="AV73" s="100">
        <f t="shared" si="159"/>
        <v>3</v>
      </c>
      <c r="AW73" s="101">
        <f t="shared" si="160"/>
        <v>9.6000000000000002E-2</v>
      </c>
      <c r="AX73" s="100">
        <f t="shared" si="161"/>
        <v>8.64</v>
      </c>
      <c r="BE73" s="14">
        <v>3</v>
      </c>
    </row>
    <row r="74" spans="41:57" ht="16.5" x14ac:dyDescent="0.2">
      <c r="AO74" s="50">
        <v>6</v>
      </c>
      <c r="AP74" s="100">
        <v>24</v>
      </c>
      <c r="AQ74" s="100">
        <v>2</v>
      </c>
      <c r="AR74" s="50">
        <v>2</v>
      </c>
      <c r="AS74" s="100" t="s">
        <v>759</v>
      </c>
      <c r="AT74" s="21">
        <f t="shared" si="157"/>
        <v>4.8000000000000001E-2</v>
      </c>
      <c r="AU74" s="100">
        <f t="shared" si="158"/>
        <v>1</v>
      </c>
      <c r="AV74" s="100">
        <f t="shared" si="159"/>
        <v>3</v>
      </c>
      <c r="AW74" s="101">
        <f t="shared" si="160"/>
        <v>9.6000000000000002E-2</v>
      </c>
      <c r="AX74" s="100">
        <f t="shared" si="161"/>
        <v>8.64</v>
      </c>
      <c r="BE74" s="14">
        <v>3</v>
      </c>
    </row>
    <row r="75" spans="41:57" ht="16.5" x14ac:dyDescent="0.2">
      <c r="AO75" s="50">
        <v>6</v>
      </c>
      <c r="AP75" s="100">
        <v>25</v>
      </c>
      <c r="AQ75" s="100">
        <v>2</v>
      </c>
      <c r="AR75" s="50">
        <v>2</v>
      </c>
      <c r="AS75" s="100" t="s">
        <v>760</v>
      </c>
      <c r="AT75" s="21">
        <f t="shared" si="157"/>
        <v>3.5999999999999997E-2</v>
      </c>
      <c r="AU75" s="100">
        <f t="shared" si="158"/>
        <v>1</v>
      </c>
      <c r="AV75" s="100">
        <f t="shared" si="159"/>
        <v>2</v>
      </c>
      <c r="AW75" s="101">
        <f t="shared" si="160"/>
        <v>5.3999999999999992E-2</v>
      </c>
      <c r="AX75" s="100">
        <f t="shared" si="161"/>
        <v>11.34</v>
      </c>
      <c r="BE75" s="14">
        <v>3</v>
      </c>
    </row>
    <row r="76" spans="41:57" ht="16.5" x14ac:dyDescent="0.2">
      <c r="AO76" s="50">
        <v>6</v>
      </c>
      <c r="AP76" s="100">
        <v>26</v>
      </c>
      <c r="AQ76" s="100">
        <v>2</v>
      </c>
      <c r="AR76" s="50">
        <v>2</v>
      </c>
      <c r="AS76" s="100" t="s">
        <v>761</v>
      </c>
      <c r="AT76" s="21">
        <f t="shared" si="157"/>
        <v>1.7999999999999999E-2</v>
      </c>
      <c r="AU76" s="100">
        <f t="shared" si="158"/>
        <v>1</v>
      </c>
      <c r="AV76" s="100">
        <f t="shared" si="159"/>
        <v>2</v>
      </c>
      <c r="AW76" s="101">
        <f t="shared" si="160"/>
        <v>2.6999999999999996E-2</v>
      </c>
      <c r="AX76" s="100">
        <f t="shared" si="161"/>
        <v>12.149999999999999</v>
      </c>
      <c r="BE76" s="14">
        <v>3</v>
      </c>
    </row>
    <row r="77" spans="41:57" ht="16.5" x14ac:dyDescent="0.2">
      <c r="AO77" s="50">
        <v>6</v>
      </c>
      <c r="AP77" s="100">
        <v>27</v>
      </c>
      <c r="AQ77" s="100">
        <v>3</v>
      </c>
      <c r="AR77" s="50">
        <v>1</v>
      </c>
      <c r="AS77" s="100" t="s">
        <v>389</v>
      </c>
      <c r="AT77" s="21">
        <f t="shared" si="157"/>
        <v>2.7E-2</v>
      </c>
      <c r="AU77" s="100">
        <f t="shared" si="158"/>
        <v>1</v>
      </c>
      <c r="AV77" s="100">
        <f t="shared" si="159"/>
        <v>2</v>
      </c>
      <c r="AW77" s="101">
        <f t="shared" si="160"/>
        <v>4.0500000000000001E-2</v>
      </c>
      <c r="AX77" s="100">
        <f t="shared" si="161"/>
        <v>4.8599999999999994</v>
      </c>
      <c r="BE77" s="14">
        <v>3</v>
      </c>
    </row>
    <row r="78" spans="41:57" ht="16.5" x14ac:dyDescent="0.2">
      <c r="AO78" s="50">
        <v>6</v>
      </c>
      <c r="AP78" s="100">
        <v>28</v>
      </c>
      <c r="AQ78" s="100">
        <v>3</v>
      </c>
      <c r="AR78" s="50">
        <v>1</v>
      </c>
      <c r="AS78" s="100" t="s">
        <v>390</v>
      </c>
      <c r="AT78" s="21">
        <f t="shared" si="157"/>
        <v>2.7E-2</v>
      </c>
      <c r="AU78" s="100">
        <f t="shared" si="158"/>
        <v>1</v>
      </c>
      <c r="AV78" s="100">
        <f t="shared" si="159"/>
        <v>2</v>
      </c>
      <c r="AW78" s="101">
        <f t="shared" si="160"/>
        <v>4.0500000000000001E-2</v>
      </c>
      <c r="AX78" s="100">
        <f t="shared" si="161"/>
        <v>4.8599999999999994</v>
      </c>
      <c r="BE78" s="14">
        <v>3</v>
      </c>
    </row>
    <row r="79" spans="41:57" ht="16.5" x14ac:dyDescent="0.2">
      <c r="AO79" s="50">
        <v>6</v>
      </c>
      <c r="AP79" s="100">
        <v>29</v>
      </c>
      <c r="AQ79" s="100">
        <v>3</v>
      </c>
      <c r="AR79" s="50">
        <v>1</v>
      </c>
      <c r="AS79" s="100" t="s">
        <v>391</v>
      </c>
      <c r="AT79" s="21">
        <f t="shared" si="157"/>
        <v>2.7E-2</v>
      </c>
      <c r="AU79" s="100">
        <f t="shared" si="158"/>
        <v>1</v>
      </c>
      <c r="AV79" s="100">
        <f t="shared" si="159"/>
        <v>2</v>
      </c>
      <c r="AW79" s="101">
        <f t="shared" si="160"/>
        <v>4.0500000000000001E-2</v>
      </c>
      <c r="AX79" s="100">
        <f t="shared" si="161"/>
        <v>4.8599999999999994</v>
      </c>
      <c r="BE79" s="14">
        <v>3</v>
      </c>
    </row>
    <row r="80" spans="41:57" ht="16.5" x14ac:dyDescent="0.2">
      <c r="AO80" s="50">
        <v>6</v>
      </c>
      <c r="AP80" s="100">
        <v>30</v>
      </c>
      <c r="AQ80" s="100">
        <v>3</v>
      </c>
      <c r="AR80" s="50">
        <v>1</v>
      </c>
      <c r="AS80" s="100" t="s">
        <v>392</v>
      </c>
      <c r="AT80" s="21">
        <f t="shared" si="157"/>
        <v>1.7999999999999999E-2</v>
      </c>
      <c r="AU80" s="100">
        <f t="shared" si="158"/>
        <v>1</v>
      </c>
      <c r="AV80" s="100">
        <f t="shared" si="159"/>
        <v>1</v>
      </c>
      <c r="AW80" s="101">
        <f t="shared" si="160"/>
        <v>1.7999999999999999E-2</v>
      </c>
      <c r="AX80" s="100">
        <f t="shared" si="161"/>
        <v>5.04</v>
      </c>
      <c r="BE80" s="14">
        <v>3</v>
      </c>
    </row>
    <row r="81" spans="41:57" ht="16.5" x14ac:dyDescent="0.2">
      <c r="AO81" s="50">
        <v>6</v>
      </c>
      <c r="AP81" s="100">
        <v>31</v>
      </c>
      <c r="AQ81" s="100">
        <v>3</v>
      </c>
      <c r="AR81" s="50">
        <v>1</v>
      </c>
      <c r="AS81" s="100" t="s">
        <v>393</v>
      </c>
      <c r="AT81" s="21">
        <f t="shared" si="157"/>
        <v>1.7999999999999999E-2</v>
      </c>
      <c r="AU81" s="100">
        <f t="shared" si="158"/>
        <v>1</v>
      </c>
      <c r="AV81" s="100">
        <f t="shared" si="159"/>
        <v>1</v>
      </c>
      <c r="AW81" s="101">
        <f t="shared" si="160"/>
        <v>1.7999999999999999E-2</v>
      </c>
      <c r="AX81" s="100">
        <f t="shared" si="161"/>
        <v>5.04</v>
      </c>
      <c r="BE81" s="14">
        <v>3</v>
      </c>
    </row>
    <row r="82" spans="41:57" ht="16.5" x14ac:dyDescent="0.2">
      <c r="AO82" s="50">
        <v>6</v>
      </c>
      <c r="AP82" s="100">
        <v>32</v>
      </c>
      <c r="AQ82" s="100">
        <v>3</v>
      </c>
      <c r="AR82" s="50">
        <v>1</v>
      </c>
      <c r="AS82" s="100" t="s">
        <v>394</v>
      </c>
      <c r="AT82" s="21">
        <f t="shared" si="157"/>
        <v>1.7999999999999999E-2</v>
      </c>
      <c r="AU82" s="100">
        <f t="shared" si="158"/>
        <v>1</v>
      </c>
      <c r="AV82" s="100">
        <f t="shared" si="159"/>
        <v>1</v>
      </c>
      <c r="AW82" s="101">
        <f t="shared" si="160"/>
        <v>1.7999999999999999E-2</v>
      </c>
      <c r="AX82" s="100">
        <f t="shared" si="161"/>
        <v>5.04</v>
      </c>
      <c r="BE82" s="14">
        <v>3</v>
      </c>
    </row>
    <row r="83" spans="41:57" ht="16.5" x14ac:dyDescent="0.2">
      <c r="AO83" s="50">
        <v>6</v>
      </c>
      <c r="AP83" s="100">
        <v>33</v>
      </c>
      <c r="AQ83" s="100">
        <v>3</v>
      </c>
      <c r="AR83" s="50">
        <v>1</v>
      </c>
      <c r="AS83" s="100" t="s">
        <v>395</v>
      </c>
      <c r="AT83" s="21">
        <f t="shared" si="157"/>
        <v>7.4999999999999997E-3</v>
      </c>
      <c r="AU83" s="100">
        <f t="shared" si="158"/>
        <v>1</v>
      </c>
      <c r="AV83" s="100">
        <f t="shared" si="159"/>
        <v>1</v>
      </c>
      <c r="AW83" s="101">
        <f t="shared" si="160"/>
        <v>7.4999999999999997E-3</v>
      </c>
      <c r="AX83" s="100">
        <f t="shared" si="161"/>
        <v>4.5</v>
      </c>
      <c r="BE83" s="14">
        <v>3</v>
      </c>
    </row>
    <row r="84" spans="41:57" ht="16.5" x14ac:dyDescent="0.2">
      <c r="AO84" s="50">
        <v>6</v>
      </c>
      <c r="AP84" s="100">
        <v>34</v>
      </c>
      <c r="AQ84" s="100">
        <v>3</v>
      </c>
      <c r="AR84" s="50">
        <v>1</v>
      </c>
      <c r="AS84" s="100" t="s">
        <v>396</v>
      </c>
      <c r="AT84" s="21">
        <f t="shared" si="157"/>
        <v>7.4999999999999997E-3</v>
      </c>
      <c r="AU84" s="100">
        <f t="shared" si="158"/>
        <v>1</v>
      </c>
      <c r="AV84" s="100">
        <f t="shared" si="159"/>
        <v>1</v>
      </c>
      <c r="AW84" s="101">
        <f t="shared" si="160"/>
        <v>7.4999999999999997E-3</v>
      </c>
      <c r="AX84" s="100">
        <f t="shared" si="161"/>
        <v>4.5</v>
      </c>
      <c r="BE84" s="14">
        <v>3</v>
      </c>
    </row>
    <row r="85" spans="41:57" ht="16.5" x14ac:dyDescent="0.2">
      <c r="AO85" s="50">
        <v>7</v>
      </c>
      <c r="AP85" s="100">
        <v>21</v>
      </c>
      <c r="AQ85" s="100">
        <v>1</v>
      </c>
      <c r="AR85" s="50">
        <v>3</v>
      </c>
      <c r="AS85" s="100" t="s">
        <v>756</v>
      </c>
      <c r="AT85" s="21">
        <f t="shared" si="157"/>
        <v>0.13750000000000001</v>
      </c>
      <c r="AU85" s="100">
        <f t="shared" si="158"/>
        <v>3</v>
      </c>
      <c r="AV85" s="100">
        <f t="shared" si="159"/>
        <v>5</v>
      </c>
      <c r="AW85" s="101">
        <f t="shared" si="160"/>
        <v>0.55000000000000004</v>
      </c>
      <c r="AX85" s="100">
        <f t="shared" si="161"/>
        <v>16.5</v>
      </c>
      <c r="BE85" s="14">
        <v>3</v>
      </c>
    </row>
    <row r="86" spans="41:57" ht="16.5" x14ac:dyDescent="0.2">
      <c r="AO86" s="50">
        <v>7</v>
      </c>
      <c r="AP86" s="100">
        <v>22</v>
      </c>
      <c r="AQ86" s="100">
        <v>1</v>
      </c>
      <c r="AR86" s="50">
        <v>3</v>
      </c>
      <c r="AS86" s="100" t="s">
        <v>757</v>
      </c>
      <c r="AT86" s="21">
        <f t="shared" si="157"/>
        <v>0.13750000000000001</v>
      </c>
      <c r="AU86" s="100">
        <f t="shared" si="158"/>
        <v>3</v>
      </c>
      <c r="AV86" s="100">
        <f t="shared" si="159"/>
        <v>5</v>
      </c>
      <c r="AW86" s="101">
        <f t="shared" si="160"/>
        <v>0.55000000000000004</v>
      </c>
      <c r="AX86" s="100">
        <f t="shared" si="161"/>
        <v>16.5</v>
      </c>
      <c r="BE86" s="14">
        <v>3</v>
      </c>
    </row>
    <row r="87" spans="41:57" ht="16.5" x14ac:dyDescent="0.2">
      <c r="AO87" s="50">
        <v>7</v>
      </c>
      <c r="AP87" s="100">
        <v>23</v>
      </c>
      <c r="AQ87" s="100">
        <v>1</v>
      </c>
      <c r="AR87" s="50">
        <v>3</v>
      </c>
      <c r="AS87" s="100" t="s">
        <v>758</v>
      </c>
      <c r="AT87" s="21">
        <f t="shared" si="157"/>
        <v>8.8000000000000009E-2</v>
      </c>
      <c r="AU87" s="100">
        <f t="shared" si="158"/>
        <v>2</v>
      </c>
      <c r="AV87" s="100">
        <f t="shared" si="159"/>
        <v>4</v>
      </c>
      <c r="AW87" s="101">
        <f t="shared" si="160"/>
        <v>0.26400000000000001</v>
      </c>
      <c r="AX87" s="100">
        <f t="shared" si="161"/>
        <v>23.76</v>
      </c>
      <c r="BE87" s="14">
        <v>3</v>
      </c>
    </row>
    <row r="88" spans="41:57" ht="16.5" x14ac:dyDescent="0.2">
      <c r="AO88" s="50">
        <v>7</v>
      </c>
      <c r="AP88" s="100">
        <v>24</v>
      </c>
      <c r="AQ88" s="100">
        <v>1</v>
      </c>
      <c r="AR88" s="50">
        <v>3</v>
      </c>
      <c r="AS88" s="100" t="s">
        <v>759</v>
      </c>
      <c r="AT88" s="21">
        <f t="shared" si="157"/>
        <v>8.8000000000000009E-2</v>
      </c>
      <c r="AU88" s="100">
        <f t="shared" si="158"/>
        <v>2</v>
      </c>
      <c r="AV88" s="100">
        <f t="shared" si="159"/>
        <v>4</v>
      </c>
      <c r="AW88" s="101">
        <f t="shared" si="160"/>
        <v>0.26400000000000001</v>
      </c>
      <c r="AX88" s="100">
        <f t="shared" si="161"/>
        <v>23.76</v>
      </c>
      <c r="BE88" s="14">
        <v>3</v>
      </c>
    </row>
    <row r="89" spans="41:57" ht="16.5" x14ac:dyDescent="0.2">
      <c r="AO89" s="50">
        <v>7</v>
      </c>
      <c r="AP89" s="100">
        <v>25</v>
      </c>
      <c r="AQ89" s="100">
        <v>1</v>
      </c>
      <c r="AR89" s="50">
        <v>3</v>
      </c>
      <c r="AS89" s="100" t="s">
        <v>760</v>
      </c>
      <c r="AT89" s="21">
        <f t="shared" si="157"/>
        <v>6.6000000000000003E-2</v>
      </c>
      <c r="AU89" s="100">
        <f t="shared" si="158"/>
        <v>1</v>
      </c>
      <c r="AV89" s="100">
        <f t="shared" si="159"/>
        <v>3</v>
      </c>
      <c r="AW89" s="101">
        <f t="shared" si="160"/>
        <v>0.13200000000000001</v>
      </c>
      <c r="AX89" s="100">
        <f t="shared" si="161"/>
        <v>27.720000000000002</v>
      </c>
      <c r="BE89" s="14">
        <v>3</v>
      </c>
    </row>
    <row r="90" spans="41:57" ht="16.5" x14ac:dyDescent="0.2">
      <c r="AO90" s="50">
        <v>7</v>
      </c>
      <c r="AP90" s="100">
        <v>26</v>
      </c>
      <c r="AQ90" s="100">
        <v>1</v>
      </c>
      <c r="AR90" s="50">
        <v>3</v>
      </c>
      <c r="AS90" s="100" t="s">
        <v>761</v>
      </c>
      <c r="AT90" s="21">
        <f t="shared" si="157"/>
        <v>3.3000000000000002E-2</v>
      </c>
      <c r="AU90" s="100">
        <f t="shared" si="158"/>
        <v>1</v>
      </c>
      <c r="AV90" s="100">
        <f t="shared" si="159"/>
        <v>3</v>
      </c>
      <c r="AW90" s="101">
        <f t="shared" si="160"/>
        <v>6.6000000000000003E-2</v>
      </c>
      <c r="AX90" s="100">
        <f t="shared" si="161"/>
        <v>29.700000000000003</v>
      </c>
      <c r="BE90" s="14">
        <v>3</v>
      </c>
    </row>
    <row r="91" spans="41:57" ht="16.5" x14ac:dyDescent="0.2">
      <c r="AO91" s="50">
        <v>7</v>
      </c>
      <c r="AP91" s="100">
        <v>27</v>
      </c>
      <c r="AQ91" s="100">
        <v>2</v>
      </c>
      <c r="AR91" s="50">
        <v>2</v>
      </c>
      <c r="AS91" s="100" t="s">
        <v>389</v>
      </c>
      <c r="AT91" s="21">
        <f t="shared" si="157"/>
        <v>5.3999999999999999E-2</v>
      </c>
      <c r="AU91" s="100">
        <f t="shared" si="158"/>
        <v>1</v>
      </c>
      <c r="AV91" s="100">
        <f t="shared" si="159"/>
        <v>3</v>
      </c>
      <c r="AW91" s="101">
        <f t="shared" si="160"/>
        <v>0.108</v>
      </c>
      <c r="AX91" s="100">
        <f t="shared" si="161"/>
        <v>12.959999999999999</v>
      </c>
      <c r="BE91" s="14">
        <v>3</v>
      </c>
    </row>
    <row r="92" spans="41:57" ht="16.5" x14ac:dyDescent="0.2">
      <c r="AO92" s="50">
        <v>7</v>
      </c>
      <c r="AP92" s="100">
        <v>28</v>
      </c>
      <c r="AQ92" s="100">
        <v>2</v>
      </c>
      <c r="AR92" s="50">
        <v>2</v>
      </c>
      <c r="AS92" s="100" t="s">
        <v>390</v>
      </c>
      <c r="AT92" s="21">
        <f t="shared" si="157"/>
        <v>5.3999999999999999E-2</v>
      </c>
      <c r="AU92" s="100">
        <f t="shared" si="158"/>
        <v>1</v>
      </c>
      <c r="AV92" s="100">
        <f t="shared" si="159"/>
        <v>3</v>
      </c>
      <c r="AW92" s="101">
        <f t="shared" si="160"/>
        <v>0.108</v>
      </c>
      <c r="AX92" s="100">
        <f t="shared" si="161"/>
        <v>12.959999999999999</v>
      </c>
      <c r="BE92" s="14">
        <v>3</v>
      </c>
    </row>
    <row r="93" spans="41:57" ht="16.5" x14ac:dyDescent="0.2">
      <c r="AO93" s="50">
        <v>7</v>
      </c>
      <c r="AP93" s="100">
        <v>29</v>
      </c>
      <c r="AQ93" s="100">
        <v>2</v>
      </c>
      <c r="AR93" s="50">
        <v>2</v>
      </c>
      <c r="AS93" s="100" t="s">
        <v>391</v>
      </c>
      <c r="AT93" s="21">
        <f t="shared" si="157"/>
        <v>5.3999999999999999E-2</v>
      </c>
      <c r="AU93" s="100">
        <f t="shared" si="158"/>
        <v>1</v>
      </c>
      <c r="AV93" s="100">
        <f t="shared" si="159"/>
        <v>3</v>
      </c>
      <c r="AW93" s="101">
        <f t="shared" si="160"/>
        <v>0.108</v>
      </c>
      <c r="AX93" s="100">
        <f t="shared" si="161"/>
        <v>12.959999999999999</v>
      </c>
      <c r="BE93" s="14">
        <v>3</v>
      </c>
    </row>
    <row r="94" spans="41:57" ht="16.5" x14ac:dyDescent="0.2">
      <c r="AO94" s="50">
        <v>7</v>
      </c>
      <c r="AP94" s="100">
        <v>30</v>
      </c>
      <c r="AQ94" s="100">
        <v>2</v>
      </c>
      <c r="AR94" s="50">
        <v>2</v>
      </c>
      <c r="AS94" s="100" t="s">
        <v>392</v>
      </c>
      <c r="AT94" s="21">
        <f t="shared" si="157"/>
        <v>3.5999999999999997E-2</v>
      </c>
      <c r="AU94" s="100">
        <f t="shared" si="158"/>
        <v>1</v>
      </c>
      <c r="AV94" s="100">
        <f t="shared" si="159"/>
        <v>2</v>
      </c>
      <c r="AW94" s="101">
        <f t="shared" si="160"/>
        <v>5.3999999999999992E-2</v>
      </c>
      <c r="AX94" s="100">
        <f t="shared" si="161"/>
        <v>15.120000000000001</v>
      </c>
      <c r="BE94" s="14">
        <v>3</v>
      </c>
    </row>
    <row r="95" spans="41:57" ht="16.5" x14ac:dyDescent="0.2">
      <c r="AO95" s="50">
        <v>7</v>
      </c>
      <c r="AP95" s="100">
        <v>31</v>
      </c>
      <c r="AQ95" s="100">
        <v>2</v>
      </c>
      <c r="AR95" s="50">
        <v>2</v>
      </c>
      <c r="AS95" s="100" t="s">
        <v>393</v>
      </c>
      <c r="AT95" s="21">
        <f t="shared" si="157"/>
        <v>3.5999999999999997E-2</v>
      </c>
      <c r="AU95" s="100">
        <f t="shared" si="158"/>
        <v>1</v>
      </c>
      <c r="AV95" s="100">
        <f t="shared" si="159"/>
        <v>2</v>
      </c>
      <c r="AW95" s="101">
        <f t="shared" si="160"/>
        <v>5.3999999999999992E-2</v>
      </c>
      <c r="AX95" s="100">
        <f t="shared" si="161"/>
        <v>15.120000000000001</v>
      </c>
      <c r="BE95" s="14">
        <v>3</v>
      </c>
    </row>
    <row r="96" spans="41:57" ht="16.5" x14ac:dyDescent="0.2">
      <c r="AO96" s="50">
        <v>7</v>
      </c>
      <c r="AP96" s="100">
        <v>32</v>
      </c>
      <c r="AQ96" s="100">
        <v>2</v>
      </c>
      <c r="AR96" s="50">
        <v>2</v>
      </c>
      <c r="AS96" s="100" t="s">
        <v>394</v>
      </c>
      <c r="AT96" s="21">
        <f t="shared" si="157"/>
        <v>3.5999999999999997E-2</v>
      </c>
      <c r="AU96" s="100">
        <f t="shared" si="158"/>
        <v>1</v>
      </c>
      <c r="AV96" s="100">
        <f t="shared" si="159"/>
        <v>2</v>
      </c>
      <c r="AW96" s="101">
        <f t="shared" si="160"/>
        <v>5.3999999999999992E-2</v>
      </c>
      <c r="AX96" s="100">
        <f t="shared" si="161"/>
        <v>15.120000000000001</v>
      </c>
      <c r="BE96" s="14">
        <v>3</v>
      </c>
    </row>
    <row r="97" spans="41:57" ht="16.5" x14ac:dyDescent="0.2">
      <c r="AO97" s="50">
        <v>7</v>
      </c>
      <c r="AP97" s="100">
        <v>33</v>
      </c>
      <c r="AQ97" s="100">
        <v>2</v>
      </c>
      <c r="AR97" s="50">
        <v>2</v>
      </c>
      <c r="AS97" s="100" t="s">
        <v>395</v>
      </c>
      <c r="AT97" s="21">
        <f t="shared" si="157"/>
        <v>1.4999999999999999E-2</v>
      </c>
      <c r="AU97" s="100">
        <f t="shared" si="158"/>
        <v>1</v>
      </c>
      <c r="AV97" s="100">
        <f t="shared" si="159"/>
        <v>2</v>
      </c>
      <c r="AW97" s="101">
        <f t="shared" si="160"/>
        <v>2.2499999999999999E-2</v>
      </c>
      <c r="AX97" s="100">
        <f t="shared" si="161"/>
        <v>13.5</v>
      </c>
      <c r="BE97" s="14">
        <v>3</v>
      </c>
    </row>
    <row r="98" spans="41:57" ht="16.5" x14ac:dyDescent="0.2">
      <c r="AO98" s="50">
        <v>7</v>
      </c>
      <c r="AP98" s="100">
        <v>34</v>
      </c>
      <c r="AQ98" s="100">
        <v>2</v>
      </c>
      <c r="AR98" s="50">
        <v>2</v>
      </c>
      <c r="AS98" s="100" t="s">
        <v>396</v>
      </c>
      <c r="AT98" s="21">
        <f t="shared" si="157"/>
        <v>1.4999999999999999E-2</v>
      </c>
      <c r="AU98" s="100">
        <f t="shared" si="158"/>
        <v>1</v>
      </c>
      <c r="AV98" s="100">
        <f t="shared" si="159"/>
        <v>2</v>
      </c>
      <c r="AW98" s="101">
        <f t="shared" si="160"/>
        <v>2.2499999999999999E-2</v>
      </c>
      <c r="AX98" s="100">
        <f t="shared" si="161"/>
        <v>13.5</v>
      </c>
      <c r="BE98" s="14">
        <v>3</v>
      </c>
    </row>
    <row r="99" spans="41:57" ht="16.5" x14ac:dyDescent="0.2">
      <c r="AO99" s="50">
        <v>7</v>
      </c>
      <c r="AP99" s="100">
        <v>35</v>
      </c>
      <c r="AQ99" s="100">
        <v>3</v>
      </c>
      <c r="AR99" s="50">
        <v>1</v>
      </c>
      <c r="AS99" s="100" t="s">
        <v>762</v>
      </c>
      <c r="AT99" s="21">
        <f t="shared" si="157"/>
        <v>2.7E-2</v>
      </c>
      <c r="AU99" s="100">
        <f t="shared" si="158"/>
        <v>1</v>
      </c>
      <c r="AV99" s="100">
        <f t="shared" si="159"/>
        <v>2</v>
      </c>
      <c r="AW99" s="101">
        <f t="shared" si="160"/>
        <v>4.0500000000000001E-2</v>
      </c>
      <c r="AX99" s="100">
        <f t="shared" si="161"/>
        <v>6.0749999999999993</v>
      </c>
      <c r="BE99" s="14">
        <v>3</v>
      </c>
    </row>
    <row r="100" spans="41:57" ht="16.5" x14ac:dyDescent="0.2">
      <c r="AO100" s="50">
        <v>7</v>
      </c>
      <c r="AP100" s="100">
        <v>36</v>
      </c>
      <c r="AQ100" s="100">
        <v>3</v>
      </c>
      <c r="AR100" s="50">
        <v>1</v>
      </c>
      <c r="AS100" s="100" t="s">
        <v>398</v>
      </c>
      <c r="AT100" s="21">
        <f t="shared" si="157"/>
        <v>2.7E-2</v>
      </c>
      <c r="AU100" s="100">
        <f t="shared" si="158"/>
        <v>1</v>
      </c>
      <c r="AV100" s="100">
        <f t="shared" si="159"/>
        <v>2</v>
      </c>
      <c r="AW100" s="101">
        <f t="shared" si="160"/>
        <v>4.0500000000000001E-2</v>
      </c>
      <c r="AX100" s="100">
        <f t="shared" si="161"/>
        <v>6.0749999999999993</v>
      </c>
      <c r="BE100" s="14">
        <v>3</v>
      </c>
    </row>
    <row r="101" spans="41:57" ht="16.5" x14ac:dyDescent="0.2">
      <c r="AO101" s="50">
        <v>7</v>
      </c>
      <c r="AP101" s="100">
        <v>37</v>
      </c>
      <c r="AQ101" s="100">
        <v>3</v>
      </c>
      <c r="AR101" s="50">
        <v>1</v>
      </c>
      <c r="AS101" s="100" t="s">
        <v>399</v>
      </c>
      <c r="AT101" s="21">
        <f t="shared" ref="AT101:AT122" si="162">INDEX($AJ$6:$AL$13,AO101,AQ101)*INDEX($Q$5:$Y$46,AP101,(AR101-1)*3+1)</f>
        <v>2.7E-2</v>
      </c>
      <c r="AU101" s="100">
        <f t="shared" si="158"/>
        <v>1</v>
      </c>
      <c r="AV101" s="100">
        <f t="shared" si="159"/>
        <v>2</v>
      </c>
      <c r="AW101" s="101">
        <f t="shared" si="160"/>
        <v>4.0500000000000001E-2</v>
      </c>
      <c r="AX101" s="100">
        <f t="shared" si="161"/>
        <v>6.0749999999999993</v>
      </c>
      <c r="BE101" s="14">
        <v>3</v>
      </c>
    </row>
    <row r="102" spans="41:57" ht="16.5" x14ac:dyDescent="0.2">
      <c r="AO102" s="50">
        <v>7</v>
      </c>
      <c r="AP102" s="100">
        <v>38</v>
      </c>
      <c r="AQ102" s="100">
        <v>3</v>
      </c>
      <c r="AR102" s="50">
        <v>1</v>
      </c>
      <c r="AS102" s="100" t="s">
        <v>400</v>
      </c>
      <c r="AT102" s="21">
        <f t="shared" si="162"/>
        <v>1.7999999999999999E-2</v>
      </c>
      <c r="AU102" s="100">
        <f t="shared" si="158"/>
        <v>1</v>
      </c>
      <c r="AV102" s="100">
        <f t="shared" si="159"/>
        <v>1</v>
      </c>
      <c r="AW102" s="101">
        <f t="shared" si="160"/>
        <v>1.7999999999999999E-2</v>
      </c>
      <c r="AX102" s="100">
        <f t="shared" si="161"/>
        <v>6.3</v>
      </c>
      <c r="BE102" s="14">
        <v>3</v>
      </c>
    </row>
    <row r="103" spans="41:57" ht="16.5" x14ac:dyDescent="0.2">
      <c r="AO103" s="50">
        <v>7</v>
      </c>
      <c r="AP103" s="100">
        <v>39</v>
      </c>
      <c r="AQ103" s="100">
        <v>3</v>
      </c>
      <c r="AR103" s="50">
        <v>1</v>
      </c>
      <c r="AS103" s="100" t="s">
        <v>401</v>
      </c>
      <c r="AT103" s="21">
        <f t="shared" si="162"/>
        <v>1.7999999999999999E-2</v>
      </c>
      <c r="AU103" s="100">
        <f t="shared" si="158"/>
        <v>1</v>
      </c>
      <c r="AV103" s="100">
        <f t="shared" si="159"/>
        <v>1</v>
      </c>
      <c r="AW103" s="101">
        <f t="shared" si="160"/>
        <v>1.7999999999999999E-2</v>
      </c>
      <c r="AX103" s="100">
        <f t="shared" si="161"/>
        <v>6.3</v>
      </c>
      <c r="BE103" s="14">
        <v>3</v>
      </c>
    </row>
    <row r="104" spans="41:57" ht="16.5" x14ac:dyDescent="0.2">
      <c r="AO104" s="50">
        <v>7</v>
      </c>
      <c r="AP104" s="100">
        <v>40</v>
      </c>
      <c r="AQ104" s="100">
        <v>3</v>
      </c>
      <c r="AR104" s="50">
        <v>1</v>
      </c>
      <c r="AS104" s="100" t="s">
        <v>402</v>
      </c>
      <c r="AT104" s="21">
        <f t="shared" si="162"/>
        <v>1.7999999999999999E-2</v>
      </c>
      <c r="AU104" s="100">
        <f t="shared" si="158"/>
        <v>1</v>
      </c>
      <c r="AV104" s="100">
        <f t="shared" si="159"/>
        <v>1</v>
      </c>
      <c r="AW104" s="101">
        <f t="shared" si="160"/>
        <v>1.7999999999999999E-2</v>
      </c>
      <c r="AX104" s="100">
        <f t="shared" si="161"/>
        <v>6.3</v>
      </c>
      <c r="BE104" s="14">
        <v>3</v>
      </c>
    </row>
    <row r="105" spans="41:57" ht="16.5" x14ac:dyDescent="0.2">
      <c r="AO105" s="50">
        <v>7</v>
      </c>
      <c r="AP105" s="100">
        <v>41</v>
      </c>
      <c r="AQ105" s="100">
        <v>3</v>
      </c>
      <c r="AR105" s="50">
        <v>1</v>
      </c>
      <c r="AS105" s="100" t="s">
        <v>403</v>
      </c>
      <c r="AT105" s="21">
        <f t="shared" si="162"/>
        <v>7.4999999999999997E-3</v>
      </c>
      <c r="AU105" s="100">
        <f t="shared" si="158"/>
        <v>1</v>
      </c>
      <c r="AV105" s="100">
        <f t="shared" si="159"/>
        <v>1</v>
      </c>
      <c r="AW105" s="101">
        <f t="shared" si="160"/>
        <v>7.4999999999999997E-3</v>
      </c>
      <c r="AX105" s="100">
        <f t="shared" si="161"/>
        <v>5.625</v>
      </c>
      <c r="BE105" s="14">
        <v>3</v>
      </c>
    </row>
    <row r="106" spans="41:57" ht="16.5" x14ac:dyDescent="0.2">
      <c r="AO106" s="50">
        <v>7</v>
      </c>
      <c r="AP106" s="100">
        <v>42</v>
      </c>
      <c r="AQ106" s="100">
        <v>3</v>
      </c>
      <c r="AR106" s="50">
        <v>1</v>
      </c>
      <c r="AS106" s="100" t="s">
        <v>404</v>
      </c>
      <c r="AT106" s="21">
        <f t="shared" si="162"/>
        <v>7.4999999999999997E-3</v>
      </c>
      <c r="AU106" s="100">
        <f t="shared" si="158"/>
        <v>1</v>
      </c>
      <c r="AV106" s="100">
        <f t="shared" si="159"/>
        <v>1</v>
      </c>
      <c r="AW106" s="101">
        <f t="shared" si="160"/>
        <v>7.4999999999999997E-3</v>
      </c>
      <c r="AX106" s="100">
        <f t="shared" si="161"/>
        <v>5.625</v>
      </c>
      <c r="BE106" s="14">
        <v>3</v>
      </c>
    </row>
    <row r="107" spans="41:57" ht="16.5" x14ac:dyDescent="0.2">
      <c r="AO107" s="50">
        <v>8</v>
      </c>
      <c r="AP107" s="100">
        <v>27</v>
      </c>
      <c r="AQ107" s="100">
        <v>1</v>
      </c>
      <c r="AR107" s="50">
        <v>3</v>
      </c>
      <c r="AS107" s="100" t="s">
        <v>389</v>
      </c>
      <c r="AT107" s="21">
        <f t="shared" si="162"/>
        <v>0.108</v>
      </c>
      <c r="AU107" s="100">
        <f t="shared" si="158"/>
        <v>2</v>
      </c>
      <c r="AV107" s="100">
        <f t="shared" si="159"/>
        <v>4</v>
      </c>
      <c r="AW107" s="101">
        <f t="shared" si="160"/>
        <v>0.32400000000000001</v>
      </c>
      <c r="AX107" s="100">
        <f t="shared" si="161"/>
        <v>38.879999999999995</v>
      </c>
      <c r="BE107" s="14">
        <v>3</v>
      </c>
    </row>
    <row r="108" spans="41:57" ht="16.5" x14ac:dyDescent="0.2">
      <c r="AO108" s="50">
        <v>8</v>
      </c>
      <c r="AP108" s="100">
        <v>28</v>
      </c>
      <c r="AQ108" s="100">
        <v>1</v>
      </c>
      <c r="AR108" s="50">
        <v>3</v>
      </c>
      <c r="AS108" s="100" t="s">
        <v>390</v>
      </c>
      <c r="AT108" s="21">
        <f t="shared" si="162"/>
        <v>0.108</v>
      </c>
      <c r="AU108" s="100">
        <f t="shared" si="158"/>
        <v>2</v>
      </c>
      <c r="AV108" s="100">
        <f t="shared" si="159"/>
        <v>4</v>
      </c>
      <c r="AW108" s="101">
        <f t="shared" si="160"/>
        <v>0.32400000000000001</v>
      </c>
      <c r="AX108" s="100">
        <f t="shared" si="161"/>
        <v>38.879999999999995</v>
      </c>
      <c r="BE108" s="14">
        <v>3</v>
      </c>
    </row>
    <row r="109" spans="41:57" ht="16.5" x14ac:dyDescent="0.2">
      <c r="AO109" s="50">
        <v>8</v>
      </c>
      <c r="AP109" s="100">
        <v>29</v>
      </c>
      <c r="AQ109" s="100">
        <v>1</v>
      </c>
      <c r="AR109" s="50">
        <v>3</v>
      </c>
      <c r="AS109" s="100" t="s">
        <v>391</v>
      </c>
      <c r="AT109" s="21">
        <f t="shared" si="162"/>
        <v>0.108</v>
      </c>
      <c r="AU109" s="100">
        <f t="shared" si="158"/>
        <v>2</v>
      </c>
      <c r="AV109" s="100">
        <f t="shared" si="159"/>
        <v>4</v>
      </c>
      <c r="AW109" s="101">
        <f t="shared" si="160"/>
        <v>0.32400000000000001</v>
      </c>
      <c r="AX109" s="100">
        <f t="shared" si="161"/>
        <v>38.879999999999995</v>
      </c>
      <c r="BE109" s="14">
        <v>3</v>
      </c>
    </row>
    <row r="110" spans="41:57" ht="16.5" x14ac:dyDescent="0.2">
      <c r="AO110" s="50">
        <v>8</v>
      </c>
      <c r="AP110" s="100">
        <v>30</v>
      </c>
      <c r="AQ110" s="100">
        <v>1</v>
      </c>
      <c r="AR110" s="50">
        <v>3</v>
      </c>
      <c r="AS110" s="100" t="s">
        <v>392</v>
      </c>
      <c r="AT110" s="21">
        <f t="shared" si="162"/>
        <v>7.1999999999999995E-2</v>
      </c>
      <c r="AU110" s="100">
        <f t="shared" si="158"/>
        <v>1</v>
      </c>
      <c r="AV110" s="100">
        <f t="shared" si="159"/>
        <v>3</v>
      </c>
      <c r="AW110" s="101">
        <f t="shared" si="160"/>
        <v>0.14399999999999999</v>
      </c>
      <c r="AX110" s="100">
        <f t="shared" si="161"/>
        <v>40.32</v>
      </c>
      <c r="BE110" s="14">
        <v>3</v>
      </c>
    </row>
    <row r="111" spans="41:57" ht="16.5" x14ac:dyDescent="0.2">
      <c r="AO111" s="50">
        <v>8</v>
      </c>
      <c r="AP111" s="100">
        <v>31</v>
      </c>
      <c r="AQ111" s="100">
        <v>1</v>
      </c>
      <c r="AR111" s="50">
        <v>3</v>
      </c>
      <c r="AS111" s="100" t="s">
        <v>393</v>
      </c>
      <c r="AT111" s="21">
        <f t="shared" si="162"/>
        <v>7.1999999999999995E-2</v>
      </c>
      <c r="AU111" s="100">
        <f t="shared" si="158"/>
        <v>1</v>
      </c>
      <c r="AV111" s="100">
        <f t="shared" si="159"/>
        <v>3</v>
      </c>
      <c r="AW111" s="101">
        <f t="shared" si="160"/>
        <v>0.14399999999999999</v>
      </c>
      <c r="AX111" s="100">
        <f t="shared" si="161"/>
        <v>40.32</v>
      </c>
      <c r="BE111" s="14">
        <v>3</v>
      </c>
    </row>
    <row r="112" spans="41:57" ht="16.5" x14ac:dyDescent="0.2">
      <c r="AO112" s="50">
        <v>8</v>
      </c>
      <c r="AP112" s="100">
        <v>32</v>
      </c>
      <c r="AQ112" s="100">
        <v>1</v>
      </c>
      <c r="AR112" s="50">
        <v>3</v>
      </c>
      <c r="AS112" s="100" t="s">
        <v>394</v>
      </c>
      <c r="AT112" s="21">
        <f t="shared" si="162"/>
        <v>7.1999999999999995E-2</v>
      </c>
      <c r="AU112" s="100">
        <f t="shared" si="158"/>
        <v>1</v>
      </c>
      <c r="AV112" s="100">
        <f t="shared" si="159"/>
        <v>3</v>
      </c>
      <c r="AW112" s="101">
        <f t="shared" si="160"/>
        <v>0.14399999999999999</v>
      </c>
      <c r="AX112" s="100">
        <f t="shared" si="161"/>
        <v>40.32</v>
      </c>
      <c r="BE112" s="14">
        <v>3</v>
      </c>
    </row>
    <row r="113" spans="41:57" ht="16.5" x14ac:dyDescent="0.2">
      <c r="AO113" s="50">
        <v>8</v>
      </c>
      <c r="AP113" s="100">
        <v>33</v>
      </c>
      <c r="AQ113" s="100">
        <v>1</v>
      </c>
      <c r="AR113" s="50">
        <v>3</v>
      </c>
      <c r="AS113" s="100" t="s">
        <v>395</v>
      </c>
      <c r="AT113" s="21">
        <f t="shared" si="162"/>
        <v>0.03</v>
      </c>
      <c r="AU113" s="100">
        <f t="shared" si="158"/>
        <v>1</v>
      </c>
      <c r="AV113" s="100">
        <f t="shared" si="159"/>
        <v>3</v>
      </c>
      <c r="AW113" s="101">
        <f t="shared" si="160"/>
        <v>0.06</v>
      </c>
      <c r="AX113" s="100">
        <f t="shared" si="161"/>
        <v>36</v>
      </c>
      <c r="BE113" s="14">
        <v>3</v>
      </c>
    </row>
    <row r="114" spans="41:57" ht="16.5" x14ac:dyDescent="0.2">
      <c r="AO114" s="50">
        <v>8</v>
      </c>
      <c r="AP114" s="100">
        <v>34</v>
      </c>
      <c r="AQ114" s="100">
        <v>1</v>
      </c>
      <c r="AR114" s="50">
        <v>3</v>
      </c>
      <c r="AS114" s="100" t="s">
        <v>396</v>
      </c>
      <c r="AT114" s="21">
        <f t="shared" si="162"/>
        <v>0.03</v>
      </c>
      <c r="AU114" s="100">
        <f t="shared" si="158"/>
        <v>1</v>
      </c>
      <c r="AV114" s="100">
        <f t="shared" si="159"/>
        <v>3</v>
      </c>
      <c r="AW114" s="101">
        <f t="shared" si="160"/>
        <v>0.06</v>
      </c>
      <c r="AX114" s="100">
        <f t="shared" si="161"/>
        <v>36</v>
      </c>
      <c r="BE114" s="14">
        <v>3</v>
      </c>
    </row>
    <row r="115" spans="41:57" ht="16.5" x14ac:dyDescent="0.2">
      <c r="AO115" s="50">
        <v>8</v>
      </c>
      <c r="AP115" s="100">
        <v>35</v>
      </c>
      <c r="AQ115" s="100">
        <v>2</v>
      </c>
      <c r="AR115" s="50">
        <v>2</v>
      </c>
      <c r="AS115" s="100" t="s">
        <v>762</v>
      </c>
      <c r="AT115" s="21">
        <f t="shared" si="162"/>
        <v>7.1999999999999995E-2</v>
      </c>
      <c r="AU115" s="100">
        <f t="shared" si="158"/>
        <v>1</v>
      </c>
      <c r="AV115" s="100">
        <f t="shared" si="159"/>
        <v>3</v>
      </c>
      <c r="AW115" s="101">
        <f t="shared" si="160"/>
        <v>0.14399999999999999</v>
      </c>
      <c r="AX115" s="100">
        <f t="shared" si="161"/>
        <v>21.599999999999998</v>
      </c>
      <c r="BE115" s="14">
        <v>3</v>
      </c>
    </row>
    <row r="116" spans="41:57" ht="16.5" x14ac:dyDescent="0.2">
      <c r="AO116" s="50">
        <v>8</v>
      </c>
      <c r="AP116" s="100">
        <v>36</v>
      </c>
      <c r="AQ116" s="100">
        <v>2</v>
      </c>
      <c r="AR116" s="50">
        <v>2</v>
      </c>
      <c r="AS116" s="100" t="s">
        <v>398</v>
      </c>
      <c r="AT116" s="21">
        <f t="shared" si="162"/>
        <v>7.1999999999999995E-2</v>
      </c>
      <c r="AU116" s="100">
        <f t="shared" si="158"/>
        <v>1</v>
      </c>
      <c r="AV116" s="100">
        <f t="shared" si="159"/>
        <v>3</v>
      </c>
      <c r="AW116" s="101">
        <f t="shared" si="160"/>
        <v>0.14399999999999999</v>
      </c>
      <c r="AX116" s="100">
        <f t="shared" si="161"/>
        <v>21.599999999999998</v>
      </c>
      <c r="BE116" s="14">
        <v>3</v>
      </c>
    </row>
    <row r="117" spans="41:57" ht="16.5" x14ac:dyDescent="0.2">
      <c r="AO117" s="50">
        <v>8</v>
      </c>
      <c r="AP117" s="100">
        <v>37</v>
      </c>
      <c r="AQ117" s="100">
        <v>2</v>
      </c>
      <c r="AR117" s="50">
        <v>2</v>
      </c>
      <c r="AS117" s="100" t="s">
        <v>399</v>
      </c>
      <c r="AT117" s="21">
        <f t="shared" si="162"/>
        <v>7.1999999999999995E-2</v>
      </c>
      <c r="AU117" s="100">
        <f t="shared" si="158"/>
        <v>1</v>
      </c>
      <c r="AV117" s="100">
        <f t="shared" si="159"/>
        <v>3</v>
      </c>
      <c r="AW117" s="101">
        <f t="shared" si="160"/>
        <v>0.14399999999999999</v>
      </c>
      <c r="AX117" s="100">
        <f t="shared" si="161"/>
        <v>21.599999999999998</v>
      </c>
      <c r="BE117" s="14">
        <v>3</v>
      </c>
    </row>
    <row r="118" spans="41:57" ht="16.5" x14ac:dyDescent="0.2">
      <c r="AO118" s="50">
        <v>8</v>
      </c>
      <c r="AP118" s="100">
        <v>38</v>
      </c>
      <c r="AQ118" s="100">
        <v>2</v>
      </c>
      <c r="AR118" s="50">
        <v>2</v>
      </c>
      <c r="AS118" s="100" t="s">
        <v>400</v>
      </c>
      <c r="AT118" s="21">
        <f t="shared" si="162"/>
        <v>4.8000000000000001E-2</v>
      </c>
      <c r="AU118" s="100">
        <f t="shared" si="158"/>
        <v>1</v>
      </c>
      <c r="AV118" s="100">
        <f t="shared" si="159"/>
        <v>2</v>
      </c>
      <c r="AW118" s="101">
        <f t="shared" si="160"/>
        <v>7.2000000000000008E-2</v>
      </c>
      <c r="AX118" s="100">
        <f t="shared" si="161"/>
        <v>25.200000000000003</v>
      </c>
      <c r="BE118" s="14">
        <v>3</v>
      </c>
    </row>
    <row r="119" spans="41:57" ht="16.5" x14ac:dyDescent="0.2">
      <c r="AO119" s="50">
        <v>8</v>
      </c>
      <c r="AP119" s="100">
        <v>39</v>
      </c>
      <c r="AQ119" s="100">
        <v>2</v>
      </c>
      <c r="AR119" s="50">
        <v>2</v>
      </c>
      <c r="AS119" s="100" t="s">
        <v>401</v>
      </c>
      <c r="AT119" s="21">
        <f t="shared" si="162"/>
        <v>4.8000000000000001E-2</v>
      </c>
      <c r="AU119" s="100">
        <f t="shared" si="158"/>
        <v>1</v>
      </c>
      <c r="AV119" s="100">
        <f t="shared" si="159"/>
        <v>2</v>
      </c>
      <c r="AW119" s="101">
        <f t="shared" si="160"/>
        <v>7.2000000000000008E-2</v>
      </c>
      <c r="AX119" s="100">
        <f t="shared" si="161"/>
        <v>25.200000000000003</v>
      </c>
      <c r="BE119" s="14">
        <v>3</v>
      </c>
    </row>
    <row r="120" spans="41:57" ht="16.5" x14ac:dyDescent="0.2">
      <c r="AO120" s="50">
        <v>8</v>
      </c>
      <c r="AP120" s="100">
        <v>40</v>
      </c>
      <c r="AQ120" s="100">
        <v>2</v>
      </c>
      <c r="AR120" s="50">
        <v>2</v>
      </c>
      <c r="AS120" s="100" t="s">
        <v>402</v>
      </c>
      <c r="AT120" s="21">
        <f t="shared" si="162"/>
        <v>4.8000000000000001E-2</v>
      </c>
      <c r="AU120" s="100">
        <f t="shared" si="158"/>
        <v>1</v>
      </c>
      <c r="AV120" s="100">
        <f t="shared" si="159"/>
        <v>2</v>
      </c>
      <c r="AW120" s="101">
        <f t="shared" si="160"/>
        <v>7.2000000000000008E-2</v>
      </c>
      <c r="AX120" s="100">
        <f t="shared" si="161"/>
        <v>25.200000000000003</v>
      </c>
      <c r="BE120" s="14">
        <v>3</v>
      </c>
    </row>
    <row r="121" spans="41:57" ht="16.5" x14ac:dyDescent="0.2">
      <c r="AO121" s="50">
        <v>8</v>
      </c>
      <c r="AP121" s="100">
        <v>41</v>
      </c>
      <c r="AQ121" s="100">
        <v>2</v>
      </c>
      <c r="AR121" s="50">
        <v>2</v>
      </c>
      <c r="AS121" s="100" t="s">
        <v>403</v>
      </c>
      <c r="AT121" s="21">
        <f t="shared" si="162"/>
        <v>2.0000000000000004E-2</v>
      </c>
      <c r="AU121" s="100">
        <f t="shared" si="158"/>
        <v>1</v>
      </c>
      <c r="AV121" s="100">
        <f t="shared" si="159"/>
        <v>2</v>
      </c>
      <c r="AW121" s="101">
        <f t="shared" si="160"/>
        <v>3.0000000000000006E-2</v>
      </c>
      <c r="AX121" s="100">
        <f t="shared" si="161"/>
        <v>22.500000000000007</v>
      </c>
      <c r="BE121" s="14">
        <v>3</v>
      </c>
    </row>
    <row r="122" spans="41:57" ht="16.5" x14ac:dyDescent="0.2">
      <c r="AO122" s="50">
        <v>8</v>
      </c>
      <c r="AP122" s="100">
        <v>42</v>
      </c>
      <c r="AQ122" s="100">
        <v>2</v>
      </c>
      <c r="AR122" s="50">
        <v>2</v>
      </c>
      <c r="AS122" s="100" t="s">
        <v>404</v>
      </c>
      <c r="AT122" s="21">
        <f t="shared" si="162"/>
        <v>2.0000000000000004E-2</v>
      </c>
      <c r="AU122" s="100">
        <f t="shared" si="158"/>
        <v>1</v>
      </c>
      <c r="AV122" s="100">
        <f t="shared" si="159"/>
        <v>2</v>
      </c>
      <c r="AW122" s="101">
        <f t="shared" si="160"/>
        <v>3.0000000000000006E-2</v>
      </c>
      <c r="AX122" s="100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8"/>
  <sheetViews>
    <sheetView workbookViewId="0">
      <selection activeCell="T35" sqref="T35"/>
    </sheetView>
  </sheetViews>
  <sheetFormatPr defaultRowHeight="14.25" x14ac:dyDescent="0.2"/>
  <cols>
    <col min="1" max="13" width="10.625" customWidth="1"/>
    <col min="18" max="18" width="9.75" customWidth="1"/>
  </cols>
  <sheetData>
    <row r="2" spans="1:21" ht="20.25" customHeight="1" x14ac:dyDescent="0.2">
      <c r="A2" s="147" t="s">
        <v>449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O2" s="12" t="s">
        <v>1027</v>
      </c>
      <c r="P2" s="12" t="s">
        <v>1028</v>
      </c>
      <c r="Q2" s="12" t="s">
        <v>1029</v>
      </c>
      <c r="R2" s="12" t="s">
        <v>1030</v>
      </c>
      <c r="S2" s="12" t="s">
        <v>1031</v>
      </c>
      <c r="T2" s="12" t="s">
        <v>1032</v>
      </c>
      <c r="U2" s="12" t="s">
        <v>1033</v>
      </c>
    </row>
    <row r="3" spans="1:21" ht="16.5" x14ac:dyDescent="0.2">
      <c r="A3" s="147"/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O3" s="115">
        <v>1</v>
      </c>
      <c r="P3" s="115">
        <v>25</v>
      </c>
      <c r="Q3" s="115">
        <v>1</v>
      </c>
      <c r="R3" s="115">
        <v>5</v>
      </c>
      <c r="S3" s="115">
        <v>15</v>
      </c>
      <c r="T3" s="115">
        <v>25</v>
      </c>
      <c r="U3" s="115">
        <v>50</v>
      </c>
    </row>
    <row r="4" spans="1:21" ht="16.5" x14ac:dyDescent="0.2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O4" s="115">
        <v>2</v>
      </c>
      <c r="P4" s="115">
        <v>40</v>
      </c>
      <c r="Q4" s="115">
        <v>1.6</v>
      </c>
      <c r="R4" s="115">
        <f>$Q4*R$3</f>
        <v>8</v>
      </c>
      <c r="S4" s="115">
        <f t="shared" ref="S4:U13" si="0">$Q4*S$3</f>
        <v>24</v>
      </c>
      <c r="T4" s="115">
        <f t="shared" si="0"/>
        <v>40</v>
      </c>
      <c r="U4" s="115">
        <f t="shared" si="0"/>
        <v>80</v>
      </c>
    </row>
    <row r="5" spans="1:21" ht="16.5" x14ac:dyDescent="0.2">
      <c r="A5" s="147"/>
      <c r="B5" s="147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O5" s="115">
        <v>3</v>
      </c>
      <c r="P5" s="115">
        <v>60</v>
      </c>
      <c r="Q5" s="115">
        <v>2</v>
      </c>
      <c r="R5" s="115">
        <f t="shared" ref="R5:R13" si="1">$Q5*R$3</f>
        <v>10</v>
      </c>
      <c r="S5" s="115">
        <f t="shared" si="0"/>
        <v>30</v>
      </c>
      <c r="T5" s="115">
        <f t="shared" si="0"/>
        <v>50</v>
      </c>
      <c r="U5" s="115">
        <f t="shared" si="0"/>
        <v>100</v>
      </c>
    </row>
    <row r="6" spans="1:21" ht="16.5" x14ac:dyDescent="0.2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O6" s="115">
        <v>4</v>
      </c>
      <c r="P6" s="115">
        <v>80</v>
      </c>
      <c r="Q6" s="115">
        <v>3</v>
      </c>
      <c r="R6" s="115">
        <f t="shared" si="1"/>
        <v>15</v>
      </c>
      <c r="S6" s="115">
        <f t="shared" si="0"/>
        <v>45</v>
      </c>
      <c r="T6" s="115">
        <f t="shared" si="0"/>
        <v>75</v>
      </c>
      <c r="U6" s="115">
        <f t="shared" si="0"/>
        <v>150</v>
      </c>
    </row>
    <row r="7" spans="1:21" ht="16.5" x14ac:dyDescent="0.2">
      <c r="A7" s="147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O7" s="115">
        <v>5</v>
      </c>
      <c r="P7" s="115">
        <v>90</v>
      </c>
      <c r="Q7" s="115">
        <v>4</v>
      </c>
      <c r="R7" s="115">
        <f t="shared" si="1"/>
        <v>20</v>
      </c>
      <c r="S7" s="115">
        <f t="shared" si="0"/>
        <v>60</v>
      </c>
      <c r="T7" s="115">
        <f t="shared" si="0"/>
        <v>100</v>
      </c>
      <c r="U7" s="115">
        <f t="shared" si="0"/>
        <v>200</v>
      </c>
    </row>
    <row r="8" spans="1:21" ht="16.5" x14ac:dyDescent="0.2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O8" s="115">
        <v>6</v>
      </c>
      <c r="P8" s="115">
        <v>100</v>
      </c>
      <c r="Q8" s="115">
        <v>5</v>
      </c>
      <c r="R8" s="115">
        <f t="shared" si="1"/>
        <v>25</v>
      </c>
      <c r="S8" s="115">
        <f t="shared" si="0"/>
        <v>75</v>
      </c>
      <c r="T8" s="115">
        <f t="shared" si="0"/>
        <v>125</v>
      </c>
      <c r="U8" s="115">
        <f t="shared" si="0"/>
        <v>250</v>
      </c>
    </row>
    <row r="9" spans="1:21" ht="16.5" x14ac:dyDescent="0.2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O9" s="115">
        <v>7</v>
      </c>
      <c r="P9" s="115">
        <v>110</v>
      </c>
      <c r="Q9" s="115">
        <v>6</v>
      </c>
      <c r="R9" s="115">
        <f t="shared" si="1"/>
        <v>30</v>
      </c>
      <c r="S9" s="115">
        <f t="shared" si="0"/>
        <v>90</v>
      </c>
      <c r="T9" s="115">
        <f t="shared" si="0"/>
        <v>150</v>
      </c>
      <c r="U9" s="115">
        <f t="shared" si="0"/>
        <v>300</v>
      </c>
    </row>
    <row r="10" spans="1:21" ht="16.5" x14ac:dyDescent="0.2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O10" s="115">
        <v>8</v>
      </c>
      <c r="P10" s="115">
        <v>120</v>
      </c>
      <c r="Q10" s="115">
        <v>8</v>
      </c>
      <c r="R10" s="115">
        <f t="shared" si="1"/>
        <v>40</v>
      </c>
      <c r="S10" s="115">
        <f t="shared" si="0"/>
        <v>120</v>
      </c>
      <c r="T10" s="115">
        <f t="shared" si="0"/>
        <v>200</v>
      </c>
      <c r="U10" s="115">
        <f t="shared" si="0"/>
        <v>400</v>
      </c>
    </row>
    <row r="11" spans="1:21" ht="16.5" customHeight="1" x14ac:dyDescent="0.2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O11" s="115">
        <v>9</v>
      </c>
      <c r="P11" s="115">
        <v>130</v>
      </c>
      <c r="Q11" s="115">
        <v>10</v>
      </c>
      <c r="R11" s="115">
        <f t="shared" si="1"/>
        <v>50</v>
      </c>
      <c r="S11" s="115">
        <f t="shared" si="0"/>
        <v>150</v>
      </c>
      <c r="T11" s="115">
        <f t="shared" si="0"/>
        <v>250</v>
      </c>
      <c r="U11" s="115">
        <f t="shared" si="0"/>
        <v>500</v>
      </c>
    </row>
    <row r="12" spans="1:21" ht="16.5" x14ac:dyDescent="0.2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O12" s="115">
        <v>10</v>
      </c>
      <c r="P12" s="115">
        <v>140</v>
      </c>
      <c r="Q12" s="115">
        <v>12</v>
      </c>
      <c r="R12" s="115">
        <f t="shared" si="1"/>
        <v>60</v>
      </c>
      <c r="S12" s="115">
        <f t="shared" si="0"/>
        <v>180</v>
      </c>
      <c r="T12" s="115">
        <f t="shared" si="0"/>
        <v>300</v>
      </c>
      <c r="U12" s="115">
        <f t="shared" si="0"/>
        <v>600</v>
      </c>
    </row>
    <row r="13" spans="1:21" ht="16.5" x14ac:dyDescent="0.2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O13" s="115">
        <v>11</v>
      </c>
      <c r="P13" s="115">
        <v>150</v>
      </c>
      <c r="Q13" s="115">
        <v>16</v>
      </c>
      <c r="R13" s="115">
        <f t="shared" si="1"/>
        <v>80</v>
      </c>
      <c r="S13" s="115">
        <f t="shared" si="0"/>
        <v>240</v>
      </c>
      <c r="T13" s="115">
        <f t="shared" si="0"/>
        <v>400</v>
      </c>
      <c r="U13" s="115">
        <f t="shared" si="0"/>
        <v>800</v>
      </c>
    </row>
    <row r="14" spans="1:21" ht="14.25" customHeight="1" x14ac:dyDescent="0.2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</row>
    <row r="15" spans="1:21" ht="14.25" customHeight="1" x14ac:dyDescent="0.2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</row>
    <row r="16" spans="1:21" ht="14.25" customHeight="1" x14ac:dyDescent="0.2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</row>
    <row r="17" spans="1:13" ht="14.25" customHeight="1" x14ac:dyDescent="0.2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</row>
    <row r="18" spans="1:13" ht="14.25" customHeight="1" x14ac:dyDescent="0.2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</row>
    <row r="19" spans="1:13" ht="14.25" customHeight="1" x14ac:dyDescent="0.2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</row>
    <row r="20" spans="1:13" ht="14.25" customHeight="1" x14ac:dyDescent="0.2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</row>
    <row r="21" spans="1:13" ht="14.25" customHeight="1" x14ac:dyDescent="0.2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</row>
    <row r="22" spans="1:13" ht="14.25" customHeight="1" x14ac:dyDescent="0.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</row>
    <row r="23" spans="1:13" ht="14.25" customHeight="1" x14ac:dyDescent="0.2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</row>
    <row r="24" spans="1:13" ht="14.25" customHeight="1" x14ac:dyDescent="0.2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</row>
    <row r="25" spans="1:13" ht="14.25" customHeight="1" x14ac:dyDescent="0.2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</row>
    <row r="26" spans="1:13" ht="14.25" customHeight="1" x14ac:dyDescent="0.2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</row>
    <row r="27" spans="1:13" ht="14.25" customHeight="1" x14ac:dyDescent="0.2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</row>
    <row r="28" spans="1:13" ht="14.25" customHeight="1" x14ac:dyDescent="0.2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</row>
    <row r="29" spans="1:13" ht="14.25" customHeight="1" x14ac:dyDescent="0.2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</row>
    <row r="30" spans="1:13" ht="14.25" customHeight="1" x14ac:dyDescent="0.2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</row>
    <row r="31" spans="1:13" ht="14.25" customHeight="1" x14ac:dyDescent="0.2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</row>
    <row r="32" spans="1:13" ht="14.25" customHeight="1" x14ac:dyDescent="0.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</row>
    <row r="33" spans="1:13" ht="14.25" customHeight="1" x14ac:dyDescent="0.2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</row>
    <row r="34" spans="1:13" ht="14.25" customHeight="1" x14ac:dyDescent="0.2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ht="14.25" customHeight="1" x14ac:dyDescent="0.2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</row>
    <row r="36" spans="1:13" ht="14.25" customHeight="1" x14ac:dyDescent="0.2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</row>
    <row r="37" spans="1:13" ht="14.25" customHeight="1" x14ac:dyDescent="0.2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</row>
    <row r="38" spans="1:13" ht="14.25" customHeight="1" x14ac:dyDescent="0.2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</row>
    <row r="39" spans="1:13" ht="14.25" customHeight="1" x14ac:dyDescent="0.2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</row>
    <row r="40" spans="1:13" x14ac:dyDescent="0.2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</row>
    <row r="41" spans="1:13" x14ac:dyDescent="0.2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</row>
    <row r="42" spans="1:13" x14ac:dyDescent="0.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</row>
    <row r="48" spans="1:13" x14ac:dyDescent="0.2">
      <c r="A48" s="161"/>
      <c r="B48" s="161"/>
      <c r="C48" s="161"/>
      <c r="D48" s="161"/>
      <c r="E48" s="161"/>
      <c r="F48" s="161"/>
      <c r="G48" s="161"/>
    </row>
  </sheetData>
  <mergeCells count="2">
    <mergeCell ref="A48:G48"/>
    <mergeCell ref="A2:M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Q786"/>
  <sheetViews>
    <sheetView workbookViewId="0">
      <selection activeCell="H24" sqref="H24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3" max="43" width="9.625" customWidth="1"/>
    <col min="61" max="145" width="0" hidden="1" customWidth="1"/>
    <col min="193" max="193" width="9.875" customWidth="1"/>
    <col min="194" max="194" width="15.5" customWidth="1"/>
    <col min="195" max="195" width="18.625" customWidth="1"/>
    <col min="196" max="196" width="9.375" customWidth="1"/>
    <col min="197" max="197" width="10.25" customWidth="1"/>
    <col min="198" max="198" width="14.25" customWidth="1"/>
    <col min="199" max="199" width="13.125" customWidth="1"/>
  </cols>
  <sheetData>
    <row r="2" spans="1:199" x14ac:dyDescent="0.2">
      <c r="BI2">
        <v>1</v>
      </c>
      <c r="BJ2">
        <v>2</v>
      </c>
      <c r="BK2">
        <v>3</v>
      </c>
      <c r="BL2">
        <v>4</v>
      </c>
      <c r="BM2">
        <v>5</v>
      </c>
      <c r="BN2">
        <v>6</v>
      </c>
      <c r="BO2">
        <v>7</v>
      </c>
      <c r="BP2">
        <v>8</v>
      </c>
      <c r="BQ2">
        <v>9</v>
      </c>
      <c r="BR2">
        <v>10</v>
      </c>
      <c r="BS2">
        <v>11</v>
      </c>
      <c r="BT2">
        <v>12</v>
      </c>
      <c r="BU2">
        <v>13</v>
      </c>
      <c r="BV2">
        <v>14</v>
      </c>
      <c r="BW2">
        <v>15</v>
      </c>
      <c r="BX2">
        <v>16</v>
      </c>
      <c r="BY2">
        <v>17</v>
      </c>
      <c r="BZ2">
        <v>18</v>
      </c>
      <c r="CA2">
        <v>19</v>
      </c>
      <c r="CB2">
        <v>20</v>
      </c>
      <c r="CC2">
        <v>21</v>
      </c>
      <c r="CD2">
        <v>22</v>
      </c>
      <c r="CE2">
        <v>23</v>
      </c>
      <c r="CF2">
        <v>24</v>
      </c>
      <c r="CG2">
        <v>25</v>
      </c>
      <c r="CH2">
        <v>26</v>
      </c>
      <c r="CI2">
        <v>27</v>
      </c>
      <c r="CJ2">
        <v>28</v>
      </c>
      <c r="CK2">
        <v>29</v>
      </c>
      <c r="CL2">
        <v>30</v>
      </c>
      <c r="CM2">
        <v>31</v>
      </c>
      <c r="CN2">
        <v>32</v>
      </c>
      <c r="CO2">
        <v>33</v>
      </c>
      <c r="CP2">
        <v>34</v>
      </c>
      <c r="CQ2">
        <v>35</v>
      </c>
      <c r="CR2">
        <v>36</v>
      </c>
      <c r="CS2">
        <v>37</v>
      </c>
      <c r="CT2">
        <v>38</v>
      </c>
      <c r="CU2">
        <v>39</v>
      </c>
      <c r="CV2">
        <v>40</v>
      </c>
      <c r="CW2">
        <v>41</v>
      </c>
      <c r="CX2">
        <v>42</v>
      </c>
    </row>
    <row r="4" spans="1:199" ht="20.25" x14ac:dyDescent="0.2">
      <c r="A4" s="29" t="s">
        <v>729</v>
      </c>
      <c r="B4" s="101">
        <v>5</v>
      </c>
      <c r="J4" s="143" t="s">
        <v>814</v>
      </c>
      <c r="K4" s="143"/>
      <c r="L4" s="143"/>
      <c r="N4" s="144" t="s">
        <v>886</v>
      </c>
      <c r="O4" s="144"/>
      <c r="P4" s="144"/>
      <c r="Q4" s="144"/>
      <c r="R4" s="144"/>
      <c r="S4" s="144"/>
      <c r="T4" s="144"/>
      <c r="W4" s="143" t="s">
        <v>820</v>
      </c>
      <c r="X4" s="143"/>
      <c r="Y4" s="143"/>
      <c r="Z4" s="143"/>
      <c r="AA4" s="143"/>
      <c r="AD4" s="143" t="s">
        <v>865</v>
      </c>
      <c r="AE4" s="143"/>
      <c r="AF4" s="143"/>
      <c r="AG4" s="143"/>
      <c r="AH4" s="143"/>
      <c r="AI4" s="143"/>
      <c r="AL4" s="143" t="s">
        <v>866</v>
      </c>
      <c r="AM4" s="143"/>
      <c r="AN4" s="143"/>
      <c r="AO4" s="143"/>
      <c r="AP4" s="143"/>
      <c r="AQ4" s="143"/>
      <c r="AR4" s="143"/>
      <c r="AS4" s="143"/>
      <c r="AT4" s="143"/>
      <c r="AU4" s="143"/>
      <c r="AV4" s="143"/>
      <c r="AY4" s="143" t="s">
        <v>869</v>
      </c>
      <c r="AZ4" s="143"/>
      <c r="BA4" s="143"/>
      <c r="BD4" s="143" t="s">
        <v>872</v>
      </c>
      <c r="BE4" s="143"/>
      <c r="BF4" s="143"/>
      <c r="BG4" s="143"/>
      <c r="BH4" s="143"/>
      <c r="BI4" s="143"/>
      <c r="BJ4" s="143"/>
      <c r="BK4" s="143"/>
      <c r="BL4" s="143"/>
      <c r="BM4" s="143"/>
      <c r="BN4" s="143"/>
      <c r="BO4" s="143"/>
      <c r="BP4" s="143"/>
      <c r="BQ4" s="143"/>
      <c r="BR4" s="143"/>
      <c r="BS4" s="143"/>
      <c r="BT4" s="143"/>
      <c r="BU4" s="143"/>
      <c r="BV4" s="143"/>
      <c r="BW4" s="143"/>
      <c r="BX4" s="143"/>
      <c r="BY4" s="143"/>
      <c r="BZ4" s="143"/>
      <c r="CA4" s="143"/>
      <c r="CB4" s="143"/>
      <c r="CC4" s="143"/>
      <c r="CD4" s="143"/>
      <c r="CE4" s="143"/>
      <c r="CF4" s="143"/>
      <c r="CG4" s="143"/>
      <c r="CH4" s="143"/>
      <c r="CI4" s="143"/>
      <c r="CJ4" s="143"/>
      <c r="CK4" s="143"/>
      <c r="CL4" s="143"/>
      <c r="CM4" s="143"/>
      <c r="CN4" s="143"/>
      <c r="CO4" s="143"/>
      <c r="CP4" s="143"/>
      <c r="CQ4" s="143"/>
      <c r="CR4" s="143"/>
      <c r="CS4" s="143"/>
      <c r="CT4" s="143"/>
      <c r="CU4" s="143"/>
      <c r="CV4" s="143"/>
      <c r="CW4" s="143"/>
      <c r="CX4" s="143"/>
      <c r="CZ4" s="143" t="s">
        <v>879</v>
      </c>
      <c r="DA4" s="143"/>
      <c r="DB4" s="143"/>
      <c r="DC4" s="143"/>
      <c r="DD4" s="143"/>
      <c r="DE4" s="143"/>
      <c r="DF4" s="143"/>
      <c r="DG4" s="143"/>
      <c r="DH4" s="143"/>
      <c r="DI4" s="143"/>
      <c r="DJ4" s="143"/>
      <c r="DK4" s="143"/>
      <c r="DL4" s="143"/>
      <c r="DM4" s="143"/>
      <c r="DN4" s="143"/>
      <c r="DO4" s="143"/>
      <c r="DP4" s="143"/>
      <c r="DQ4" s="143"/>
      <c r="DR4" s="143"/>
      <c r="DS4" s="143"/>
      <c r="DT4" s="143"/>
      <c r="DU4" s="143"/>
      <c r="DV4" s="143"/>
      <c r="DW4" s="143"/>
      <c r="DX4" s="143"/>
      <c r="DY4" s="143"/>
      <c r="DZ4" s="143"/>
      <c r="EA4" s="143"/>
      <c r="EB4" s="143"/>
      <c r="EC4" s="143"/>
      <c r="ED4" s="143"/>
      <c r="EE4" s="143"/>
      <c r="EF4" s="143"/>
      <c r="EG4" s="143"/>
      <c r="EH4" s="143"/>
      <c r="EI4" s="143"/>
      <c r="EJ4" s="143"/>
      <c r="EK4" s="143"/>
      <c r="EL4" s="143"/>
      <c r="EM4" s="143"/>
      <c r="EN4" s="143"/>
      <c r="EO4" s="143"/>
      <c r="ER4" s="143" t="s">
        <v>670</v>
      </c>
      <c r="ES4" s="143"/>
      <c r="ET4" s="143"/>
      <c r="EU4" s="143"/>
      <c r="EV4" s="143"/>
      <c r="EW4" s="143"/>
      <c r="EX4" s="143"/>
      <c r="EY4" s="143"/>
      <c r="EZ4" s="143"/>
      <c r="FA4" s="143"/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/>
      <c r="FM4" s="143"/>
      <c r="FN4" s="143"/>
      <c r="FO4" s="143"/>
      <c r="FP4" s="143"/>
      <c r="FQ4" s="143"/>
      <c r="FR4" s="143"/>
      <c r="FS4" s="143"/>
      <c r="FT4" s="143"/>
      <c r="FU4" s="143"/>
      <c r="FV4" s="143"/>
      <c r="FW4" s="143"/>
      <c r="FX4" s="143"/>
      <c r="FY4" s="143"/>
      <c r="FZ4" s="143"/>
      <c r="GA4" s="143"/>
      <c r="GB4" s="143"/>
      <c r="GC4" s="143"/>
      <c r="GD4" s="143"/>
      <c r="GE4" s="143"/>
      <c r="GF4" s="143"/>
      <c r="GG4" s="143"/>
      <c r="GJ4" s="143" t="s">
        <v>896</v>
      </c>
      <c r="GK4" s="143"/>
      <c r="GL4" s="143"/>
      <c r="GM4" s="143"/>
      <c r="GN4" s="143"/>
      <c r="GO4" s="143"/>
      <c r="GP4" s="143"/>
      <c r="GQ4" s="143"/>
    </row>
    <row r="5" spans="1:199" ht="16.5" customHeight="1" x14ac:dyDescent="0.2">
      <c r="A5" s="29"/>
      <c r="B5" s="109"/>
      <c r="J5" s="107"/>
      <c r="K5" s="107"/>
      <c r="L5" s="107"/>
      <c r="N5" s="108"/>
      <c r="O5" s="108"/>
      <c r="P5" s="108"/>
      <c r="Q5" s="108"/>
      <c r="R5" s="108"/>
      <c r="S5" s="108"/>
      <c r="T5" s="108"/>
      <c r="W5" s="107"/>
      <c r="X5" s="107"/>
      <c r="Y5" s="107"/>
      <c r="Z5" s="107"/>
      <c r="AA5" s="107"/>
      <c r="AD5" s="107"/>
      <c r="AE5" s="107"/>
      <c r="AF5" s="107"/>
      <c r="AG5" s="107"/>
      <c r="AH5" s="107"/>
      <c r="AI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Y5" s="107"/>
      <c r="AZ5" s="107"/>
      <c r="BA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  <c r="EA5" s="107"/>
      <c r="EB5" s="107"/>
      <c r="EC5" s="107"/>
      <c r="ED5" s="107"/>
      <c r="EE5" s="107"/>
      <c r="EF5" s="107"/>
      <c r="EG5" s="107"/>
      <c r="EH5" s="107"/>
      <c r="EI5" s="107"/>
      <c r="EJ5" s="107"/>
      <c r="EK5" s="107"/>
      <c r="EL5" s="107"/>
      <c r="EM5" s="107"/>
      <c r="EN5" s="107"/>
      <c r="EO5" s="107"/>
      <c r="ER5" s="163" t="s">
        <v>897</v>
      </c>
      <c r="ES5" s="163"/>
      <c r="ET5" s="163"/>
      <c r="EU5" s="163" t="s">
        <v>898</v>
      </c>
      <c r="EV5" s="163"/>
      <c r="EW5" s="163"/>
      <c r="EX5" s="163"/>
      <c r="EY5" s="163"/>
      <c r="EZ5" s="163" t="s">
        <v>899</v>
      </c>
      <c r="FA5" s="163"/>
      <c r="FB5" s="163"/>
      <c r="FC5" s="163"/>
      <c r="FD5" s="163"/>
      <c r="FE5" s="163"/>
      <c r="FF5" s="163" t="s">
        <v>900</v>
      </c>
      <c r="FG5" s="163"/>
      <c r="FH5" s="163"/>
      <c r="FI5" s="163"/>
      <c r="FJ5" s="163"/>
      <c r="FK5" s="163"/>
      <c r="FL5" s="163" t="s">
        <v>901</v>
      </c>
      <c r="FM5" s="163"/>
      <c r="FN5" s="163"/>
      <c r="FO5" s="163"/>
      <c r="FP5" s="163"/>
      <c r="FQ5" s="163"/>
      <c r="FR5" s="162" t="s">
        <v>902</v>
      </c>
      <c r="FS5" s="162"/>
      <c r="FT5" s="162"/>
      <c r="FU5" s="162"/>
      <c r="FV5" s="162"/>
      <c r="FW5" s="162"/>
      <c r="FX5" s="162"/>
      <c r="FY5" s="162"/>
      <c r="FZ5" s="162" t="s">
        <v>903</v>
      </c>
      <c r="GA5" s="162"/>
      <c r="GB5" s="162"/>
      <c r="GC5" s="162"/>
      <c r="GD5" s="162"/>
      <c r="GE5" s="162"/>
      <c r="GF5" s="162"/>
      <c r="GG5" s="162"/>
      <c r="GJ5" s="107"/>
      <c r="GK5" s="107"/>
      <c r="GL5" s="107"/>
      <c r="GM5" s="107"/>
      <c r="GN5" s="107"/>
      <c r="GO5" s="107"/>
      <c r="GP5" s="107"/>
      <c r="GQ5" s="107"/>
    </row>
    <row r="6" spans="1:199" ht="17.25" x14ac:dyDescent="0.2">
      <c r="A6" s="47" t="s">
        <v>719</v>
      </c>
      <c r="B6" s="12" t="s">
        <v>246</v>
      </c>
      <c r="C6" s="12" t="s">
        <v>641</v>
      </c>
      <c r="E6" s="12" t="s">
        <v>195</v>
      </c>
      <c r="F6" s="12" t="s">
        <v>721</v>
      </c>
      <c r="G6" s="12" t="s">
        <v>722</v>
      </c>
      <c r="H6" s="12" t="s">
        <v>641</v>
      </c>
      <c r="J6" s="12" t="s">
        <v>76</v>
      </c>
      <c r="K6" s="12" t="s">
        <v>767</v>
      </c>
      <c r="L6" s="12" t="s">
        <v>495</v>
      </c>
      <c r="N6" s="12" t="s">
        <v>880</v>
      </c>
      <c r="O6" s="12" t="s">
        <v>881</v>
      </c>
      <c r="P6" s="12" t="s">
        <v>882</v>
      </c>
      <c r="Q6" s="12" t="s">
        <v>883</v>
      </c>
      <c r="R6" s="12" t="s">
        <v>884</v>
      </c>
      <c r="S6" s="12" t="s">
        <v>888</v>
      </c>
      <c r="T6" s="12" t="s">
        <v>885</v>
      </c>
      <c r="W6" s="12" t="s">
        <v>821</v>
      </c>
      <c r="X6" s="12" t="s">
        <v>818</v>
      </c>
      <c r="Y6" s="12" t="s">
        <v>822</v>
      </c>
      <c r="Z6" s="12" t="s">
        <v>823</v>
      </c>
      <c r="AA6" s="12" t="s">
        <v>656</v>
      </c>
      <c r="AD6" s="12" t="s">
        <v>731</v>
      </c>
      <c r="AE6" s="12" t="s">
        <v>716</v>
      </c>
      <c r="AF6" s="12" t="s">
        <v>717</v>
      </c>
      <c r="AG6" s="12" t="s">
        <v>412</v>
      </c>
      <c r="AH6" s="12" t="s">
        <v>718</v>
      </c>
      <c r="AI6" s="12" t="s">
        <v>864</v>
      </c>
      <c r="AL6" s="12" t="s">
        <v>835</v>
      </c>
      <c r="AM6" s="12" t="s">
        <v>836</v>
      </c>
      <c r="AN6" s="12" t="s">
        <v>841</v>
      </c>
      <c r="AO6" s="12" t="s">
        <v>837</v>
      </c>
      <c r="AP6" s="12" t="s">
        <v>827</v>
      </c>
      <c r="AQ6" s="12" t="s">
        <v>830</v>
      </c>
      <c r="AR6" s="12" t="s">
        <v>828</v>
      </c>
      <c r="AS6" s="12" t="s">
        <v>829</v>
      </c>
      <c r="AT6" s="12" t="s">
        <v>831</v>
      </c>
      <c r="AU6" s="12" t="s">
        <v>243</v>
      </c>
      <c r="AV6" s="12" t="s">
        <v>838</v>
      </c>
      <c r="AY6" s="23" t="s">
        <v>867</v>
      </c>
      <c r="AZ6" s="23" t="s">
        <v>654</v>
      </c>
      <c r="BA6" s="23" t="s">
        <v>868</v>
      </c>
      <c r="BD6" s="12" t="s">
        <v>870</v>
      </c>
      <c r="BE6" s="12" t="s">
        <v>871</v>
      </c>
      <c r="BF6" s="12" t="s">
        <v>873</v>
      </c>
      <c r="BG6" s="12" t="s">
        <v>874</v>
      </c>
      <c r="BH6" s="12" t="s">
        <v>776</v>
      </c>
      <c r="BI6" s="12" t="s">
        <v>768</v>
      </c>
      <c r="BJ6" s="12" t="s">
        <v>250</v>
      </c>
      <c r="BK6" s="12" t="s">
        <v>769</v>
      </c>
      <c r="BL6" s="12" t="s">
        <v>770</v>
      </c>
      <c r="BM6" s="12" t="s">
        <v>771</v>
      </c>
      <c r="BN6" s="12" t="s">
        <v>772</v>
      </c>
      <c r="BO6" s="12" t="s">
        <v>773</v>
      </c>
      <c r="BP6" s="12" t="s">
        <v>774</v>
      </c>
      <c r="BQ6" s="12" t="s">
        <v>779</v>
      </c>
      <c r="BR6" s="12" t="s">
        <v>780</v>
      </c>
      <c r="BS6" s="12" t="s">
        <v>781</v>
      </c>
      <c r="BT6" s="12" t="s">
        <v>782</v>
      </c>
      <c r="BU6" s="12" t="s">
        <v>783</v>
      </c>
      <c r="BV6" s="12" t="s">
        <v>784</v>
      </c>
      <c r="BW6" s="12" t="s">
        <v>785</v>
      </c>
      <c r="BX6" s="12" t="s">
        <v>786</v>
      </c>
      <c r="BY6" s="12" t="s">
        <v>787</v>
      </c>
      <c r="BZ6" s="12" t="s">
        <v>788</v>
      </c>
      <c r="CA6" s="12" t="s">
        <v>789</v>
      </c>
      <c r="CB6" s="12" t="s">
        <v>790</v>
      </c>
      <c r="CC6" s="12" t="s">
        <v>791</v>
      </c>
      <c r="CD6" s="12" t="s">
        <v>792</v>
      </c>
      <c r="CE6" s="12" t="s">
        <v>793</v>
      </c>
      <c r="CF6" s="12" t="s">
        <v>794</v>
      </c>
      <c r="CG6" s="12" t="s">
        <v>795</v>
      </c>
      <c r="CH6" s="12" t="s">
        <v>796</v>
      </c>
      <c r="CI6" s="12" t="s">
        <v>797</v>
      </c>
      <c r="CJ6" s="12" t="s">
        <v>798</v>
      </c>
      <c r="CK6" s="12" t="s">
        <v>799</v>
      </c>
      <c r="CL6" s="12" t="s">
        <v>800</v>
      </c>
      <c r="CM6" s="12" t="s">
        <v>801</v>
      </c>
      <c r="CN6" s="12" t="s">
        <v>802</v>
      </c>
      <c r="CO6" s="12" t="s">
        <v>803</v>
      </c>
      <c r="CP6" s="12" t="s">
        <v>804</v>
      </c>
      <c r="CQ6" s="12" t="s">
        <v>805</v>
      </c>
      <c r="CR6" s="12" t="s">
        <v>806</v>
      </c>
      <c r="CS6" s="12" t="s">
        <v>807</v>
      </c>
      <c r="CT6" s="12" t="s">
        <v>808</v>
      </c>
      <c r="CU6" s="12" t="s">
        <v>809</v>
      </c>
      <c r="CV6" s="12" t="s">
        <v>810</v>
      </c>
      <c r="CW6" s="12" t="s">
        <v>811</v>
      </c>
      <c r="CX6" s="12" t="s">
        <v>812</v>
      </c>
      <c r="CZ6" s="12" t="s">
        <v>768</v>
      </c>
      <c r="DA6" s="12" t="s">
        <v>250</v>
      </c>
      <c r="DB6" s="12" t="s">
        <v>769</v>
      </c>
      <c r="DC6" s="12" t="s">
        <v>770</v>
      </c>
      <c r="DD6" s="12" t="s">
        <v>771</v>
      </c>
      <c r="DE6" s="12" t="s">
        <v>772</v>
      </c>
      <c r="DF6" s="12" t="s">
        <v>773</v>
      </c>
      <c r="DG6" s="12" t="s">
        <v>774</v>
      </c>
      <c r="DH6" s="12" t="s">
        <v>779</v>
      </c>
      <c r="DI6" s="12" t="s">
        <v>780</v>
      </c>
      <c r="DJ6" s="12" t="s">
        <v>781</v>
      </c>
      <c r="DK6" s="12" t="s">
        <v>782</v>
      </c>
      <c r="DL6" s="12" t="s">
        <v>783</v>
      </c>
      <c r="DM6" s="12" t="s">
        <v>784</v>
      </c>
      <c r="DN6" s="12" t="s">
        <v>785</v>
      </c>
      <c r="DO6" s="12" t="s">
        <v>786</v>
      </c>
      <c r="DP6" s="12" t="s">
        <v>787</v>
      </c>
      <c r="DQ6" s="12" t="s">
        <v>788</v>
      </c>
      <c r="DR6" s="12" t="s">
        <v>789</v>
      </c>
      <c r="DS6" s="12" t="s">
        <v>790</v>
      </c>
      <c r="DT6" s="12" t="s">
        <v>791</v>
      </c>
      <c r="DU6" s="12" t="s">
        <v>792</v>
      </c>
      <c r="DV6" s="12" t="s">
        <v>793</v>
      </c>
      <c r="DW6" s="12" t="s">
        <v>794</v>
      </c>
      <c r="DX6" s="12" t="s">
        <v>795</v>
      </c>
      <c r="DY6" s="12" t="s">
        <v>796</v>
      </c>
      <c r="DZ6" s="12" t="s">
        <v>797</v>
      </c>
      <c r="EA6" s="12" t="s">
        <v>798</v>
      </c>
      <c r="EB6" s="12" t="s">
        <v>799</v>
      </c>
      <c r="EC6" s="12" t="s">
        <v>800</v>
      </c>
      <c r="ED6" s="12" t="s">
        <v>801</v>
      </c>
      <c r="EE6" s="12" t="s">
        <v>802</v>
      </c>
      <c r="EF6" s="12" t="s">
        <v>803</v>
      </c>
      <c r="EG6" s="12" t="s">
        <v>804</v>
      </c>
      <c r="EH6" s="12" t="s">
        <v>805</v>
      </c>
      <c r="EI6" s="12" t="s">
        <v>806</v>
      </c>
      <c r="EJ6" s="12" t="s">
        <v>807</v>
      </c>
      <c r="EK6" s="12" t="s">
        <v>808</v>
      </c>
      <c r="EL6" s="12" t="s">
        <v>809</v>
      </c>
      <c r="EM6" s="12" t="s">
        <v>810</v>
      </c>
      <c r="EN6" s="12" t="s">
        <v>811</v>
      </c>
      <c r="EO6" s="12" t="s">
        <v>812</v>
      </c>
      <c r="ER6" s="12" t="s">
        <v>768</v>
      </c>
      <c r="ES6" s="12" t="s">
        <v>250</v>
      </c>
      <c r="ET6" s="12" t="s">
        <v>769</v>
      </c>
      <c r="EU6" s="12" t="s">
        <v>904</v>
      </c>
      <c r="EV6" s="12" t="s">
        <v>905</v>
      </c>
      <c r="EW6" s="12" t="s">
        <v>906</v>
      </c>
      <c r="EX6" s="12" t="s">
        <v>907</v>
      </c>
      <c r="EY6" s="12" t="s">
        <v>908</v>
      </c>
      <c r="EZ6" s="12" t="s">
        <v>904</v>
      </c>
      <c r="FA6" s="12" t="s">
        <v>909</v>
      </c>
      <c r="FB6" s="12" t="s">
        <v>910</v>
      </c>
      <c r="FC6" s="12" t="s">
        <v>911</v>
      </c>
      <c r="FD6" s="12" t="s">
        <v>912</v>
      </c>
      <c r="FE6" s="12" t="s">
        <v>913</v>
      </c>
      <c r="FF6" s="12" t="s">
        <v>914</v>
      </c>
      <c r="FG6" s="12" t="s">
        <v>905</v>
      </c>
      <c r="FH6" s="12" t="s">
        <v>915</v>
      </c>
      <c r="FI6" s="12" t="s">
        <v>907</v>
      </c>
      <c r="FJ6" s="12" t="s">
        <v>912</v>
      </c>
      <c r="FK6" s="12" t="s">
        <v>916</v>
      </c>
      <c r="FL6" s="12" t="s">
        <v>917</v>
      </c>
      <c r="FM6" s="12" t="s">
        <v>250</v>
      </c>
      <c r="FN6" s="12" t="s">
        <v>769</v>
      </c>
      <c r="FO6" s="12" t="s">
        <v>770</v>
      </c>
      <c r="FP6" s="12" t="s">
        <v>771</v>
      </c>
      <c r="FQ6" s="12" t="s">
        <v>772</v>
      </c>
      <c r="FR6" s="12" t="s">
        <v>917</v>
      </c>
      <c r="FS6" s="12" t="s">
        <v>250</v>
      </c>
      <c r="FT6" s="12" t="s">
        <v>769</v>
      </c>
      <c r="FU6" s="12" t="s">
        <v>770</v>
      </c>
      <c r="FV6" s="12" t="s">
        <v>771</v>
      </c>
      <c r="FW6" s="12" t="s">
        <v>772</v>
      </c>
      <c r="FX6" s="12" t="s">
        <v>773</v>
      </c>
      <c r="FY6" s="12" t="s">
        <v>774</v>
      </c>
      <c r="FZ6" s="12" t="s">
        <v>917</v>
      </c>
      <c r="GA6" s="12" t="s">
        <v>250</v>
      </c>
      <c r="GB6" s="12" t="s">
        <v>769</v>
      </c>
      <c r="GC6" s="12" t="s">
        <v>770</v>
      </c>
      <c r="GD6" s="12" t="s">
        <v>771</v>
      </c>
      <c r="GE6" s="12" t="s">
        <v>772</v>
      </c>
      <c r="GF6" s="12" t="s">
        <v>773</v>
      </c>
      <c r="GG6" s="12" t="s">
        <v>774</v>
      </c>
      <c r="GJ6" s="12" t="s">
        <v>887</v>
      </c>
      <c r="GK6" s="12" t="s">
        <v>892</v>
      </c>
      <c r="GL6" s="12" t="s">
        <v>889</v>
      </c>
      <c r="GM6" s="12" t="s">
        <v>359</v>
      </c>
      <c r="GN6" s="12" t="s">
        <v>890</v>
      </c>
      <c r="GO6" s="12" t="s">
        <v>891</v>
      </c>
      <c r="GP6" s="12" t="s">
        <v>894</v>
      </c>
      <c r="GQ6" s="12" t="s">
        <v>895</v>
      </c>
    </row>
    <row r="7" spans="1:199" ht="16.5" x14ac:dyDescent="0.2">
      <c r="A7" s="101">
        <v>1</v>
      </c>
      <c r="B7" s="101">
        <v>2</v>
      </c>
      <c r="C7" s="101">
        <v>2</v>
      </c>
      <c r="E7" s="101">
        <v>1</v>
      </c>
      <c r="F7" s="101" t="s">
        <v>465</v>
      </c>
      <c r="G7" s="101">
        <v>1</v>
      </c>
      <c r="H7" s="101">
        <v>1</v>
      </c>
      <c r="J7" s="101">
        <v>0</v>
      </c>
      <c r="K7" s="101">
        <v>0</v>
      </c>
      <c r="L7" s="101">
        <v>0</v>
      </c>
      <c r="N7" s="106">
        <v>0</v>
      </c>
      <c r="O7" s="106">
        <v>0</v>
      </c>
      <c r="P7" s="106">
        <v>0</v>
      </c>
      <c r="Q7" s="46">
        <v>0</v>
      </c>
      <c r="R7" s="46">
        <v>0</v>
      </c>
      <c r="S7" s="46"/>
      <c r="T7" s="105" t="str">
        <f>"神器"&amp;N7&amp;"-"&amp;O7</f>
        <v>神器0-0</v>
      </c>
      <c r="W7" s="101">
        <v>0</v>
      </c>
      <c r="X7" s="101">
        <v>0</v>
      </c>
      <c r="Y7" s="101"/>
      <c r="Z7" s="101"/>
      <c r="AA7" s="101"/>
      <c r="AD7" s="101">
        <v>1</v>
      </c>
      <c r="AE7" s="101">
        <v>1</v>
      </c>
      <c r="AF7" s="101">
        <v>1</v>
      </c>
      <c r="AG7" s="101" t="str">
        <f>"神器"&amp;AE7&amp;"-"&amp;AF7</f>
        <v>神器1-1</v>
      </c>
      <c r="AH7" s="101">
        <v>1</v>
      </c>
      <c r="AI7" s="101">
        <f>INDEX($C$7:$C$13,AE7)*INDEX($H$7:$H$10,AH7)*$B$4</f>
        <v>10</v>
      </c>
      <c r="AL7" s="101">
        <v>1</v>
      </c>
      <c r="AM7" s="101">
        <v>1</v>
      </c>
      <c r="AN7" s="101">
        <v>1</v>
      </c>
      <c r="AO7" s="101">
        <v>1</v>
      </c>
      <c r="AP7" s="101" t="s">
        <v>824</v>
      </c>
      <c r="AQ7" s="34">
        <v>5000</v>
      </c>
      <c r="AR7" s="101">
        <v>1</v>
      </c>
      <c r="AS7" s="101">
        <v>3</v>
      </c>
      <c r="AT7" s="101">
        <f>INDEX($AH$7:$AH$48,AO7)</f>
        <v>1</v>
      </c>
      <c r="AU7" s="14">
        <f>(AR7+AS7)/2*AQ7/10000</f>
        <v>1</v>
      </c>
      <c r="AV7" s="14">
        <f>(AR7+AS7)/2*AQ7/10000*INDEX($AI$7:$AI$48,AO7)</f>
        <v>10</v>
      </c>
      <c r="AY7" s="101">
        <v>1</v>
      </c>
      <c r="AZ7" s="101">
        <v>1</v>
      </c>
      <c r="BA7" s="101">
        <f t="shared" ref="BA7:BA24" si="0">SUMIFS($AV$7:$AV$301,$AL$7:$AL$301,"="&amp;AY7,$AM$7:$AM$301,"="&amp;AZ7)</f>
        <v>33.5</v>
      </c>
      <c r="BD7" s="101">
        <v>1</v>
      </c>
      <c r="BE7" s="14">
        <f>INDEX(节奏总表!$BW$4:$BW$63,新神器!BD7)</f>
        <v>32</v>
      </c>
      <c r="BF7" s="14">
        <f>MATCH(BE7,$X$7:$X$14,1)-1</f>
        <v>0</v>
      </c>
      <c r="BG7" s="101">
        <v>0</v>
      </c>
      <c r="BH7" s="101">
        <v>5</v>
      </c>
      <c r="BI7" s="14">
        <f t="shared" ref="BI7:BR16" si="1">SUMIFS($AU$7:$AU$301,$AL$7:$AL$301,"="&amp;$BF7,$AM$7:$AM$301,"="&amp;$BG7,$AO$7:$AO$301,"="&amp;BI$2)*$BH7</f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ref="BS7:CB16" si="2">SUMIFS($AU$7:$AU$301,$AL$7:$AL$301,"="&amp;$BF7,$AM$7:$AM$301,"="&amp;$BG7,$AO$7:$AO$301,"="&amp;BS$2)*$BH7</f>
        <v>0</v>
      </c>
      <c r="BT7" s="14">
        <f t="shared" si="2"/>
        <v>0</v>
      </c>
      <c r="BU7" s="14">
        <f t="shared" si="2"/>
        <v>0</v>
      </c>
      <c r="BV7" s="14">
        <f t="shared" si="2"/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ref="CC7:CL16" si="3">SUMIFS($AU$7:$AU$301,$AL$7:$AL$301,"="&amp;$BF7,$AM$7:$AM$301,"="&amp;$BG7,$AO$7:$AO$301,"="&amp;CC$2)*$BH7</f>
        <v>0</v>
      </c>
      <c r="CD7" s="14">
        <f t="shared" si="3"/>
        <v>0</v>
      </c>
      <c r="CE7" s="14">
        <f t="shared" si="3"/>
        <v>0</v>
      </c>
      <c r="CF7" s="14">
        <f t="shared" si="3"/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ref="CM7:CX16" si="4">SUMIFS($AU$7:$AU$301,$AL$7:$AL$301,"="&amp;$BF7,$AM$7:$AM$301,"="&amp;$BG7,$AO$7:$AO$301,"="&amp;CM$2)*$BH7</f>
        <v>0</v>
      </c>
      <c r="CN7" s="14">
        <f t="shared" si="4"/>
        <v>0</v>
      </c>
      <c r="CO7" s="14">
        <f t="shared" si="4"/>
        <v>0</v>
      </c>
      <c r="CP7" s="14">
        <f t="shared" si="4"/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Z7" s="14">
        <f>SUM(BI$7:BI7)</f>
        <v>0</v>
      </c>
      <c r="DA7" s="14">
        <f>SUM(BJ$7:BJ7)</f>
        <v>0</v>
      </c>
      <c r="DB7" s="14">
        <f>SUM(BK$7:BK7)</f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R7" s="14">
        <f>MATCH(CZ7,$L$7:$L$28,1)-1</f>
        <v>0</v>
      </c>
      <c r="ES7" s="14">
        <f t="shared" ref="ES7:GG7" si="5">MATCH(DA7,$L$7:$L$28,1)-1</f>
        <v>0</v>
      </c>
      <c r="ET7" s="14">
        <f t="shared" si="5"/>
        <v>0</v>
      </c>
      <c r="EU7" s="14">
        <f t="shared" si="5"/>
        <v>0</v>
      </c>
      <c r="EV7" s="14">
        <f t="shared" si="5"/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J7" s="105">
        <v>1</v>
      </c>
      <c r="GK7" s="14">
        <f>MATCH(GJ7-1,$R$7:$R$49,1)</f>
        <v>1</v>
      </c>
      <c r="GL7" s="14">
        <f>INDEX($S$8:$S$49,GK7)</f>
        <v>1606003</v>
      </c>
      <c r="GM7" s="14" t="str">
        <f>INDEX($T$8:$T$49,GK7)&amp;" : "&amp;GO7&amp;"级"</f>
        <v>神器1-1 : 1级</v>
      </c>
      <c r="GN7" s="14" t="s">
        <v>893</v>
      </c>
      <c r="GO7" s="14">
        <f>GJ7-INDEX($R$7:$R$49,GK7)</f>
        <v>1</v>
      </c>
      <c r="GP7" s="14" t="str">
        <f>INDEX($T$8:$T$49,GK7)</f>
        <v>神器1-1</v>
      </c>
      <c r="GQ7" s="14">
        <f>INDEX($K$8:$K$28,GO7)</f>
        <v>1</v>
      </c>
    </row>
    <row r="8" spans="1:199" ht="16.5" x14ac:dyDescent="0.2">
      <c r="A8" s="101">
        <v>2</v>
      </c>
      <c r="B8" s="101">
        <v>3</v>
      </c>
      <c r="C8" s="101">
        <v>3</v>
      </c>
      <c r="E8" s="101">
        <v>2</v>
      </c>
      <c r="F8" s="101" t="s">
        <v>229</v>
      </c>
      <c r="G8" s="101">
        <v>1.5</v>
      </c>
      <c r="H8" s="101">
        <v>3</v>
      </c>
      <c r="J8" s="101">
        <v>1</v>
      </c>
      <c r="K8" s="101">
        <v>1</v>
      </c>
      <c r="L8" s="101">
        <f>SUM(K$8:K8)</f>
        <v>1</v>
      </c>
      <c r="N8" s="104">
        <v>1</v>
      </c>
      <c r="O8" s="104">
        <v>1</v>
      </c>
      <c r="P8" s="104">
        <v>1</v>
      </c>
      <c r="Q8" s="104">
        <v>15</v>
      </c>
      <c r="R8" s="14">
        <f>SUM(Q$7:Q8)</f>
        <v>15</v>
      </c>
      <c r="S8" s="105">
        <v>1606003</v>
      </c>
      <c r="T8" s="14" t="str">
        <f>"神器"&amp;N8&amp;"-"&amp;O8</f>
        <v>神器1-1</v>
      </c>
      <c r="W8" s="101">
        <v>1</v>
      </c>
      <c r="X8" s="101">
        <v>43</v>
      </c>
      <c r="Y8" s="101" t="s">
        <v>832</v>
      </c>
      <c r="Z8" s="101"/>
      <c r="AA8" s="101"/>
      <c r="AD8" s="101">
        <v>2</v>
      </c>
      <c r="AE8" s="101">
        <v>1</v>
      </c>
      <c r="AF8" s="101">
        <v>2</v>
      </c>
      <c r="AG8" s="101" t="str">
        <f t="shared" ref="AG8:AG48" si="6">"神器"&amp;AE8&amp;"-"&amp;AF8</f>
        <v>神器1-2</v>
      </c>
      <c r="AH8" s="101">
        <v>1</v>
      </c>
      <c r="AI8" s="101">
        <f t="shared" ref="AI8:AI48" si="7">INDEX($C$7:$C$13,AE8)*INDEX($H$7:$H$10,AH8)*$B$4</f>
        <v>10</v>
      </c>
      <c r="AL8" s="101">
        <v>1</v>
      </c>
      <c r="AM8" s="101">
        <v>1</v>
      </c>
      <c r="AN8" s="101">
        <v>1</v>
      </c>
      <c r="AO8" s="101">
        <v>2</v>
      </c>
      <c r="AP8" s="101" t="s">
        <v>825</v>
      </c>
      <c r="AQ8" s="34">
        <v>5000</v>
      </c>
      <c r="AR8" s="101">
        <v>1</v>
      </c>
      <c r="AS8" s="101">
        <v>3</v>
      </c>
      <c r="AT8" s="101">
        <f t="shared" ref="AT8:AT71" si="8">INDEX($AH$7:$AH$48,AO8)</f>
        <v>1</v>
      </c>
      <c r="AU8" s="14">
        <f t="shared" ref="AU8:AU71" si="9">(AR8+AS8)/2*AQ8/10000</f>
        <v>1</v>
      </c>
      <c r="AV8" s="14">
        <f t="shared" ref="AV8:AV71" si="10">(AR8+AS8)/2*AQ8/10000*INDEX($AI$7:$AI$48,AO8)</f>
        <v>10</v>
      </c>
      <c r="AY8" s="101">
        <v>2</v>
      </c>
      <c r="AZ8" s="101">
        <v>1</v>
      </c>
      <c r="BA8" s="101">
        <f t="shared" si="0"/>
        <v>92.05</v>
      </c>
      <c r="BD8" s="101">
        <v>2</v>
      </c>
      <c r="BE8" s="14">
        <f>INDEX(节奏总表!$BW$4:$BW$63,新神器!BD8)</f>
        <v>42</v>
      </c>
      <c r="BF8" s="14">
        <f t="shared" ref="BF8:BF66" si="11">MATCH(BE8,$X$7:$X$14,1)-1</f>
        <v>0</v>
      </c>
      <c r="BG8" s="101">
        <v>0</v>
      </c>
      <c r="BH8" s="101">
        <v>5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2"/>
        <v>0</v>
      </c>
      <c r="BT8" s="14">
        <f t="shared" si="2"/>
        <v>0</v>
      </c>
      <c r="BU8" s="14">
        <f t="shared" si="2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3"/>
        <v>0</v>
      </c>
      <c r="CD8" s="14">
        <f t="shared" si="3"/>
        <v>0</v>
      </c>
      <c r="CE8" s="14">
        <f t="shared" si="3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4"/>
        <v>0</v>
      </c>
      <c r="CN8" s="14">
        <f t="shared" si="4"/>
        <v>0</v>
      </c>
      <c r="CO8" s="14">
        <f t="shared" si="4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Z8" s="14">
        <f>SUM(BI$7:BI8)</f>
        <v>0</v>
      </c>
      <c r="DA8" s="14">
        <f>SUM(BJ$7:BJ8)</f>
        <v>0</v>
      </c>
      <c r="DB8" s="14">
        <f>SUM(BK$7:BK8)</f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R8" s="14">
        <f t="shared" ref="ER8:ER66" si="12">MATCH(CZ8,$L$7:$L$28,1)-1</f>
        <v>0</v>
      </c>
      <c r="ES8" s="14">
        <f t="shared" ref="ES8:ES66" si="13">MATCH(DA8,$L$7:$L$28,1)-1</f>
        <v>0</v>
      </c>
      <c r="ET8" s="14">
        <f t="shared" ref="ET8:ET66" si="14">MATCH(DB8,$L$7:$L$28,1)-1</f>
        <v>0</v>
      </c>
      <c r="EU8" s="14">
        <f t="shared" ref="EU8:EU66" si="15">MATCH(DC8,$L$7:$L$28,1)-1</f>
        <v>0</v>
      </c>
      <c r="EV8" s="14">
        <f t="shared" ref="EV8:EV66" si="16">MATCH(DD8,$L$7:$L$28,1)-1</f>
        <v>0</v>
      </c>
      <c r="EW8" s="14">
        <f t="shared" ref="EW8:EW66" si="17">MATCH(DE8,$L$7:$L$28,1)-1</f>
        <v>0</v>
      </c>
      <c r="EX8" s="14">
        <f t="shared" ref="EX8:EX66" si="18">MATCH(DF8,$L$7:$L$28,1)-1</f>
        <v>0</v>
      </c>
      <c r="EY8" s="14">
        <f t="shared" ref="EY8:EY66" si="19">MATCH(DG8,$L$7:$L$28,1)-1</f>
        <v>0</v>
      </c>
      <c r="EZ8" s="14">
        <f t="shared" ref="EZ8:EZ66" si="20">MATCH(DH8,$L$7:$L$28,1)-1</f>
        <v>0</v>
      </c>
      <c r="FA8" s="14">
        <f t="shared" ref="FA8:FA66" si="21">MATCH(DI8,$L$7:$L$28,1)-1</f>
        <v>0</v>
      </c>
      <c r="FB8" s="14">
        <f t="shared" ref="FB8:FB66" si="22">MATCH(DJ8,$L$7:$L$28,1)-1</f>
        <v>0</v>
      </c>
      <c r="FC8" s="14">
        <f t="shared" ref="FC8:FC66" si="23">MATCH(DK8,$L$7:$L$28,1)-1</f>
        <v>0</v>
      </c>
      <c r="FD8" s="14">
        <f t="shared" ref="FD8:FD66" si="24">MATCH(DL8,$L$7:$L$28,1)-1</f>
        <v>0</v>
      </c>
      <c r="FE8" s="14">
        <f t="shared" ref="FE8:FE66" si="25">MATCH(DM8,$L$7:$L$28,1)-1</f>
        <v>0</v>
      </c>
      <c r="FF8" s="14">
        <f t="shared" ref="FF8:FF66" si="26">MATCH(DN8,$L$7:$L$28,1)-1</f>
        <v>0</v>
      </c>
      <c r="FG8" s="14">
        <f t="shared" ref="FG8:FG66" si="27">MATCH(DO8,$L$7:$L$28,1)-1</f>
        <v>0</v>
      </c>
      <c r="FH8" s="14">
        <f t="shared" ref="FH8:FH66" si="28">MATCH(DP8,$L$7:$L$28,1)-1</f>
        <v>0</v>
      </c>
      <c r="FI8" s="14">
        <f t="shared" ref="FI8:FI66" si="29">MATCH(DQ8,$L$7:$L$28,1)-1</f>
        <v>0</v>
      </c>
      <c r="FJ8" s="14">
        <f t="shared" ref="FJ8:FJ66" si="30">MATCH(DR8,$L$7:$L$28,1)-1</f>
        <v>0</v>
      </c>
      <c r="FK8" s="14">
        <f t="shared" ref="FK8:FK66" si="31">MATCH(DS8,$L$7:$L$28,1)-1</f>
        <v>0</v>
      </c>
      <c r="FL8" s="14">
        <f t="shared" ref="FL8:FL66" si="32">MATCH(DT8,$L$7:$L$28,1)-1</f>
        <v>0</v>
      </c>
      <c r="FM8" s="14">
        <f t="shared" ref="FM8:FM66" si="33">MATCH(DU8,$L$7:$L$28,1)-1</f>
        <v>0</v>
      </c>
      <c r="FN8" s="14">
        <f t="shared" ref="FN8:FN66" si="34">MATCH(DV8,$L$7:$L$28,1)-1</f>
        <v>0</v>
      </c>
      <c r="FO8" s="14">
        <f t="shared" ref="FO8:FO66" si="35">MATCH(DW8,$L$7:$L$28,1)-1</f>
        <v>0</v>
      </c>
      <c r="FP8" s="14">
        <f t="shared" ref="FP8:FP66" si="36">MATCH(DX8,$L$7:$L$28,1)-1</f>
        <v>0</v>
      </c>
      <c r="FQ8" s="14">
        <f t="shared" ref="FQ8:FQ66" si="37">MATCH(DY8,$L$7:$L$28,1)-1</f>
        <v>0</v>
      </c>
      <c r="FR8" s="14">
        <f t="shared" ref="FR8:FR66" si="38">MATCH(DZ8,$L$7:$L$28,1)-1</f>
        <v>0</v>
      </c>
      <c r="FS8" s="14">
        <f t="shared" ref="FS8:FS66" si="39">MATCH(EA8,$L$7:$L$28,1)-1</f>
        <v>0</v>
      </c>
      <c r="FT8" s="14">
        <f t="shared" ref="FT8:FT66" si="40">MATCH(EB8,$L$7:$L$28,1)-1</f>
        <v>0</v>
      </c>
      <c r="FU8" s="14">
        <f t="shared" ref="FU8:FU66" si="41">MATCH(EC8,$L$7:$L$28,1)-1</f>
        <v>0</v>
      </c>
      <c r="FV8" s="14">
        <f t="shared" ref="FV8:FV66" si="42">MATCH(ED8,$L$7:$L$28,1)-1</f>
        <v>0</v>
      </c>
      <c r="FW8" s="14">
        <f t="shared" ref="FW8:FW66" si="43">MATCH(EE8,$L$7:$L$28,1)-1</f>
        <v>0</v>
      </c>
      <c r="FX8" s="14">
        <f t="shared" ref="FX8:FX66" si="44">MATCH(EF8,$L$7:$L$28,1)-1</f>
        <v>0</v>
      </c>
      <c r="FY8" s="14">
        <f t="shared" ref="FY8:FY66" si="45">MATCH(EG8,$L$7:$L$28,1)-1</f>
        <v>0</v>
      </c>
      <c r="FZ8" s="14">
        <f t="shared" ref="FZ8:FZ66" si="46">MATCH(EH8,$L$7:$L$28,1)-1</f>
        <v>0</v>
      </c>
      <c r="GA8" s="14">
        <f t="shared" ref="GA8:GA66" si="47">MATCH(EI8,$L$7:$L$28,1)-1</f>
        <v>0</v>
      </c>
      <c r="GB8" s="14">
        <f t="shared" ref="GB8:GB66" si="48">MATCH(EJ8,$L$7:$L$28,1)-1</f>
        <v>0</v>
      </c>
      <c r="GC8" s="14">
        <f t="shared" ref="GC8:GC66" si="49">MATCH(EK8,$L$7:$L$28,1)-1</f>
        <v>0</v>
      </c>
      <c r="GD8" s="14">
        <f t="shared" ref="GD8:GD66" si="50">MATCH(EL8,$L$7:$L$28,1)-1</f>
        <v>0</v>
      </c>
      <c r="GE8" s="14">
        <f t="shared" ref="GE8:GE66" si="51">MATCH(EM8,$L$7:$L$28,1)-1</f>
        <v>0</v>
      </c>
      <c r="GF8" s="14">
        <f t="shared" ref="GF8:GF66" si="52">MATCH(EN8,$L$7:$L$28,1)-1</f>
        <v>0</v>
      </c>
      <c r="GG8" s="14">
        <f t="shared" ref="GG8:GG66" si="53">MATCH(EO8,$L$7:$L$28,1)-1</f>
        <v>0</v>
      </c>
      <c r="GJ8" s="105">
        <v>2</v>
      </c>
      <c r="GK8" s="14">
        <f t="shared" ref="GK8:GK71" si="54">MATCH(GJ8-1,$R$7:$R$49,1)</f>
        <v>1</v>
      </c>
      <c r="GL8" s="14">
        <f t="shared" ref="GL8:GL71" si="55">INDEX($S$8:$S$49,GK8)</f>
        <v>1606003</v>
      </c>
      <c r="GM8" s="14" t="str">
        <f t="shared" ref="GM8:GM71" si="56">INDEX($T$8:$T$49,GK8)&amp;" : "&amp;AO8&amp;"级"</f>
        <v>神器1-1 : 2级</v>
      </c>
      <c r="GN8" s="14" t="s">
        <v>893</v>
      </c>
      <c r="GO8" s="14">
        <f t="shared" ref="GO8:GO71" si="57">GJ8-INDEX($R$7:$R$49,GK8)</f>
        <v>2</v>
      </c>
      <c r="GP8" s="14" t="str">
        <f t="shared" ref="GP8:GP71" si="58">INDEX($T$8:$T$49,GK8)</f>
        <v>神器1-1</v>
      </c>
      <c r="GQ8" s="14">
        <f t="shared" ref="GQ8:GQ71" si="59">INDEX($K$8:$K$28,GO8)</f>
        <v>1</v>
      </c>
    </row>
    <row r="9" spans="1:199" ht="16.5" x14ac:dyDescent="0.2">
      <c r="A9" s="101">
        <v>3</v>
      </c>
      <c r="B9" s="101">
        <v>4</v>
      </c>
      <c r="C9" s="101">
        <v>4</v>
      </c>
      <c r="E9" s="101">
        <v>3</v>
      </c>
      <c r="F9" s="101" t="s">
        <v>724</v>
      </c>
      <c r="G9" s="101">
        <v>2</v>
      </c>
      <c r="H9" s="101">
        <v>7</v>
      </c>
      <c r="J9" s="101">
        <v>2</v>
      </c>
      <c r="K9" s="101">
        <v>1</v>
      </c>
      <c r="L9" s="101">
        <f>SUM(K$8:K9)</f>
        <v>2</v>
      </c>
      <c r="N9" s="104">
        <v>1</v>
      </c>
      <c r="O9" s="104">
        <v>2</v>
      </c>
      <c r="P9" s="104">
        <v>1</v>
      </c>
      <c r="Q9" s="104">
        <v>15</v>
      </c>
      <c r="R9" s="14">
        <f>SUM(Q$7:Q9)</f>
        <v>30</v>
      </c>
      <c r="S9" s="105">
        <v>1606004</v>
      </c>
      <c r="T9" s="14" t="str">
        <f t="shared" ref="T9:T49" si="60">"神器"&amp;N9&amp;"-"&amp;O9</f>
        <v>神器1-2</v>
      </c>
      <c r="W9" s="101">
        <v>2</v>
      </c>
      <c r="X9" s="101">
        <v>63</v>
      </c>
      <c r="Y9" s="101" t="s">
        <v>833</v>
      </c>
      <c r="Z9" s="101" t="s">
        <v>834</v>
      </c>
      <c r="AA9" s="101"/>
      <c r="AD9" s="101">
        <v>3</v>
      </c>
      <c r="AE9" s="101">
        <v>1</v>
      </c>
      <c r="AF9" s="101">
        <v>3</v>
      </c>
      <c r="AG9" s="101" t="str">
        <f t="shared" si="6"/>
        <v>神器1-3</v>
      </c>
      <c r="AH9" s="101">
        <v>2</v>
      </c>
      <c r="AI9" s="101">
        <f t="shared" si="7"/>
        <v>30</v>
      </c>
      <c r="AL9" s="101">
        <v>1</v>
      </c>
      <c r="AM9" s="101">
        <v>1</v>
      </c>
      <c r="AN9" s="101">
        <v>2</v>
      </c>
      <c r="AO9" s="101">
        <v>3</v>
      </c>
      <c r="AP9" s="101" t="s">
        <v>826</v>
      </c>
      <c r="AQ9" s="34">
        <v>3000</v>
      </c>
      <c r="AR9" s="101">
        <v>1</v>
      </c>
      <c r="AS9" s="101">
        <v>2</v>
      </c>
      <c r="AT9" s="101">
        <f t="shared" si="8"/>
        <v>2</v>
      </c>
      <c r="AU9" s="14">
        <f t="shared" si="9"/>
        <v>0.45</v>
      </c>
      <c r="AV9" s="14">
        <f t="shared" si="10"/>
        <v>13.5</v>
      </c>
      <c r="AY9" s="101">
        <v>2</v>
      </c>
      <c r="AZ9" s="101">
        <v>2</v>
      </c>
      <c r="BA9" s="101">
        <f t="shared" si="0"/>
        <v>118.3</v>
      </c>
      <c r="BD9" s="101">
        <v>3</v>
      </c>
      <c r="BE9" s="14">
        <f>INDEX(节奏总表!$BW$4:$BW$63,新神器!BD9)</f>
        <v>49</v>
      </c>
      <c r="BF9" s="14">
        <f t="shared" si="11"/>
        <v>1</v>
      </c>
      <c r="BG9" s="101">
        <v>1</v>
      </c>
      <c r="BH9" s="101">
        <v>5</v>
      </c>
      <c r="BI9" s="14">
        <f t="shared" si="1"/>
        <v>5</v>
      </c>
      <c r="BJ9" s="14">
        <f t="shared" si="1"/>
        <v>5</v>
      </c>
      <c r="BK9" s="14">
        <f t="shared" si="1"/>
        <v>2.25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2"/>
        <v>0</v>
      </c>
      <c r="BT9" s="14">
        <f t="shared" si="2"/>
        <v>0</v>
      </c>
      <c r="BU9" s="14">
        <f t="shared" si="2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3"/>
        <v>0</v>
      </c>
      <c r="CD9" s="14">
        <f t="shared" si="3"/>
        <v>0</v>
      </c>
      <c r="CE9" s="14">
        <f t="shared" si="3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4"/>
        <v>0</v>
      </c>
      <c r="CN9" s="14">
        <f t="shared" si="4"/>
        <v>0</v>
      </c>
      <c r="CO9" s="14">
        <f t="shared" si="4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Z9" s="14">
        <f>SUM(BI$7:BI9)</f>
        <v>5</v>
      </c>
      <c r="DA9" s="14">
        <f>SUM(BJ$7:BJ9)</f>
        <v>5</v>
      </c>
      <c r="DB9" s="14">
        <f>SUM(BK$7:BK9)</f>
        <v>2.25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R9" s="14">
        <f t="shared" si="12"/>
        <v>4</v>
      </c>
      <c r="ES9" s="14">
        <f t="shared" si="13"/>
        <v>4</v>
      </c>
      <c r="ET9" s="14">
        <f t="shared" si="14"/>
        <v>2</v>
      </c>
      <c r="EU9" s="14">
        <f t="shared" si="15"/>
        <v>0</v>
      </c>
      <c r="EV9" s="14">
        <f t="shared" si="16"/>
        <v>0</v>
      </c>
      <c r="EW9" s="14">
        <f t="shared" si="17"/>
        <v>0</v>
      </c>
      <c r="EX9" s="14">
        <f t="shared" si="18"/>
        <v>0</v>
      </c>
      <c r="EY9" s="14">
        <f t="shared" si="19"/>
        <v>0</v>
      </c>
      <c r="EZ9" s="14">
        <f t="shared" si="20"/>
        <v>0</v>
      </c>
      <c r="FA9" s="14">
        <f t="shared" si="21"/>
        <v>0</v>
      </c>
      <c r="FB9" s="14">
        <f t="shared" si="22"/>
        <v>0</v>
      </c>
      <c r="FC9" s="14">
        <f t="shared" si="23"/>
        <v>0</v>
      </c>
      <c r="FD9" s="14">
        <f t="shared" si="24"/>
        <v>0</v>
      </c>
      <c r="FE9" s="14">
        <f t="shared" si="25"/>
        <v>0</v>
      </c>
      <c r="FF9" s="14">
        <f t="shared" si="26"/>
        <v>0</v>
      </c>
      <c r="FG9" s="14">
        <f t="shared" si="27"/>
        <v>0</v>
      </c>
      <c r="FH9" s="14">
        <f t="shared" si="28"/>
        <v>0</v>
      </c>
      <c r="FI9" s="14">
        <f t="shared" si="29"/>
        <v>0</v>
      </c>
      <c r="FJ9" s="14">
        <f t="shared" si="30"/>
        <v>0</v>
      </c>
      <c r="FK9" s="14">
        <f t="shared" si="31"/>
        <v>0</v>
      </c>
      <c r="FL9" s="14">
        <f t="shared" si="32"/>
        <v>0</v>
      </c>
      <c r="FM9" s="14">
        <f t="shared" si="33"/>
        <v>0</v>
      </c>
      <c r="FN9" s="14">
        <f t="shared" si="34"/>
        <v>0</v>
      </c>
      <c r="FO9" s="14">
        <f t="shared" si="35"/>
        <v>0</v>
      </c>
      <c r="FP9" s="14">
        <f t="shared" si="36"/>
        <v>0</v>
      </c>
      <c r="FQ9" s="14">
        <f t="shared" si="37"/>
        <v>0</v>
      </c>
      <c r="FR9" s="14">
        <f t="shared" si="38"/>
        <v>0</v>
      </c>
      <c r="FS9" s="14">
        <f t="shared" si="39"/>
        <v>0</v>
      </c>
      <c r="FT9" s="14">
        <f t="shared" si="40"/>
        <v>0</v>
      </c>
      <c r="FU9" s="14">
        <f t="shared" si="41"/>
        <v>0</v>
      </c>
      <c r="FV9" s="14">
        <f t="shared" si="42"/>
        <v>0</v>
      </c>
      <c r="FW9" s="14">
        <f t="shared" si="43"/>
        <v>0</v>
      </c>
      <c r="FX9" s="14">
        <f t="shared" si="44"/>
        <v>0</v>
      </c>
      <c r="FY9" s="14">
        <f t="shared" si="45"/>
        <v>0</v>
      </c>
      <c r="FZ9" s="14">
        <f t="shared" si="46"/>
        <v>0</v>
      </c>
      <c r="GA9" s="14">
        <f t="shared" si="47"/>
        <v>0</v>
      </c>
      <c r="GB9" s="14">
        <f t="shared" si="48"/>
        <v>0</v>
      </c>
      <c r="GC9" s="14">
        <f t="shared" si="49"/>
        <v>0</v>
      </c>
      <c r="GD9" s="14">
        <f t="shared" si="50"/>
        <v>0</v>
      </c>
      <c r="GE9" s="14">
        <f t="shared" si="51"/>
        <v>0</v>
      </c>
      <c r="GF9" s="14">
        <f t="shared" si="52"/>
        <v>0</v>
      </c>
      <c r="GG9" s="14">
        <f t="shared" si="53"/>
        <v>0</v>
      </c>
      <c r="GJ9" s="105">
        <v>3</v>
      </c>
      <c r="GK9" s="14">
        <f t="shared" si="54"/>
        <v>1</v>
      </c>
      <c r="GL9" s="14">
        <f t="shared" si="55"/>
        <v>1606003</v>
      </c>
      <c r="GM9" s="14" t="str">
        <f t="shared" si="56"/>
        <v>神器1-1 : 3级</v>
      </c>
      <c r="GN9" s="14" t="s">
        <v>893</v>
      </c>
      <c r="GO9" s="14">
        <f t="shared" si="57"/>
        <v>3</v>
      </c>
      <c r="GP9" s="14" t="str">
        <f t="shared" si="58"/>
        <v>神器1-1</v>
      </c>
      <c r="GQ9" s="14">
        <f t="shared" si="59"/>
        <v>1</v>
      </c>
    </row>
    <row r="10" spans="1:199" ht="16.5" x14ac:dyDescent="0.2">
      <c r="A10" s="101">
        <v>4</v>
      </c>
      <c r="B10" s="101">
        <v>5</v>
      </c>
      <c r="C10" s="101">
        <v>5</v>
      </c>
      <c r="E10" s="101">
        <v>4</v>
      </c>
      <c r="F10" s="101" t="s">
        <v>418</v>
      </c>
      <c r="G10" s="101">
        <v>3</v>
      </c>
      <c r="H10" s="101">
        <v>15</v>
      </c>
      <c r="J10" s="101">
        <v>3</v>
      </c>
      <c r="K10" s="101">
        <v>1</v>
      </c>
      <c r="L10" s="101">
        <f>SUM(K$8:K10)</f>
        <v>3</v>
      </c>
      <c r="N10" s="104">
        <v>1</v>
      </c>
      <c r="O10" s="104">
        <v>3</v>
      </c>
      <c r="P10" s="104">
        <v>2</v>
      </c>
      <c r="Q10" s="104">
        <v>15</v>
      </c>
      <c r="R10" s="14">
        <f>SUM(Q$7:Q10)</f>
        <v>45</v>
      </c>
      <c r="S10" s="105">
        <v>1606005</v>
      </c>
      <c r="T10" s="14" t="str">
        <f t="shared" si="60"/>
        <v>神器1-3</v>
      </c>
      <c r="W10" s="101">
        <v>3</v>
      </c>
      <c r="X10" s="101">
        <v>83</v>
      </c>
      <c r="Y10" s="101" t="s">
        <v>850</v>
      </c>
      <c r="Z10" s="101" t="s">
        <v>847</v>
      </c>
      <c r="AA10" s="101" t="s">
        <v>845</v>
      </c>
      <c r="AD10" s="101">
        <v>4</v>
      </c>
      <c r="AE10" s="101">
        <v>2</v>
      </c>
      <c r="AF10" s="101">
        <v>1</v>
      </c>
      <c r="AG10" s="101" t="str">
        <f t="shared" si="6"/>
        <v>神器2-1</v>
      </c>
      <c r="AH10" s="101">
        <v>1</v>
      </c>
      <c r="AI10" s="101">
        <f t="shared" si="7"/>
        <v>15</v>
      </c>
      <c r="AL10" s="101">
        <v>2</v>
      </c>
      <c r="AM10" s="101">
        <v>1</v>
      </c>
      <c r="AN10" s="101">
        <v>3</v>
      </c>
      <c r="AO10" s="101">
        <v>1</v>
      </c>
      <c r="AP10" s="101" t="s">
        <v>824</v>
      </c>
      <c r="AQ10" s="34">
        <v>3800</v>
      </c>
      <c r="AR10" s="101">
        <v>1</v>
      </c>
      <c r="AS10" s="101">
        <v>1</v>
      </c>
      <c r="AT10" s="101">
        <f t="shared" si="8"/>
        <v>1</v>
      </c>
      <c r="AU10" s="14">
        <f t="shared" si="9"/>
        <v>0.38</v>
      </c>
      <c r="AV10" s="14">
        <f t="shared" si="10"/>
        <v>3.8</v>
      </c>
      <c r="AY10" s="101">
        <v>3</v>
      </c>
      <c r="AZ10" s="101">
        <v>1</v>
      </c>
      <c r="BA10" s="101">
        <f t="shared" si="0"/>
        <v>133</v>
      </c>
      <c r="BD10" s="101">
        <v>4</v>
      </c>
      <c r="BE10" s="14">
        <f>INDEX(节奏总表!$BW$4:$BW$63,新神器!BD10)</f>
        <v>56</v>
      </c>
      <c r="BF10" s="14">
        <f t="shared" si="11"/>
        <v>1</v>
      </c>
      <c r="BG10" s="101">
        <v>1</v>
      </c>
      <c r="BH10" s="101">
        <v>5</v>
      </c>
      <c r="BI10" s="14">
        <f t="shared" si="1"/>
        <v>5</v>
      </c>
      <c r="BJ10" s="14">
        <f t="shared" si="1"/>
        <v>5</v>
      </c>
      <c r="BK10" s="14">
        <f t="shared" si="1"/>
        <v>2.25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2"/>
        <v>0</v>
      </c>
      <c r="BT10" s="14">
        <f t="shared" si="2"/>
        <v>0</v>
      </c>
      <c r="BU10" s="14">
        <f t="shared" si="2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3"/>
        <v>0</v>
      </c>
      <c r="CD10" s="14">
        <f t="shared" si="3"/>
        <v>0</v>
      </c>
      <c r="CE10" s="14">
        <f t="shared" si="3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4"/>
        <v>0</v>
      </c>
      <c r="CN10" s="14">
        <f t="shared" si="4"/>
        <v>0</v>
      </c>
      <c r="CO10" s="14">
        <f t="shared" si="4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Z10" s="14">
        <f>SUM(BI$7:BI10)</f>
        <v>10</v>
      </c>
      <c r="DA10" s="14">
        <f>SUM(BJ$7:BJ10)</f>
        <v>10</v>
      </c>
      <c r="DB10" s="14">
        <f>SUM(BK$7:BK10)</f>
        <v>4.5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R10" s="14">
        <f t="shared" si="12"/>
        <v>6</v>
      </c>
      <c r="ES10" s="14">
        <f t="shared" si="13"/>
        <v>6</v>
      </c>
      <c r="ET10" s="14">
        <f t="shared" si="14"/>
        <v>3</v>
      </c>
      <c r="EU10" s="14">
        <f t="shared" si="15"/>
        <v>0</v>
      </c>
      <c r="EV10" s="14">
        <f t="shared" si="16"/>
        <v>0</v>
      </c>
      <c r="EW10" s="14">
        <f t="shared" si="17"/>
        <v>0</v>
      </c>
      <c r="EX10" s="14">
        <f t="shared" si="18"/>
        <v>0</v>
      </c>
      <c r="EY10" s="14">
        <f t="shared" si="19"/>
        <v>0</v>
      </c>
      <c r="EZ10" s="14">
        <f t="shared" si="20"/>
        <v>0</v>
      </c>
      <c r="FA10" s="14">
        <f t="shared" si="21"/>
        <v>0</v>
      </c>
      <c r="FB10" s="14">
        <f t="shared" si="22"/>
        <v>0</v>
      </c>
      <c r="FC10" s="14">
        <f t="shared" si="23"/>
        <v>0</v>
      </c>
      <c r="FD10" s="14">
        <f t="shared" si="24"/>
        <v>0</v>
      </c>
      <c r="FE10" s="14">
        <f t="shared" si="25"/>
        <v>0</v>
      </c>
      <c r="FF10" s="14">
        <f t="shared" si="26"/>
        <v>0</v>
      </c>
      <c r="FG10" s="14">
        <f t="shared" si="27"/>
        <v>0</v>
      </c>
      <c r="FH10" s="14">
        <f t="shared" si="28"/>
        <v>0</v>
      </c>
      <c r="FI10" s="14">
        <f t="shared" si="29"/>
        <v>0</v>
      </c>
      <c r="FJ10" s="14">
        <f t="shared" si="30"/>
        <v>0</v>
      </c>
      <c r="FK10" s="14">
        <f t="shared" si="31"/>
        <v>0</v>
      </c>
      <c r="FL10" s="14">
        <f t="shared" si="32"/>
        <v>0</v>
      </c>
      <c r="FM10" s="14">
        <f t="shared" si="33"/>
        <v>0</v>
      </c>
      <c r="FN10" s="14">
        <f t="shared" si="34"/>
        <v>0</v>
      </c>
      <c r="FO10" s="14">
        <f t="shared" si="35"/>
        <v>0</v>
      </c>
      <c r="FP10" s="14">
        <f t="shared" si="36"/>
        <v>0</v>
      </c>
      <c r="FQ10" s="14">
        <f t="shared" si="37"/>
        <v>0</v>
      </c>
      <c r="FR10" s="14">
        <f t="shared" si="38"/>
        <v>0</v>
      </c>
      <c r="FS10" s="14">
        <f t="shared" si="39"/>
        <v>0</v>
      </c>
      <c r="FT10" s="14">
        <f t="shared" si="40"/>
        <v>0</v>
      </c>
      <c r="FU10" s="14">
        <f t="shared" si="41"/>
        <v>0</v>
      </c>
      <c r="FV10" s="14">
        <f t="shared" si="42"/>
        <v>0</v>
      </c>
      <c r="FW10" s="14">
        <f t="shared" si="43"/>
        <v>0</v>
      </c>
      <c r="FX10" s="14">
        <f t="shared" si="44"/>
        <v>0</v>
      </c>
      <c r="FY10" s="14">
        <f t="shared" si="45"/>
        <v>0</v>
      </c>
      <c r="FZ10" s="14">
        <f t="shared" si="46"/>
        <v>0</v>
      </c>
      <c r="GA10" s="14">
        <f t="shared" si="47"/>
        <v>0</v>
      </c>
      <c r="GB10" s="14">
        <f t="shared" si="48"/>
        <v>0</v>
      </c>
      <c r="GC10" s="14">
        <f t="shared" si="49"/>
        <v>0</v>
      </c>
      <c r="GD10" s="14">
        <f t="shared" si="50"/>
        <v>0</v>
      </c>
      <c r="GE10" s="14">
        <f t="shared" si="51"/>
        <v>0</v>
      </c>
      <c r="GF10" s="14">
        <f t="shared" si="52"/>
        <v>0</v>
      </c>
      <c r="GG10" s="14">
        <f t="shared" si="53"/>
        <v>0</v>
      </c>
      <c r="GJ10" s="105">
        <v>4</v>
      </c>
      <c r="GK10" s="14">
        <f t="shared" si="54"/>
        <v>1</v>
      </c>
      <c r="GL10" s="14">
        <f t="shared" si="55"/>
        <v>1606003</v>
      </c>
      <c r="GM10" s="14" t="str">
        <f t="shared" si="56"/>
        <v>神器1-1 : 1级</v>
      </c>
      <c r="GN10" s="14" t="s">
        <v>893</v>
      </c>
      <c r="GO10" s="14">
        <f t="shared" si="57"/>
        <v>4</v>
      </c>
      <c r="GP10" s="14" t="str">
        <f t="shared" si="58"/>
        <v>神器1-1</v>
      </c>
      <c r="GQ10" s="14">
        <f t="shared" si="59"/>
        <v>2</v>
      </c>
    </row>
    <row r="11" spans="1:199" ht="16.5" x14ac:dyDescent="0.2">
      <c r="A11" s="101">
        <v>5</v>
      </c>
      <c r="B11" s="101">
        <v>6</v>
      </c>
      <c r="C11" s="101">
        <v>6</v>
      </c>
      <c r="J11" s="101">
        <v>4</v>
      </c>
      <c r="K11" s="101">
        <v>2</v>
      </c>
      <c r="L11" s="101">
        <f>SUM(K$8:K11)</f>
        <v>5</v>
      </c>
      <c r="N11" s="104">
        <v>2</v>
      </c>
      <c r="O11" s="104">
        <v>1</v>
      </c>
      <c r="P11" s="104">
        <v>1</v>
      </c>
      <c r="Q11" s="104">
        <v>15</v>
      </c>
      <c r="R11" s="14">
        <f>SUM(Q$7:Q11)</f>
        <v>60</v>
      </c>
      <c r="S11" s="105">
        <v>1606006</v>
      </c>
      <c r="T11" s="14" t="str">
        <f t="shared" si="60"/>
        <v>神器2-1</v>
      </c>
      <c r="W11" s="101">
        <v>4</v>
      </c>
      <c r="X11" s="101">
        <v>93</v>
      </c>
      <c r="Y11" s="101" t="s">
        <v>851</v>
      </c>
      <c r="Z11" s="101" t="s">
        <v>848</v>
      </c>
      <c r="AA11" s="101" t="s">
        <v>846</v>
      </c>
      <c r="AD11" s="101">
        <v>5</v>
      </c>
      <c r="AE11" s="101">
        <v>2</v>
      </c>
      <c r="AF11" s="101">
        <v>2</v>
      </c>
      <c r="AG11" s="101" t="str">
        <f t="shared" si="6"/>
        <v>神器2-2</v>
      </c>
      <c r="AH11" s="101">
        <v>1</v>
      </c>
      <c r="AI11" s="101">
        <f t="shared" si="7"/>
        <v>15</v>
      </c>
      <c r="AL11" s="101">
        <v>2</v>
      </c>
      <c r="AM11" s="101">
        <v>1</v>
      </c>
      <c r="AN11" s="101">
        <v>3</v>
      </c>
      <c r="AO11" s="101">
        <v>2</v>
      </c>
      <c r="AP11" s="101" t="s">
        <v>825</v>
      </c>
      <c r="AQ11" s="34">
        <v>3800</v>
      </c>
      <c r="AR11" s="101">
        <v>1</v>
      </c>
      <c r="AS11" s="101">
        <v>1</v>
      </c>
      <c r="AT11" s="101">
        <f t="shared" si="8"/>
        <v>1</v>
      </c>
      <c r="AU11" s="14">
        <f t="shared" si="9"/>
        <v>0.38</v>
      </c>
      <c r="AV11" s="14">
        <f t="shared" si="10"/>
        <v>3.8</v>
      </c>
      <c r="AY11" s="101">
        <v>3</v>
      </c>
      <c r="AZ11" s="101">
        <v>2</v>
      </c>
      <c r="BA11" s="101">
        <f t="shared" si="0"/>
        <v>161</v>
      </c>
      <c r="BD11" s="101">
        <v>5</v>
      </c>
      <c r="BE11" s="14">
        <f>INDEX(节奏总表!$BW$4:$BW$63,新神器!BD11)</f>
        <v>62</v>
      </c>
      <c r="BF11" s="14">
        <f t="shared" si="11"/>
        <v>1</v>
      </c>
      <c r="BG11" s="101">
        <v>1</v>
      </c>
      <c r="BH11" s="101">
        <v>5</v>
      </c>
      <c r="BI11" s="14">
        <f t="shared" si="1"/>
        <v>5</v>
      </c>
      <c r="BJ11" s="14">
        <f t="shared" si="1"/>
        <v>5</v>
      </c>
      <c r="BK11" s="14">
        <f t="shared" si="1"/>
        <v>2.25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2"/>
        <v>0</v>
      </c>
      <c r="BT11" s="14">
        <f t="shared" si="2"/>
        <v>0</v>
      </c>
      <c r="BU11" s="14">
        <f t="shared" si="2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3"/>
        <v>0</v>
      </c>
      <c r="CD11" s="14">
        <f t="shared" si="3"/>
        <v>0</v>
      </c>
      <c r="CE11" s="14">
        <f t="shared" si="3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4"/>
        <v>0</v>
      </c>
      <c r="CN11" s="14">
        <f t="shared" si="4"/>
        <v>0</v>
      </c>
      <c r="CO11" s="14">
        <f t="shared" si="4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Z11" s="14">
        <f>SUM(BI$7:BI11)</f>
        <v>15</v>
      </c>
      <c r="DA11" s="14">
        <f>SUM(BJ$7:BJ11)</f>
        <v>15</v>
      </c>
      <c r="DB11" s="14">
        <f>SUM(BK$7:BK11)</f>
        <v>6.75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R11" s="14">
        <f t="shared" si="12"/>
        <v>8</v>
      </c>
      <c r="ES11" s="14">
        <f t="shared" si="13"/>
        <v>8</v>
      </c>
      <c r="ET11" s="14">
        <f t="shared" si="14"/>
        <v>4</v>
      </c>
      <c r="EU11" s="14">
        <f t="shared" si="15"/>
        <v>0</v>
      </c>
      <c r="EV11" s="14">
        <f t="shared" si="16"/>
        <v>0</v>
      </c>
      <c r="EW11" s="14">
        <f t="shared" si="17"/>
        <v>0</v>
      </c>
      <c r="EX11" s="14">
        <f t="shared" si="18"/>
        <v>0</v>
      </c>
      <c r="EY11" s="14">
        <f t="shared" si="19"/>
        <v>0</v>
      </c>
      <c r="EZ11" s="14">
        <f t="shared" si="20"/>
        <v>0</v>
      </c>
      <c r="FA11" s="14">
        <f t="shared" si="21"/>
        <v>0</v>
      </c>
      <c r="FB11" s="14">
        <f t="shared" si="22"/>
        <v>0</v>
      </c>
      <c r="FC11" s="14">
        <f t="shared" si="23"/>
        <v>0</v>
      </c>
      <c r="FD11" s="14">
        <f t="shared" si="24"/>
        <v>0</v>
      </c>
      <c r="FE11" s="14">
        <f t="shared" si="25"/>
        <v>0</v>
      </c>
      <c r="FF11" s="14">
        <f t="shared" si="26"/>
        <v>0</v>
      </c>
      <c r="FG11" s="14">
        <f t="shared" si="27"/>
        <v>0</v>
      </c>
      <c r="FH11" s="14">
        <f t="shared" si="28"/>
        <v>0</v>
      </c>
      <c r="FI11" s="14">
        <f t="shared" si="29"/>
        <v>0</v>
      </c>
      <c r="FJ11" s="14">
        <f t="shared" si="30"/>
        <v>0</v>
      </c>
      <c r="FK11" s="14">
        <f t="shared" si="31"/>
        <v>0</v>
      </c>
      <c r="FL11" s="14">
        <f t="shared" si="32"/>
        <v>0</v>
      </c>
      <c r="FM11" s="14">
        <f t="shared" si="33"/>
        <v>0</v>
      </c>
      <c r="FN11" s="14">
        <f t="shared" si="34"/>
        <v>0</v>
      </c>
      <c r="FO11" s="14">
        <f t="shared" si="35"/>
        <v>0</v>
      </c>
      <c r="FP11" s="14">
        <f t="shared" si="36"/>
        <v>0</v>
      </c>
      <c r="FQ11" s="14">
        <f t="shared" si="37"/>
        <v>0</v>
      </c>
      <c r="FR11" s="14">
        <f t="shared" si="38"/>
        <v>0</v>
      </c>
      <c r="FS11" s="14">
        <f t="shared" si="39"/>
        <v>0</v>
      </c>
      <c r="FT11" s="14">
        <f t="shared" si="40"/>
        <v>0</v>
      </c>
      <c r="FU11" s="14">
        <f t="shared" si="41"/>
        <v>0</v>
      </c>
      <c r="FV11" s="14">
        <f t="shared" si="42"/>
        <v>0</v>
      </c>
      <c r="FW11" s="14">
        <f t="shared" si="43"/>
        <v>0</v>
      </c>
      <c r="FX11" s="14">
        <f t="shared" si="44"/>
        <v>0</v>
      </c>
      <c r="FY11" s="14">
        <f t="shared" si="45"/>
        <v>0</v>
      </c>
      <c r="FZ11" s="14">
        <f t="shared" si="46"/>
        <v>0</v>
      </c>
      <c r="GA11" s="14">
        <f t="shared" si="47"/>
        <v>0</v>
      </c>
      <c r="GB11" s="14">
        <f t="shared" si="48"/>
        <v>0</v>
      </c>
      <c r="GC11" s="14">
        <f t="shared" si="49"/>
        <v>0</v>
      </c>
      <c r="GD11" s="14">
        <f t="shared" si="50"/>
        <v>0</v>
      </c>
      <c r="GE11" s="14">
        <f t="shared" si="51"/>
        <v>0</v>
      </c>
      <c r="GF11" s="14">
        <f t="shared" si="52"/>
        <v>0</v>
      </c>
      <c r="GG11" s="14">
        <f t="shared" si="53"/>
        <v>0</v>
      </c>
      <c r="GJ11" s="105">
        <v>5</v>
      </c>
      <c r="GK11" s="14">
        <f t="shared" si="54"/>
        <v>1</v>
      </c>
      <c r="GL11" s="14">
        <f t="shared" si="55"/>
        <v>1606003</v>
      </c>
      <c r="GM11" s="14" t="str">
        <f t="shared" si="56"/>
        <v>神器1-1 : 2级</v>
      </c>
      <c r="GN11" s="14" t="s">
        <v>893</v>
      </c>
      <c r="GO11" s="14">
        <f t="shared" si="57"/>
        <v>5</v>
      </c>
      <c r="GP11" s="14" t="str">
        <f t="shared" si="58"/>
        <v>神器1-1</v>
      </c>
      <c r="GQ11" s="14">
        <f t="shared" si="59"/>
        <v>2</v>
      </c>
    </row>
    <row r="12" spans="1:199" ht="16.5" x14ac:dyDescent="0.2">
      <c r="A12" s="101">
        <v>6</v>
      </c>
      <c r="B12" s="101">
        <v>8</v>
      </c>
      <c r="C12" s="101">
        <v>8</v>
      </c>
      <c r="J12" s="101">
        <v>5</v>
      </c>
      <c r="K12" s="101">
        <v>2</v>
      </c>
      <c r="L12" s="101">
        <f>SUM(K$8:K12)</f>
        <v>7</v>
      </c>
      <c r="N12" s="104">
        <v>2</v>
      </c>
      <c r="O12" s="104">
        <v>2</v>
      </c>
      <c r="P12" s="104">
        <v>1</v>
      </c>
      <c r="Q12" s="104">
        <v>15</v>
      </c>
      <c r="R12" s="14">
        <f>SUM(Q$7:Q12)</f>
        <v>75</v>
      </c>
      <c r="S12" s="105">
        <v>1606007</v>
      </c>
      <c r="T12" s="14" t="str">
        <f t="shared" si="60"/>
        <v>神器2-2</v>
      </c>
      <c r="W12" s="101">
        <v>5</v>
      </c>
      <c r="X12" s="101">
        <v>103</v>
      </c>
      <c r="Y12" s="101" t="s">
        <v>852</v>
      </c>
      <c r="Z12" s="101" t="s">
        <v>849</v>
      </c>
      <c r="AA12" s="101" t="s">
        <v>846</v>
      </c>
      <c r="AD12" s="101">
        <v>6</v>
      </c>
      <c r="AE12" s="101">
        <v>2</v>
      </c>
      <c r="AF12" s="101">
        <v>3</v>
      </c>
      <c r="AG12" s="101" t="str">
        <f t="shared" si="6"/>
        <v>神器2-3</v>
      </c>
      <c r="AH12" s="101">
        <v>2</v>
      </c>
      <c r="AI12" s="101">
        <f t="shared" si="7"/>
        <v>45</v>
      </c>
      <c r="AL12" s="101">
        <v>2</v>
      </c>
      <c r="AM12" s="101">
        <v>1</v>
      </c>
      <c r="AN12" s="101">
        <v>3</v>
      </c>
      <c r="AO12" s="101">
        <v>3</v>
      </c>
      <c r="AP12" s="101" t="s">
        <v>826</v>
      </c>
      <c r="AQ12" s="34">
        <v>2400</v>
      </c>
      <c r="AR12" s="101">
        <v>1</v>
      </c>
      <c r="AS12" s="101">
        <v>1</v>
      </c>
      <c r="AT12" s="101">
        <f t="shared" si="8"/>
        <v>2</v>
      </c>
      <c r="AU12" s="14">
        <f t="shared" si="9"/>
        <v>0.24</v>
      </c>
      <c r="AV12" s="14">
        <f t="shared" si="10"/>
        <v>7.1999999999999993</v>
      </c>
      <c r="AY12" s="101">
        <v>3</v>
      </c>
      <c r="AZ12" s="101">
        <v>3</v>
      </c>
      <c r="BA12" s="101">
        <f t="shared" si="0"/>
        <v>191</v>
      </c>
      <c r="BD12" s="101">
        <v>6</v>
      </c>
      <c r="BE12" s="14">
        <f>INDEX(节奏总表!$BW$4:$BW$63,新神器!BD12)</f>
        <v>67</v>
      </c>
      <c r="BF12" s="14">
        <f t="shared" si="11"/>
        <v>2</v>
      </c>
      <c r="BG12" s="101">
        <v>2</v>
      </c>
      <c r="BH12" s="101">
        <v>5</v>
      </c>
      <c r="BI12" s="14">
        <f t="shared" si="1"/>
        <v>1.9</v>
      </c>
      <c r="BJ12" s="14">
        <f t="shared" si="1"/>
        <v>1.9</v>
      </c>
      <c r="BK12" s="14">
        <f t="shared" si="1"/>
        <v>1.2</v>
      </c>
      <c r="BL12" s="14">
        <f t="shared" si="1"/>
        <v>5</v>
      </c>
      <c r="BM12" s="14">
        <f t="shared" si="1"/>
        <v>5</v>
      </c>
      <c r="BN12" s="14">
        <f t="shared" si="1"/>
        <v>2.625</v>
      </c>
      <c r="BO12" s="14">
        <f t="shared" si="1"/>
        <v>2.625</v>
      </c>
      <c r="BP12" s="14">
        <f t="shared" si="1"/>
        <v>1.25</v>
      </c>
      <c r="BQ12" s="14">
        <f t="shared" si="1"/>
        <v>0</v>
      </c>
      <c r="BR12" s="14">
        <f t="shared" si="1"/>
        <v>0</v>
      </c>
      <c r="BS12" s="14">
        <f t="shared" si="2"/>
        <v>0</v>
      </c>
      <c r="BT12" s="14">
        <f t="shared" si="2"/>
        <v>0</v>
      </c>
      <c r="BU12" s="14">
        <f t="shared" si="2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3"/>
        <v>0</v>
      </c>
      <c r="CD12" s="14">
        <f t="shared" si="3"/>
        <v>0</v>
      </c>
      <c r="CE12" s="14">
        <f t="shared" si="3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4"/>
        <v>0</v>
      </c>
      <c r="CN12" s="14">
        <f t="shared" si="4"/>
        <v>0</v>
      </c>
      <c r="CO12" s="14">
        <f t="shared" si="4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Z12" s="14">
        <f>SUM(BI$7:BI12)</f>
        <v>16.899999999999999</v>
      </c>
      <c r="DA12" s="14">
        <f>SUM(BJ$7:BJ12)</f>
        <v>16.899999999999999</v>
      </c>
      <c r="DB12" s="14">
        <f>SUM(BK$7:BK12)</f>
        <v>7.95</v>
      </c>
      <c r="DC12" s="14">
        <f>SUM(BL$7:BL12)</f>
        <v>5</v>
      </c>
      <c r="DD12" s="14">
        <f>SUM(BM$7:BM12)</f>
        <v>5</v>
      </c>
      <c r="DE12" s="14">
        <f>SUM(BN$7:BN12)</f>
        <v>2.625</v>
      </c>
      <c r="DF12" s="14">
        <f>SUM(BO$7:BO12)</f>
        <v>2.625</v>
      </c>
      <c r="DG12" s="14">
        <f>SUM(BP$7:BP12)</f>
        <v>1.25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R12" s="14">
        <f t="shared" si="12"/>
        <v>8</v>
      </c>
      <c r="ES12" s="14">
        <f t="shared" si="13"/>
        <v>8</v>
      </c>
      <c r="ET12" s="14">
        <f t="shared" si="14"/>
        <v>5</v>
      </c>
      <c r="EU12" s="14">
        <f t="shared" si="15"/>
        <v>4</v>
      </c>
      <c r="EV12" s="14">
        <f t="shared" si="16"/>
        <v>4</v>
      </c>
      <c r="EW12" s="14">
        <f t="shared" si="17"/>
        <v>2</v>
      </c>
      <c r="EX12" s="14">
        <f t="shared" si="18"/>
        <v>2</v>
      </c>
      <c r="EY12" s="14">
        <f t="shared" si="19"/>
        <v>1</v>
      </c>
      <c r="EZ12" s="14">
        <f t="shared" si="20"/>
        <v>0</v>
      </c>
      <c r="FA12" s="14">
        <f t="shared" si="21"/>
        <v>0</v>
      </c>
      <c r="FB12" s="14">
        <f t="shared" si="22"/>
        <v>0</v>
      </c>
      <c r="FC12" s="14">
        <f t="shared" si="23"/>
        <v>0</v>
      </c>
      <c r="FD12" s="14">
        <f t="shared" si="24"/>
        <v>0</v>
      </c>
      <c r="FE12" s="14">
        <f t="shared" si="25"/>
        <v>0</v>
      </c>
      <c r="FF12" s="14">
        <f t="shared" si="26"/>
        <v>0</v>
      </c>
      <c r="FG12" s="14">
        <f t="shared" si="27"/>
        <v>0</v>
      </c>
      <c r="FH12" s="14">
        <f t="shared" si="28"/>
        <v>0</v>
      </c>
      <c r="FI12" s="14">
        <f t="shared" si="29"/>
        <v>0</v>
      </c>
      <c r="FJ12" s="14">
        <f t="shared" si="30"/>
        <v>0</v>
      </c>
      <c r="FK12" s="14">
        <f t="shared" si="31"/>
        <v>0</v>
      </c>
      <c r="FL12" s="14">
        <f t="shared" si="32"/>
        <v>0</v>
      </c>
      <c r="FM12" s="14">
        <f t="shared" si="33"/>
        <v>0</v>
      </c>
      <c r="FN12" s="14">
        <f t="shared" si="34"/>
        <v>0</v>
      </c>
      <c r="FO12" s="14">
        <f t="shared" si="35"/>
        <v>0</v>
      </c>
      <c r="FP12" s="14">
        <f t="shared" si="36"/>
        <v>0</v>
      </c>
      <c r="FQ12" s="14">
        <f t="shared" si="37"/>
        <v>0</v>
      </c>
      <c r="FR12" s="14">
        <f t="shared" si="38"/>
        <v>0</v>
      </c>
      <c r="FS12" s="14">
        <f t="shared" si="39"/>
        <v>0</v>
      </c>
      <c r="FT12" s="14">
        <f t="shared" si="40"/>
        <v>0</v>
      </c>
      <c r="FU12" s="14">
        <f t="shared" si="41"/>
        <v>0</v>
      </c>
      <c r="FV12" s="14">
        <f t="shared" si="42"/>
        <v>0</v>
      </c>
      <c r="FW12" s="14">
        <f t="shared" si="43"/>
        <v>0</v>
      </c>
      <c r="FX12" s="14">
        <f t="shared" si="44"/>
        <v>0</v>
      </c>
      <c r="FY12" s="14">
        <f t="shared" si="45"/>
        <v>0</v>
      </c>
      <c r="FZ12" s="14">
        <f t="shared" si="46"/>
        <v>0</v>
      </c>
      <c r="GA12" s="14">
        <f t="shared" si="47"/>
        <v>0</v>
      </c>
      <c r="GB12" s="14">
        <f t="shared" si="48"/>
        <v>0</v>
      </c>
      <c r="GC12" s="14">
        <f t="shared" si="49"/>
        <v>0</v>
      </c>
      <c r="GD12" s="14">
        <f t="shared" si="50"/>
        <v>0</v>
      </c>
      <c r="GE12" s="14">
        <f t="shared" si="51"/>
        <v>0</v>
      </c>
      <c r="GF12" s="14">
        <f t="shared" si="52"/>
        <v>0</v>
      </c>
      <c r="GG12" s="14">
        <f t="shared" si="53"/>
        <v>0</v>
      </c>
      <c r="GJ12" s="105">
        <v>6</v>
      </c>
      <c r="GK12" s="14">
        <f t="shared" si="54"/>
        <v>1</v>
      </c>
      <c r="GL12" s="14">
        <f t="shared" si="55"/>
        <v>1606003</v>
      </c>
      <c r="GM12" s="14" t="str">
        <f t="shared" si="56"/>
        <v>神器1-1 : 3级</v>
      </c>
      <c r="GN12" s="14" t="s">
        <v>893</v>
      </c>
      <c r="GO12" s="14">
        <f t="shared" si="57"/>
        <v>6</v>
      </c>
      <c r="GP12" s="14" t="str">
        <f t="shared" si="58"/>
        <v>神器1-1</v>
      </c>
      <c r="GQ12" s="14">
        <f t="shared" si="59"/>
        <v>2</v>
      </c>
    </row>
    <row r="13" spans="1:199" ht="16.5" x14ac:dyDescent="0.2">
      <c r="A13" s="101">
        <v>7</v>
      </c>
      <c r="B13" s="101">
        <v>10</v>
      </c>
      <c r="C13" s="101">
        <v>10</v>
      </c>
      <c r="J13" s="101">
        <v>6</v>
      </c>
      <c r="K13" s="101">
        <v>2</v>
      </c>
      <c r="L13" s="101">
        <f>SUM(K$8:K13)</f>
        <v>9</v>
      </c>
      <c r="N13" s="104">
        <v>2</v>
      </c>
      <c r="O13" s="104">
        <v>3</v>
      </c>
      <c r="P13" s="104">
        <v>2</v>
      </c>
      <c r="Q13" s="104">
        <v>15</v>
      </c>
      <c r="R13" s="14">
        <f>SUM(Q$7:Q13)</f>
        <v>90</v>
      </c>
      <c r="S13" s="105">
        <v>1606008</v>
      </c>
      <c r="T13" s="14" t="str">
        <f t="shared" si="60"/>
        <v>神器2-3</v>
      </c>
      <c r="W13" s="101">
        <v>6</v>
      </c>
      <c r="X13" s="101">
        <v>113</v>
      </c>
      <c r="Y13" s="101" t="s">
        <v>844</v>
      </c>
      <c r="Z13" s="101" t="s">
        <v>843</v>
      </c>
      <c r="AA13" s="101" t="s">
        <v>842</v>
      </c>
      <c r="AD13" s="101">
        <v>7</v>
      </c>
      <c r="AE13" s="101">
        <v>2</v>
      </c>
      <c r="AF13" s="101">
        <v>4</v>
      </c>
      <c r="AG13" s="101" t="str">
        <f t="shared" si="6"/>
        <v>神器2-4</v>
      </c>
      <c r="AH13" s="101">
        <v>2</v>
      </c>
      <c r="AI13" s="101">
        <f t="shared" si="7"/>
        <v>45</v>
      </c>
      <c r="AL13" s="101">
        <v>2</v>
      </c>
      <c r="AM13" s="101">
        <v>1</v>
      </c>
      <c r="AN13" s="101">
        <v>4</v>
      </c>
      <c r="AO13" s="101">
        <v>4</v>
      </c>
      <c r="AP13" s="101" t="s">
        <v>839</v>
      </c>
      <c r="AQ13" s="34">
        <v>5000</v>
      </c>
      <c r="AR13" s="101">
        <v>1</v>
      </c>
      <c r="AS13" s="101">
        <v>3</v>
      </c>
      <c r="AT13" s="101">
        <f t="shared" si="8"/>
        <v>1</v>
      </c>
      <c r="AU13" s="14">
        <f t="shared" si="9"/>
        <v>1</v>
      </c>
      <c r="AV13" s="14">
        <f t="shared" si="10"/>
        <v>15</v>
      </c>
      <c r="AY13" s="101">
        <v>4</v>
      </c>
      <c r="AZ13" s="101">
        <v>1</v>
      </c>
      <c r="BA13" s="101">
        <f t="shared" si="0"/>
        <v>158.75</v>
      </c>
      <c r="BD13" s="101">
        <v>7</v>
      </c>
      <c r="BE13" s="14">
        <f>INDEX(节奏总表!$BW$4:$BW$63,新神器!BD13)</f>
        <v>71</v>
      </c>
      <c r="BF13" s="14">
        <f t="shared" si="11"/>
        <v>2</v>
      </c>
      <c r="BG13" s="101">
        <v>2</v>
      </c>
      <c r="BH13" s="101">
        <v>5</v>
      </c>
      <c r="BI13" s="14">
        <f t="shared" si="1"/>
        <v>1.9</v>
      </c>
      <c r="BJ13" s="14">
        <f t="shared" si="1"/>
        <v>1.9</v>
      </c>
      <c r="BK13" s="14">
        <f t="shared" si="1"/>
        <v>1.2</v>
      </c>
      <c r="BL13" s="14">
        <f t="shared" si="1"/>
        <v>5</v>
      </c>
      <c r="BM13" s="14">
        <f t="shared" si="1"/>
        <v>5</v>
      </c>
      <c r="BN13" s="14">
        <f t="shared" si="1"/>
        <v>2.625</v>
      </c>
      <c r="BO13" s="14">
        <f t="shared" si="1"/>
        <v>2.625</v>
      </c>
      <c r="BP13" s="14">
        <f t="shared" si="1"/>
        <v>1.25</v>
      </c>
      <c r="BQ13" s="14">
        <f t="shared" si="1"/>
        <v>0</v>
      </c>
      <c r="BR13" s="14">
        <f t="shared" si="1"/>
        <v>0</v>
      </c>
      <c r="BS13" s="14">
        <f t="shared" si="2"/>
        <v>0</v>
      </c>
      <c r="BT13" s="14">
        <f t="shared" si="2"/>
        <v>0</v>
      </c>
      <c r="BU13" s="14">
        <f t="shared" si="2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3"/>
        <v>0</v>
      </c>
      <c r="CD13" s="14">
        <f t="shared" si="3"/>
        <v>0</v>
      </c>
      <c r="CE13" s="14">
        <f t="shared" si="3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4"/>
        <v>0</v>
      </c>
      <c r="CN13" s="14">
        <f t="shared" si="4"/>
        <v>0</v>
      </c>
      <c r="CO13" s="14">
        <f t="shared" si="4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Z13" s="14">
        <f>SUM(BI$7:BI13)</f>
        <v>18.799999999999997</v>
      </c>
      <c r="DA13" s="14">
        <f>SUM(BJ$7:BJ13)</f>
        <v>18.799999999999997</v>
      </c>
      <c r="DB13" s="14">
        <f>SUM(BK$7:BK13)</f>
        <v>9.15</v>
      </c>
      <c r="DC13" s="14">
        <f>SUM(BL$7:BL13)</f>
        <v>10</v>
      </c>
      <c r="DD13" s="14">
        <f>SUM(BM$7:BM13)</f>
        <v>10</v>
      </c>
      <c r="DE13" s="14">
        <f>SUM(BN$7:BN13)</f>
        <v>5.25</v>
      </c>
      <c r="DF13" s="14">
        <f>SUM(BO$7:BO13)</f>
        <v>5.25</v>
      </c>
      <c r="DG13" s="14">
        <f>SUM(BP$7:BP13)</f>
        <v>2.5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R13" s="14">
        <f t="shared" si="12"/>
        <v>9</v>
      </c>
      <c r="ES13" s="14">
        <f t="shared" si="13"/>
        <v>9</v>
      </c>
      <c r="ET13" s="14">
        <f t="shared" si="14"/>
        <v>6</v>
      </c>
      <c r="EU13" s="14">
        <f t="shared" si="15"/>
        <v>6</v>
      </c>
      <c r="EV13" s="14">
        <f t="shared" si="16"/>
        <v>6</v>
      </c>
      <c r="EW13" s="14">
        <f t="shared" si="17"/>
        <v>4</v>
      </c>
      <c r="EX13" s="14">
        <f t="shared" si="18"/>
        <v>4</v>
      </c>
      <c r="EY13" s="14">
        <f t="shared" si="19"/>
        <v>2</v>
      </c>
      <c r="EZ13" s="14">
        <f t="shared" si="20"/>
        <v>0</v>
      </c>
      <c r="FA13" s="14">
        <f t="shared" si="21"/>
        <v>0</v>
      </c>
      <c r="FB13" s="14">
        <f t="shared" si="22"/>
        <v>0</v>
      </c>
      <c r="FC13" s="14">
        <f t="shared" si="23"/>
        <v>0</v>
      </c>
      <c r="FD13" s="14">
        <f t="shared" si="24"/>
        <v>0</v>
      </c>
      <c r="FE13" s="14">
        <f t="shared" si="25"/>
        <v>0</v>
      </c>
      <c r="FF13" s="14">
        <f t="shared" si="26"/>
        <v>0</v>
      </c>
      <c r="FG13" s="14">
        <f t="shared" si="27"/>
        <v>0</v>
      </c>
      <c r="FH13" s="14">
        <f t="shared" si="28"/>
        <v>0</v>
      </c>
      <c r="FI13" s="14">
        <f t="shared" si="29"/>
        <v>0</v>
      </c>
      <c r="FJ13" s="14">
        <f t="shared" si="30"/>
        <v>0</v>
      </c>
      <c r="FK13" s="14">
        <f t="shared" si="31"/>
        <v>0</v>
      </c>
      <c r="FL13" s="14">
        <f t="shared" si="32"/>
        <v>0</v>
      </c>
      <c r="FM13" s="14">
        <f t="shared" si="33"/>
        <v>0</v>
      </c>
      <c r="FN13" s="14">
        <f t="shared" si="34"/>
        <v>0</v>
      </c>
      <c r="FO13" s="14">
        <f t="shared" si="35"/>
        <v>0</v>
      </c>
      <c r="FP13" s="14">
        <f t="shared" si="36"/>
        <v>0</v>
      </c>
      <c r="FQ13" s="14">
        <f t="shared" si="37"/>
        <v>0</v>
      </c>
      <c r="FR13" s="14">
        <f t="shared" si="38"/>
        <v>0</v>
      </c>
      <c r="FS13" s="14">
        <f t="shared" si="39"/>
        <v>0</v>
      </c>
      <c r="FT13" s="14">
        <f t="shared" si="40"/>
        <v>0</v>
      </c>
      <c r="FU13" s="14">
        <f t="shared" si="41"/>
        <v>0</v>
      </c>
      <c r="FV13" s="14">
        <f t="shared" si="42"/>
        <v>0</v>
      </c>
      <c r="FW13" s="14">
        <f t="shared" si="43"/>
        <v>0</v>
      </c>
      <c r="FX13" s="14">
        <f t="shared" si="44"/>
        <v>0</v>
      </c>
      <c r="FY13" s="14">
        <f t="shared" si="45"/>
        <v>0</v>
      </c>
      <c r="FZ13" s="14">
        <f t="shared" si="46"/>
        <v>0</v>
      </c>
      <c r="GA13" s="14">
        <f t="shared" si="47"/>
        <v>0</v>
      </c>
      <c r="GB13" s="14">
        <f t="shared" si="48"/>
        <v>0</v>
      </c>
      <c r="GC13" s="14">
        <f t="shared" si="49"/>
        <v>0</v>
      </c>
      <c r="GD13" s="14">
        <f t="shared" si="50"/>
        <v>0</v>
      </c>
      <c r="GE13" s="14">
        <f t="shared" si="51"/>
        <v>0</v>
      </c>
      <c r="GF13" s="14">
        <f t="shared" si="52"/>
        <v>0</v>
      </c>
      <c r="GG13" s="14">
        <f t="shared" si="53"/>
        <v>0</v>
      </c>
      <c r="GJ13" s="105">
        <v>7</v>
      </c>
      <c r="GK13" s="14">
        <f t="shared" si="54"/>
        <v>1</v>
      </c>
      <c r="GL13" s="14">
        <f t="shared" si="55"/>
        <v>1606003</v>
      </c>
      <c r="GM13" s="14" t="str">
        <f t="shared" si="56"/>
        <v>神器1-1 : 4级</v>
      </c>
      <c r="GN13" s="14" t="s">
        <v>893</v>
      </c>
      <c r="GO13" s="14">
        <f t="shared" si="57"/>
        <v>7</v>
      </c>
      <c r="GP13" s="14" t="str">
        <f t="shared" si="58"/>
        <v>神器1-1</v>
      </c>
      <c r="GQ13" s="14">
        <f t="shared" si="59"/>
        <v>3</v>
      </c>
    </row>
    <row r="14" spans="1:199" ht="19.5" customHeight="1" x14ac:dyDescent="0.2">
      <c r="J14" s="101">
        <v>7</v>
      </c>
      <c r="K14" s="101">
        <v>3</v>
      </c>
      <c r="L14" s="101">
        <f>SUM(K$8:K14)</f>
        <v>12</v>
      </c>
      <c r="N14" s="104">
        <v>2</v>
      </c>
      <c r="O14" s="104">
        <v>4</v>
      </c>
      <c r="P14" s="104">
        <v>2</v>
      </c>
      <c r="Q14" s="104">
        <v>15</v>
      </c>
      <c r="R14" s="14">
        <f>SUM(Q$7:Q14)</f>
        <v>105</v>
      </c>
      <c r="S14" s="105">
        <v>1606009</v>
      </c>
      <c r="T14" s="14" t="str">
        <f t="shared" si="60"/>
        <v>神器2-4</v>
      </c>
      <c r="W14" s="101">
        <v>7</v>
      </c>
      <c r="X14" s="101">
        <v>123</v>
      </c>
      <c r="Y14" s="101" t="s">
        <v>875</v>
      </c>
      <c r="Z14" s="101" t="s">
        <v>876</v>
      </c>
      <c r="AA14" s="101" t="s">
        <v>877</v>
      </c>
      <c r="AD14" s="101">
        <v>8</v>
      </c>
      <c r="AE14" s="101">
        <v>2</v>
      </c>
      <c r="AF14" s="101">
        <v>5</v>
      </c>
      <c r="AG14" s="101" t="str">
        <f t="shared" si="6"/>
        <v>神器2-5</v>
      </c>
      <c r="AH14" s="101">
        <v>3</v>
      </c>
      <c r="AI14" s="101">
        <f t="shared" si="7"/>
        <v>105</v>
      </c>
      <c r="AL14" s="101">
        <v>2</v>
      </c>
      <c r="AM14" s="101">
        <v>1</v>
      </c>
      <c r="AN14" s="101">
        <v>4</v>
      </c>
      <c r="AO14" s="101">
        <v>5</v>
      </c>
      <c r="AP14" s="101" t="s">
        <v>840</v>
      </c>
      <c r="AQ14" s="34">
        <v>5000</v>
      </c>
      <c r="AR14" s="101">
        <v>1</v>
      </c>
      <c r="AS14" s="101">
        <v>3</v>
      </c>
      <c r="AT14" s="101">
        <f t="shared" si="8"/>
        <v>1</v>
      </c>
      <c r="AU14" s="14">
        <f t="shared" si="9"/>
        <v>1</v>
      </c>
      <c r="AV14" s="14">
        <f t="shared" si="10"/>
        <v>15</v>
      </c>
      <c r="AY14" s="101">
        <v>4</v>
      </c>
      <c r="AZ14" s="101">
        <v>2</v>
      </c>
      <c r="BA14" s="101">
        <f t="shared" si="0"/>
        <v>193.75</v>
      </c>
      <c r="BD14" s="101">
        <v>8</v>
      </c>
      <c r="BE14" s="14">
        <f>INDEX(节奏总表!$BW$4:$BW$63,新神器!BD14)</f>
        <v>74</v>
      </c>
      <c r="BF14" s="14">
        <f t="shared" si="11"/>
        <v>2</v>
      </c>
      <c r="BG14" s="101">
        <v>2</v>
      </c>
      <c r="BH14" s="101">
        <v>5</v>
      </c>
      <c r="BI14" s="14">
        <f t="shared" si="1"/>
        <v>1.9</v>
      </c>
      <c r="BJ14" s="14">
        <f t="shared" si="1"/>
        <v>1.9</v>
      </c>
      <c r="BK14" s="14">
        <f t="shared" si="1"/>
        <v>1.2</v>
      </c>
      <c r="BL14" s="14">
        <f t="shared" si="1"/>
        <v>5</v>
      </c>
      <c r="BM14" s="14">
        <f t="shared" si="1"/>
        <v>5</v>
      </c>
      <c r="BN14" s="14">
        <f t="shared" si="1"/>
        <v>2.625</v>
      </c>
      <c r="BO14" s="14">
        <f t="shared" si="1"/>
        <v>2.625</v>
      </c>
      <c r="BP14" s="14">
        <f t="shared" si="1"/>
        <v>1.25</v>
      </c>
      <c r="BQ14" s="14">
        <f t="shared" si="1"/>
        <v>0</v>
      </c>
      <c r="BR14" s="14">
        <f t="shared" si="1"/>
        <v>0</v>
      </c>
      <c r="BS14" s="14">
        <f t="shared" si="2"/>
        <v>0</v>
      </c>
      <c r="BT14" s="14">
        <f t="shared" si="2"/>
        <v>0</v>
      </c>
      <c r="BU14" s="14">
        <f t="shared" si="2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3"/>
        <v>0</v>
      </c>
      <c r="CD14" s="14">
        <f t="shared" si="3"/>
        <v>0</v>
      </c>
      <c r="CE14" s="14">
        <f t="shared" si="3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4"/>
        <v>0</v>
      </c>
      <c r="CN14" s="14">
        <f t="shared" si="4"/>
        <v>0</v>
      </c>
      <c r="CO14" s="14">
        <f t="shared" si="4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Z14" s="14">
        <f>SUM(BI$7:BI14)</f>
        <v>20.699999999999996</v>
      </c>
      <c r="DA14" s="14">
        <f>SUM(BJ$7:BJ14)</f>
        <v>20.699999999999996</v>
      </c>
      <c r="DB14" s="14">
        <f>SUM(BK$7:BK14)</f>
        <v>10.35</v>
      </c>
      <c r="DC14" s="14">
        <f>SUM(BL$7:BL14)</f>
        <v>15</v>
      </c>
      <c r="DD14" s="14">
        <f>SUM(BM$7:BM14)</f>
        <v>15</v>
      </c>
      <c r="DE14" s="14">
        <f>SUM(BN$7:BN14)</f>
        <v>7.875</v>
      </c>
      <c r="DF14" s="14">
        <f>SUM(BO$7:BO14)</f>
        <v>7.875</v>
      </c>
      <c r="DG14" s="14">
        <f>SUM(BP$7:BP14)</f>
        <v>3.75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R14" s="14">
        <f t="shared" si="12"/>
        <v>9</v>
      </c>
      <c r="ES14" s="14">
        <f t="shared" si="13"/>
        <v>9</v>
      </c>
      <c r="ET14" s="14">
        <f t="shared" si="14"/>
        <v>6</v>
      </c>
      <c r="EU14" s="14">
        <f t="shared" si="15"/>
        <v>8</v>
      </c>
      <c r="EV14" s="14">
        <f t="shared" si="16"/>
        <v>8</v>
      </c>
      <c r="EW14" s="14">
        <f t="shared" si="17"/>
        <v>5</v>
      </c>
      <c r="EX14" s="14">
        <f t="shared" si="18"/>
        <v>5</v>
      </c>
      <c r="EY14" s="14">
        <f t="shared" si="19"/>
        <v>3</v>
      </c>
      <c r="EZ14" s="14">
        <f t="shared" si="20"/>
        <v>0</v>
      </c>
      <c r="FA14" s="14">
        <f t="shared" si="21"/>
        <v>0</v>
      </c>
      <c r="FB14" s="14">
        <f t="shared" si="22"/>
        <v>0</v>
      </c>
      <c r="FC14" s="14">
        <f t="shared" si="23"/>
        <v>0</v>
      </c>
      <c r="FD14" s="14">
        <f t="shared" si="24"/>
        <v>0</v>
      </c>
      <c r="FE14" s="14">
        <f t="shared" si="25"/>
        <v>0</v>
      </c>
      <c r="FF14" s="14">
        <f t="shared" si="26"/>
        <v>0</v>
      </c>
      <c r="FG14" s="14">
        <f t="shared" si="27"/>
        <v>0</v>
      </c>
      <c r="FH14" s="14">
        <f t="shared" si="28"/>
        <v>0</v>
      </c>
      <c r="FI14" s="14">
        <f t="shared" si="29"/>
        <v>0</v>
      </c>
      <c r="FJ14" s="14">
        <f t="shared" si="30"/>
        <v>0</v>
      </c>
      <c r="FK14" s="14">
        <f t="shared" si="31"/>
        <v>0</v>
      </c>
      <c r="FL14" s="14">
        <f t="shared" si="32"/>
        <v>0</v>
      </c>
      <c r="FM14" s="14">
        <f t="shared" si="33"/>
        <v>0</v>
      </c>
      <c r="FN14" s="14">
        <f t="shared" si="34"/>
        <v>0</v>
      </c>
      <c r="FO14" s="14">
        <f t="shared" si="35"/>
        <v>0</v>
      </c>
      <c r="FP14" s="14">
        <f t="shared" si="36"/>
        <v>0</v>
      </c>
      <c r="FQ14" s="14">
        <f t="shared" si="37"/>
        <v>0</v>
      </c>
      <c r="FR14" s="14">
        <f t="shared" si="38"/>
        <v>0</v>
      </c>
      <c r="FS14" s="14">
        <f t="shared" si="39"/>
        <v>0</v>
      </c>
      <c r="FT14" s="14">
        <f t="shared" si="40"/>
        <v>0</v>
      </c>
      <c r="FU14" s="14">
        <f t="shared" si="41"/>
        <v>0</v>
      </c>
      <c r="FV14" s="14">
        <f t="shared" si="42"/>
        <v>0</v>
      </c>
      <c r="FW14" s="14">
        <f t="shared" si="43"/>
        <v>0</v>
      </c>
      <c r="FX14" s="14">
        <f t="shared" si="44"/>
        <v>0</v>
      </c>
      <c r="FY14" s="14">
        <f t="shared" si="45"/>
        <v>0</v>
      </c>
      <c r="FZ14" s="14">
        <f t="shared" si="46"/>
        <v>0</v>
      </c>
      <c r="GA14" s="14">
        <f t="shared" si="47"/>
        <v>0</v>
      </c>
      <c r="GB14" s="14">
        <f t="shared" si="48"/>
        <v>0</v>
      </c>
      <c r="GC14" s="14">
        <f t="shared" si="49"/>
        <v>0</v>
      </c>
      <c r="GD14" s="14">
        <f t="shared" si="50"/>
        <v>0</v>
      </c>
      <c r="GE14" s="14">
        <f t="shared" si="51"/>
        <v>0</v>
      </c>
      <c r="GF14" s="14">
        <f t="shared" si="52"/>
        <v>0</v>
      </c>
      <c r="GG14" s="14">
        <f t="shared" si="53"/>
        <v>0</v>
      </c>
      <c r="GJ14" s="105">
        <v>8</v>
      </c>
      <c r="GK14" s="14">
        <f t="shared" si="54"/>
        <v>1</v>
      </c>
      <c r="GL14" s="14">
        <f t="shared" si="55"/>
        <v>1606003</v>
      </c>
      <c r="GM14" s="14" t="str">
        <f t="shared" si="56"/>
        <v>神器1-1 : 5级</v>
      </c>
      <c r="GN14" s="14" t="s">
        <v>893</v>
      </c>
      <c r="GO14" s="14">
        <f t="shared" si="57"/>
        <v>8</v>
      </c>
      <c r="GP14" s="14" t="str">
        <f t="shared" si="58"/>
        <v>神器1-1</v>
      </c>
      <c r="GQ14" s="14">
        <f t="shared" si="59"/>
        <v>3</v>
      </c>
    </row>
    <row r="15" spans="1:199" ht="16.5" x14ac:dyDescent="0.2">
      <c r="J15" s="101">
        <v>8</v>
      </c>
      <c r="K15" s="101">
        <v>3</v>
      </c>
      <c r="L15" s="101">
        <f>SUM(K$8:K15)</f>
        <v>15</v>
      </c>
      <c r="N15" s="104">
        <v>2</v>
      </c>
      <c r="O15" s="104">
        <v>5</v>
      </c>
      <c r="P15" s="104">
        <v>3</v>
      </c>
      <c r="Q15" s="104">
        <v>15</v>
      </c>
      <c r="R15" s="14">
        <f>SUM(Q$7:Q15)</f>
        <v>120</v>
      </c>
      <c r="S15" s="105">
        <v>1606010</v>
      </c>
      <c r="T15" s="14" t="str">
        <f t="shared" si="60"/>
        <v>神器2-5</v>
      </c>
      <c r="AD15" s="101">
        <v>9</v>
      </c>
      <c r="AE15" s="101">
        <v>3</v>
      </c>
      <c r="AF15" s="101">
        <v>1</v>
      </c>
      <c r="AG15" s="101" t="str">
        <f t="shared" si="6"/>
        <v>神器3-1</v>
      </c>
      <c r="AH15" s="101">
        <v>1</v>
      </c>
      <c r="AI15" s="101">
        <f t="shared" si="7"/>
        <v>20</v>
      </c>
      <c r="AL15" s="101">
        <v>2</v>
      </c>
      <c r="AM15" s="101">
        <v>1</v>
      </c>
      <c r="AN15" s="101">
        <v>5</v>
      </c>
      <c r="AO15" s="101">
        <v>6</v>
      </c>
      <c r="AP15" s="101" t="s">
        <v>368</v>
      </c>
      <c r="AQ15" s="34">
        <v>3500</v>
      </c>
      <c r="AR15" s="101">
        <v>1</v>
      </c>
      <c r="AS15" s="101">
        <v>2</v>
      </c>
      <c r="AT15" s="101">
        <f t="shared" si="8"/>
        <v>2</v>
      </c>
      <c r="AU15" s="14">
        <f t="shared" si="9"/>
        <v>0.52500000000000002</v>
      </c>
      <c r="AV15" s="14">
        <f t="shared" si="10"/>
        <v>23.625</v>
      </c>
      <c r="AY15" s="101">
        <v>4</v>
      </c>
      <c r="AZ15" s="101">
        <v>3</v>
      </c>
      <c r="BA15" s="101">
        <f t="shared" si="0"/>
        <v>231.25</v>
      </c>
      <c r="BD15" s="101">
        <v>9</v>
      </c>
      <c r="BE15" s="14">
        <f>INDEX(节奏总表!$BW$4:$BW$63,新神器!BD15)</f>
        <v>78</v>
      </c>
      <c r="BF15" s="14">
        <f t="shared" si="11"/>
        <v>2</v>
      </c>
      <c r="BG15" s="101">
        <v>2</v>
      </c>
      <c r="BH15" s="101">
        <v>5</v>
      </c>
      <c r="BI15" s="14">
        <f t="shared" si="1"/>
        <v>1.9</v>
      </c>
      <c r="BJ15" s="14">
        <f t="shared" si="1"/>
        <v>1.9</v>
      </c>
      <c r="BK15" s="14">
        <f t="shared" si="1"/>
        <v>1.2</v>
      </c>
      <c r="BL15" s="14">
        <f t="shared" si="1"/>
        <v>5</v>
      </c>
      <c r="BM15" s="14">
        <f t="shared" si="1"/>
        <v>5</v>
      </c>
      <c r="BN15" s="14">
        <f t="shared" si="1"/>
        <v>2.625</v>
      </c>
      <c r="BO15" s="14">
        <f t="shared" si="1"/>
        <v>2.625</v>
      </c>
      <c r="BP15" s="14">
        <f t="shared" si="1"/>
        <v>1.25</v>
      </c>
      <c r="BQ15" s="14">
        <f t="shared" si="1"/>
        <v>0</v>
      </c>
      <c r="BR15" s="14">
        <f t="shared" si="1"/>
        <v>0</v>
      </c>
      <c r="BS15" s="14">
        <f t="shared" si="2"/>
        <v>0</v>
      </c>
      <c r="BT15" s="14">
        <f t="shared" si="2"/>
        <v>0</v>
      </c>
      <c r="BU15" s="14">
        <f t="shared" si="2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3"/>
        <v>0</v>
      </c>
      <c r="CD15" s="14">
        <f t="shared" si="3"/>
        <v>0</v>
      </c>
      <c r="CE15" s="14">
        <f t="shared" si="3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4"/>
        <v>0</v>
      </c>
      <c r="CN15" s="14">
        <f t="shared" si="4"/>
        <v>0</v>
      </c>
      <c r="CO15" s="14">
        <f t="shared" si="4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Z15" s="14">
        <f>SUM(BI$7:BI15)</f>
        <v>22.599999999999994</v>
      </c>
      <c r="DA15" s="14">
        <f>SUM(BJ$7:BJ15)</f>
        <v>22.599999999999994</v>
      </c>
      <c r="DB15" s="14">
        <f>SUM(BK$7:BK15)</f>
        <v>11.549999999999999</v>
      </c>
      <c r="DC15" s="14">
        <f>SUM(BL$7:BL15)</f>
        <v>20</v>
      </c>
      <c r="DD15" s="14">
        <f>SUM(BM$7:BM15)</f>
        <v>20</v>
      </c>
      <c r="DE15" s="14">
        <f>SUM(BN$7:BN15)</f>
        <v>10.5</v>
      </c>
      <c r="DF15" s="14">
        <f>SUM(BO$7:BO15)</f>
        <v>10.5</v>
      </c>
      <c r="DG15" s="14">
        <f>SUM(BP$7:BP15)</f>
        <v>5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R15" s="14">
        <f t="shared" si="12"/>
        <v>9</v>
      </c>
      <c r="ES15" s="14">
        <f t="shared" si="13"/>
        <v>9</v>
      </c>
      <c r="ET15" s="14">
        <f t="shared" si="14"/>
        <v>6</v>
      </c>
      <c r="EU15" s="14">
        <f t="shared" si="15"/>
        <v>9</v>
      </c>
      <c r="EV15" s="14">
        <f t="shared" si="16"/>
        <v>9</v>
      </c>
      <c r="EW15" s="14">
        <f t="shared" si="17"/>
        <v>6</v>
      </c>
      <c r="EX15" s="14">
        <f t="shared" si="18"/>
        <v>6</v>
      </c>
      <c r="EY15" s="14">
        <f t="shared" si="19"/>
        <v>4</v>
      </c>
      <c r="EZ15" s="14">
        <f t="shared" si="20"/>
        <v>0</v>
      </c>
      <c r="FA15" s="14">
        <f t="shared" si="21"/>
        <v>0</v>
      </c>
      <c r="FB15" s="14">
        <f t="shared" si="22"/>
        <v>0</v>
      </c>
      <c r="FC15" s="14">
        <f t="shared" si="23"/>
        <v>0</v>
      </c>
      <c r="FD15" s="14">
        <f t="shared" si="24"/>
        <v>0</v>
      </c>
      <c r="FE15" s="14">
        <f t="shared" si="25"/>
        <v>0</v>
      </c>
      <c r="FF15" s="14">
        <f t="shared" si="26"/>
        <v>0</v>
      </c>
      <c r="FG15" s="14">
        <f t="shared" si="27"/>
        <v>0</v>
      </c>
      <c r="FH15" s="14">
        <f t="shared" si="28"/>
        <v>0</v>
      </c>
      <c r="FI15" s="14">
        <f t="shared" si="29"/>
        <v>0</v>
      </c>
      <c r="FJ15" s="14">
        <f t="shared" si="30"/>
        <v>0</v>
      </c>
      <c r="FK15" s="14">
        <f t="shared" si="31"/>
        <v>0</v>
      </c>
      <c r="FL15" s="14">
        <f t="shared" si="32"/>
        <v>0</v>
      </c>
      <c r="FM15" s="14">
        <f t="shared" si="33"/>
        <v>0</v>
      </c>
      <c r="FN15" s="14">
        <f t="shared" si="34"/>
        <v>0</v>
      </c>
      <c r="FO15" s="14">
        <f t="shared" si="35"/>
        <v>0</v>
      </c>
      <c r="FP15" s="14">
        <f t="shared" si="36"/>
        <v>0</v>
      </c>
      <c r="FQ15" s="14">
        <f t="shared" si="37"/>
        <v>0</v>
      </c>
      <c r="FR15" s="14">
        <f t="shared" si="38"/>
        <v>0</v>
      </c>
      <c r="FS15" s="14">
        <f t="shared" si="39"/>
        <v>0</v>
      </c>
      <c r="FT15" s="14">
        <f t="shared" si="40"/>
        <v>0</v>
      </c>
      <c r="FU15" s="14">
        <f t="shared" si="41"/>
        <v>0</v>
      </c>
      <c r="FV15" s="14">
        <f t="shared" si="42"/>
        <v>0</v>
      </c>
      <c r="FW15" s="14">
        <f t="shared" si="43"/>
        <v>0</v>
      </c>
      <c r="FX15" s="14">
        <f t="shared" si="44"/>
        <v>0</v>
      </c>
      <c r="FY15" s="14">
        <f t="shared" si="45"/>
        <v>0</v>
      </c>
      <c r="FZ15" s="14">
        <f t="shared" si="46"/>
        <v>0</v>
      </c>
      <c r="GA15" s="14">
        <f t="shared" si="47"/>
        <v>0</v>
      </c>
      <c r="GB15" s="14">
        <f t="shared" si="48"/>
        <v>0</v>
      </c>
      <c r="GC15" s="14">
        <f t="shared" si="49"/>
        <v>0</v>
      </c>
      <c r="GD15" s="14">
        <f t="shared" si="50"/>
        <v>0</v>
      </c>
      <c r="GE15" s="14">
        <f t="shared" si="51"/>
        <v>0</v>
      </c>
      <c r="GF15" s="14">
        <f t="shared" si="52"/>
        <v>0</v>
      </c>
      <c r="GG15" s="14">
        <f t="shared" si="53"/>
        <v>0</v>
      </c>
      <c r="GJ15" s="105">
        <v>9</v>
      </c>
      <c r="GK15" s="14">
        <f t="shared" si="54"/>
        <v>1</v>
      </c>
      <c r="GL15" s="14">
        <f t="shared" si="55"/>
        <v>1606003</v>
      </c>
      <c r="GM15" s="14" t="str">
        <f t="shared" si="56"/>
        <v>神器1-1 : 6级</v>
      </c>
      <c r="GN15" s="14" t="s">
        <v>893</v>
      </c>
      <c r="GO15" s="14">
        <f t="shared" si="57"/>
        <v>9</v>
      </c>
      <c r="GP15" s="14" t="str">
        <f t="shared" si="58"/>
        <v>神器1-1</v>
      </c>
      <c r="GQ15" s="14">
        <f t="shared" si="59"/>
        <v>3</v>
      </c>
    </row>
    <row r="16" spans="1:199" ht="16.5" x14ac:dyDescent="0.2">
      <c r="J16" s="101">
        <v>9</v>
      </c>
      <c r="K16" s="101">
        <v>3</v>
      </c>
      <c r="L16" s="101">
        <f>SUM(K$8:K16)</f>
        <v>18</v>
      </c>
      <c r="N16" s="104">
        <v>3</v>
      </c>
      <c r="O16" s="104">
        <v>1</v>
      </c>
      <c r="P16" s="104">
        <v>1</v>
      </c>
      <c r="Q16" s="104">
        <v>18</v>
      </c>
      <c r="R16" s="14">
        <f>SUM(Q$7:Q16)</f>
        <v>138</v>
      </c>
      <c r="S16" s="105">
        <v>1606011</v>
      </c>
      <c r="T16" s="14" t="str">
        <f t="shared" si="60"/>
        <v>神器3-1</v>
      </c>
      <c r="AD16" s="101">
        <v>10</v>
      </c>
      <c r="AE16" s="101">
        <v>3</v>
      </c>
      <c r="AF16" s="101">
        <v>2</v>
      </c>
      <c r="AG16" s="101" t="str">
        <f t="shared" si="6"/>
        <v>神器3-2</v>
      </c>
      <c r="AH16" s="101">
        <v>1</v>
      </c>
      <c r="AI16" s="101">
        <f t="shared" si="7"/>
        <v>20</v>
      </c>
      <c r="AL16" s="101">
        <v>2</v>
      </c>
      <c r="AM16" s="101">
        <v>1</v>
      </c>
      <c r="AN16" s="101">
        <v>5</v>
      </c>
      <c r="AO16" s="101">
        <v>7</v>
      </c>
      <c r="AP16" s="101" t="s">
        <v>369</v>
      </c>
      <c r="AQ16" s="34">
        <v>3500</v>
      </c>
      <c r="AR16" s="101">
        <v>1</v>
      </c>
      <c r="AS16" s="101">
        <v>2</v>
      </c>
      <c r="AT16" s="101">
        <f t="shared" si="8"/>
        <v>2</v>
      </c>
      <c r="AU16" s="14">
        <f t="shared" si="9"/>
        <v>0.52500000000000002</v>
      </c>
      <c r="AV16" s="14">
        <f t="shared" si="10"/>
        <v>23.625</v>
      </c>
      <c r="AY16" s="101">
        <v>5</v>
      </c>
      <c r="AZ16" s="101">
        <v>1</v>
      </c>
      <c r="BA16" s="101">
        <f t="shared" si="0"/>
        <v>184.5</v>
      </c>
      <c r="BD16" s="101">
        <v>10</v>
      </c>
      <c r="BE16" s="14">
        <f>INDEX(节奏总表!$BW$4:$BW$63,新神器!BD16)</f>
        <v>81</v>
      </c>
      <c r="BF16" s="14">
        <f t="shared" si="11"/>
        <v>2</v>
      </c>
      <c r="BG16" s="101">
        <v>2</v>
      </c>
      <c r="BH16" s="101">
        <v>5</v>
      </c>
      <c r="BI16" s="14">
        <f t="shared" si="1"/>
        <v>1.9</v>
      </c>
      <c r="BJ16" s="14">
        <f t="shared" si="1"/>
        <v>1.9</v>
      </c>
      <c r="BK16" s="14">
        <f t="shared" si="1"/>
        <v>1.2</v>
      </c>
      <c r="BL16" s="14">
        <f t="shared" si="1"/>
        <v>5</v>
      </c>
      <c r="BM16" s="14">
        <f t="shared" si="1"/>
        <v>5</v>
      </c>
      <c r="BN16" s="14">
        <f t="shared" si="1"/>
        <v>2.625</v>
      </c>
      <c r="BO16" s="14">
        <f t="shared" si="1"/>
        <v>2.625</v>
      </c>
      <c r="BP16" s="14">
        <f t="shared" si="1"/>
        <v>1.25</v>
      </c>
      <c r="BQ16" s="14">
        <f t="shared" si="1"/>
        <v>0</v>
      </c>
      <c r="BR16" s="14">
        <f t="shared" si="1"/>
        <v>0</v>
      </c>
      <c r="BS16" s="14">
        <f t="shared" si="2"/>
        <v>0</v>
      </c>
      <c r="BT16" s="14">
        <f t="shared" si="2"/>
        <v>0</v>
      </c>
      <c r="BU16" s="14">
        <f t="shared" si="2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3"/>
        <v>0</v>
      </c>
      <c r="CD16" s="14">
        <f t="shared" si="3"/>
        <v>0</v>
      </c>
      <c r="CE16" s="14">
        <f t="shared" si="3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4"/>
        <v>0</v>
      </c>
      <c r="CN16" s="14">
        <f t="shared" si="4"/>
        <v>0</v>
      </c>
      <c r="CO16" s="14">
        <f t="shared" si="4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Z16" s="14">
        <f>SUM(BI$7:BI16)</f>
        <v>24.499999999999993</v>
      </c>
      <c r="DA16" s="14">
        <f>SUM(BJ$7:BJ16)</f>
        <v>24.499999999999993</v>
      </c>
      <c r="DB16" s="14">
        <f>SUM(BK$7:BK16)</f>
        <v>12.749999999999998</v>
      </c>
      <c r="DC16" s="14">
        <f>SUM(BL$7:BL16)</f>
        <v>25</v>
      </c>
      <c r="DD16" s="14">
        <f>SUM(BM$7:BM16)</f>
        <v>25</v>
      </c>
      <c r="DE16" s="14">
        <f>SUM(BN$7:BN16)</f>
        <v>13.125</v>
      </c>
      <c r="DF16" s="14">
        <f>SUM(BO$7:BO16)</f>
        <v>13.125</v>
      </c>
      <c r="DG16" s="14">
        <f>SUM(BP$7:BP16)</f>
        <v>6.25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R16" s="14">
        <f t="shared" si="12"/>
        <v>10</v>
      </c>
      <c r="ES16" s="14">
        <f t="shared" si="13"/>
        <v>10</v>
      </c>
      <c r="ET16" s="14">
        <f t="shared" si="14"/>
        <v>7</v>
      </c>
      <c r="EU16" s="14">
        <f t="shared" si="15"/>
        <v>10</v>
      </c>
      <c r="EV16" s="14">
        <f t="shared" si="16"/>
        <v>10</v>
      </c>
      <c r="EW16" s="14">
        <f t="shared" si="17"/>
        <v>7</v>
      </c>
      <c r="EX16" s="14">
        <f t="shared" si="18"/>
        <v>7</v>
      </c>
      <c r="EY16" s="14">
        <f t="shared" si="19"/>
        <v>4</v>
      </c>
      <c r="EZ16" s="14">
        <f t="shared" si="20"/>
        <v>0</v>
      </c>
      <c r="FA16" s="14">
        <f t="shared" si="21"/>
        <v>0</v>
      </c>
      <c r="FB16" s="14">
        <f t="shared" si="22"/>
        <v>0</v>
      </c>
      <c r="FC16" s="14">
        <f t="shared" si="23"/>
        <v>0</v>
      </c>
      <c r="FD16" s="14">
        <f t="shared" si="24"/>
        <v>0</v>
      </c>
      <c r="FE16" s="14">
        <f t="shared" si="25"/>
        <v>0</v>
      </c>
      <c r="FF16" s="14">
        <f t="shared" si="26"/>
        <v>0</v>
      </c>
      <c r="FG16" s="14">
        <f t="shared" si="27"/>
        <v>0</v>
      </c>
      <c r="FH16" s="14">
        <f t="shared" si="28"/>
        <v>0</v>
      </c>
      <c r="FI16" s="14">
        <f t="shared" si="29"/>
        <v>0</v>
      </c>
      <c r="FJ16" s="14">
        <f t="shared" si="30"/>
        <v>0</v>
      </c>
      <c r="FK16" s="14">
        <f t="shared" si="31"/>
        <v>0</v>
      </c>
      <c r="FL16" s="14">
        <f t="shared" si="32"/>
        <v>0</v>
      </c>
      <c r="FM16" s="14">
        <f t="shared" si="33"/>
        <v>0</v>
      </c>
      <c r="FN16" s="14">
        <f t="shared" si="34"/>
        <v>0</v>
      </c>
      <c r="FO16" s="14">
        <f t="shared" si="35"/>
        <v>0</v>
      </c>
      <c r="FP16" s="14">
        <f t="shared" si="36"/>
        <v>0</v>
      </c>
      <c r="FQ16" s="14">
        <f t="shared" si="37"/>
        <v>0</v>
      </c>
      <c r="FR16" s="14">
        <f t="shared" si="38"/>
        <v>0</v>
      </c>
      <c r="FS16" s="14">
        <f t="shared" si="39"/>
        <v>0</v>
      </c>
      <c r="FT16" s="14">
        <f t="shared" si="40"/>
        <v>0</v>
      </c>
      <c r="FU16" s="14">
        <f t="shared" si="41"/>
        <v>0</v>
      </c>
      <c r="FV16" s="14">
        <f t="shared" si="42"/>
        <v>0</v>
      </c>
      <c r="FW16" s="14">
        <f t="shared" si="43"/>
        <v>0</v>
      </c>
      <c r="FX16" s="14">
        <f t="shared" si="44"/>
        <v>0</v>
      </c>
      <c r="FY16" s="14">
        <f t="shared" si="45"/>
        <v>0</v>
      </c>
      <c r="FZ16" s="14">
        <f t="shared" si="46"/>
        <v>0</v>
      </c>
      <c r="GA16" s="14">
        <f t="shared" si="47"/>
        <v>0</v>
      </c>
      <c r="GB16" s="14">
        <f t="shared" si="48"/>
        <v>0</v>
      </c>
      <c r="GC16" s="14">
        <f t="shared" si="49"/>
        <v>0</v>
      </c>
      <c r="GD16" s="14">
        <f t="shared" si="50"/>
        <v>0</v>
      </c>
      <c r="GE16" s="14">
        <f t="shared" si="51"/>
        <v>0</v>
      </c>
      <c r="GF16" s="14">
        <f t="shared" si="52"/>
        <v>0</v>
      </c>
      <c r="GG16" s="14">
        <f t="shared" si="53"/>
        <v>0</v>
      </c>
      <c r="GJ16" s="105">
        <v>10</v>
      </c>
      <c r="GK16" s="14">
        <f t="shared" si="54"/>
        <v>1</v>
      </c>
      <c r="GL16" s="14">
        <f t="shared" si="55"/>
        <v>1606003</v>
      </c>
      <c r="GM16" s="14" t="str">
        <f t="shared" si="56"/>
        <v>神器1-1 : 7级</v>
      </c>
      <c r="GN16" s="14" t="s">
        <v>893</v>
      </c>
      <c r="GO16" s="14">
        <f t="shared" si="57"/>
        <v>10</v>
      </c>
      <c r="GP16" s="14" t="str">
        <f t="shared" si="58"/>
        <v>神器1-1</v>
      </c>
      <c r="GQ16" s="14">
        <f t="shared" si="59"/>
        <v>5</v>
      </c>
    </row>
    <row r="17" spans="10:199" ht="16.5" x14ac:dyDescent="0.2">
      <c r="J17" s="101">
        <v>10</v>
      </c>
      <c r="K17" s="101">
        <v>5</v>
      </c>
      <c r="L17" s="101">
        <f>SUM(K$8:K17)</f>
        <v>23</v>
      </c>
      <c r="N17" s="104">
        <v>3</v>
      </c>
      <c r="O17" s="104">
        <v>2</v>
      </c>
      <c r="P17" s="104">
        <v>1</v>
      </c>
      <c r="Q17" s="104">
        <v>18</v>
      </c>
      <c r="R17" s="14">
        <f>SUM(Q$7:Q17)</f>
        <v>156</v>
      </c>
      <c r="S17" s="105">
        <v>1606012</v>
      </c>
      <c r="T17" s="14" t="str">
        <f t="shared" si="60"/>
        <v>神器3-2</v>
      </c>
      <c r="AD17" s="101">
        <v>11</v>
      </c>
      <c r="AE17" s="101">
        <v>3</v>
      </c>
      <c r="AF17" s="101">
        <v>3</v>
      </c>
      <c r="AG17" s="101" t="str">
        <f t="shared" si="6"/>
        <v>神器3-3</v>
      </c>
      <c r="AH17" s="101">
        <v>2</v>
      </c>
      <c r="AI17" s="101">
        <f t="shared" si="7"/>
        <v>60</v>
      </c>
      <c r="AL17" s="101">
        <v>2</v>
      </c>
      <c r="AM17" s="101">
        <v>2</v>
      </c>
      <c r="AN17" s="101">
        <v>6</v>
      </c>
      <c r="AO17" s="101">
        <v>1</v>
      </c>
      <c r="AP17" s="101" t="s">
        <v>824</v>
      </c>
      <c r="AQ17" s="34">
        <v>3800</v>
      </c>
      <c r="AR17" s="101">
        <v>1</v>
      </c>
      <c r="AS17" s="101">
        <v>1</v>
      </c>
      <c r="AT17" s="101">
        <f t="shared" si="8"/>
        <v>1</v>
      </c>
      <c r="AU17" s="14">
        <f t="shared" si="9"/>
        <v>0.38</v>
      </c>
      <c r="AV17" s="14">
        <f t="shared" si="10"/>
        <v>3.8</v>
      </c>
      <c r="AY17" s="101">
        <v>5</v>
      </c>
      <c r="AZ17" s="101">
        <v>2</v>
      </c>
      <c r="BA17" s="101">
        <f t="shared" si="0"/>
        <v>226.5</v>
      </c>
      <c r="BD17" s="101">
        <v>11</v>
      </c>
      <c r="BE17" s="14">
        <f>INDEX(节奏总表!$BW$4:$BW$63,新神器!BD17)</f>
        <v>83</v>
      </c>
      <c r="BF17" s="14">
        <f t="shared" si="11"/>
        <v>3</v>
      </c>
      <c r="BG17" s="101">
        <v>3</v>
      </c>
      <c r="BH17" s="101">
        <v>5</v>
      </c>
      <c r="BI17" s="14">
        <f t="shared" ref="BI17:BR26" si="61">SUMIFS($AU$7:$AU$301,$AL$7:$AL$301,"="&amp;$BF17,$AM$7:$AM$301,"="&amp;$BG17,$AO$7:$AO$301,"="&amp;BI$2)*$BH17</f>
        <v>0.75</v>
      </c>
      <c r="BJ17" s="14">
        <f t="shared" si="61"/>
        <v>0.75</v>
      </c>
      <c r="BK17" s="14">
        <f t="shared" si="61"/>
        <v>0.5</v>
      </c>
      <c r="BL17" s="14">
        <f t="shared" si="61"/>
        <v>0.75</v>
      </c>
      <c r="BM17" s="14">
        <f t="shared" si="61"/>
        <v>0.75</v>
      </c>
      <c r="BN17" s="14">
        <f t="shared" si="61"/>
        <v>0.5</v>
      </c>
      <c r="BO17" s="14">
        <f t="shared" si="61"/>
        <v>0.5</v>
      </c>
      <c r="BP17" s="14">
        <f t="shared" si="61"/>
        <v>0.5</v>
      </c>
      <c r="BQ17" s="14">
        <f t="shared" si="61"/>
        <v>5</v>
      </c>
      <c r="BR17" s="14">
        <f t="shared" si="61"/>
        <v>5</v>
      </c>
      <c r="BS17" s="14">
        <f t="shared" ref="BS17:CB26" si="62">SUMIFS($AU$7:$AU$301,$AL$7:$AL$301,"="&amp;$BF17,$AM$7:$AM$301,"="&amp;$BG17,$AO$7:$AO$301,"="&amp;BS$2)*$BH17</f>
        <v>2.625</v>
      </c>
      <c r="BT17" s="14">
        <f t="shared" si="62"/>
        <v>2.625</v>
      </c>
      <c r="BU17" s="14">
        <f t="shared" si="62"/>
        <v>1</v>
      </c>
      <c r="BV17" s="14">
        <f t="shared" si="62"/>
        <v>0.5</v>
      </c>
      <c r="BW17" s="14">
        <f t="shared" si="62"/>
        <v>0</v>
      </c>
      <c r="BX17" s="14">
        <f t="shared" si="62"/>
        <v>0</v>
      </c>
      <c r="BY17" s="14">
        <f t="shared" si="62"/>
        <v>0</v>
      </c>
      <c r="BZ17" s="14">
        <f t="shared" si="62"/>
        <v>0</v>
      </c>
      <c r="CA17" s="14">
        <f t="shared" si="62"/>
        <v>0</v>
      </c>
      <c r="CB17" s="14">
        <f t="shared" si="62"/>
        <v>0</v>
      </c>
      <c r="CC17" s="14">
        <f t="shared" ref="CC17:CL26" si="63">SUMIFS($AU$7:$AU$301,$AL$7:$AL$301,"="&amp;$BF17,$AM$7:$AM$301,"="&amp;$BG17,$AO$7:$AO$301,"="&amp;CC$2)*$BH17</f>
        <v>0</v>
      </c>
      <c r="CD17" s="14">
        <f t="shared" si="63"/>
        <v>0</v>
      </c>
      <c r="CE17" s="14">
        <f t="shared" si="63"/>
        <v>0</v>
      </c>
      <c r="CF17" s="14">
        <f t="shared" si="63"/>
        <v>0</v>
      </c>
      <c r="CG17" s="14">
        <f t="shared" si="63"/>
        <v>0</v>
      </c>
      <c r="CH17" s="14">
        <f t="shared" si="63"/>
        <v>0</v>
      </c>
      <c r="CI17" s="14">
        <f t="shared" si="63"/>
        <v>0</v>
      </c>
      <c r="CJ17" s="14">
        <f t="shared" si="63"/>
        <v>0</v>
      </c>
      <c r="CK17" s="14">
        <f t="shared" si="63"/>
        <v>0</v>
      </c>
      <c r="CL17" s="14">
        <f t="shared" si="63"/>
        <v>0</v>
      </c>
      <c r="CM17" s="14">
        <f t="shared" ref="CM17:CX26" si="64">SUMIFS($AU$7:$AU$301,$AL$7:$AL$301,"="&amp;$BF17,$AM$7:$AM$301,"="&amp;$BG17,$AO$7:$AO$301,"="&amp;CM$2)*$BH17</f>
        <v>0</v>
      </c>
      <c r="CN17" s="14">
        <f t="shared" si="64"/>
        <v>0</v>
      </c>
      <c r="CO17" s="14">
        <f t="shared" si="64"/>
        <v>0</v>
      </c>
      <c r="CP17" s="14">
        <f t="shared" si="64"/>
        <v>0</v>
      </c>
      <c r="CQ17" s="14">
        <f t="shared" si="64"/>
        <v>0</v>
      </c>
      <c r="CR17" s="14">
        <f t="shared" si="64"/>
        <v>0</v>
      </c>
      <c r="CS17" s="14">
        <f t="shared" si="64"/>
        <v>0</v>
      </c>
      <c r="CT17" s="14">
        <f t="shared" si="64"/>
        <v>0</v>
      </c>
      <c r="CU17" s="14">
        <f t="shared" si="64"/>
        <v>0</v>
      </c>
      <c r="CV17" s="14">
        <f t="shared" si="64"/>
        <v>0</v>
      </c>
      <c r="CW17" s="14">
        <f t="shared" si="64"/>
        <v>0</v>
      </c>
      <c r="CX17" s="14">
        <f t="shared" si="64"/>
        <v>0</v>
      </c>
      <c r="CZ17" s="14">
        <f>SUM(BI$7:BI17)</f>
        <v>25.249999999999993</v>
      </c>
      <c r="DA17" s="14">
        <f>SUM(BJ$7:BJ17)</f>
        <v>25.249999999999993</v>
      </c>
      <c r="DB17" s="14">
        <f>SUM(BK$7:BK17)</f>
        <v>13.249999999999998</v>
      </c>
      <c r="DC17" s="14">
        <f>SUM(BL$7:BL17)</f>
        <v>25.75</v>
      </c>
      <c r="DD17" s="14">
        <f>SUM(BM$7:BM17)</f>
        <v>25.75</v>
      </c>
      <c r="DE17" s="14">
        <f>SUM(BN$7:BN17)</f>
        <v>13.625</v>
      </c>
      <c r="DF17" s="14">
        <f>SUM(BO$7:BO17)</f>
        <v>13.625</v>
      </c>
      <c r="DG17" s="14">
        <f>SUM(BP$7:BP17)</f>
        <v>6.75</v>
      </c>
      <c r="DH17" s="14">
        <f>SUM(BQ$7:BQ17)</f>
        <v>5</v>
      </c>
      <c r="DI17" s="14">
        <f>SUM(BR$7:BR17)</f>
        <v>5</v>
      </c>
      <c r="DJ17" s="14">
        <f>SUM(BS$7:BS17)</f>
        <v>2.625</v>
      </c>
      <c r="DK17" s="14">
        <f>SUM(BT$7:BT17)</f>
        <v>2.625</v>
      </c>
      <c r="DL17" s="14">
        <f>SUM(BU$7:BU17)</f>
        <v>1</v>
      </c>
      <c r="DM17" s="14">
        <f>SUM(BV$7:BV17)</f>
        <v>0.5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R17" s="14">
        <f t="shared" si="12"/>
        <v>10</v>
      </c>
      <c r="ES17" s="14">
        <f t="shared" si="13"/>
        <v>10</v>
      </c>
      <c r="ET17" s="14">
        <f t="shared" si="14"/>
        <v>7</v>
      </c>
      <c r="EU17" s="14">
        <f t="shared" si="15"/>
        <v>10</v>
      </c>
      <c r="EV17" s="14">
        <f t="shared" si="16"/>
        <v>10</v>
      </c>
      <c r="EW17" s="14">
        <f t="shared" si="17"/>
        <v>7</v>
      </c>
      <c r="EX17" s="14">
        <f t="shared" si="18"/>
        <v>7</v>
      </c>
      <c r="EY17" s="14">
        <f t="shared" si="19"/>
        <v>4</v>
      </c>
      <c r="EZ17" s="14">
        <f t="shared" si="20"/>
        <v>4</v>
      </c>
      <c r="FA17" s="14">
        <f t="shared" si="21"/>
        <v>4</v>
      </c>
      <c r="FB17" s="14">
        <f t="shared" si="22"/>
        <v>2</v>
      </c>
      <c r="FC17" s="14">
        <f t="shared" si="23"/>
        <v>2</v>
      </c>
      <c r="FD17" s="14">
        <f t="shared" si="24"/>
        <v>1</v>
      </c>
      <c r="FE17" s="14">
        <f t="shared" si="25"/>
        <v>0</v>
      </c>
      <c r="FF17" s="14">
        <f t="shared" si="26"/>
        <v>0</v>
      </c>
      <c r="FG17" s="14">
        <f t="shared" si="27"/>
        <v>0</v>
      </c>
      <c r="FH17" s="14">
        <f t="shared" si="28"/>
        <v>0</v>
      </c>
      <c r="FI17" s="14">
        <f t="shared" si="29"/>
        <v>0</v>
      </c>
      <c r="FJ17" s="14">
        <f t="shared" si="30"/>
        <v>0</v>
      </c>
      <c r="FK17" s="14">
        <f t="shared" si="31"/>
        <v>0</v>
      </c>
      <c r="FL17" s="14">
        <f t="shared" si="32"/>
        <v>0</v>
      </c>
      <c r="FM17" s="14">
        <f t="shared" si="33"/>
        <v>0</v>
      </c>
      <c r="FN17" s="14">
        <f t="shared" si="34"/>
        <v>0</v>
      </c>
      <c r="FO17" s="14">
        <f t="shared" si="35"/>
        <v>0</v>
      </c>
      <c r="FP17" s="14">
        <f t="shared" si="36"/>
        <v>0</v>
      </c>
      <c r="FQ17" s="14">
        <f t="shared" si="37"/>
        <v>0</v>
      </c>
      <c r="FR17" s="14">
        <f t="shared" si="38"/>
        <v>0</v>
      </c>
      <c r="FS17" s="14">
        <f t="shared" si="39"/>
        <v>0</v>
      </c>
      <c r="FT17" s="14">
        <f t="shared" si="40"/>
        <v>0</v>
      </c>
      <c r="FU17" s="14">
        <f t="shared" si="41"/>
        <v>0</v>
      </c>
      <c r="FV17" s="14">
        <f t="shared" si="42"/>
        <v>0</v>
      </c>
      <c r="FW17" s="14">
        <f t="shared" si="43"/>
        <v>0</v>
      </c>
      <c r="FX17" s="14">
        <f t="shared" si="44"/>
        <v>0</v>
      </c>
      <c r="FY17" s="14">
        <f t="shared" si="45"/>
        <v>0</v>
      </c>
      <c r="FZ17" s="14">
        <f t="shared" si="46"/>
        <v>0</v>
      </c>
      <c r="GA17" s="14">
        <f t="shared" si="47"/>
        <v>0</v>
      </c>
      <c r="GB17" s="14">
        <f t="shared" si="48"/>
        <v>0</v>
      </c>
      <c r="GC17" s="14">
        <f t="shared" si="49"/>
        <v>0</v>
      </c>
      <c r="GD17" s="14">
        <f t="shared" si="50"/>
        <v>0</v>
      </c>
      <c r="GE17" s="14">
        <f t="shared" si="51"/>
        <v>0</v>
      </c>
      <c r="GF17" s="14">
        <f t="shared" si="52"/>
        <v>0</v>
      </c>
      <c r="GG17" s="14">
        <f t="shared" si="53"/>
        <v>0</v>
      </c>
      <c r="GJ17" s="105">
        <v>11</v>
      </c>
      <c r="GK17" s="14">
        <f t="shared" si="54"/>
        <v>1</v>
      </c>
      <c r="GL17" s="14">
        <f t="shared" si="55"/>
        <v>1606003</v>
      </c>
      <c r="GM17" s="14" t="str">
        <f t="shared" si="56"/>
        <v>神器1-1 : 1级</v>
      </c>
      <c r="GN17" s="14" t="s">
        <v>893</v>
      </c>
      <c r="GO17" s="14">
        <f t="shared" si="57"/>
        <v>11</v>
      </c>
      <c r="GP17" s="14" t="str">
        <f t="shared" si="58"/>
        <v>神器1-1</v>
      </c>
      <c r="GQ17" s="14">
        <f t="shared" si="59"/>
        <v>5</v>
      </c>
    </row>
    <row r="18" spans="10:199" ht="16.5" x14ac:dyDescent="0.2">
      <c r="J18" s="101">
        <v>11</v>
      </c>
      <c r="K18" s="101">
        <v>5</v>
      </c>
      <c r="L18" s="101">
        <f>SUM(K$8:K18)</f>
        <v>28</v>
      </c>
      <c r="N18" s="104">
        <v>3</v>
      </c>
      <c r="O18" s="104">
        <v>3</v>
      </c>
      <c r="P18" s="104">
        <v>2</v>
      </c>
      <c r="Q18" s="104">
        <v>18</v>
      </c>
      <c r="R18" s="14">
        <f>SUM(Q$7:Q18)</f>
        <v>174</v>
      </c>
      <c r="S18" s="105">
        <v>1606013</v>
      </c>
      <c r="T18" s="14" t="str">
        <f t="shared" si="60"/>
        <v>神器3-3</v>
      </c>
      <c r="AD18" s="101">
        <v>12</v>
      </c>
      <c r="AE18" s="101">
        <v>3</v>
      </c>
      <c r="AF18" s="101">
        <v>4</v>
      </c>
      <c r="AG18" s="101" t="str">
        <f t="shared" si="6"/>
        <v>神器3-4</v>
      </c>
      <c r="AH18" s="101">
        <v>2</v>
      </c>
      <c r="AI18" s="101">
        <f t="shared" si="7"/>
        <v>60</v>
      </c>
      <c r="AL18" s="101">
        <v>2</v>
      </c>
      <c r="AM18" s="101">
        <v>2</v>
      </c>
      <c r="AN18" s="101">
        <v>6</v>
      </c>
      <c r="AO18" s="101">
        <v>2</v>
      </c>
      <c r="AP18" s="101" t="s">
        <v>825</v>
      </c>
      <c r="AQ18" s="34">
        <v>3800</v>
      </c>
      <c r="AR18" s="101">
        <v>1</v>
      </c>
      <c r="AS18" s="101">
        <v>1</v>
      </c>
      <c r="AT18" s="101">
        <f t="shared" si="8"/>
        <v>1</v>
      </c>
      <c r="AU18" s="14">
        <f t="shared" si="9"/>
        <v>0.38</v>
      </c>
      <c r="AV18" s="14">
        <f t="shared" si="10"/>
        <v>3.8</v>
      </c>
      <c r="AY18" s="101">
        <v>5</v>
      </c>
      <c r="AZ18" s="101">
        <v>3</v>
      </c>
      <c r="BA18" s="101">
        <f t="shared" si="0"/>
        <v>271.5</v>
      </c>
      <c r="BD18" s="101">
        <v>12</v>
      </c>
      <c r="BE18" s="14">
        <f>INDEX(节奏总表!$BW$4:$BW$63,新神器!BD18)</f>
        <v>86</v>
      </c>
      <c r="BF18" s="14">
        <f t="shared" si="11"/>
        <v>3</v>
      </c>
      <c r="BG18" s="101">
        <v>3</v>
      </c>
      <c r="BH18" s="101">
        <v>5</v>
      </c>
      <c r="BI18" s="14">
        <f t="shared" si="61"/>
        <v>0.75</v>
      </c>
      <c r="BJ18" s="14">
        <f t="shared" si="61"/>
        <v>0.75</v>
      </c>
      <c r="BK18" s="14">
        <f t="shared" si="61"/>
        <v>0.5</v>
      </c>
      <c r="BL18" s="14">
        <f t="shared" si="61"/>
        <v>0.75</v>
      </c>
      <c r="BM18" s="14">
        <f t="shared" si="61"/>
        <v>0.75</v>
      </c>
      <c r="BN18" s="14">
        <f t="shared" si="61"/>
        <v>0.5</v>
      </c>
      <c r="BO18" s="14">
        <f t="shared" si="61"/>
        <v>0.5</v>
      </c>
      <c r="BP18" s="14">
        <f t="shared" si="61"/>
        <v>0.5</v>
      </c>
      <c r="BQ18" s="14">
        <f t="shared" si="61"/>
        <v>5</v>
      </c>
      <c r="BR18" s="14">
        <f t="shared" si="61"/>
        <v>5</v>
      </c>
      <c r="BS18" s="14">
        <f t="shared" si="62"/>
        <v>2.625</v>
      </c>
      <c r="BT18" s="14">
        <f t="shared" si="62"/>
        <v>2.625</v>
      </c>
      <c r="BU18" s="14">
        <f t="shared" si="62"/>
        <v>1</v>
      </c>
      <c r="BV18" s="14">
        <f t="shared" si="62"/>
        <v>0.5</v>
      </c>
      <c r="BW18" s="14">
        <f t="shared" si="62"/>
        <v>0</v>
      </c>
      <c r="BX18" s="14">
        <f t="shared" si="62"/>
        <v>0</v>
      </c>
      <c r="BY18" s="14">
        <f t="shared" si="62"/>
        <v>0</v>
      </c>
      <c r="BZ18" s="14">
        <f t="shared" si="62"/>
        <v>0</v>
      </c>
      <c r="CA18" s="14">
        <f t="shared" si="62"/>
        <v>0</v>
      </c>
      <c r="CB18" s="14">
        <f t="shared" si="62"/>
        <v>0</v>
      </c>
      <c r="CC18" s="14">
        <f t="shared" si="63"/>
        <v>0</v>
      </c>
      <c r="CD18" s="14">
        <f t="shared" si="63"/>
        <v>0</v>
      </c>
      <c r="CE18" s="14">
        <f t="shared" si="63"/>
        <v>0</v>
      </c>
      <c r="CF18" s="14">
        <f t="shared" si="63"/>
        <v>0</v>
      </c>
      <c r="CG18" s="14">
        <f t="shared" si="63"/>
        <v>0</v>
      </c>
      <c r="CH18" s="14">
        <f t="shared" si="63"/>
        <v>0</v>
      </c>
      <c r="CI18" s="14">
        <f t="shared" si="63"/>
        <v>0</v>
      </c>
      <c r="CJ18" s="14">
        <f t="shared" si="63"/>
        <v>0</v>
      </c>
      <c r="CK18" s="14">
        <f t="shared" si="63"/>
        <v>0</v>
      </c>
      <c r="CL18" s="14">
        <f t="shared" si="63"/>
        <v>0</v>
      </c>
      <c r="CM18" s="14">
        <f t="shared" si="64"/>
        <v>0</v>
      </c>
      <c r="CN18" s="14">
        <f t="shared" si="64"/>
        <v>0</v>
      </c>
      <c r="CO18" s="14">
        <f t="shared" si="64"/>
        <v>0</v>
      </c>
      <c r="CP18" s="14">
        <f t="shared" si="64"/>
        <v>0</v>
      </c>
      <c r="CQ18" s="14">
        <f t="shared" si="64"/>
        <v>0</v>
      </c>
      <c r="CR18" s="14">
        <f t="shared" si="64"/>
        <v>0</v>
      </c>
      <c r="CS18" s="14">
        <f t="shared" si="64"/>
        <v>0</v>
      </c>
      <c r="CT18" s="14">
        <f t="shared" si="64"/>
        <v>0</v>
      </c>
      <c r="CU18" s="14">
        <f t="shared" si="64"/>
        <v>0</v>
      </c>
      <c r="CV18" s="14">
        <f t="shared" si="64"/>
        <v>0</v>
      </c>
      <c r="CW18" s="14">
        <f t="shared" si="64"/>
        <v>0</v>
      </c>
      <c r="CX18" s="14">
        <f t="shared" si="64"/>
        <v>0</v>
      </c>
      <c r="CZ18" s="14">
        <f>SUM(BI$7:BI18)</f>
        <v>25.999999999999993</v>
      </c>
      <c r="DA18" s="14">
        <f>SUM(BJ$7:BJ18)</f>
        <v>25.999999999999993</v>
      </c>
      <c r="DB18" s="14">
        <f>SUM(BK$7:BK18)</f>
        <v>13.749999999999998</v>
      </c>
      <c r="DC18" s="14">
        <f>SUM(BL$7:BL18)</f>
        <v>26.5</v>
      </c>
      <c r="DD18" s="14">
        <f>SUM(BM$7:BM18)</f>
        <v>26.5</v>
      </c>
      <c r="DE18" s="14">
        <f>SUM(BN$7:BN18)</f>
        <v>14.125</v>
      </c>
      <c r="DF18" s="14">
        <f>SUM(BO$7:BO18)</f>
        <v>14.125</v>
      </c>
      <c r="DG18" s="14">
        <f>SUM(BP$7:BP18)</f>
        <v>7.25</v>
      </c>
      <c r="DH18" s="14">
        <f>SUM(BQ$7:BQ18)</f>
        <v>10</v>
      </c>
      <c r="DI18" s="14">
        <f>SUM(BR$7:BR18)</f>
        <v>10</v>
      </c>
      <c r="DJ18" s="14">
        <f>SUM(BS$7:BS18)</f>
        <v>5.25</v>
      </c>
      <c r="DK18" s="14">
        <f>SUM(BT$7:BT18)</f>
        <v>5.25</v>
      </c>
      <c r="DL18" s="14">
        <f>SUM(BU$7:BU18)</f>
        <v>2</v>
      </c>
      <c r="DM18" s="14">
        <f>SUM(BV$7:BV18)</f>
        <v>1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R18" s="14">
        <f t="shared" si="12"/>
        <v>10</v>
      </c>
      <c r="ES18" s="14">
        <f t="shared" si="13"/>
        <v>10</v>
      </c>
      <c r="ET18" s="14">
        <f t="shared" si="14"/>
        <v>7</v>
      </c>
      <c r="EU18" s="14">
        <f t="shared" si="15"/>
        <v>10</v>
      </c>
      <c r="EV18" s="14">
        <f t="shared" si="16"/>
        <v>10</v>
      </c>
      <c r="EW18" s="14">
        <f t="shared" si="17"/>
        <v>7</v>
      </c>
      <c r="EX18" s="14">
        <f t="shared" si="18"/>
        <v>7</v>
      </c>
      <c r="EY18" s="14">
        <f t="shared" si="19"/>
        <v>5</v>
      </c>
      <c r="EZ18" s="14">
        <f t="shared" si="20"/>
        <v>6</v>
      </c>
      <c r="FA18" s="14">
        <f t="shared" si="21"/>
        <v>6</v>
      </c>
      <c r="FB18" s="14">
        <f t="shared" si="22"/>
        <v>4</v>
      </c>
      <c r="FC18" s="14">
        <f t="shared" si="23"/>
        <v>4</v>
      </c>
      <c r="FD18" s="14">
        <f t="shared" si="24"/>
        <v>2</v>
      </c>
      <c r="FE18" s="14">
        <f t="shared" si="25"/>
        <v>1</v>
      </c>
      <c r="FF18" s="14">
        <f t="shared" si="26"/>
        <v>0</v>
      </c>
      <c r="FG18" s="14">
        <f t="shared" si="27"/>
        <v>0</v>
      </c>
      <c r="FH18" s="14">
        <f t="shared" si="28"/>
        <v>0</v>
      </c>
      <c r="FI18" s="14">
        <f t="shared" si="29"/>
        <v>0</v>
      </c>
      <c r="FJ18" s="14">
        <f t="shared" si="30"/>
        <v>0</v>
      </c>
      <c r="FK18" s="14">
        <f t="shared" si="31"/>
        <v>0</v>
      </c>
      <c r="FL18" s="14">
        <f t="shared" si="32"/>
        <v>0</v>
      </c>
      <c r="FM18" s="14">
        <f t="shared" si="33"/>
        <v>0</v>
      </c>
      <c r="FN18" s="14">
        <f t="shared" si="34"/>
        <v>0</v>
      </c>
      <c r="FO18" s="14">
        <f t="shared" si="35"/>
        <v>0</v>
      </c>
      <c r="FP18" s="14">
        <f t="shared" si="36"/>
        <v>0</v>
      </c>
      <c r="FQ18" s="14">
        <f t="shared" si="37"/>
        <v>0</v>
      </c>
      <c r="FR18" s="14">
        <f t="shared" si="38"/>
        <v>0</v>
      </c>
      <c r="FS18" s="14">
        <f t="shared" si="39"/>
        <v>0</v>
      </c>
      <c r="FT18" s="14">
        <f t="shared" si="40"/>
        <v>0</v>
      </c>
      <c r="FU18" s="14">
        <f t="shared" si="41"/>
        <v>0</v>
      </c>
      <c r="FV18" s="14">
        <f t="shared" si="42"/>
        <v>0</v>
      </c>
      <c r="FW18" s="14">
        <f t="shared" si="43"/>
        <v>0</v>
      </c>
      <c r="FX18" s="14">
        <f t="shared" si="44"/>
        <v>0</v>
      </c>
      <c r="FY18" s="14">
        <f t="shared" si="45"/>
        <v>0</v>
      </c>
      <c r="FZ18" s="14">
        <f t="shared" si="46"/>
        <v>0</v>
      </c>
      <c r="GA18" s="14">
        <f t="shared" si="47"/>
        <v>0</v>
      </c>
      <c r="GB18" s="14">
        <f t="shared" si="48"/>
        <v>0</v>
      </c>
      <c r="GC18" s="14">
        <f t="shared" si="49"/>
        <v>0</v>
      </c>
      <c r="GD18" s="14">
        <f t="shared" si="50"/>
        <v>0</v>
      </c>
      <c r="GE18" s="14">
        <f t="shared" si="51"/>
        <v>0</v>
      </c>
      <c r="GF18" s="14">
        <f t="shared" si="52"/>
        <v>0</v>
      </c>
      <c r="GG18" s="14">
        <f t="shared" si="53"/>
        <v>0</v>
      </c>
      <c r="GJ18" s="105">
        <v>12</v>
      </c>
      <c r="GK18" s="14">
        <f t="shared" si="54"/>
        <v>1</v>
      </c>
      <c r="GL18" s="14">
        <f t="shared" si="55"/>
        <v>1606003</v>
      </c>
      <c r="GM18" s="14" t="str">
        <f t="shared" si="56"/>
        <v>神器1-1 : 2级</v>
      </c>
      <c r="GN18" s="14" t="s">
        <v>893</v>
      </c>
      <c r="GO18" s="14">
        <f t="shared" si="57"/>
        <v>12</v>
      </c>
      <c r="GP18" s="14" t="str">
        <f t="shared" si="58"/>
        <v>神器1-1</v>
      </c>
      <c r="GQ18" s="14">
        <f t="shared" si="59"/>
        <v>6</v>
      </c>
    </row>
    <row r="19" spans="10:199" ht="16.5" x14ac:dyDescent="0.2">
      <c r="J19" s="101">
        <v>12</v>
      </c>
      <c r="K19" s="101">
        <v>6</v>
      </c>
      <c r="L19" s="101">
        <f>SUM(K$8:K19)</f>
        <v>34</v>
      </c>
      <c r="N19" s="104">
        <v>3</v>
      </c>
      <c r="O19" s="104">
        <v>4</v>
      </c>
      <c r="P19" s="104">
        <v>2</v>
      </c>
      <c r="Q19" s="104">
        <v>18</v>
      </c>
      <c r="R19" s="14">
        <f>SUM(Q$7:Q19)</f>
        <v>192</v>
      </c>
      <c r="S19" s="105">
        <v>1606014</v>
      </c>
      <c r="T19" s="14" t="str">
        <f t="shared" si="60"/>
        <v>神器3-4</v>
      </c>
      <c r="AD19" s="101">
        <v>13</v>
      </c>
      <c r="AE19" s="101">
        <v>3</v>
      </c>
      <c r="AF19" s="101">
        <v>5</v>
      </c>
      <c r="AG19" s="101" t="str">
        <f t="shared" si="6"/>
        <v>神器3-5</v>
      </c>
      <c r="AH19" s="101">
        <v>3</v>
      </c>
      <c r="AI19" s="101">
        <f t="shared" si="7"/>
        <v>140</v>
      </c>
      <c r="AL19" s="101">
        <v>2</v>
      </c>
      <c r="AM19" s="101">
        <v>2</v>
      </c>
      <c r="AN19" s="101">
        <v>6</v>
      </c>
      <c r="AO19" s="101">
        <v>3</v>
      </c>
      <c r="AP19" s="101" t="s">
        <v>826</v>
      </c>
      <c r="AQ19" s="34">
        <v>2400</v>
      </c>
      <c r="AR19" s="101">
        <v>1</v>
      </c>
      <c r="AS19" s="101">
        <v>1</v>
      </c>
      <c r="AT19" s="101">
        <f t="shared" si="8"/>
        <v>2</v>
      </c>
      <c r="AU19" s="14">
        <f t="shared" si="9"/>
        <v>0.24</v>
      </c>
      <c r="AV19" s="14">
        <f t="shared" si="10"/>
        <v>7.1999999999999993</v>
      </c>
      <c r="AY19" s="101">
        <v>6</v>
      </c>
      <c r="AZ19" s="101">
        <v>1</v>
      </c>
      <c r="BA19" s="101">
        <f t="shared" si="0"/>
        <v>188.04000000000002</v>
      </c>
      <c r="BD19" s="101">
        <v>13</v>
      </c>
      <c r="BE19" s="14">
        <f>INDEX(节奏总表!$BW$4:$BW$63,新神器!BD19)</f>
        <v>88</v>
      </c>
      <c r="BF19" s="14">
        <f t="shared" si="11"/>
        <v>3</v>
      </c>
      <c r="BG19" s="101">
        <v>3</v>
      </c>
      <c r="BH19" s="101">
        <v>5</v>
      </c>
      <c r="BI19" s="14">
        <f t="shared" si="61"/>
        <v>0.75</v>
      </c>
      <c r="BJ19" s="14">
        <f t="shared" si="61"/>
        <v>0.75</v>
      </c>
      <c r="BK19" s="14">
        <f t="shared" si="61"/>
        <v>0.5</v>
      </c>
      <c r="BL19" s="14">
        <f t="shared" si="61"/>
        <v>0.75</v>
      </c>
      <c r="BM19" s="14">
        <f t="shared" si="61"/>
        <v>0.75</v>
      </c>
      <c r="BN19" s="14">
        <f t="shared" si="61"/>
        <v>0.5</v>
      </c>
      <c r="BO19" s="14">
        <f t="shared" si="61"/>
        <v>0.5</v>
      </c>
      <c r="BP19" s="14">
        <f t="shared" si="61"/>
        <v>0.5</v>
      </c>
      <c r="BQ19" s="14">
        <f t="shared" si="61"/>
        <v>5</v>
      </c>
      <c r="BR19" s="14">
        <f t="shared" si="61"/>
        <v>5</v>
      </c>
      <c r="BS19" s="14">
        <f t="shared" si="62"/>
        <v>2.625</v>
      </c>
      <c r="BT19" s="14">
        <f t="shared" si="62"/>
        <v>2.625</v>
      </c>
      <c r="BU19" s="14">
        <f t="shared" si="62"/>
        <v>1</v>
      </c>
      <c r="BV19" s="14">
        <f t="shared" si="62"/>
        <v>0.5</v>
      </c>
      <c r="BW19" s="14">
        <f t="shared" si="62"/>
        <v>0</v>
      </c>
      <c r="BX19" s="14">
        <f t="shared" si="62"/>
        <v>0</v>
      </c>
      <c r="BY19" s="14">
        <f t="shared" si="62"/>
        <v>0</v>
      </c>
      <c r="BZ19" s="14">
        <f t="shared" si="62"/>
        <v>0</v>
      </c>
      <c r="CA19" s="14">
        <f t="shared" si="62"/>
        <v>0</v>
      </c>
      <c r="CB19" s="14">
        <f t="shared" si="62"/>
        <v>0</v>
      </c>
      <c r="CC19" s="14">
        <f t="shared" si="63"/>
        <v>0</v>
      </c>
      <c r="CD19" s="14">
        <f t="shared" si="63"/>
        <v>0</v>
      </c>
      <c r="CE19" s="14">
        <f t="shared" si="63"/>
        <v>0</v>
      </c>
      <c r="CF19" s="14">
        <f t="shared" si="63"/>
        <v>0</v>
      </c>
      <c r="CG19" s="14">
        <f t="shared" si="63"/>
        <v>0</v>
      </c>
      <c r="CH19" s="14">
        <f t="shared" si="63"/>
        <v>0</v>
      </c>
      <c r="CI19" s="14">
        <f t="shared" si="63"/>
        <v>0</v>
      </c>
      <c r="CJ19" s="14">
        <f t="shared" si="63"/>
        <v>0</v>
      </c>
      <c r="CK19" s="14">
        <f t="shared" si="63"/>
        <v>0</v>
      </c>
      <c r="CL19" s="14">
        <f t="shared" si="63"/>
        <v>0</v>
      </c>
      <c r="CM19" s="14">
        <f t="shared" si="64"/>
        <v>0</v>
      </c>
      <c r="CN19" s="14">
        <f t="shared" si="64"/>
        <v>0</v>
      </c>
      <c r="CO19" s="14">
        <f t="shared" si="64"/>
        <v>0</v>
      </c>
      <c r="CP19" s="14">
        <f t="shared" si="64"/>
        <v>0</v>
      </c>
      <c r="CQ19" s="14">
        <f t="shared" si="64"/>
        <v>0</v>
      </c>
      <c r="CR19" s="14">
        <f t="shared" si="64"/>
        <v>0</v>
      </c>
      <c r="CS19" s="14">
        <f t="shared" si="64"/>
        <v>0</v>
      </c>
      <c r="CT19" s="14">
        <f t="shared" si="64"/>
        <v>0</v>
      </c>
      <c r="CU19" s="14">
        <f t="shared" si="64"/>
        <v>0</v>
      </c>
      <c r="CV19" s="14">
        <f t="shared" si="64"/>
        <v>0</v>
      </c>
      <c r="CW19" s="14">
        <f t="shared" si="64"/>
        <v>0</v>
      </c>
      <c r="CX19" s="14">
        <f t="shared" si="64"/>
        <v>0</v>
      </c>
      <c r="CZ19" s="14">
        <f>SUM(BI$7:BI19)</f>
        <v>26.749999999999993</v>
      </c>
      <c r="DA19" s="14">
        <f>SUM(BJ$7:BJ19)</f>
        <v>26.749999999999993</v>
      </c>
      <c r="DB19" s="14">
        <f>SUM(BK$7:BK19)</f>
        <v>14.249999999999998</v>
      </c>
      <c r="DC19" s="14">
        <f>SUM(BL$7:BL19)</f>
        <v>27.25</v>
      </c>
      <c r="DD19" s="14">
        <f>SUM(BM$7:BM19)</f>
        <v>27.25</v>
      </c>
      <c r="DE19" s="14">
        <f>SUM(BN$7:BN19)</f>
        <v>14.625</v>
      </c>
      <c r="DF19" s="14">
        <f>SUM(BO$7:BO19)</f>
        <v>14.625</v>
      </c>
      <c r="DG19" s="14">
        <f>SUM(BP$7:BP19)</f>
        <v>7.75</v>
      </c>
      <c r="DH19" s="14">
        <f>SUM(BQ$7:BQ19)</f>
        <v>15</v>
      </c>
      <c r="DI19" s="14">
        <f>SUM(BR$7:BR19)</f>
        <v>15</v>
      </c>
      <c r="DJ19" s="14">
        <f>SUM(BS$7:BS19)</f>
        <v>7.875</v>
      </c>
      <c r="DK19" s="14">
        <f>SUM(BT$7:BT19)</f>
        <v>7.875</v>
      </c>
      <c r="DL19" s="14">
        <f>SUM(BU$7:BU19)</f>
        <v>3</v>
      </c>
      <c r="DM19" s="14">
        <f>SUM(BV$7:BV19)</f>
        <v>1.5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R19" s="14">
        <f t="shared" si="12"/>
        <v>10</v>
      </c>
      <c r="ES19" s="14">
        <f t="shared" si="13"/>
        <v>10</v>
      </c>
      <c r="ET19" s="14">
        <f t="shared" si="14"/>
        <v>7</v>
      </c>
      <c r="EU19" s="14">
        <f t="shared" si="15"/>
        <v>10</v>
      </c>
      <c r="EV19" s="14">
        <f t="shared" si="16"/>
        <v>10</v>
      </c>
      <c r="EW19" s="14">
        <f t="shared" si="17"/>
        <v>7</v>
      </c>
      <c r="EX19" s="14">
        <f t="shared" si="18"/>
        <v>7</v>
      </c>
      <c r="EY19" s="14">
        <f t="shared" si="19"/>
        <v>5</v>
      </c>
      <c r="EZ19" s="14">
        <f t="shared" si="20"/>
        <v>8</v>
      </c>
      <c r="FA19" s="14">
        <f t="shared" si="21"/>
        <v>8</v>
      </c>
      <c r="FB19" s="14">
        <f t="shared" si="22"/>
        <v>5</v>
      </c>
      <c r="FC19" s="14">
        <f t="shared" si="23"/>
        <v>5</v>
      </c>
      <c r="FD19" s="14">
        <f t="shared" si="24"/>
        <v>3</v>
      </c>
      <c r="FE19" s="14">
        <f t="shared" si="25"/>
        <v>1</v>
      </c>
      <c r="FF19" s="14">
        <f t="shared" si="26"/>
        <v>0</v>
      </c>
      <c r="FG19" s="14">
        <f t="shared" si="27"/>
        <v>0</v>
      </c>
      <c r="FH19" s="14">
        <f t="shared" si="28"/>
        <v>0</v>
      </c>
      <c r="FI19" s="14">
        <f t="shared" si="29"/>
        <v>0</v>
      </c>
      <c r="FJ19" s="14">
        <f t="shared" si="30"/>
        <v>0</v>
      </c>
      <c r="FK19" s="14">
        <f t="shared" si="31"/>
        <v>0</v>
      </c>
      <c r="FL19" s="14">
        <f t="shared" si="32"/>
        <v>0</v>
      </c>
      <c r="FM19" s="14">
        <f t="shared" si="33"/>
        <v>0</v>
      </c>
      <c r="FN19" s="14">
        <f t="shared" si="34"/>
        <v>0</v>
      </c>
      <c r="FO19" s="14">
        <f t="shared" si="35"/>
        <v>0</v>
      </c>
      <c r="FP19" s="14">
        <f t="shared" si="36"/>
        <v>0</v>
      </c>
      <c r="FQ19" s="14">
        <f t="shared" si="37"/>
        <v>0</v>
      </c>
      <c r="FR19" s="14">
        <f t="shared" si="38"/>
        <v>0</v>
      </c>
      <c r="FS19" s="14">
        <f t="shared" si="39"/>
        <v>0</v>
      </c>
      <c r="FT19" s="14">
        <f t="shared" si="40"/>
        <v>0</v>
      </c>
      <c r="FU19" s="14">
        <f t="shared" si="41"/>
        <v>0</v>
      </c>
      <c r="FV19" s="14">
        <f t="shared" si="42"/>
        <v>0</v>
      </c>
      <c r="FW19" s="14">
        <f t="shared" si="43"/>
        <v>0</v>
      </c>
      <c r="FX19" s="14">
        <f t="shared" si="44"/>
        <v>0</v>
      </c>
      <c r="FY19" s="14">
        <f t="shared" si="45"/>
        <v>0</v>
      </c>
      <c r="FZ19" s="14">
        <f t="shared" si="46"/>
        <v>0</v>
      </c>
      <c r="GA19" s="14">
        <f t="shared" si="47"/>
        <v>0</v>
      </c>
      <c r="GB19" s="14">
        <f t="shared" si="48"/>
        <v>0</v>
      </c>
      <c r="GC19" s="14">
        <f t="shared" si="49"/>
        <v>0</v>
      </c>
      <c r="GD19" s="14">
        <f t="shared" si="50"/>
        <v>0</v>
      </c>
      <c r="GE19" s="14">
        <f t="shared" si="51"/>
        <v>0</v>
      </c>
      <c r="GF19" s="14">
        <f t="shared" si="52"/>
        <v>0</v>
      </c>
      <c r="GG19" s="14">
        <f t="shared" si="53"/>
        <v>0</v>
      </c>
      <c r="GJ19" s="105">
        <v>13</v>
      </c>
      <c r="GK19" s="14">
        <f t="shared" si="54"/>
        <v>1</v>
      </c>
      <c r="GL19" s="14">
        <f t="shared" si="55"/>
        <v>1606003</v>
      </c>
      <c r="GM19" s="14" t="str">
        <f t="shared" si="56"/>
        <v>神器1-1 : 3级</v>
      </c>
      <c r="GN19" s="14" t="s">
        <v>893</v>
      </c>
      <c r="GO19" s="14">
        <f t="shared" si="57"/>
        <v>13</v>
      </c>
      <c r="GP19" s="14" t="str">
        <f t="shared" si="58"/>
        <v>神器1-1</v>
      </c>
      <c r="GQ19" s="14">
        <f t="shared" si="59"/>
        <v>7</v>
      </c>
    </row>
    <row r="20" spans="10:199" ht="16.5" x14ac:dyDescent="0.2">
      <c r="J20" s="101">
        <v>13</v>
      </c>
      <c r="K20" s="101">
        <v>7</v>
      </c>
      <c r="L20" s="101">
        <f>SUM(K$8:K20)</f>
        <v>41</v>
      </c>
      <c r="N20" s="104">
        <v>3</v>
      </c>
      <c r="O20" s="104">
        <v>5</v>
      </c>
      <c r="P20" s="104">
        <v>3</v>
      </c>
      <c r="Q20" s="104">
        <v>18</v>
      </c>
      <c r="R20" s="14">
        <f>SUM(Q$7:Q20)</f>
        <v>210</v>
      </c>
      <c r="S20" s="105">
        <v>1606015</v>
      </c>
      <c r="T20" s="14" t="str">
        <f t="shared" si="60"/>
        <v>神器3-5</v>
      </c>
      <c r="AD20" s="101">
        <v>14</v>
      </c>
      <c r="AE20" s="101">
        <v>3</v>
      </c>
      <c r="AF20" s="101">
        <v>6</v>
      </c>
      <c r="AG20" s="101" t="str">
        <f t="shared" si="6"/>
        <v>神器3-6</v>
      </c>
      <c r="AH20" s="101">
        <v>4</v>
      </c>
      <c r="AI20" s="101">
        <f t="shared" si="7"/>
        <v>300</v>
      </c>
      <c r="AL20" s="101">
        <v>2</v>
      </c>
      <c r="AM20" s="101">
        <v>2</v>
      </c>
      <c r="AN20" s="101">
        <v>7</v>
      </c>
      <c r="AO20" s="101">
        <v>4</v>
      </c>
      <c r="AP20" s="101" t="s">
        <v>839</v>
      </c>
      <c r="AQ20" s="34">
        <v>5000</v>
      </c>
      <c r="AR20" s="101">
        <v>1</v>
      </c>
      <c r="AS20" s="101">
        <v>3</v>
      </c>
      <c r="AT20" s="101">
        <f t="shared" si="8"/>
        <v>1</v>
      </c>
      <c r="AU20" s="14">
        <f t="shared" si="9"/>
        <v>1</v>
      </c>
      <c r="AV20" s="14">
        <f t="shared" si="10"/>
        <v>15</v>
      </c>
      <c r="AY20" s="101">
        <v>6</v>
      </c>
      <c r="AZ20" s="101">
        <v>2</v>
      </c>
      <c r="BA20" s="101">
        <f t="shared" si="0"/>
        <v>272.04000000000002</v>
      </c>
      <c r="BD20" s="101">
        <v>14</v>
      </c>
      <c r="BE20" s="14">
        <f>INDEX(节奏总表!$BW$4:$BW$63,新神器!BD20)</f>
        <v>90</v>
      </c>
      <c r="BF20" s="14">
        <f t="shared" si="11"/>
        <v>3</v>
      </c>
      <c r="BG20" s="101">
        <v>3</v>
      </c>
      <c r="BH20" s="101">
        <v>5</v>
      </c>
      <c r="BI20" s="14">
        <f t="shared" si="61"/>
        <v>0.75</v>
      </c>
      <c r="BJ20" s="14">
        <f t="shared" si="61"/>
        <v>0.75</v>
      </c>
      <c r="BK20" s="14">
        <f t="shared" si="61"/>
        <v>0.5</v>
      </c>
      <c r="BL20" s="14">
        <f t="shared" si="61"/>
        <v>0.75</v>
      </c>
      <c r="BM20" s="14">
        <f t="shared" si="61"/>
        <v>0.75</v>
      </c>
      <c r="BN20" s="14">
        <f t="shared" si="61"/>
        <v>0.5</v>
      </c>
      <c r="BO20" s="14">
        <f t="shared" si="61"/>
        <v>0.5</v>
      </c>
      <c r="BP20" s="14">
        <f t="shared" si="61"/>
        <v>0.5</v>
      </c>
      <c r="BQ20" s="14">
        <f t="shared" si="61"/>
        <v>5</v>
      </c>
      <c r="BR20" s="14">
        <f t="shared" si="61"/>
        <v>5</v>
      </c>
      <c r="BS20" s="14">
        <f t="shared" si="62"/>
        <v>2.625</v>
      </c>
      <c r="BT20" s="14">
        <f t="shared" si="62"/>
        <v>2.625</v>
      </c>
      <c r="BU20" s="14">
        <f t="shared" si="62"/>
        <v>1</v>
      </c>
      <c r="BV20" s="14">
        <f t="shared" si="62"/>
        <v>0.5</v>
      </c>
      <c r="BW20" s="14">
        <f t="shared" si="62"/>
        <v>0</v>
      </c>
      <c r="BX20" s="14">
        <f t="shared" si="62"/>
        <v>0</v>
      </c>
      <c r="BY20" s="14">
        <f t="shared" si="62"/>
        <v>0</v>
      </c>
      <c r="BZ20" s="14">
        <f t="shared" si="62"/>
        <v>0</v>
      </c>
      <c r="CA20" s="14">
        <f t="shared" si="62"/>
        <v>0</v>
      </c>
      <c r="CB20" s="14">
        <f t="shared" si="62"/>
        <v>0</v>
      </c>
      <c r="CC20" s="14">
        <f t="shared" si="63"/>
        <v>0</v>
      </c>
      <c r="CD20" s="14">
        <f t="shared" si="63"/>
        <v>0</v>
      </c>
      <c r="CE20" s="14">
        <f t="shared" si="63"/>
        <v>0</v>
      </c>
      <c r="CF20" s="14">
        <f t="shared" si="63"/>
        <v>0</v>
      </c>
      <c r="CG20" s="14">
        <f t="shared" si="63"/>
        <v>0</v>
      </c>
      <c r="CH20" s="14">
        <f t="shared" si="63"/>
        <v>0</v>
      </c>
      <c r="CI20" s="14">
        <f t="shared" si="63"/>
        <v>0</v>
      </c>
      <c r="CJ20" s="14">
        <f t="shared" si="63"/>
        <v>0</v>
      </c>
      <c r="CK20" s="14">
        <f t="shared" si="63"/>
        <v>0</v>
      </c>
      <c r="CL20" s="14">
        <f t="shared" si="63"/>
        <v>0</v>
      </c>
      <c r="CM20" s="14">
        <f t="shared" si="64"/>
        <v>0</v>
      </c>
      <c r="CN20" s="14">
        <f t="shared" si="64"/>
        <v>0</v>
      </c>
      <c r="CO20" s="14">
        <f t="shared" si="64"/>
        <v>0</v>
      </c>
      <c r="CP20" s="14">
        <f t="shared" si="64"/>
        <v>0</v>
      </c>
      <c r="CQ20" s="14">
        <f t="shared" si="64"/>
        <v>0</v>
      </c>
      <c r="CR20" s="14">
        <f t="shared" si="64"/>
        <v>0</v>
      </c>
      <c r="CS20" s="14">
        <f t="shared" si="64"/>
        <v>0</v>
      </c>
      <c r="CT20" s="14">
        <f t="shared" si="64"/>
        <v>0</v>
      </c>
      <c r="CU20" s="14">
        <f t="shared" si="64"/>
        <v>0</v>
      </c>
      <c r="CV20" s="14">
        <f t="shared" si="64"/>
        <v>0</v>
      </c>
      <c r="CW20" s="14">
        <f t="shared" si="64"/>
        <v>0</v>
      </c>
      <c r="CX20" s="14">
        <f t="shared" si="64"/>
        <v>0</v>
      </c>
      <c r="CZ20" s="14">
        <f>SUM(BI$7:BI20)</f>
        <v>27.499999999999993</v>
      </c>
      <c r="DA20" s="14">
        <f>SUM(BJ$7:BJ20)</f>
        <v>27.499999999999993</v>
      </c>
      <c r="DB20" s="14">
        <f>SUM(BK$7:BK20)</f>
        <v>14.749999999999998</v>
      </c>
      <c r="DC20" s="14">
        <f>SUM(BL$7:BL20)</f>
        <v>28</v>
      </c>
      <c r="DD20" s="14">
        <f>SUM(BM$7:BM20)</f>
        <v>28</v>
      </c>
      <c r="DE20" s="14">
        <f>SUM(BN$7:BN20)</f>
        <v>15.125</v>
      </c>
      <c r="DF20" s="14">
        <f>SUM(BO$7:BO20)</f>
        <v>15.125</v>
      </c>
      <c r="DG20" s="14">
        <f>SUM(BP$7:BP20)</f>
        <v>8.25</v>
      </c>
      <c r="DH20" s="14">
        <f>SUM(BQ$7:BQ20)</f>
        <v>20</v>
      </c>
      <c r="DI20" s="14">
        <f>SUM(BR$7:BR20)</f>
        <v>20</v>
      </c>
      <c r="DJ20" s="14">
        <f>SUM(BS$7:BS20)</f>
        <v>10.5</v>
      </c>
      <c r="DK20" s="14">
        <f>SUM(BT$7:BT20)</f>
        <v>10.5</v>
      </c>
      <c r="DL20" s="14">
        <f>SUM(BU$7:BU20)</f>
        <v>4</v>
      </c>
      <c r="DM20" s="14">
        <f>SUM(BV$7:BV20)</f>
        <v>2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R20" s="14">
        <f t="shared" si="12"/>
        <v>10</v>
      </c>
      <c r="ES20" s="14">
        <f t="shared" si="13"/>
        <v>10</v>
      </c>
      <c r="ET20" s="14">
        <f t="shared" si="14"/>
        <v>7</v>
      </c>
      <c r="EU20" s="14">
        <f t="shared" si="15"/>
        <v>11</v>
      </c>
      <c r="EV20" s="14">
        <f t="shared" si="16"/>
        <v>11</v>
      </c>
      <c r="EW20" s="14">
        <f t="shared" si="17"/>
        <v>8</v>
      </c>
      <c r="EX20" s="14">
        <f t="shared" si="18"/>
        <v>8</v>
      </c>
      <c r="EY20" s="14">
        <f t="shared" si="19"/>
        <v>5</v>
      </c>
      <c r="EZ20" s="14">
        <f t="shared" si="20"/>
        <v>9</v>
      </c>
      <c r="FA20" s="14">
        <f t="shared" si="21"/>
        <v>9</v>
      </c>
      <c r="FB20" s="14">
        <f t="shared" si="22"/>
        <v>6</v>
      </c>
      <c r="FC20" s="14">
        <f t="shared" si="23"/>
        <v>6</v>
      </c>
      <c r="FD20" s="14">
        <f t="shared" si="24"/>
        <v>3</v>
      </c>
      <c r="FE20" s="14">
        <f t="shared" si="25"/>
        <v>2</v>
      </c>
      <c r="FF20" s="14">
        <f t="shared" si="26"/>
        <v>0</v>
      </c>
      <c r="FG20" s="14">
        <f t="shared" si="27"/>
        <v>0</v>
      </c>
      <c r="FH20" s="14">
        <f t="shared" si="28"/>
        <v>0</v>
      </c>
      <c r="FI20" s="14">
        <f t="shared" si="29"/>
        <v>0</v>
      </c>
      <c r="FJ20" s="14">
        <f t="shared" si="30"/>
        <v>0</v>
      </c>
      <c r="FK20" s="14">
        <f t="shared" si="31"/>
        <v>0</v>
      </c>
      <c r="FL20" s="14">
        <f t="shared" si="32"/>
        <v>0</v>
      </c>
      <c r="FM20" s="14">
        <f t="shared" si="33"/>
        <v>0</v>
      </c>
      <c r="FN20" s="14">
        <f t="shared" si="34"/>
        <v>0</v>
      </c>
      <c r="FO20" s="14">
        <f t="shared" si="35"/>
        <v>0</v>
      </c>
      <c r="FP20" s="14">
        <f t="shared" si="36"/>
        <v>0</v>
      </c>
      <c r="FQ20" s="14">
        <f t="shared" si="37"/>
        <v>0</v>
      </c>
      <c r="FR20" s="14">
        <f t="shared" si="38"/>
        <v>0</v>
      </c>
      <c r="FS20" s="14">
        <f t="shared" si="39"/>
        <v>0</v>
      </c>
      <c r="FT20" s="14">
        <f t="shared" si="40"/>
        <v>0</v>
      </c>
      <c r="FU20" s="14">
        <f t="shared" si="41"/>
        <v>0</v>
      </c>
      <c r="FV20" s="14">
        <f t="shared" si="42"/>
        <v>0</v>
      </c>
      <c r="FW20" s="14">
        <f t="shared" si="43"/>
        <v>0</v>
      </c>
      <c r="FX20" s="14">
        <f t="shared" si="44"/>
        <v>0</v>
      </c>
      <c r="FY20" s="14">
        <f t="shared" si="45"/>
        <v>0</v>
      </c>
      <c r="FZ20" s="14">
        <f t="shared" si="46"/>
        <v>0</v>
      </c>
      <c r="GA20" s="14">
        <f t="shared" si="47"/>
        <v>0</v>
      </c>
      <c r="GB20" s="14">
        <f t="shared" si="48"/>
        <v>0</v>
      </c>
      <c r="GC20" s="14">
        <f t="shared" si="49"/>
        <v>0</v>
      </c>
      <c r="GD20" s="14">
        <f t="shared" si="50"/>
        <v>0</v>
      </c>
      <c r="GE20" s="14">
        <f t="shared" si="51"/>
        <v>0</v>
      </c>
      <c r="GF20" s="14">
        <f t="shared" si="52"/>
        <v>0</v>
      </c>
      <c r="GG20" s="14">
        <f t="shared" si="53"/>
        <v>0</v>
      </c>
      <c r="GJ20" s="105">
        <v>14</v>
      </c>
      <c r="GK20" s="14">
        <f t="shared" si="54"/>
        <v>1</v>
      </c>
      <c r="GL20" s="14">
        <f t="shared" si="55"/>
        <v>1606003</v>
      </c>
      <c r="GM20" s="14" t="str">
        <f t="shared" si="56"/>
        <v>神器1-1 : 4级</v>
      </c>
      <c r="GN20" s="14" t="s">
        <v>893</v>
      </c>
      <c r="GO20" s="14">
        <f t="shared" si="57"/>
        <v>14</v>
      </c>
      <c r="GP20" s="14" t="str">
        <f t="shared" si="58"/>
        <v>神器1-1</v>
      </c>
      <c r="GQ20" s="14">
        <f t="shared" si="59"/>
        <v>7</v>
      </c>
    </row>
    <row r="21" spans="10:199" ht="16.5" x14ac:dyDescent="0.2">
      <c r="J21" s="101">
        <v>14</v>
      </c>
      <c r="K21" s="101">
        <v>7</v>
      </c>
      <c r="L21" s="101">
        <f>SUM(K$8:K21)</f>
        <v>48</v>
      </c>
      <c r="N21" s="104">
        <v>3</v>
      </c>
      <c r="O21" s="104">
        <v>6</v>
      </c>
      <c r="P21" s="104">
        <v>4</v>
      </c>
      <c r="Q21" s="104">
        <v>18</v>
      </c>
      <c r="R21" s="14">
        <f>SUM(Q$7:Q21)</f>
        <v>228</v>
      </c>
      <c r="S21" s="105">
        <v>1606016</v>
      </c>
      <c r="T21" s="14" t="str">
        <f t="shared" si="60"/>
        <v>神器3-6</v>
      </c>
      <c r="AD21" s="101">
        <v>15</v>
      </c>
      <c r="AE21" s="101">
        <v>4</v>
      </c>
      <c r="AF21" s="101">
        <v>1</v>
      </c>
      <c r="AG21" s="101" t="str">
        <f t="shared" si="6"/>
        <v>神器4-1</v>
      </c>
      <c r="AH21" s="101">
        <v>1</v>
      </c>
      <c r="AI21" s="101">
        <f t="shared" si="7"/>
        <v>25</v>
      </c>
      <c r="AL21" s="101">
        <v>2</v>
      </c>
      <c r="AM21" s="101">
        <v>2</v>
      </c>
      <c r="AN21" s="101">
        <v>7</v>
      </c>
      <c r="AO21" s="101">
        <v>5</v>
      </c>
      <c r="AP21" s="101" t="s">
        <v>840</v>
      </c>
      <c r="AQ21" s="34">
        <v>5000</v>
      </c>
      <c r="AR21" s="101">
        <v>1</v>
      </c>
      <c r="AS21" s="101">
        <v>3</v>
      </c>
      <c r="AT21" s="101">
        <f t="shared" si="8"/>
        <v>1</v>
      </c>
      <c r="AU21" s="14">
        <f t="shared" si="9"/>
        <v>1</v>
      </c>
      <c r="AV21" s="14">
        <f t="shared" si="10"/>
        <v>15</v>
      </c>
      <c r="AY21" s="101">
        <v>6</v>
      </c>
      <c r="AZ21" s="101">
        <v>3</v>
      </c>
      <c r="BA21" s="101">
        <f t="shared" si="0"/>
        <v>362.04</v>
      </c>
      <c r="BD21" s="101">
        <v>15</v>
      </c>
      <c r="BE21" s="14">
        <f>INDEX(节奏总表!$BW$4:$BW$63,新神器!BD21)</f>
        <v>93</v>
      </c>
      <c r="BF21" s="14">
        <f t="shared" si="11"/>
        <v>4</v>
      </c>
      <c r="BG21" s="101">
        <v>3</v>
      </c>
      <c r="BH21" s="101">
        <v>5</v>
      </c>
      <c r="BI21" s="14">
        <f t="shared" si="61"/>
        <v>0.75</v>
      </c>
      <c r="BJ21" s="14">
        <f t="shared" si="61"/>
        <v>0.75</v>
      </c>
      <c r="BK21" s="14">
        <f t="shared" si="61"/>
        <v>0.5</v>
      </c>
      <c r="BL21" s="14">
        <f t="shared" si="61"/>
        <v>0.75</v>
      </c>
      <c r="BM21" s="14">
        <f t="shared" si="61"/>
        <v>0.75</v>
      </c>
      <c r="BN21" s="14">
        <f t="shared" si="61"/>
        <v>0.5</v>
      </c>
      <c r="BO21" s="14">
        <f t="shared" si="61"/>
        <v>0.5</v>
      </c>
      <c r="BP21" s="14">
        <f t="shared" si="61"/>
        <v>0.5</v>
      </c>
      <c r="BQ21" s="14">
        <f t="shared" si="61"/>
        <v>0</v>
      </c>
      <c r="BR21" s="14">
        <f t="shared" si="61"/>
        <v>0</v>
      </c>
      <c r="BS21" s="14">
        <f t="shared" si="62"/>
        <v>0</v>
      </c>
      <c r="BT21" s="14">
        <f t="shared" si="62"/>
        <v>0</v>
      </c>
      <c r="BU21" s="14">
        <f t="shared" si="62"/>
        <v>0</v>
      </c>
      <c r="BV21" s="14">
        <f t="shared" si="62"/>
        <v>0</v>
      </c>
      <c r="BW21" s="14">
        <f t="shared" si="62"/>
        <v>5</v>
      </c>
      <c r="BX21" s="14">
        <f t="shared" si="62"/>
        <v>5</v>
      </c>
      <c r="BY21" s="14">
        <f t="shared" si="62"/>
        <v>2.625</v>
      </c>
      <c r="BZ21" s="14">
        <f t="shared" si="62"/>
        <v>2.625</v>
      </c>
      <c r="CA21" s="14">
        <f t="shared" si="62"/>
        <v>1</v>
      </c>
      <c r="CB21" s="14">
        <f t="shared" si="62"/>
        <v>0.5</v>
      </c>
      <c r="CC21" s="14">
        <f t="shared" si="63"/>
        <v>0</v>
      </c>
      <c r="CD21" s="14">
        <f t="shared" si="63"/>
        <v>0</v>
      </c>
      <c r="CE21" s="14">
        <f t="shared" si="63"/>
        <v>0</v>
      </c>
      <c r="CF21" s="14">
        <f t="shared" si="63"/>
        <v>0</v>
      </c>
      <c r="CG21" s="14">
        <f t="shared" si="63"/>
        <v>0</v>
      </c>
      <c r="CH21" s="14">
        <f t="shared" si="63"/>
        <v>0</v>
      </c>
      <c r="CI21" s="14">
        <f t="shared" si="63"/>
        <v>0</v>
      </c>
      <c r="CJ21" s="14">
        <f t="shared" si="63"/>
        <v>0</v>
      </c>
      <c r="CK21" s="14">
        <f t="shared" si="63"/>
        <v>0</v>
      </c>
      <c r="CL21" s="14">
        <f t="shared" si="63"/>
        <v>0</v>
      </c>
      <c r="CM21" s="14">
        <f t="shared" si="64"/>
        <v>0</v>
      </c>
      <c r="CN21" s="14">
        <f t="shared" si="64"/>
        <v>0</v>
      </c>
      <c r="CO21" s="14">
        <f t="shared" si="64"/>
        <v>0</v>
      </c>
      <c r="CP21" s="14">
        <f t="shared" si="64"/>
        <v>0</v>
      </c>
      <c r="CQ21" s="14">
        <f t="shared" si="64"/>
        <v>0</v>
      </c>
      <c r="CR21" s="14">
        <f t="shared" si="64"/>
        <v>0</v>
      </c>
      <c r="CS21" s="14">
        <f t="shared" si="64"/>
        <v>0</v>
      </c>
      <c r="CT21" s="14">
        <f t="shared" si="64"/>
        <v>0</v>
      </c>
      <c r="CU21" s="14">
        <f t="shared" si="64"/>
        <v>0</v>
      </c>
      <c r="CV21" s="14">
        <f t="shared" si="64"/>
        <v>0</v>
      </c>
      <c r="CW21" s="14">
        <f t="shared" si="64"/>
        <v>0</v>
      </c>
      <c r="CX21" s="14">
        <f t="shared" si="64"/>
        <v>0</v>
      </c>
      <c r="CZ21" s="14">
        <f>SUM(BI$7:BI21)</f>
        <v>28.249999999999993</v>
      </c>
      <c r="DA21" s="14">
        <f>SUM(BJ$7:BJ21)</f>
        <v>28.249999999999993</v>
      </c>
      <c r="DB21" s="14">
        <f>SUM(BK$7:BK21)</f>
        <v>15.249999999999998</v>
      </c>
      <c r="DC21" s="14">
        <f>SUM(BL$7:BL21)</f>
        <v>28.75</v>
      </c>
      <c r="DD21" s="14">
        <f>SUM(BM$7:BM21)</f>
        <v>28.75</v>
      </c>
      <c r="DE21" s="14">
        <f>SUM(BN$7:BN21)</f>
        <v>15.625</v>
      </c>
      <c r="DF21" s="14">
        <f>SUM(BO$7:BO21)</f>
        <v>15.625</v>
      </c>
      <c r="DG21" s="14">
        <f>SUM(BP$7:BP21)</f>
        <v>8.75</v>
      </c>
      <c r="DH21" s="14">
        <f>SUM(BQ$7:BQ21)</f>
        <v>20</v>
      </c>
      <c r="DI21" s="14">
        <f>SUM(BR$7:BR21)</f>
        <v>20</v>
      </c>
      <c r="DJ21" s="14">
        <f>SUM(BS$7:BS21)</f>
        <v>10.5</v>
      </c>
      <c r="DK21" s="14">
        <f>SUM(BT$7:BT21)</f>
        <v>10.5</v>
      </c>
      <c r="DL21" s="14">
        <f>SUM(BU$7:BU21)</f>
        <v>4</v>
      </c>
      <c r="DM21" s="14">
        <f>SUM(BV$7:BV21)</f>
        <v>2</v>
      </c>
      <c r="DN21" s="14">
        <f>SUM(BW$7:BW21)</f>
        <v>5</v>
      </c>
      <c r="DO21" s="14">
        <f>SUM(BX$7:BX21)</f>
        <v>5</v>
      </c>
      <c r="DP21" s="14">
        <f>SUM(BY$7:BY21)</f>
        <v>2.625</v>
      </c>
      <c r="DQ21" s="14">
        <f>SUM(BZ$7:BZ21)</f>
        <v>2.625</v>
      </c>
      <c r="DR21" s="14">
        <f>SUM(CA$7:CA21)</f>
        <v>1</v>
      </c>
      <c r="DS21" s="14">
        <f>SUM(CB$7:CB21)</f>
        <v>0.5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R21" s="14">
        <f t="shared" si="12"/>
        <v>11</v>
      </c>
      <c r="ES21" s="14">
        <f t="shared" si="13"/>
        <v>11</v>
      </c>
      <c r="ET21" s="14">
        <f t="shared" si="14"/>
        <v>8</v>
      </c>
      <c r="EU21" s="14">
        <f t="shared" si="15"/>
        <v>11</v>
      </c>
      <c r="EV21" s="14">
        <f t="shared" si="16"/>
        <v>11</v>
      </c>
      <c r="EW21" s="14">
        <f t="shared" si="17"/>
        <v>8</v>
      </c>
      <c r="EX21" s="14">
        <f t="shared" si="18"/>
        <v>8</v>
      </c>
      <c r="EY21" s="14">
        <f t="shared" si="19"/>
        <v>5</v>
      </c>
      <c r="EZ21" s="14">
        <f t="shared" si="20"/>
        <v>9</v>
      </c>
      <c r="FA21" s="14">
        <f t="shared" si="21"/>
        <v>9</v>
      </c>
      <c r="FB21" s="14">
        <f t="shared" si="22"/>
        <v>6</v>
      </c>
      <c r="FC21" s="14">
        <f t="shared" si="23"/>
        <v>6</v>
      </c>
      <c r="FD21" s="14">
        <f t="shared" si="24"/>
        <v>3</v>
      </c>
      <c r="FE21" s="14">
        <f t="shared" si="25"/>
        <v>2</v>
      </c>
      <c r="FF21" s="14">
        <f t="shared" si="26"/>
        <v>4</v>
      </c>
      <c r="FG21" s="14">
        <f t="shared" si="27"/>
        <v>4</v>
      </c>
      <c r="FH21" s="14">
        <f t="shared" si="28"/>
        <v>2</v>
      </c>
      <c r="FI21" s="14">
        <f t="shared" si="29"/>
        <v>2</v>
      </c>
      <c r="FJ21" s="14">
        <f t="shared" si="30"/>
        <v>1</v>
      </c>
      <c r="FK21" s="14">
        <f t="shared" si="31"/>
        <v>0</v>
      </c>
      <c r="FL21" s="14">
        <f t="shared" si="32"/>
        <v>0</v>
      </c>
      <c r="FM21" s="14">
        <f t="shared" si="33"/>
        <v>0</v>
      </c>
      <c r="FN21" s="14">
        <f t="shared" si="34"/>
        <v>0</v>
      </c>
      <c r="FO21" s="14">
        <f t="shared" si="35"/>
        <v>0</v>
      </c>
      <c r="FP21" s="14">
        <f t="shared" si="36"/>
        <v>0</v>
      </c>
      <c r="FQ21" s="14">
        <f t="shared" si="37"/>
        <v>0</v>
      </c>
      <c r="FR21" s="14">
        <f t="shared" si="38"/>
        <v>0</v>
      </c>
      <c r="FS21" s="14">
        <f t="shared" si="39"/>
        <v>0</v>
      </c>
      <c r="FT21" s="14">
        <f t="shared" si="40"/>
        <v>0</v>
      </c>
      <c r="FU21" s="14">
        <f t="shared" si="41"/>
        <v>0</v>
      </c>
      <c r="FV21" s="14">
        <f t="shared" si="42"/>
        <v>0</v>
      </c>
      <c r="FW21" s="14">
        <f t="shared" si="43"/>
        <v>0</v>
      </c>
      <c r="FX21" s="14">
        <f t="shared" si="44"/>
        <v>0</v>
      </c>
      <c r="FY21" s="14">
        <f t="shared" si="45"/>
        <v>0</v>
      </c>
      <c r="FZ21" s="14">
        <f t="shared" si="46"/>
        <v>0</v>
      </c>
      <c r="GA21" s="14">
        <f t="shared" si="47"/>
        <v>0</v>
      </c>
      <c r="GB21" s="14">
        <f t="shared" si="48"/>
        <v>0</v>
      </c>
      <c r="GC21" s="14">
        <f t="shared" si="49"/>
        <v>0</v>
      </c>
      <c r="GD21" s="14">
        <f t="shared" si="50"/>
        <v>0</v>
      </c>
      <c r="GE21" s="14">
        <f t="shared" si="51"/>
        <v>0</v>
      </c>
      <c r="GF21" s="14">
        <f t="shared" si="52"/>
        <v>0</v>
      </c>
      <c r="GG21" s="14">
        <f t="shared" si="53"/>
        <v>0</v>
      </c>
      <c r="GJ21" s="105">
        <v>15</v>
      </c>
      <c r="GK21" s="14">
        <f t="shared" si="54"/>
        <v>1</v>
      </c>
      <c r="GL21" s="14">
        <f t="shared" si="55"/>
        <v>1606003</v>
      </c>
      <c r="GM21" s="14" t="str">
        <f t="shared" si="56"/>
        <v>神器1-1 : 5级</v>
      </c>
      <c r="GN21" s="14" t="s">
        <v>893</v>
      </c>
      <c r="GO21" s="14">
        <f t="shared" si="57"/>
        <v>15</v>
      </c>
      <c r="GP21" s="14" t="str">
        <f t="shared" si="58"/>
        <v>神器1-1</v>
      </c>
      <c r="GQ21" s="14">
        <f t="shared" si="59"/>
        <v>7</v>
      </c>
    </row>
    <row r="22" spans="10:199" ht="16.5" x14ac:dyDescent="0.2">
      <c r="J22" s="101">
        <v>15</v>
      </c>
      <c r="K22" s="101">
        <v>7</v>
      </c>
      <c r="L22" s="101">
        <f>SUM(K$8:K22)</f>
        <v>55</v>
      </c>
      <c r="N22" s="104">
        <v>4</v>
      </c>
      <c r="O22" s="104">
        <v>1</v>
      </c>
      <c r="P22" s="104">
        <v>1</v>
      </c>
      <c r="Q22" s="104">
        <v>18</v>
      </c>
      <c r="R22" s="14">
        <f>SUM(Q$7:Q22)</f>
        <v>246</v>
      </c>
      <c r="S22" s="105">
        <v>1606019</v>
      </c>
      <c r="T22" s="14" t="str">
        <f t="shared" si="60"/>
        <v>神器4-1</v>
      </c>
      <c r="AD22" s="101">
        <v>16</v>
      </c>
      <c r="AE22" s="101">
        <v>4</v>
      </c>
      <c r="AF22" s="101">
        <v>2</v>
      </c>
      <c r="AG22" s="101" t="str">
        <f t="shared" si="6"/>
        <v>神器4-2</v>
      </c>
      <c r="AH22" s="101">
        <v>1</v>
      </c>
      <c r="AI22" s="101">
        <f t="shared" si="7"/>
        <v>25</v>
      </c>
      <c r="AL22" s="101">
        <v>2</v>
      </c>
      <c r="AM22" s="101">
        <v>2</v>
      </c>
      <c r="AN22" s="101">
        <v>8</v>
      </c>
      <c r="AO22" s="101">
        <v>6</v>
      </c>
      <c r="AP22" s="101" t="s">
        <v>368</v>
      </c>
      <c r="AQ22" s="34">
        <v>3500</v>
      </c>
      <c r="AR22" s="101">
        <v>1</v>
      </c>
      <c r="AS22" s="101">
        <v>2</v>
      </c>
      <c r="AT22" s="101">
        <f t="shared" si="8"/>
        <v>2</v>
      </c>
      <c r="AU22" s="14">
        <f t="shared" si="9"/>
        <v>0.52500000000000002</v>
      </c>
      <c r="AV22" s="14">
        <f t="shared" si="10"/>
        <v>23.625</v>
      </c>
      <c r="AY22" s="101">
        <v>7</v>
      </c>
      <c r="AZ22" s="101">
        <v>1</v>
      </c>
      <c r="BA22" s="101">
        <f t="shared" si="0"/>
        <v>232.29750000000001</v>
      </c>
      <c r="BD22" s="101">
        <v>16</v>
      </c>
      <c r="BE22" s="14">
        <f>INDEX(节奏总表!$BW$4:$BW$63,新神器!BD22)</f>
        <v>94</v>
      </c>
      <c r="BF22" s="14">
        <f t="shared" si="11"/>
        <v>4</v>
      </c>
      <c r="BG22" s="101">
        <v>3</v>
      </c>
      <c r="BH22" s="101">
        <v>5</v>
      </c>
      <c r="BI22" s="14">
        <f t="shared" si="61"/>
        <v>0.75</v>
      </c>
      <c r="BJ22" s="14">
        <f t="shared" si="61"/>
        <v>0.75</v>
      </c>
      <c r="BK22" s="14">
        <f t="shared" si="61"/>
        <v>0.5</v>
      </c>
      <c r="BL22" s="14">
        <f t="shared" si="61"/>
        <v>0.75</v>
      </c>
      <c r="BM22" s="14">
        <f t="shared" si="61"/>
        <v>0.75</v>
      </c>
      <c r="BN22" s="14">
        <f t="shared" si="61"/>
        <v>0.5</v>
      </c>
      <c r="BO22" s="14">
        <f t="shared" si="61"/>
        <v>0.5</v>
      </c>
      <c r="BP22" s="14">
        <f t="shared" si="61"/>
        <v>0.5</v>
      </c>
      <c r="BQ22" s="14">
        <f t="shared" si="61"/>
        <v>0</v>
      </c>
      <c r="BR22" s="14">
        <f t="shared" si="61"/>
        <v>0</v>
      </c>
      <c r="BS22" s="14">
        <f t="shared" si="62"/>
        <v>0</v>
      </c>
      <c r="BT22" s="14">
        <f t="shared" si="62"/>
        <v>0</v>
      </c>
      <c r="BU22" s="14">
        <f t="shared" si="62"/>
        <v>0</v>
      </c>
      <c r="BV22" s="14">
        <f t="shared" si="62"/>
        <v>0</v>
      </c>
      <c r="BW22" s="14">
        <f t="shared" si="62"/>
        <v>5</v>
      </c>
      <c r="BX22" s="14">
        <f t="shared" si="62"/>
        <v>5</v>
      </c>
      <c r="BY22" s="14">
        <f t="shared" si="62"/>
        <v>2.625</v>
      </c>
      <c r="BZ22" s="14">
        <f t="shared" si="62"/>
        <v>2.625</v>
      </c>
      <c r="CA22" s="14">
        <f t="shared" si="62"/>
        <v>1</v>
      </c>
      <c r="CB22" s="14">
        <f t="shared" si="62"/>
        <v>0.5</v>
      </c>
      <c r="CC22" s="14">
        <f t="shared" si="63"/>
        <v>0</v>
      </c>
      <c r="CD22" s="14">
        <f t="shared" si="63"/>
        <v>0</v>
      </c>
      <c r="CE22" s="14">
        <f t="shared" si="63"/>
        <v>0</v>
      </c>
      <c r="CF22" s="14">
        <f t="shared" si="63"/>
        <v>0</v>
      </c>
      <c r="CG22" s="14">
        <f t="shared" si="63"/>
        <v>0</v>
      </c>
      <c r="CH22" s="14">
        <f t="shared" si="63"/>
        <v>0</v>
      </c>
      <c r="CI22" s="14">
        <f t="shared" si="63"/>
        <v>0</v>
      </c>
      <c r="CJ22" s="14">
        <f t="shared" si="63"/>
        <v>0</v>
      </c>
      <c r="CK22" s="14">
        <f t="shared" si="63"/>
        <v>0</v>
      </c>
      <c r="CL22" s="14">
        <f t="shared" si="63"/>
        <v>0</v>
      </c>
      <c r="CM22" s="14">
        <f t="shared" si="64"/>
        <v>0</v>
      </c>
      <c r="CN22" s="14">
        <f t="shared" si="64"/>
        <v>0</v>
      </c>
      <c r="CO22" s="14">
        <f t="shared" si="64"/>
        <v>0</v>
      </c>
      <c r="CP22" s="14">
        <f t="shared" si="64"/>
        <v>0</v>
      </c>
      <c r="CQ22" s="14">
        <f t="shared" si="64"/>
        <v>0</v>
      </c>
      <c r="CR22" s="14">
        <f t="shared" si="64"/>
        <v>0</v>
      </c>
      <c r="CS22" s="14">
        <f t="shared" si="64"/>
        <v>0</v>
      </c>
      <c r="CT22" s="14">
        <f t="shared" si="64"/>
        <v>0</v>
      </c>
      <c r="CU22" s="14">
        <f t="shared" si="64"/>
        <v>0</v>
      </c>
      <c r="CV22" s="14">
        <f t="shared" si="64"/>
        <v>0</v>
      </c>
      <c r="CW22" s="14">
        <f t="shared" si="64"/>
        <v>0</v>
      </c>
      <c r="CX22" s="14">
        <f t="shared" si="64"/>
        <v>0</v>
      </c>
      <c r="CZ22" s="14">
        <f>SUM(BI$7:BI22)</f>
        <v>28.999999999999993</v>
      </c>
      <c r="DA22" s="14">
        <f>SUM(BJ$7:BJ22)</f>
        <v>28.999999999999993</v>
      </c>
      <c r="DB22" s="14">
        <f>SUM(BK$7:BK22)</f>
        <v>15.749999999999998</v>
      </c>
      <c r="DC22" s="14">
        <f>SUM(BL$7:BL22)</f>
        <v>29.5</v>
      </c>
      <c r="DD22" s="14">
        <f>SUM(BM$7:BM22)</f>
        <v>29.5</v>
      </c>
      <c r="DE22" s="14">
        <f>SUM(BN$7:BN22)</f>
        <v>16.125</v>
      </c>
      <c r="DF22" s="14">
        <f>SUM(BO$7:BO22)</f>
        <v>16.125</v>
      </c>
      <c r="DG22" s="14">
        <f>SUM(BP$7:BP22)</f>
        <v>9.25</v>
      </c>
      <c r="DH22" s="14">
        <f>SUM(BQ$7:BQ22)</f>
        <v>20</v>
      </c>
      <c r="DI22" s="14">
        <f>SUM(BR$7:BR22)</f>
        <v>20</v>
      </c>
      <c r="DJ22" s="14">
        <f>SUM(BS$7:BS22)</f>
        <v>10.5</v>
      </c>
      <c r="DK22" s="14">
        <f>SUM(BT$7:BT22)</f>
        <v>10.5</v>
      </c>
      <c r="DL22" s="14">
        <f>SUM(BU$7:BU22)</f>
        <v>4</v>
      </c>
      <c r="DM22" s="14">
        <f>SUM(BV$7:BV22)</f>
        <v>2</v>
      </c>
      <c r="DN22" s="14">
        <f>SUM(BW$7:BW22)</f>
        <v>10</v>
      </c>
      <c r="DO22" s="14">
        <f>SUM(BX$7:BX22)</f>
        <v>10</v>
      </c>
      <c r="DP22" s="14">
        <f>SUM(BY$7:BY22)</f>
        <v>5.25</v>
      </c>
      <c r="DQ22" s="14">
        <f>SUM(BZ$7:BZ22)</f>
        <v>5.25</v>
      </c>
      <c r="DR22" s="14">
        <f>SUM(CA$7:CA22)</f>
        <v>2</v>
      </c>
      <c r="DS22" s="14">
        <f>SUM(CB$7:CB22)</f>
        <v>1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R22" s="14">
        <f t="shared" si="12"/>
        <v>11</v>
      </c>
      <c r="ES22" s="14">
        <f t="shared" si="13"/>
        <v>11</v>
      </c>
      <c r="ET22" s="14">
        <f t="shared" si="14"/>
        <v>8</v>
      </c>
      <c r="EU22" s="14">
        <f t="shared" si="15"/>
        <v>11</v>
      </c>
      <c r="EV22" s="14">
        <f t="shared" si="16"/>
        <v>11</v>
      </c>
      <c r="EW22" s="14">
        <f t="shared" si="17"/>
        <v>8</v>
      </c>
      <c r="EX22" s="14">
        <f t="shared" si="18"/>
        <v>8</v>
      </c>
      <c r="EY22" s="14">
        <f t="shared" si="19"/>
        <v>6</v>
      </c>
      <c r="EZ22" s="14">
        <f t="shared" si="20"/>
        <v>9</v>
      </c>
      <c r="FA22" s="14">
        <f t="shared" si="21"/>
        <v>9</v>
      </c>
      <c r="FB22" s="14">
        <f t="shared" si="22"/>
        <v>6</v>
      </c>
      <c r="FC22" s="14">
        <f t="shared" si="23"/>
        <v>6</v>
      </c>
      <c r="FD22" s="14">
        <f t="shared" si="24"/>
        <v>3</v>
      </c>
      <c r="FE22" s="14">
        <f t="shared" si="25"/>
        <v>2</v>
      </c>
      <c r="FF22" s="14">
        <f t="shared" si="26"/>
        <v>6</v>
      </c>
      <c r="FG22" s="14">
        <f t="shared" si="27"/>
        <v>6</v>
      </c>
      <c r="FH22" s="14">
        <f t="shared" si="28"/>
        <v>4</v>
      </c>
      <c r="FI22" s="14">
        <f t="shared" si="29"/>
        <v>4</v>
      </c>
      <c r="FJ22" s="14">
        <f t="shared" si="30"/>
        <v>2</v>
      </c>
      <c r="FK22" s="14">
        <f t="shared" si="31"/>
        <v>1</v>
      </c>
      <c r="FL22" s="14">
        <f t="shared" si="32"/>
        <v>0</v>
      </c>
      <c r="FM22" s="14">
        <f t="shared" si="33"/>
        <v>0</v>
      </c>
      <c r="FN22" s="14">
        <f t="shared" si="34"/>
        <v>0</v>
      </c>
      <c r="FO22" s="14">
        <f t="shared" si="35"/>
        <v>0</v>
      </c>
      <c r="FP22" s="14">
        <f t="shared" si="36"/>
        <v>0</v>
      </c>
      <c r="FQ22" s="14">
        <f t="shared" si="37"/>
        <v>0</v>
      </c>
      <c r="FR22" s="14">
        <f t="shared" si="38"/>
        <v>0</v>
      </c>
      <c r="FS22" s="14">
        <f t="shared" si="39"/>
        <v>0</v>
      </c>
      <c r="FT22" s="14">
        <f t="shared" si="40"/>
        <v>0</v>
      </c>
      <c r="FU22" s="14">
        <f t="shared" si="41"/>
        <v>0</v>
      </c>
      <c r="FV22" s="14">
        <f t="shared" si="42"/>
        <v>0</v>
      </c>
      <c r="FW22" s="14">
        <f t="shared" si="43"/>
        <v>0</v>
      </c>
      <c r="FX22" s="14">
        <f t="shared" si="44"/>
        <v>0</v>
      </c>
      <c r="FY22" s="14">
        <f t="shared" si="45"/>
        <v>0</v>
      </c>
      <c r="FZ22" s="14">
        <f t="shared" si="46"/>
        <v>0</v>
      </c>
      <c r="GA22" s="14">
        <f t="shared" si="47"/>
        <v>0</v>
      </c>
      <c r="GB22" s="14">
        <f t="shared" si="48"/>
        <v>0</v>
      </c>
      <c r="GC22" s="14">
        <f t="shared" si="49"/>
        <v>0</v>
      </c>
      <c r="GD22" s="14">
        <f t="shared" si="50"/>
        <v>0</v>
      </c>
      <c r="GE22" s="14">
        <f t="shared" si="51"/>
        <v>0</v>
      </c>
      <c r="GF22" s="14">
        <f t="shared" si="52"/>
        <v>0</v>
      </c>
      <c r="GG22" s="14">
        <f t="shared" si="53"/>
        <v>0</v>
      </c>
      <c r="GJ22" s="105">
        <v>16</v>
      </c>
      <c r="GK22" s="14">
        <f t="shared" si="54"/>
        <v>2</v>
      </c>
      <c r="GL22" s="14">
        <f t="shared" si="55"/>
        <v>1606004</v>
      </c>
      <c r="GM22" s="14" t="str">
        <f t="shared" si="56"/>
        <v>神器1-2 : 6级</v>
      </c>
      <c r="GN22" s="14" t="s">
        <v>893</v>
      </c>
      <c r="GO22" s="14">
        <f t="shared" si="57"/>
        <v>1</v>
      </c>
      <c r="GP22" s="14" t="str">
        <f t="shared" si="58"/>
        <v>神器1-2</v>
      </c>
      <c r="GQ22" s="14">
        <f t="shared" si="59"/>
        <v>1</v>
      </c>
    </row>
    <row r="23" spans="10:199" ht="16.5" x14ac:dyDescent="0.2">
      <c r="J23" s="101">
        <v>16</v>
      </c>
      <c r="K23" s="101">
        <v>10</v>
      </c>
      <c r="L23" s="101">
        <f>SUM(K$8:K23)</f>
        <v>65</v>
      </c>
      <c r="N23" s="104">
        <v>4</v>
      </c>
      <c r="O23" s="104">
        <v>2</v>
      </c>
      <c r="P23" s="104">
        <v>1</v>
      </c>
      <c r="Q23" s="104">
        <v>18</v>
      </c>
      <c r="R23" s="14">
        <f>SUM(Q$7:Q23)</f>
        <v>264</v>
      </c>
      <c r="S23" s="105">
        <v>1606020</v>
      </c>
      <c r="T23" s="14" t="str">
        <f t="shared" si="60"/>
        <v>神器4-2</v>
      </c>
      <c r="AD23" s="101">
        <v>17</v>
      </c>
      <c r="AE23" s="101">
        <v>4</v>
      </c>
      <c r="AF23" s="101">
        <v>3</v>
      </c>
      <c r="AG23" s="101" t="str">
        <f t="shared" si="6"/>
        <v>神器4-3</v>
      </c>
      <c r="AH23" s="101">
        <v>2</v>
      </c>
      <c r="AI23" s="101">
        <f t="shared" si="7"/>
        <v>75</v>
      </c>
      <c r="AL23" s="101">
        <v>2</v>
      </c>
      <c r="AM23" s="101">
        <v>2</v>
      </c>
      <c r="AN23" s="101">
        <v>8</v>
      </c>
      <c r="AO23" s="101">
        <v>7</v>
      </c>
      <c r="AP23" s="101" t="s">
        <v>369</v>
      </c>
      <c r="AQ23" s="101">
        <v>3500</v>
      </c>
      <c r="AR23" s="101">
        <v>1</v>
      </c>
      <c r="AS23" s="101">
        <v>2</v>
      </c>
      <c r="AT23" s="101">
        <f t="shared" si="8"/>
        <v>2</v>
      </c>
      <c r="AU23" s="14">
        <f t="shared" si="9"/>
        <v>0.52500000000000002</v>
      </c>
      <c r="AV23" s="14">
        <f t="shared" si="10"/>
        <v>23.625</v>
      </c>
      <c r="AY23" s="101">
        <v>7</v>
      </c>
      <c r="AZ23" s="101">
        <v>2</v>
      </c>
      <c r="BA23" s="101">
        <f t="shared" si="0"/>
        <v>337.29750000000001</v>
      </c>
      <c r="BD23" s="101">
        <v>17</v>
      </c>
      <c r="BE23" s="14">
        <f>INDEX(节奏总表!$BW$4:$BW$63,新神器!BD23)</f>
        <v>97</v>
      </c>
      <c r="BF23" s="14">
        <f t="shared" si="11"/>
        <v>4</v>
      </c>
      <c r="BG23" s="101">
        <v>3</v>
      </c>
      <c r="BH23" s="101">
        <v>5</v>
      </c>
      <c r="BI23" s="14">
        <f t="shared" si="61"/>
        <v>0.75</v>
      </c>
      <c r="BJ23" s="14">
        <f t="shared" si="61"/>
        <v>0.75</v>
      </c>
      <c r="BK23" s="14">
        <f t="shared" si="61"/>
        <v>0.5</v>
      </c>
      <c r="BL23" s="14">
        <f t="shared" si="61"/>
        <v>0.75</v>
      </c>
      <c r="BM23" s="14">
        <f t="shared" si="61"/>
        <v>0.75</v>
      </c>
      <c r="BN23" s="14">
        <f t="shared" si="61"/>
        <v>0.5</v>
      </c>
      <c r="BO23" s="14">
        <f t="shared" si="61"/>
        <v>0.5</v>
      </c>
      <c r="BP23" s="14">
        <f t="shared" si="61"/>
        <v>0.5</v>
      </c>
      <c r="BQ23" s="14">
        <f t="shared" si="61"/>
        <v>0</v>
      </c>
      <c r="BR23" s="14">
        <f t="shared" si="61"/>
        <v>0</v>
      </c>
      <c r="BS23" s="14">
        <f t="shared" si="62"/>
        <v>0</v>
      </c>
      <c r="BT23" s="14">
        <f t="shared" si="62"/>
        <v>0</v>
      </c>
      <c r="BU23" s="14">
        <f t="shared" si="62"/>
        <v>0</v>
      </c>
      <c r="BV23" s="14">
        <f t="shared" si="62"/>
        <v>0</v>
      </c>
      <c r="BW23" s="14">
        <f t="shared" si="62"/>
        <v>5</v>
      </c>
      <c r="BX23" s="14">
        <f t="shared" si="62"/>
        <v>5</v>
      </c>
      <c r="BY23" s="14">
        <f t="shared" si="62"/>
        <v>2.625</v>
      </c>
      <c r="BZ23" s="14">
        <f t="shared" si="62"/>
        <v>2.625</v>
      </c>
      <c r="CA23" s="14">
        <f t="shared" si="62"/>
        <v>1</v>
      </c>
      <c r="CB23" s="14">
        <f t="shared" si="62"/>
        <v>0.5</v>
      </c>
      <c r="CC23" s="14">
        <f t="shared" si="63"/>
        <v>0</v>
      </c>
      <c r="CD23" s="14">
        <f t="shared" si="63"/>
        <v>0</v>
      </c>
      <c r="CE23" s="14">
        <f t="shared" si="63"/>
        <v>0</v>
      </c>
      <c r="CF23" s="14">
        <f t="shared" si="63"/>
        <v>0</v>
      </c>
      <c r="CG23" s="14">
        <f t="shared" si="63"/>
        <v>0</v>
      </c>
      <c r="CH23" s="14">
        <f t="shared" si="63"/>
        <v>0</v>
      </c>
      <c r="CI23" s="14">
        <f t="shared" si="63"/>
        <v>0</v>
      </c>
      <c r="CJ23" s="14">
        <f t="shared" si="63"/>
        <v>0</v>
      </c>
      <c r="CK23" s="14">
        <f t="shared" si="63"/>
        <v>0</v>
      </c>
      <c r="CL23" s="14">
        <f t="shared" si="63"/>
        <v>0</v>
      </c>
      <c r="CM23" s="14">
        <f t="shared" si="64"/>
        <v>0</v>
      </c>
      <c r="CN23" s="14">
        <f t="shared" si="64"/>
        <v>0</v>
      </c>
      <c r="CO23" s="14">
        <f t="shared" si="64"/>
        <v>0</v>
      </c>
      <c r="CP23" s="14">
        <f t="shared" si="64"/>
        <v>0</v>
      </c>
      <c r="CQ23" s="14">
        <f t="shared" si="64"/>
        <v>0</v>
      </c>
      <c r="CR23" s="14">
        <f t="shared" si="64"/>
        <v>0</v>
      </c>
      <c r="CS23" s="14">
        <f t="shared" si="64"/>
        <v>0</v>
      </c>
      <c r="CT23" s="14">
        <f t="shared" si="64"/>
        <v>0</v>
      </c>
      <c r="CU23" s="14">
        <f t="shared" si="64"/>
        <v>0</v>
      </c>
      <c r="CV23" s="14">
        <f t="shared" si="64"/>
        <v>0</v>
      </c>
      <c r="CW23" s="14">
        <f t="shared" si="64"/>
        <v>0</v>
      </c>
      <c r="CX23" s="14">
        <f t="shared" si="64"/>
        <v>0</v>
      </c>
      <c r="CZ23" s="14">
        <f>SUM(BI$7:BI23)</f>
        <v>29.749999999999993</v>
      </c>
      <c r="DA23" s="14">
        <f>SUM(BJ$7:BJ23)</f>
        <v>29.749999999999993</v>
      </c>
      <c r="DB23" s="14">
        <f>SUM(BK$7:BK23)</f>
        <v>16.25</v>
      </c>
      <c r="DC23" s="14">
        <f>SUM(BL$7:BL23)</f>
        <v>30.25</v>
      </c>
      <c r="DD23" s="14">
        <f>SUM(BM$7:BM23)</f>
        <v>30.25</v>
      </c>
      <c r="DE23" s="14">
        <f>SUM(BN$7:BN23)</f>
        <v>16.625</v>
      </c>
      <c r="DF23" s="14">
        <f>SUM(BO$7:BO23)</f>
        <v>16.625</v>
      </c>
      <c r="DG23" s="14">
        <f>SUM(BP$7:BP23)</f>
        <v>9.75</v>
      </c>
      <c r="DH23" s="14">
        <f>SUM(BQ$7:BQ23)</f>
        <v>20</v>
      </c>
      <c r="DI23" s="14">
        <f>SUM(BR$7:BR23)</f>
        <v>20</v>
      </c>
      <c r="DJ23" s="14">
        <f>SUM(BS$7:BS23)</f>
        <v>10.5</v>
      </c>
      <c r="DK23" s="14">
        <f>SUM(BT$7:BT23)</f>
        <v>10.5</v>
      </c>
      <c r="DL23" s="14">
        <f>SUM(BU$7:BU23)</f>
        <v>4</v>
      </c>
      <c r="DM23" s="14">
        <f>SUM(BV$7:BV23)</f>
        <v>2</v>
      </c>
      <c r="DN23" s="14">
        <f>SUM(BW$7:BW23)</f>
        <v>15</v>
      </c>
      <c r="DO23" s="14">
        <f>SUM(BX$7:BX23)</f>
        <v>15</v>
      </c>
      <c r="DP23" s="14">
        <f>SUM(BY$7:BY23)</f>
        <v>7.875</v>
      </c>
      <c r="DQ23" s="14">
        <f>SUM(BZ$7:BZ23)</f>
        <v>7.875</v>
      </c>
      <c r="DR23" s="14">
        <f>SUM(CA$7:CA23)</f>
        <v>3</v>
      </c>
      <c r="DS23" s="14">
        <f>SUM(CB$7:CB23)</f>
        <v>1.5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R23" s="14">
        <f t="shared" si="12"/>
        <v>11</v>
      </c>
      <c r="ES23" s="14">
        <f t="shared" si="13"/>
        <v>11</v>
      </c>
      <c r="ET23" s="14">
        <f t="shared" si="14"/>
        <v>8</v>
      </c>
      <c r="EU23" s="14">
        <f t="shared" si="15"/>
        <v>11</v>
      </c>
      <c r="EV23" s="14">
        <f t="shared" si="16"/>
        <v>11</v>
      </c>
      <c r="EW23" s="14">
        <f t="shared" si="17"/>
        <v>8</v>
      </c>
      <c r="EX23" s="14">
        <f t="shared" si="18"/>
        <v>8</v>
      </c>
      <c r="EY23" s="14">
        <f t="shared" si="19"/>
        <v>6</v>
      </c>
      <c r="EZ23" s="14">
        <f t="shared" si="20"/>
        <v>9</v>
      </c>
      <c r="FA23" s="14">
        <f t="shared" si="21"/>
        <v>9</v>
      </c>
      <c r="FB23" s="14">
        <f t="shared" si="22"/>
        <v>6</v>
      </c>
      <c r="FC23" s="14">
        <f t="shared" si="23"/>
        <v>6</v>
      </c>
      <c r="FD23" s="14">
        <f t="shared" si="24"/>
        <v>3</v>
      </c>
      <c r="FE23" s="14">
        <f t="shared" si="25"/>
        <v>2</v>
      </c>
      <c r="FF23" s="14">
        <f t="shared" si="26"/>
        <v>8</v>
      </c>
      <c r="FG23" s="14">
        <f t="shared" si="27"/>
        <v>8</v>
      </c>
      <c r="FH23" s="14">
        <f t="shared" si="28"/>
        <v>5</v>
      </c>
      <c r="FI23" s="14">
        <f t="shared" si="29"/>
        <v>5</v>
      </c>
      <c r="FJ23" s="14">
        <f t="shared" si="30"/>
        <v>3</v>
      </c>
      <c r="FK23" s="14">
        <f t="shared" si="31"/>
        <v>1</v>
      </c>
      <c r="FL23" s="14">
        <f t="shared" si="32"/>
        <v>0</v>
      </c>
      <c r="FM23" s="14">
        <f t="shared" si="33"/>
        <v>0</v>
      </c>
      <c r="FN23" s="14">
        <f t="shared" si="34"/>
        <v>0</v>
      </c>
      <c r="FO23" s="14">
        <f t="shared" si="35"/>
        <v>0</v>
      </c>
      <c r="FP23" s="14">
        <f t="shared" si="36"/>
        <v>0</v>
      </c>
      <c r="FQ23" s="14">
        <f t="shared" si="37"/>
        <v>0</v>
      </c>
      <c r="FR23" s="14">
        <f t="shared" si="38"/>
        <v>0</v>
      </c>
      <c r="FS23" s="14">
        <f t="shared" si="39"/>
        <v>0</v>
      </c>
      <c r="FT23" s="14">
        <f t="shared" si="40"/>
        <v>0</v>
      </c>
      <c r="FU23" s="14">
        <f t="shared" si="41"/>
        <v>0</v>
      </c>
      <c r="FV23" s="14">
        <f t="shared" si="42"/>
        <v>0</v>
      </c>
      <c r="FW23" s="14">
        <f t="shared" si="43"/>
        <v>0</v>
      </c>
      <c r="FX23" s="14">
        <f t="shared" si="44"/>
        <v>0</v>
      </c>
      <c r="FY23" s="14">
        <f t="shared" si="45"/>
        <v>0</v>
      </c>
      <c r="FZ23" s="14">
        <f t="shared" si="46"/>
        <v>0</v>
      </c>
      <c r="GA23" s="14">
        <f t="shared" si="47"/>
        <v>0</v>
      </c>
      <c r="GB23" s="14">
        <f t="shared" si="48"/>
        <v>0</v>
      </c>
      <c r="GC23" s="14">
        <f t="shared" si="49"/>
        <v>0</v>
      </c>
      <c r="GD23" s="14">
        <f t="shared" si="50"/>
        <v>0</v>
      </c>
      <c r="GE23" s="14">
        <f t="shared" si="51"/>
        <v>0</v>
      </c>
      <c r="GF23" s="14">
        <f t="shared" si="52"/>
        <v>0</v>
      </c>
      <c r="GG23" s="14">
        <f t="shared" si="53"/>
        <v>0</v>
      </c>
      <c r="GJ23" s="105">
        <v>17</v>
      </c>
      <c r="GK23" s="14">
        <f t="shared" si="54"/>
        <v>2</v>
      </c>
      <c r="GL23" s="14">
        <f t="shared" si="55"/>
        <v>1606004</v>
      </c>
      <c r="GM23" s="14" t="str">
        <f t="shared" si="56"/>
        <v>神器1-2 : 7级</v>
      </c>
      <c r="GN23" s="14" t="s">
        <v>893</v>
      </c>
      <c r="GO23" s="14">
        <f t="shared" si="57"/>
        <v>2</v>
      </c>
      <c r="GP23" s="14" t="str">
        <f t="shared" si="58"/>
        <v>神器1-2</v>
      </c>
      <c r="GQ23" s="14">
        <f t="shared" si="59"/>
        <v>1</v>
      </c>
    </row>
    <row r="24" spans="10:199" ht="16.5" x14ac:dyDescent="0.2">
      <c r="J24" s="101">
        <v>17</v>
      </c>
      <c r="K24" s="101">
        <v>10</v>
      </c>
      <c r="L24" s="101">
        <f>SUM(K$8:K24)</f>
        <v>75</v>
      </c>
      <c r="N24" s="104">
        <v>4</v>
      </c>
      <c r="O24" s="104">
        <v>3</v>
      </c>
      <c r="P24" s="104">
        <v>2</v>
      </c>
      <c r="Q24" s="104">
        <v>18</v>
      </c>
      <c r="R24" s="14">
        <f>SUM(Q$7:Q24)</f>
        <v>282</v>
      </c>
      <c r="S24" s="105">
        <v>1606021</v>
      </c>
      <c r="T24" s="14" t="str">
        <f t="shared" si="60"/>
        <v>神器4-3</v>
      </c>
      <c r="AD24" s="101">
        <v>18</v>
      </c>
      <c r="AE24" s="101">
        <v>4</v>
      </c>
      <c r="AF24" s="101">
        <v>4</v>
      </c>
      <c r="AG24" s="101" t="str">
        <f t="shared" si="6"/>
        <v>神器4-4</v>
      </c>
      <c r="AH24" s="101">
        <v>2</v>
      </c>
      <c r="AI24" s="101">
        <f t="shared" si="7"/>
        <v>75</v>
      </c>
      <c r="AL24" s="101">
        <v>2</v>
      </c>
      <c r="AM24" s="101">
        <v>2</v>
      </c>
      <c r="AN24" s="101">
        <v>9</v>
      </c>
      <c r="AO24" s="101">
        <v>8</v>
      </c>
      <c r="AP24" s="101" t="s">
        <v>370</v>
      </c>
      <c r="AQ24" s="101">
        <v>2500</v>
      </c>
      <c r="AR24" s="101">
        <v>1</v>
      </c>
      <c r="AS24" s="101">
        <v>1</v>
      </c>
      <c r="AT24" s="101">
        <f t="shared" si="8"/>
        <v>3</v>
      </c>
      <c r="AU24" s="14">
        <f t="shared" si="9"/>
        <v>0.25</v>
      </c>
      <c r="AV24" s="14">
        <f t="shared" si="10"/>
        <v>26.25</v>
      </c>
      <c r="AY24" s="101">
        <v>7</v>
      </c>
      <c r="AZ24" s="101">
        <v>3</v>
      </c>
      <c r="BA24" s="101">
        <f t="shared" si="0"/>
        <v>449.79750000000001</v>
      </c>
      <c r="BD24" s="101">
        <v>18</v>
      </c>
      <c r="BE24" s="14">
        <f>INDEX(节奏总表!$BW$4:$BW$63,新神器!BD24)</f>
        <v>99</v>
      </c>
      <c r="BF24" s="14">
        <f t="shared" si="11"/>
        <v>4</v>
      </c>
      <c r="BG24" s="101">
        <v>3</v>
      </c>
      <c r="BH24" s="101">
        <v>5</v>
      </c>
      <c r="BI24" s="14">
        <f t="shared" si="61"/>
        <v>0.75</v>
      </c>
      <c r="BJ24" s="14">
        <f t="shared" si="61"/>
        <v>0.75</v>
      </c>
      <c r="BK24" s="14">
        <f t="shared" si="61"/>
        <v>0.5</v>
      </c>
      <c r="BL24" s="14">
        <f t="shared" si="61"/>
        <v>0.75</v>
      </c>
      <c r="BM24" s="14">
        <f t="shared" si="61"/>
        <v>0.75</v>
      </c>
      <c r="BN24" s="14">
        <f t="shared" si="61"/>
        <v>0.5</v>
      </c>
      <c r="BO24" s="14">
        <f t="shared" si="61"/>
        <v>0.5</v>
      </c>
      <c r="BP24" s="14">
        <f t="shared" si="61"/>
        <v>0.5</v>
      </c>
      <c r="BQ24" s="14">
        <f t="shared" si="61"/>
        <v>0</v>
      </c>
      <c r="BR24" s="14">
        <f t="shared" si="61"/>
        <v>0</v>
      </c>
      <c r="BS24" s="14">
        <f t="shared" si="62"/>
        <v>0</v>
      </c>
      <c r="BT24" s="14">
        <f t="shared" si="62"/>
        <v>0</v>
      </c>
      <c r="BU24" s="14">
        <f t="shared" si="62"/>
        <v>0</v>
      </c>
      <c r="BV24" s="14">
        <f t="shared" si="62"/>
        <v>0</v>
      </c>
      <c r="BW24" s="14">
        <f t="shared" si="62"/>
        <v>5</v>
      </c>
      <c r="BX24" s="14">
        <f t="shared" si="62"/>
        <v>5</v>
      </c>
      <c r="BY24" s="14">
        <f t="shared" si="62"/>
        <v>2.625</v>
      </c>
      <c r="BZ24" s="14">
        <f t="shared" si="62"/>
        <v>2.625</v>
      </c>
      <c r="CA24" s="14">
        <f t="shared" si="62"/>
        <v>1</v>
      </c>
      <c r="CB24" s="14">
        <f t="shared" si="62"/>
        <v>0.5</v>
      </c>
      <c r="CC24" s="14">
        <f t="shared" si="63"/>
        <v>0</v>
      </c>
      <c r="CD24" s="14">
        <f t="shared" si="63"/>
        <v>0</v>
      </c>
      <c r="CE24" s="14">
        <f t="shared" si="63"/>
        <v>0</v>
      </c>
      <c r="CF24" s="14">
        <f t="shared" si="63"/>
        <v>0</v>
      </c>
      <c r="CG24" s="14">
        <f t="shared" si="63"/>
        <v>0</v>
      </c>
      <c r="CH24" s="14">
        <f t="shared" si="63"/>
        <v>0</v>
      </c>
      <c r="CI24" s="14">
        <f t="shared" si="63"/>
        <v>0</v>
      </c>
      <c r="CJ24" s="14">
        <f t="shared" si="63"/>
        <v>0</v>
      </c>
      <c r="CK24" s="14">
        <f t="shared" si="63"/>
        <v>0</v>
      </c>
      <c r="CL24" s="14">
        <f t="shared" si="63"/>
        <v>0</v>
      </c>
      <c r="CM24" s="14">
        <f t="shared" si="64"/>
        <v>0</v>
      </c>
      <c r="CN24" s="14">
        <f t="shared" si="64"/>
        <v>0</v>
      </c>
      <c r="CO24" s="14">
        <f t="shared" si="64"/>
        <v>0</v>
      </c>
      <c r="CP24" s="14">
        <f t="shared" si="64"/>
        <v>0</v>
      </c>
      <c r="CQ24" s="14">
        <f t="shared" si="64"/>
        <v>0</v>
      </c>
      <c r="CR24" s="14">
        <f t="shared" si="64"/>
        <v>0</v>
      </c>
      <c r="CS24" s="14">
        <f t="shared" si="64"/>
        <v>0</v>
      </c>
      <c r="CT24" s="14">
        <f t="shared" si="64"/>
        <v>0</v>
      </c>
      <c r="CU24" s="14">
        <f t="shared" si="64"/>
        <v>0</v>
      </c>
      <c r="CV24" s="14">
        <f t="shared" si="64"/>
        <v>0</v>
      </c>
      <c r="CW24" s="14">
        <f t="shared" si="64"/>
        <v>0</v>
      </c>
      <c r="CX24" s="14">
        <f t="shared" si="64"/>
        <v>0</v>
      </c>
      <c r="CZ24" s="14">
        <f>SUM(BI$7:BI24)</f>
        <v>30.499999999999993</v>
      </c>
      <c r="DA24" s="14">
        <f>SUM(BJ$7:BJ24)</f>
        <v>30.499999999999993</v>
      </c>
      <c r="DB24" s="14">
        <f>SUM(BK$7:BK24)</f>
        <v>16.75</v>
      </c>
      <c r="DC24" s="14">
        <f>SUM(BL$7:BL24)</f>
        <v>31</v>
      </c>
      <c r="DD24" s="14">
        <f>SUM(BM$7:BM24)</f>
        <v>31</v>
      </c>
      <c r="DE24" s="14">
        <f>SUM(BN$7:BN24)</f>
        <v>17.125</v>
      </c>
      <c r="DF24" s="14">
        <f>SUM(BO$7:BO24)</f>
        <v>17.125</v>
      </c>
      <c r="DG24" s="14">
        <f>SUM(BP$7:BP24)</f>
        <v>10.25</v>
      </c>
      <c r="DH24" s="14">
        <f>SUM(BQ$7:BQ24)</f>
        <v>20</v>
      </c>
      <c r="DI24" s="14">
        <f>SUM(BR$7:BR24)</f>
        <v>20</v>
      </c>
      <c r="DJ24" s="14">
        <f>SUM(BS$7:BS24)</f>
        <v>10.5</v>
      </c>
      <c r="DK24" s="14">
        <f>SUM(BT$7:BT24)</f>
        <v>10.5</v>
      </c>
      <c r="DL24" s="14">
        <f>SUM(BU$7:BU24)</f>
        <v>4</v>
      </c>
      <c r="DM24" s="14">
        <f>SUM(BV$7:BV24)</f>
        <v>2</v>
      </c>
      <c r="DN24" s="14">
        <f>SUM(BW$7:BW24)</f>
        <v>20</v>
      </c>
      <c r="DO24" s="14">
        <f>SUM(BX$7:BX24)</f>
        <v>20</v>
      </c>
      <c r="DP24" s="14">
        <f>SUM(BY$7:BY24)</f>
        <v>10.5</v>
      </c>
      <c r="DQ24" s="14">
        <f>SUM(BZ$7:BZ24)</f>
        <v>10.5</v>
      </c>
      <c r="DR24" s="14">
        <f>SUM(CA$7:CA24)</f>
        <v>4</v>
      </c>
      <c r="DS24" s="14">
        <f>SUM(CB$7:CB24)</f>
        <v>2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R24" s="14">
        <f t="shared" si="12"/>
        <v>11</v>
      </c>
      <c r="ES24" s="14">
        <f t="shared" si="13"/>
        <v>11</v>
      </c>
      <c r="ET24" s="14">
        <f t="shared" si="14"/>
        <v>8</v>
      </c>
      <c r="EU24" s="14">
        <f t="shared" si="15"/>
        <v>11</v>
      </c>
      <c r="EV24" s="14">
        <f t="shared" si="16"/>
        <v>11</v>
      </c>
      <c r="EW24" s="14">
        <f t="shared" si="17"/>
        <v>8</v>
      </c>
      <c r="EX24" s="14">
        <f t="shared" si="18"/>
        <v>8</v>
      </c>
      <c r="EY24" s="14">
        <f t="shared" si="19"/>
        <v>6</v>
      </c>
      <c r="EZ24" s="14">
        <f t="shared" si="20"/>
        <v>9</v>
      </c>
      <c r="FA24" s="14">
        <f t="shared" si="21"/>
        <v>9</v>
      </c>
      <c r="FB24" s="14">
        <f t="shared" si="22"/>
        <v>6</v>
      </c>
      <c r="FC24" s="14">
        <f t="shared" si="23"/>
        <v>6</v>
      </c>
      <c r="FD24" s="14">
        <f t="shared" si="24"/>
        <v>3</v>
      </c>
      <c r="FE24" s="14">
        <f t="shared" si="25"/>
        <v>2</v>
      </c>
      <c r="FF24" s="14">
        <f t="shared" si="26"/>
        <v>9</v>
      </c>
      <c r="FG24" s="14">
        <f t="shared" si="27"/>
        <v>9</v>
      </c>
      <c r="FH24" s="14">
        <f t="shared" si="28"/>
        <v>6</v>
      </c>
      <c r="FI24" s="14">
        <f t="shared" si="29"/>
        <v>6</v>
      </c>
      <c r="FJ24" s="14">
        <f t="shared" si="30"/>
        <v>3</v>
      </c>
      <c r="FK24" s="14">
        <f t="shared" si="31"/>
        <v>2</v>
      </c>
      <c r="FL24" s="14">
        <f t="shared" si="32"/>
        <v>0</v>
      </c>
      <c r="FM24" s="14">
        <f t="shared" si="33"/>
        <v>0</v>
      </c>
      <c r="FN24" s="14">
        <f t="shared" si="34"/>
        <v>0</v>
      </c>
      <c r="FO24" s="14">
        <f t="shared" si="35"/>
        <v>0</v>
      </c>
      <c r="FP24" s="14">
        <f t="shared" si="36"/>
        <v>0</v>
      </c>
      <c r="FQ24" s="14">
        <f t="shared" si="37"/>
        <v>0</v>
      </c>
      <c r="FR24" s="14">
        <f t="shared" si="38"/>
        <v>0</v>
      </c>
      <c r="FS24" s="14">
        <f t="shared" si="39"/>
        <v>0</v>
      </c>
      <c r="FT24" s="14">
        <f t="shared" si="40"/>
        <v>0</v>
      </c>
      <c r="FU24" s="14">
        <f t="shared" si="41"/>
        <v>0</v>
      </c>
      <c r="FV24" s="14">
        <f t="shared" si="42"/>
        <v>0</v>
      </c>
      <c r="FW24" s="14">
        <f t="shared" si="43"/>
        <v>0</v>
      </c>
      <c r="FX24" s="14">
        <f t="shared" si="44"/>
        <v>0</v>
      </c>
      <c r="FY24" s="14">
        <f t="shared" si="45"/>
        <v>0</v>
      </c>
      <c r="FZ24" s="14">
        <f t="shared" si="46"/>
        <v>0</v>
      </c>
      <c r="GA24" s="14">
        <f t="shared" si="47"/>
        <v>0</v>
      </c>
      <c r="GB24" s="14">
        <f t="shared" si="48"/>
        <v>0</v>
      </c>
      <c r="GC24" s="14">
        <f t="shared" si="49"/>
        <v>0</v>
      </c>
      <c r="GD24" s="14">
        <f t="shared" si="50"/>
        <v>0</v>
      </c>
      <c r="GE24" s="14">
        <f t="shared" si="51"/>
        <v>0</v>
      </c>
      <c r="GF24" s="14">
        <f t="shared" si="52"/>
        <v>0</v>
      </c>
      <c r="GG24" s="14">
        <f t="shared" si="53"/>
        <v>0</v>
      </c>
      <c r="GJ24" s="105">
        <v>18</v>
      </c>
      <c r="GK24" s="14">
        <f t="shared" si="54"/>
        <v>2</v>
      </c>
      <c r="GL24" s="14">
        <f t="shared" si="55"/>
        <v>1606004</v>
      </c>
      <c r="GM24" s="14" t="str">
        <f t="shared" si="56"/>
        <v>神器1-2 : 8级</v>
      </c>
      <c r="GN24" s="14" t="s">
        <v>893</v>
      </c>
      <c r="GO24" s="14">
        <f t="shared" si="57"/>
        <v>3</v>
      </c>
      <c r="GP24" s="14" t="str">
        <f t="shared" si="58"/>
        <v>神器1-2</v>
      </c>
      <c r="GQ24" s="14">
        <f t="shared" si="59"/>
        <v>1</v>
      </c>
    </row>
    <row r="25" spans="10:199" ht="16.5" x14ac:dyDescent="0.2">
      <c r="J25" s="101">
        <v>18</v>
      </c>
      <c r="K25" s="101">
        <v>10</v>
      </c>
      <c r="L25" s="101">
        <f>SUM(K$8:K25)</f>
        <v>85</v>
      </c>
      <c r="N25" s="104">
        <v>4</v>
      </c>
      <c r="O25" s="104">
        <v>4</v>
      </c>
      <c r="P25" s="104">
        <v>2</v>
      </c>
      <c r="Q25" s="104">
        <v>18</v>
      </c>
      <c r="R25" s="14">
        <f>SUM(Q$7:Q25)</f>
        <v>300</v>
      </c>
      <c r="S25" s="105">
        <v>1606022</v>
      </c>
      <c r="T25" s="14" t="str">
        <f t="shared" si="60"/>
        <v>神器4-4</v>
      </c>
      <c r="AD25" s="101">
        <v>19</v>
      </c>
      <c r="AE25" s="101">
        <v>4</v>
      </c>
      <c r="AF25" s="101">
        <v>5</v>
      </c>
      <c r="AG25" s="101" t="str">
        <f t="shared" si="6"/>
        <v>神器4-5</v>
      </c>
      <c r="AH25" s="101">
        <v>3</v>
      </c>
      <c r="AI25" s="101">
        <f t="shared" si="7"/>
        <v>175</v>
      </c>
      <c r="AL25" s="101">
        <v>3</v>
      </c>
      <c r="AM25" s="101">
        <v>1</v>
      </c>
      <c r="AN25" s="101">
        <v>10</v>
      </c>
      <c r="AO25" s="101">
        <v>1</v>
      </c>
      <c r="AP25" s="101" t="s">
        <v>363</v>
      </c>
      <c r="AQ25" s="101">
        <v>1500</v>
      </c>
      <c r="AR25" s="101">
        <v>1</v>
      </c>
      <c r="AS25" s="101">
        <v>1</v>
      </c>
      <c r="AT25" s="101">
        <f t="shared" si="8"/>
        <v>1</v>
      </c>
      <c r="AU25" s="14">
        <f t="shared" si="9"/>
        <v>0.15</v>
      </c>
      <c r="AV25" s="14">
        <f t="shared" si="10"/>
        <v>1.5</v>
      </c>
      <c r="BD25" s="101">
        <v>19</v>
      </c>
      <c r="BE25" s="14">
        <f>INDEX(节奏总表!$BW$4:$BW$63,新神器!BD25)</f>
        <v>101</v>
      </c>
      <c r="BF25" s="14">
        <f t="shared" si="11"/>
        <v>4</v>
      </c>
      <c r="BG25" s="101">
        <v>3</v>
      </c>
      <c r="BH25" s="101">
        <v>5</v>
      </c>
      <c r="BI25" s="14">
        <f t="shared" si="61"/>
        <v>0.75</v>
      </c>
      <c r="BJ25" s="14">
        <f t="shared" si="61"/>
        <v>0.75</v>
      </c>
      <c r="BK25" s="14">
        <f t="shared" si="61"/>
        <v>0.5</v>
      </c>
      <c r="BL25" s="14">
        <f t="shared" si="61"/>
        <v>0.75</v>
      </c>
      <c r="BM25" s="14">
        <f t="shared" si="61"/>
        <v>0.75</v>
      </c>
      <c r="BN25" s="14">
        <f t="shared" si="61"/>
        <v>0.5</v>
      </c>
      <c r="BO25" s="14">
        <f t="shared" si="61"/>
        <v>0.5</v>
      </c>
      <c r="BP25" s="14">
        <f t="shared" si="61"/>
        <v>0.5</v>
      </c>
      <c r="BQ25" s="14">
        <f t="shared" si="61"/>
        <v>0</v>
      </c>
      <c r="BR25" s="14">
        <f t="shared" si="61"/>
        <v>0</v>
      </c>
      <c r="BS25" s="14">
        <f t="shared" si="62"/>
        <v>0</v>
      </c>
      <c r="BT25" s="14">
        <f t="shared" si="62"/>
        <v>0</v>
      </c>
      <c r="BU25" s="14">
        <f t="shared" si="62"/>
        <v>0</v>
      </c>
      <c r="BV25" s="14">
        <f t="shared" si="62"/>
        <v>0</v>
      </c>
      <c r="BW25" s="14">
        <f t="shared" si="62"/>
        <v>5</v>
      </c>
      <c r="BX25" s="14">
        <f t="shared" si="62"/>
        <v>5</v>
      </c>
      <c r="BY25" s="14">
        <f t="shared" si="62"/>
        <v>2.625</v>
      </c>
      <c r="BZ25" s="14">
        <f t="shared" si="62"/>
        <v>2.625</v>
      </c>
      <c r="CA25" s="14">
        <f t="shared" si="62"/>
        <v>1</v>
      </c>
      <c r="CB25" s="14">
        <f t="shared" si="62"/>
        <v>0.5</v>
      </c>
      <c r="CC25" s="14">
        <f t="shared" si="63"/>
        <v>0</v>
      </c>
      <c r="CD25" s="14">
        <f t="shared" si="63"/>
        <v>0</v>
      </c>
      <c r="CE25" s="14">
        <f t="shared" si="63"/>
        <v>0</v>
      </c>
      <c r="CF25" s="14">
        <f t="shared" si="63"/>
        <v>0</v>
      </c>
      <c r="CG25" s="14">
        <f t="shared" si="63"/>
        <v>0</v>
      </c>
      <c r="CH25" s="14">
        <f t="shared" si="63"/>
        <v>0</v>
      </c>
      <c r="CI25" s="14">
        <f t="shared" si="63"/>
        <v>0</v>
      </c>
      <c r="CJ25" s="14">
        <f t="shared" si="63"/>
        <v>0</v>
      </c>
      <c r="CK25" s="14">
        <f t="shared" si="63"/>
        <v>0</v>
      </c>
      <c r="CL25" s="14">
        <f t="shared" si="63"/>
        <v>0</v>
      </c>
      <c r="CM25" s="14">
        <f t="shared" si="64"/>
        <v>0</v>
      </c>
      <c r="CN25" s="14">
        <f t="shared" si="64"/>
        <v>0</v>
      </c>
      <c r="CO25" s="14">
        <f t="shared" si="64"/>
        <v>0</v>
      </c>
      <c r="CP25" s="14">
        <f t="shared" si="64"/>
        <v>0</v>
      </c>
      <c r="CQ25" s="14">
        <f t="shared" si="64"/>
        <v>0</v>
      </c>
      <c r="CR25" s="14">
        <f t="shared" si="64"/>
        <v>0</v>
      </c>
      <c r="CS25" s="14">
        <f t="shared" si="64"/>
        <v>0</v>
      </c>
      <c r="CT25" s="14">
        <f t="shared" si="64"/>
        <v>0</v>
      </c>
      <c r="CU25" s="14">
        <f t="shared" si="64"/>
        <v>0</v>
      </c>
      <c r="CV25" s="14">
        <f t="shared" si="64"/>
        <v>0</v>
      </c>
      <c r="CW25" s="14">
        <f t="shared" si="64"/>
        <v>0</v>
      </c>
      <c r="CX25" s="14">
        <f t="shared" si="64"/>
        <v>0</v>
      </c>
      <c r="CZ25" s="14">
        <f>SUM(BI$7:BI25)</f>
        <v>31.249999999999993</v>
      </c>
      <c r="DA25" s="14">
        <f>SUM(BJ$7:BJ25)</f>
        <v>31.249999999999993</v>
      </c>
      <c r="DB25" s="14">
        <f>SUM(BK$7:BK25)</f>
        <v>17.25</v>
      </c>
      <c r="DC25" s="14">
        <f>SUM(BL$7:BL25)</f>
        <v>31.75</v>
      </c>
      <c r="DD25" s="14">
        <f>SUM(BM$7:BM25)</f>
        <v>31.75</v>
      </c>
      <c r="DE25" s="14">
        <f>SUM(BN$7:BN25)</f>
        <v>17.625</v>
      </c>
      <c r="DF25" s="14">
        <f>SUM(BO$7:BO25)</f>
        <v>17.625</v>
      </c>
      <c r="DG25" s="14">
        <f>SUM(BP$7:BP25)</f>
        <v>10.75</v>
      </c>
      <c r="DH25" s="14">
        <f>SUM(BQ$7:BQ25)</f>
        <v>20</v>
      </c>
      <c r="DI25" s="14">
        <f>SUM(BR$7:BR25)</f>
        <v>20</v>
      </c>
      <c r="DJ25" s="14">
        <f>SUM(BS$7:BS25)</f>
        <v>10.5</v>
      </c>
      <c r="DK25" s="14">
        <f>SUM(BT$7:BT25)</f>
        <v>10.5</v>
      </c>
      <c r="DL25" s="14">
        <f>SUM(BU$7:BU25)</f>
        <v>4</v>
      </c>
      <c r="DM25" s="14">
        <f>SUM(BV$7:BV25)</f>
        <v>2</v>
      </c>
      <c r="DN25" s="14">
        <f>SUM(BW$7:BW25)</f>
        <v>25</v>
      </c>
      <c r="DO25" s="14">
        <f>SUM(BX$7:BX25)</f>
        <v>25</v>
      </c>
      <c r="DP25" s="14">
        <f>SUM(BY$7:BY25)</f>
        <v>13.125</v>
      </c>
      <c r="DQ25" s="14">
        <f>SUM(BZ$7:BZ25)</f>
        <v>13.125</v>
      </c>
      <c r="DR25" s="14">
        <f>SUM(CA$7:CA25)</f>
        <v>5</v>
      </c>
      <c r="DS25" s="14">
        <f>SUM(CB$7:CB25)</f>
        <v>2.5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R25" s="14">
        <f t="shared" si="12"/>
        <v>11</v>
      </c>
      <c r="ES25" s="14">
        <f t="shared" si="13"/>
        <v>11</v>
      </c>
      <c r="ET25" s="14">
        <f t="shared" si="14"/>
        <v>8</v>
      </c>
      <c r="EU25" s="14">
        <f t="shared" si="15"/>
        <v>11</v>
      </c>
      <c r="EV25" s="14">
        <f t="shared" si="16"/>
        <v>11</v>
      </c>
      <c r="EW25" s="14">
        <f t="shared" si="17"/>
        <v>8</v>
      </c>
      <c r="EX25" s="14">
        <f t="shared" si="18"/>
        <v>8</v>
      </c>
      <c r="EY25" s="14">
        <f t="shared" si="19"/>
        <v>6</v>
      </c>
      <c r="EZ25" s="14">
        <f t="shared" si="20"/>
        <v>9</v>
      </c>
      <c r="FA25" s="14">
        <f t="shared" si="21"/>
        <v>9</v>
      </c>
      <c r="FB25" s="14">
        <f t="shared" si="22"/>
        <v>6</v>
      </c>
      <c r="FC25" s="14">
        <f t="shared" si="23"/>
        <v>6</v>
      </c>
      <c r="FD25" s="14">
        <f t="shared" si="24"/>
        <v>3</v>
      </c>
      <c r="FE25" s="14">
        <f t="shared" si="25"/>
        <v>2</v>
      </c>
      <c r="FF25" s="14">
        <f t="shared" si="26"/>
        <v>10</v>
      </c>
      <c r="FG25" s="14">
        <f t="shared" si="27"/>
        <v>10</v>
      </c>
      <c r="FH25" s="14">
        <f t="shared" si="28"/>
        <v>7</v>
      </c>
      <c r="FI25" s="14">
        <f t="shared" si="29"/>
        <v>7</v>
      </c>
      <c r="FJ25" s="14">
        <f t="shared" si="30"/>
        <v>4</v>
      </c>
      <c r="FK25" s="14">
        <f t="shared" si="31"/>
        <v>2</v>
      </c>
      <c r="FL25" s="14">
        <f t="shared" si="32"/>
        <v>0</v>
      </c>
      <c r="FM25" s="14">
        <f t="shared" si="33"/>
        <v>0</v>
      </c>
      <c r="FN25" s="14">
        <f t="shared" si="34"/>
        <v>0</v>
      </c>
      <c r="FO25" s="14">
        <f t="shared" si="35"/>
        <v>0</v>
      </c>
      <c r="FP25" s="14">
        <f t="shared" si="36"/>
        <v>0</v>
      </c>
      <c r="FQ25" s="14">
        <f t="shared" si="37"/>
        <v>0</v>
      </c>
      <c r="FR25" s="14">
        <f t="shared" si="38"/>
        <v>0</v>
      </c>
      <c r="FS25" s="14">
        <f t="shared" si="39"/>
        <v>0</v>
      </c>
      <c r="FT25" s="14">
        <f t="shared" si="40"/>
        <v>0</v>
      </c>
      <c r="FU25" s="14">
        <f t="shared" si="41"/>
        <v>0</v>
      </c>
      <c r="FV25" s="14">
        <f t="shared" si="42"/>
        <v>0</v>
      </c>
      <c r="FW25" s="14">
        <f t="shared" si="43"/>
        <v>0</v>
      </c>
      <c r="FX25" s="14">
        <f t="shared" si="44"/>
        <v>0</v>
      </c>
      <c r="FY25" s="14">
        <f t="shared" si="45"/>
        <v>0</v>
      </c>
      <c r="FZ25" s="14">
        <f t="shared" si="46"/>
        <v>0</v>
      </c>
      <c r="GA25" s="14">
        <f t="shared" si="47"/>
        <v>0</v>
      </c>
      <c r="GB25" s="14">
        <f t="shared" si="48"/>
        <v>0</v>
      </c>
      <c r="GC25" s="14">
        <f t="shared" si="49"/>
        <v>0</v>
      </c>
      <c r="GD25" s="14">
        <f t="shared" si="50"/>
        <v>0</v>
      </c>
      <c r="GE25" s="14">
        <f t="shared" si="51"/>
        <v>0</v>
      </c>
      <c r="GF25" s="14">
        <f t="shared" si="52"/>
        <v>0</v>
      </c>
      <c r="GG25" s="14">
        <f t="shared" si="53"/>
        <v>0</v>
      </c>
      <c r="GJ25" s="105">
        <v>19</v>
      </c>
      <c r="GK25" s="14">
        <f t="shared" si="54"/>
        <v>2</v>
      </c>
      <c r="GL25" s="14">
        <f t="shared" si="55"/>
        <v>1606004</v>
      </c>
      <c r="GM25" s="14" t="str">
        <f t="shared" si="56"/>
        <v>神器1-2 : 1级</v>
      </c>
      <c r="GN25" s="14" t="s">
        <v>893</v>
      </c>
      <c r="GO25" s="14">
        <f t="shared" si="57"/>
        <v>4</v>
      </c>
      <c r="GP25" s="14" t="str">
        <f t="shared" si="58"/>
        <v>神器1-2</v>
      </c>
      <c r="GQ25" s="14">
        <f t="shared" si="59"/>
        <v>2</v>
      </c>
    </row>
    <row r="26" spans="10:199" ht="16.5" x14ac:dyDescent="0.2">
      <c r="J26" s="101">
        <v>19</v>
      </c>
      <c r="K26" s="101">
        <v>15</v>
      </c>
      <c r="L26" s="101">
        <f>SUM(K$8:K26)</f>
        <v>100</v>
      </c>
      <c r="N26" s="104">
        <v>4</v>
      </c>
      <c r="O26" s="104">
        <v>5</v>
      </c>
      <c r="P26" s="104">
        <v>3</v>
      </c>
      <c r="Q26" s="104">
        <v>18</v>
      </c>
      <c r="R26" s="14">
        <f>SUM(Q$7:Q26)</f>
        <v>318</v>
      </c>
      <c r="S26" s="105">
        <v>1606023</v>
      </c>
      <c r="T26" s="14" t="str">
        <f t="shared" si="60"/>
        <v>神器4-5</v>
      </c>
      <c r="AD26" s="101">
        <v>20</v>
      </c>
      <c r="AE26" s="101">
        <v>4</v>
      </c>
      <c r="AF26" s="101">
        <v>6</v>
      </c>
      <c r="AG26" s="101" t="str">
        <f t="shared" si="6"/>
        <v>神器4-6</v>
      </c>
      <c r="AH26" s="101">
        <v>4</v>
      </c>
      <c r="AI26" s="101">
        <f t="shared" si="7"/>
        <v>375</v>
      </c>
      <c r="AL26" s="101">
        <v>3</v>
      </c>
      <c r="AM26" s="101">
        <v>1</v>
      </c>
      <c r="AN26" s="101">
        <v>10</v>
      </c>
      <c r="AO26" s="101">
        <v>2</v>
      </c>
      <c r="AP26" s="101" t="s">
        <v>364</v>
      </c>
      <c r="AQ26" s="101">
        <v>1500</v>
      </c>
      <c r="AR26" s="101">
        <v>1</v>
      </c>
      <c r="AS26" s="101">
        <v>1</v>
      </c>
      <c r="AT26" s="101">
        <f t="shared" si="8"/>
        <v>1</v>
      </c>
      <c r="AU26" s="14">
        <f t="shared" si="9"/>
        <v>0.15</v>
      </c>
      <c r="AV26" s="14">
        <f t="shared" si="10"/>
        <v>1.5</v>
      </c>
      <c r="BD26" s="101">
        <v>20</v>
      </c>
      <c r="BE26" s="14">
        <f>INDEX(节奏总表!$BW$4:$BW$63,新神器!BD26)</f>
        <v>103</v>
      </c>
      <c r="BF26" s="14">
        <f t="shared" si="11"/>
        <v>5</v>
      </c>
      <c r="BG26" s="101">
        <v>3</v>
      </c>
      <c r="BH26" s="101">
        <v>5</v>
      </c>
      <c r="BI26" s="14">
        <f t="shared" si="61"/>
        <v>0.75</v>
      </c>
      <c r="BJ26" s="14">
        <f t="shared" si="61"/>
        <v>0.75</v>
      </c>
      <c r="BK26" s="14">
        <f t="shared" si="61"/>
        <v>0.5</v>
      </c>
      <c r="BL26" s="14">
        <f t="shared" si="61"/>
        <v>0.75</v>
      </c>
      <c r="BM26" s="14">
        <f t="shared" si="61"/>
        <v>0.75</v>
      </c>
      <c r="BN26" s="14">
        <f t="shared" si="61"/>
        <v>0.5</v>
      </c>
      <c r="BO26" s="14">
        <f t="shared" si="61"/>
        <v>0.5</v>
      </c>
      <c r="BP26" s="14">
        <f t="shared" si="61"/>
        <v>0.5</v>
      </c>
      <c r="BQ26" s="14">
        <f t="shared" si="61"/>
        <v>0</v>
      </c>
      <c r="BR26" s="14">
        <f t="shared" si="61"/>
        <v>0</v>
      </c>
      <c r="BS26" s="14">
        <f t="shared" si="62"/>
        <v>0</v>
      </c>
      <c r="BT26" s="14">
        <f t="shared" si="62"/>
        <v>0</v>
      </c>
      <c r="BU26" s="14">
        <f t="shared" si="62"/>
        <v>0</v>
      </c>
      <c r="BV26" s="14">
        <f t="shared" si="62"/>
        <v>0</v>
      </c>
      <c r="BW26" s="14">
        <f t="shared" si="62"/>
        <v>0</v>
      </c>
      <c r="BX26" s="14">
        <f t="shared" si="62"/>
        <v>0</v>
      </c>
      <c r="BY26" s="14">
        <f t="shared" si="62"/>
        <v>0</v>
      </c>
      <c r="BZ26" s="14">
        <f t="shared" si="62"/>
        <v>0</v>
      </c>
      <c r="CA26" s="14">
        <f t="shared" si="62"/>
        <v>0</v>
      </c>
      <c r="CB26" s="14">
        <f t="shared" si="62"/>
        <v>0</v>
      </c>
      <c r="CC26" s="14">
        <f t="shared" si="63"/>
        <v>5</v>
      </c>
      <c r="CD26" s="14">
        <f t="shared" si="63"/>
        <v>5</v>
      </c>
      <c r="CE26" s="14">
        <f t="shared" si="63"/>
        <v>2.625</v>
      </c>
      <c r="CF26" s="14">
        <f t="shared" si="63"/>
        <v>2.625</v>
      </c>
      <c r="CG26" s="14">
        <f t="shared" si="63"/>
        <v>1</v>
      </c>
      <c r="CH26" s="14">
        <f t="shared" si="63"/>
        <v>0.5</v>
      </c>
      <c r="CI26" s="14">
        <f t="shared" si="63"/>
        <v>0</v>
      </c>
      <c r="CJ26" s="14">
        <f t="shared" si="63"/>
        <v>0</v>
      </c>
      <c r="CK26" s="14">
        <f t="shared" si="63"/>
        <v>0</v>
      </c>
      <c r="CL26" s="14">
        <f t="shared" si="63"/>
        <v>0</v>
      </c>
      <c r="CM26" s="14">
        <f t="shared" si="64"/>
        <v>0</v>
      </c>
      <c r="CN26" s="14">
        <f t="shared" si="64"/>
        <v>0</v>
      </c>
      <c r="CO26" s="14">
        <f t="shared" si="64"/>
        <v>0</v>
      </c>
      <c r="CP26" s="14">
        <f t="shared" si="64"/>
        <v>0</v>
      </c>
      <c r="CQ26" s="14">
        <f t="shared" si="64"/>
        <v>0</v>
      </c>
      <c r="CR26" s="14">
        <f t="shared" si="64"/>
        <v>0</v>
      </c>
      <c r="CS26" s="14">
        <f t="shared" si="64"/>
        <v>0</v>
      </c>
      <c r="CT26" s="14">
        <f t="shared" si="64"/>
        <v>0</v>
      </c>
      <c r="CU26" s="14">
        <f t="shared" si="64"/>
        <v>0</v>
      </c>
      <c r="CV26" s="14">
        <f t="shared" si="64"/>
        <v>0</v>
      </c>
      <c r="CW26" s="14">
        <f t="shared" si="64"/>
        <v>0</v>
      </c>
      <c r="CX26" s="14">
        <f t="shared" si="64"/>
        <v>0</v>
      </c>
      <c r="CZ26" s="14">
        <f>SUM(BI$7:BI26)</f>
        <v>31.999999999999993</v>
      </c>
      <c r="DA26" s="14">
        <f>SUM(BJ$7:BJ26)</f>
        <v>31.999999999999993</v>
      </c>
      <c r="DB26" s="14">
        <f>SUM(BK$7:BK26)</f>
        <v>17.75</v>
      </c>
      <c r="DC26" s="14">
        <f>SUM(BL$7:BL26)</f>
        <v>32.5</v>
      </c>
      <c r="DD26" s="14">
        <f>SUM(BM$7:BM26)</f>
        <v>32.5</v>
      </c>
      <c r="DE26" s="14">
        <f>SUM(BN$7:BN26)</f>
        <v>18.125</v>
      </c>
      <c r="DF26" s="14">
        <f>SUM(BO$7:BO26)</f>
        <v>18.125</v>
      </c>
      <c r="DG26" s="14">
        <f>SUM(BP$7:BP26)</f>
        <v>11.25</v>
      </c>
      <c r="DH26" s="14">
        <f>SUM(BQ$7:BQ26)</f>
        <v>20</v>
      </c>
      <c r="DI26" s="14">
        <f>SUM(BR$7:BR26)</f>
        <v>20</v>
      </c>
      <c r="DJ26" s="14">
        <f>SUM(BS$7:BS26)</f>
        <v>10.5</v>
      </c>
      <c r="DK26" s="14">
        <f>SUM(BT$7:BT26)</f>
        <v>10.5</v>
      </c>
      <c r="DL26" s="14">
        <f>SUM(BU$7:BU26)</f>
        <v>4</v>
      </c>
      <c r="DM26" s="14">
        <f>SUM(BV$7:BV26)</f>
        <v>2</v>
      </c>
      <c r="DN26" s="14">
        <f>SUM(BW$7:BW26)</f>
        <v>25</v>
      </c>
      <c r="DO26" s="14">
        <f>SUM(BX$7:BX26)</f>
        <v>25</v>
      </c>
      <c r="DP26" s="14">
        <f>SUM(BY$7:BY26)</f>
        <v>13.125</v>
      </c>
      <c r="DQ26" s="14">
        <f>SUM(BZ$7:BZ26)</f>
        <v>13.125</v>
      </c>
      <c r="DR26" s="14">
        <f>SUM(CA$7:CA26)</f>
        <v>5</v>
      </c>
      <c r="DS26" s="14">
        <f>SUM(CB$7:CB26)</f>
        <v>2.5</v>
      </c>
      <c r="DT26" s="14">
        <f>SUM(CC$7:CC26)</f>
        <v>5</v>
      </c>
      <c r="DU26" s="14">
        <f>SUM(CD$7:CD26)</f>
        <v>5</v>
      </c>
      <c r="DV26" s="14">
        <f>SUM(CE$7:CE26)</f>
        <v>2.625</v>
      </c>
      <c r="DW26" s="14">
        <f>SUM(CF$7:CF26)</f>
        <v>2.625</v>
      </c>
      <c r="DX26" s="14">
        <f>SUM(CG$7:CG26)</f>
        <v>1</v>
      </c>
      <c r="DY26" s="14">
        <f>SUM(CH$7:CH26)</f>
        <v>0.5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R26" s="14">
        <f t="shared" si="12"/>
        <v>11</v>
      </c>
      <c r="ES26" s="14">
        <f t="shared" si="13"/>
        <v>11</v>
      </c>
      <c r="ET26" s="14">
        <f t="shared" si="14"/>
        <v>8</v>
      </c>
      <c r="EU26" s="14">
        <f t="shared" si="15"/>
        <v>11</v>
      </c>
      <c r="EV26" s="14">
        <f t="shared" si="16"/>
        <v>11</v>
      </c>
      <c r="EW26" s="14">
        <f t="shared" si="17"/>
        <v>9</v>
      </c>
      <c r="EX26" s="14">
        <f t="shared" si="18"/>
        <v>9</v>
      </c>
      <c r="EY26" s="14">
        <f t="shared" si="19"/>
        <v>6</v>
      </c>
      <c r="EZ26" s="14">
        <f t="shared" si="20"/>
        <v>9</v>
      </c>
      <c r="FA26" s="14">
        <f t="shared" si="21"/>
        <v>9</v>
      </c>
      <c r="FB26" s="14">
        <f t="shared" si="22"/>
        <v>6</v>
      </c>
      <c r="FC26" s="14">
        <f t="shared" si="23"/>
        <v>6</v>
      </c>
      <c r="FD26" s="14">
        <f t="shared" si="24"/>
        <v>3</v>
      </c>
      <c r="FE26" s="14">
        <f t="shared" si="25"/>
        <v>2</v>
      </c>
      <c r="FF26" s="14">
        <f t="shared" si="26"/>
        <v>10</v>
      </c>
      <c r="FG26" s="14">
        <f t="shared" si="27"/>
        <v>10</v>
      </c>
      <c r="FH26" s="14">
        <f t="shared" si="28"/>
        <v>7</v>
      </c>
      <c r="FI26" s="14">
        <f t="shared" si="29"/>
        <v>7</v>
      </c>
      <c r="FJ26" s="14">
        <f t="shared" si="30"/>
        <v>4</v>
      </c>
      <c r="FK26" s="14">
        <f t="shared" si="31"/>
        <v>2</v>
      </c>
      <c r="FL26" s="14">
        <f t="shared" si="32"/>
        <v>4</v>
      </c>
      <c r="FM26" s="14">
        <f t="shared" si="33"/>
        <v>4</v>
      </c>
      <c r="FN26" s="14">
        <f t="shared" si="34"/>
        <v>2</v>
      </c>
      <c r="FO26" s="14">
        <f t="shared" si="35"/>
        <v>2</v>
      </c>
      <c r="FP26" s="14">
        <f t="shared" si="36"/>
        <v>1</v>
      </c>
      <c r="FQ26" s="14">
        <f t="shared" si="37"/>
        <v>0</v>
      </c>
      <c r="FR26" s="14">
        <f t="shared" si="38"/>
        <v>0</v>
      </c>
      <c r="FS26" s="14">
        <f t="shared" si="39"/>
        <v>0</v>
      </c>
      <c r="FT26" s="14">
        <f t="shared" si="40"/>
        <v>0</v>
      </c>
      <c r="FU26" s="14">
        <f t="shared" si="41"/>
        <v>0</v>
      </c>
      <c r="FV26" s="14">
        <f t="shared" si="42"/>
        <v>0</v>
      </c>
      <c r="FW26" s="14">
        <f t="shared" si="43"/>
        <v>0</v>
      </c>
      <c r="FX26" s="14">
        <f t="shared" si="44"/>
        <v>0</v>
      </c>
      <c r="FY26" s="14">
        <f t="shared" si="45"/>
        <v>0</v>
      </c>
      <c r="FZ26" s="14">
        <f t="shared" si="46"/>
        <v>0</v>
      </c>
      <c r="GA26" s="14">
        <f t="shared" si="47"/>
        <v>0</v>
      </c>
      <c r="GB26" s="14">
        <f t="shared" si="48"/>
        <v>0</v>
      </c>
      <c r="GC26" s="14">
        <f t="shared" si="49"/>
        <v>0</v>
      </c>
      <c r="GD26" s="14">
        <f t="shared" si="50"/>
        <v>0</v>
      </c>
      <c r="GE26" s="14">
        <f t="shared" si="51"/>
        <v>0</v>
      </c>
      <c r="GF26" s="14">
        <f t="shared" si="52"/>
        <v>0</v>
      </c>
      <c r="GG26" s="14">
        <f t="shared" si="53"/>
        <v>0</v>
      </c>
      <c r="GJ26" s="105">
        <v>20</v>
      </c>
      <c r="GK26" s="14">
        <f t="shared" si="54"/>
        <v>2</v>
      </c>
      <c r="GL26" s="14">
        <f t="shared" si="55"/>
        <v>1606004</v>
      </c>
      <c r="GM26" s="14" t="str">
        <f t="shared" si="56"/>
        <v>神器1-2 : 2级</v>
      </c>
      <c r="GN26" s="14" t="s">
        <v>893</v>
      </c>
      <c r="GO26" s="14">
        <f t="shared" si="57"/>
        <v>5</v>
      </c>
      <c r="GP26" s="14" t="str">
        <f t="shared" si="58"/>
        <v>神器1-2</v>
      </c>
      <c r="GQ26" s="14">
        <f t="shared" si="59"/>
        <v>2</v>
      </c>
    </row>
    <row r="27" spans="10:199" ht="16.5" x14ac:dyDescent="0.2">
      <c r="J27" s="101">
        <v>20</v>
      </c>
      <c r="K27" s="101">
        <v>15</v>
      </c>
      <c r="L27" s="101">
        <f>SUM(K$8:K27)</f>
        <v>115</v>
      </c>
      <c r="N27" s="104">
        <v>4</v>
      </c>
      <c r="O27" s="104">
        <v>6</v>
      </c>
      <c r="P27" s="104">
        <v>4</v>
      </c>
      <c r="Q27" s="104">
        <v>18</v>
      </c>
      <c r="R27" s="14">
        <f>SUM(Q$7:Q27)</f>
        <v>336</v>
      </c>
      <c r="S27" s="105">
        <v>1606024</v>
      </c>
      <c r="T27" s="14" t="str">
        <f t="shared" si="60"/>
        <v>神器4-6</v>
      </c>
      <c r="AD27" s="101">
        <v>21</v>
      </c>
      <c r="AE27" s="101">
        <v>5</v>
      </c>
      <c r="AF27" s="101">
        <v>1</v>
      </c>
      <c r="AG27" s="101" t="str">
        <f t="shared" si="6"/>
        <v>神器5-1</v>
      </c>
      <c r="AH27" s="101">
        <v>1</v>
      </c>
      <c r="AI27" s="101">
        <f t="shared" si="7"/>
        <v>30</v>
      </c>
      <c r="AL27" s="101">
        <v>3</v>
      </c>
      <c r="AM27" s="101">
        <v>1</v>
      </c>
      <c r="AN27" s="101">
        <v>10</v>
      </c>
      <c r="AO27" s="101">
        <v>3</v>
      </c>
      <c r="AP27" s="101" t="s">
        <v>365</v>
      </c>
      <c r="AQ27" s="101">
        <v>1000</v>
      </c>
      <c r="AR27" s="101">
        <v>1</v>
      </c>
      <c r="AS27" s="101">
        <v>1</v>
      </c>
      <c r="AT27" s="101">
        <f t="shared" si="8"/>
        <v>2</v>
      </c>
      <c r="AU27" s="14">
        <f t="shared" si="9"/>
        <v>0.1</v>
      </c>
      <c r="AV27" s="14">
        <f t="shared" si="10"/>
        <v>3</v>
      </c>
      <c r="BD27" s="101">
        <v>21</v>
      </c>
      <c r="BE27" s="14">
        <f>INDEX(节奏总表!$BW$4:$BW$63,新神器!BD27)</f>
        <v>104</v>
      </c>
      <c r="BF27" s="14">
        <f t="shared" si="11"/>
        <v>5</v>
      </c>
      <c r="BG27" s="101">
        <v>3</v>
      </c>
      <c r="BH27" s="101">
        <v>5</v>
      </c>
      <c r="BI27" s="14">
        <f t="shared" ref="BI27:BR36" si="65">SUMIFS($AU$7:$AU$301,$AL$7:$AL$301,"="&amp;$BF27,$AM$7:$AM$301,"="&amp;$BG27,$AO$7:$AO$301,"="&amp;BI$2)*$BH27</f>
        <v>0.75</v>
      </c>
      <c r="BJ27" s="14">
        <f t="shared" si="65"/>
        <v>0.75</v>
      </c>
      <c r="BK27" s="14">
        <f t="shared" si="65"/>
        <v>0.5</v>
      </c>
      <c r="BL27" s="14">
        <f t="shared" si="65"/>
        <v>0.75</v>
      </c>
      <c r="BM27" s="14">
        <f t="shared" si="65"/>
        <v>0.75</v>
      </c>
      <c r="BN27" s="14">
        <f t="shared" si="65"/>
        <v>0.5</v>
      </c>
      <c r="BO27" s="14">
        <f t="shared" si="65"/>
        <v>0.5</v>
      </c>
      <c r="BP27" s="14">
        <f t="shared" si="65"/>
        <v>0.5</v>
      </c>
      <c r="BQ27" s="14">
        <f t="shared" si="65"/>
        <v>0</v>
      </c>
      <c r="BR27" s="14">
        <f t="shared" si="65"/>
        <v>0</v>
      </c>
      <c r="BS27" s="14">
        <f t="shared" ref="BS27:CB36" si="66">SUMIFS($AU$7:$AU$301,$AL$7:$AL$301,"="&amp;$BF27,$AM$7:$AM$301,"="&amp;$BG27,$AO$7:$AO$301,"="&amp;BS$2)*$BH27</f>
        <v>0</v>
      </c>
      <c r="BT27" s="14">
        <f t="shared" si="66"/>
        <v>0</v>
      </c>
      <c r="BU27" s="14">
        <f t="shared" si="66"/>
        <v>0</v>
      </c>
      <c r="BV27" s="14">
        <f t="shared" si="66"/>
        <v>0</v>
      </c>
      <c r="BW27" s="14">
        <f t="shared" si="66"/>
        <v>0</v>
      </c>
      <c r="BX27" s="14">
        <f t="shared" si="66"/>
        <v>0</v>
      </c>
      <c r="BY27" s="14">
        <f t="shared" si="66"/>
        <v>0</v>
      </c>
      <c r="BZ27" s="14">
        <f t="shared" si="66"/>
        <v>0</v>
      </c>
      <c r="CA27" s="14">
        <f t="shared" si="66"/>
        <v>0</v>
      </c>
      <c r="CB27" s="14">
        <f t="shared" si="66"/>
        <v>0</v>
      </c>
      <c r="CC27" s="14">
        <f t="shared" ref="CC27:CL36" si="67">SUMIFS($AU$7:$AU$301,$AL$7:$AL$301,"="&amp;$BF27,$AM$7:$AM$301,"="&amp;$BG27,$AO$7:$AO$301,"="&amp;CC$2)*$BH27</f>
        <v>5</v>
      </c>
      <c r="CD27" s="14">
        <f t="shared" si="67"/>
        <v>5</v>
      </c>
      <c r="CE27" s="14">
        <f t="shared" si="67"/>
        <v>2.625</v>
      </c>
      <c r="CF27" s="14">
        <f t="shared" si="67"/>
        <v>2.625</v>
      </c>
      <c r="CG27" s="14">
        <f t="shared" si="67"/>
        <v>1</v>
      </c>
      <c r="CH27" s="14">
        <f t="shared" si="67"/>
        <v>0.5</v>
      </c>
      <c r="CI27" s="14">
        <f t="shared" si="67"/>
        <v>0</v>
      </c>
      <c r="CJ27" s="14">
        <f t="shared" si="67"/>
        <v>0</v>
      </c>
      <c r="CK27" s="14">
        <f t="shared" si="67"/>
        <v>0</v>
      </c>
      <c r="CL27" s="14">
        <f t="shared" si="67"/>
        <v>0</v>
      </c>
      <c r="CM27" s="14">
        <f t="shared" ref="CM27:CX36" si="68">SUMIFS($AU$7:$AU$301,$AL$7:$AL$301,"="&amp;$BF27,$AM$7:$AM$301,"="&amp;$BG27,$AO$7:$AO$301,"="&amp;CM$2)*$BH27</f>
        <v>0</v>
      </c>
      <c r="CN27" s="14">
        <f t="shared" si="68"/>
        <v>0</v>
      </c>
      <c r="CO27" s="14">
        <f t="shared" si="68"/>
        <v>0</v>
      </c>
      <c r="CP27" s="14">
        <f t="shared" si="68"/>
        <v>0</v>
      </c>
      <c r="CQ27" s="14">
        <f t="shared" si="68"/>
        <v>0</v>
      </c>
      <c r="CR27" s="14">
        <f t="shared" si="68"/>
        <v>0</v>
      </c>
      <c r="CS27" s="14">
        <f t="shared" si="68"/>
        <v>0</v>
      </c>
      <c r="CT27" s="14">
        <f t="shared" si="68"/>
        <v>0</v>
      </c>
      <c r="CU27" s="14">
        <f t="shared" si="68"/>
        <v>0</v>
      </c>
      <c r="CV27" s="14">
        <f t="shared" si="68"/>
        <v>0</v>
      </c>
      <c r="CW27" s="14">
        <f t="shared" si="68"/>
        <v>0</v>
      </c>
      <c r="CX27" s="14">
        <f t="shared" si="68"/>
        <v>0</v>
      </c>
      <c r="CZ27" s="14">
        <f>SUM(BI$7:BI27)</f>
        <v>32.749999999999993</v>
      </c>
      <c r="DA27" s="14">
        <f>SUM(BJ$7:BJ27)</f>
        <v>32.749999999999993</v>
      </c>
      <c r="DB27" s="14">
        <f>SUM(BK$7:BK27)</f>
        <v>18.25</v>
      </c>
      <c r="DC27" s="14">
        <f>SUM(BL$7:BL27)</f>
        <v>33.25</v>
      </c>
      <c r="DD27" s="14">
        <f>SUM(BM$7:BM27)</f>
        <v>33.25</v>
      </c>
      <c r="DE27" s="14">
        <f>SUM(BN$7:BN27)</f>
        <v>18.625</v>
      </c>
      <c r="DF27" s="14">
        <f>SUM(BO$7:BO27)</f>
        <v>18.625</v>
      </c>
      <c r="DG27" s="14">
        <f>SUM(BP$7:BP27)</f>
        <v>11.75</v>
      </c>
      <c r="DH27" s="14">
        <f>SUM(BQ$7:BQ27)</f>
        <v>20</v>
      </c>
      <c r="DI27" s="14">
        <f>SUM(BR$7:BR27)</f>
        <v>20</v>
      </c>
      <c r="DJ27" s="14">
        <f>SUM(BS$7:BS27)</f>
        <v>10.5</v>
      </c>
      <c r="DK27" s="14">
        <f>SUM(BT$7:BT27)</f>
        <v>10.5</v>
      </c>
      <c r="DL27" s="14">
        <f>SUM(BU$7:BU27)</f>
        <v>4</v>
      </c>
      <c r="DM27" s="14">
        <f>SUM(BV$7:BV27)</f>
        <v>2</v>
      </c>
      <c r="DN27" s="14">
        <f>SUM(BW$7:BW27)</f>
        <v>25</v>
      </c>
      <c r="DO27" s="14">
        <f>SUM(BX$7:BX27)</f>
        <v>25</v>
      </c>
      <c r="DP27" s="14">
        <f>SUM(BY$7:BY27)</f>
        <v>13.125</v>
      </c>
      <c r="DQ27" s="14">
        <f>SUM(BZ$7:BZ27)</f>
        <v>13.125</v>
      </c>
      <c r="DR27" s="14">
        <f>SUM(CA$7:CA27)</f>
        <v>5</v>
      </c>
      <c r="DS27" s="14">
        <f>SUM(CB$7:CB27)</f>
        <v>2.5</v>
      </c>
      <c r="DT27" s="14">
        <f>SUM(CC$7:CC27)</f>
        <v>10</v>
      </c>
      <c r="DU27" s="14">
        <f>SUM(CD$7:CD27)</f>
        <v>10</v>
      </c>
      <c r="DV27" s="14">
        <f>SUM(CE$7:CE27)</f>
        <v>5.25</v>
      </c>
      <c r="DW27" s="14">
        <f>SUM(CF$7:CF27)</f>
        <v>5.25</v>
      </c>
      <c r="DX27" s="14">
        <f>SUM(CG$7:CG27)</f>
        <v>2</v>
      </c>
      <c r="DY27" s="14">
        <f>SUM(CH$7:CH27)</f>
        <v>1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R27" s="14">
        <f t="shared" si="12"/>
        <v>11</v>
      </c>
      <c r="ES27" s="14">
        <f t="shared" si="13"/>
        <v>11</v>
      </c>
      <c r="ET27" s="14">
        <f t="shared" si="14"/>
        <v>9</v>
      </c>
      <c r="EU27" s="14">
        <f t="shared" si="15"/>
        <v>11</v>
      </c>
      <c r="EV27" s="14">
        <f t="shared" si="16"/>
        <v>11</v>
      </c>
      <c r="EW27" s="14">
        <f t="shared" si="17"/>
        <v>9</v>
      </c>
      <c r="EX27" s="14">
        <f t="shared" si="18"/>
        <v>9</v>
      </c>
      <c r="EY27" s="14">
        <f t="shared" si="19"/>
        <v>6</v>
      </c>
      <c r="EZ27" s="14">
        <f t="shared" si="20"/>
        <v>9</v>
      </c>
      <c r="FA27" s="14">
        <f t="shared" si="21"/>
        <v>9</v>
      </c>
      <c r="FB27" s="14">
        <f t="shared" si="22"/>
        <v>6</v>
      </c>
      <c r="FC27" s="14">
        <f t="shared" si="23"/>
        <v>6</v>
      </c>
      <c r="FD27" s="14">
        <f t="shared" si="24"/>
        <v>3</v>
      </c>
      <c r="FE27" s="14">
        <f t="shared" si="25"/>
        <v>2</v>
      </c>
      <c r="FF27" s="14">
        <f t="shared" si="26"/>
        <v>10</v>
      </c>
      <c r="FG27" s="14">
        <f t="shared" si="27"/>
        <v>10</v>
      </c>
      <c r="FH27" s="14">
        <f t="shared" si="28"/>
        <v>7</v>
      </c>
      <c r="FI27" s="14">
        <f t="shared" si="29"/>
        <v>7</v>
      </c>
      <c r="FJ27" s="14">
        <f t="shared" si="30"/>
        <v>4</v>
      </c>
      <c r="FK27" s="14">
        <f t="shared" si="31"/>
        <v>2</v>
      </c>
      <c r="FL27" s="14">
        <f t="shared" si="32"/>
        <v>6</v>
      </c>
      <c r="FM27" s="14">
        <f t="shared" si="33"/>
        <v>6</v>
      </c>
      <c r="FN27" s="14">
        <f t="shared" si="34"/>
        <v>4</v>
      </c>
      <c r="FO27" s="14">
        <f t="shared" si="35"/>
        <v>4</v>
      </c>
      <c r="FP27" s="14">
        <f t="shared" si="36"/>
        <v>2</v>
      </c>
      <c r="FQ27" s="14">
        <f t="shared" si="37"/>
        <v>1</v>
      </c>
      <c r="FR27" s="14">
        <f t="shared" si="38"/>
        <v>0</v>
      </c>
      <c r="FS27" s="14">
        <f t="shared" si="39"/>
        <v>0</v>
      </c>
      <c r="FT27" s="14">
        <f t="shared" si="40"/>
        <v>0</v>
      </c>
      <c r="FU27" s="14">
        <f t="shared" si="41"/>
        <v>0</v>
      </c>
      <c r="FV27" s="14">
        <f t="shared" si="42"/>
        <v>0</v>
      </c>
      <c r="FW27" s="14">
        <f t="shared" si="43"/>
        <v>0</v>
      </c>
      <c r="FX27" s="14">
        <f t="shared" si="44"/>
        <v>0</v>
      </c>
      <c r="FY27" s="14">
        <f t="shared" si="45"/>
        <v>0</v>
      </c>
      <c r="FZ27" s="14">
        <f t="shared" si="46"/>
        <v>0</v>
      </c>
      <c r="GA27" s="14">
        <f t="shared" si="47"/>
        <v>0</v>
      </c>
      <c r="GB27" s="14">
        <f t="shared" si="48"/>
        <v>0</v>
      </c>
      <c r="GC27" s="14">
        <f t="shared" si="49"/>
        <v>0</v>
      </c>
      <c r="GD27" s="14">
        <f t="shared" si="50"/>
        <v>0</v>
      </c>
      <c r="GE27" s="14">
        <f t="shared" si="51"/>
        <v>0</v>
      </c>
      <c r="GF27" s="14">
        <f t="shared" si="52"/>
        <v>0</v>
      </c>
      <c r="GG27" s="14">
        <f t="shared" si="53"/>
        <v>0</v>
      </c>
      <c r="GJ27" s="105">
        <v>21</v>
      </c>
      <c r="GK27" s="14">
        <f t="shared" si="54"/>
        <v>2</v>
      </c>
      <c r="GL27" s="14">
        <f t="shared" si="55"/>
        <v>1606004</v>
      </c>
      <c r="GM27" s="14" t="str">
        <f t="shared" si="56"/>
        <v>神器1-2 : 3级</v>
      </c>
      <c r="GN27" s="14" t="s">
        <v>893</v>
      </c>
      <c r="GO27" s="14">
        <f t="shared" si="57"/>
        <v>6</v>
      </c>
      <c r="GP27" s="14" t="str">
        <f t="shared" si="58"/>
        <v>神器1-2</v>
      </c>
      <c r="GQ27" s="14">
        <f t="shared" si="59"/>
        <v>2</v>
      </c>
    </row>
    <row r="28" spans="10:199" ht="16.5" x14ac:dyDescent="0.2">
      <c r="J28" s="101">
        <v>21</v>
      </c>
      <c r="K28" s="101">
        <v>15</v>
      </c>
      <c r="L28" s="101">
        <f>SUM(K$8:K28)</f>
        <v>130</v>
      </c>
      <c r="N28" s="104">
        <v>5</v>
      </c>
      <c r="O28" s="104">
        <v>1</v>
      </c>
      <c r="P28" s="104">
        <v>1</v>
      </c>
      <c r="Q28" s="104">
        <v>18</v>
      </c>
      <c r="R28" s="14">
        <f>SUM(Q$7:Q28)</f>
        <v>354</v>
      </c>
      <c r="S28" s="105">
        <v>1606027</v>
      </c>
      <c r="T28" s="14" t="str">
        <f t="shared" si="60"/>
        <v>神器5-1</v>
      </c>
      <c r="AD28" s="101">
        <v>22</v>
      </c>
      <c r="AE28" s="101">
        <v>5</v>
      </c>
      <c r="AF28" s="101">
        <v>2</v>
      </c>
      <c r="AG28" s="101" t="str">
        <f t="shared" si="6"/>
        <v>神器5-2</v>
      </c>
      <c r="AH28" s="101">
        <v>1</v>
      </c>
      <c r="AI28" s="101">
        <f t="shared" si="7"/>
        <v>30</v>
      </c>
      <c r="AL28" s="101">
        <v>3</v>
      </c>
      <c r="AM28" s="101">
        <v>1</v>
      </c>
      <c r="AN28" s="101">
        <v>10</v>
      </c>
      <c r="AO28" s="101">
        <v>4</v>
      </c>
      <c r="AP28" s="101" t="s">
        <v>366</v>
      </c>
      <c r="AQ28" s="101">
        <v>1500</v>
      </c>
      <c r="AR28" s="101">
        <v>1</v>
      </c>
      <c r="AS28" s="101">
        <v>1</v>
      </c>
      <c r="AT28" s="101">
        <f t="shared" si="8"/>
        <v>1</v>
      </c>
      <c r="AU28" s="14">
        <f t="shared" si="9"/>
        <v>0.15</v>
      </c>
      <c r="AV28" s="14">
        <f t="shared" si="10"/>
        <v>2.25</v>
      </c>
      <c r="BD28" s="101">
        <v>22</v>
      </c>
      <c r="BE28" s="14">
        <f>INDEX(节奏总表!$BW$4:$BW$63,新神器!BD28)</f>
        <v>107</v>
      </c>
      <c r="BF28" s="14">
        <f t="shared" si="11"/>
        <v>5</v>
      </c>
      <c r="BG28" s="101">
        <v>3</v>
      </c>
      <c r="BH28" s="101">
        <v>5</v>
      </c>
      <c r="BI28" s="14">
        <f t="shared" si="65"/>
        <v>0.75</v>
      </c>
      <c r="BJ28" s="14">
        <f t="shared" si="65"/>
        <v>0.75</v>
      </c>
      <c r="BK28" s="14">
        <f t="shared" si="65"/>
        <v>0.5</v>
      </c>
      <c r="BL28" s="14">
        <f t="shared" si="65"/>
        <v>0.75</v>
      </c>
      <c r="BM28" s="14">
        <f t="shared" si="65"/>
        <v>0.75</v>
      </c>
      <c r="BN28" s="14">
        <f t="shared" si="65"/>
        <v>0.5</v>
      </c>
      <c r="BO28" s="14">
        <f t="shared" si="65"/>
        <v>0.5</v>
      </c>
      <c r="BP28" s="14">
        <f t="shared" si="65"/>
        <v>0.5</v>
      </c>
      <c r="BQ28" s="14">
        <f t="shared" si="65"/>
        <v>0</v>
      </c>
      <c r="BR28" s="14">
        <f t="shared" si="65"/>
        <v>0</v>
      </c>
      <c r="BS28" s="14">
        <f t="shared" si="66"/>
        <v>0</v>
      </c>
      <c r="BT28" s="14">
        <f t="shared" si="66"/>
        <v>0</v>
      </c>
      <c r="BU28" s="14">
        <f t="shared" si="66"/>
        <v>0</v>
      </c>
      <c r="BV28" s="14">
        <f t="shared" si="66"/>
        <v>0</v>
      </c>
      <c r="BW28" s="14">
        <f t="shared" si="66"/>
        <v>0</v>
      </c>
      <c r="BX28" s="14">
        <f t="shared" si="66"/>
        <v>0</v>
      </c>
      <c r="BY28" s="14">
        <f t="shared" si="66"/>
        <v>0</v>
      </c>
      <c r="BZ28" s="14">
        <f t="shared" si="66"/>
        <v>0</v>
      </c>
      <c r="CA28" s="14">
        <f t="shared" si="66"/>
        <v>0</v>
      </c>
      <c r="CB28" s="14">
        <f t="shared" si="66"/>
        <v>0</v>
      </c>
      <c r="CC28" s="14">
        <f t="shared" si="67"/>
        <v>5</v>
      </c>
      <c r="CD28" s="14">
        <f t="shared" si="67"/>
        <v>5</v>
      </c>
      <c r="CE28" s="14">
        <f t="shared" si="67"/>
        <v>2.625</v>
      </c>
      <c r="CF28" s="14">
        <f t="shared" si="67"/>
        <v>2.625</v>
      </c>
      <c r="CG28" s="14">
        <f t="shared" si="67"/>
        <v>1</v>
      </c>
      <c r="CH28" s="14">
        <f t="shared" si="67"/>
        <v>0.5</v>
      </c>
      <c r="CI28" s="14">
        <f t="shared" si="67"/>
        <v>0</v>
      </c>
      <c r="CJ28" s="14">
        <f t="shared" si="67"/>
        <v>0</v>
      </c>
      <c r="CK28" s="14">
        <f t="shared" si="67"/>
        <v>0</v>
      </c>
      <c r="CL28" s="14">
        <f t="shared" si="67"/>
        <v>0</v>
      </c>
      <c r="CM28" s="14">
        <f t="shared" si="68"/>
        <v>0</v>
      </c>
      <c r="CN28" s="14">
        <f t="shared" si="68"/>
        <v>0</v>
      </c>
      <c r="CO28" s="14">
        <f t="shared" si="68"/>
        <v>0</v>
      </c>
      <c r="CP28" s="14">
        <f t="shared" si="68"/>
        <v>0</v>
      </c>
      <c r="CQ28" s="14">
        <f t="shared" si="68"/>
        <v>0</v>
      </c>
      <c r="CR28" s="14">
        <f t="shared" si="68"/>
        <v>0</v>
      </c>
      <c r="CS28" s="14">
        <f t="shared" si="68"/>
        <v>0</v>
      </c>
      <c r="CT28" s="14">
        <f t="shared" si="68"/>
        <v>0</v>
      </c>
      <c r="CU28" s="14">
        <f t="shared" si="68"/>
        <v>0</v>
      </c>
      <c r="CV28" s="14">
        <f t="shared" si="68"/>
        <v>0</v>
      </c>
      <c r="CW28" s="14">
        <f t="shared" si="68"/>
        <v>0</v>
      </c>
      <c r="CX28" s="14">
        <f t="shared" si="68"/>
        <v>0</v>
      </c>
      <c r="CZ28" s="14">
        <f>SUM(BI$7:BI28)</f>
        <v>33.499999999999993</v>
      </c>
      <c r="DA28" s="14">
        <f>SUM(BJ$7:BJ28)</f>
        <v>33.499999999999993</v>
      </c>
      <c r="DB28" s="14">
        <f>SUM(BK$7:BK28)</f>
        <v>18.75</v>
      </c>
      <c r="DC28" s="14">
        <f>SUM(BL$7:BL28)</f>
        <v>34</v>
      </c>
      <c r="DD28" s="14">
        <f>SUM(BM$7:BM28)</f>
        <v>34</v>
      </c>
      <c r="DE28" s="14">
        <f>SUM(BN$7:BN28)</f>
        <v>19.125</v>
      </c>
      <c r="DF28" s="14">
        <f>SUM(BO$7:BO28)</f>
        <v>19.125</v>
      </c>
      <c r="DG28" s="14">
        <f>SUM(BP$7:BP28)</f>
        <v>12.25</v>
      </c>
      <c r="DH28" s="14">
        <f>SUM(BQ$7:BQ28)</f>
        <v>20</v>
      </c>
      <c r="DI28" s="14">
        <f>SUM(BR$7:BR28)</f>
        <v>20</v>
      </c>
      <c r="DJ28" s="14">
        <f>SUM(BS$7:BS28)</f>
        <v>10.5</v>
      </c>
      <c r="DK28" s="14">
        <f>SUM(BT$7:BT28)</f>
        <v>10.5</v>
      </c>
      <c r="DL28" s="14">
        <f>SUM(BU$7:BU28)</f>
        <v>4</v>
      </c>
      <c r="DM28" s="14">
        <f>SUM(BV$7:BV28)</f>
        <v>2</v>
      </c>
      <c r="DN28" s="14">
        <f>SUM(BW$7:BW28)</f>
        <v>25</v>
      </c>
      <c r="DO28" s="14">
        <f>SUM(BX$7:BX28)</f>
        <v>25</v>
      </c>
      <c r="DP28" s="14">
        <f>SUM(BY$7:BY28)</f>
        <v>13.125</v>
      </c>
      <c r="DQ28" s="14">
        <f>SUM(BZ$7:BZ28)</f>
        <v>13.125</v>
      </c>
      <c r="DR28" s="14">
        <f>SUM(CA$7:CA28)</f>
        <v>5</v>
      </c>
      <c r="DS28" s="14">
        <f>SUM(CB$7:CB28)</f>
        <v>2.5</v>
      </c>
      <c r="DT28" s="14">
        <f>SUM(CC$7:CC28)</f>
        <v>15</v>
      </c>
      <c r="DU28" s="14">
        <f>SUM(CD$7:CD28)</f>
        <v>15</v>
      </c>
      <c r="DV28" s="14">
        <f>SUM(CE$7:CE28)</f>
        <v>7.875</v>
      </c>
      <c r="DW28" s="14">
        <f>SUM(CF$7:CF28)</f>
        <v>7.875</v>
      </c>
      <c r="DX28" s="14">
        <f>SUM(CG$7:CG28)</f>
        <v>3</v>
      </c>
      <c r="DY28" s="14">
        <f>SUM(CH$7:CH28)</f>
        <v>1.5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R28" s="14">
        <f t="shared" si="12"/>
        <v>11</v>
      </c>
      <c r="ES28" s="14">
        <f t="shared" si="13"/>
        <v>11</v>
      </c>
      <c r="ET28" s="14">
        <f t="shared" si="14"/>
        <v>9</v>
      </c>
      <c r="EU28" s="14">
        <f t="shared" si="15"/>
        <v>12</v>
      </c>
      <c r="EV28" s="14">
        <f t="shared" si="16"/>
        <v>12</v>
      </c>
      <c r="EW28" s="14">
        <f t="shared" si="17"/>
        <v>9</v>
      </c>
      <c r="EX28" s="14">
        <f t="shared" si="18"/>
        <v>9</v>
      </c>
      <c r="EY28" s="14">
        <f t="shared" si="19"/>
        <v>7</v>
      </c>
      <c r="EZ28" s="14">
        <f t="shared" si="20"/>
        <v>9</v>
      </c>
      <c r="FA28" s="14">
        <f t="shared" si="21"/>
        <v>9</v>
      </c>
      <c r="FB28" s="14">
        <f t="shared" si="22"/>
        <v>6</v>
      </c>
      <c r="FC28" s="14">
        <f t="shared" si="23"/>
        <v>6</v>
      </c>
      <c r="FD28" s="14">
        <f t="shared" si="24"/>
        <v>3</v>
      </c>
      <c r="FE28" s="14">
        <f t="shared" si="25"/>
        <v>2</v>
      </c>
      <c r="FF28" s="14">
        <f t="shared" si="26"/>
        <v>10</v>
      </c>
      <c r="FG28" s="14">
        <f t="shared" si="27"/>
        <v>10</v>
      </c>
      <c r="FH28" s="14">
        <f t="shared" si="28"/>
        <v>7</v>
      </c>
      <c r="FI28" s="14">
        <f t="shared" si="29"/>
        <v>7</v>
      </c>
      <c r="FJ28" s="14">
        <f t="shared" si="30"/>
        <v>4</v>
      </c>
      <c r="FK28" s="14">
        <f t="shared" si="31"/>
        <v>2</v>
      </c>
      <c r="FL28" s="14">
        <f t="shared" si="32"/>
        <v>8</v>
      </c>
      <c r="FM28" s="14">
        <f t="shared" si="33"/>
        <v>8</v>
      </c>
      <c r="FN28" s="14">
        <f t="shared" si="34"/>
        <v>5</v>
      </c>
      <c r="FO28" s="14">
        <f t="shared" si="35"/>
        <v>5</v>
      </c>
      <c r="FP28" s="14">
        <f t="shared" si="36"/>
        <v>3</v>
      </c>
      <c r="FQ28" s="14">
        <f t="shared" si="37"/>
        <v>1</v>
      </c>
      <c r="FR28" s="14">
        <f t="shared" si="38"/>
        <v>0</v>
      </c>
      <c r="FS28" s="14">
        <f t="shared" si="39"/>
        <v>0</v>
      </c>
      <c r="FT28" s="14">
        <f t="shared" si="40"/>
        <v>0</v>
      </c>
      <c r="FU28" s="14">
        <f t="shared" si="41"/>
        <v>0</v>
      </c>
      <c r="FV28" s="14">
        <f t="shared" si="42"/>
        <v>0</v>
      </c>
      <c r="FW28" s="14">
        <f t="shared" si="43"/>
        <v>0</v>
      </c>
      <c r="FX28" s="14">
        <f t="shared" si="44"/>
        <v>0</v>
      </c>
      <c r="FY28" s="14">
        <f t="shared" si="45"/>
        <v>0</v>
      </c>
      <c r="FZ28" s="14">
        <f t="shared" si="46"/>
        <v>0</v>
      </c>
      <c r="GA28" s="14">
        <f t="shared" si="47"/>
        <v>0</v>
      </c>
      <c r="GB28" s="14">
        <f t="shared" si="48"/>
        <v>0</v>
      </c>
      <c r="GC28" s="14">
        <f t="shared" si="49"/>
        <v>0</v>
      </c>
      <c r="GD28" s="14">
        <f t="shared" si="50"/>
        <v>0</v>
      </c>
      <c r="GE28" s="14">
        <f t="shared" si="51"/>
        <v>0</v>
      </c>
      <c r="GF28" s="14">
        <f t="shared" si="52"/>
        <v>0</v>
      </c>
      <c r="GG28" s="14">
        <f t="shared" si="53"/>
        <v>0</v>
      </c>
      <c r="GJ28" s="105">
        <v>22</v>
      </c>
      <c r="GK28" s="14">
        <f t="shared" si="54"/>
        <v>2</v>
      </c>
      <c r="GL28" s="14">
        <f t="shared" si="55"/>
        <v>1606004</v>
      </c>
      <c r="GM28" s="14" t="str">
        <f t="shared" si="56"/>
        <v>神器1-2 : 4级</v>
      </c>
      <c r="GN28" s="14" t="s">
        <v>893</v>
      </c>
      <c r="GO28" s="14">
        <f t="shared" si="57"/>
        <v>7</v>
      </c>
      <c r="GP28" s="14" t="str">
        <f t="shared" si="58"/>
        <v>神器1-2</v>
      </c>
      <c r="GQ28" s="14">
        <f t="shared" si="59"/>
        <v>3</v>
      </c>
    </row>
    <row r="29" spans="10:199" ht="16.5" x14ac:dyDescent="0.2">
      <c r="N29" s="104">
        <v>5</v>
      </c>
      <c r="O29" s="104">
        <v>2</v>
      </c>
      <c r="P29" s="104">
        <v>1</v>
      </c>
      <c r="Q29" s="104">
        <v>18</v>
      </c>
      <c r="R29" s="14">
        <f>SUM(Q$7:Q29)</f>
        <v>372</v>
      </c>
      <c r="S29" s="105">
        <v>1606028</v>
      </c>
      <c r="T29" s="14" t="str">
        <f t="shared" si="60"/>
        <v>神器5-2</v>
      </c>
      <c r="AD29" s="101">
        <v>23</v>
      </c>
      <c r="AE29" s="101">
        <v>5</v>
      </c>
      <c r="AF29" s="101">
        <v>3</v>
      </c>
      <c r="AG29" s="101" t="str">
        <f t="shared" si="6"/>
        <v>神器5-3</v>
      </c>
      <c r="AH29" s="101">
        <v>2</v>
      </c>
      <c r="AI29" s="101">
        <f t="shared" si="7"/>
        <v>90</v>
      </c>
      <c r="AL29" s="101">
        <v>3</v>
      </c>
      <c r="AM29" s="101">
        <v>1</v>
      </c>
      <c r="AN29" s="101">
        <v>10</v>
      </c>
      <c r="AO29" s="101">
        <v>5</v>
      </c>
      <c r="AP29" s="101" t="s">
        <v>367</v>
      </c>
      <c r="AQ29" s="101">
        <v>1500</v>
      </c>
      <c r="AR29" s="101">
        <v>1</v>
      </c>
      <c r="AS29" s="101">
        <v>1</v>
      </c>
      <c r="AT29" s="101">
        <f t="shared" si="8"/>
        <v>1</v>
      </c>
      <c r="AU29" s="14">
        <f t="shared" si="9"/>
        <v>0.15</v>
      </c>
      <c r="AV29" s="14">
        <f t="shared" si="10"/>
        <v>2.25</v>
      </c>
      <c r="BD29" s="101">
        <v>23</v>
      </c>
      <c r="BE29" s="14">
        <f>INDEX(节奏总表!$BW$4:$BW$63,新神器!BD29)</f>
        <v>108</v>
      </c>
      <c r="BF29" s="14">
        <f t="shared" si="11"/>
        <v>5</v>
      </c>
      <c r="BG29" s="101">
        <v>3</v>
      </c>
      <c r="BH29" s="101">
        <v>5</v>
      </c>
      <c r="BI29" s="14">
        <f t="shared" si="65"/>
        <v>0.75</v>
      </c>
      <c r="BJ29" s="14">
        <f t="shared" si="65"/>
        <v>0.75</v>
      </c>
      <c r="BK29" s="14">
        <f t="shared" si="65"/>
        <v>0.5</v>
      </c>
      <c r="BL29" s="14">
        <f t="shared" si="65"/>
        <v>0.75</v>
      </c>
      <c r="BM29" s="14">
        <f t="shared" si="65"/>
        <v>0.75</v>
      </c>
      <c r="BN29" s="14">
        <f t="shared" si="65"/>
        <v>0.5</v>
      </c>
      <c r="BO29" s="14">
        <f t="shared" si="65"/>
        <v>0.5</v>
      </c>
      <c r="BP29" s="14">
        <f t="shared" si="65"/>
        <v>0.5</v>
      </c>
      <c r="BQ29" s="14">
        <f t="shared" si="65"/>
        <v>0</v>
      </c>
      <c r="BR29" s="14">
        <f t="shared" si="65"/>
        <v>0</v>
      </c>
      <c r="BS29" s="14">
        <f t="shared" si="66"/>
        <v>0</v>
      </c>
      <c r="BT29" s="14">
        <f t="shared" si="66"/>
        <v>0</v>
      </c>
      <c r="BU29" s="14">
        <f t="shared" si="66"/>
        <v>0</v>
      </c>
      <c r="BV29" s="14">
        <f t="shared" si="66"/>
        <v>0</v>
      </c>
      <c r="BW29" s="14">
        <f t="shared" si="66"/>
        <v>0</v>
      </c>
      <c r="BX29" s="14">
        <f t="shared" si="66"/>
        <v>0</v>
      </c>
      <c r="BY29" s="14">
        <f t="shared" si="66"/>
        <v>0</v>
      </c>
      <c r="BZ29" s="14">
        <f t="shared" si="66"/>
        <v>0</v>
      </c>
      <c r="CA29" s="14">
        <f t="shared" si="66"/>
        <v>0</v>
      </c>
      <c r="CB29" s="14">
        <f t="shared" si="66"/>
        <v>0</v>
      </c>
      <c r="CC29" s="14">
        <f t="shared" si="67"/>
        <v>5</v>
      </c>
      <c r="CD29" s="14">
        <f t="shared" si="67"/>
        <v>5</v>
      </c>
      <c r="CE29" s="14">
        <f t="shared" si="67"/>
        <v>2.625</v>
      </c>
      <c r="CF29" s="14">
        <f t="shared" si="67"/>
        <v>2.625</v>
      </c>
      <c r="CG29" s="14">
        <f t="shared" si="67"/>
        <v>1</v>
      </c>
      <c r="CH29" s="14">
        <f t="shared" si="67"/>
        <v>0.5</v>
      </c>
      <c r="CI29" s="14">
        <f t="shared" si="67"/>
        <v>0</v>
      </c>
      <c r="CJ29" s="14">
        <f t="shared" si="67"/>
        <v>0</v>
      </c>
      <c r="CK29" s="14">
        <f t="shared" si="67"/>
        <v>0</v>
      </c>
      <c r="CL29" s="14">
        <f t="shared" si="67"/>
        <v>0</v>
      </c>
      <c r="CM29" s="14">
        <f t="shared" si="68"/>
        <v>0</v>
      </c>
      <c r="CN29" s="14">
        <f t="shared" si="68"/>
        <v>0</v>
      </c>
      <c r="CO29" s="14">
        <f t="shared" si="68"/>
        <v>0</v>
      </c>
      <c r="CP29" s="14">
        <f t="shared" si="68"/>
        <v>0</v>
      </c>
      <c r="CQ29" s="14">
        <f t="shared" si="68"/>
        <v>0</v>
      </c>
      <c r="CR29" s="14">
        <f t="shared" si="68"/>
        <v>0</v>
      </c>
      <c r="CS29" s="14">
        <f t="shared" si="68"/>
        <v>0</v>
      </c>
      <c r="CT29" s="14">
        <f t="shared" si="68"/>
        <v>0</v>
      </c>
      <c r="CU29" s="14">
        <f t="shared" si="68"/>
        <v>0</v>
      </c>
      <c r="CV29" s="14">
        <f t="shared" si="68"/>
        <v>0</v>
      </c>
      <c r="CW29" s="14">
        <f t="shared" si="68"/>
        <v>0</v>
      </c>
      <c r="CX29" s="14">
        <f t="shared" si="68"/>
        <v>0</v>
      </c>
      <c r="CZ29" s="14">
        <f>SUM(BI$7:BI29)</f>
        <v>34.249999999999993</v>
      </c>
      <c r="DA29" s="14">
        <f>SUM(BJ$7:BJ29)</f>
        <v>34.249999999999993</v>
      </c>
      <c r="DB29" s="14">
        <f>SUM(BK$7:BK29)</f>
        <v>19.25</v>
      </c>
      <c r="DC29" s="14">
        <f>SUM(BL$7:BL29)</f>
        <v>34.75</v>
      </c>
      <c r="DD29" s="14">
        <f>SUM(BM$7:BM29)</f>
        <v>34.75</v>
      </c>
      <c r="DE29" s="14">
        <f>SUM(BN$7:BN29)</f>
        <v>19.625</v>
      </c>
      <c r="DF29" s="14">
        <f>SUM(BO$7:BO29)</f>
        <v>19.625</v>
      </c>
      <c r="DG29" s="14">
        <f>SUM(BP$7:BP29)</f>
        <v>12.75</v>
      </c>
      <c r="DH29" s="14">
        <f>SUM(BQ$7:BQ29)</f>
        <v>20</v>
      </c>
      <c r="DI29" s="14">
        <f>SUM(BR$7:BR29)</f>
        <v>20</v>
      </c>
      <c r="DJ29" s="14">
        <f>SUM(BS$7:BS29)</f>
        <v>10.5</v>
      </c>
      <c r="DK29" s="14">
        <f>SUM(BT$7:BT29)</f>
        <v>10.5</v>
      </c>
      <c r="DL29" s="14">
        <f>SUM(BU$7:BU29)</f>
        <v>4</v>
      </c>
      <c r="DM29" s="14">
        <f>SUM(BV$7:BV29)</f>
        <v>2</v>
      </c>
      <c r="DN29" s="14">
        <f>SUM(BW$7:BW29)</f>
        <v>25</v>
      </c>
      <c r="DO29" s="14">
        <f>SUM(BX$7:BX29)</f>
        <v>25</v>
      </c>
      <c r="DP29" s="14">
        <f>SUM(BY$7:BY29)</f>
        <v>13.125</v>
      </c>
      <c r="DQ29" s="14">
        <f>SUM(BZ$7:BZ29)</f>
        <v>13.125</v>
      </c>
      <c r="DR29" s="14">
        <f>SUM(CA$7:CA29)</f>
        <v>5</v>
      </c>
      <c r="DS29" s="14">
        <f>SUM(CB$7:CB29)</f>
        <v>2.5</v>
      </c>
      <c r="DT29" s="14">
        <f>SUM(CC$7:CC29)</f>
        <v>20</v>
      </c>
      <c r="DU29" s="14">
        <f>SUM(CD$7:CD29)</f>
        <v>20</v>
      </c>
      <c r="DV29" s="14">
        <f>SUM(CE$7:CE29)</f>
        <v>10.5</v>
      </c>
      <c r="DW29" s="14">
        <f>SUM(CF$7:CF29)</f>
        <v>10.5</v>
      </c>
      <c r="DX29" s="14">
        <f>SUM(CG$7:CG29)</f>
        <v>4</v>
      </c>
      <c r="DY29" s="14">
        <f>SUM(CH$7:CH29)</f>
        <v>2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R29" s="14">
        <f t="shared" si="12"/>
        <v>12</v>
      </c>
      <c r="ES29" s="14">
        <f t="shared" si="13"/>
        <v>12</v>
      </c>
      <c r="ET29" s="14">
        <f t="shared" si="14"/>
        <v>9</v>
      </c>
      <c r="EU29" s="14">
        <f t="shared" si="15"/>
        <v>12</v>
      </c>
      <c r="EV29" s="14">
        <f t="shared" si="16"/>
        <v>12</v>
      </c>
      <c r="EW29" s="14">
        <f t="shared" si="17"/>
        <v>9</v>
      </c>
      <c r="EX29" s="14">
        <f t="shared" si="18"/>
        <v>9</v>
      </c>
      <c r="EY29" s="14">
        <f t="shared" si="19"/>
        <v>7</v>
      </c>
      <c r="EZ29" s="14">
        <f t="shared" si="20"/>
        <v>9</v>
      </c>
      <c r="FA29" s="14">
        <f t="shared" si="21"/>
        <v>9</v>
      </c>
      <c r="FB29" s="14">
        <f t="shared" si="22"/>
        <v>6</v>
      </c>
      <c r="FC29" s="14">
        <f t="shared" si="23"/>
        <v>6</v>
      </c>
      <c r="FD29" s="14">
        <f t="shared" si="24"/>
        <v>3</v>
      </c>
      <c r="FE29" s="14">
        <f t="shared" si="25"/>
        <v>2</v>
      </c>
      <c r="FF29" s="14">
        <f t="shared" si="26"/>
        <v>10</v>
      </c>
      <c r="FG29" s="14">
        <f t="shared" si="27"/>
        <v>10</v>
      </c>
      <c r="FH29" s="14">
        <f t="shared" si="28"/>
        <v>7</v>
      </c>
      <c r="FI29" s="14">
        <f t="shared" si="29"/>
        <v>7</v>
      </c>
      <c r="FJ29" s="14">
        <f t="shared" si="30"/>
        <v>4</v>
      </c>
      <c r="FK29" s="14">
        <f t="shared" si="31"/>
        <v>2</v>
      </c>
      <c r="FL29" s="14">
        <f t="shared" si="32"/>
        <v>9</v>
      </c>
      <c r="FM29" s="14">
        <f t="shared" si="33"/>
        <v>9</v>
      </c>
      <c r="FN29" s="14">
        <f t="shared" si="34"/>
        <v>6</v>
      </c>
      <c r="FO29" s="14">
        <f t="shared" si="35"/>
        <v>6</v>
      </c>
      <c r="FP29" s="14">
        <f t="shared" si="36"/>
        <v>3</v>
      </c>
      <c r="FQ29" s="14">
        <f t="shared" si="37"/>
        <v>2</v>
      </c>
      <c r="FR29" s="14">
        <f t="shared" si="38"/>
        <v>0</v>
      </c>
      <c r="FS29" s="14">
        <f t="shared" si="39"/>
        <v>0</v>
      </c>
      <c r="FT29" s="14">
        <f t="shared" si="40"/>
        <v>0</v>
      </c>
      <c r="FU29" s="14">
        <f t="shared" si="41"/>
        <v>0</v>
      </c>
      <c r="FV29" s="14">
        <f t="shared" si="42"/>
        <v>0</v>
      </c>
      <c r="FW29" s="14">
        <f t="shared" si="43"/>
        <v>0</v>
      </c>
      <c r="FX29" s="14">
        <f t="shared" si="44"/>
        <v>0</v>
      </c>
      <c r="FY29" s="14">
        <f t="shared" si="45"/>
        <v>0</v>
      </c>
      <c r="FZ29" s="14">
        <f t="shared" si="46"/>
        <v>0</v>
      </c>
      <c r="GA29" s="14">
        <f t="shared" si="47"/>
        <v>0</v>
      </c>
      <c r="GB29" s="14">
        <f t="shared" si="48"/>
        <v>0</v>
      </c>
      <c r="GC29" s="14">
        <f t="shared" si="49"/>
        <v>0</v>
      </c>
      <c r="GD29" s="14">
        <f t="shared" si="50"/>
        <v>0</v>
      </c>
      <c r="GE29" s="14">
        <f t="shared" si="51"/>
        <v>0</v>
      </c>
      <c r="GF29" s="14">
        <f t="shared" si="52"/>
        <v>0</v>
      </c>
      <c r="GG29" s="14">
        <f t="shared" si="53"/>
        <v>0</v>
      </c>
      <c r="GJ29" s="105">
        <v>23</v>
      </c>
      <c r="GK29" s="14">
        <f t="shared" si="54"/>
        <v>2</v>
      </c>
      <c r="GL29" s="14">
        <f t="shared" si="55"/>
        <v>1606004</v>
      </c>
      <c r="GM29" s="14" t="str">
        <f t="shared" si="56"/>
        <v>神器1-2 : 5级</v>
      </c>
      <c r="GN29" s="14" t="s">
        <v>893</v>
      </c>
      <c r="GO29" s="14">
        <f t="shared" si="57"/>
        <v>8</v>
      </c>
      <c r="GP29" s="14" t="str">
        <f t="shared" si="58"/>
        <v>神器1-2</v>
      </c>
      <c r="GQ29" s="14">
        <f t="shared" si="59"/>
        <v>3</v>
      </c>
    </row>
    <row r="30" spans="10:199" ht="16.5" x14ac:dyDescent="0.2">
      <c r="N30" s="104">
        <v>5</v>
      </c>
      <c r="O30" s="104">
        <v>3</v>
      </c>
      <c r="P30" s="104">
        <v>2</v>
      </c>
      <c r="Q30" s="104">
        <v>18</v>
      </c>
      <c r="R30" s="14">
        <f>SUM(Q$7:Q30)</f>
        <v>390</v>
      </c>
      <c r="S30" s="105">
        <v>1606029</v>
      </c>
      <c r="T30" s="14" t="str">
        <f t="shared" si="60"/>
        <v>神器5-3</v>
      </c>
      <c r="AD30" s="101">
        <v>24</v>
      </c>
      <c r="AE30" s="101">
        <v>5</v>
      </c>
      <c r="AF30" s="101">
        <v>4</v>
      </c>
      <c r="AG30" s="101" t="str">
        <f t="shared" si="6"/>
        <v>神器5-4</v>
      </c>
      <c r="AH30" s="101">
        <v>2</v>
      </c>
      <c r="AI30" s="101">
        <f t="shared" si="7"/>
        <v>90</v>
      </c>
      <c r="AL30" s="101">
        <v>3</v>
      </c>
      <c r="AM30" s="101">
        <v>1</v>
      </c>
      <c r="AN30" s="101">
        <v>10</v>
      </c>
      <c r="AO30" s="101">
        <v>6</v>
      </c>
      <c r="AP30" s="101" t="s">
        <v>368</v>
      </c>
      <c r="AQ30" s="101">
        <v>1000</v>
      </c>
      <c r="AR30" s="101">
        <v>1</v>
      </c>
      <c r="AS30" s="101">
        <v>1</v>
      </c>
      <c r="AT30" s="101">
        <f t="shared" si="8"/>
        <v>2</v>
      </c>
      <c r="AU30" s="14">
        <f t="shared" si="9"/>
        <v>0.1</v>
      </c>
      <c r="AV30" s="14">
        <f t="shared" si="10"/>
        <v>4.5</v>
      </c>
      <c r="BD30" s="101">
        <v>24</v>
      </c>
      <c r="BE30" s="14">
        <f>INDEX(节奏总表!$BW$4:$BW$63,新神器!BD30)</f>
        <v>110</v>
      </c>
      <c r="BF30" s="14">
        <f t="shared" si="11"/>
        <v>5</v>
      </c>
      <c r="BG30" s="101">
        <v>3</v>
      </c>
      <c r="BH30" s="101">
        <v>5</v>
      </c>
      <c r="BI30" s="14">
        <f t="shared" si="65"/>
        <v>0.75</v>
      </c>
      <c r="BJ30" s="14">
        <f t="shared" si="65"/>
        <v>0.75</v>
      </c>
      <c r="BK30" s="14">
        <f t="shared" si="65"/>
        <v>0.5</v>
      </c>
      <c r="BL30" s="14">
        <f t="shared" si="65"/>
        <v>0.75</v>
      </c>
      <c r="BM30" s="14">
        <f t="shared" si="65"/>
        <v>0.75</v>
      </c>
      <c r="BN30" s="14">
        <f t="shared" si="65"/>
        <v>0.5</v>
      </c>
      <c r="BO30" s="14">
        <f t="shared" si="65"/>
        <v>0.5</v>
      </c>
      <c r="BP30" s="14">
        <f t="shared" si="65"/>
        <v>0.5</v>
      </c>
      <c r="BQ30" s="14">
        <f t="shared" si="65"/>
        <v>0</v>
      </c>
      <c r="BR30" s="14">
        <f t="shared" si="65"/>
        <v>0</v>
      </c>
      <c r="BS30" s="14">
        <f t="shared" si="66"/>
        <v>0</v>
      </c>
      <c r="BT30" s="14">
        <f t="shared" si="66"/>
        <v>0</v>
      </c>
      <c r="BU30" s="14">
        <f t="shared" si="66"/>
        <v>0</v>
      </c>
      <c r="BV30" s="14">
        <f t="shared" si="66"/>
        <v>0</v>
      </c>
      <c r="BW30" s="14">
        <f t="shared" si="66"/>
        <v>0</v>
      </c>
      <c r="BX30" s="14">
        <f t="shared" si="66"/>
        <v>0</v>
      </c>
      <c r="BY30" s="14">
        <f t="shared" si="66"/>
        <v>0</v>
      </c>
      <c r="BZ30" s="14">
        <f t="shared" si="66"/>
        <v>0</v>
      </c>
      <c r="CA30" s="14">
        <f t="shared" si="66"/>
        <v>0</v>
      </c>
      <c r="CB30" s="14">
        <f t="shared" si="66"/>
        <v>0</v>
      </c>
      <c r="CC30" s="14">
        <f t="shared" si="67"/>
        <v>5</v>
      </c>
      <c r="CD30" s="14">
        <f t="shared" si="67"/>
        <v>5</v>
      </c>
      <c r="CE30" s="14">
        <f t="shared" si="67"/>
        <v>2.625</v>
      </c>
      <c r="CF30" s="14">
        <f t="shared" si="67"/>
        <v>2.625</v>
      </c>
      <c r="CG30" s="14">
        <f t="shared" si="67"/>
        <v>1</v>
      </c>
      <c r="CH30" s="14">
        <f t="shared" si="67"/>
        <v>0.5</v>
      </c>
      <c r="CI30" s="14">
        <f t="shared" si="67"/>
        <v>0</v>
      </c>
      <c r="CJ30" s="14">
        <f t="shared" si="67"/>
        <v>0</v>
      </c>
      <c r="CK30" s="14">
        <f t="shared" si="67"/>
        <v>0</v>
      </c>
      <c r="CL30" s="14">
        <f t="shared" si="67"/>
        <v>0</v>
      </c>
      <c r="CM30" s="14">
        <f t="shared" si="68"/>
        <v>0</v>
      </c>
      <c r="CN30" s="14">
        <f t="shared" si="68"/>
        <v>0</v>
      </c>
      <c r="CO30" s="14">
        <f t="shared" si="68"/>
        <v>0</v>
      </c>
      <c r="CP30" s="14">
        <f t="shared" si="68"/>
        <v>0</v>
      </c>
      <c r="CQ30" s="14">
        <f t="shared" si="68"/>
        <v>0</v>
      </c>
      <c r="CR30" s="14">
        <f t="shared" si="68"/>
        <v>0</v>
      </c>
      <c r="CS30" s="14">
        <f t="shared" si="68"/>
        <v>0</v>
      </c>
      <c r="CT30" s="14">
        <f t="shared" si="68"/>
        <v>0</v>
      </c>
      <c r="CU30" s="14">
        <f t="shared" si="68"/>
        <v>0</v>
      </c>
      <c r="CV30" s="14">
        <f t="shared" si="68"/>
        <v>0</v>
      </c>
      <c r="CW30" s="14">
        <f t="shared" si="68"/>
        <v>0</v>
      </c>
      <c r="CX30" s="14">
        <f t="shared" si="68"/>
        <v>0</v>
      </c>
      <c r="CZ30" s="14">
        <f>SUM(BI$7:BI30)</f>
        <v>34.999999999999993</v>
      </c>
      <c r="DA30" s="14">
        <f>SUM(BJ$7:BJ30)</f>
        <v>34.999999999999993</v>
      </c>
      <c r="DB30" s="14">
        <f>SUM(BK$7:BK30)</f>
        <v>19.75</v>
      </c>
      <c r="DC30" s="14">
        <f>SUM(BL$7:BL30)</f>
        <v>35.5</v>
      </c>
      <c r="DD30" s="14">
        <f>SUM(BM$7:BM30)</f>
        <v>35.5</v>
      </c>
      <c r="DE30" s="14">
        <f>SUM(BN$7:BN30)</f>
        <v>20.125</v>
      </c>
      <c r="DF30" s="14">
        <f>SUM(BO$7:BO30)</f>
        <v>20.125</v>
      </c>
      <c r="DG30" s="14">
        <f>SUM(BP$7:BP30)</f>
        <v>13.25</v>
      </c>
      <c r="DH30" s="14">
        <f>SUM(BQ$7:BQ30)</f>
        <v>20</v>
      </c>
      <c r="DI30" s="14">
        <f>SUM(BR$7:BR30)</f>
        <v>20</v>
      </c>
      <c r="DJ30" s="14">
        <f>SUM(BS$7:BS30)</f>
        <v>10.5</v>
      </c>
      <c r="DK30" s="14">
        <f>SUM(BT$7:BT30)</f>
        <v>10.5</v>
      </c>
      <c r="DL30" s="14">
        <f>SUM(BU$7:BU30)</f>
        <v>4</v>
      </c>
      <c r="DM30" s="14">
        <f>SUM(BV$7:BV30)</f>
        <v>2</v>
      </c>
      <c r="DN30" s="14">
        <f>SUM(BW$7:BW30)</f>
        <v>25</v>
      </c>
      <c r="DO30" s="14">
        <f>SUM(BX$7:BX30)</f>
        <v>25</v>
      </c>
      <c r="DP30" s="14">
        <f>SUM(BY$7:BY30)</f>
        <v>13.125</v>
      </c>
      <c r="DQ30" s="14">
        <f>SUM(BZ$7:BZ30)</f>
        <v>13.125</v>
      </c>
      <c r="DR30" s="14">
        <f>SUM(CA$7:CA30)</f>
        <v>5</v>
      </c>
      <c r="DS30" s="14">
        <f>SUM(CB$7:CB30)</f>
        <v>2.5</v>
      </c>
      <c r="DT30" s="14">
        <f>SUM(CC$7:CC30)</f>
        <v>25</v>
      </c>
      <c r="DU30" s="14">
        <f>SUM(CD$7:CD30)</f>
        <v>25</v>
      </c>
      <c r="DV30" s="14">
        <f>SUM(CE$7:CE30)</f>
        <v>13.125</v>
      </c>
      <c r="DW30" s="14">
        <f>SUM(CF$7:CF30)</f>
        <v>13.125</v>
      </c>
      <c r="DX30" s="14">
        <f>SUM(CG$7:CG30)</f>
        <v>5</v>
      </c>
      <c r="DY30" s="14">
        <f>SUM(CH$7:CH30)</f>
        <v>2.5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R30" s="14">
        <f t="shared" si="12"/>
        <v>12</v>
      </c>
      <c r="ES30" s="14">
        <f t="shared" si="13"/>
        <v>12</v>
      </c>
      <c r="ET30" s="14">
        <f t="shared" si="14"/>
        <v>9</v>
      </c>
      <c r="EU30" s="14">
        <f t="shared" si="15"/>
        <v>12</v>
      </c>
      <c r="EV30" s="14">
        <f t="shared" si="16"/>
        <v>12</v>
      </c>
      <c r="EW30" s="14">
        <f t="shared" si="17"/>
        <v>9</v>
      </c>
      <c r="EX30" s="14">
        <f t="shared" si="18"/>
        <v>9</v>
      </c>
      <c r="EY30" s="14">
        <f t="shared" si="19"/>
        <v>7</v>
      </c>
      <c r="EZ30" s="14">
        <f t="shared" si="20"/>
        <v>9</v>
      </c>
      <c r="FA30" s="14">
        <f t="shared" si="21"/>
        <v>9</v>
      </c>
      <c r="FB30" s="14">
        <f t="shared" si="22"/>
        <v>6</v>
      </c>
      <c r="FC30" s="14">
        <f t="shared" si="23"/>
        <v>6</v>
      </c>
      <c r="FD30" s="14">
        <f t="shared" si="24"/>
        <v>3</v>
      </c>
      <c r="FE30" s="14">
        <f t="shared" si="25"/>
        <v>2</v>
      </c>
      <c r="FF30" s="14">
        <f t="shared" si="26"/>
        <v>10</v>
      </c>
      <c r="FG30" s="14">
        <f t="shared" si="27"/>
        <v>10</v>
      </c>
      <c r="FH30" s="14">
        <f t="shared" si="28"/>
        <v>7</v>
      </c>
      <c r="FI30" s="14">
        <f t="shared" si="29"/>
        <v>7</v>
      </c>
      <c r="FJ30" s="14">
        <f t="shared" si="30"/>
        <v>4</v>
      </c>
      <c r="FK30" s="14">
        <f t="shared" si="31"/>
        <v>2</v>
      </c>
      <c r="FL30" s="14">
        <f t="shared" si="32"/>
        <v>10</v>
      </c>
      <c r="FM30" s="14">
        <f t="shared" si="33"/>
        <v>10</v>
      </c>
      <c r="FN30" s="14">
        <f t="shared" si="34"/>
        <v>7</v>
      </c>
      <c r="FO30" s="14">
        <f t="shared" si="35"/>
        <v>7</v>
      </c>
      <c r="FP30" s="14">
        <f t="shared" si="36"/>
        <v>4</v>
      </c>
      <c r="FQ30" s="14">
        <f t="shared" si="37"/>
        <v>2</v>
      </c>
      <c r="FR30" s="14">
        <f t="shared" si="38"/>
        <v>0</v>
      </c>
      <c r="FS30" s="14">
        <f t="shared" si="39"/>
        <v>0</v>
      </c>
      <c r="FT30" s="14">
        <f t="shared" si="40"/>
        <v>0</v>
      </c>
      <c r="FU30" s="14">
        <f t="shared" si="41"/>
        <v>0</v>
      </c>
      <c r="FV30" s="14">
        <f t="shared" si="42"/>
        <v>0</v>
      </c>
      <c r="FW30" s="14">
        <f t="shared" si="43"/>
        <v>0</v>
      </c>
      <c r="FX30" s="14">
        <f t="shared" si="44"/>
        <v>0</v>
      </c>
      <c r="FY30" s="14">
        <f t="shared" si="45"/>
        <v>0</v>
      </c>
      <c r="FZ30" s="14">
        <f t="shared" si="46"/>
        <v>0</v>
      </c>
      <c r="GA30" s="14">
        <f t="shared" si="47"/>
        <v>0</v>
      </c>
      <c r="GB30" s="14">
        <f t="shared" si="48"/>
        <v>0</v>
      </c>
      <c r="GC30" s="14">
        <f t="shared" si="49"/>
        <v>0</v>
      </c>
      <c r="GD30" s="14">
        <f t="shared" si="50"/>
        <v>0</v>
      </c>
      <c r="GE30" s="14">
        <f t="shared" si="51"/>
        <v>0</v>
      </c>
      <c r="GF30" s="14">
        <f t="shared" si="52"/>
        <v>0</v>
      </c>
      <c r="GG30" s="14">
        <f t="shared" si="53"/>
        <v>0</v>
      </c>
      <c r="GJ30" s="105">
        <v>24</v>
      </c>
      <c r="GK30" s="14">
        <f t="shared" si="54"/>
        <v>2</v>
      </c>
      <c r="GL30" s="14">
        <f t="shared" si="55"/>
        <v>1606004</v>
      </c>
      <c r="GM30" s="14" t="str">
        <f t="shared" si="56"/>
        <v>神器1-2 : 6级</v>
      </c>
      <c r="GN30" s="14" t="s">
        <v>893</v>
      </c>
      <c r="GO30" s="14">
        <f t="shared" si="57"/>
        <v>9</v>
      </c>
      <c r="GP30" s="14" t="str">
        <f t="shared" si="58"/>
        <v>神器1-2</v>
      </c>
      <c r="GQ30" s="14">
        <f t="shared" si="59"/>
        <v>3</v>
      </c>
    </row>
    <row r="31" spans="10:199" ht="16.5" x14ac:dyDescent="0.2">
      <c r="N31" s="104">
        <v>5</v>
      </c>
      <c r="O31" s="104">
        <v>4</v>
      </c>
      <c r="P31" s="104">
        <v>2</v>
      </c>
      <c r="Q31" s="104">
        <v>18</v>
      </c>
      <c r="R31" s="14">
        <f>SUM(Q$7:Q31)</f>
        <v>408</v>
      </c>
      <c r="S31" s="105">
        <v>1606030</v>
      </c>
      <c r="T31" s="14" t="str">
        <f t="shared" si="60"/>
        <v>神器5-4</v>
      </c>
      <c r="AD31" s="101">
        <v>25</v>
      </c>
      <c r="AE31" s="101">
        <v>5</v>
      </c>
      <c r="AF31" s="101">
        <v>5</v>
      </c>
      <c r="AG31" s="101" t="str">
        <f t="shared" si="6"/>
        <v>神器5-5</v>
      </c>
      <c r="AH31" s="101">
        <v>3</v>
      </c>
      <c r="AI31" s="101">
        <f t="shared" si="7"/>
        <v>210</v>
      </c>
      <c r="AL31" s="101">
        <v>3</v>
      </c>
      <c r="AM31" s="101">
        <v>1</v>
      </c>
      <c r="AN31" s="101">
        <v>10</v>
      </c>
      <c r="AO31" s="101">
        <v>7</v>
      </c>
      <c r="AP31" s="101" t="s">
        <v>369</v>
      </c>
      <c r="AQ31" s="101">
        <v>1000</v>
      </c>
      <c r="AR31" s="101">
        <v>1</v>
      </c>
      <c r="AS31" s="101">
        <v>1</v>
      </c>
      <c r="AT31" s="101">
        <f t="shared" si="8"/>
        <v>2</v>
      </c>
      <c r="AU31" s="14">
        <f t="shared" si="9"/>
        <v>0.1</v>
      </c>
      <c r="AV31" s="14">
        <f t="shared" si="10"/>
        <v>4.5</v>
      </c>
      <c r="BD31" s="101">
        <v>25</v>
      </c>
      <c r="BE31" s="14">
        <f>INDEX(节奏总表!$BW$4:$BW$63,新神器!BD31)</f>
        <v>112</v>
      </c>
      <c r="BF31" s="14">
        <f t="shared" si="11"/>
        <v>5</v>
      </c>
      <c r="BG31" s="101">
        <v>3</v>
      </c>
      <c r="BH31" s="101">
        <v>5</v>
      </c>
      <c r="BI31" s="14">
        <f t="shared" si="65"/>
        <v>0.75</v>
      </c>
      <c r="BJ31" s="14">
        <f t="shared" si="65"/>
        <v>0.75</v>
      </c>
      <c r="BK31" s="14">
        <f t="shared" si="65"/>
        <v>0.5</v>
      </c>
      <c r="BL31" s="14">
        <f t="shared" si="65"/>
        <v>0.75</v>
      </c>
      <c r="BM31" s="14">
        <f t="shared" si="65"/>
        <v>0.75</v>
      </c>
      <c r="BN31" s="14">
        <f t="shared" si="65"/>
        <v>0.5</v>
      </c>
      <c r="BO31" s="14">
        <f t="shared" si="65"/>
        <v>0.5</v>
      </c>
      <c r="BP31" s="14">
        <f t="shared" si="65"/>
        <v>0.5</v>
      </c>
      <c r="BQ31" s="14">
        <f t="shared" si="65"/>
        <v>0</v>
      </c>
      <c r="BR31" s="14">
        <f t="shared" si="65"/>
        <v>0</v>
      </c>
      <c r="BS31" s="14">
        <f t="shared" si="66"/>
        <v>0</v>
      </c>
      <c r="BT31" s="14">
        <f t="shared" si="66"/>
        <v>0</v>
      </c>
      <c r="BU31" s="14">
        <f t="shared" si="66"/>
        <v>0</v>
      </c>
      <c r="BV31" s="14">
        <f t="shared" si="66"/>
        <v>0</v>
      </c>
      <c r="BW31" s="14">
        <f t="shared" si="66"/>
        <v>0</v>
      </c>
      <c r="BX31" s="14">
        <f t="shared" si="66"/>
        <v>0</v>
      </c>
      <c r="BY31" s="14">
        <f t="shared" si="66"/>
        <v>0</v>
      </c>
      <c r="BZ31" s="14">
        <f t="shared" si="66"/>
        <v>0</v>
      </c>
      <c r="CA31" s="14">
        <f t="shared" si="66"/>
        <v>0</v>
      </c>
      <c r="CB31" s="14">
        <f t="shared" si="66"/>
        <v>0</v>
      </c>
      <c r="CC31" s="14">
        <f t="shared" si="67"/>
        <v>5</v>
      </c>
      <c r="CD31" s="14">
        <f t="shared" si="67"/>
        <v>5</v>
      </c>
      <c r="CE31" s="14">
        <f t="shared" si="67"/>
        <v>2.625</v>
      </c>
      <c r="CF31" s="14">
        <f t="shared" si="67"/>
        <v>2.625</v>
      </c>
      <c r="CG31" s="14">
        <f t="shared" si="67"/>
        <v>1</v>
      </c>
      <c r="CH31" s="14">
        <f t="shared" si="67"/>
        <v>0.5</v>
      </c>
      <c r="CI31" s="14">
        <f t="shared" si="67"/>
        <v>0</v>
      </c>
      <c r="CJ31" s="14">
        <f t="shared" si="67"/>
        <v>0</v>
      </c>
      <c r="CK31" s="14">
        <f t="shared" si="67"/>
        <v>0</v>
      </c>
      <c r="CL31" s="14">
        <f t="shared" si="67"/>
        <v>0</v>
      </c>
      <c r="CM31" s="14">
        <f t="shared" si="68"/>
        <v>0</v>
      </c>
      <c r="CN31" s="14">
        <f t="shared" si="68"/>
        <v>0</v>
      </c>
      <c r="CO31" s="14">
        <f t="shared" si="68"/>
        <v>0</v>
      </c>
      <c r="CP31" s="14">
        <f t="shared" si="68"/>
        <v>0</v>
      </c>
      <c r="CQ31" s="14">
        <f t="shared" si="68"/>
        <v>0</v>
      </c>
      <c r="CR31" s="14">
        <f t="shared" si="68"/>
        <v>0</v>
      </c>
      <c r="CS31" s="14">
        <f t="shared" si="68"/>
        <v>0</v>
      </c>
      <c r="CT31" s="14">
        <f t="shared" si="68"/>
        <v>0</v>
      </c>
      <c r="CU31" s="14">
        <f t="shared" si="68"/>
        <v>0</v>
      </c>
      <c r="CV31" s="14">
        <f t="shared" si="68"/>
        <v>0</v>
      </c>
      <c r="CW31" s="14">
        <f t="shared" si="68"/>
        <v>0</v>
      </c>
      <c r="CX31" s="14">
        <f t="shared" si="68"/>
        <v>0</v>
      </c>
      <c r="CZ31" s="14">
        <f>SUM(BI$7:BI31)</f>
        <v>35.749999999999993</v>
      </c>
      <c r="DA31" s="14">
        <f>SUM(BJ$7:BJ31)</f>
        <v>35.749999999999993</v>
      </c>
      <c r="DB31" s="14">
        <f>SUM(BK$7:BK31)</f>
        <v>20.25</v>
      </c>
      <c r="DC31" s="14">
        <f>SUM(BL$7:BL31)</f>
        <v>36.25</v>
      </c>
      <c r="DD31" s="14">
        <f>SUM(BM$7:BM31)</f>
        <v>36.25</v>
      </c>
      <c r="DE31" s="14">
        <f>SUM(BN$7:BN31)</f>
        <v>20.625</v>
      </c>
      <c r="DF31" s="14">
        <f>SUM(BO$7:BO31)</f>
        <v>20.625</v>
      </c>
      <c r="DG31" s="14">
        <f>SUM(BP$7:BP31)</f>
        <v>13.75</v>
      </c>
      <c r="DH31" s="14">
        <f>SUM(BQ$7:BQ31)</f>
        <v>20</v>
      </c>
      <c r="DI31" s="14">
        <f>SUM(BR$7:BR31)</f>
        <v>20</v>
      </c>
      <c r="DJ31" s="14">
        <f>SUM(BS$7:BS31)</f>
        <v>10.5</v>
      </c>
      <c r="DK31" s="14">
        <f>SUM(BT$7:BT31)</f>
        <v>10.5</v>
      </c>
      <c r="DL31" s="14">
        <f>SUM(BU$7:BU31)</f>
        <v>4</v>
      </c>
      <c r="DM31" s="14">
        <f>SUM(BV$7:BV31)</f>
        <v>2</v>
      </c>
      <c r="DN31" s="14">
        <f>SUM(BW$7:BW31)</f>
        <v>25</v>
      </c>
      <c r="DO31" s="14">
        <f>SUM(BX$7:BX31)</f>
        <v>25</v>
      </c>
      <c r="DP31" s="14">
        <f>SUM(BY$7:BY31)</f>
        <v>13.125</v>
      </c>
      <c r="DQ31" s="14">
        <f>SUM(BZ$7:BZ31)</f>
        <v>13.125</v>
      </c>
      <c r="DR31" s="14">
        <f>SUM(CA$7:CA31)</f>
        <v>5</v>
      </c>
      <c r="DS31" s="14">
        <f>SUM(CB$7:CB31)</f>
        <v>2.5</v>
      </c>
      <c r="DT31" s="14">
        <f>SUM(CC$7:CC31)</f>
        <v>30</v>
      </c>
      <c r="DU31" s="14">
        <f>SUM(CD$7:CD31)</f>
        <v>30</v>
      </c>
      <c r="DV31" s="14">
        <f>SUM(CE$7:CE31)</f>
        <v>15.75</v>
      </c>
      <c r="DW31" s="14">
        <f>SUM(CF$7:CF31)</f>
        <v>15.75</v>
      </c>
      <c r="DX31" s="14">
        <f>SUM(CG$7:CG31)</f>
        <v>6</v>
      </c>
      <c r="DY31" s="14">
        <f>SUM(CH$7:CH31)</f>
        <v>3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R31" s="14">
        <f t="shared" si="12"/>
        <v>12</v>
      </c>
      <c r="ES31" s="14">
        <f t="shared" si="13"/>
        <v>12</v>
      </c>
      <c r="ET31" s="14">
        <f t="shared" si="14"/>
        <v>9</v>
      </c>
      <c r="EU31" s="14">
        <f t="shared" si="15"/>
        <v>12</v>
      </c>
      <c r="EV31" s="14">
        <f t="shared" si="16"/>
        <v>12</v>
      </c>
      <c r="EW31" s="14">
        <f t="shared" si="17"/>
        <v>9</v>
      </c>
      <c r="EX31" s="14">
        <f t="shared" si="18"/>
        <v>9</v>
      </c>
      <c r="EY31" s="14">
        <f t="shared" si="19"/>
        <v>7</v>
      </c>
      <c r="EZ31" s="14">
        <f t="shared" si="20"/>
        <v>9</v>
      </c>
      <c r="FA31" s="14">
        <f t="shared" si="21"/>
        <v>9</v>
      </c>
      <c r="FB31" s="14">
        <f t="shared" si="22"/>
        <v>6</v>
      </c>
      <c r="FC31" s="14">
        <f t="shared" si="23"/>
        <v>6</v>
      </c>
      <c r="FD31" s="14">
        <f t="shared" si="24"/>
        <v>3</v>
      </c>
      <c r="FE31" s="14">
        <f t="shared" si="25"/>
        <v>2</v>
      </c>
      <c r="FF31" s="14">
        <f t="shared" si="26"/>
        <v>10</v>
      </c>
      <c r="FG31" s="14">
        <f t="shared" si="27"/>
        <v>10</v>
      </c>
      <c r="FH31" s="14">
        <f t="shared" si="28"/>
        <v>7</v>
      </c>
      <c r="FI31" s="14">
        <f t="shared" si="29"/>
        <v>7</v>
      </c>
      <c r="FJ31" s="14">
        <f t="shared" si="30"/>
        <v>4</v>
      </c>
      <c r="FK31" s="14">
        <f t="shared" si="31"/>
        <v>2</v>
      </c>
      <c r="FL31" s="14">
        <f t="shared" si="32"/>
        <v>11</v>
      </c>
      <c r="FM31" s="14">
        <f t="shared" si="33"/>
        <v>11</v>
      </c>
      <c r="FN31" s="14">
        <f t="shared" si="34"/>
        <v>8</v>
      </c>
      <c r="FO31" s="14">
        <f t="shared" si="35"/>
        <v>8</v>
      </c>
      <c r="FP31" s="14">
        <f t="shared" si="36"/>
        <v>4</v>
      </c>
      <c r="FQ31" s="14">
        <f t="shared" si="37"/>
        <v>3</v>
      </c>
      <c r="FR31" s="14">
        <f t="shared" si="38"/>
        <v>0</v>
      </c>
      <c r="FS31" s="14">
        <f t="shared" si="39"/>
        <v>0</v>
      </c>
      <c r="FT31" s="14">
        <f t="shared" si="40"/>
        <v>0</v>
      </c>
      <c r="FU31" s="14">
        <f t="shared" si="41"/>
        <v>0</v>
      </c>
      <c r="FV31" s="14">
        <f t="shared" si="42"/>
        <v>0</v>
      </c>
      <c r="FW31" s="14">
        <f t="shared" si="43"/>
        <v>0</v>
      </c>
      <c r="FX31" s="14">
        <f t="shared" si="44"/>
        <v>0</v>
      </c>
      <c r="FY31" s="14">
        <f t="shared" si="45"/>
        <v>0</v>
      </c>
      <c r="FZ31" s="14">
        <f t="shared" si="46"/>
        <v>0</v>
      </c>
      <c r="GA31" s="14">
        <f t="shared" si="47"/>
        <v>0</v>
      </c>
      <c r="GB31" s="14">
        <f t="shared" si="48"/>
        <v>0</v>
      </c>
      <c r="GC31" s="14">
        <f t="shared" si="49"/>
        <v>0</v>
      </c>
      <c r="GD31" s="14">
        <f t="shared" si="50"/>
        <v>0</v>
      </c>
      <c r="GE31" s="14">
        <f t="shared" si="51"/>
        <v>0</v>
      </c>
      <c r="GF31" s="14">
        <f t="shared" si="52"/>
        <v>0</v>
      </c>
      <c r="GG31" s="14">
        <f t="shared" si="53"/>
        <v>0</v>
      </c>
      <c r="GJ31" s="105">
        <v>25</v>
      </c>
      <c r="GK31" s="14">
        <f t="shared" si="54"/>
        <v>2</v>
      </c>
      <c r="GL31" s="14">
        <f t="shared" si="55"/>
        <v>1606004</v>
      </c>
      <c r="GM31" s="14" t="str">
        <f t="shared" si="56"/>
        <v>神器1-2 : 7级</v>
      </c>
      <c r="GN31" s="14" t="s">
        <v>893</v>
      </c>
      <c r="GO31" s="14">
        <f t="shared" si="57"/>
        <v>10</v>
      </c>
      <c r="GP31" s="14" t="str">
        <f t="shared" si="58"/>
        <v>神器1-2</v>
      </c>
      <c r="GQ31" s="14">
        <f t="shared" si="59"/>
        <v>5</v>
      </c>
    </row>
    <row r="32" spans="10:199" ht="16.5" x14ac:dyDescent="0.2">
      <c r="N32" s="104">
        <v>5</v>
      </c>
      <c r="O32" s="104">
        <v>5</v>
      </c>
      <c r="P32" s="104">
        <v>3</v>
      </c>
      <c r="Q32" s="104">
        <v>18</v>
      </c>
      <c r="R32" s="14">
        <f>SUM(Q$7:Q32)</f>
        <v>426</v>
      </c>
      <c r="S32" s="105">
        <v>1606031</v>
      </c>
      <c r="T32" s="14" t="str">
        <f t="shared" si="60"/>
        <v>神器5-5</v>
      </c>
      <c r="AD32" s="101">
        <v>26</v>
      </c>
      <c r="AE32" s="101">
        <v>5</v>
      </c>
      <c r="AF32" s="101">
        <v>6</v>
      </c>
      <c r="AG32" s="101" t="str">
        <f t="shared" si="6"/>
        <v>神器5-6</v>
      </c>
      <c r="AH32" s="101">
        <v>4</v>
      </c>
      <c r="AI32" s="101">
        <f t="shared" si="7"/>
        <v>450</v>
      </c>
      <c r="AL32" s="101">
        <v>3</v>
      </c>
      <c r="AM32" s="101">
        <v>1</v>
      </c>
      <c r="AN32" s="101">
        <v>10</v>
      </c>
      <c r="AO32" s="101">
        <v>8</v>
      </c>
      <c r="AP32" s="101" t="s">
        <v>370</v>
      </c>
      <c r="AQ32" s="101">
        <v>1000</v>
      </c>
      <c r="AR32" s="101">
        <v>1</v>
      </c>
      <c r="AS32" s="101">
        <v>1</v>
      </c>
      <c r="AT32" s="101">
        <f t="shared" si="8"/>
        <v>3</v>
      </c>
      <c r="AU32" s="14">
        <f t="shared" si="9"/>
        <v>0.1</v>
      </c>
      <c r="AV32" s="14">
        <f t="shared" si="10"/>
        <v>10.5</v>
      </c>
      <c r="BD32" s="101">
        <v>26</v>
      </c>
      <c r="BE32" s="14">
        <f>INDEX(节奏总表!$BW$4:$BW$63,新神器!BD32)</f>
        <v>114</v>
      </c>
      <c r="BF32" s="14">
        <f t="shared" si="11"/>
        <v>6</v>
      </c>
      <c r="BG32" s="101">
        <v>3</v>
      </c>
      <c r="BH32" s="101">
        <v>5</v>
      </c>
      <c r="BI32" s="14">
        <f t="shared" si="65"/>
        <v>0</v>
      </c>
      <c r="BJ32" s="14">
        <f t="shared" si="65"/>
        <v>0</v>
      </c>
      <c r="BK32" s="14">
        <f t="shared" si="65"/>
        <v>0</v>
      </c>
      <c r="BL32" s="14">
        <f t="shared" si="65"/>
        <v>0</v>
      </c>
      <c r="BM32" s="14">
        <f t="shared" si="65"/>
        <v>0</v>
      </c>
      <c r="BN32" s="14">
        <f t="shared" si="65"/>
        <v>0</v>
      </c>
      <c r="BO32" s="14">
        <f t="shared" si="65"/>
        <v>0</v>
      </c>
      <c r="BP32" s="14">
        <f t="shared" si="65"/>
        <v>0</v>
      </c>
      <c r="BQ32" s="14">
        <f t="shared" si="65"/>
        <v>0.41649999999999998</v>
      </c>
      <c r="BR32" s="14">
        <f t="shared" si="65"/>
        <v>0.41649999999999998</v>
      </c>
      <c r="BS32" s="14">
        <f t="shared" si="66"/>
        <v>0.25</v>
      </c>
      <c r="BT32" s="14">
        <f t="shared" si="66"/>
        <v>0.25</v>
      </c>
      <c r="BU32" s="14">
        <f t="shared" si="66"/>
        <v>0.25</v>
      </c>
      <c r="BV32" s="14">
        <f t="shared" si="66"/>
        <v>8.5000000000000006E-2</v>
      </c>
      <c r="BW32" s="14">
        <f t="shared" si="66"/>
        <v>0.41649999999999998</v>
      </c>
      <c r="BX32" s="14">
        <f t="shared" si="66"/>
        <v>0.41649999999999998</v>
      </c>
      <c r="BY32" s="14">
        <f t="shared" si="66"/>
        <v>0.25</v>
      </c>
      <c r="BZ32" s="14">
        <f t="shared" si="66"/>
        <v>0.25</v>
      </c>
      <c r="CA32" s="14">
        <f t="shared" si="66"/>
        <v>0.25</v>
      </c>
      <c r="CB32" s="14">
        <f t="shared" si="66"/>
        <v>8.3000000000000004E-2</v>
      </c>
      <c r="CC32" s="14">
        <f t="shared" si="67"/>
        <v>0.41649999999999998</v>
      </c>
      <c r="CD32" s="14">
        <f t="shared" si="67"/>
        <v>0.41649999999999998</v>
      </c>
      <c r="CE32" s="14">
        <f t="shared" si="67"/>
        <v>0.25</v>
      </c>
      <c r="CF32" s="14">
        <f t="shared" si="67"/>
        <v>0.25</v>
      </c>
      <c r="CG32" s="14">
        <f t="shared" si="67"/>
        <v>0.25</v>
      </c>
      <c r="CH32" s="14">
        <f t="shared" si="67"/>
        <v>8.3000000000000004E-2</v>
      </c>
      <c r="CI32" s="14">
        <f t="shared" si="67"/>
        <v>1.5</v>
      </c>
      <c r="CJ32" s="14">
        <f t="shared" si="67"/>
        <v>1.5</v>
      </c>
      <c r="CK32" s="14">
        <f t="shared" si="67"/>
        <v>1.5</v>
      </c>
      <c r="CL32" s="14">
        <f t="shared" si="67"/>
        <v>0.5</v>
      </c>
      <c r="CM32" s="14">
        <f t="shared" si="68"/>
        <v>0.5</v>
      </c>
      <c r="CN32" s="14">
        <f t="shared" si="68"/>
        <v>0.5</v>
      </c>
      <c r="CO32" s="14">
        <f t="shared" si="68"/>
        <v>0.375</v>
      </c>
      <c r="CP32" s="14">
        <f t="shared" si="68"/>
        <v>0.375</v>
      </c>
      <c r="CQ32" s="14">
        <f t="shared" si="68"/>
        <v>0</v>
      </c>
      <c r="CR32" s="14">
        <f t="shared" si="68"/>
        <v>0</v>
      </c>
      <c r="CS32" s="14">
        <f t="shared" si="68"/>
        <v>0</v>
      </c>
      <c r="CT32" s="14">
        <f t="shared" si="68"/>
        <v>0</v>
      </c>
      <c r="CU32" s="14">
        <f t="shared" si="68"/>
        <v>0</v>
      </c>
      <c r="CV32" s="14">
        <f t="shared" si="68"/>
        <v>0</v>
      </c>
      <c r="CW32" s="14">
        <f t="shared" si="68"/>
        <v>0</v>
      </c>
      <c r="CX32" s="14">
        <f t="shared" si="68"/>
        <v>0</v>
      </c>
      <c r="CZ32" s="14">
        <f>SUM(BI$7:BI32)</f>
        <v>35.749999999999993</v>
      </c>
      <c r="DA32" s="14">
        <f>SUM(BJ$7:BJ32)</f>
        <v>35.749999999999993</v>
      </c>
      <c r="DB32" s="14">
        <f>SUM(BK$7:BK32)</f>
        <v>20.25</v>
      </c>
      <c r="DC32" s="14">
        <f>SUM(BL$7:BL32)</f>
        <v>36.25</v>
      </c>
      <c r="DD32" s="14">
        <f>SUM(BM$7:BM32)</f>
        <v>36.25</v>
      </c>
      <c r="DE32" s="14">
        <f>SUM(BN$7:BN32)</f>
        <v>20.625</v>
      </c>
      <c r="DF32" s="14">
        <f>SUM(BO$7:BO32)</f>
        <v>20.625</v>
      </c>
      <c r="DG32" s="14">
        <f>SUM(BP$7:BP32)</f>
        <v>13.75</v>
      </c>
      <c r="DH32" s="14">
        <f>SUM(BQ$7:BQ32)</f>
        <v>20.416499999999999</v>
      </c>
      <c r="DI32" s="14">
        <f>SUM(BR$7:BR32)</f>
        <v>20.416499999999999</v>
      </c>
      <c r="DJ32" s="14">
        <f>SUM(BS$7:BS32)</f>
        <v>10.75</v>
      </c>
      <c r="DK32" s="14">
        <f>SUM(BT$7:BT32)</f>
        <v>10.75</v>
      </c>
      <c r="DL32" s="14">
        <f>SUM(BU$7:BU32)</f>
        <v>4.25</v>
      </c>
      <c r="DM32" s="14">
        <f>SUM(BV$7:BV32)</f>
        <v>2.085</v>
      </c>
      <c r="DN32" s="14">
        <f>SUM(BW$7:BW32)</f>
        <v>25.416499999999999</v>
      </c>
      <c r="DO32" s="14">
        <f>SUM(BX$7:BX32)</f>
        <v>25.416499999999999</v>
      </c>
      <c r="DP32" s="14">
        <f>SUM(BY$7:BY32)</f>
        <v>13.375</v>
      </c>
      <c r="DQ32" s="14">
        <f>SUM(BZ$7:BZ32)</f>
        <v>13.375</v>
      </c>
      <c r="DR32" s="14">
        <f>SUM(CA$7:CA32)</f>
        <v>5.25</v>
      </c>
      <c r="DS32" s="14">
        <f>SUM(CB$7:CB32)</f>
        <v>2.5830000000000002</v>
      </c>
      <c r="DT32" s="14">
        <f>SUM(CC$7:CC32)</f>
        <v>30.416499999999999</v>
      </c>
      <c r="DU32" s="14">
        <f>SUM(CD$7:CD32)</f>
        <v>30.416499999999999</v>
      </c>
      <c r="DV32" s="14">
        <f>SUM(CE$7:CE32)</f>
        <v>16</v>
      </c>
      <c r="DW32" s="14">
        <f>SUM(CF$7:CF32)</f>
        <v>16</v>
      </c>
      <c r="DX32" s="14">
        <f>SUM(CG$7:CG32)</f>
        <v>6.25</v>
      </c>
      <c r="DY32" s="14">
        <f>SUM(CH$7:CH32)</f>
        <v>3.0830000000000002</v>
      </c>
      <c r="DZ32" s="14">
        <f>SUM(CI$7:CI32)</f>
        <v>1.5</v>
      </c>
      <c r="EA32" s="14">
        <f>SUM(CJ$7:CJ32)</f>
        <v>1.5</v>
      </c>
      <c r="EB32" s="14">
        <f>SUM(CK$7:CK32)</f>
        <v>1.5</v>
      </c>
      <c r="EC32" s="14">
        <f>SUM(CL$7:CL32)</f>
        <v>0.5</v>
      </c>
      <c r="ED32" s="14">
        <f>SUM(CM$7:CM32)</f>
        <v>0.5</v>
      </c>
      <c r="EE32" s="14">
        <f>SUM(CN$7:CN32)</f>
        <v>0.5</v>
      </c>
      <c r="EF32" s="14">
        <f>SUM(CO$7:CO32)</f>
        <v>0.375</v>
      </c>
      <c r="EG32" s="14">
        <f>SUM(CP$7:CP32)</f>
        <v>0.375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R32" s="14">
        <f t="shared" si="12"/>
        <v>12</v>
      </c>
      <c r="ES32" s="14">
        <f t="shared" si="13"/>
        <v>12</v>
      </c>
      <c r="ET32" s="14">
        <f t="shared" si="14"/>
        <v>9</v>
      </c>
      <c r="EU32" s="14">
        <f t="shared" si="15"/>
        <v>12</v>
      </c>
      <c r="EV32" s="14">
        <f t="shared" si="16"/>
        <v>12</v>
      </c>
      <c r="EW32" s="14">
        <f t="shared" si="17"/>
        <v>9</v>
      </c>
      <c r="EX32" s="14">
        <f t="shared" si="18"/>
        <v>9</v>
      </c>
      <c r="EY32" s="14">
        <f t="shared" si="19"/>
        <v>7</v>
      </c>
      <c r="EZ32" s="14">
        <f t="shared" si="20"/>
        <v>9</v>
      </c>
      <c r="FA32" s="14">
        <f t="shared" si="21"/>
        <v>9</v>
      </c>
      <c r="FB32" s="14">
        <f t="shared" si="22"/>
        <v>6</v>
      </c>
      <c r="FC32" s="14">
        <f t="shared" si="23"/>
        <v>6</v>
      </c>
      <c r="FD32" s="14">
        <f t="shared" si="24"/>
        <v>3</v>
      </c>
      <c r="FE32" s="14">
        <f t="shared" si="25"/>
        <v>2</v>
      </c>
      <c r="FF32" s="14">
        <f t="shared" si="26"/>
        <v>10</v>
      </c>
      <c r="FG32" s="14">
        <f t="shared" si="27"/>
        <v>10</v>
      </c>
      <c r="FH32" s="14">
        <f t="shared" si="28"/>
        <v>7</v>
      </c>
      <c r="FI32" s="14">
        <f t="shared" si="29"/>
        <v>7</v>
      </c>
      <c r="FJ32" s="14">
        <f t="shared" si="30"/>
        <v>4</v>
      </c>
      <c r="FK32" s="14">
        <f t="shared" si="31"/>
        <v>2</v>
      </c>
      <c r="FL32" s="14">
        <f t="shared" si="32"/>
        <v>11</v>
      </c>
      <c r="FM32" s="14">
        <f t="shared" si="33"/>
        <v>11</v>
      </c>
      <c r="FN32" s="14">
        <f t="shared" si="34"/>
        <v>8</v>
      </c>
      <c r="FO32" s="14">
        <f t="shared" si="35"/>
        <v>8</v>
      </c>
      <c r="FP32" s="14">
        <f t="shared" si="36"/>
        <v>4</v>
      </c>
      <c r="FQ32" s="14">
        <f t="shared" si="37"/>
        <v>3</v>
      </c>
      <c r="FR32" s="14">
        <f t="shared" si="38"/>
        <v>1</v>
      </c>
      <c r="FS32" s="14">
        <f t="shared" si="39"/>
        <v>1</v>
      </c>
      <c r="FT32" s="14">
        <f t="shared" si="40"/>
        <v>1</v>
      </c>
      <c r="FU32" s="14">
        <f t="shared" si="41"/>
        <v>0</v>
      </c>
      <c r="FV32" s="14">
        <f t="shared" si="42"/>
        <v>0</v>
      </c>
      <c r="FW32" s="14">
        <f t="shared" si="43"/>
        <v>0</v>
      </c>
      <c r="FX32" s="14">
        <f t="shared" si="44"/>
        <v>0</v>
      </c>
      <c r="FY32" s="14">
        <f t="shared" si="45"/>
        <v>0</v>
      </c>
      <c r="FZ32" s="14">
        <f t="shared" si="46"/>
        <v>0</v>
      </c>
      <c r="GA32" s="14">
        <f t="shared" si="47"/>
        <v>0</v>
      </c>
      <c r="GB32" s="14">
        <f t="shared" si="48"/>
        <v>0</v>
      </c>
      <c r="GC32" s="14">
        <f t="shared" si="49"/>
        <v>0</v>
      </c>
      <c r="GD32" s="14">
        <f t="shared" si="50"/>
        <v>0</v>
      </c>
      <c r="GE32" s="14">
        <f t="shared" si="51"/>
        <v>0</v>
      </c>
      <c r="GF32" s="14">
        <f t="shared" si="52"/>
        <v>0</v>
      </c>
      <c r="GG32" s="14">
        <f t="shared" si="53"/>
        <v>0</v>
      </c>
      <c r="GJ32" s="105">
        <v>26</v>
      </c>
      <c r="GK32" s="14">
        <f t="shared" si="54"/>
        <v>2</v>
      </c>
      <c r="GL32" s="14">
        <f t="shared" si="55"/>
        <v>1606004</v>
      </c>
      <c r="GM32" s="14" t="str">
        <f t="shared" si="56"/>
        <v>神器1-2 : 8级</v>
      </c>
      <c r="GN32" s="14" t="s">
        <v>893</v>
      </c>
      <c r="GO32" s="14">
        <f t="shared" si="57"/>
        <v>11</v>
      </c>
      <c r="GP32" s="14" t="str">
        <f t="shared" si="58"/>
        <v>神器1-2</v>
      </c>
      <c r="GQ32" s="14">
        <f t="shared" si="59"/>
        <v>5</v>
      </c>
    </row>
    <row r="33" spans="14:199" ht="16.5" x14ac:dyDescent="0.2">
      <c r="N33" s="104">
        <v>5</v>
      </c>
      <c r="O33" s="104">
        <v>6</v>
      </c>
      <c r="P33" s="104">
        <v>4</v>
      </c>
      <c r="Q33" s="104">
        <v>18</v>
      </c>
      <c r="R33" s="14">
        <f>SUM(Q$7:Q33)</f>
        <v>444</v>
      </c>
      <c r="S33" s="105">
        <v>1606032</v>
      </c>
      <c r="T33" s="14" t="str">
        <f t="shared" si="60"/>
        <v>神器5-6</v>
      </c>
      <c r="AD33" s="101">
        <v>27</v>
      </c>
      <c r="AE33" s="101">
        <v>6</v>
      </c>
      <c r="AF33" s="101">
        <v>1</v>
      </c>
      <c r="AG33" s="101" t="str">
        <f t="shared" si="6"/>
        <v>神器6-1</v>
      </c>
      <c r="AH33" s="101">
        <v>2</v>
      </c>
      <c r="AI33" s="101">
        <f t="shared" si="7"/>
        <v>120</v>
      </c>
      <c r="AL33" s="101">
        <v>3</v>
      </c>
      <c r="AM33" s="101">
        <v>1</v>
      </c>
      <c r="AN33" s="101">
        <v>11</v>
      </c>
      <c r="AO33" s="101">
        <v>9</v>
      </c>
      <c r="AP33" s="101" t="s">
        <v>853</v>
      </c>
      <c r="AQ33" s="101">
        <v>5000</v>
      </c>
      <c r="AR33" s="101">
        <v>1</v>
      </c>
      <c r="AS33" s="101">
        <v>3</v>
      </c>
      <c r="AT33" s="101">
        <f t="shared" si="8"/>
        <v>1</v>
      </c>
      <c r="AU33" s="14">
        <f t="shared" si="9"/>
        <v>1</v>
      </c>
      <c r="AV33" s="14">
        <f t="shared" si="10"/>
        <v>20</v>
      </c>
      <c r="BD33" s="101">
        <v>27</v>
      </c>
      <c r="BE33" s="14">
        <f>INDEX(节奏总表!$BW$4:$BW$63,新神器!BD33)</f>
        <v>115</v>
      </c>
      <c r="BF33" s="14">
        <f t="shared" si="11"/>
        <v>6</v>
      </c>
      <c r="BG33" s="101">
        <v>3</v>
      </c>
      <c r="BH33" s="101">
        <v>5</v>
      </c>
      <c r="BI33" s="14">
        <f t="shared" si="65"/>
        <v>0</v>
      </c>
      <c r="BJ33" s="14">
        <f t="shared" si="65"/>
        <v>0</v>
      </c>
      <c r="BK33" s="14">
        <f t="shared" si="65"/>
        <v>0</v>
      </c>
      <c r="BL33" s="14">
        <f t="shared" si="65"/>
        <v>0</v>
      </c>
      <c r="BM33" s="14">
        <f t="shared" si="65"/>
        <v>0</v>
      </c>
      <c r="BN33" s="14">
        <f t="shared" si="65"/>
        <v>0</v>
      </c>
      <c r="BO33" s="14">
        <f t="shared" si="65"/>
        <v>0</v>
      </c>
      <c r="BP33" s="14">
        <f t="shared" si="65"/>
        <v>0</v>
      </c>
      <c r="BQ33" s="14">
        <f t="shared" si="65"/>
        <v>0.41649999999999998</v>
      </c>
      <c r="BR33" s="14">
        <f t="shared" si="65"/>
        <v>0.41649999999999998</v>
      </c>
      <c r="BS33" s="14">
        <f t="shared" si="66"/>
        <v>0.25</v>
      </c>
      <c r="BT33" s="14">
        <f t="shared" si="66"/>
        <v>0.25</v>
      </c>
      <c r="BU33" s="14">
        <f t="shared" si="66"/>
        <v>0.25</v>
      </c>
      <c r="BV33" s="14">
        <f t="shared" si="66"/>
        <v>8.5000000000000006E-2</v>
      </c>
      <c r="BW33" s="14">
        <f t="shared" si="66"/>
        <v>0.41649999999999998</v>
      </c>
      <c r="BX33" s="14">
        <f t="shared" si="66"/>
        <v>0.41649999999999998</v>
      </c>
      <c r="BY33" s="14">
        <f t="shared" si="66"/>
        <v>0.25</v>
      </c>
      <c r="BZ33" s="14">
        <f t="shared" si="66"/>
        <v>0.25</v>
      </c>
      <c r="CA33" s="14">
        <f t="shared" si="66"/>
        <v>0.25</v>
      </c>
      <c r="CB33" s="14">
        <f t="shared" si="66"/>
        <v>8.3000000000000004E-2</v>
      </c>
      <c r="CC33" s="14">
        <f t="shared" si="67"/>
        <v>0.41649999999999998</v>
      </c>
      <c r="CD33" s="14">
        <f t="shared" si="67"/>
        <v>0.41649999999999998</v>
      </c>
      <c r="CE33" s="14">
        <f t="shared" si="67"/>
        <v>0.25</v>
      </c>
      <c r="CF33" s="14">
        <f t="shared" si="67"/>
        <v>0.25</v>
      </c>
      <c r="CG33" s="14">
        <f t="shared" si="67"/>
        <v>0.25</v>
      </c>
      <c r="CH33" s="14">
        <f t="shared" si="67"/>
        <v>8.3000000000000004E-2</v>
      </c>
      <c r="CI33" s="14">
        <f t="shared" si="67"/>
        <v>1.5</v>
      </c>
      <c r="CJ33" s="14">
        <f t="shared" si="67"/>
        <v>1.5</v>
      </c>
      <c r="CK33" s="14">
        <f t="shared" si="67"/>
        <v>1.5</v>
      </c>
      <c r="CL33" s="14">
        <f t="shared" si="67"/>
        <v>0.5</v>
      </c>
      <c r="CM33" s="14">
        <f t="shared" si="68"/>
        <v>0.5</v>
      </c>
      <c r="CN33" s="14">
        <f t="shared" si="68"/>
        <v>0.5</v>
      </c>
      <c r="CO33" s="14">
        <f t="shared" si="68"/>
        <v>0.375</v>
      </c>
      <c r="CP33" s="14">
        <f t="shared" si="68"/>
        <v>0.375</v>
      </c>
      <c r="CQ33" s="14">
        <f t="shared" si="68"/>
        <v>0</v>
      </c>
      <c r="CR33" s="14">
        <f t="shared" si="68"/>
        <v>0</v>
      </c>
      <c r="CS33" s="14">
        <f t="shared" si="68"/>
        <v>0</v>
      </c>
      <c r="CT33" s="14">
        <f t="shared" si="68"/>
        <v>0</v>
      </c>
      <c r="CU33" s="14">
        <f t="shared" si="68"/>
        <v>0</v>
      </c>
      <c r="CV33" s="14">
        <f t="shared" si="68"/>
        <v>0</v>
      </c>
      <c r="CW33" s="14">
        <f t="shared" si="68"/>
        <v>0</v>
      </c>
      <c r="CX33" s="14">
        <f t="shared" si="68"/>
        <v>0</v>
      </c>
      <c r="CZ33" s="14">
        <f>SUM(BI$7:BI33)</f>
        <v>35.749999999999993</v>
      </c>
      <c r="DA33" s="14">
        <f>SUM(BJ$7:BJ33)</f>
        <v>35.749999999999993</v>
      </c>
      <c r="DB33" s="14">
        <f>SUM(BK$7:BK33)</f>
        <v>20.25</v>
      </c>
      <c r="DC33" s="14">
        <f>SUM(BL$7:BL33)</f>
        <v>36.25</v>
      </c>
      <c r="DD33" s="14">
        <f>SUM(BM$7:BM33)</f>
        <v>36.25</v>
      </c>
      <c r="DE33" s="14">
        <f>SUM(BN$7:BN33)</f>
        <v>20.625</v>
      </c>
      <c r="DF33" s="14">
        <f>SUM(BO$7:BO33)</f>
        <v>20.625</v>
      </c>
      <c r="DG33" s="14">
        <f>SUM(BP$7:BP33)</f>
        <v>13.75</v>
      </c>
      <c r="DH33" s="14">
        <f>SUM(BQ$7:BQ33)</f>
        <v>20.832999999999998</v>
      </c>
      <c r="DI33" s="14">
        <f>SUM(BR$7:BR33)</f>
        <v>20.832999999999998</v>
      </c>
      <c r="DJ33" s="14">
        <f>SUM(BS$7:BS33)</f>
        <v>11</v>
      </c>
      <c r="DK33" s="14">
        <f>SUM(BT$7:BT33)</f>
        <v>11</v>
      </c>
      <c r="DL33" s="14">
        <f>SUM(BU$7:BU33)</f>
        <v>4.5</v>
      </c>
      <c r="DM33" s="14">
        <f>SUM(BV$7:BV33)</f>
        <v>2.17</v>
      </c>
      <c r="DN33" s="14">
        <f>SUM(BW$7:BW33)</f>
        <v>25.832999999999998</v>
      </c>
      <c r="DO33" s="14">
        <f>SUM(BX$7:BX33)</f>
        <v>25.832999999999998</v>
      </c>
      <c r="DP33" s="14">
        <f>SUM(BY$7:BY33)</f>
        <v>13.625</v>
      </c>
      <c r="DQ33" s="14">
        <f>SUM(BZ$7:BZ33)</f>
        <v>13.625</v>
      </c>
      <c r="DR33" s="14">
        <f>SUM(CA$7:CA33)</f>
        <v>5.5</v>
      </c>
      <c r="DS33" s="14">
        <f>SUM(CB$7:CB33)</f>
        <v>2.6660000000000004</v>
      </c>
      <c r="DT33" s="14">
        <f>SUM(CC$7:CC33)</f>
        <v>30.832999999999998</v>
      </c>
      <c r="DU33" s="14">
        <f>SUM(CD$7:CD33)</f>
        <v>30.832999999999998</v>
      </c>
      <c r="DV33" s="14">
        <f>SUM(CE$7:CE33)</f>
        <v>16.25</v>
      </c>
      <c r="DW33" s="14">
        <f>SUM(CF$7:CF33)</f>
        <v>16.25</v>
      </c>
      <c r="DX33" s="14">
        <f>SUM(CG$7:CG33)</f>
        <v>6.5</v>
      </c>
      <c r="DY33" s="14">
        <f>SUM(CH$7:CH33)</f>
        <v>3.1660000000000004</v>
      </c>
      <c r="DZ33" s="14">
        <f>SUM(CI$7:CI33)</f>
        <v>3</v>
      </c>
      <c r="EA33" s="14">
        <f>SUM(CJ$7:CJ33)</f>
        <v>3</v>
      </c>
      <c r="EB33" s="14">
        <f>SUM(CK$7:CK33)</f>
        <v>3</v>
      </c>
      <c r="EC33" s="14">
        <f>SUM(CL$7:CL33)</f>
        <v>1</v>
      </c>
      <c r="ED33" s="14">
        <f>SUM(CM$7:CM33)</f>
        <v>1</v>
      </c>
      <c r="EE33" s="14">
        <f>SUM(CN$7:CN33)</f>
        <v>1</v>
      </c>
      <c r="EF33" s="14">
        <f>SUM(CO$7:CO33)</f>
        <v>0.75</v>
      </c>
      <c r="EG33" s="14">
        <f>SUM(CP$7:CP33)</f>
        <v>0.75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R33" s="14">
        <f t="shared" si="12"/>
        <v>12</v>
      </c>
      <c r="ES33" s="14">
        <f t="shared" si="13"/>
        <v>12</v>
      </c>
      <c r="ET33" s="14">
        <f t="shared" si="14"/>
        <v>9</v>
      </c>
      <c r="EU33" s="14">
        <f t="shared" si="15"/>
        <v>12</v>
      </c>
      <c r="EV33" s="14">
        <f t="shared" si="16"/>
        <v>12</v>
      </c>
      <c r="EW33" s="14">
        <f t="shared" si="17"/>
        <v>9</v>
      </c>
      <c r="EX33" s="14">
        <f t="shared" si="18"/>
        <v>9</v>
      </c>
      <c r="EY33" s="14">
        <f t="shared" si="19"/>
        <v>7</v>
      </c>
      <c r="EZ33" s="14">
        <f t="shared" si="20"/>
        <v>9</v>
      </c>
      <c r="FA33" s="14">
        <f t="shared" si="21"/>
        <v>9</v>
      </c>
      <c r="FB33" s="14">
        <f t="shared" si="22"/>
        <v>6</v>
      </c>
      <c r="FC33" s="14">
        <f t="shared" si="23"/>
        <v>6</v>
      </c>
      <c r="FD33" s="14">
        <f t="shared" si="24"/>
        <v>3</v>
      </c>
      <c r="FE33" s="14">
        <f t="shared" si="25"/>
        <v>2</v>
      </c>
      <c r="FF33" s="14">
        <f t="shared" si="26"/>
        <v>10</v>
      </c>
      <c r="FG33" s="14">
        <f t="shared" si="27"/>
        <v>10</v>
      </c>
      <c r="FH33" s="14">
        <f t="shared" si="28"/>
        <v>7</v>
      </c>
      <c r="FI33" s="14">
        <f t="shared" si="29"/>
        <v>7</v>
      </c>
      <c r="FJ33" s="14">
        <f t="shared" si="30"/>
        <v>4</v>
      </c>
      <c r="FK33" s="14">
        <f t="shared" si="31"/>
        <v>2</v>
      </c>
      <c r="FL33" s="14">
        <f t="shared" si="32"/>
        <v>11</v>
      </c>
      <c r="FM33" s="14">
        <f t="shared" si="33"/>
        <v>11</v>
      </c>
      <c r="FN33" s="14">
        <f t="shared" si="34"/>
        <v>8</v>
      </c>
      <c r="FO33" s="14">
        <f t="shared" si="35"/>
        <v>8</v>
      </c>
      <c r="FP33" s="14">
        <f t="shared" si="36"/>
        <v>4</v>
      </c>
      <c r="FQ33" s="14">
        <f t="shared" si="37"/>
        <v>3</v>
      </c>
      <c r="FR33" s="14">
        <f t="shared" si="38"/>
        <v>3</v>
      </c>
      <c r="FS33" s="14">
        <f t="shared" si="39"/>
        <v>3</v>
      </c>
      <c r="FT33" s="14">
        <f t="shared" si="40"/>
        <v>3</v>
      </c>
      <c r="FU33" s="14">
        <f t="shared" si="41"/>
        <v>1</v>
      </c>
      <c r="FV33" s="14">
        <f t="shared" si="42"/>
        <v>1</v>
      </c>
      <c r="FW33" s="14">
        <f t="shared" si="43"/>
        <v>1</v>
      </c>
      <c r="FX33" s="14">
        <f t="shared" si="44"/>
        <v>0</v>
      </c>
      <c r="FY33" s="14">
        <f t="shared" si="45"/>
        <v>0</v>
      </c>
      <c r="FZ33" s="14">
        <f t="shared" si="46"/>
        <v>0</v>
      </c>
      <c r="GA33" s="14">
        <f t="shared" si="47"/>
        <v>0</v>
      </c>
      <c r="GB33" s="14">
        <f t="shared" si="48"/>
        <v>0</v>
      </c>
      <c r="GC33" s="14">
        <f t="shared" si="49"/>
        <v>0</v>
      </c>
      <c r="GD33" s="14">
        <f t="shared" si="50"/>
        <v>0</v>
      </c>
      <c r="GE33" s="14">
        <f t="shared" si="51"/>
        <v>0</v>
      </c>
      <c r="GF33" s="14">
        <f t="shared" si="52"/>
        <v>0</v>
      </c>
      <c r="GG33" s="14">
        <f t="shared" si="53"/>
        <v>0</v>
      </c>
      <c r="GJ33" s="105">
        <v>27</v>
      </c>
      <c r="GK33" s="14">
        <f t="shared" si="54"/>
        <v>2</v>
      </c>
      <c r="GL33" s="14">
        <f t="shared" si="55"/>
        <v>1606004</v>
      </c>
      <c r="GM33" s="14" t="str">
        <f t="shared" si="56"/>
        <v>神器1-2 : 9级</v>
      </c>
      <c r="GN33" s="14" t="s">
        <v>893</v>
      </c>
      <c r="GO33" s="14">
        <f t="shared" si="57"/>
        <v>12</v>
      </c>
      <c r="GP33" s="14" t="str">
        <f t="shared" si="58"/>
        <v>神器1-2</v>
      </c>
      <c r="GQ33" s="14">
        <f t="shared" si="59"/>
        <v>6</v>
      </c>
    </row>
    <row r="34" spans="14:199" ht="16.5" x14ac:dyDescent="0.2">
      <c r="N34" s="104">
        <v>6</v>
      </c>
      <c r="O34" s="104">
        <v>1</v>
      </c>
      <c r="P34" s="104">
        <v>2</v>
      </c>
      <c r="Q34" s="104">
        <v>21</v>
      </c>
      <c r="R34" s="14">
        <f>SUM(Q$7:Q34)</f>
        <v>465</v>
      </c>
      <c r="S34" s="105">
        <v>1606035</v>
      </c>
      <c r="T34" s="14" t="str">
        <f t="shared" si="60"/>
        <v>神器6-1</v>
      </c>
      <c r="AD34" s="101">
        <v>28</v>
      </c>
      <c r="AE34" s="101">
        <v>6</v>
      </c>
      <c r="AF34" s="101">
        <v>2</v>
      </c>
      <c r="AG34" s="101" t="str">
        <f t="shared" si="6"/>
        <v>神器6-2</v>
      </c>
      <c r="AH34" s="101">
        <v>2</v>
      </c>
      <c r="AI34" s="101">
        <f t="shared" si="7"/>
        <v>120</v>
      </c>
      <c r="AL34" s="101">
        <v>3</v>
      </c>
      <c r="AM34" s="101">
        <v>1</v>
      </c>
      <c r="AN34" s="101">
        <v>11</v>
      </c>
      <c r="AO34" s="101">
        <v>10</v>
      </c>
      <c r="AP34" s="101" t="s">
        <v>372</v>
      </c>
      <c r="AQ34" s="101">
        <v>5000</v>
      </c>
      <c r="AR34" s="101">
        <v>1</v>
      </c>
      <c r="AS34" s="101">
        <v>3</v>
      </c>
      <c r="AT34" s="101">
        <f t="shared" si="8"/>
        <v>1</v>
      </c>
      <c r="AU34" s="14">
        <f t="shared" si="9"/>
        <v>1</v>
      </c>
      <c r="AV34" s="14">
        <f t="shared" si="10"/>
        <v>20</v>
      </c>
      <c r="BD34" s="101">
        <v>28</v>
      </c>
      <c r="BE34" s="14">
        <f>INDEX(节奏总表!$BW$4:$BW$63,新神器!BD34)</f>
        <v>117</v>
      </c>
      <c r="BF34" s="14">
        <f t="shared" si="11"/>
        <v>6</v>
      </c>
      <c r="BG34" s="101">
        <v>3</v>
      </c>
      <c r="BH34" s="101">
        <v>5</v>
      </c>
      <c r="BI34" s="14">
        <f t="shared" si="65"/>
        <v>0</v>
      </c>
      <c r="BJ34" s="14">
        <f t="shared" si="65"/>
        <v>0</v>
      </c>
      <c r="BK34" s="14">
        <f t="shared" si="65"/>
        <v>0</v>
      </c>
      <c r="BL34" s="14">
        <f t="shared" si="65"/>
        <v>0</v>
      </c>
      <c r="BM34" s="14">
        <f t="shared" si="65"/>
        <v>0</v>
      </c>
      <c r="BN34" s="14">
        <f t="shared" si="65"/>
        <v>0</v>
      </c>
      <c r="BO34" s="14">
        <f t="shared" si="65"/>
        <v>0</v>
      </c>
      <c r="BP34" s="14">
        <f t="shared" si="65"/>
        <v>0</v>
      </c>
      <c r="BQ34" s="14">
        <f t="shared" si="65"/>
        <v>0.41649999999999998</v>
      </c>
      <c r="BR34" s="14">
        <f t="shared" si="65"/>
        <v>0.41649999999999998</v>
      </c>
      <c r="BS34" s="14">
        <f t="shared" si="66"/>
        <v>0.25</v>
      </c>
      <c r="BT34" s="14">
        <f t="shared" si="66"/>
        <v>0.25</v>
      </c>
      <c r="BU34" s="14">
        <f t="shared" si="66"/>
        <v>0.25</v>
      </c>
      <c r="BV34" s="14">
        <f t="shared" si="66"/>
        <v>8.5000000000000006E-2</v>
      </c>
      <c r="BW34" s="14">
        <f t="shared" si="66"/>
        <v>0.41649999999999998</v>
      </c>
      <c r="BX34" s="14">
        <f t="shared" si="66"/>
        <v>0.41649999999999998</v>
      </c>
      <c r="BY34" s="14">
        <f t="shared" si="66"/>
        <v>0.25</v>
      </c>
      <c r="BZ34" s="14">
        <f t="shared" si="66"/>
        <v>0.25</v>
      </c>
      <c r="CA34" s="14">
        <f t="shared" si="66"/>
        <v>0.25</v>
      </c>
      <c r="CB34" s="14">
        <f t="shared" si="66"/>
        <v>8.3000000000000004E-2</v>
      </c>
      <c r="CC34" s="14">
        <f t="shared" si="67"/>
        <v>0.41649999999999998</v>
      </c>
      <c r="CD34" s="14">
        <f t="shared" si="67"/>
        <v>0.41649999999999998</v>
      </c>
      <c r="CE34" s="14">
        <f t="shared" si="67"/>
        <v>0.25</v>
      </c>
      <c r="CF34" s="14">
        <f t="shared" si="67"/>
        <v>0.25</v>
      </c>
      <c r="CG34" s="14">
        <f t="shared" si="67"/>
        <v>0.25</v>
      </c>
      <c r="CH34" s="14">
        <f t="shared" si="67"/>
        <v>8.3000000000000004E-2</v>
      </c>
      <c r="CI34" s="14">
        <f t="shared" si="67"/>
        <v>1.5</v>
      </c>
      <c r="CJ34" s="14">
        <f t="shared" si="67"/>
        <v>1.5</v>
      </c>
      <c r="CK34" s="14">
        <f t="shared" si="67"/>
        <v>1.5</v>
      </c>
      <c r="CL34" s="14">
        <f t="shared" si="67"/>
        <v>0.5</v>
      </c>
      <c r="CM34" s="14">
        <f t="shared" si="68"/>
        <v>0.5</v>
      </c>
      <c r="CN34" s="14">
        <f t="shared" si="68"/>
        <v>0.5</v>
      </c>
      <c r="CO34" s="14">
        <f t="shared" si="68"/>
        <v>0.375</v>
      </c>
      <c r="CP34" s="14">
        <f t="shared" si="68"/>
        <v>0.375</v>
      </c>
      <c r="CQ34" s="14">
        <f t="shared" si="68"/>
        <v>0</v>
      </c>
      <c r="CR34" s="14">
        <f t="shared" si="68"/>
        <v>0</v>
      </c>
      <c r="CS34" s="14">
        <f t="shared" si="68"/>
        <v>0</v>
      </c>
      <c r="CT34" s="14">
        <f t="shared" si="68"/>
        <v>0</v>
      </c>
      <c r="CU34" s="14">
        <f t="shared" si="68"/>
        <v>0</v>
      </c>
      <c r="CV34" s="14">
        <f t="shared" si="68"/>
        <v>0</v>
      </c>
      <c r="CW34" s="14">
        <f t="shared" si="68"/>
        <v>0</v>
      </c>
      <c r="CX34" s="14">
        <f t="shared" si="68"/>
        <v>0</v>
      </c>
      <c r="CZ34" s="14">
        <f>SUM(BI$7:BI34)</f>
        <v>35.749999999999993</v>
      </c>
      <c r="DA34" s="14">
        <f>SUM(BJ$7:BJ34)</f>
        <v>35.749999999999993</v>
      </c>
      <c r="DB34" s="14">
        <f>SUM(BK$7:BK34)</f>
        <v>20.25</v>
      </c>
      <c r="DC34" s="14">
        <f>SUM(BL$7:BL34)</f>
        <v>36.25</v>
      </c>
      <c r="DD34" s="14">
        <f>SUM(BM$7:BM34)</f>
        <v>36.25</v>
      </c>
      <c r="DE34" s="14">
        <f>SUM(BN$7:BN34)</f>
        <v>20.625</v>
      </c>
      <c r="DF34" s="14">
        <f>SUM(BO$7:BO34)</f>
        <v>20.625</v>
      </c>
      <c r="DG34" s="14">
        <f>SUM(BP$7:BP34)</f>
        <v>13.75</v>
      </c>
      <c r="DH34" s="14">
        <f>SUM(BQ$7:BQ34)</f>
        <v>21.249499999999998</v>
      </c>
      <c r="DI34" s="14">
        <f>SUM(BR$7:BR34)</f>
        <v>21.249499999999998</v>
      </c>
      <c r="DJ34" s="14">
        <f>SUM(BS$7:BS34)</f>
        <v>11.25</v>
      </c>
      <c r="DK34" s="14">
        <f>SUM(BT$7:BT34)</f>
        <v>11.25</v>
      </c>
      <c r="DL34" s="14">
        <f>SUM(BU$7:BU34)</f>
        <v>4.75</v>
      </c>
      <c r="DM34" s="14">
        <f>SUM(BV$7:BV34)</f>
        <v>2.2549999999999999</v>
      </c>
      <c r="DN34" s="14">
        <f>SUM(BW$7:BW34)</f>
        <v>26.249499999999998</v>
      </c>
      <c r="DO34" s="14">
        <f>SUM(BX$7:BX34)</f>
        <v>26.249499999999998</v>
      </c>
      <c r="DP34" s="14">
        <f>SUM(BY$7:BY34)</f>
        <v>13.875</v>
      </c>
      <c r="DQ34" s="14">
        <f>SUM(BZ$7:BZ34)</f>
        <v>13.875</v>
      </c>
      <c r="DR34" s="14">
        <f>SUM(CA$7:CA34)</f>
        <v>5.75</v>
      </c>
      <c r="DS34" s="14">
        <f>SUM(CB$7:CB34)</f>
        <v>2.7490000000000006</v>
      </c>
      <c r="DT34" s="14">
        <f>SUM(CC$7:CC34)</f>
        <v>31.249499999999998</v>
      </c>
      <c r="DU34" s="14">
        <f>SUM(CD$7:CD34)</f>
        <v>31.249499999999998</v>
      </c>
      <c r="DV34" s="14">
        <f>SUM(CE$7:CE34)</f>
        <v>16.5</v>
      </c>
      <c r="DW34" s="14">
        <f>SUM(CF$7:CF34)</f>
        <v>16.5</v>
      </c>
      <c r="DX34" s="14">
        <f>SUM(CG$7:CG34)</f>
        <v>6.75</v>
      </c>
      <c r="DY34" s="14">
        <f>SUM(CH$7:CH34)</f>
        <v>3.2490000000000006</v>
      </c>
      <c r="DZ34" s="14">
        <f>SUM(CI$7:CI34)</f>
        <v>4.5</v>
      </c>
      <c r="EA34" s="14">
        <f>SUM(CJ$7:CJ34)</f>
        <v>4.5</v>
      </c>
      <c r="EB34" s="14">
        <f>SUM(CK$7:CK34)</f>
        <v>4.5</v>
      </c>
      <c r="EC34" s="14">
        <f>SUM(CL$7:CL34)</f>
        <v>1.5</v>
      </c>
      <c r="ED34" s="14">
        <f>SUM(CM$7:CM34)</f>
        <v>1.5</v>
      </c>
      <c r="EE34" s="14">
        <f>SUM(CN$7:CN34)</f>
        <v>1.5</v>
      </c>
      <c r="EF34" s="14">
        <f>SUM(CO$7:CO34)</f>
        <v>1.125</v>
      </c>
      <c r="EG34" s="14">
        <f>SUM(CP$7:CP34)</f>
        <v>1.125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R34" s="14">
        <f t="shared" si="12"/>
        <v>12</v>
      </c>
      <c r="ES34" s="14">
        <f t="shared" si="13"/>
        <v>12</v>
      </c>
      <c r="ET34" s="14">
        <f t="shared" si="14"/>
        <v>9</v>
      </c>
      <c r="EU34" s="14">
        <f t="shared" si="15"/>
        <v>12</v>
      </c>
      <c r="EV34" s="14">
        <f t="shared" si="16"/>
        <v>12</v>
      </c>
      <c r="EW34" s="14">
        <f t="shared" si="17"/>
        <v>9</v>
      </c>
      <c r="EX34" s="14">
        <f t="shared" si="18"/>
        <v>9</v>
      </c>
      <c r="EY34" s="14">
        <f t="shared" si="19"/>
        <v>7</v>
      </c>
      <c r="EZ34" s="14">
        <f t="shared" si="20"/>
        <v>9</v>
      </c>
      <c r="FA34" s="14">
        <f t="shared" si="21"/>
        <v>9</v>
      </c>
      <c r="FB34" s="14">
        <f t="shared" si="22"/>
        <v>6</v>
      </c>
      <c r="FC34" s="14">
        <f t="shared" si="23"/>
        <v>6</v>
      </c>
      <c r="FD34" s="14">
        <f t="shared" si="24"/>
        <v>3</v>
      </c>
      <c r="FE34" s="14">
        <f t="shared" si="25"/>
        <v>2</v>
      </c>
      <c r="FF34" s="14">
        <f t="shared" si="26"/>
        <v>10</v>
      </c>
      <c r="FG34" s="14">
        <f t="shared" si="27"/>
        <v>10</v>
      </c>
      <c r="FH34" s="14">
        <f t="shared" si="28"/>
        <v>7</v>
      </c>
      <c r="FI34" s="14">
        <f t="shared" si="29"/>
        <v>7</v>
      </c>
      <c r="FJ34" s="14">
        <f t="shared" si="30"/>
        <v>4</v>
      </c>
      <c r="FK34" s="14">
        <f t="shared" si="31"/>
        <v>2</v>
      </c>
      <c r="FL34" s="14">
        <f t="shared" si="32"/>
        <v>11</v>
      </c>
      <c r="FM34" s="14">
        <f t="shared" si="33"/>
        <v>11</v>
      </c>
      <c r="FN34" s="14">
        <f t="shared" si="34"/>
        <v>8</v>
      </c>
      <c r="FO34" s="14">
        <f t="shared" si="35"/>
        <v>8</v>
      </c>
      <c r="FP34" s="14">
        <f t="shared" si="36"/>
        <v>4</v>
      </c>
      <c r="FQ34" s="14">
        <f t="shared" si="37"/>
        <v>3</v>
      </c>
      <c r="FR34" s="14">
        <f t="shared" si="38"/>
        <v>3</v>
      </c>
      <c r="FS34" s="14">
        <f t="shared" si="39"/>
        <v>3</v>
      </c>
      <c r="FT34" s="14">
        <f t="shared" si="40"/>
        <v>3</v>
      </c>
      <c r="FU34" s="14">
        <f t="shared" si="41"/>
        <v>1</v>
      </c>
      <c r="FV34" s="14">
        <f t="shared" si="42"/>
        <v>1</v>
      </c>
      <c r="FW34" s="14">
        <f t="shared" si="43"/>
        <v>1</v>
      </c>
      <c r="FX34" s="14">
        <f t="shared" si="44"/>
        <v>1</v>
      </c>
      <c r="FY34" s="14">
        <f t="shared" si="45"/>
        <v>1</v>
      </c>
      <c r="FZ34" s="14">
        <f t="shared" si="46"/>
        <v>0</v>
      </c>
      <c r="GA34" s="14">
        <f t="shared" si="47"/>
        <v>0</v>
      </c>
      <c r="GB34" s="14">
        <f t="shared" si="48"/>
        <v>0</v>
      </c>
      <c r="GC34" s="14">
        <f t="shared" si="49"/>
        <v>0</v>
      </c>
      <c r="GD34" s="14">
        <f t="shared" si="50"/>
        <v>0</v>
      </c>
      <c r="GE34" s="14">
        <f t="shared" si="51"/>
        <v>0</v>
      </c>
      <c r="GF34" s="14">
        <f t="shared" si="52"/>
        <v>0</v>
      </c>
      <c r="GG34" s="14">
        <f t="shared" si="53"/>
        <v>0</v>
      </c>
      <c r="GJ34" s="105">
        <v>28</v>
      </c>
      <c r="GK34" s="14">
        <f t="shared" si="54"/>
        <v>2</v>
      </c>
      <c r="GL34" s="14">
        <f t="shared" si="55"/>
        <v>1606004</v>
      </c>
      <c r="GM34" s="14" t="str">
        <f t="shared" si="56"/>
        <v>神器1-2 : 10级</v>
      </c>
      <c r="GN34" s="14" t="s">
        <v>893</v>
      </c>
      <c r="GO34" s="14">
        <f t="shared" si="57"/>
        <v>13</v>
      </c>
      <c r="GP34" s="14" t="str">
        <f t="shared" si="58"/>
        <v>神器1-2</v>
      </c>
      <c r="GQ34" s="14">
        <f t="shared" si="59"/>
        <v>7</v>
      </c>
    </row>
    <row r="35" spans="14:199" ht="16.5" x14ac:dyDescent="0.2">
      <c r="N35" s="104">
        <v>6</v>
      </c>
      <c r="O35" s="104">
        <v>2</v>
      </c>
      <c r="P35" s="104">
        <v>2</v>
      </c>
      <c r="Q35" s="104">
        <v>21</v>
      </c>
      <c r="R35" s="14">
        <f>SUM(Q$7:Q35)</f>
        <v>486</v>
      </c>
      <c r="S35" s="105">
        <v>1606036</v>
      </c>
      <c r="T35" s="14" t="str">
        <f t="shared" si="60"/>
        <v>神器6-2</v>
      </c>
      <c r="AD35" s="101">
        <v>29</v>
      </c>
      <c r="AE35" s="101">
        <v>6</v>
      </c>
      <c r="AF35" s="101">
        <v>3</v>
      </c>
      <c r="AG35" s="101" t="str">
        <f t="shared" si="6"/>
        <v>神器6-3</v>
      </c>
      <c r="AH35" s="101">
        <v>2</v>
      </c>
      <c r="AI35" s="101">
        <f t="shared" si="7"/>
        <v>120</v>
      </c>
      <c r="AL35" s="101">
        <v>3</v>
      </c>
      <c r="AM35" s="101">
        <v>1</v>
      </c>
      <c r="AN35" s="101">
        <v>12</v>
      </c>
      <c r="AO35" s="101">
        <v>11</v>
      </c>
      <c r="AP35" s="101" t="s">
        <v>373</v>
      </c>
      <c r="AQ35" s="101">
        <v>3500</v>
      </c>
      <c r="AR35" s="101">
        <v>1</v>
      </c>
      <c r="AS35" s="101">
        <v>2</v>
      </c>
      <c r="AT35" s="101">
        <f t="shared" si="8"/>
        <v>2</v>
      </c>
      <c r="AU35" s="14">
        <f t="shared" si="9"/>
        <v>0.52500000000000002</v>
      </c>
      <c r="AV35" s="14">
        <f t="shared" si="10"/>
        <v>31.5</v>
      </c>
      <c r="BD35" s="101">
        <v>29</v>
      </c>
      <c r="BE35" s="14">
        <f>INDEX(节奏总表!$BW$4:$BW$63,新神器!BD35)</f>
        <v>119</v>
      </c>
      <c r="BF35" s="14">
        <f t="shared" si="11"/>
        <v>6</v>
      </c>
      <c r="BG35" s="101">
        <v>3</v>
      </c>
      <c r="BH35" s="101">
        <v>5</v>
      </c>
      <c r="BI35" s="14">
        <f t="shared" si="65"/>
        <v>0</v>
      </c>
      <c r="BJ35" s="14">
        <f t="shared" si="65"/>
        <v>0</v>
      </c>
      <c r="BK35" s="14">
        <f t="shared" si="65"/>
        <v>0</v>
      </c>
      <c r="BL35" s="14">
        <f t="shared" si="65"/>
        <v>0</v>
      </c>
      <c r="BM35" s="14">
        <f t="shared" si="65"/>
        <v>0</v>
      </c>
      <c r="BN35" s="14">
        <f t="shared" si="65"/>
        <v>0</v>
      </c>
      <c r="BO35" s="14">
        <f t="shared" si="65"/>
        <v>0</v>
      </c>
      <c r="BP35" s="14">
        <f t="shared" si="65"/>
        <v>0</v>
      </c>
      <c r="BQ35" s="14">
        <f t="shared" si="65"/>
        <v>0.41649999999999998</v>
      </c>
      <c r="BR35" s="14">
        <f t="shared" si="65"/>
        <v>0.41649999999999998</v>
      </c>
      <c r="BS35" s="14">
        <f t="shared" si="66"/>
        <v>0.25</v>
      </c>
      <c r="BT35" s="14">
        <f t="shared" si="66"/>
        <v>0.25</v>
      </c>
      <c r="BU35" s="14">
        <f t="shared" si="66"/>
        <v>0.25</v>
      </c>
      <c r="BV35" s="14">
        <f t="shared" si="66"/>
        <v>8.5000000000000006E-2</v>
      </c>
      <c r="BW35" s="14">
        <f t="shared" si="66"/>
        <v>0.41649999999999998</v>
      </c>
      <c r="BX35" s="14">
        <f t="shared" si="66"/>
        <v>0.41649999999999998</v>
      </c>
      <c r="BY35" s="14">
        <f t="shared" si="66"/>
        <v>0.25</v>
      </c>
      <c r="BZ35" s="14">
        <f t="shared" si="66"/>
        <v>0.25</v>
      </c>
      <c r="CA35" s="14">
        <f t="shared" si="66"/>
        <v>0.25</v>
      </c>
      <c r="CB35" s="14">
        <f t="shared" si="66"/>
        <v>8.3000000000000004E-2</v>
      </c>
      <c r="CC35" s="14">
        <f t="shared" si="67"/>
        <v>0.41649999999999998</v>
      </c>
      <c r="CD35" s="14">
        <f t="shared" si="67"/>
        <v>0.41649999999999998</v>
      </c>
      <c r="CE35" s="14">
        <f t="shared" si="67"/>
        <v>0.25</v>
      </c>
      <c r="CF35" s="14">
        <f t="shared" si="67"/>
        <v>0.25</v>
      </c>
      <c r="CG35" s="14">
        <f t="shared" si="67"/>
        <v>0.25</v>
      </c>
      <c r="CH35" s="14">
        <f t="shared" si="67"/>
        <v>8.3000000000000004E-2</v>
      </c>
      <c r="CI35" s="14">
        <f t="shared" si="67"/>
        <v>1.5</v>
      </c>
      <c r="CJ35" s="14">
        <f t="shared" si="67"/>
        <v>1.5</v>
      </c>
      <c r="CK35" s="14">
        <f t="shared" si="67"/>
        <v>1.5</v>
      </c>
      <c r="CL35" s="14">
        <f t="shared" si="67"/>
        <v>0.5</v>
      </c>
      <c r="CM35" s="14">
        <f t="shared" si="68"/>
        <v>0.5</v>
      </c>
      <c r="CN35" s="14">
        <f t="shared" si="68"/>
        <v>0.5</v>
      </c>
      <c r="CO35" s="14">
        <f t="shared" si="68"/>
        <v>0.375</v>
      </c>
      <c r="CP35" s="14">
        <f t="shared" si="68"/>
        <v>0.375</v>
      </c>
      <c r="CQ35" s="14">
        <f t="shared" si="68"/>
        <v>0</v>
      </c>
      <c r="CR35" s="14">
        <f t="shared" si="68"/>
        <v>0</v>
      </c>
      <c r="CS35" s="14">
        <f t="shared" si="68"/>
        <v>0</v>
      </c>
      <c r="CT35" s="14">
        <f t="shared" si="68"/>
        <v>0</v>
      </c>
      <c r="CU35" s="14">
        <f t="shared" si="68"/>
        <v>0</v>
      </c>
      <c r="CV35" s="14">
        <f t="shared" si="68"/>
        <v>0</v>
      </c>
      <c r="CW35" s="14">
        <f t="shared" si="68"/>
        <v>0</v>
      </c>
      <c r="CX35" s="14">
        <f t="shared" si="68"/>
        <v>0</v>
      </c>
      <c r="CZ35" s="14">
        <f>SUM(BI$7:BI35)</f>
        <v>35.749999999999993</v>
      </c>
      <c r="DA35" s="14">
        <f>SUM(BJ$7:BJ35)</f>
        <v>35.749999999999993</v>
      </c>
      <c r="DB35" s="14">
        <f>SUM(BK$7:BK35)</f>
        <v>20.25</v>
      </c>
      <c r="DC35" s="14">
        <f>SUM(BL$7:BL35)</f>
        <v>36.25</v>
      </c>
      <c r="DD35" s="14">
        <f>SUM(BM$7:BM35)</f>
        <v>36.25</v>
      </c>
      <c r="DE35" s="14">
        <f>SUM(BN$7:BN35)</f>
        <v>20.625</v>
      </c>
      <c r="DF35" s="14">
        <f>SUM(BO$7:BO35)</f>
        <v>20.625</v>
      </c>
      <c r="DG35" s="14">
        <f>SUM(BP$7:BP35)</f>
        <v>13.75</v>
      </c>
      <c r="DH35" s="14">
        <f>SUM(BQ$7:BQ35)</f>
        <v>21.665999999999997</v>
      </c>
      <c r="DI35" s="14">
        <f>SUM(BR$7:BR35)</f>
        <v>21.665999999999997</v>
      </c>
      <c r="DJ35" s="14">
        <f>SUM(BS$7:BS35)</f>
        <v>11.5</v>
      </c>
      <c r="DK35" s="14">
        <f>SUM(BT$7:BT35)</f>
        <v>11.5</v>
      </c>
      <c r="DL35" s="14">
        <f>SUM(BU$7:BU35)</f>
        <v>5</v>
      </c>
      <c r="DM35" s="14">
        <f>SUM(BV$7:BV35)</f>
        <v>2.34</v>
      </c>
      <c r="DN35" s="14">
        <f>SUM(BW$7:BW35)</f>
        <v>26.665999999999997</v>
      </c>
      <c r="DO35" s="14">
        <f>SUM(BX$7:BX35)</f>
        <v>26.665999999999997</v>
      </c>
      <c r="DP35" s="14">
        <f>SUM(BY$7:BY35)</f>
        <v>14.125</v>
      </c>
      <c r="DQ35" s="14">
        <f>SUM(BZ$7:BZ35)</f>
        <v>14.125</v>
      </c>
      <c r="DR35" s="14">
        <f>SUM(CA$7:CA35)</f>
        <v>6</v>
      </c>
      <c r="DS35" s="14">
        <f>SUM(CB$7:CB35)</f>
        <v>2.8320000000000007</v>
      </c>
      <c r="DT35" s="14">
        <f>SUM(CC$7:CC35)</f>
        <v>31.665999999999997</v>
      </c>
      <c r="DU35" s="14">
        <f>SUM(CD$7:CD35)</f>
        <v>31.665999999999997</v>
      </c>
      <c r="DV35" s="14">
        <f>SUM(CE$7:CE35)</f>
        <v>16.75</v>
      </c>
      <c r="DW35" s="14">
        <f>SUM(CF$7:CF35)</f>
        <v>16.75</v>
      </c>
      <c r="DX35" s="14">
        <f>SUM(CG$7:CG35)</f>
        <v>7</v>
      </c>
      <c r="DY35" s="14">
        <f>SUM(CH$7:CH35)</f>
        <v>3.3320000000000007</v>
      </c>
      <c r="DZ35" s="14">
        <f>SUM(CI$7:CI35)</f>
        <v>6</v>
      </c>
      <c r="EA35" s="14">
        <f>SUM(CJ$7:CJ35)</f>
        <v>6</v>
      </c>
      <c r="EB35" s="14">
        <f>SUM(CK$7:CK35)</f>
        <v>6</v>
      </c>
      <c r="EC35" s="14">
        <f>SUM(CL$7:CL35)</f>
        <v>2</v>
      </c>
      <c r="ED35" s="14">
        <f>SUM(CM$7:CM35)</f>
        <v>2</v>
      </c>
      <c r="EE35" s="14">
        <f>SUM(CN$7:CN35)</f>
        <v>2</v>
      </c>
      <c r="EF35" s="14">
        <f>SUM(CO$7:CO35)</f>
        <v>1.5</v>
      </c>
      <c r="EG35" s="14">
        <f>SUM(CP$7:CP35)</f>
        <v>1.5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R35" s="14">
        <f t="shared" si="12"/>
        <v>12</v>
      </c>
      <c r="ES35" s="14">
        <f t="shared" si="13"/>
        <v>12</v>
      </c>
      <c r="ET35" s="14">
        <f t="shared" si="14"/>
        <v>9</v>
      </c>
      <c r="EU35" s="14">
        <f t="shared" si="15"/>
        <v>12</v>
      </c>
      <c r="EV35" s="14">
        <f t="shared" si="16"/>
        <v>12</v>
      </c>
      <c r="EW35" s="14">
        <f t="shared" si="17"/>
        <v>9</v>
      </c>
      <c r="EX35" s="14">
        <f t="shared" si="18"/>
        <v>9</v>
      </c>
      <c r="EY35" s="14">
        <f t="shared" si="19"/>
        <v>7</v>
      </c>
      <c r="EZ35" s="14">
        <f t="shared" si="20"/>
        <v>9</v>
      </c>
      <c r="FA35" s="14">
        <f t="shared" si="21"/>
        <v>9</v>
      </c>
      <c r="FB35" s="14">
        <f t="shared" si="22"/>
        <v>6</v>
      </c>
      <c r="FC35" s="14">
        <f t="shared" si="23"/>
        <v>6</v>
      </c>
      <c r="FD35" s="14">
        <f t="shared" si="24"/>
        <v>4</v>
      </c>
      <c r="FE35" s="14">
        <f t="shared" si="25"/>
        <v>2</v>
      </c>
      <c r="FF35" s="14">
        <f t="shared" si="26"/>
        <v>10</v>
      </c>
      <c r="FG35" s="14">
        <f t="shared" si="27"/>
        <v>10</v>
      </c>
      <c r="FH35" s="14">
        <f t="shared" si="28"/>
        <v>7</v>
      </c>
      <c r="FI35" s="14">
        <f t="shared" si="29"/>
        <v>7</v>
      </c>
      <c r="FJ35" s="14">
        <f t="shared" si="30"/>
        <v>4</v>
      </c>
      <c r="FK35" s="14">
        <f t="shared" si="31"/>
        <v>2</v>
      </c>
      <c r="FL35" s="14">
        <f t="shared" si="32"/>
        <v>11</v>
      </c>
      <c r="FM35" s="14">
        <f t="shared" si="33"/>
        <v>11</v>
      </c>
      <c r="FN35" s="14">
        <f t="shared" si="34"/>
        <v>8</v>
      </c>
      <c r="FO35" s="14">
        <f t="shared" si="35"/>
        <v>8</v>
      </c>
      <c r="FP35" s="14">
        <f t="shared" si="36"/>
        <v>5</v>
      </c>
      <c r="FQ35" s="14">
        <f t="shared" si="37"/>
        <v>3</v>
      </c>
      <c r="FR35" s="14">
        <f t="shared" si="38"/>
        <v>4</v>
      </c>
      <c r="FS35" s="14">
        <f t="shared" si="39"/>
        <v>4</v>
      </c>
      <c r="FT35" s="14">
        <f t="shared" si="40"/>
        <v>4</v>
      </c>
      <c r="FU35" s="14">
        <f t="shared" si="41"/>
        <v>2</v>
      </c>
      <c r="FV35" s="14">
        <f t="shared" si="42"/>
        <v>2</v>
      </c>
      <c r="FW35" s="14">
        <f t="shared" si="43"/>
        <v>2</v>
      </c>
      <c r="FX35" s="14">
        <f t="shared" si="44"/>
        <v>1</v>
      </c>
      <c r="FY35" s="14">
        <f t="shared" si="45"/>
        <v>1</v>
      </c>
      <c r="FZ35" s="14">
        <f t="shared" si="46"/>
        <v>0</v>
      </c>
      <c r="GA35" s="14">
        <f t="shared" si="47"/>
        <v>0</v>
      </c>
      <c r="GB35" s="14">
        <f t="shared" si="48"/>
        <v>0</v>
      </c>
      <c r="GC35" s="14">
        <f t="shared" si="49"/>
        <v>0</v>
      </c>
      <c r="GD35" s="14">
        <f t="shared" si="50"/>
        <v>0</v>
      </c>
      <c r="GE35" s="14">
        <f t="shared" si="51"/>
        <v>0</v>
      </c>
      <c r="GF35" s="14">
        <f t="shared" si="52"/>
        <v>0</v>
      </c>
      <c r="GG35" s="14">
        <f t="shared" si="53"/>
        <v>0</v>
      </c>
      <c r="GJ35" s="105">
        <v>29</v>
      </c>
      <c r="GK35" s="14">
        <f t="shared" si="54"/>
        <v>2</v>
      </c>
      <c r="GL35" s="14">
        <f t="shared" si="55"/>
        <v>1606004</v>
      </c>
      <c r="GM35" s="14" t="str">
        <f t="shared" si="56"/>
        <v>神器1-2 : 11级</v>
      </c>
      <c r="GN35" s="14" t="s">
        <v>893</v>
      </c>
      <c r="GO35" s="14">
        <f t="shared" si="57"/>
        <v>14</v>
      </c>
      <c r="GP35" s="14" t="str">
        <f t="shared" si="58"/>
        <v>神器1-2</v>
      </c>
      <c r="GQ35" s="14">
        <f t="shared" si="59"/>
        <v>7</v>
      </c>
    </row>
    <row r="36" spans="14:199" ht="16.5" x14ac:dyDescent="0.2">
      <c r="N36" s="104">
        <v>6</v>
      </c>
      <c r="O36" s="104">
        <v>3</v>
      </c>
      <c r="P36" s="104">
        <v>2</v>
      </c>
      <c r="Q36" s="104">
        <v>21</v>
      </c>
      <c r="R36" s="14">
        <f>SUM(Q$7:Q36)</f>
        <v>507</v>
      </c>
      <c r="S36" s="105">
        <v>1606037</v>
      </c>
      <c r="T36" s="14" t="str">
        <f t="shared" si="60"/>
        <v>神器6-3</v>
      </c>
      <c r="AD36" s="101">
        <v>30</v>
      </c>
      <c r="AE36" s="101">
        <v>6</v>
      </c>
      <c r="AF36" s="101">
        <v>4</v>
      </c>
      <c r="AG36" s="101" t="str">
        <f t="shared" si="6"/>
        <v>神器6-4</v>
      </c>
      <c r="AH36" s="101">
        <v>3</v>
      </c>
      <c r="AI36" s="101">
        <f t="shared" si="7"/>
        <v>280</v>
      </c>
      <c r="AL36" s="101">
        <v>3</v>
      </c>
      <c r="AM36" s="101">
        <v>1</v>
      </c>
      <c r="AN36" s="101">
        <v>12</v>
      </c>
      <c r="AO36" s="101">
        <v>12</v>
      </c>
      <c r="AP36" s="101" t="s">
        <v>374</v>
      </c>
      <c r="AQ36" s="101">
        <v>3500</v>
      </c>
      <c r="AR36" s="101">
        <v>1</v>
      </c>
      <c r="AS36" s="101">
        <v>2</v>
      </c>
      <c r="AT36" s="101">
        <f t="shared" si="8"/>
        <v>2</v>
      </c>
      <c r="AU36" s="14">
        <f t="shared" si="9"/>
        <v>0.52500000000000002</v>
      </c>
      <c r="AV36" s="14">
        <f t="shared" si="10"/>
        <v>31.5</v>
      </c>
      <c r="BD36" s="101">
        <v>30</v>
      </c>
      <c r="BE36" s="14">
        <f>INDEX(节奏总表!$BW$4:$BW$63,新神器!BD36)</f>
        <v>120</v>
      </c>
      <c r="BF36" s="14">
        <f t="shared" si="11"/>
        <v>6</v>
      </c>
      <c r="BG36" s="101">
        <v>3</v>
      </c>
      <c r="BH36" s="101">
        <v>5</v>
      </c>
      <c r="BI36" s="14">
        <f t="shared" si="65"/>
        <v>0</v>
      </c>
      <c r="BJ36" s="14">
        <f t="shared" si="65"/>
        <v>0</v>
      </c>
      <c r="BK36" s="14">
        <f t="shared" si="65"/>
        <v>0</v>
      </c>
      <c r="BL36" s="14">
        <f t="shared" si="65"/>
        <v>0</v>
      </c>
      <c r="BM36" s="14">
        <f t="shared" si="65"/>
        <v>0</v>
      </c>
      <c r="BN36" s="14">
        <f t="shared" si="65"/>
        <v>0</v>
      </c>
      <c r="BO36" s="14">
        <f t="shared" si="65"/>
        <v>0</v>
      </c>
      <c r="BP36" s="14">
        <f t="shared" si="65"/>
        <v>0</v>
      </c>
      <c r="BQ36" s="14">
        <f t="shared" si="65"/>
        <v>0.41649999999999998</v>
      </c>
      <c r="BR36" s="14">
        <f t="shared" si="65"/>
        <v>0.41649999999999998</v>
      </c>
      <c r="BS36" s="14">
        <f t="shared" si="66"/>
        <v>0.25</v>
      </c>
      <c r="BT36" s="14">
        <f t="shared" si="66"/>
        <v>0.25</v>
      </c>
      <c r="BU36" s="14">
        <f t="shared" si="66"/>
        <v>0.25</v>
      </c>
      <c r="BV36" s="14">
        <f t="shared" si="66"/>
        <v>8.5000000000000006E-2</v>
      </c>
      <c r="BW36" s="14">
        <f t="shared" si="66"/>
        <v>0.41649999999999998</v>
      </c>
      <c r="BX36" s="14">
        <f t="shared" si="66"/>
        <v>0.41649999999999998</v>
      </c>
      <c r="BY36" s="14">
        <f t="shared" si="66"/>
        <v>0.25</v>
      </c>
      <c r="BZ36" s="14">
        <f t="shared" si="66"/>
        <v>0.25</v>
      </c>
      <c r="CA36" s="14">
        <f t="shared" si="66"/>
        <v>0.25</v>
      </c>
      <c r="CB36" s="14">
        <f t="shared" si="66"/>
        <v>8.3000000000000004E-2</v>
      </c>
      <c r="CC36" s="14">
        <f t="shared" si="67"/>
        <v>0.41649999999999998</v>
      </c>
      <c r="CD36" s="14">
        <f t="shared" si="67"/>
        <v>0.41649999999999998</v>
      </c>
      <c r="CE36" s="14">
        <f t="shared" si="67"/>
        <v>0.25</v>
      </c>
      <c r="CF36" s="14">
        <f t="shared" si="67"/>
        <v>0.25</v>
      </c>
      <c r="CG36" s="14">
        <f t="shared" si="67"/>
        <v>0.25</v>
      </c>
      <c r="CH36" s="14">
        <f t="shared" si="67"/>
        <v>8.3000000000000004E-2</v>
      </c>
      <c r="CI36" s="14">
        <f t="shared" si="67"/>
        <v>1.5</v>
      </c>
      <c r="CJ36" s="14">
        <f t="shared" si="67"/>
        <v>1.5</v>
      </c>
      <c r="CK36" s="14">
        <f t="shared" si="67"/>
        <v>1.5</v>
      </c>
      <c r="CL36" s="14">
        <f t="shared" si="67"/>
        <v>0.5</v>
      </c>
      <c r="CM36" s="14">
        <f t="shared" si="68"/>
        <v>0.5</v>
      </c>
      <c r="CN36" s="14">
        <f t="shared" si="68"/>
        <v>0.5</v>
      </c>
      <c r="CO36" s="14">
        <f t="shared" si="68"/>
        <v>0.375</v>
      </c>
      <c r="CP36" s="14">
        <f t="shared" si="68"/>
        <v>0.375</v>
      </c>
      <c r="CQ36" s="14">
        <f t="shared" si="68"/>
        <v>0</v>
      </c>
      <c r="CR36" s="14">
        <f t="shared" si="68"/>
        <v>0</v>
      </c>
      <c r="CS36" s="14">
        <f t="shared" si="68"/>
        <v>0</v>
      </c>
      <c r="CT36" s="14">
        <f t="shared" si="68"/>
        <v>0</v>
      </c>
      <c r="CU36" s="14">
        <f t="shared" si="68"/>
        <v>0</v>
      </c>
      <c r="CV36" s="14">
        <f t="shared" si="68"/>
        <v>0</v>
      </c>
      <c r="CW36" s="14">
        <f t="shared" si="68"/>
        <v>0</v>
      </c>
      <c r="CX36" s="14">
        <f t="shared" si="68"/>
        <v>0</v>
      </c>
      <c r="CZ36" s="14">
        <f>SUM(BI$7:BI36)</f>
        <v>35.749999999999993</v>
      </c>
      <c r="DA36" s="14">
        <f>SUM(BJ$7:BJ36)</f>
        <v>35.749999999999993</v>
      </c>
      <c r="DB36" s="14">
        <f>SUM(BK$7:BK36)</f>
        <v>20.25</v>
      </c>
      <c r="DC36" s="14">
        <f>SUM(BL$7:BL36)</f>
        <v>36.25</v>
      </c>
      <c r="DD36" s="14">
        <f>SUM(BM$7:BM36)</f>
        <v>36.25</v>
      </c>
      <c r="DE36" s="14">
        <f>SUM(BN$7:BN36)</f>
        <v>20.625</v>
      </c>
      <c r="DF36" s="14">
        <f>SUM(BO$7:BO36)</f>
        <v>20.625</v>
      </c>
      <c r="DG36" s="14">
        <f>SUM(BP$7:BP36)</f>
        <v>13.75</v>
      </c>
      <c r="DH36" s="14">
        <f>SUM(BQ$7:BQ36)</f>
        <v>22.082499999999996</v>
      </c>
      <c r="DI36" s="14">
        <f>SUM(BR$7:BR36)</f>
        <v>22.082499999999996</v>
      </c>
      <c r="DJ36" s="14">
        <f>SUM(BS$7:BS36)</f>
        <v>11.75</v>
      </c>
      <c r="DK36" s="14">
        <f>SUM(BT$7:BT36)</f>
        <v>11.75</v>
      </c>
      <c r="DL36" s="14">
        <f>SUM(BU$7:BU36)</f>
        <v>5.25</v>
      </c>
      <c r="DM36" s="14">
        <f>SUM(BV$7:BV36)</f>
        <v>2.4249999999999998</v>
      </c>
      <c r="DN36" s="14">
        <f>SUM(BW$7:BW36)</f>
        <v>27.082499999999996</v>
      </c>
      <c r="DO36" s="14">
        <f>SUM(BX$7:BX36)</f>
        <v>27.082499999999996</v>
      </c>
      <c r="DP36" s="14">
        <f>SUM(BY$7:BY36)</f>
        <v>14.375</v>
      </c>
      <c r="DQ36" s="14">
        <f>SUM(BZ$7:BZ36)</f>
        <v>14.375</v>
      </c>
      <c r="DR36" s="14">
        <f>SUM(CA$7:CA36)</f>
        <v>6.25</v>
      </c>
      <c r="DS36" s="14">
        <f>SUM(CB$7:CB36)</f>
        <v>2.9150000000000009</v>
      </c>
      <c r="DT36" s="14">
        <f>SUM(CC$7:CC36)</f>
        <v>32.082499999999996</v>
      </c>
      <c r="DU36" s="14">
        <f>SUM(CD$7:CD36)</f>
        <v>32.082499999999996</v>
      </c>
      <c r="DV36" s="14">
        <f>SUM(CE$7:CE36)</f>
        <v>17</v>
      </c>
      <c r="DW36" s="14">
        <f>SUM(CF$7:CF36)</f>
        <v>17</v>
      </c>
      <c r="DX36" s="14">
        <f>SUM(CG$7:CG36)</f>
        <v>7.25</v>
      </c>
      <c r="DY36" s="14">
        <f>SUM(CH$7:CH36)</f>
        <v>3.4150000000000009</v>
      </c>
      <c r="DZ36" s="14">
        <f>SUM(CI$7:CI36)</f>
        <v>7.5</v>
      </c>
      <c r="EA36" s="14">
        <f>SUM(CJ$7:CJ36)</f>
        <v>7.5</v>
      </c>
      <c r="EB36" s="14">
        <f>SUM(CK$7:CK36)</f>
        <v>7.5</v>
      </c>
      <c r="EC36" s="14">
        <f>SUM(CL$7:CL36)</f>
        <v>2.5</v>
      </c>
      <c r="ED36" s="14">
        <f>SUM(CM$7:CM36)</f>
        <v>2.5</v>
      </c>
      <c r="EE36" s="14">
        <f>SUM(CN$7:CN36)</f>
        <v>2.5</v>
      </c>
      <c r="EF36" s="14">
        <f>SUM(CO$7:CO36)</f>
        <v>1.875</v>
      </c>
      <c r="EG36" s="14">
        <f>SUM(CP$7:CP36)</f>
        <v>1.875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R36" s="14">
        <f t="shared" si="12"/>
        <v>12</v>
      </c>
      <c r="ES36" s="14">
        <f t="shared" si="13"/>
        <v>12</v>
      </c>
      <c r="ET36" s="14">
        <f t="shared" si="14"/>
        <v>9</v>
      </c>
      <c r="EU36" s="14">
        <f t="shared" si="15"/>
        <v>12</v>
      </c>
      <c r="EV36" s="14">
        <f t="shared" si="16"/>
        <v>12</v>
      </c>
      <c r="EW36" s="14">
        <f t="shared" si="17"/>
        <v>9</v>
      </c>
      <c r="EX36" s="14">
        <f t="shared" si="18"/>
        <v>9</v>
      </c>
      <c r="EY36" s="14">
        <f t="shared" si="19"/>
        <v>7</v>
      </c>
      <c r="EZ36" s="14">
        <f t="shared" si="20"/>
        <v>9</v>
      </c>
      <c r="FA36" s="14">
        <f t="shared" si="21"/>
        <v>9</v>
      </c>
      <c r="FB36" s="14">
        <f t="shared" si="22"/>
        <v>6</v>
      </c>
      <c r="FC36" s="14">
        <f t="shared" si="23"/>
        <v>6</v>
      </c>
      <c r="FD36" s="14">
        <f t="shared" si="24"/>
        <v>4</v>
      </c>
      <c r="FE36" s="14">
        <f t="shared" si="25"/>
        <v>2</v>
      </c>
      <c r="FF36" s="14">
        <f t="shared" si="26"/>
        <v>10</v>
      </c>
      <c r="FG36" s="14">
        <f t="shared" si="27"/>
        <v>10</v>
      </c>
      <c r="FH36" s="14">
        <f t="shared" si="28"/>
        <v>7</v>
      </c>
      <c r="FI36" s="14">
        <f t="shared" si="29"/>
        <v>7</v>
      </c>
      <c r="FJ36" s="14">
        <f t="shared" si="30"/>
        <v>4</v>
      </c>
      <c r="FK36" s="14">
        <f t="shared" si="31"/>
        <v>2</v>
      </c>
      <c r="FL36" s="14">
        <f t="shared" si="32"/>
        <v>11</v>
      </c>
      <c r="FM36" s="14">
        <f t="shared" si="33"/>
        <v>11</v>
      </c>
      <c r="FN36" s="14">
        <f t="shared" si="34"/>
        <v>8</v>
      </c>
      <c r="FO36" s="14">
        <f t="shared" si="35"/>
        <v>8</v>
      </c>
      <c r="FP36" s="14">
        <f t="shared" si="36"/>
        <v>5</v>
      </c>
      <c r="FQ36" s="14">
        <f t="shared" si="37"/>
        <v>3</v>
      </c>
      <c r="FR36" s="14">
        <f t="shared" si="38"/>
        <v>5</v>
      </c>
      <c r="FS36" s="14">
        <f t="shared" si="39"/>
        <v>5</v>
      </c>
      <c r="FT36" s="14">
        <f t="shared" si="40"/>
        <v>5</v>
      </c>
      <c r="FU36" s="14">
        <f t="shared" si="41"/>
        <v>2</v>
      </c>
      <c r="FV36" s="14">
        <f t="shared" si="42"/>
        <v>2</v>
      </c>
      <c r="FW36" s="14">
        <f t="shared" si="43"/>
        <v>2</v>
      </c>
      <c r="FX36" s="14">
        <f t="shared" si="44"/>
        <v>1</v>
      </c>
      <c r="FY36" s="14">
        <f t="shared" si="45"/>
        <v>1</v>
      </c>
      <c r="FZ36" s="14">
        <f t="shared" si="46"/>
        <v>0</v>
      </c>
      <c r="GA36" s="14">
        <f t="shared" si="47"/>
        <v>0</v>
      </c>
      <c r="GB36" s="14">
        <f t="shared" si="48"/>
        <v>0</v>
      </c>
      <c r="GC36" s="14">
        <f t="shared" si="49"/>
        <v>0</v>
      </c>
      <c r="GD36" s="14">
        <f t="shared" si="50"/>
        <v>0</v>
      </c>
      <c r="GE36" s="14">
        <f t="shared" si="51"/>
        <v>0</v>
      </c>
      <c r="GF36" s="14">
        <f t="shared" si="52"/>
        <v>0</v>
      </c>
      <c r="GG36" s="14">
        <f t="shared" si="53"/>
        <v>0</v>
      </c>
      <c r="GJ36" s="105">
        <v>30</v>
      </c>
      <c r="GK36" s="14">
        <f t="shared" si="54"/>
        <v>2</v>
      </c>
      <c r="GL36" s="14">
        <f t="shared" si="55"/>
        <v>1606004</v>
      </c>
      <c r="GM36" s="14" t="str">
        <f t="shared" si="56"/>
        <v>神器1-2 : 12级</v>
      </c>
      <c r="GN36" s="14" t="s">
        <v>893</v>
      </c>
      <c r="GO36" s="14">
        <f t="shared" si="57"/>
        <v>15</v>
      </c>
      <c r="GP36" s="14" t="str">
        <f t="shared" si="58"/>
        <v>神器1-2</v>
      </c>
      <c r="GQ36" s="14">
        <f t="shared" si="59"/>
        <v>7</v>
      </c>
    </row>
    <row r="37" spans="14:199" ht="16.5" x14ac:dyDescent="0.2">
      <c r="N37" s="104">
        <v>6</v>
      </c>
      <c r="O37" s="104">
        <v>4</v>
      </c>
      <c r="P37" s="104">
        <v>3</v>
      </c>
      <c r="Q37" s="104">
        <v>21</v>
      </c>
      <c r="R37" s="14">
        <f>SUM(Q$7:Q37)</f>
        <v>528</v>
      </c>
      <c r="S37" s="105">
        <v>1606038</v>
      </c>
      <c r="T37" s="14" t="str">
        <f t="shared" si="60"/>
        <v>神器6-4</v>
      </c>
      <c r="AD37" s="101">
        <v>31</v>
      </c>
      <c r="AE37" s="101">
        <v>6</v>
      </c>
      <c r="AF37" s="101">
        <v>5</v>
      </c>
      <c r="AG37" s="101" t="str">
        <f t="shared" si="6"/>
        <v>神器6-5</v>
      </c>
      <c r="AH37" s="101">
        <v>3</v>
      </c>
      <c r="AI37" s="101">
        <f t="shared" si="7"/>
        <v>280</v>
      </c>
      <c r="AL37" s="101">
        <v>3</v>
      </c>
      <c r="AM37" s="101">
        <v>2</v>
      </c>
      <c r="AN37" s="101">
        <v>13</v>
      </c>
      <c r="AO37" s="101">
        <v>1</v>
      </c>
      <c r="AP37" s="101" t="s">
        <v>363</v>
      </c>
      <c r="AQ37" s="101">
        <v>1500</v>
      </c>
      <c r="AR37" s="101">
        <v>1</v>
      </c>
      <c r="AS37" s="101">
        <v>1</v>
      </c>
      <c r="AT37" s="101">
        <f t="shared" si="8"/>
        <v>1</v>
      </c>
      <c r="AU37" s="14">
        <f t="shared" si="9"/>
        <v>0.15</v>
      </c>
      <c r="AV37" s="14">
        <f t="shared" si="10"/>
        <v>1.5</v>
      </c>
      <c r="BD37" s="101">
        <v>31</v>
      </c>
      <c r="BE37" s="14">
        <f>INDEX(节奏总表!$BW$4:$BW$63,新神器!BD37)</f>
        <v>122</v>
      </c>
      <c r="BF37" s="14">
        <f t="shared" si="11"/>
        <v>6</v>
      </c>
      <c r="BG37" s="101">
        <v>3</v>
      </c>
      <c r="BH37" s="101">
        <v>5</v>
      </c>
      <c r="BI37" s="14">
        <f t="shared" ref="BI37:BR46" si="69">SUMIFS($AU$7:$AU$301,$AL$7:$AL$301,"="&amp;$BF37,$AM$7:$AM$301,"="&amp;$BG37,$AO$7:$AO$301,"="&amp;BI$2)*$BH37</f>
        <v>0</v>
      </c>
      <c r="BJ37" s="14">
        <f t="shared" si="69"/>
        <v>0</v>
      </c>
      <c r="BK37" s="14">
        <f t="shared" si="69"/>
        <v>0</v>
      </c>
      <c r="BL37" s="14">
        <f t="shared" si="69"/>
        <v>0</v>
      </c>
      <c r="BM37" s="14">
        <f t="shared" si="69"/>
        <v>0</v>
      </c>
      <c r="BN37" s="14">
        <f t="shared" si="69"/>
        <v>0</v>
      </c>
      <c r="BO37" s="14">
        <f t="shared" si="69"/>
        <v>0</v>
      </c>
      <c r="BP37" s="14">
        <f t="shared" si="69"/>
        <v>0</v>
      </c>
      <c r="BQ37" s="14">
        <f t="shared" si="69"/>
        <v>0.41649999999999998</v>
      </c>
      <c r="BR37" s="14">
        <f t="shared" si="69"/>
        <v>0.41649999999999998</v>
      </c>
      <c r="BS37" s="14">
        <f t="shared" ref="BS37:CB46" si="70">SUMIFS($AU$7:$AU$301,$AL$7:$AL$301,"="&amp;$BF37,$AM$7:$AM$301,"="&amp;$BG37,$AO$7:$AO$301,"="&amp;BS$2)*$BH37</f>
        <v>0.25</v>
      </c>
      <c r="BT37" s="14">
        <f t="shared" si="70"/>
        <v>0.25</v>
      </c>
      <c r="BU37" s="14">
        <f t="shared" si="70"/>
        <v>0.25</v>
      </c>
      <c r="BV37" s="14">
        <f t="shared" si="70"/>
        <v>8.5000000000000006E-2</v>
      </c>
      <c r="BW37" s="14">
        <f t="shared" si="70"/>
        <v>0.41649999999999998</v>
      </c>
      <c r="BX37" s="14">
        <f t="shared" si="70"/>
        <v>0.41649999999999998</v>
      </c>
      <c r="BY37" s="14">
        <f t="shared" si="70"/>
        <v>0.25</v>
      </c>
      <c r="BZ37" s="14">
        <f t="shared" si="70"/>
        <v>0.25</v>
      </c>
      <c r="CA37" s="14">
        <f t="shared" si="70"/>
        <v>0.25</v>
      </c>
      <c r="CB37" s="14">
        <f t="shared" si="70"/>
        <v>8.3000000000000004E-2</v>
      </c>
      <c r="CC37" s="14">
        <f t="shared" ref="CC37:CL46" si="71">SUMIFS($AU$7:$AU$301,$AL$7:$AL$301,"="&amp;$BF37,$AM$7:$AM$301,"="&amp;$BG37,$AO$7:$AO$301,"="&amp;CC$2)*$BH37</f>
        <v>0.41649999999999998</v>
      </c>
      <c r="CD37" s="14">
        <f t="shared" si="71"/>
        <v>0.41649999999999998</v>
      </c>
      <c r="CE37" s="14">
        <f t="shared" si="71"/>
        <v>0.25</v>
      </c>
      <c r="CF37" s="14">
        <f t="shared" si="71"/>
        <v>0.25</v>
      </c>
      <c r="CG37" s="14">
        <f t="shared" si="71"/>
        <v>0.25</v>
      </c>
      <c r="CH37" s="14">
        <f t="shared" si="71"/>
        <v>8.3000000000000004E-2</v>
      </c>
      <c r="CI37" s="14">
        <f t="shared" si="71"/>
        <v>1.5</v>
      </c>
      <c r="CJ37" s="14">
        <f t="shared" si="71"/>
        <v>1.5</v>
      </c>
      <c r="CK37" s="14">
        <f t="shared" si="71"/>
        <v>1.5</v>
      </c>
      <c r="CL37" s="14">
        <f t="shared" si="71"/>
        <v>0.5</v>
      </c>
      <c r="CM37" s="14">
        <f t="shared" ref="CM37:CX46" si="72">SUMIFS($AU$7:$AU$301,$AL$7:$AL$301,"="&amp;$BF37,$AM$7:$AM$301,"="&amp;$BG37,$AO$7:$AO$301,"="&amp;CM$2)*$BH37</f>
        <v>0.5</v>
      </c>
      <c r="CN37" s="14">
        <f t="shared" si="72"/>
        <v>0.5</v>
      </c>
      <c r="CO37" s="14">
        <f t="shared" si="72"/>
        <v>0.375</v>
      </c>
      <c r="CP37" s="14">
        <f t="shared" si="72"/>
        <v>0.375</v>
      </c>
      <c r="CQ37" s="14">
        <f t="shared" si="72"/>
        <v>0</v>
      </c>
      <c r="CR37" s="14">
        <f t="shared" si="72"/>
        <v>0</v>
      </c>
      <c r="CS37" s="14">
        <f t="shared" si="72"/>
        <v>0</v>
      </c>
      <c r="CT37" s="14">
        <f t="shared" si="72"/>
        <v>0</v>
      </c>
      <c r="CU37" s="14">
        <f t="shared" si="72"/>
        <v>0</v>
      </c>
      <c r="CV37" s="14">
        <f t="shared" si="72"/>
        <v>0</v>
      </c>
      <c r="CW37" s="14">
        <f t="shared" si="72"/>
        <v>0</v>
      </c>
      <c r="CX37" s="14">
        <f t="shared" si="72"/>
        <v>0</v>
      </c>
      <c r="CZ37" s="14">
        <f>SUM(BI$7:BI37)</f>
        <v>35.749999999999993</v>
      </c>
      <c r="DA37" s="14">
        <f>SUM(BJ$7:BJ37)</f>
        <v>35.749999999999993</v>
      </c>
      <c r="DB37" s="14">
        <f>SUM(BK$7:BK37)</f>
        <v>20.25</v>
      </c>
      <c r="DC37" s="14">
        <f>SUM(BL$7:BL37)</f>
        <v>36.25</v>
      </c>
      <c r="DD37" s="14">
        <f>SUM(BM$7:BM37)</f>
        <v>36.25</v>
      </c>
      <c r="DE37" s="14">
        <f>SUM(BN$7:BN37)</f>
        <v>20.625</v>
      </c>
      <c r="DF37" s="14">
        <f>SUM(BO$7:BO37)</f>
        <v>20.625</v>
      </c>
      <c r="DG37" s="14">
        <f>SUM(BP$7:BP37)</f>
        <v>13.75</v>
      </c>
      <c r="DH37" s="14">
        <f>SUM(BQ$7:BQ37)</f>
        <v>22.498999999999995</v>
      </c>
      <c r="DI37" s="14">
        <f>SUM(BR$7:BR37)</f>
        <v>22.498999999999995</v>
      </c>
      <c r="DJ37" s="14">
        <f>SUM(BS$7:BS37)</f>
        <v>12</v>
      </c>
      <c r="DK37" s="14">
        <f>SUM(BT$7:BT37)</f>
        <v>12</v>
      </c>
      <c r="DL37" s="14">
        <f>SUM(BU$7:BU37)</f>
        <v>5.5</v>
      </c>
      <c r="DM37" s="14">
        <f>SUM(BV$7:BV37)</f>
        <v>2.5099999999999998</v>
      </c>
      <c r="DN37" s="14">
        <f>SUM(BW$7:BW37)</f>
        <v>27.498999999999995</v>
      </c>
      <c r="DO37" s="14">
        <f>SUM(BX$7:BX37)</f>
        <v>27.498999999999995</v>
      </c>
      <c r="DP37" s="14">
        <f>SUM(BY$7:BY37)</f>
        <v>14.625</v>
      </c>
      <c r="DQ37" s="14">
        <f>SUM(BZ$7:BZ37)</f>
        <v>14.625</v>
      </c>
      <c r="DR37" s="14">
        <f>SUM(CA$7:CA37)</f>
        <v>6.5</v>
      </c>
      <c r="DS37" s="14">
        <f>SUM(CB$7:CB37)</f>
        <v>2.9980000000000011</v>
      </c>
      <c r="DT37" s="14">
        <f>SUM(CC$7:CC37)</f>
        <v>32.498999999999995</v>
      </c>
      <c r="DU37" s="14">
        <f>SUM(CD$7:CD37)</f>
        <v>32.498999999999995</v>
      </c>
      <c r="DV37" s="14">
        <f>SUM(CE$7:CE37)</f>
        <v>17.25</v>
      </c>
      <c r="DW37" s="14">
        <f>SUM(CF$7:CF37)</f>
        <v>17.25</v>
      </c>
      <c r="DX37" s="14">
        <f>SUM(CG$7:CG37)</f>
        <v>7.5</v>
      </c>
      <c r="DY37" s="14">
        <f>SUM(CH$7:CH37)</f>
        <v>3.4980000000000011</v>
      </c>
      <c r="DZ37" s="14">
        <f>SUM(CI$7:CI37)</f>
        <v>9</v>
      </c>
      <c r="EA37" s="14">
        <f>SUM(CJ$7:CJ37)</f>
        <v>9</v>
      </c>
      <c r="EB37" s="14">
        <f>SUM(CK$7:CK37)</f>
        <v>9</v>
      </c>
      <c r="EC37" s="14">
        <f>SUM(CL$7:CL37)</f>
        <v>3</v>
      </c>
      <c r="ED37" s="14">
        <f>SUM(CM$7:CM37)</f>
        <v>3</v>
      </c>
      <c r="EE37" s="14">
        <f>SUM(CN$7:CN37)</f>
        <v>3</v>
      </c>
      <c r="EF37" s="14">
        <f>SUM(CO$7:CO37)</f>
        <v>2.25</v>
      </c>
      <c r="EG37" s="14">
        <f>SUM(CP$7:CP37)</f>
        <v>2.25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R37" s="14">
        <f t="shared" si="12"/>
        <v>12</v>
      </c>
      <c r="ES37" s="14">
        <f t="shared" si="13"/>
        <v>12</v>
      </c>
      <c r="ET37" s="14">
        <f t="shared" si="14"/>
        <v>9</v>
      </c>
      <c r="EU37" s="14">
        <f t="shared" si="15"/>
        <v>12</v>
      </c>
      <c r="EV37" s="14">
        <f t="shared" si="16"/>
        <v>12</v>
      </c>
      <c r="EW37" s="14">
        <f t="shared" si="17"/>
        <v>9</v>
      </c>
      <c r="EX37" s="14">
        <f t="shared" si="18"/>
        <v>9</v>
      </c>
      <c r="EY37" s="14">
        <f t="shared" si="19"/>
        <v>7</v>
      </c>
      <c r="EZ37" s="14">
        <f t="shared" si="20"/>
        <v>9</v>
      </c>
      <c r="FA37" s="14">
        <f t="shared" si="21"/>
        <v>9</v>
      </c>
      <c r="FB37" s="14">
        <f t="shared" si="22"/>
        <v>7</v>
      </c>
      <c r="FC37" s="14">
        <f t="shared" si="23"/>
        <v>7</v>
      </c>
      <c r="FD37" s="14">
        <f t="shared" si="24"/>
        <v>4</v>
      </c>
      <c r="FE37" s="14">
        <f t="shared" si="25"/>
        <v>2</v>
      </c>
      <c r="FF37" s="14">
        <f t="shared" si="26"/>
        <v>10</v>
      </c>
      <c r="FG37" s="14">
        <f t="shared" si="27"/>
        <v>10</v>
      </c>
      <c r="FH37" s="14">
        <f t="shared" si="28"/>
        <v>7</v>
      </c>
      <c r="FI37" s="14">
        <f t="shared" si="29"/>
        <v>7</v>
      </c>
      <c r="FJ37" s="14">
        <f t="shared" si="30"/>
        <v>4</v>
      </c>
      <c r="FK37" s="14">
        <f t="shared" si="31"/>
        <v>2</v>
      </c>
      <c r="FL37" s="14">
        <f t="shared" si="32"/>
        <v>11</v>
      </c>
      <c r="FM37" s="14">
        <f t="shared" si="33"/>
        <v>11</v>
      </c>
      <c r="FN37" s="14">
        <f t="shared" si="34"/>
        <v>8</v>
      </c>
      <c r="FO37" s="14">
        <f t="shared" si="35"/>
        <v>8</v>
      </c>
      <c r="FP37" s="14">
        <f t="shared" si="36"/>
        <v>5</v>
      </c>
      <c r="FQ37" s="14">
        <f t="shared" si="37"/>
        <v>3</v>
      </c>
      <c r="FR37" s="14">
        <f t="shared" si="38"/>
        <v>6</v>
      </c>
      <c r="FS37" s="14">
        <f t="shared" si="39"/>
        <v>6</v>
      </c>
      <c r="FT37" s="14">
        <f t="shared" si="40"/>
        <v>6</v>
      </c>
      <c r="FU37" s="14">
        <f t="shared" si="41"/>
        <v>3</v>
      </c>
      <c r="FV37" s="14">
        <f t="shared" si="42"/>
        <v>3</v>
      </c>
      <c r="FW37" s="14">
        <f t="shared" si="43"/>
        <v>3</v>
      </c>
      <c r="FX37" s="14">
        <f t="shared" si="44"/>
        <v>2</v>
      </c>
      <c r="FY37" s="14">
        <f t="shared" si="45"/>
        <v>2</v>
      </c>
      <c r="FZ37" s="14">
        <f t="shared" si="46"/>
        <v>0</v>
      </c>
      <c r="GA37" s="14">
        <f t="shared" si="47"/>
        <v>0</v>
      </c>
      <c r="GB37" s="14">
        <f t="shared" si="48"/>
        <v>0</v>
      </c>
      <c r="GC37" s="14">
        <f t="shared" si="49"/>
        <v>0</v>
      </c>
      <c r="GD37" s="14">
        <f t="shared" si="50"/>
        <v>0</v>
      </c>
      <c r="GE37" s="14">
        <f t="shared" si="51"/>
        <v>0</v>
      </c>
      <c r="GF37" s="14">
        <f t="shared" si="52"/>
        <v>0</v>
      </c>
      <c r="GG37" s="14">
        <f t="shared" si="53"/>
        <v>0</v>
      </c>
      <c r="GJ37" s="105">
        <v>31</v>
      </c>
      <c r="GK37" s="14">
        <f t="shared" si="54"/>
        <v>3</v>
      </c>
      <c r="GL37" s="14">
        <f t="shared" si="55"/>
        <v>1606005</v>
      </c>
      <c r="GM37" s="14" t="str">
        <f t="shared" si="56"/>
        <v>神器1-3 : 1级</v>
      </c>
      <c r="GN37" s="14" t="s">
        <v>893</v>
      </c>
      <c r="GO37" s="14">
        <f t="shared" si="57"/>
        <v>1</v>
      </c>
      <c r="GP37" s="14" t="str">
        <f t="shared" si="58"/>
        <v>神器1-3</v>
      </c>
      <c r="GQ37" s="14">
        <f t="shared" si="59"/>
        <v>1</v>
      </c>
    </row>
    <row r="38" spans="14:199" ht="16.5" x14ac:dyDescent="0.2">
      <c r="N38" s="104">
        <v>6</v>
      </c>
      <c r="O38" s="104">
        <v>5</v>
      </c>
      <c r="P38" s="104">
        <v>3</v>
      </c>
      <c r="Q38" s="104">
        <v>21</v>
      </c>
      <c r="R38" s="14">
        <f>SUM(Q$7:Q38)</f>
        <v>549</v>
      </c>
      <c r="S38" s="105">
        <v>1606039</v>
      </c>
      <c r="T38" s="14" t="str">
        <f t="shared" si="60"/>
        <v>神器6-5</v>
      </c>
      <c r="AD38" s="101">
        <v>32</v>
      </c>
      <c r="AE38" s="101">
        <v>6</v>
      </c>
      <c r="AF38" s="101">
        <v>6</v>
      </c>
      <c r="AG38" s="101" t="str">
        <f t="shared" si="6"/>
        <v>神器6-6</v>
      </c>
      <c r="AH38" s="101">
        <v>3</v>
      </c>
      <c r="AI38" s="101">
        <f t="shared" si="7"/>
        <v>280</v>
      </c>
      <c r="AL38" s="101">
        <v>3</v>
      </c>
      <c r="AM38" s="101">
        <v>2</v>
      </c>
      <c r="AN38" s="101">
        <v>13</v>
      </c>
      <c r="AO38" s="101">
        <v>2</v>
      </c>
      <c r="AP38" s="101" t="s">
        <v>364</v>
      </c>
      <c r="AQ38" s="101">
        <v>1500</v>
      </c>
      <c r="AR38" s="101">
        <v>1</v>
      </c>
      <c r="AS38" s="101">
        <v>1</v>
      </c>
      <c r="AT38" s="101">
        <f t="shared" si="8"/>
        <v>1</v>
      </c>
      <c r="AU38" s="14">
        <f t="shared" si="9"/>
        <v>0.15</v>
      </c>
      <c r="AV38" s="14">
        <f t="shared" si="10"/>
        <v>1.5</v>
      </c>
      <c r="BD38" s="101">
        <v>32</v>
      </c>
      <c r="BE38" s="14">
        <f>INDEX(节奏总表!$BW$4:$BW$63,新神器!BD38)</f>
        <v>123</v>
      </c>
      <c r="BF38" s="14">
        <f t="shared" si="11"/>
        <v>7</v>
      </c>
      <c r="BG38" s="101">
        <v>3</v>
      </c>
      <c r="BH38" s="101">
        <v>5</v>
      </c>
      <c r="BI38" s="14">
        <f t="shared" si="69"/>
        <v>0</v>
      </c>
      <c r="BJ38" s="14">
        <f t="shared" si="69"/>
        <v>0</v>
      </c>
      <c r="BK38" s="14">
        <f t="shared" si="69"/>
        <v>0</v>
      </c>
      <c r="BL38" s="14">
        <f t="shared" si="69"/>
        <v>0</v>
      </c>
      <c r="BM38" s="14">
        <f t="shared" si="69"/>
        <v>0</v>
      </c>
      <c r="BN38" s="14">
        <f t="shared" si="69"/>
        <v>0</v>
      </c>
      <c r="BO38" s="14">
        <f t="shared" si="69"/>
        <v>0</v>
      </c>
      <c r="BP38" s="14">
        <f t="shared" si="69"/>
        <v>0</v>
      </c>
      <c r="BQ38" s="14">
        <f t="shared" si="69"/>
        <v>0.35000000000000003</v>
      </c>
      <c r="BR38" s="14">
        <f t="shared" si="69"/>
        <v>0.35000000000000003</v>
      </c>
      <c r="BS38" s="14">
        <f t="shared" si="70"/>
        <v>0.20699999999999999</v>
      </c>
      <c r="BT38" s="14">
        <f t="shared" si="70"/>
        <v>0.20699999999999999</v>
      </c>
      <c r="BU38" s="14">
        <f t="shared" si="70"/>
        <v>0.13750000000000001</v>
      </c>
      <c r="BV38" s="14">
        <f t="shared" si="70"/>
        <v>6.9000000000000006E-2</v>
      </c>
      <c r="BW38" s="14">
        <f t="shared" si="70"/>
        <v>0.35000000000000003</v>
      </c>
      <c r="BX38" s="14">
        <f t="shared" si="70"/>
        <v>0.35000000000000003</v>
      </c>
      <c r="BY38" s="14">
        <f t="shared" si="70"/>
        <v>0.20699999999999999</v>
      </c>
      <c r="BZ38" s="14">
        <f t="shared" si="70"/>
        <v>0.20699999999999999</v>
      </c>
      <c r="CA38" s="14">
        <f t="shared" si="70"/>
        <v>0.13750000000000001</v>
      </c>
      <c r="CB38" s="14">
        <f t="shared" si="70"/>
        <v>6.9000000000000006E-2</v>
      </c>
      <c r="CC38" s="14">
        <f t="shared" si="71"/>
        <v>0.35000000000000003</v>
      </c>
      <c r="CD38" s="14">
        <f t="shared" si="71"/>
        <v>0.35000000000000003</v>
      </c>
      <c r="CE38" s="14">
        <f t="shared" si="71"/>
        <v>0.20699999999999999</v>
      </c>
      <c r="CF38" s="14">
        <f t="shared" si="71"/>
        <v>0.20699999999999999</v>
      </c>
      <c r="CG38" s="14">
        <f t="shared" si="71"/>
        <v>0.13750000000000001</v>
      </c>
      <c r="CH38" s="14">
        <f t="shared" si="71"/>
        <v>6.9499999999999992E-2</v>
      </c>
      <c r="CI38" s="14">
        <f t="shared" si="71"/>
        <v>0.20799999999999999</v>
      </c>
      <c r="CJ38" s="14">
        <f t="shared" si="71"/>
        <v>0.20799999999999999</v>
      </c>
      <c r="CK38" s="14">
        <f t="shared" si="71"/>
        <v>0.20799999999999999</v>
      </c>
      <c r="CL38" s="14">
        <f t="shared" si="71"/>
        <v>0.13800000000000001</v>
      </c>
      <c r="CM38" s="14">
        <f t="shared" si="72"/>
        <v>0.13800000000000001</v>
      </c>
      <c r="CN38" s="14">
        <f t="shared" si="72"/>
        <v>0.13800000000000001</v>
      </c>
      <c r="CO38" s="14">
        <f t="shared" si="72"/>
        <v>0</v>
      </c>
      <c r="CP38" s="14">
        <f t="shared" si="72"/>
        <v>0</v>
      </c>
      <c r="CQ38" s="14">
        <f t="shared" si="72"/>
        <v>1.5</v>
      </c>
      <c r="CR38" s="14">
        <f t="shared" si="72"/>
        <v>1.5</v>
      </c>
      <c r="CS38" s="14">
        <f t="shared" si="72"/>
        <v>1.5</v>
      </c>
      <c r="CT38" s="14">
        <f t="shared" si="72"/>
        <v>0.5</v>
      </c>
      <c r="CU38" s="14">
        <f t="shared" si="72"/>
        <v>0.5</v>
      </c>
      <c r="CV38" s="14">
        <f t="shared" si="72"/>
        <v>0.5</v>
      </c>
      <c r="CW38" s="14">
        <f t="shared" si="72"/>
        <v>0.375</v>
      </c>
      <c r="CX38" s="14">
        <f t="shared" si="72"/>
        <v>0.375</v>
      </c>
      <c r="CZ38" s="14">
        <f>SUM(BI$7:BI38)</f>
        <v>35.749999999999993</v>
      </c>
      <c r="DA38" s="14">
        <f>SUM(BJ$7:BJ38)</f>
        <v>35.749999999999993</v>
      </c>
      <c r="DB38" s="14">
        <f>SUM(BK$7:BK38)</f>
        <v>20.25</v>
      </c>
      <c r="DC38" s="14">
        <f>SUM(BL$7:BL38)</f>
        <v>36.25</v>
      </c>
      <c r="DD38" s="14">
        <f>SUM(BM$7:BM38)</f>
        <v>36.25</v>
      </c>
      <c r="DE38" s="14">
        <f>SUM(BN$7:BN38)</f>
        <v>20.625</v>
      </c>
      <c r="DF38" s="14">
        <f>SUM(BO$7:BO38)</f>
        <v>20.625</v>
      </c>
      <c r="DG38" s="14">
        <f>SUM(BP$7:BP38)</f>
        <v>13.75</v>
      </c>
      <c r="DH38" s="14">
        <f>SUM(BQ$7:BQ38)</f>
        <v>22.848999999999997</v>
      </c>
      <c r="DI38" s="14">
        <f>SUM(BR$7:BR38)</f>
        <v>22.848999999999997</v>
      </c>
      <c r="DJ38" s="14">
        <f>SUM(BS$7:BS38)</f>
        <v>12.207000000000001</v>
      </c>
      <c r="DK38" s="14">
        <f>SUM(BT$7:BT38)</f>
        <v>12.207000000000001</v>
      </c>
      <c r="DL38" s="14">
        <f>SUM(BU$7:BU38)</f>
        <v>5.6375000000000002</v>
      </c>
      <c r="DM38" s="14">
        <f>SUM(BV$7:BV38)</f>
        <v>2.5789999999999997</v>
      </c>
      <c r="DN38" s="14">
        <f>SUM(BW$7:BW38)</f>
        <v>27.848999999999997</v>
      </c>
      <c r="DO38" s="14">
        <f>SUM(BX$7:BX38)</f>
        <v>27.848999999999997</v>
      </c>
      <c r="DP38" s="14">
        <f>SUM(BY$7:BY38)</f>
        <v>14.832000000000001</v>
      </c>
      <c r="DQ38" s="14">
        <f>SUM(BZ$7:BZ38)</f>
        <v>14.832000000000001</v>
      </c>
      <c r="DR38" s="14">
        <f>SUM(CA$7:CA38)</f>
        <v>6.6375000000000002</v>
      </c>
      <c r="DS38" s="14">
        <f>SUM(CB$7:CB38)</f>
        <v>3.0670000000000011</v>
      </c>
      <c r="DT38" s="14">
        <f>SUM(CC$7:CC38)</f>
        <v>32.848999999999997</v>
      </c>
      <c r="DU38" s="14">
        <f>SUM(CD$7:CD38)</f>
        <v>32.848999999999997</v>
      </c>
      <c r="DV38" s="14">
        <f>SUM(CE$7:CE38)</f>
        <v>17.457000000000001</v>
      </c>
      <c r="DW38" s="14">
        <f>SUM(CF$7:CF38)</f>
        <v>17.457000000000001</v>
      </c>
      <c r="DX38" s="14">
        <f>SUM(CG$7:CG38)</f>
        <v>7.6375000000000002</v>
      </c>
      <c r="DY38" s="14">
        <f>SUM(CH$7:CH38)</f>
        <v>3.5675000000000012</v>
      </c>
      <c r="DZ38" s="14">
        <f>SUM(CI$7:CI38)</f>
        <v>9.2080000000000002</v>
      </c>
      <c r="EA38" s="14">
        <f>SUM(CJ$7:CJ38)</f>
        <v>9.2080000000000002</v>
      </c>
      <c r="EB38" s="14">
        <f>SUM(CK$7:CK38)</f>
        <v>9.2080000000000002</v>
      </c>
      <c r="EC38" s="14">
        <f>SUM(CL$7:CL38)</f>
        <v>3.1379999999999999</v>
      </c>
      <c r="ED38" s="14">
        <f>SUM(CM$7:CM38)</f>
        <v>3.1379999999999999</v>
      </c>
      <c r="EE38" s="14">
        <f>SUM(CN$7:CN38)</f>
        <v>3.1379999999999999</v>
      </c>
      <c r="EF38" s="14">
        <f>SUM(CO$7:CO38)</f>
        <v>2.25</v>
      </c>
      <c r="EG38" s="14">
        <f>SUM(CP$7:CP38)</f>
        <v>2.25</v>
      </c>
      <c r="EH38" s="14">
        <f>SUM(CQ$7:CQ38)</f>
        <v>1.5</v>
      </c>
      <c r="EI38" s="14">
        <f>SUM(CR$7:CR38)</f>
        <v>1.5</v>
      </c>
      <c r="EJ38" s="14">
        <f>SUM(CS$7:CS38)</f>
        <v>1.5</v>
      </c>
      <c r="EK38" s="14">
        <f>SUM(CT$7:CT38)</f>
        <v>0.5</v>
      </c>
      <c r="EL38" s="14">
        <f>SUM(CU$7:CU38)</f>
        <v>0.5</v>
      </c>
      <c r="EM38" s="14">
        <f>SUM(CV$7:CV38)</f>
        <v>0.5</v>
      </c>
      <c r="EN38" s="14">
        <f>SUM(CW$7:CW38)</f>
        <v>0.375</v>
      </c>
      <c r="EO38" s="14">
        <f>SUM(CX$7:CX38)</f>
        <v>0.375</v>
      </c>
      <c r="ER38" s="14">
        <f t="shared" si="12"/>
        <v>12</v>
      </c>
      <c r="ES38" s="14">
        <f t="shared" si="13"/>
        <v>12</v>
      </c>
      <c r="ET38" s="14">
        <f t="shared" si="14"/>
        <v>9</v>
      </c>
      <c r="EU38" s="14">
        <f t="shared" si="15"/>
        <v>12</v>
      </c>
      <c r="EV38" s="14">
        <f t="shared" si="16"/>
        <v>12</v>
      </c>
      <c r="EW38" s="14">
        <f t="shared" si="17"/>
        <v>9</v>
      </c>
      <c r="EX38" s="14">
        <f t="shared" si="18"/>
        <v>9</v>
      </c>
      <c r="EY38" s="14">
        <f t="shared" si="19"/>
        <v>7</v>
      </c>
      <c r="EZ38" s="14">
        <f t="shared" si="20"/>
        <v>9</v>
      </c>
      <c r="FA38" s="14">
        <f t="shared" si="21"/>
        <v>9</v>
      </c>
      <c r="FB38" s="14">
        <f t="shared" si="22"/>
        <v>7</v>
      </c>
      <c r="FC38" s="14">
        <f t="shared" si="23"/>
        <v>7</v>
      </c>
      <c r="FD38" s="14">
        <f t="shared" si="24"/>
        <v>4</v>
      </c>
      <c r="FE38" s="14">
        <f t="shared" si="25"/>
        <v>2</v>
      </c>
      <c r="FF38" s="14">
        <f t="shared" si="26"/>
        <v>10</v>
      </c>
      <c r="FG38" s="14">
        <f t="shared" si="27"/>
        <v>10</v>
      </c>
      <c r="FH38" s="14">
        <f t="shared" si="28"/>
        <v>7</v>
      </c>
      <c r="FI38" s="14">
        <f t="shared" si="29"/>
        <v>7</v>
      </c>
      <c r="FJ38" s="14">
        <f t="shared" si="30"/>
        <v>4</v>
      </c>
      <c r="FK38" s="14">
        <f t="shared" si="31"/>
        <v>3</v>
      </c>
      <c r="FL38" s="14">
        <f t="shared" si="32"/>
        <v>11</v>
      </c>
      <c r="FM38" s="14">
        <f t="shared" si="33"/>
        <v>11</v>
      </c>
      <c r="FN38" s="14">
        <f t="shared" si="34"/>
        <v>8</v>
      </c>
      <c r="FO38" s="14">
        <f t="shared" si="35"/>
        <v>8</v>
      </c>
      <c r="FP38" s="14">
        <f t="shared" si="36"/>
        <v>5</v>
      </c>
      <c r="FQ38" s="14">
        <f t="shared" si="37"/>
        <v>3</v>
      </c>
      <c r="FR38" s="14">
        <f t="shared" si="38"/>
        <v>6</v>
      </c>
      <c r="FS38" s="14">
        <f t="shared" si="39"/>
        <v>6</v>
      </c>
      <c r="FT38" s="14">
        <f t="shared" si="40"/>
        <v>6</v>
      </c>
      <c r="FU38" s="14">
        <f t="shared" si="41"/>
        <v>3</v>
      </c>
      <c r="FV38" s="14">
        <f t="shared" si="42"/>
        <v>3</v>
      </c>
      <c r="FW38" s="14">
        <f t="shared" si="43"/>
        <v>3</v>
      </c>
      <c r="FX38" s="14">
        <f t="shared" si="44"/>
        <v>2</v>
      </c>
      <c r="FY38" s="14">
        <f t="shared" si="45"/>
        <v>2</v>
      </c>
      <c r="FZ38" s="14">
        <f t="shared" si="46"/>
        <v>1</v>
      </c>
      <c r="GA38" s="14">
        <f t="shared" si="47"/>
        <v>1</v>
      </c>
      <c r="GB38" s="14">
        <f t="shared" si="48"/>
        <v>1</v>
      </c>
      <c r="GC38" s="14">
        <f t="shared" si="49"/>
        <v>0</v>
      </c>
      <c r="GD38" s="14">
        <f t="shared" si="50"/>
        <v>0</v>
      </c>
      <c r="GE38" s="14">
        <f t="shared" si="51"/>
        <v>0</v>
      </c>
      <c r="GF38" s="14">
        <f t="shared" si="52"/>
        <v>0</v>
      </c>
      <c r="GG38" s="14">
        <f t="shared" si="53"/>
        <v>0</v>
      </c>
      <c r="GJ38" s="105">
        <v>32</v>
      </c>
      <c r="GK38" s="14">
        <f t="shared" si="54"/>
        <v>3</v>
      </c>
      <c r="GL38" s="14">
        <f t="shared" si="55"/>
        <v>1606005</v>
      </c>
      <c r="GM38" s="14" t="str">
        <f t="shared" si="56"/>
        <v>神器1-3 : 2级</v>
      </c>
      <c r="GN38" s="14" t="s">
        <v>893</v>
      </c>
      <c r="GO38" s="14">
        <f t="shared" si="57"/>
        <v>2</v>
      </c>
      <c r="GP38" s="14" t="str">
        <f t="shared" si="58"/>
        <v>神器1-3</v>
      </c>
      <c r="GQ38" s="14">
        <f t="shared" si="59"/>
        <v>1</v>
      </c>
    </row>
    <row r="39" spans="14:199" ht="16.5" x14ac:dyDescent="0.2">
      <c r="N39" s="104">
        <v>6</v>
      </c>
      <c r="O39" s="104">
        <v>6</v>
      </c>
      <c r="P39" s="104">
        <v>3</v>
      </c>
      <c r="Q39" s="104">
        <v>21</v>
      </c>
      <c r="R39" s="14">
        <f>SUM(Q$7:Q39)</f>
        <v>570</v>
      </c>
      <c r="S39" s="105">
        <v>1606040</v>
      </c>
      <c r="T39" s="14" t="str">
        <f t="shared" si="60"/>
        <v>神器6-6</v>
      </c>
      <c r="AD39" s="101">
        <v>33</v>
      </c>
      <c r="AE39" s="101">
        <v>6</v>
      </c>
      <c r="AF39" s="101">
        <v>7</v>
      </c>
      <c r="AG39" s="101" t="str">
        <f t="shared" si="6"/>
        <v>神器6-7</v>
      </c>
      <c r="AH39" s="101">
        <v>4</v>
      </c>
      <c r="AI39" s="101">
        <f t="shared" si="7"/>
        <v>600</v>
      </c>
      <c r="AL39" s="101">
        <v>3</v>
      </c>
      <c r="AM39" s="101">
        <v>2</v>
      </c>
      <c r="AN39" s="101">
        <v>13</v>
      </c>
      <c r="AO39" s="101">
        <v>3</v>
      </c>
      <c r="AP39" s="101" t="s">
        <v>365</v>
      </c>
      <c r="AQ39" s="101">
        <v>1000</v>
      </c>
      <c r="AR39" s="101">
        <v>1</v>
      </c>
      <c r="AS39" s="101">
        <v>1</v>
      </c>
      <c r="AT39" s="101">
        <f t="shared" si="8"/>
        <v>2</v>
      </c>
      <c r="AU39" s="14">
        <f t="shared" si="9"/>
        <v>0.1</v>
      </c>
      <c r="AV39" s="14">
        <f t="shared" si="10"/>
        <v>3</v>
      </c>
      <c r="BD39" s="101">
        <v>33</v>
      </c>
      <c r="BE39" s="14">
        <f>INDEX(节奏总表!$BW$4:$BW$63,新神器!BD39)</f>
        <v>124</v>
      </c>
      <c r="BF39" s="14">
        <f t="shared" si="11"/>
        <v>7</v>
      </c>
      <c r="BG39" s="101">
        <v>3</v>
      </c>
      <c r="BH39" s="101">
        <v>5</v>
      </c>
      <c r="BI39" s="14">
        <f t="shared" si="69"/>
        <v>0</v>
      </c>
      <c r="BJ39" s="14">
        <f t="shared" si="69"/>
        <v>0</v>
      </c>
      <c r="BK39" s="14">
        <f t="shared" si="69"/>
        <v>0</v>
      </c>
      <c r="BL39" s="14">
        <f t="shared" si="69"/>
        <v>0</v>
      </c>
      <c r="BM39" s="14">
        <f t="shared" si="69"/>
        <v>0</v>
      </c>
      <c r="BN39" s="14">
        <f t="shared" si="69"/>
        <v>0</v>
      </c>
      <c r="BO39" s="14">
        <f t="shared" si="69"/>
        <v>0</v>
      </c>
      <c r="BP39" s="14">
        <f t="shared" si="69"/>
        <v>0</v>
      </c>
      <c r="BQ39" s="14">
        <f t="shared" si="69"/>
        <v>0.35000000000000003</v>
      </c>
      <c r="BR39" s="14">
        <f t="shared" si="69"/>
        <v>0.35000000000000003</v>
      </c>
      <c r="BS39" s="14">
        <f t="shared" si="70"/>
        <v>0.20699999999999999</v>
      </c>
      <c r="BT39" s="14">
        <f t="shared" si="70"/>
        <v>0.20699999999999999</v>
      </c>
      <c r="BU39" s="14">
        <f t="shared" si="70"/>
        <v>0.13750000000000001</v>
      </c>
      <c r="BV39" s="14">
        <f t="shared" si="70"/>
        <v>6.9000000000000006E-2</v>
      </c>
      <c r="BW39" s="14">
        <f t="shared" si="70"/>
        <v>0.35000000000000003</v>
      </c>
      <c r="BX39" s="14">
        <f t="shared" si="70"/>
        <v>0.35000000000000003</v>
      </c>
      <c r="BY39" s="14">
        <f t="shared" si="70"/>
        <v>0.20699999999999999</v>
      </c>
      <c r="BZ39" s="14">
        <f t="shared" si="70"/>
        <v>0.20699999999999999</v>
      </c>
      <c r="CA39" s="14">
        <f t="shared" si="70"/>
        <v>0.13750000000000001</v>
      </c>
      <c r="CB39" s="14">
        <f t="shared" si="70"/>
        <v>6.9000000000000006E-2</v>
      </c>
      <c r="CC39" s="14">
        <f t="shared" si="71"/>
        <v>0.35000000000000003</v>
      </c>
      <c r="CD39" s="14">
        <f t="shared" si="71"/>
        <v>0.35000000000000003</v>
      </c>
      <c r="CE39" s="14">
        <f t="shared" si="71"/>
        <v>0.20699999999999999</v>
      </c>
      <c r="CF39" s="14">
        <f t="shared" si="71"/>
        <v>0.20699999999999999</v>
      </c>
      <c r="CG39" s="14">
        <f t="shared" si="71"/>
        <v>0.13750000000000001</v>
      </c>
      <c r="CH39" s="14">
        <f t="shared" si="71"/>
        <v>6.9499999999999992E-2</v>
      </c>
      <c r="CI39" s="14">
        <f t="shared" si="71"/>
        <v>0.20799999999999999</v>
      </c>
      <c r="CJ39" s="14">
        <f t="shared" si="71"/>
        <v>0.20799999999999999</v>
      </c>
      <c r="CK39" s="14">
        <f t="shared" si="71"/>
        <v>0.20799999999999999</v>
      </c>
      <c r="CL39" s="14">
        <f t="shared" si="71"/>
        <v>0.13800000000000001</v>
      </c>
      <c r="CM39" s="14">
        <f t="shared" si="72"/>
        <v>0.13800000000000001</v>
      </c>
      <c r="CN39" s="14">
        <f t="shared" si="72"/>
        <v>0.13800000000000001</v>
      </c>
      <c r="CO39" s="14">
        <f t="shared" si="72"/>
        <v>0</v>
      </c>
      <c r="CP39" s="14">
        <f t="shared" si="72"/>
        <v>0</v>
      </c>
      <c r="CQ39" s="14">
        <f t="shared" si="72"/>
        <v>1.5</v>
      </c>
      <c r="CR39" s="14">
        <f t="shared" si="72"/>
        <v>1.5</v>
      </c>
      <c r="CS39" s="14">
        <f t="shared" si="72"/>
        <v>1.5</v>
      </c>
      <c r="CT39" s="14">
        <f t="shared" si="72"/>
        <v>0.5</v>
      </c>
      <c r="CU39" s="14">
        <f t="shared" si="72"/>
        <v>0.5</v>
      </c>
      <c r="CV39" s="14">
        <f t="shared" si="72"/>
        <v>0.5</v>
      </c>
      <c r="CW39" s="14">
        <f t="shared" si="72"/>
        <v>0.375</v>
      </c>
      <c r="CX39" s="14">
        <f t="shared" si="72"/>
        <v>0.375</v>
      </c>
      <c r="CZ39" s="14">
        <f>SUM(BI$7:BI39)</f>
        <v>35.749999999999993</v>
      </c>
      <c r="DA39" s="14">
        <f>SUM(BJ$7:BJ39)</f>
        <v>35.749999999999993</v>
      </c>
      <c r="DB39" s="14">
        <f>SUM(BK$7:BK39)</f>
        <v>20.25</v>
      </c>
      <c r="DC39" s="14">
        <f>SUM(BL$7:BL39)</f>
        <v>36.25</v>
      </c>
      <c r="DD39" s="14">
        <f>SUM(BM$7:BM39)</f>
        <v>36.25</v>
      </c>
      <c r="DE39" s="14">
        <f>SUM(BN$7:BN39)</f>
        <v>20.625</v>
      </c>
      <c r="DF39" s="14">
        <f>SUM(BO$7:BO39)</f>
        <v>20.625</v>
      </c>
      <c r="DG39" s="14">
        <f>SUM(BP$7:BP39)</f>
        <v>13.75</v>
      </c>
      <c r="DH39" s="14">
        <f>SUM(BQ$7:BQ39)</f>
        <v>23.198999999999998</v>
      </c>
      <c r="DI39" s="14">
        <f>SUM(BR$7:BR39)</f>
        <v>23.198999999999998</v>
      </c>
      <c r="DJ39" s="14">
        <f>SUM(BS$7:BS39)</f>
        <v>12.414000000000001</v>
      </c>
      <c r="DK39" s="14">
        <f>SUM(BT$7:BT39)</f>
        <v>12.414000000000001</v>
      </c>
      <c r="DL39" s="14">
        <f>SUM(BU$7:BU39)</f>
        <v>5.7750000000000004</v>
      </c>
      <c r="DM39" s="14">
        <f>SUM(BV$7:BV39)</f>
        <v>2.6479999999999997</v>
      </c>
      <c r="DN39" s="14">
        <f>SUM(BW$7:BW39)</f>
        <v>28.198999999999998</v>
      </c>
      <c r="DO39" s="14">
        <f>SUM(BX$7:BX39)</f>
        <v>28.198999999999998</v>
      </c>
      <c r="DP39" s="14">
        <f>SUM(BY$7:BY39)</f>
        <v>15.039000000000001</v>
      </c>
      <c r="DQ39" s="14">
        <f>SUM(BZ$7:BZ39)</f>
        <v>15.039000000000001</v>
      </c>
      <c r="DR39" s="14">
        <f>SUM(CA$7:CA39)</f>
        <v>6.7750000000000004</v>
      </c>
      <c r="DS39" s="14">
        <f>SUM(CB$7:CB39)</f>
        <v>3.136000000000001</v>
      </c>
      <c r="DT39" s="14">
        <f>SUM(CC$7:CC39)</f>
        <v>33.198999999999998</v>
      </c>
      <c r="DU39" s="14">
        <f>SUM(CD$7:CD39)</f>
        <v>33.198999999999998</v>
      </c>
      <c r="DV39" s="14">
        <f>SUM(CE$7:CE39)</f>
        <v>17.664000000000001</v>
      </c>
      <c r="DW39" s="14">
        <f>SUM(CF$7:CF39)</f>
        <v>17.664000000000001</v>
      </c>
      <c r="DX39" s="14">
        <f>SUM(CG$7:CG39)</f>
        <v>7.7750000000000004</v>
      </c>
      <c r="DY39" s="14">
        <f>SUM(CH$7:CH39)</f>
        <v>3.6370000000000013</v>
      </c>
      <c r="DZ39" s="14">
        <f>SUM(CI$7:CI39)</f>
        <v>9.4160000000000004</v>
      </c>
      <c r="EA39" s="14">
        <f>SUM(CJ$7:CJ39)</f>
        <v>9.4160000000000004</v>
      </c>
      <c r="EB39" s="14">
        <f>SUM(CK$7:CK39)</f>
        <v>9.4160000000000004</v>
      </c>
      <c r="EC39" s="14">
        <f>SUM(CL$7:CL39)</f>
        <v>3.2759999999999998</v>
      </c>
      <c r="ED39" s="14">
        <f>SUM(CM$7:CM39)</f>
        <v>3.2759999999999998</v>
      </c>
      <c r="EE39" s="14">
        <f>SUM(CN$7:CN39)</f>
        <v>3.2759999999999998</v>
      </c>
      <c r="EF39" s="14">
        <f>SUM(CO$7:CO39)</f>
        <v>2.25</v>
      </c>
      <c r="EG39" s="14">
        <f>SUM(CP$7:CP39)</f>
        <v>2.25</v>
      </c>
      <c r="EH39" s="14">
        <f>SUM(CQ$7:CQ39)</f>
        <v>3</v>
      </c>
      <c r="EI39" s="14">
        <f>SUM(CR$7:CR39)</f>
        <v>3</v>
      </c>
      <c r="EJ39" s="14">
        <f>SUM(CS$7:CS39)</f>
        <v>3</v>
      </c>
      <c r="EK39" s="14">
        <f>SUM(CT$7:CT39)</f>
        <v>1</v>
      </c>
      <c r="EL39" s="14">
        <f>SUM(CU$7:CU39)</f>
        <v>1</v>
      </c>
      <c r="EM39" s="14">
        <f>SUM(CV$7:CV39)</f>
        <v>1</v>
      </c>
      <c r="EN39" s="14">
        <f>SUM(CW$7:CW39)</f>
        <v>0.75</v>
      </c>
      <c r="EO39" s="14">
        <f>SUM(CX$7:CX39)</f>
        <v>0.75</v>
      </c>
      <c r="ER39" s="14">
        <f t="shared" si="12"/>
        <v>12</v>
      </c>
      <c r="ES39" s="14">
        <f t="shared" si="13"/>
        <v>12</v>
      </c>
      <c r="ET39" s="14">
        <f t="shared" si="14"/>
        <v>9</v>
      </c>
      <c r="EU39" s="14">
        <f t="shared" si="15"/>
        <v>12</v>
      </c>
      <c r="EV39" s="14">
        <f t="shared" si="16"/>
        <v>12</v>
      </c>
      <c r="EW39" s="14">
        <f t="shared" si="17"/>
        <v>9</v>
      </c>
      <c r="EX39" s="14">
        <f t="shared" si="18"/>
        <v>9</v>
      </c>
      <c r="EY39" s="14">
        <f t="shared" si="19"/>
        <v>7</v>
      </c>
      <c r="EZ39" s="14">
        <f t="shared" si="20"/>
        <v>10</v>
      </c>
      <c r="FA39" s="14">
        <f t="shared" si="21"/>
        <v>10</v>
      </c>
      <c r="FB39" s="14">
        <f t="shared" si="22"/>
        <v>7</v>
      </c>
      <c r="FC39" s="14">
        <f t="shared" si="23"/>
        <v>7</v>
      </c>
      <c r="FD39" s="14">
        <f t="shared" si="24"/>
        <v>4</v>
      </c>
      <c r="FE39" s="14">
        <f t="shared" si="25"/>
        <v>2</v>
      </c>
      <c r="FF39" s="14">
        <f t="shared" si="26"/>
        <v>11</v>
      </c>
      <c r="FG39" s="14">
        <f t="shared" si="27"/>
        <v>11</v>
      </c>
      <c r="FH39" s="14">
        <f t="shared" si="28"/>
        <v>8</v>
      </c>
      <c r="FI39" s="14">
        <f t="shared" si="29"/>
        <v>8</v>
      </c>
      <c r="FJ39" s="14">
        <f t="shared" si="30"/>
        <v>4</v>
      </c>
      <c r="FK39" s="14">
        <f t="shared" si="31"/>
        <v>3</v>
      </c>
      <c r="FL39" s="14">
        <f t="shared" si="32"/>
        <v>11</v>
      </c>
      <c r="FM39" s="14">
        <f t="shared" si="33"/>
        <v>11</v>
      </c>
      <c r="FN39" s="14">
        <f t="shared" si="34"/>
        <v>8</v>
      </c>
      <c r="FO39" s="14">
        <f t="shared" si="35"/>
        <v>8</v>
      </c>
      <c r="FP39" s="14">
        <f t="shared" si="36"/>
        <v>5</v>
      </c>
      <c r="FQ39" s="14">
        <f t="shared" si="37"/>
        <v>3</v>
      </c>
      <c r="FR39" s="14">
        <f t="shared" si="38"/>
        <v>6</v>
      </c>
      <c r="FS39" s="14">
        <f t="shared" si="39"/>
        <v>6</v>
      </c>
      <c r="FT39" s="14">
        <f t="shared" si="40"/>
        <v>6</v>
      </c>
      <c r="FU39" s="14">
        <f t="shared" si="41"/>
        <v>3</v>
      </c>
      <c r="FV39" s="14">
        <f t="shared" si="42"/>
        <v>3</v>
      </c>
      <c r="FW39" s="14">
        <f t="shared" si="43"/>
        <v>3</v>
      </c>
      <c r="FX39" s="14">
        <f t="shared" si="44"/>
        <v>2</v>
      </c>
      <c r="FY39" s="14">
        <f t="shared" si="45"/>
        <v>2</v>
      </c>
      <c r="FZ39" s="14">
        <f t="shared" si="46"/>
        <v>3</v>
      </c>
      <c r="GA39" s="14">
        <f t="shared" si="47"/>
        <v>3</v>
      </c>
      <c r="GB39" s="14">
        <f t="shared" si="48"/>
        <v>3</v>
      </c>
      <c r="GC39" s="14">
        <f t="shared" si="49"/>
        <v>1</v>
      </c>
      <c r="GD39" s="14">
        <f t="shared" si="50"/>
        <v>1</v>
      </c>
      <c r="GE39" s="14">
        <f t="shared" si="51"/>
        <v>1</v>
      </c>
      <c r="GF39" s="14">
        <f t="shared" si="52"/>
        <v>0</v>
      </c>
      <c r="GG39" s="14">
        <f t="shared" si="53"/>
        <v>0</v>
      </c>
      <c r="GJ39" s="105">
        <v>33</v>
      </c>
      <c r="GK39" s="14">
        <f t="shared" si="54"/>
        <v>3</v>
      </c>
      <c r="GL39" s="14">
        <f t="shared" si="55"/>
        <v>1606005</v>
      </c>
      <c r="GM39" s="14" t="str">
        <f t="shared" si="56"/>
        <v>神器1-3 : 3级</v>
      </c>
      <c r="GN39" s="14" t="s">
        <v>893</v>
      </c>
      <c r="GO39" s="14">
        <f t="shared" si="57"/>
        <v>3</v>
      </c>
      <c r="GP39" s="14" t="str">
        <f t="shared" si="58"/>
        <v>神器1-3</v>
      </c>
      <c r="GQ39" s="14">
        <f t="shared" si="59"/>
        <v>1</v>
      </c>
    </row>
    <row r="40" spans="14:199" ht="16.5" x14ac:dyDescent="0.2">
      <c r="N40" s="104">
        <v>6</v>
      </c>
      <c r="O40" s="104">
        <v>7</v>
      </c>
      <c r="P40" s="104">
        <v>4</v>
      </c>
      <c r="Q40" s="104">
        <v>21</v>
      </c>
      <c r="R40" s="14">
        <f>SUM(Q$7:Q40)</f>
        <v>591</v>
      </c>
      <c r="S40" s="105">
        <v>1606041</v>
      </c>
      <c r="T40" s="14" t="str">
        <f t="shared" si="60"/>
        <v>神器6-7</v>
      </c>
      <c r="AD40" s="101">
        <v>34</v>
      </c>
      <c r="AE40" s="101">
        <v>6</v>
      </c>
      <c r="AF40" s="101">
        <v>8</v>
      </c>
      <c r="AG40" s="101" t="str">
        <f t="shared" si="6"/>
        <v>神器6-8</v>
      </c>
      <c r="AH40" s="101">
        <v>4</v>
      </c>
      <c r="AI40" s="101">
        <f t="shared" si="7"/>
        <v>600</v>
      </c>
      <c r="AL40" s="101">
        <v>3</v>
      </c>
      <c r="AM40" s="101">
        <v>2</v>
      </c>
      <c r="AN40" s="101">
        <v>13</v>
      </c>
      <c r="AO40" s="101">
        <v>4</v>
      </c>
      <c r="AP40" s="101" t="s">
        <v>366</v>
      </c>
      <c r="AQ40" s="101">
        <v>1500</v>
      </c>
      <c r="AR40" s="101">
        <v>1</v>
      </c>
      <c r="AS40" s="101">
        <v>1</v>
      </c>
      <c r="AT40" s="101">
        <f t="shared" si="8"/>
        <v>1</v>
      </c>
      <c r="AU40" s="14">
        <f t="shared" si="9"/>
        <v>0.15</v>
      </c>
      <c r="AV40" s="14">
        <f t="shared" si="10"/>
        <v>2.25</v>
      </c>
      <c r="BD40" s="101">
        <v>34</v>
      </c>
      <c r="BE40" s="14">
        <f>INDEX(节奏总表!$BW$4:$BW$63,新神器!BD40)</f>
        <v>126</v>
      </c>
      <c r="BF40" s="14">
        <f t="shared" si="11"/>
        <v>7</v>
      </c>
      <c r="BG40" s="101">
        <v>3</v>
      </c>
      <c r="BH40" s="101">
        <v>5</v>
      </c>
      <c r="BI40" s="14">
        <f t="shared" si="69"/>
        <v>0</v>
      </c>
      <c r="BJ40" s="14">
        <f t="shared" si="69"/>
        <v>0</v>
      </c>
      <c r="BK40" s="14">
        <f t="shared" si="69"/>
        <v>0</v>
      </c>
      <c r="BL40" s="14">
        <f t="shared" si="69"/>
        <v>0</v>
      </c>
      <c r="BM40" s="14">
        <f t="shared" si="69"/>
        <v>0</v>
      </c>
      <c r="BN40" s="14">
        <f t="shared" si="69"/>
        <v>0</v>
      </c>
      <c r="BO40" s="14">
        <f t="shared" si="69"/>
        <v>0</v>
      </c>
      <c r="BP40" s="14">
        <f t="shared" si="69"/>
        <v>0</v>
      </c>
      <c r="BQ40" s="14">
        <f t="shared" si="69"/>
        <v>0.35000000000000003</v>
      </c>
      <c r="BR40" s="14">
        <f t="shared" si="69"/>
        <v>0.35000000000000003</v>
      </c>
      <c r="BS40" s="14">
        <f t="shared" si="70"/>
        <v>0.20699999999999999</v>
      </c>
      <c r="BT40" s="14">
        <f t="shared" si="70"/>
        <v>0.20699999999999999</v>
      </c>
      <c r="BU40" s="14">
        <f t="shared" si="70"/>
        <v>0.13750000000000001</v>
      </c>
      <c r="BV40" s="14">
        <f t="shared" si="70"/>
        <v>6.9000000000000006E-2</v>
      </c>
      <c r="BW40" s="14">
        <f t="shared" si="70"/>
        <v>0.35000000000000003</v>
      </c>
      <c r="BX40" s="14">
        <f t="shared" si="70"/>
        <v>0.35000000000000003</v>
      </c>
      <c r="BY40" s="14">
        <f t="shared" si="70"/>
        <v>0.20699999999999999</v>
      </c>
      <c r="BZ40" s="14">
        <f t="shared" si="70"/>
        <v>0.20699999999999999</v>
      </c>
      <c r="CA40" s="14">
        <f t="shared" si="70"/>
        <v>0.13750000000000001</v>
      </c>
      <c r="CB40" s="14">
        <f t="shared" si="70"/>
        <v>6.9000000000000006E-2</v>
      </c>
      <c r="CC40" s="14">
        <f t="shared" si="71"/>
        <v>0.35000000000000003</v>
      </c>
      <c r="CD40" s="14">
        <f t="shared" si="71"/>
        <v>0.35000000000000003</v>
      </c>
      <c r="CE40" s="14">
        <f t="shared" si="71"/>
        <v>0.20699999999999999</v>
      </c>
      <c r="CF40" s="14">
        <f t="shared" si="71"/>
        <v>0.20699999999999999</v>
      </c>
      <c r="CG40" s="14">
        <f t="shared" si="71"/>
        <v>0.13750000000000001</v>
      </c>
      <c r="CH40" s="14">
        <f t="shared" si="71"/>
        <v>6.9499999999999992E-2</v>
      </c>
      <c r="CI40" s="14">
        <f t="shared" si="71"/>
        <v>0.20799999999999999</v>
      </c>
      <c r="CJ40" s="14">
        <f t="shared" si="71"/>
        <v>0.20799999999999999</v>
      </c>
      <c r="CK40" s="14">
        <f t="shared" si="71"/>
        <v>0.20799999999999999</v>
      </c>
      <c r="CL40" s="14">
        <f t="shared" si="71"/>
        <v>0.13800000000000001</v>
      </c>
      <c r="CM40" s="14">
        <f t="shared" si="72"/>
        <v>0.13800000000000001</v>
      </c>
      <c r="CN40" s="14">
        <f t="shared" si="72"/>
        <v>0.13800000000000001</v>
      </c>
      <c r="CO40" s="14">
        <f t="shared" si="72"/>
        <v>0</v>
      </c>
      <c r="CP40" s="14">
        <f t="shared" si="72"/>
        <v>0</v>
      </c>
      <c r="CQ40" s="14">
        <f t="shared" si="72"/>
        <v>1.5</v>
      </c>
      <c r="CR40" s="14">
        <f t="shared" si="72"/>
        <v>1.5</v>
      </c>
      <c r="CS40" s="14">
        <f t="shared" si="72"/>
        <v>1.5</v>
      </c>
      <c r="CT40" s="14">
        <f t="shared" si="72"/>
        <v>0.5</v>
      </c>
      <c r="CU40" s="14">
        <f t="shared" si="72"/>
        <v>0.5</v>
      </c>
      <c r="CV40" s="14">
        <f t="shared" si="72"/>
        <v>0.5</v>
      </c>
      <c r="CW40" s="14">
        <f t="shared" si="72"/>
        <v>0.375</v>
      </c>
      <c r="CX40" s="14">
        <f t="shared" si="72"/>
        <v>0.375</v>
      </c>
      <c r="CZ40" s="14">
        <f>SUM(BI$7:BI40)</f>
        <v>35.749999999999993</v>
      </c>
      <c r="DA40" s="14">
        <f>SUM(BJ$7:BJ40)</f>
        <v>35.749999999999993</v>
      </c>
      <c r="DB40" s="14">
        <f>SUM(BK$7:BK40)</f>
        <v>20.25</v>
      </c>
      <c r="DC40" s="14">
        <f>SUM(BL$7:BL40)</f>
        <v>36.25</v>
      </c>
      <c r="DD40" s="14">
        <f>SUM(BM$7:BM40)</f>
        <v>36.25</v>
      </c>
      <c r="DE40" s="14">
        <f>SUM(BN$7:BN40)</f>
        <v>20.625</v>
      </c>
      <c r="DF40" s="14">
        <f>SUM(BO$7:BO40)</f>
        <v>20.625</v>
      </c>
      <c r="DG40" s="14">
        <f>SUM(BP$7:BP40)</f>
        <v>13.75</v>
      </c>
      <c r="DH40" s="14">
        <f>SUM(BQ$7:BQ40)</f>
        <v>23.548999999999999</v>
      </c>
      <c r="DI40" s="14">
        <f>SUM(BR$7:BR40)</f>
        <v>23.548999999999999</v>
      </c>
      <c r="DJ40" s="14">
        <f>SUM(BS$7:BS40)</f>
        <v>12.621000000000002</v>
      </c>
      <c r="DK40" s="14">
        <f>SUM(BT$7:BT40)</f>
        <v>12.621000000000002</v>
      </c>
      <c r="DL40" s="14">
        <f>SUM(BU$7:BU40)</f>
        <v>5.9125000000000005</v>
      </c>
      <c r="DM40" s="14">
        <f>SUM(BV$7:BV40)</f>
        <v>2.7169999999999996</v>
      </c>
      <c r="DN40" s="14">
        <f>SUM(BW$7:BW40)</f>
        <v>28.548999999999999</v>
      </c>
      <c r="DO40" s="14">
        <f>SUM(BX$7:BX40)</f>
        <v>28.548999999999999</v>
      </c>
      <c r="DP40" s="14">
        <f>SUM(BY$7:BY40)</f>
        <v>15.246000000000002</v>
      </c>
      <c r="DQ40" s="14">
        <f>SUM(BZ$7:BZ40)</f>
        <v>15.246000000000002</v>
      </c>
      <c r="DR40" s="14">
        <f>SUM(CA$7:CA40)</f>
        <v>6.9125000000000005</v>
      </c>
      <c r="DS40" s="14">
        <f>SUM(CB$7:CB40)</f>
        <v>3.205000000000001</v>
      </c>
      <c r="DT40" s="14">
        <f>SUM(CC$7:CC40)</f>
        <v>33.548999999999999</v>
      </c>
      <c r="DU40" s="14">
        <f>SUM(CD$7:CD40)</f>
        <v>33.548999999999999</v>
      </c>
      <c r="DV40" s="14">
        <f>SUM(CE$7:CE40)</f>
        <v>17.871000000000002</v>
      </c>
      <c r="DW40" s="14">
        <f>SUM(CF$7:CF40)</f>
        <v>17.871000000000002</v>
      </c>
      <c r="DX40" s="14">
        <f>SUM(CG$7:CG40)</f>
        <v>7.9125000000000005</v>
      </c>
      <c r="DY40" s="14">
        <f>SUM(CH$7:CH40)</f>
        <v>3.7065000000000015</v>
      </c>
      <c r="DZ40" s="14">
        <f>SUM(CI$7:CI40)</f>
        <v>9.6240000000000006</v>
      </c>
      <c r="EA40" s="14">
        <f>SUM(CJ$7:CJ40)</f>
        <v>9.6240000000000006</v>
      </c>
      <c r="EB40" s="14">
        <f>SUM(CK$7:CK40)</f>
        <v>9.6240000000000006</v>
      </c>
      <c r="EC40" s="14">
        <f>SUM(CL$7:CL40)</f>
        <v>3.4139999999999997</v>
      </c>
      <c r="ED40" s="14">
        <f>SUM(CM$7:CM40)</f>
        <v>3.4139999999999997</v>
      </c>
      <c r="EE40" s="14">
        <f>SUM(CN$7:CN40)</f>
        <v>3.4139999999999997</v>
      </c>
      <c r="EF40" s="14">
        <f>SUM(CO$7:CO40)</f>
        <v>2.25</v>
      </c>
      <c r="EG40" s="14">
        <f>SUM(CP$7:CP40)</f>
        <v>2.25</v>
      </c>
      <c r="EH40" s="14">
        <f>SUM(CQ$7:CQ40)</f>
        <v>4.5</v>
      </c>
      <c r="EI40" s="14">
        <f>SUM(CR$7:CR40)</f>
        <v>4.5</v>
      </c>
      <c r="EJ40" s="14">
        <f>SUM(CS$7:CS40)</f>
        <v>4.5</v>
      </c>
      <c r="EK40" s="14">
        <f>SUM(CT$7:CT40)</f>
        <v>1.5</v>
      </c>
      <c r="EL40" s="14">
        <f>SUM(CU$7:CU40)</f>
        <v>1.5</v>
      </c>
      <c r="EM40" s="14">
        <f>SUM(CV$7:CV40)</f>
        <v>1.5</v>
      </c>
      <c r="EN40" s="14">
        <f>SUM(CW$7:CW40)</f>
        <v>1.125</v>
      </c>
      <c r="EO40" s="14">
        <f>SUM(CX$7:CX40)</f>
        <v>1.125</v>
      </c>
      <c r="ER40" s="14">
        <f t="shared" si="12"/>
        <v>12</v>
      </c>
      <c r="ES40" s="14">
        <f t="shared" si="13"/>
        <v>12</v>
      </c>
      <c r="ET40" s="14">
        <f t="shared" si="14"/>
        <v>9</v>
      </c>
      <c r="EU40" s="14">
        <f t="shared" si="15"/>
        <v>12</v>
      </c>
      <c r="EV40" s="14">
        <f t="shared" si="16"/>
        <v>12</v>
      </c>
      <c r="EW40" s="14">
        <f t="shared" si="17"/>
        <v>9</v>
      </c>
      <c r="EX40" s="14">
        <f t="shared" si="18"/>
        <v>9</v>
      </c>
      <c r="EY40" s="14">
        <f t="shared" si="19"/>
        <v>7</v>
      </c>
      <c r="EZ40" s="14">
        <f t="shared" si="20"/>
        <v>10</v>
      </c>
      <c r="FA40" s="14">
        <f t="shared" si="21"/>
        <v>10</v>
      </c>
      <c r="FB40" s="14">
        <f t="shared" si="22"/>
        <v>7</v>
      </c>
      <c r="FC40" s="14">
        <f t="shared" si="23"/>
        <v>7</v>
      </c>
      <c r="FD40" s="14">
        <f t="shared" si="24"/>
        <v>4</v>
      </c>
      <c r="FE40" s="14">
        <f t="shared" si="25"/>
        <v>2</v>
      </c>
      <c r="FF40" s="14">
        <f t="shared" si="26"/>
        <v>11</v>
      </c>
      <c r="FG40" s="14">
        <f t="shared" si="27"/>
        <v>11</v>
      </c>
      <c r="FH40" s="14">
        <f t="shared" si="28"/>
        <v>8</v>
      </c>
      <c r="FI40" s="14">
        <f t="shared" si="29"/>
        <v>8</v>
      </c>
      <c r="FJ40" s="14">
        <f t="shared" si="30"/>
        <v>4</v>
      </c>
      <c r="FK40" s="14">
        <f t="shared" si="31"/>
        <v>3</v>
      </c>
      <c r="FL40" s="14">
        <f t="shared" si="32"/>
        <v>11</v>
      </c>
      <c r="FM40" s="14">
        <f t="shared" si="33"/>
        <v>11</v>
      </c>
      <c r="FN40" s="14">
        <f t="shared" si="34"/>
        <v>8</v>
      </c>
      <c r="FO40" s="14">
        <f t="shared" si="35"/>
        <v>8</v>
      </c>
      <c r="FP40" s="14">
        <f t="shared" si="36"/>
        <v>5</v>
      </c>
      <c r="FQ40" s="14">
        <f t="shared" si="37"/>
        <v>3</v>
      </c>
      <c r="FR40" s="14">
        <f t="shared" si="38"/>
        <v>6</v>
      </c>
      <c r="FS40" s="14">
        <f t="shared" si="39"/>
        <v>6</v>
      </c>
      <c r="FT40" s="14">
        <f t="shared" si="40"/>
        <v>6</v>
      </c>
      <c r="FU40" s="14">
        <f t="shared" si="41"/>
        <v>3</v>
      </c>
      <c r="FV40" s="14">
        <f t="shared" si="42"/>
        <v>3</v>
      </c>
      <c r="FW40" s="14">
        <f t="shared" si="43"/>
        <v>3</v>
      </c>
      <c r="FX40" s="14">
        <f t="shared" si="44"/>
        <v>2</v>
      </c>
      <c r="FY40" s="14">
        <f t="shared" si="45"/>
        <v>2</v>
      </c>
      <c r="FZ40" s="14">
        <f t="shared" si="46"/>
        <v>3</v>
      </c>
      <c r="GA40" s="14">
        <f t="shared" si="47"/>
        <v>3</v>
      </c>
      <c r="GB40" s="14">
        <f t="shared" si="48"/>
        <v>3</v>
      </c>
      <c r="GC40" s="14">
        <f t="shared" si="49"/>
        <v>1</v>
      </c>
      <c r="GD40" s="14">
        <f t="shared" si="50"/>
        <v>1</v>
      </c>
      <c r="GE40" s="14">
        <f t="shared" si="51"/>
        <v>1</v>
      </c>
      <c r="GF40" s="14">
        <f t="shared" si="52"/>
        <v>1</v>
      </c>
      <c r="GG40" s="14">
        <f t="shared" si="53"/>
        <v>1</v>
      </c>
      <c r="GJ40" s="105">
        <v>34</v>
      </c>
      <c r="GK40" s="14">
        <f t="shared" si="54"/>
        <v>3</v>
      </c>
      <c r="GL40" s="14">
        <f t="shared" si="55"/>
        <v>1606005</v>
      </c>
      <c r="GM40" s="14" t="str">
        <f t="shared" si="56"/>
        <v>神器1-3 : 4级</v>
      </c>
      <c r="GN40" s="14" t="s">
        <v>893</v>
      </c>
      <c r="GO40" s="14">
        <f t="shared" si="57"/>
        <v>4</v>
      </c>
      <c r="GP40" s="14" t="str">
        <f t="shared" si="58"/>
        <v>神器1-3</v>
      </c>
      <c r="GQ40" s="14">
        <f t="shared" si="59"/>
        <v>2</v>
      </c>
    </row>
    <row r="41" spans="14:199" ht="16.5" x14ac:dyDescent="0.2">
      <c r="N41" s="104">
        <v>6</v>
      </c>
      <c r="O41" s="104">
        <v>8</v>
      </c>
      <c r="P41" s="104">
        <v>4</v>
      </c>
      <c r="Q41" s="104">
        <v>21</v>
      </c>
      <c r="R41" s="14">
        <f>SUM(Q$7:Q41)</f>
        <v>612</v>
      </c>
      <c r="S41" s="105">
        <v>1606042</v>
      </c>
      <c r="T41" s="14" t="str">
        <f t="shared" si="60"/>
        <v>神器6-8</v>
      </c>
      <c r="AD41" s="101">
        <v>35</v>
      </c>
      <c r="AE41" s="101">
        <v>7</v>
      </c>
      <c r="AF41" s="101">
        <v>1</v>
      </c>
      <c r="AG41" s="101" t="str">
        <f t="shared" si="6"/>
        <v>神器7-1</v>
      </c>
      <c r="AH41" s="101">
        <v>2</v>
      </c>
      <c r="AI41" s="101">
        <f t="shared" si="7"/>
        <v>150</v>
      </c>
      <c r="AL41" s="101">
        <v>3</v>
      </c>
      <c r="AM41" s="101">
        <v>2</v>
      </c>
      <c r="AN41" s="101">
        <v>13</v>
      </c>
      <c r="AO41" s="101">
        <v>5</v>
      </c>
      <c r="AP41" s="101" t="s">
        <v>367</v>
      </c>
      <c r="AQ41" s="101">
        <v>1500</v>
      </c>
      <c r="AR41" s="101">
        <v>1</v>
      </c>
      <c r="AS41" s="101">
        <v>1</v>
      </c>
      <c r="AT41" s="101">
        <f t="shared" si="8"/>
        <v>1</v>
      </c>
      <c r="AU41" s="14">
        <f t="shared" si="9"/>
        <v>0.15</v>
      </c>
      <c r="AV41" s="14">
        <f t="shared" si="10"/>
        <v>2.25</v>
      </c>
      <c r="BD41" s="101">
        <v>35</v>
      </c>
      <c r="BE41" s="14">
        <f>INDEX(节奏总表!$BW$4:$BW$63,新神器!BD41)</f>
        <v>127</v>
      </c>
      <c r="BF41" s="14">
        <f t="shared" si="11"/>
        <v>7</v>
      </c>
      <c r="BG41" s="101">
        <v>3</v>
      </c>
      <c r="BH41" s="101">
        <v>5</v>
      </c>
      <c r="BI41" s="14">
        <f t="shared" si="69"/>
        <v>0</v>
      </c>
      <c r="BJ41" s="14">
        <f t="shared" si="69"/>
        <v>0</v>
      </c>
      <c r="BK41" s="14">
        <f t="shared" si="69"/>
        <v>0</v>
      </c>
      <c r="BL41" s="14">
        <f t="shared" si="69"/>
        <v>0</v>
      </c>
      <c r="BM41" s="14">
        <f t="shared" si="69"/>
        <v>0</v>
      </c>
      <c r="BN41" s="14">
        <f t="shared" si="69"/>
        <v>0</v>
      </c>
      <c r="BO41" s="14">
        <f t="shared" si="69"/>
        <v>0</v>
      </c>
      <c r="BP41" s="14">
        <f t="shared" si="69"/>
        <v>0</v>
      </c>
      <c r="BQ41" s="14">
        <f t="shared" si="69"/>
        <v>0.35000000000000003</v>
      </c>
      <c r="BR41" s="14">
        <f t="shared" si="69"/>
        <v>0.35000000000000003</v>
      </c>
      <c r="BS41" s="14">
        <f t="shared" si="70"/>
        <v>0.20699999999999999</v>
      </c>
      <c r="BT41" s="14">
        <f t="shared" si="70"/>
        <v>0.20699999999999999</v>
      </c>
      <c r="BU41" s="14">
        <f t="shared" si="70"/>
        <v>0.13750000000000001</v>
      </c>
      <c r="BV41" s="14">
        <f t="shared" si="70"/>
        <v>6.9000000000000006E-2</v>
      </c>
      <c r="BW41" s="14">
        <f t="shared" si="70"/>
        <v>0.35000000000000003</v>
      </c>
      <c r="BX41" s="14">
        <f t="shared" si="70"/>
        <v>0.35000000000000003</v>
      </c>
      <c r="BY41" s="14">
        <f t="shared" si="70"/>
        <v>0.20699999999999999</v>
      </c>
      <c r="BZ41" s="14">
        <f t="shared" si="70"/>
        <v>0.20699999999999999</v>
      </c>
      <c r="CA41" s="14">
        <f t="shared" si="70"/>
        <v>0.13750000000000001</v>
      </c>
      <c r="CB41" s="14">
        <f t="shared" si="70"/>
        <v>6.9000000000000006E-2</v>
      </c>
      <c r="CC41" s="14">
        <f t="shared" si="71"/>
        <v>0.35000000000000003</v>
      </c>
      <c r="CD41" s="14">
        <f t="shared" si="71"/>
        <v>0.35000000000000003</v>
      </c>
      <c r="CE41" s="14">
        <f t="shared" si="71"/>
        <v>0.20699999999999999</v>
      </c>
      <c r="CF41" s="14">
        <f t="shared" si="71"/>
        <v>0.20699999999999999</v>
      </c>
      <c r="CG41" s="14">
        <f t="shared" si="71"/>
        <v>0.13750000000000001</v>
      </c>
      <c r="CH41" s="14">
        <f t="shared" si="71"/>
        <v>6.9499999999999992E-2</v>
      </c>
      <c r="CI41" s="14">
        <f t="shared" si="71"/>
        <v>0.20799999999999999</v>
      </c>
      <c r="CJ41" s="14">
        <f t="shared" si="71"/>
        <v>0.20799999999999999</v>
      </c>
      <c r="CK41" s="14">
        <f t="shared" si="71"/>
        <v>0.20799999999999999</v>
      </c>
      <c r="CL41" s="14">
        <f t="shared" si="71"/>
        <v>0.13800000000000001</v>
      </c>
      <c r="CM41" s="14">
        <f t="shared" si="72"/>
        <v>0.13800000000000001</v>
      </c>
      <c r="CN41" s="14">
        <f t="shared" si="72"/>
        <v>0.13800000000000001</v>
      </c>
      <c r="CO41" s="14">
        <f t="shared" si="72"/>
        <v>0</v>
      </c>
      <c r="CP41" s="14">
        <f t="shared" si="72"/>
        <v>0</v>
      </c>
      <c r="CQ41" s="14">
        <f t="shared" si="72"/>
        <v>1.5</v>
      </c>
      <c r="CR41" s="14">
        <f t="shared" si="72"/>
        <v>1.5</v>
      </c>
      <c r="CS41" s="14">
        <f t="shared" si="72"/>
        <v>1.5</v>
      </c>
      <c r="CT41" s="14">
        <f t="shared" si="72"/>
        <v>0.5</v>
      </c>
      <c r="CU41" s="14">
        <f t="shared" si="72"/>
        <v>0.5</v>
      </c>
      <c r="CV41" s="14">
        <f t="shared" si="72"/>
        <v>0.5</v>
      </c>
      <c r="CW41" s="14">
        <f t="shared" si="72"/>
        <v>0.375</v>
      </c>
      <c r="CX41" s="14">
        <f t="shared" si="72"/>
        <v>0.375</v>
      </c>
      <c r="CZ41" s="14">
        <f>SUM(BI$7:BI41)</f>
        <v>35.749999999999993</v>
      </c>
      <c r="DA41" s="14">
        <f>SUM(BJ$7:BJ41)</f>
        <v>35.749999999999993</v>
      </c>
      <c r="DB41" s="14">
        <f>SUM(BK$7:BK41)</f>
        <v>20.25</v>
      </c>
      <c r="DC41" s="14">
        <f>SUM(BL$7:BL41)</f>
        <v>36.25</v>
      </c>
      <c r="DD41" s="14">
        <f>SUM(BM$7:BM41)</f>
        <v>36.25</v>
      </c>
      <c r="DE41" s="14">
        <f>SUM(BN$7:BN41)</f>
        <v>20.625</v>
      </c>
      <c r="DF41" s="14">
        <f>SUM(BO$7:BO41)</f>
        <v>20.625</v>
      </c>
      <c r="DG41" s="14">
        <f>SUM(BP$7:BP41)</f>
        <v>13.75</v>
      </c>
      <c r="DH41" s="14">
        <f>SUM(BQ$7:BQ41)</f>
        <v>23.899000000000001</v>
      </c>
      <c r="DI41" s="14">
        <f>SUM(BR$7:BR41)</f>
        <v>23.899000000000001</v>
      </c>
      <c r="DJ41" s="14">
        <f>SUM(BS$7:BS41)</f>
        <v>12.828000000000003</v>
      </c>
      <c r="DK41" s="14">
        <f>SUM(BT$7:BT41)</f>
        <v>12.828000000000003</v>
      </c>
      <c r="DL41" s="14">
        <f>SUM(BU$7:BU41)</f>
        <v>6.0500000000000007</v>
      </c>
      <c r="DM41" s="14">
        <f>SUM(BV$7:BV41)</f>
        <v>2.7859999999999996</v>
      </c>
      <c r="DN41" s="14">
        <f>SUM(BW$7:BW41)</f>
        <v>28.899000000000001</v>
      </c>
      <c r="DO41" s="14">
        <f>SUM(BX$7:BX41)</f>
        <v>28.899000000000001</v>
      </c>
      <c r="DP41" s="14">
        <f>SUM(BY$7:BY41)</f>
        <v>15.453000000000003</v>
      </c>
      <c r="DQ41" s="14">
        <f>SUM(BZ$7:BZ41)</f>
        <v>15.453000000000003</v>
      </c>
      <c r="DR41" s="14">
        <f>SUM(CA$7:CA41)</f>
        <v>7.0500000000000007</v>
      </c>
      <c r="DS41" s="14">
        <f>SUM(CB$7:CB41)</f>
        <v>3.2740000000000009</v>
      </c>
      <c r="DT41" s="14">
        <f>SUM(CC$7:CC41)</f>
        <v>33.899000000000001</v>
      </c>
      <c r="DU41" s="14">
        <f>SUM(CD$7:CD41)</f>
        <v>33.899000000000001</v>
      </c>
      <c r="DV41" s="14">
        <f>SUM(CE$7:CE41)</f>
        <v>18.078000000000003</v>
      </c>
      <c r="DW41" s="14">
        <f>SUM(CF$7:CF41)</f>
        <v>18.078000000000003</v>
      </c>
      <c r="DX41" s="14">
        <f>SUM(CG$7:CG41)</f>
        <v>8.0500000000000007</v>
      </c>
      <c r="DY41" s="14">
        <f>SUM(CH$7:CH41)</f>
        <v>3.7760000000000016</v>
      </c>
      <c r="DZ41" s="14">
        <f>SUM(CI$7:CI41)</f>
        <v>9.8320000000000007</v>
      </c>
      <c r="EA41" s="14">
        <f>SUM(CJ$7:CJ41)</f>
        <v>9.8320000000000007</v>
      </c>
      <c r="EB41" s="14">
        <f>SUM(CK$7:CK41)</f>
        <v>9.8320000000000007</v>
      </c>
      <c r="EC41" s="14">
        <f>SUM(CL$7:CL41)</f>
        <v>3.5519999999999996</v>
      </c>
      <c r="ED41" s="14">
        <f>SUM(CM$7:CM41)</f>
        <v>3.5519999999999996</v>
      </c>
      <c r="EE41" s="14">
        <f>SUM(CN$7:CN41)</f>
        <v>3.5519999999999996</v>
      </c>
      <c r="EF41" s="14">
        <f>SUM(CO$7:CO41)</f>
        <v>2.25</v>
      </c>
      <c r="EG41" s="14">
        <f>SUM(CP$7:CP41)</f>
        <v>2.25</v>
      </c>
      <c r="EH41" s="14">
        <f>SUM(CQ$7:CQ41)</f>
        <v>6</v>
      </c>
      <c r="EI41" s="14">
        <f>SUM(CR$7:CR41)</f>
        <v>6</v>
      </c>
      <c r="EJ41" s="14">
        <f>SUM(CS$7:CS41)</f>
        <v>6</v>
      </c>
      <c r="EK41" s="14">
        <f>SUM(CT$7:CT41)</f>
        <v>2</v>
      </c>
      <c r="EL41" s="14">
        <f>SUM(CU$7:CU41)</f>
        <v>2</v>
      </c>
      <c r="EM41" s="14">
        <f>SUM(CV$7:CV41)</f>
        <v>2</v>
      </c>
      <c r="EN41" s="14">
        <f>SUM(CW$7:CW41)</f>
        <v>1.5</v>
      </c>
      <c r="EO41" s="14">
        <f>SUM(CX$7:CX41)</f>
        <v>1.5</v>
      </c>
      <c r="ER41" s="14">
        <f t="shared" si="12"/>
        <v>12</v>
      </c>
      <c r="ES41" s="14">
        <f t="shared" si="13"/>
        <v>12</v>
      </c>
      <c r="ET41" s="14">
        <f t="shared" si="14"/>
        <v>9</v>
      </c>
      <c r="EU41" s="14">
        <f t="shared" si="15"/>
        <v>12</v>
      </c>
      <c r="EV41" s="14">
        <f t="shared" si="16"/>
        <v>12</v>
      </c>
      <c r="EW41" s="14">
        <f t="shared" si="17"/>
        <v>9</v>
      </c>
      <c r="EX41" s="14">
        <f t="shared" si="18"/>
        <v>9</v>
      </c>
      <c r="EY41" s="14">
        <f t="shared" si="19"/>
        <v>7</v>
      </c>
      <c r="EZ41" s="14">
        <f t="shared" si="20"/>
        <v>10</v>
      </c>
      <c r="FA41" s="14">
        <f t="shared" si="21"/>
        <v>10</v>
      </c>
      <c r="FB41" s="14">
        <f t="shared" si="22"/>
        <v>7</v>
      </c>
      <c r="FC41" s="14">
        <f t="shared" si="23"/>
        <v>7</v>
      </c>
      <c r="FD41" s="14">
        <f t="shared" si="24"/>
        <v>4</v>
      </c>
      <c r="FE41" s="14">
        <f t="shared" si="25"/>
        <v>2</v>
      </c>
      <c r="FF41" s="14">
        <f t="shared" si="26"/>
        <v>11</v>
      </c>
      <c r="FG41" s="14">
        <f t="shared" si="27"/>
        <v>11</v>
      </c>
      <c r="FH41" s="14">
        <f t="shared" si="28"/>
        <v>8</v>
      </c>
      <c r="FI41" s="14">
        <f t="shared" si="29"/>
        <v>8</v>
      </c>
      <c r="FJ41" s="14">
        <f t="shared" si="30"/>
        <v>5</v>
      </c>
      <c r="FK41" s="14">
        <f t="shared" si="31"/>
        <v>3</v>
      </c>
      <c r="FL41" s="14">
        <f t="shared" si="32"/>
        <v>11</v>
      </c>
      <c r="FM41" s="14">
        <f t="shared" si="33"/>
        <v>11</v>
      </c>
      <c r="FN41" s="14">
        <f t="shared" si="34"/>
        <v>9</v>
      </c>
      <c r="FO41" s="14">
        <f t="shared" si="35"/>
        <v>9</v>
      </c>
      <c r="FP41" s="14">
        <f t="shared" si="36"/>
        <v>5</v>
      </c>
      <c r="FQ41" s="14">
        <f t="shared" si="37"/>
        <v>3</v>
      </c>
      <c r="FR41" s="14">
        <f t="shared" si="38"/>
        <v>6</v>
      </c>
      <c r="FS41" s="14">
        <f t="shared" si="39"/>
        <v>6</v>
      </c>
      <c r="FT41" s="14">
        <f t="shared" si="40"/>
        <v>6</v>
      </c>
      <c r="FU41" s="14">
        <f t="shared" si="41"/>
        <v>3</v>
      </c>
      <c r="FV41" s="14">
        <f t="shared" si="42"/>
        <v>3</v>
      </c>
      <c r="FW41" s="14">
        <f t="shared" si="43"/>
        <v>3</v>
      </c>
      <c r="FX41" s="14">
        <f t="shared" si="44"/>
        <v>2</v>
      </c>
      <c r="FY41" s="14">
        <f t="shared" si="45"/>
        <v>2</v>
      </c>
      <c r="FZ41" s="14">
        <f t="shared" si="46"/>
        <v>4</v>
      </c>
      <c r="GA41" s="14">
        <f t="shared" si="47"/>
        <v>4</v>
      </c>
      <c r="GB41" s="14">
        <f t="shared" si="48"/>
        <v>4</v>
      </c>
      <c r="GC41" s="14">
        <f t="shared" si="49"/>
        <v>2</v>
      </c>
      <c r="GD41" s="14">
        <f t="shared" si="50"/>
        <v>2</v>
      </c>
      <c r="GE41" s="14">
        <f t="shared" si="51"/>
        <v>2</v>
      </c>
      <c r="GF41" s="14">
        <f t="shared" si="52"/>
        <v>1</v>
      </c>
      <c r="GG41" s="14">
        <f t="shared" si="53"/>
        <v>1</v>
      </c>
      <c r="GJ41" s="105">
        <v>35</v>
      </c>
      <c r="GK41" s="14">
        <f t="shared" si="54"/>
        <v>3</v>
      </c>
      <c r="GL41" s="14">
        <f t="shared" si="55"/>
        <v>1606005</v>
      </c>
      <c r="GM41" s="14" t="str">
        <f t="shared" si="56"/>
        <v>神器1-3 : 5级</v>
      </c>
      <c r="GN41" s="14" t="s">
        <v>893</v>
      </c>
      <c r="GO41" s="14">
        <f t="shared" si="57"/>
        <v>5</v>
      </c>
      <c r="GP41" s="14" t="str">
        <f t="shared" si="58"/>
        <v>神器1-3</v>
      </c>
      <c r="GQ41" s="14">
        <f t="shared" si="59"/>
        <v>2</v>
      </c>
    </row>
    <row r="42" spans="14:199" ht="16.5" x14ac:dyDescent="0.2">
      <c r="N42" s="104">
        <v>7</v>
      </c>
      <c r="O42" s="104">
        <v>1</v>
      </c>
      <c r="P42" s="104">
        <v>2</v>
      </c>
      <c r="Q42" s="104">
        <v>21</v>
      </c>
      <c r="R42" s="14">
        <f>SUM(Q$7:Q42)</f>
        <v>633</v>
      </c>
      <c r="S42" s="105">
        <v>1606043</v>
      </c>
      <c r="T42" s="14" t="str">
        <f t="shared" si="60"/>
        <v>神器7-1</v>
      </c>
      <c r="AD42" s="101">
        <v>36</v>
      </c>
      <c r="AE42" s="101">
        <v>7</v>
      </c>
      <c r="AF42" s="101">
        <v>2</v>
      </c>
      <c r="AG42" s="101" t="str">
        <f t="shared" si="6"/>
        <v>神器7-2</v>
      </c>
      <c r="AH42" s="101">
        <v>2</v>
      </c>
      <c r="AI42" s="101">
        <f t="shared" si="7"/>
        <v>150</v>
      </c>
      <c r="AL42" s="101">
        <v>3</v>
      </c>
      <c r="AM42" s="101">
        <v>2</v>
      </c>
      <c r="AN42" s="101">
        <v>13</v>
      </c>
      <c r="AO42" s="101">
        <v>6</v>
      </c>
      <c r="AP42" s="101" t="s">
        <v>368</v>
      </c>
      <c r="AQ42" s="101">
        <v>1000</v>
      </c>
      <c r="AR42" s="101">
        <v>1</v>
      </c>
      <c r="AS42" s="101">
        <v>1</v>
      </c>
      <c r="AT42" s="101">
        <f t="shared" si="8"/>
        <v>2</v>
      </c>
      <c r="AU42" s="14">
        <f t="shared" si="9"/>
        <v>0.1</v>
      </c>
      <c r="AV42" s="14">
        <f t="shared" si="10"/>
        <v>4.5</v>
      </c>
      <c r="BD42" s="101">
        <v>36</v>
      </c>
      <c r="BE42" s="14">
        <f>INDEX(节奏总表!$BW$4:$BW$63,新神器!BD42)</f>
        <v>128</v>
      </c>
      <c r="BF42" s="14">
        <f t="shared" si="11"/>
        <v>7</v>
      </c>
      <c r="BG42" s="101">
        <v>3</v>
      </c>
      <c r="BH42" s="101">
        <v>5</v>
      </c>
      <c r="BI42" s="14">
        <f t="shared" si="69"/>
        <v>0</v>
      </c>
      <c r="BJ42" s="14">
        <f t="shared" si="69"/>
        <v>0</v>
      </c>
      <c r="BK42" s="14">
        <f t="shared" si="69"/>
        <v>0</v>
      </c>
      <c r="BL42" s="14">
        <f t="shared" si="69"/>
        <v>0</v>
      </c>
      <c r="BM42" s="14">
        <f t="shared" si="69"/>
        <v>0</v>
      </c>
      <c r="BN42" s="14">
        <f t="shared" si="69"/>
        <v>0</v>
      </c>
      <c r="BO42" s="14">
        <f t="shared" si="69"/>
        <v>0</v>
      </c>
      <c r="BP42" s="14">
        <f t="shared" si="69"/>
        <v>0</v>
      </c>
      <c r="BQ42" s="14">
        <f t="shared" si="69"/>
        <v>0.35000000000000003</v>
      </c>
      <c r="BR42" s="14">
        <f t="shared" si="69"/>
        <v>0.35000000000000003</v>
      </c>
      <c r="BS42" s="14">
        <f t="shared" si="70"/>
        <v>0.20699999999999999</v>
      </c>
      <c r="BT42" s="14">
        <f t="shared" si="70"/>
        <v>0.20699999999999999</v>
      </c>
      <c r="BU42" s="14">
        <f t="shared" si="70"/>
        <v>0.13750000000000001</v>
      </c>
      <c r="BV42" s="14">
        <f t="shared" si="70"/>
        <v>6.9000000000000006E-2</v>
      </c>
      <c r="BW42" s="14">
        <f t="shared" si="70"/>
        <v>0.35000000000000003</v>
      </c>
      <c r="BX42" s="14">
        <f t="shared" si="70"/>
        <v>0.35000000000000003</v>
      </c>
      <c r="BY42" s="14">
        <f t="shared" si="70"/>
        <v>0.20699999999999999</v>
      </c>
      <c r="BZ42" s="14">
        <f t="shared" si="70"/>
        <v>0.20699999999999999</v>
      </c>
      <c r="CA42" s="14">
        <f t="shared" si="70"/>
        <v>0.13750000000000001</v>
      </c>
      <c r="CB42" s="14">
        <f t="shared" si="70"/>
        <v>6.9000000000000006E-2</v>
      </c>
      <c r="CC42" s="14">
        <f t="shared" si="71"/>
        <v>0.35000000000000003</v>
      </c>
      <c r="CD42" s="14">
        <f t="shared" si="71"/>
        <v>0.35000000000000003</v>
      </c>
      <c r="CE42" s="14">
        <f t="shared" si="71"/>
        <v>0.20699999999999999</v>
      </c>
      <c r="CF42" s="14">
        <f t="shared" si="71"/>
        <v>0.20699999999999999</v>
      </c>
      <c r="CG42" s="14">
        <f t="shared" si="71"/>
        <v>0.13750000000000001</v>
      </c>
      <c r="CH42" s="14">
        <f t="shared" si="71"/>
        <v>6.9499999999999992E-2</v>
      </c>
      <c r="CI42" s="14">
        <f t="shared" si="71"/>
        <v>0.20799999999999999</v>
      </c>
      <c r="CJ42" s="14">
        <f t="shared" si="71"/>
        <v>0.20799999999999999</v>
      </c>
      <c r="CK42" s="14">
        <f t="shared" si="71"/>
        <v>0.20799999999999999</v>
      </c>
      <c r="CL42" s="14">
        <f t="shared" si="71"/>
        <v>0.13800000000000001</v>
      </c>
      <c r="CM42" s="14">
        <f t="shared" si="72"/>
        <v>0.13800000000000001</v>
      </c>
      <c r="CN42" s="14">
        <f t="shared" si="72"/>
        <v>0.13800000000000001</v>
      </c>
      <c r="CO42" s="14">
        <f t="shared" si="72"/>
        <v>0</v>
      </c>
      <c r="CP42" s="14">
        <f t="shared" si="72"/>
        <v>0</v>
      </c>
      <c r="CQ42" s="14">
        <f t="shared" si="72"/>
        <v>1.5</v>
      </c>
      <c r="CR42" s="14">
        <f t="shared" si="72"/>
        <v>1.5</v>
      </c>
      <c r="CS42" s="14">
        <f t="shared" si="72"/>
        <v>1.5</v>
      </c>
      <c r="CT42" s="14">
        <f t="shared" si="72"/>
        <v>0.5</v>
      </c>
      <c r="CU42" s="14">
        <f t="shared" si="72"/>
        <v>0.5</v>
      </c>
      <c r="CV42" s="14">
        <f t="shared" si="72"/>
        <v>0.5</v>
      </c>
      <c r="CW42" s="14">
        <f t="shared" si="72"/>
        <v>0.375</v>
      </c>
      <c r="CX42" s="14">
        <f t="shared" si="72"/>
        <v>0.375</v>
      </c>
      <c r="CZ42" s="14">
        <f>SUM(BI$7:BI42)</f>
        <v>35.749999999999993</v>
      </c>
      <c r="DA42" s="14">
        <f>SUM(BJ$7:BJ42)</f>
        <v>35.749999999999993</v>
      </c>
      <c r="DB42" s="14">
        <f>SUM(BK$7:BK42)</f>
        <v>20.25</v>
      </c>
      <c r="DC42" s="14">
        <f>SUM(BL$7:BL42)</f>
        <v>36.25</v>
      </c>
      <c r="DD42" s="14">
        <f>SUM(BM$7:BM42)</f>
        <v>36.25</v>
      </c>
      <c r="DE42" s="14">
        <f>SUM(BN$7:BN42)</f>
        <v>20.625</v>
      </c>
      <c r="DF42" s="14">
        <f>SUM(BO$7:BO42)</f>
        <v>20.625</v>
      </c>
      <c r="DG42" s="14">
        <f>SUM(BP$7:BP42)</f>
        <v>13.75</v>
      </c>
      <c r="DH42" s="14">
        <f>SUM(BQ$7:BQ42)</f>
        <v>24.249000000000002</v>
      </c>
      <c r="DI42" s="14">
        <f>SUM(BR$7:BR42)</f>
        <v>24.249000000000002</v>
      </c>
      <c r="DJ42" s="14">
        <f>SUM(BS$7:BS42)</f>
        <v>13.035000000000004</v>
      </c>
      <c r="DK42" s="14">
        <f>SUM(BT$7:BT42)</f>
        <v>13.035000000000004</v>
      </c>
      <c r="DL42" s="14">
        <f>SUM(BU$7:BU42)</f>
        <v>6.1875000000000009</v>
      </c>
      <c r="DM42" s="14">
        <f>SUM(BV$7:BV42)</f>
        <v>2.8549999999999995</v>
      </c>
      <c r="DN42" s="14">
        <f>SUM(BW$7:BW42)</f>
        <v>29.249000000000002</v>
      </c>
      <c r="DO42" s="14">
        <f>SUM(BX$7:BX42)</f>
        <v>29.249000000000002</v>
      </c>
      <c r="DP42" s="14">
        <f>SUM(BY$7:BY42)</f>
        <v>15.660000000000004</v>
      </c>
      <c r="DQ42" s="14">
        <f>SUM(BZ$7:BZ42)</f>
        <v>15.660000000000004</v>
      </c>
      <c r="DR42" s="14">
        <f>SUM(CA$7:CA42)</f>
        <v>7.1875000000000009</v>
      </c>
      <c r="DS42" s="14">
        <f>SUM(CB$7:CB42)</f>
        <v>3.3430000000000009</v>
      </c>
      <c r="DT42" s="14">
        <f>SUM(CC$7:CC42)</f>
        <v>34.249000000000002</v>
      </c>
      <c r="DU42" s="14">
        <f>SUM(CD$7:CD42)</f>
        <v>34.249000000000002</v>
      </c>
      <c r="DV42" s="14">
        <f>SUM(CE$7:CE42)</f>
        <v>18.285000000000004</v>
      </c>
      <c r="DW42" s="14">
        <f>SUM(CF$7:CF42)</f>
        <v>18.285000000000004</v>
      </c>
      <c r="DX42" s="14">
        <f>SUM(CG$7:CG42)</f>
        <v>8.1875</v>
      </c>
      <c r="DY42" s="14">
        <f>SUM(CH$7:CH42)</f>
        <v>3.8455000000000017</v>
      </c>
      <c r="DZ42" s="14">
        <f>SUM(CI$7:CI42)</f>
        <v>10.040000000000001</v>
      </c>
      <c r="EA42" s="14">
        <f>SUM(CJ$7:CJ42)</f>
        <v>10.040000000000001</v>
      </c>
      <c r="EB42" s="14">
        <f>SUM(CK$7:CK42)</f>
        <v>10.040000000000001</v>
      </c>
      <c r="EC42" s="14">
        <f>SUM(CL$7:CL42)</f>
        <v>3.6899999999999995</v>
      </c>
      <c r="ED42" s="14">
        <f>SUM(CM$7:CM42)</f>
        <v>3.6899999999999995</v>
      </c>
      <c r="EE42" s="14">
        <f>SUM(CN$7:CN42)</f>
        <v>3.6899999999999995</v>
      </c>
      <c r="EF42" s="14">
        <f>SUM(CO$7:CO42)</f>
        <v>2.25</v>
      </c>
      <c r="EG42" s="14">
        <f>SUM(CP$7:CP42)</f>
        <v>2.25</v>
      </c>
      <c r="EH42" s="14">
        <f>SUM(CQ$7:CQ42)</f>
        <v>7.5</v>
      </c>
      <c r="EI42" s="14">
        <f>SUM(CR$7:CR42)</f>
        <v>7.5</v>
      </c>
      <c r="EJ42" s="14">
        <f>SUM(CS$7:CS42)</f>
        <v>7.5</v>
      </c>
      <c r="EK42" s="14">
        <f>SUM(CT$7:CT42)</f>
        <v>2.5</v>
      </c>
      <c r="EL42" s="14">
        <f>SUM(CU$7:CU42)</f>
        <v>2.5</v>
      </c>
      <c r="EM42" s="14">
        <f>SUM(CV$7:CV42)</f>
        <v>2.5</v>
      </c>
      <c r="EN42" s="14">
        <f>SUM(CW$7:CW42)</f>
        <v>1.875</v>
      </c>
      <c r="EO42" s="14">
        <f>SUM(CX$7:CX42)</f>
        <v>1.875</v>
      </c>
      <c r="ER42" s="14">
        <f t="shared" si="12"/>
        <v>12</v>
      </c>
      <c r="ES42" s="14">
        <f t="shared" si="13"/>
        <v>12</v>
      </c>
      <c r="ET42" s="14">
        <f t="shared" si="14"/>
        <v>9</v>
      </c>
      <c r="EU42" s="14">
        <f t="shared" si="15"/>
        <v>12</v>
      </c>
      <c r="EV42" s="14">
        <f t="shared" si="16"/>
        <v>12</v>
      </c>
      <c r="EW42" s="14">
        <f t="shared" si="17"/>
        <v>9</v>
      </c>
      <c r="EX42" s="14">
        <f t="shared" si="18"/>
        <v>9</v>
      </c>
      <c r="EY42" s="14">
        <f t="shared" si="19"/>
        <v>7</v>
      </c>
      <c r="EZ42" s="14">
        <f t="shared" si="20"/>
        <v>10</v>
      </c>
      <c r="FA42" s="14">
        <f t="shared" si="21"/>
        <v>10</v>
      </c>
      <c r="FB42" s="14">
        <f t="shared" si="22"/>
        <v>7</v>
      </c>
      <c r="FC42" s="14">
        <f t="shared" si="23"/>
        <v>7</v>
      </c>
      <c r="FD42" s="14">
        <f t="shared" si="24"/>
        <v>4</v>
      </c>
      <c r="FE42" s="14">
        <f t="shared" si="25"/>
        <v>2</v>
      </c>
      <c r="FF42" s="14">
        <f t="shared" si="26"/>
        <v>11</v>
      </c>
      <c r="FG42" s="14">
        <f t="shared" si="27"/>
        <v>11</v>
      </c>
      <c r="FH42" s="14">
        <f t="shared" si="28"/>
        <v>8</v>
      </c>
      <c r="FI42" s="14">
        <f t="shared" si="29"/>
        <v>8</v>
      </c>
      <c r="FJ42" s="14">
        <f t="shared" si="30"/>
        <v>5</v>
      </c>
      <c r="FK42" s="14">
        <f t="shared" si="31"/>
        <v>3</v>
      </c>
      <c r="FL42" s="14">
        <f t="shared" si="32"/>
        <v>12</v>
      </c>
      <c r="FM42" s="14">
        <f t="shared" si="33"/>
        <v>12</v>
      </c>
      <c r="FN42" s="14">
        <f t="shared" si="34"/>
        <v>9</v>
      </c>
      <c r="FO42" s="14">
        <f t="shared" si="35"/>
        <v>9</v>
      </c>
      <c r="FP42" s="14">
        <f t="shared" si="36"/>
        <v>5</v>
      </c>
      <c r="FQ42" s="14">
        <f t="shared" si="37"/>
        <v>3</v>
      </c>
      <c r="FR42" s="14">
        <f t="shared" si="38"/>
        <v>6</v>
      </c>
      <c r="FS42" s="14">
        <f t="shared" si="39"/>
        <v>6</v>
      </c>
      <c r="FT42" s="14">
        <f t="shared" si="40"/>
        <v>6</v>
      </c>
      <c r="FU42" s="14">
        <f t="shared" si="41"/>
        <v>3</v>
      </c>
      <c r="FV42" s="14">
        <f t="shared" si="42"/>
        <v>3</v>
      </c>
      <c r="FW42" s="14">
        <f t="shared" si="43"/>
        <v>3</v>
      </c>
      <c r="FX42" s="14">
        <f t="shared" si="44"/>
        <v>2</v>
      </c>
      <c r="FY42" s="14">
        <f t="shared" si="45"/>
        <v>2</v>
      </c>
      <c r="FZ42" s="14">
        <f t="shared" si="46"/>
        <v>5</v>
      </c>
      <c r="GA42" s="14">
        <f t="shared" si="47"/>
        <v>5</v>
      </c>
      <c r="GB42" s="14">
        <f t="shared" si="48"/>
        <v>5</v>
      </c>
      <c r="GC42" s="14">
        <f t="shared" si="49"/>
        <v>2</v>
      </c>
      <c r="GD42" s="14">
        <f t="shared" si="50"/>
        <v>2</v>
      </c>
      <c r="GE42" s="14">
        <f t="shared" si="51"/>
        <v>2</v>
      </c>
      <c r="GF42" s="14">
        <f t="shared" si="52"/>
        <v>1</v>
      </c>
      <c r="GG42" s="14">
        <f t="shared" si="53"/>
        <v>1</v>
      </c>
      <c r="GJ42" s="105">
        <v>36</v>
      </c>
      <c r="GK42" s="14">
        <f t="shared" si="54"/>
        <v>3</v>
      </c>
      <c r="GL42" s="14">
        <f t="shared" si="55"/>
        <v>1606005</v>
      </c>
      <c r="GM42" s="14" t="str">
        <f t="shared" si="56"/>
        <v>神器1-3 : 6级</v>
      </c>
      <c r="GN42" s="14" t="s">
        <v>893</v>
      </c>
      <c r="GO42" s="14">
        <f t="shared" si="57"/>
        <v>6</v>
      </c>
      <c r="GP42" s="14" t="str">
        <f t="shared" si="58"/>
        <v>神器1-3</v>
      </c>
      <c r="GQ42" s="14">
        <f t="shared" si="59"/>
        <v>2</v>
      </c>
    </row>
    <row r="43" spans="14:199" ht="16.5" x14ac:dyDescent="0.2">
      <c r="N43" s="104">
        <v>7</v>
      </c>
      <c r="O43" s="104">
        <v>2</v>
      </c>
      <c r="P43" s="104">
        <v>2</v>
      </c>
      <c r="Q43" s="104">
        <v>21</v>
      </c>
      <c r="R43" s="14">
        <f>SUM(Q$7:Q43)</f>
        <v>654</v>
      </c>
      <c r="S43" s="105">
        <v>1606044</v>
      </c>
      <c r="T43" s="14" t="str">
        <f t="shared" si="60"/>
        <v>神器7-2</v>
      </c>
      <c r="AD43" s="101">
        <v>37</v>
      </c>
      <c r="AE43" s="101">
        <v>7</v>
      </c>
      <c r="AF43" s="101">
        <v>3</v>
      </c>
      <c r="AG43" s="101" t="str">
        <f t="shared" si="6"/>
        <v>神器7-3</v>
      </c>
      <c r="AH43" s="101">
        <v>2</v>
      </c>
      <c r="AI43" s="101">
        <f t="shared" si="7"/>
        <v>150</v>
      </c>
      <c r="AL43" s="101">
        <v>3</v>
      </c>
      <c r="AM43" s="101">
        <v>2</v>
      </c>
      <c r="AN43" s="101">
        <v>13</v>
      </c>
      <c r="AO43" s="101">
        <v>7</v>
      </c>
      <c r="AP43" s="101" t="s">
        <v>369</v>
      </c>
      <c r="AQ43" s="101">
        <v>1000</v>
      </c>
      <c r="AR43" s="101">
        <v>1</v>
      </c>
      <c r="AS43" s="101">
        <v>1</v>
      </c>
      <c r="AT43" s="101">
        <f t="shared" si="8"/>
        <v>2</v>
      </c>
      <c r="AU43" s="14">
        <f t="shared" si="9"/>
        <v>0.1</v>
      </c>
      <c r="AV43" s="14">
        <f t="shared" si="10"/>
        <v>4.5</v>
      </c>
      <c r="BD43" s="101">
        <v>37</v>
      </c>
      <c r="BE43" s="14">
        <f>INDEX(节奏总表!$BW$4:$BW$63,新神器!BD43)</f>
        <v>129</v>
      </c>
      <c r="BF43" s="14">
        <f t="shared" si="11"/>
        <v>7</v>
      </c>
      <c r="BG43" s="101">
        <v>3</v>
      </c>
      <c r="BH43" s="101">
        <v>5</v>
      </c>
      <c r="BI43" s="14">
        <f t="shared" si="69"/>
        <v>0</v>
      </c>
      <c r="BJ43" s="14">
        <f t="shared" si="69"/>
        <v>0</v>
      </c>
      <c r="BK43" s="14">
        <f t="shared" si="69"/>
        <v>0</v>
      </c>
      <c r="BL43" s="14">
        <f t="shared" si="69"/>
        <v>0</v>
      </c>
      <c r="BM43" s="14">
        <f t="shared" si="69"/>
        <v>0</v>
      </c>
      <c r="BN43" s="14">
        <f t="shared" si="69"/>
        <v>0</v>
      </c>
      <c r="BO43" s="14">
        <f t="shared" si="69"/>
        <v>0</v>
      </c>
      <c r="BP43" s="14">
        <f t="shared" si="69"/>
        <v>0</v>
      </c>
      <c r="BQ43" s="14">
        <f t="shared" si="69"/>
        <v>0.35000000000000003</v>
      </c>
      <c r="BR43" s="14">
        <f t="shared" si="69"/>
        <v>0.35000000000000003</v>
      </c>
      <c r="BS43" s="14">
        <f t="shared" si="70"/>
        <v>0.20699999999999999</v>
      </c>
      <c r="BT43" s="14">
        <f t="shared" si="70"/>
        <v>0.20699999999999999</v>
      </c>
      <c r="BU43" s="14">
        <f t="shared" si="70"/>
        <v>0.13750000000000001</v>
      </c>
      <c r="BV43" s="14">
        <f t="shared" si="70"/>
        <v>6.9000000000000006E-2</v>
      </c>
      <c r="BW43" s="14">
        <f t="shared" si="70"/>
        <v>0.35000000000000003</v>
      </c>
      <c r="BX43" s="14">
        <f t="shared" si="70"/>
        <v>0.35000000000000003</v>
      </c>
      <c r="BY43" s="14">
        <f t="shared" si="70"/>
        <v>0.20699999999999999</v>
      </c>
      <c r="BZ43" s="14">
        <f t="shared" si="70"/>
        <v>0.20699999999999999</v>
      </c>
      <c r="CA43" s="14">
        <f t="shared" si="70"/>
        <v>0.13750000000000001</v>
      </c>
      <c r="CB43" s="14">
        <f t="shared" si="70"/>
        <v>6.9000000000000006E-2</v>
      </c>
      <c r="CC43" s="14">
        <f t="shared" si="71"/>
        <v>0.35000000000000003</v>
      </c>
      <c r="CD43" s="14">
        <f t="shared" si="71"/>
        <v>0.35000000000000003</v>
      </c>
      <c r="CE43" s="14">
        <f t="shared" si="71"/>
        <v>0.20699999999999999</v>
      </c>
      <c r="CF43" s="14">
        <f t="shared" si="71"/>
        <v>0.20699999999999999</v>
      </c>
      <c r="CG43" s="14">
        <f t="shared" si="71"/>
        <v>0.13750000000000001</v>
      </c>
      <c r="CH43" s="14">
        <f t="shared" si="71"/>
        <v>6.9499999999999992E-2</v>
      </c>
      <c r="CI43" s="14">
        <f t="shared" si="71"/>
        <v>0.20799999999999999</v>
      </c>
      <c r="CJ43" s="14">
        <f t="shared" si="71"/>
        <v>0.20799999999999999</v>
      </c>
      <c r="CK43" s="14">
        <f t="shared" si="71"/>
        <v>0.20799999999999999</v>
      </c>
      <c r="CL43" s="14">
        <f t="shared" si="71"/>
        <v>0.13800000000000001</v>
      </c>
      <c r="CM43" s="14">
        <f t="shared" si="72"/>
        <v>0.13800000000000001</v>
      </c>
      <c r="CN43" s="14">
        <f t="shared" si="72"/>
        <v>0.13800000000000001</v>
      </c>
      <c r="CO43" s="14">
        <f t="shared" si="72"/>
        <v>0</v>
      </c>
      <c r="CP43" s="14">
        <f t="shared" si="72"/>
        <v>0</v>
      </c>
      <c r="CQ43" s="14">
        <f t="shared" si="72"/>
        <v>1.5</v>
      </c>
      <c r="CR43" s="14">
        <f t="shared" si="72"/>
        <v>1.5</v>
      </c>
      <c r="CS43" s="14">
        <f t="shared" si="72"/>
        <v>1.5</v>
      </c>
      <c r="CT43" s="14">
        <f t="shared" si="72"/>
        <v>0.5</v>
      </c>
      <c r="CU43" s="14">
        <f t="shared" si="72"/>
        <v>0.5</v>
      </c>
      <c r="CV43" s="14">
        <f t="shared" si="72"/>
        <v>0.5</v>
      </c>
      <c r="CW43" s="14">
        <f t="shared" si="72"/>
        <v>0.375</v>
      </c>
      <c r="CX43" s="14">
        <f t="shared" si="72"/>
        <v>0.375</v>
      </c>
      <c r="CZ43" s="14">
        <f>SUM(BI$7:BI43)</f>
        <v>35.749999999999993</v>
      </c>
      <c r="DA43" s="14">
        <f>SUM(BJ$7:BJ43)</f>
        <v>35.749999999999993</v>
      </c>
      <c r="DB43" s="14">
        <f>SUM(BK$7:BK43)</f>
        <v>20.25</v>
      </c>
      <c r="DC43" s="14">
        <f>SUM(BL$7:BL43)</f>
        <v>36.25</v>
      </c>
      <c r="DD43" s="14">
        <f>SUM(BM$7:BM43)</f>
        <v>36.25</v>
      </c>
      <c r="DE43" s="14">
        <f>SUM(BN$7:BN43)</f>
        <v>20.625</v>
      </c>
      <c r="DF43" s="14">
        <f>SUM(BO$7:BO43)</f>
        <v>20.625</v>
      </c>
      <c r="DG43" s="14">
        <f>SUM(BP$7:BP43)</f>
        <v>13.75</v>
      </c>
      <c r="DH43" s="14">
        <f>SUM(BQ$7:BQ43)</f>
        <v>24.599000000000004</v>
      </c>
      <c r="DI43" s="14">
        <f>SUM(BR$7:BR43)</f>
        <v>24.599000000000004</v>
      </c>
      <c r="DJ43" s="14">
        <f>SUM(BS$7:BS43)</f>
        <v>13.242000000000004</v>
      </c>
      <c r="DK43" s="14">
        <f>SUM(BT$7:BT43)</f>
        <v>13.242000000000004</v>
      </c>
      <c r="DL43" s="14">
        <f>SUM(BU$7:BU43)</f>
        <v>6.3250000000000011</v>
      </c>
      <c r="DM43" s="14">
        <f>SUM(BV$7:BV43)</f>
        <v>2.9239999999999995</v>
      </c>
      <c r="DN43" s="14">
        <f>SUM(BW$7:BW43)</f>
        <v>29.599000000000004</v>
      </c>
      <c r="DO43" s="14">
        <f>SUM(BX$7:BX43)</f>
        <v>29.599000000000004</v>
      </c>
      <c r="DP43" s="14">
        <f>SUM(BY$7:BY43)</f>
        <v>15.867000000000004</v>
      </c>
      <c r="DQ43" s="14">
        <f>SUM(BZ$7:BZ43)</f>
        <v>15.867000000000004</v>
      </c>
      <c r="DR43" s="14">
        <f>SUM(CA$7:CA43)</f>
        <v>7.3250000000000011</v>
      </c>
      <c r="DS43" s="14">
        <f>SUM(CB$7:CB43)</f>
        <v>3.4120000000000008</v>
      </c>
      <c r="DT43" s="14">
        <f>SUM(CC$7:CC43)</f>
        <v>34.599000000000004</v>
      </c>
      <c r="DU43" s="14">
        <f>SUM(CD$7:CD43)</f>
        <v>34.599000000000004</v>
      </c>
      <c r="DV43" s="14">
        <f>SUM(CE$7:CE43)</f>
        <v>18.492000000000004</v>
      </c>
      <c r="DW43" s="14">
        <f>SUM(CF$7:CF43)</f>
        <v>18.492000000000004</v>
      </c>
      <c r="DX43" s="14">
        <f>SUM(CG$7:CG43)</f>
        <v>8.3249999999999993</v>
      </c>
      <c r="DY43" s="14">
        <f>SUM(CH$7:CH43)</f>
        <v>3.9150000000000018</v>
      </c>
      <c r="DZ43" s="14">
        <f>SUM(CI$7:CI43)</f>
        <v>10.248000000000001</v>
      </c>
      <c r="EA43" s="14">
        <f>SUM(CJ$7:CJ43)</f>
        <v>10.248000000000001</v>
      </c>
      <c r="EB43" s="14">
        <f>SUM(CK$7:CK43)</f>
        <v>10.248000000000001</v>
      </c>
      <c r="EC43" s="14">
        <f>SUM(CL$7:CL43)</f>
        <v>3.8279999999999994</v>
      </c>
      <c r="ED43" s="14">
        <f>SUM(CM$7:CM43)</f>
        <v>3.8279999999999994</v>
      </c>
      <c r="EE43" s="14">
        <f>SUM(CN$7:CN43)</f>
        <v>3.8279999999999994</v>
      </c>
      <c r="EF43" s="14">
        <f>SUM(CO$7:CO43)</f>
        <v>2.25</v>
      </c>
      <c r="EG43" s="14">
        <f>SUM(CP$7:CP43)</f>
        <v>2.25</v>
      </c>
      <c r="EH43" s="14">
        <f>SUM(CQ$7:CQ43)</f>
        <v>9</v>
      </c>
      <c r="EI43" s="14">
        <f>SUM(CR$7:CR43)</f>
        <v>9</v>
      </c>
      <c r="EJ43" s="14">
        <f>SUM(CS$7:CS43)</f>
        <v>9</v>
      </c>
      <c r="EK43" s="14">
        <f>SUM(CT$7:CT43)</f>
        <v>3</v>
      </c>
      <c r="EL43" s="14">
        <f>SUM(CU$7:CU43)</f>
        <v>3</v>
      </c>
      <c r="EM43" s="14">
        <f>SUM(CV$7:CV43)</f>
        <v>3</v>
      </c>
      <c r="EN43" s="14">
        <f>SUM(CW$7:CW43)</f>
        <v>2.25</v>
      </c>
      <c r="EO43" s="14">
        <f>SUM(CX$7:CX43)</f>
        <v>2.25</v>
      </c>
      <c r="ER43" s="14">
        <f t="shared" si="12"/>
        <v>12</v>
      </c>
      <c r="ES43" s="14">
        <f t="shared" si="13"/>
        <v>12</v>
      </c>
      <c r="ET43" s="14">
        <f t="shared" si="14"/>
        <v>9</v>
      </c>
      <c r="EU43" s="14">
        <f t="shared" si="15"/>
        <v>12</v>
      </c>
      <c r="EV43" s="14">
        <f t="shared" si="16"/>
        <v>12</v>
      </c>
      <c r="EW43" s="14">
        <f t="shared" si="17"/>
        <v>9</v>
      </c>
      <c r="EX43" s="14">
        <f t="shared" si="18"/>
        <v>9</v>
      </c>
      <c r="EY43" s="14">
        <f t="shared" si="19"/>
        <v>7</v>
      </c>
      <c r="EZ43" s="14">
        <f t="shared" si="20"/>
        <v>10</v>
      </c>
      <c r="FA43" s="14">
        <f t="shared" si="21"/>
        <v>10</v>
      </c>
      <c r="FB43" s="14">
        <f t="shared" si="22"/>
        <v>7</v>
      </c>
      <c r="FC43" s="14">
        <f t="shared" si="23"/>
        <v>7</v>
      </c>
      <c r="FD43" s="14">
        <f t="shared" si="24"/>
        <v>4</v>
      </c>
      <c r="FE43" s="14">
        <f t="shared" si="25"/>
        <v>2</v>
      </c>
      <c r="FF43" s="14">
        <f t="shared" si="26"/>
        <v>11</v>
      </c>
      <c r="FG43" s="14">
        <f t="shared" si="27"/>
        <v>11</v>
      </c>
      <c r="FH43" s="14">
        <f t="shared" si="28"/>
        <v>8</v>
      </c>
      <c r="FI43" s="14">
        <f t="shared" si="29"/>
        <v>8</v>
      </c>
      <c r="FJ43" s="14">
        <f t="shared" si="30"/>
        <v>5</v>
      </c>
      <c r="FK43" s="14">
        <f t="shared" si="31"/>
        <v>3</v>
      </c>
      <c r="FL43" s="14">
        <f t="shared" si="32"/>
        <v>12</v>
      </c>
      <c r="FM43" s="14">
        <f t="shared" si="33"/>
        <v>12</v>
      </c>
      <c r="FN43" s="14">
        <f t="shared" si="34"/>
        <v>9</v>
      </c>
      <c r="FO43" s="14">
        <f t="shared" si="35"/>
        <v>9</v>
      </c>
      <c r="FP43" s="14">
        <f t="shared" si="36"/>
        <v>5</v>
      </c>
      <c r="FQ43" s="14">
        <f t="shared" si="37"/>
        <v>3</v>
      </c>
      <c r="FR43" s="14">
        <f t="shared" si="38"/>
        <v>6</v>
      </c>
      <c r="FS43" s="14">
        <f t="shared" si="39"/>
        <v>6</v>
      </c>
      <c r="FT43" s="14">
        <f t="shared" si="40"/>
        <v>6</v>
      </c>
      <c r="FU43" s="14">
        <f t="shared" si="41"/>
        <v>3</v>
      </c>
      <c r="FV43" s="14">
        <f t="shared" si="42"/>
        <v>3</v>
      </c>
      <c r="FW43" s="14">
        <f t="shared" si="43"/>
        <v>3</v>
      </c>
      <c r="FX43" s="14">
        <f t="shared" si="44"/>
        <v>2</v>
      </c>
      <c r="FY43" s="14">
        <f t="shared" si="45"/>
        <v>2</v>
      </c>
      <c r="FZ43" s="14">
        <f t="shared" si="46"/>
        <v>6</v>
      </c>
      <c r="GA43" s="14">
        <f t="shared" si="47"/>
        <v>6</v>
      </c>
      <c r="GB43" s="14">
        <f t="shared" si="48"/>
        <v>6</v>
      </c>
      <c r="GC43" s="14">
        <f t="shared" si="49"/>
        <v>3</v>
      </c>
      <c r="GD43" s="14">
        <f t="shared" si="50"/>
        <v>3</v>
      </c>
      <c r="GE43" s="14">
        <f t="shared" si="51"/>
        <v>3</v>
      </c>
      <c r="GF43" s="14">
        <f t="shared" si="52"/>
        <v>2</v>
      </c>
      <c r="GG43" s="14">
        <f t="shared" si="53"/>
        <v>2</v>
      </c>
      <c r="GJ43" s="105">
        <v>37</v>
      </c>
      <c r="GK43" s="14">
        <f t="shared" si="54"/>
        <v>3</v>
      </c>
      <c r="GL43" s="14">
        <f t="shared" si="55"/>
        <v>1606005</v>
      </c>
      <c r="GM43" s="14" t="str">
        <f t="shared" si="56"/>
        <v>神器1-3 : 7级</v>
      </c>
      <c r="GN43" s="14" t="s">
        <v>893</v>
      </c>
      <c r="GO43" s="14">
        <f t="shared" si="57"/>
        <v>7</v>
      </c>
      <c r="GP43" s="14" t="str">
        <f t="shared" si="58"/>
        <v>神器1-3</v>
      </c>
      <c r="GQ43" s="14">
        <f t="shared" si="59"/>
        <v>3</v>
      </c>
    </row>
    <row r="44" spans="14:199" ht="16.5" x14ac:dyDescent="0.2">
      <c r="N44" s="104">
        <v>7</v>
      </c>
      <c r="O44" s="104">
        <v>3</v>
      </c>
      <c r="P44" s="104">
        <v>2</v>
      </c>
      <c r="Q44" s="104">
        <v>21</v>
      </c>
      <c r="R44" s="14">
        <f>SUM(Q$7:Q44)</f>
        <v>675</v>
      </c>
      <c r="S44" s="105">
        <v>1606045</v>
      </c>
      <c r="T44" s="14" t="str">
        <f t="shared" si="60"/>
        <v>神器7-3</v>
      </c>
      <c r="AD44" s="101">
        <v>38</v>
      </c>
      <c r="AE44" s="101">
        <v>7</v>
      </c>
      <c r="AF44" s="101">
        <v>4</v>
      </c>
      <c r="AG44" s="101" t="str">
        <f t="shared" si="6"/>
        <v>神器7-4</v>
      </c>
      <c r="AH44" s="101">
        <v>3</v>
      </c>
      <c r="AI44" s="101">
        <f t="shared" si="7"/>
        <v>350</v>
      </c>
      <c r="AL44" s="101">
        <v>3</v>
      </c>
      <c r="AM44" s="101">
        <v>2</v>
      </c>
      <c r="AN44" s="101">
        <v>13</v>
      </c>
      <c r="AO44" s="101">
        <v>8</v>
      </c>
      <c r="AP44" s="101" t="s">
        <v>370</v>
      </c>
      <c r="AQ44" s="101">
        <v>1000</v>
      </c>
      <c r="AR44" s="101">
        <v>1</v>
      </c>
      <c r="AS44" s="101">
        <v>1</v>
      </c>
      <c r="AT44" s="101">
        <f t="shared" si="8"/>
        <v>3</v>
      </c>
      <c r="AU44" s="14">
        <f t="shared" si="9"/>
        <v>0.1</v>
      </c>
      <c r="AV44" s="14">
        <f t="shared" si="10"/>
        <v>10.5</v>
      </c>
      <c r="BD44" s="101">
        <v>38</v>
      </c>
      <c r="BE44" s="14">
        <f>INDEX(节奏总表!$BW$4:$BW$63,新神器!BD44)</f>
        <v>131</v>
      </c>
      <c r="BF44" s="14">
        <f t="shared" si="11"/>
        <v>7</v>
      </c>
      <c r="BG44" s="101">
        <v>3</v>
      </c>
      <c r="BH44" s="101">
        <v>5</v>
      </c>
      <c r="BI44" s="14">
        <f t="shared" si="69"/>
        <v>0</v>
      </c>
      <c r="BJ44" s="14">
        <f t="shared" si="69"/>
        <v>0</v>
      </c>
      <c r="BK44" s="14">
        <f t="shared" si="69"/>
        <v>0</v>
      </c>
      <c r="BL44" s="14">
        <f t="shared" si="69"/>
        <v>0</v>
      </c>
      <c r="BM44" s="14">
        <f t="shared" si="69"/>
        <v>0</v>
      </c>
      <c r="BN44" s="14">
        <f t="shared" si="69"/>
        <v>0</v>
      </c>
      <c r="BO44" s="14">
        <f t="shared" si="69"/>
        <v>0</v>
      </c>
      <c r="BP44" s="14">
        <f t="shared" si="69"/>
        <v>0</v>
      </c>
      <c r="BQ44" s="14">
        <f t="shared" si="69"/>
        <v>0.35000000000000003</v>
      </c>
      <c r="BR44" s="14">
        <f t="shared" si="69"/>
        <v>0.35000000000000003</v>
      </c>
      <c r="BS44" s="14">
        <f t="shared" si="70"/>
        <v>0.20699999999999999</v>
      </c>
      <c r="BT44" s="14">
        <f t="shared" si="70"/>
        <v>0.20699999999999999</v>
      </c>
      <c r="BU44" s="14">
        <f t="shared" si="70"/>
        <v>0.13750000000000001</v>
      </c>
      <c r="BV44" s="14">
        <f t="shared" si="70"/>
        <v>6.9000000000000006E-2</v>
      </c>
      <c r="BW44" s="14">
        <f t="shared" si="70"/>
        <v>0.35000000000000003</v>
      </c>
      <c r="BX44" s="14">
        <f t="shared" si="70"/>
        <v>0.35000000000000003</v>
      </c>
      <c r="BY44" s="14">
        <f t="shared" si="70"/>
        <v>0.20699999999999999</v>
      </c>
      <c r="BZ44" s="14">
        <f t="shared" si="70"/>
        <v>0.20699999999999999</v>
      </c>
      <c r="CA44" s="14">
        <f t="shared" si="70"/>
        <v>0.13750000000000001</v>
      </c>
      <c r="CB44" s="14">
        <f t="shared" si="70"/>
        <v>6.9000000000000006E-2</v>
      </c>
      <c r="CC44" s="14">
        <f t="shared" si="71"/>
        <v>0.35000000000000003</v>
      </c>
      <c r="CD44" s="14">
        <f t="shared" si="71"/>
        <v>0.35000000000000003</v>
      </c>
      <c r="CE44" s="14">
        <f t="shared" si="71"/>
        <v>0.20699999999999999</v>
      </c>
      <c r="CF44" s="14">
        <f t="shared" si="71"/>
        <v>0.20699999999999999</v>
      </c>
      <c r="CG44" s="14">
        <f t="shared" si="71"/>
        <v>0.13750000000000001</v>
      </c>
      <c r="CH44" s="14">
        <f t="shared" si="71"/>
        <v>6.9499999999999992E-2</v>
      </c>
      <c r="CI44" s="14">
        <f t="shared" si="71"/>
        <v>0.20799999999999999</v>
      </c>
      <c r="CJ44" s="14">
        <f t="shared" si="71"/>
        <v>0.20799999999999999</v>
      </c>
      <c r="CK44" s="14">
        <f t="shared" si="71"/>
        <v>0.20799999999999999</v>
      </c>
      <c r="CL44" s="14">
        <f t="shared" si="71"/>
        <v>0.13800000000000001</v>
      </c>
      <c r="CM44" s="14">
        <f t="shared" si="72"/>
        <v>0.13800000000000001</v>
      </c>
      <c r="CN44" s="14">
        <f t="shared" si="72"/>
        <v>0.13800000000000001</v>
      </c>
      <c r="CO44" s="14">
        <f t="shared" si="72"/>
        <v>0</v>
      </c>
      <c r="CP44" s="14">
        <f t="shared" si="72"/>
        <v>0</v>
      </c>
      <c r="CQ44" s="14">
        <f t="shared" si="72"/>
        <v>1.5</v>
      </c>
      <c r="CR44" s="14">
        <f t="shared" si="72"/>
        <v>1.5</v>
      </c>
      <c r="CS44" s="14">
        <f t="shared" si="72"/>
        <v>1.5</v>
      </c>
      <c r="CT44" s="14">
        <f t="shared" si="72"/>
        <v>0.5</v>
      </c>
      <c r="CU44" s="14">
        <f t="shared" si="72"/>
        <v>0.5</v>
      </c>
      <c r="CV44" s="14">
        <f t="shared" si="72"/>
        <v>0.5</v>
      </c>
      <c r="CW44" s="14">
        <f t="shared" si="72"/>
        <v>0.375</v>
      </c>
      <c r="CX44" s="14">
        <f t="shared" si="72"/>
        <v>0.375</v>
      </c>
      <c r="CZ44" s="14">
        <f>SUM(BI$7:BI44)</f>
        <v>35.749999999999993</v>
      </c>
      <c r="DA44" s="14">
        <f>SUM(BJ$7:BJ44)</f>
        <v>35.749999999999993</v>
      </c>
      <c r="DB44" s="14">
        <f>SUM(BK$7:BK44)</f>
        <v>20.25</v>
      </c>
      <c r="DC44" s="14">
        <f>SUM(BL$7:BL44)</f>
        <v>36.25</v>
      </c>
      <c r="DD44" s="14">
        <f>SUM(BM$7:BM44)</f>
        <v>36.25</v>
      </c>
      <c r="DE44" s="14">
        <f>SUM(BN$7:BN44)</f>
        <v>20.625</v>
      </c>
      <c r="DF44" s="14">
        <f>SUM(BO$7:BO44)</f>
        <v>20.625</v>
      </c>
      <c r="DG44" s="14">
        <f>SUM(BP$7:BP44)</f>
        <v>13.75</v>
      </c>
      <c r="DH44" s="14">
        <f>SUM(BQ$7:BQ44)</f>
        <v>24.949000000000005</v>
      </c>
      <c r="DI44" s="14">
        <f>SUM(BR$7:BR44)</f>
        <v>24.949000000000005</v>
      </c>
      <c r="DJ44" s="14">
        <f>SUM(BS$7:BS44)</f>
        <v>13.449000000000005</v>
      </c>
      <c r="DK44" s="14">
        <f>SUM(BT$7:BT44)</f>
        <v>13.449000000000005</v>
      </c>
      <c r="DL44" s="14">
        <f>SUM(BU$7:BU44)</f>
        <v>6.4625000000000012</v>
      </c>
      <c r="DM44" s="14">
        <f>SUM(BV$7:BV44)</f>
        <v>2.9929999999999994</v>
      </c>
      <c r="DN44" s="14">
        <f>SUM(BW$7:BW44)</f>
        <v>29.949000000000005</v>
      </c>
      <c r="DO44" s="14">
        <f>SUM(BX$7:BX44)</f>
        <v>29.949000000000005</v>
      </c>
      <c r="DP44" s="14">
        <f>SUM(BY$7:BY44)</f>
        <v>16.074000000000005</v>
      </c>
      <c r="DQ44" s="14">
        <f>SUM(BZ$7:BZ44)</f>
        <v>16.074000000000005</v>
      </c>
      <c r="DR44" s="14">
        <f>SUM(CA$7:CA44)</f>
        <v>7.4625000000000012</v>
      </c>
      <c r="DS44" s="14">
        <f>SUM(CB$7:CB44)</f>
        <v>3.4810000000000008</v>
      </c>
      <c r="DT44" s="14">
        <f>SUM(CC$7:CC44)</f>
        <v>34.949000000000005</v>
      </c>
      <c r="DU44" s="14">
        <f>SUM(CD$7:CD44)</f>
        <v>34.949000000000005</v>
      </c>
      <c r="DV44" s="14">
        <f>SUM(CE$7:CE44)</f>
        <v>18.699000000000005</v>
      </c>
      <c r="DW44" s="14">
        <f>SUM(CF$7:CF44)</f>
        <v>18.699000000000005</v>
      </c>
      <c r="DX44" s="14">
        <f>SUM(CG$7:CG44)</f>
        <v>8.4624999999999986</v>
      </c>
      <c r="DY44" s="14">
        <f>SUM(CH$7:CH44)</f>
        <v>3.9845000000000019</v>
      </c>
      <c r="DZ44" s="14">
        <f>SUM(CI$7:CI44)</f>
        <v>10.456000000000001</v>
      </c>
      <c r="EA44" s="14">
        <f>SUM(CJ$7:CJ44)</f>
        <v>10.456000000000001</v>
      </c>
      <c r="EB44" s="14">
        <f>SUM(CK$7:CK44)</f>
        <v>10.456000000000001</v>
      </c>
      <c r="EC44" s="14">
        <f>SUM(CL$7:CL44)</f>
        <v>3.9659999999999993</v>
      </c>
      <c r="ED44" s="14">
        <f>SUM(CM$7:CM44)</f>
        <v>3.9659999999999993</v>
      </c>
      <c r="EE44" s="14">
        <f>SUM(CN$7:CN44)</f>
        <v>3.9659999999999993</v>
      </c>
      <c r="EF44" s="14">
        <f>SUM(CO$7:CO44)</f>
        <v>2.25</v>
      </c>
      <c r="EG44" s="14">
        <f>SUM(CP$7:CP44)</f>
        <v>2.25</v>
      </c>
      <c r="EH44" s="14">
        <f>SUM(CQ$7:CQ44)</f>
        <v>10.5</v>
      </c>
      <c r="EI44" s="14">
        <f>SUM(CR$7:CR44)</f>
        <v>10.5</v>
      </c>
      <c r="EJ44" s="14">
        <f>SUM(CS$7:CS44)</f>
        <v>10.5</v>
      </c>
      <c r="EK44" s="14">
        <f>SUM(CT$7:CT44)</f>
        <v>3.5</v>
      </c>
      <c r="EL44" s="14">
        <f>SUM(CU$7:CU44)</f>
        <v>3.5</v>
      </c>
      <c r="EM44" s="14">
        <f>SUM(CV$7:CV44)</f>
        <v>3.5</v>
      </c>
      <c r="EN44" s="14">
        <f>SUM(CW$7:CW44)</f>
        <v>2.625</v>
      </c>
      <c r="EO44" s="14">
        <f>SUM(CX$7:CX44)</f>
        <v>2.625</v>
      </c>
      <c r="ER44" s="14">
        <f t="shared" si="12"/>
        <v>12</v>
      </c>
      <c r="ES44" s="14">
        <f t="shared" si="13"/>
        <v>12</v>
      </c>
      <c r="ET44" s="14">
        <f t="shared" si="14"/>
        <v>9</v>
      </c>
      <c r="EU44" s="14">
        <f t="shared" si="15"/>
        <v>12</v>
      </c>
      <c r="EV44" s="14">
        <f t="shared" si="16"/>
        <v>12</v>
      </c>
      <c r="EW44" s="14">
        <f t="shared" si="17"/>
        <v>9</v>
      </c>
      <c r="EX44" s="14">
        <f t="shared" si="18"/>
        <v>9</v>
      </c>
      <c r="EY44" s="14">
        <f t="shared" si="19"/>
        <v>7</v>
      </c>
      <c r="EZ44" s="14">
        <f t="shared" si="20"/>
        <v>10</v>
      </c>
      <c r="FA44" s="14">
        <f t="shared" si="21"/>
        <v>10</v>
      </c>
      <c r="FB44" s="14">
        <f t="shared" si="22"/>
        <v>7</v>
      </c>
      <c r="FC44" s="14">
        <f t="shared" si="23"/>
        <v>7</v>
      </c>
      <c r="FD44" s="14">
        <f t="shared" si="24"/>
        <v>4</v>
      </c>
      <c r="FE44" s="14">
        <f t="shared" si="25"/>
        <v>2</v>
      </c>
      <c r="FF44" s="14">
        <f t="shared" si="26"/>
        <v>11</v>
      </c>
      <c r="FG44" s="14">
        <f t="shared" si="27"/>
        <v>11</v>
      </c>
      <c r="FH44" s="14">
        <f t="shared" si="28"/>
        <v>8</v>
      </c>
      <c r="FI44" s="14">
        <f t="shared" si="29"/>
        <v>8</v>
      </c>
      <c r="FJ44" s="14">
        <f t="shared" si="30"/>
        <v>5</v>
      </c>
      <c r="FK44" s="14">
        <f t="shared" si="31"/>
        <v>3</v>
      </c>
      <c r="FL44" s="14">
        <f t="shared" si="32"/>
        <v>12</v>
      </c>
      <c r="FM44" s="14">
        <f t="shared" si="33"/>
        <v>12</v>
      </c>
      <c r="FN44" s="14">
        <f t="shared" si="34"/>
        <v>9</v>
      </c>
      <c r="FO44" s="14">
        <f t="shared" si="35"/>
        <v>9</v>
      </c>
      <c r="FP44" s="14">
        <f t="shared" si="36"/>
        <v>5</v>
      </c>
      <c r="FQ44" s="14">
        <f t="shared" si="37"/>
        <v>3</v>
      </c>
      <c r="FR44" s="14">
        <f t="shared" si="38"/>
        <v>6</v>
      </c>
      <c r="FS44" s="14">
        <f t="shared" si="39"/>
        <v>6</v>
      </c>
      <c r="FT44" s="14">
        <f t="shared" si="40"/>
        <v>6</v>
      </c>
      <c r="FU44" s="14">
        <f t="shared" si="41"/>
        <v>3</v>
      </c>
      <c r="FV44" s="14">
        <f t="shared" si="42"/>
        <v>3</v>
      </c>
      <c r="FW44" s="14">
        <f t="shared" si="43"/>
        <v>3</v>
      </c>
      <c r="FX44" s="14">
        <f t="shared" si="44"/>
        <v>2</v>
      </c>
      <c r="FY44" s="14">
        <f t="shared" si="45"/>
        <v>2</v>
      </c>
      <c r="FZ44" s="14">
        <f t="shared" si="46"/>
        <v>6</v>
      </c>
      <c r="GA44" s="14">
        <f t="shared" si="47"/>
        <v>6</v>
      </c>
      <c r="GB44" s="14">
        <f t="shared" si="48"/>
        <v>6</v>
      </c>
      <c r="GC44" s="14">
        <f t="shared" si="49"/>
        <v>3</v>
      </c>
      <c r="GD44" s="14">
        <f t="shared" si="50"/>
        <v>3</v>
      </c>
      <c r="GE44" s="14">
        <f t="shared" si="51"/>
        <v>3</v>
      </c>
      <c r="GF44" s="14">
        <f t="shared" si="52"/>
        <v>2</v>
      </c>
      <c r="GG44" s="14">
        <f t="shared" si="53"/>
        <v>2</v>
      </c>
      <c r="GJ44" s="105">
        <v>38</v>
      </c>
      <c r="GK44" s="14">
        <f t="shared" si="54"/>
        <v>3</v>
      </c>
      <c r="GL44" s="14">
        <f t="shared" si="55"/>
        <v>1606005</v>
      </c>
      <c r="GM44" s="14" t="str">
        <f t="shared" si="56"/>
        <v>神器1-3 : 8级</v>
      </c>
      <c r="GN44" s="14" t="s">
        <v>893</v>
      </c>
      <c r="GO44" s="14">
        <f t="shared" si="57"/>
        <v>8</v>
      </c>
      <c r="GP44" s="14" t="str">
        <f t="shared" si="58"/>
        <v>神器1-3</v>
      </c>
      <c r="GQ44" s="14">
        <f t="shared" si="59"/>
        <v>3</v>
      </c>
    </row>
    <row r="45" spans="14:199" ht="16.5" x14ac:dyDescent="0.2">
      <c r="N45" s="104">
        <v>7</v>
      </c>
      <c r="O45" s="104">
        <v>4</v>
      </c>
      <c r="P45" s="104">
        <v>3</v>
      </c>
      <c r="Q45" s="104">
        <v>21</v>
      </c>
      <c r="R45" s="14">
        <f>SUM(Q$7:Q45)</f>
        <v>696</v>
      </c>
      <c r="S45" s="105">
        <v>1606046</v>
      </c>
      <c r="T45" s="14" t="str">
        <f t="shared" si="60"/>
        <v>神器7-4</v>
      </c>
      <c r="AD45" s="101">
        <v>39</v>
      </c>
      <c r="AE45" s="101">
        <v>7</v>
      </c>
      <c r="AF45" s="101">
        <v>5</v>
      </c>
      <c r="AG45" s="101" t="str">
        <f t="shared" si="6"/>
        <v>神器7-5</v>
      </c>
      <c r="AH45" s="101">
        <v>3</v>
      </c>
      <c r="AI45" s="101">
        <f t="shared" si="7"/>
        <v>350</v>
      </c>
      <c r="AL45" s="101">
        <v>3</v>
      </c>
      <c r="AM45" s="101">
        <v>2</v>
      </c>
      <c r="AN45" s="101">
        <v>14</v>
      </c>
      <c r="AO45" s="101">
        <v>9</v>
      </c>
      <c r="AP45" s="101" t="s">
        <v>853</v>
      </c>
      <c r="AQ45" s="101">
        <v>5000</v>
      </c>
      <c r="AR45" s="101">
        <v>1</v>
      </c>
      <c r="AS45" s="101">
        <v>3</v>
      </c>
      <c r="AT45" s="101">
        <f t="shared" si="8"/>
        <v>1</v>
      </c>
      <c r="AU45" s="14">
        <f t="shared" si="9"/>
        <v>1</v>
      </c>
      <c r="AV45" s="14">
        <f t="shared" si="10"/>
        <v>20</v>
      </c>
      <c r="BD45" s="101">
        <v>39</v>
      </c>
      <c r="BE45" s="14">
        <f>INDEX(节奏总表!$BW$4:$BW$63,新神器!BD45)</f>
        <v>132</v>
      </c>
      <c r="BF45" s="14">
        <f t="shared" si="11"/>
        <v>7</v>
      </c>
      <c r="BG45" s="101">
        <v>3</v>
      </c>
      <c r="BH45" s="101">
        <v>5</v>
      </c>
      <c r="BI45" s="14">
        <f t="shared" si="69"/>
        <v>0</v>
      </c>
      <c r="BJ45" s="14">
        <f t="shared" si="69"/>
        <v>0</v>
      </c>
      <c r="BK45" s="14">
        <f t="shared" si="69"/>
        <v>0</v>
      </c>
      <c r="BL45" s="14">
        <f t="shared" si="69"/>
        <v>0</v>
      </c>
      <c r="BM45" s="14">
        <f t="shared" si="69"/>
        <v>0</v>
      </c>
      <c r="BN45" s="14">
        <f t="shared" si="69"/>
        <v>0</v>
      </c>
      <c r="BO45" s="14">
        <f t="shared" si="69"/>
        <v>0</v>
      </c>
      <c r="BP45" s="14">
        <f t="shared" si="69"/>
        <v>0</v>
      </c>
      <c r="BQ45" s="14">
        <f t="shared" si="69"/>
        <v>0.35000000000000003</v>
      </c>
      <c r="BR45" s="14">
        <f t="shared" si="69"/>
        <v>0.35000000000000003</v>
      </c>
      <c r="BS45" s="14">
        <f t="shared" si="70"/>
        <v>0.20699999999999999</v>
      </c>
      <c r="BT45" s="14">
        <f t="shared" si="70"/>
        <v>0.20699999999999999</v>
      </c>
      <c r="BU45" s="14">
        <f t="shared" si="70"/>
        <v>0.13750000000000001</v>
      </c>
      <c r="BV45" s="14">
        <f t="shared" si="70"/>
        <v>6.9000000000000006E-2</v>
      </c>
      <c r="BW45" s="14">
        <f t="shared" si="70"/>
        <v>0.35000000000000003</v>
      </c>
      <c r="BX45" s="14">
        <f t="shared" si="70"/>
        <v>0.35000000000000003</v>
      </c>
      <c r="BY45" s="14">
        <f t="shared" si="70"/>
        <v>0.20699999999999999</v>
      </c>
      <c r="BZ45" s="14">
        <f t="shared" si="70"/>
        <v>0.20699999999999999</v>
      </c>
      <c r="CA45" s="14">
        <f t="shared" si="70"/>
        <v>0.13750000000000001</v>
      </c>
      <c r="CB45" s="14">
        <f t="shared" si="70"/>
        <v>6.9000000000000006E-2</v>
      </c>
      <c r="CC45" s="14">
        <f t="shared" si="71"/>
        <v>0.35000000000000003</v>
      </c>
      <c r="CD45" s="14">
        <f t="shared" si="71"/>
        <v>0.35000000000000003</v>
      </c>
      <c r="CE45" s="14">
        <f t="shared" si="71"/>
        <v>0.20699999999999999</v>
      </c>
      <c r="CF45" s="14">
        <f t="shared" si="71"/>
        <v>0.20699999999999999</v>
      </c>
      <c r="CG45" s="14">
        <f t="shared" si="71"/>
        <v>0.13750000000000001</v>
      </c>
      <c r="CH45" s="14">
        <f t="shared" si="71"/>
        <v>6.9499999999999992E-2</v>
      </c>
      <c r="CI45" s="14">
        <f t="shared" si="71"/>
        <v>0.20799999999999999</v>
      </c>
      <c r="CJ45" s="14">
        <f t="shared" si="71"/>
        <v>0.20799999999999999</v>
      </c>
      <c r="CK45" s="14">
        <f t="shared" si="71"/>
        <v>0.20799999999999999</v>
      </c>
      <c r="CL45" s="14">
        <f t="shared" si="71"/>
        <v>0.13800000000000001</v>
      </c>
      <c r="CM45" s="14">
        <f t="shared" si="72"/>
        <v>0.13800000000000001</v>
      </c>
      <c r="CN45" s="14">
        <f t="shared" si="72"/>
        <v>0.13800000000000001</v>
      </c>
      <c r="CO45" s="14">
        <f t="shared" si="72"/>
        <v>0</v>
      </c>
      <c r="CP45" s="14">
        <f t="shared" si="72"/>
        <v>0</v>
      </c>
      <c r="CQ45" s="14">
        <f t="shared" si="72"/>
        <v>1.5</v>
      </c>
      <c r="CR45" s="14">
        <f t="shared" si="72"/>
        <v>1.5</v>
      </c>
      <c r="CS45" s="14">
        <f t="shared" si="72"/>
        <v>1.5</v>
      </c>
      <c r="CT45" s="14">
        <f t="shared" si="72"/>
        <v>0.5</v>
      </c>
      <c r="CU45" s="14">
        <f t="shared" si="72"/>
        <v>0.5</v>
      </c>
      <c r="CV45" s="14">
        <f t="shared" si="72"/>
        <v>0.5</v>
      </c>
      <c r="CW45" s="14">
        <f t="shared" si="72"/>
        <v>0.375</v>
      </c>
      <c r="CX45" s="14">
        <f t="shared" si="72"/>
        <v>0.375</v>
      </c>
      <c r="CZ45" s="14">
        <f>SUM(BI$7:BI45)</f>
        <v>35.749999999999993</v>
      </c>
      <c r="DA45" s="14">
        <f>SUM(BJ$7:BJ45)</f>
        <v>35.749999999999993</v>
      </c>
      <c r="DB45" s="14">
        <f>SUM(BK$7:BK45)</f>
        <v>20.25</v>
      </c>
      <c r="DC45" s="14">
        <f>SUM(BL$7:BL45)</f>
        <v>36.25</v>
      </c>
      <c r="DD45" s="14">
        <f>SUM(BM$7:BM45)</f>
        <v>36.25</v>
      </c>
      <c r="DE45" s="14">
        <f>SUM(BN$7:BN45)</f>
        <v>20.625</v>
      </c>
      <c r="DF45" s="14">
        <f>SUM(BO$7:BO45)</f>
        <v>20.625</v>
      </c>
      <c r="DG45" s="14">
        <f>SUM(BP$7:BP45)</f>
        <v>13.75</v>
      </c>
      <c r="DH45" s="14">
        <f>SUM(BQ$7:BQ45)</f>
        <v>25.299000000000007</v>
      </c>
      <c r="DI45" s="14">
        <f>SUM(BR$7:BR45)</f>
        <v>25.299000000000007</v>
      </c>
      <c r="DJ45" s="14">
        <f>SUM(BS$7:BS45)</f>
        <v>13.656000000000006</v>
      </c>
      <c r="DK45" s="14">
        <f>SUM(BT$7:BT45)</f>
        <v>13.656000000000006</v>
      </c>
      <c r="DL45" s="14">
        <f>SUM(BU$7:BU45)</f>
        <v>6.6000000000000014</v>
      </c>
      <c r="DM45" s="14">
        <f>SUM(BV$7:BV45)</f>
        <v>3.0619999999999994</v>
      </c>
      <c r="DN45" s="14">
        <f>SUM(BW$7:BW45)</f>
        <v>30.299000000000007</v>
      </c>
      <c r="DO45" s="14">
        <f>SUM(BX$7:BX45)</f>
        <v>30.299000000000007</v>
      </c>
      <c r="DP45" s="14">
        <f>SUM(BY$7:BY45)</f>
        <v>16.281000000000006</v>
      </c>
      <c r="DQ45" s="14">
        <f>SUM(BZ$7:BZ45)</f>
        <v>16.281000000000006</v>
      </c>
      <c r="DR45" s="14">
        <f>SUM(CA$7:CA45)</f>
        <v>7.6000000000000014</v>
      </c>
      <c r="DS45" s="14">
        <f>SUM(CB$7:CB45)</f>
        <v>3.5500000000000007</v>
      </c>
      <c r="DT45" s="14">
        <f>SUM(CC$7:CC45)</f>
        <v>35.299000000000007</v>
      </c>
      <c r="DU45" s="14">
        <f>SUM(CD$7:CD45)</f>
        <v>35.299000000000007</v>
      </c>
      <c r="DV45" s="14">
        <f>SUM(CE$7:CE45)</f>
        <v>18.906000000000006</v>
      </c>
      <c r="DW45" s="14">
        <f>SUM(CF$7:CF45)</f>
        <v>18.906000000000006</v>
      </c>
      <c r="DX45" s="14">
        <f>SUM(CG$7:CG45)</f>
        <v>8.5999999999999979</v>
      </c>
      <c r="DY45" s="14">
        <f>SUM(CH$7:CH45)</f>
        <v>4.054000000000002</v>
      </c>
      <c r="DZ45" s="14">
        <f>SUM(CI$7:CI45)</f>
        <v>10.664000000000001</v>
      </c>
      <c r="EA45" s="14">
        <f>SUM(CJ$7:CJ45)</f>
        <v>10.664000000000001</v>
      </c>
      <c r="EB45" s="14">
        <f>SUM(CK$7:CK45)</f>
        <v>10.664000000000001</v>
      </c>
      <c r="EC45" s="14">
        <f>SUM(CL$7:CL45)</f>
        <v>4.1039999999999992</v>
      </c>
      <c r="ED45" s="14">
        <f>SUM(CM$7:CM45)</f>
        <v>4.1039999999999992</v>
      </c>
      <c r="EE45" s="14">
        <f>SUM(CN$7:CN45)</f>
        <v>4.1039999999999992</v>
      </c>
      <c r="EF45" s="14">
        <f>SUM(CO$7:CO45)</f>
        <v>2.25</v>
      </c>
      <c r="EG45" s="14">
        <f>SUM(CP$7:CP45)</f>
        <v>2.25</v>
      </c>
      <c r="EH45" s="14">
        <f>SUM(CQ$7:CQ45)</f>
        <v>12</v>
      </c>
      <c r="EI45" s="14">
        <f>SUM(CR$7:CR45)</f>
        <v>12</v>
      </c>
      <c r="EJ45" s="14">
        <f>SUM(CS$7:CS45)</f>
        <v>12</v>
      </c>
      <c r="EK45" s="14">
        <f>SUM(CT$7:CT45)</f>
        <v>4</v>
      </c>
      <c r="EL45" s="14">
        <f>SUM(CU$7:CU45)</f>
        <v>4</v>
      </c>
      <c r="EM45" s="14">
        <f>SUM(CV$7:CV45)</f>
        <v>4</v>
      </c>
      <c r="EN45" s="14">
        <f>SUM(CW$7:CW45)</f>
        <v>3</v>
      </c>
      <c r="EO45" s="14">
        <f>SUM(CX$7:CX45)</f>
        <v>3</v>
      </c>
      <c r="ER45" s="14">
        <f t="shared" si="12"/>
        <v>12</v>
      </c>
      <c r="ES45" s="14">
        <f t="shared" si="13"/>
        <v>12</v>
      </c>
      <c r="ET45" s="14">
        <f t="shared" si="14"/>
        <v>9</v>
      </c>
      <c r="EU45" s="14">
        <f t="shared" si="15"/>
        <v>12</v>
      </c>
      <c r="EV45" s="14">
        <f t="shared" si="16"/>
        <v>12</v>
      </c>
      <c r="EW45" s="14">
        <f t="shared" si="17"/>
        <v>9</v>
      </c>
      <c r="EX45" s="14">
        <f t="shared" si="18"/>
        <v>9</v>
      </c>
      <c r="EY45" s="14">
        <f t="shared" si="19"/>
        <v>7</v>
      </c>
      <c r="EZ45" s="14">
        <f t="shared" si="20"/>
        <v>10</v>
      </c>
      <c r="FA45" s="14">
        <f t="shared" si="21"/>
        <v>10</v>
      </c>
      <c r="FB45" s="14">
        <f t="shared" si="22"/>
        <v>7</v>
      </c>
      <c r="FC45" s="14">
        <f t="shared" si="23"/>
        <v>7</v>
      </c>
      <c r="FD45" s="14">
        <f t="shared" si="24"/>
        <v>4</v>
      </c>
      <c r="FE45" s="14">
        <f t="shared" si="25"/>
        <v>3</v>
      </c>
      <c r="FF45" s="14">
        <f t="shared" si="26"/>
        <v>11</v>
      </c>
      <c r="FG45" s="14">
        <f t="shared" si="27"/>
        <v>11</v>
      </c>
      <c r="FH45" s="14">
        <f t="shared" si="28"/>
        <v>8</v>
      </c>
      <c r="FI45" s="14">
        <f t="shared" si="29"/>
        <v>8</v>
      </c>
      <c r="FJ45" s="14">
        <f t="shared" si="30"/>
        <v>5</v>
      </c>
      <c r="FK45" s="14">
        <f t="shared" si="31"/>
        <v>3</v>
      </c>
      <c r="FL45" s="14">
        <f t="shared" si="32"/>
        <v>12</v>
      </c>
      <c r="FM45" s="14">
        <f t="shared" si="33"/>
        <v>12</v>
      </c>
      <c r="FN45" s="14">
        <f t="shared" si="34"/>
        <v>9</v>
      </c>
      <c r="FO45" s="14">
        <f t="shared" si="35"/>
        <v>9</v>
      </c>
      <c r="FP45" s="14">
        <f t="shared" si="36"/>
        <v>5</v>
      </c>
      <c r="FQ45" s="14">
        <f t="shared" si="37"/>
        <v>3</v>
      </c>
      <c r="FR45" s="14">
        <f t="shared" si="38"/>
        <v>6</v>
      </c>
      <c r="FS45" s="14">
        <f t="shared" si="39"/>
        <v>6</v>
      </c>
      <c r="FT45" s="14">
        <f t="shared" si="40"/>
        <v>6</v>
      </c>
      <c r="FU45" s="14">
        <f t="shared" si="41"/>
        <v>3</v>
      </c>
      <c r="FV45" s="14">
        <f t="shared" si="42"/>
        <v>3</v>
      </c>
      <c r="FW45" s="14">
        <f t="shared" si="43"/>
        <v>3</v>
      </c>
      <c r="FX45" s="14">
        <f t="shared" si="44"/>
        <v>2</v>
      </c>
      <c r="FY45" s="14">
        <f t="shared" si="45"/>
        <v>2</v>
      </c>
      <c r="FZ45" s="14">
        <f t="shared" si="46"/>
        <v>7</v>
      </c>
      <c r="GA45" s="14">
        <f t="shared" si="47"/>
        <v>7</v>
      </c>
      <c r="GB45" s="14">
        <f t="shared" si="48"/>
        <v>7</v>
      </c>
      <c r="GC45" s="14">
        <f t="shared" si="49"/>
        <v>3</v>
      </c>
      <c r="GD45" s="14">
        <f t="shared" si="50"/>
        <v>3</v>
      </c>
      <c r="GE45" s="14">
        <f t="shared" si="51"/>
        <v>3</v>
      </c>
      <c r="GF45" s="14">
        <f t="shared" si="52"/>
        <v>3</v>
      </c>
      <c r="GG45" s="14">
        <f t="shared" si="53"/>
        <v>3</v>
      </c>
      <c r="GJ45" s="105">
        <v>39</v>
      </c>
      <c r="GK45" s="14">
        <f t="shared" si="54"/>
        <v>3</v>
      </c>
      <c r="GL45" s="14">
        <f t="shared" si="55"/>
        <v>1606005</v>
      </c>
      <c r="GM45" s="14" t="str">
        <f t="shared" si="56"/>
        <v>神器1-3 : 9级</v>
      </c>
      <c r="GN45" s="14" t="s">
        <v>893</v>
      </c>
      <c r="GO45" s="14">
        <f t="shared" si="57"/>
        <v>9</v>
      </c>
      <c r="GP45" s="14" t="str">
        <f t="shared" si="58"/>
        <v>神器1-3</v>
      </c>
      <c r="GQ45" s="14">
        <f t="shared" si="59"/>
        <v>3</v>
      </c>
    </row>
    <row r="46" spans="14:199" ht="16.5" x14ac:dyDescent="0.2">
      <c r="N46" s="104">
        <v>7</v>
      </c>
      <c r="O46" s="104">
        <v>5</v>
      </c>
      <c r="P46" s="104">
        <v>3</v>
      </c>
      <c r="Q46" s="104">
        <v>21</v>
      </c>
      <c r="R46" s="14">
        <f>SUM(Q$7:Q46)</f>
        <v>717</v>
      </c>
      <c r="S46" s="105">
        <v>1606047</v>
      </c>
      <c r="T46" s="14" t="str">
        <f t="shared" si="60"/>
        <v>神器7-5</v>
      </c>
      <c r="AD46" s="101">
        <v>40</v>
      </c>
      <c r="AE46" s="101">
        <v>7</v>
      </c>
      <c r="AF46" s="101">
        <v>6</v>
      </c>
      <c r="AG46" s="101" t="str">
        <f t="shared" si="6"/>
        <v>神器7-6</v>
      </c>
      <c r="AH46" s="101">
        <v>3</v>
      </c>
      <c r="AI46" s="101">
        <f t="shared" si="7"/>
        <v>350</v>
      </c>
      <c r="AL46" s="101">
        <v>3</v>
      </c>
      <c r="AM46" s="101">
        <v>2</v>
      </c>
      <c r="AN46" s="101">
        <v>14</v>
      </c>
      <c r="AO46" s="101">
        <v>10</v>
      </c>
      <c r="AP46" s="101" t="s">
        <v>372</v>
      </c>
      <c r="AQ46" s="101">
        <v>5000</v>
      </c>
      <c r="AR46" s="101">
        <v>1</v>
      </c>
      <c r="AS46" s="101">
        <v>3</v>
      </c>
      <c r="AT46" s="101">
        <f t="shared" si="8"/>
        <v>1</v>
      </c>
      <c r="AU46" s="14">
        <f t="shared" si="9"/>
        <v>1</v>
      </c>
      <c r="AV46" s="14">
        <f t="shared" si="10"/>
        <v>20</v>
      </c>
      <c r="BD46" s="101">
        <v>40</v>
      </c>
      <c r="BE46" s="14">
        <f>INDEX(节奏总表!$BW$4:$BW$63,新神器!BD46)</f>
        <v>133</v>
      </c>
      <c r="BF46" s="14">
        <f t="shared" si="11"/>
        <v>7</v>
      </c>
      <c r="BG46" s="101">
        <v>3</v>
      </c>
      <c r="BH46" s="101">
        <v>5</v>
      </c>
      <c r="BI46" s="14">
        <f t="shared" si="69"/>
        <v>0</v>
      </c>
      <c r="BJ46" s="14">
        <f t="shared" si="69"/>
        <v>0</v>
      </c>
      <c r="BK46" s="14">
        <f t="shared" si="69"/>
        <v>0</v>
      </c>
      <c r="BL46" s="14">
        <f t="shared" si="69"/>
        <v>0</v>
      </c>
      <c r="BM46" s="14">
        <f t="shared" si="69"/>
        <v>0</v>
      </c>
      <c r="BN46" s="14">
        <f t="shared" si="69"/>
        <v>0</v>
      </c>
      <c r="BO46" s="14">
        <f t="shared" si="69"/>
        <v>0</v>
      </c>
      <c r="BP46" s="14">
        <f t="shared" si="69"/>
        <v>0</v>
      </c>
      <c r="BQ46" s="14">
        <f t="shared" si="69"/>
        <v>0.35000000000000003</v>
      </c>
      <c r="BR46" s="14">
        <f t="shared" si="69"/>
        <v>0.35000000000000003</v>
      </c>
      <c r="BS46" s="14">
        <f t="shared" si="70"/>
        <v>0.20699999999999999</v>
      </c>
      <c r="BT46" s="14">
        <f t="shared" si="70"/>
        <v>0.20699999999999999</v>
      </c>
      <c r="BU46" s="14">
        <f t="shared" si="70"/>
        <v>0.13750000000000001</v>
      </c>
      <c r="BV46" s="14">
        <f t="shared" si="70"/>
        <v>6.9000000000000006E-2</v>
      </c>
      <c r="BW46" s="14">
        <f t="shared" si="70"/>
        <v>0.35000000000000003</v>
      </c>
      <c r="BX46" s="14">
        <f t="shared" si="70"/>
        <v>0.35000000000000003</v>
      </c>
      <c r="BY46" s="14">
        <f t="shared" si="70"/>
        <v>0.20699999999999999</v>
      </c>
      <c r="BZ46" s="14">
        <f t="shared" si="70"/>
        <v>0.20699999999999999</v>
      </c>
      <c r="CA46" s="14">
        <f t="shared" si="70"/>
        <v>0.13750000000000001</v>
      </c>
      <c r="CB46" s="14">
        <f t="shared" si="70"/>
        <v>6.9000000000000006E-2</v>
      </c>
      <c r="CC46" s="14">
        <f t="shared" si="71"/>
        <v>0.35000000000000003</v>
      </c>
      <c r="CD46" s="14">
        <f t="shared" si="71"/>
        <v>0.35000000000000003</v>
      </c>
      <c r="CE46" s="14">
        <f t="shared" si="71"/>
        <v>0.20699999999999999</v>
      </c>
      <c r="CF46" s="14">
        <f t="shared" si="71"/>
        <v>0.20699999999999999</v>
      </c>
      <c r="CG46" s="14">
        <f t="shared" si="71"/>
        <v>0.13750000000000001</v>
      </c>
      <c r="CH46" s="14">
        <f t="shared" si="71"/>
        <v>6.9499999999999992E-2</v>
      </c>
      <c r="CI46" s="14">
        <f t="shared" si="71"/>
        <v>0.20799999999999999</v>
      </c>
      <c r="CJ46" s="14">
        <f t="shared" si="71"/>
        <v>0.20799999999999999</v>
      </c>
      <c r="CK46" s="14">
        <f t="shared" si="71"/>
        <v>0.20799999999999999</v>
      </c>
      <c r="CL46" s="14">
        <f t="shared" si="71"/>
        <v>0.13800000000000001</v>
      </c>
      <c r="CM46" s="14">
        <f t="shared" si="72"/>
        <v>0.13800000000000001</v>
      </c>
      <c r="CN46" s="14">
        <f t="shared" si="72"/>
        <v>0.13800000000000001</v>
      </c>
      <c r="CO46" s="14">
        <f t="shared" si="72"/>
        <v>0</v>
      </c>
      <c r="CP46" s="14">
        <f t="shared" si="72"/>
        <v>0</v>
      </c>
      <c r="CQ46" s="14">
        <f t="shared" si="72"/>
        <v>1.5</v>
      </c>
      <c r="CR46" s="14">
        <f t="shared" si="72"/>
        <v>1.5</v>
      </c>
      <c r="CS46" s="14">
        <f t="shared" si="72"/>
        <v>1.5</v>
      </c>
      <c r="CT46" s="14">
        <f t="shared" si="72"/>
        <v>0.5</v>
      </c>
      <c r="CU46" s="14">
        <f t="shared" si="72"/>
        <v>0.5</v>
      </c>
      <c r="CV46" s="14">
        <f t="shared" si="72"/>
        <v>0.5</v>
      </c>
      <c r="CW46" s="14">
        <f t="shared" si="72"/>
        <v>0.375</v>
      </c>
      <c r="CX46" s="14">
        <f t="shared" si="72"/>
        <v>0.375</v>
      </c>
      <c r="CZ46" s="14">
        <f>SUM(BI$7:BI46)</f>
        <v>35.749999999999993</v>
      </c>
      <c r="DA46" s="14">
        <f>SUM(BJ$7:BJ46)</f>
        <v>35.749999999999993</v>
      </c>
      <c r="DB46" s="14">
        <f>SUM(BK$7:BK46)</f>
        <v>20.25</v>
      </c>
      <c r="DC46" s="14">
        <f>SUM(BL$7:BL46)</f>
        <v>36.25</v>
      </c>
      <c r="DD46" s="14">
        <f>SUM(BM$7:BM46)</f>
        <v>36.25</v>
      </c>
      <c r="DE46" s="14">
        <f>SUM(BN$7:BN46)</f>
        <v>20.625</v>
      </c>
      <c r="DF46" s="14">
        <f>SUM(BO$7:BO46)</f>
        <v>20.625</v>
      </c>
      <c r="DG46" s="14">
        <f>SUM(BP$7:BP46)</f>
        <v>13.75</v>
      </c>
      <c r="DH46" s="14">
        <f>SUM(BQ$7:BQ46)</f>
        <v>25.649000000000008</v>
      </c>
      <c r="DI46" s="14">
        <f>SUM(BR$7:BR46)</f>
        <v>25.649000000000008</v>
      </c>
      <c r="DJ46" s="14">
        <f>SUM(BS$7:BS46)</f>
        <v>13.863000000000007</v>
      </c>
      <c r="DK46" s="14">
        <f>SUM(BT$7:BT46)</f>
        <v>13.863000000000007</v>
      </c>
      <c r="DL46" s="14">
        <f>SUM(BU$7:BU46)</f>
        <v>6.7375000000000016</v>
      </c>
      <c r="DM46" s="14">
        <f>SUM(BV$7:BV46)</f>
        <v>3.1309999999999993</v>
      </c>
      <c r="DN46" s="14">
        <f>SUM(BW$7:BW46)</f>
        <v>30.649000000000008</v>
      </c>
      <c r="DO46" s="14">
        <f>SUM(BX$7:BX46)</f>
        <v>30.649000000000008</v>
      </c>
      <c r="DP46" s="14">
        <f>SUM(BY$7:BY46)</f>
        <v>16.488000000000007</v>
      </c>
      <c r="DQ46" s="14">
        <f>SUM(BZ$7:BZ46)</f>
        <v>16.488000000000007</v>
      </c>
      <c r="DR46" s="14">
        <f>SUM(CA$7:CA46)</f>
        <v>7.7375000000000016</v>
      </c>
      <c r="DS46" s="14">
        <f>SUM(CB$7:CB46)</f>
        <v>3.6190000000000007</v>
      </c>
      <c r="DT46" s="14">
        <f>SUM(CC$7:CC46)</f>
        <v>35.649000000000008</v>
      </c>
      <c r="DU46" s="14">
        <f>SUM(CD$7:CD46)</f>
        <v>35.649000000000008</v>
      </c>
      <c r="DV46" s="14">
        <f>SUM(CE$7:CE46)</f>
        <v>19.113000000000007</v>
      </c>
      <c r="DW46" s="14">
        <f>SUM(CF$7:CF46)</f>
        <v>19.113000000000007</v>
      </c>
      <c r="DX46" s="14">
        <f>SUM(CG$7:CG46)</f>
        <v>8.7374999999999972</v>
      </c>
      <c r="DY46" s="14">
        <f>SUM(CH$7:CH46)</f>
        <v>4.1235000000000017</v>
      </c>
      <c r="DZ46" s="14">
        <f>SUM(CI$7:CI46)</f>
        <v>10.872000000000002</v>
      </c>
      <c r="EA46" s="14">
        <f>SUM(CJ$7:CJ46)</f>
        <v>10.872000000000002</v>
      </c>
      <c r="EB46" s="14">
        <f>SUM(CK$7:CK46)</f>
        <v>10.872000000000002</v>
      </c>
      <c r="EC46" s="14">
        <f>SUM(CL$7:CL46)</f>
        <v>4.2419999999999991</v>
      </c>
      <c r="ED46" s="14">
        <f>SUM(CM$7:CM46)</f>
        <v>4.2419999999999991</v>
      </c>
      <c r="EE46" s="14">
        <f>SUM(CN$7:CN46)</f>
        <v>4.2419999999999991</v>
      </c>
      <c r="EF46" s="14">
        <f>SUM(CO$7:CO46)</f>
        <v>2.25</v>
      </c>
      <c r="EG46" s="14">
        <f>SUM(CP$7:CP46)</f>
        <v>2.25</v>
      </c>
      <c r="EH46" s="14">
        <f>SUM(CQ$7:CQ46)</f>
        <v>13.5</v>
      </c>
      <c r="EI46" s="14">
        <f>SUM(CR$7:CR46)</f>
        <v>13.5</v>
      </c>
      <c r="EJ46" s="14">
        <f>SUM(CS$7:CS46)</f>
        <v>13.5</v>
      </c>
      <c r="EK46" s="14">
        <f>SUM(CT$7:CT46)</f>
        <v>4.5</v>
      </c>
      <c r="EL46" s="14">
        <f>SUM(CU$7:CU46)</f>
        <v>4.5</v>
      </c>
      <c r="EM46" s="14">
        <f>SUM(CV$7:CV46)</f>
        <v>4.5</v>
      </c>
      <c r="EN46" s="14">
        <f>SUM(CW$7:CW46)</f>
        <v>3.375</v>
      </c>
      <c r="EO46" s="14">
        <f>SUM(CX$7:CX46)</f>
        <v>3.375</v>
      </c>
      <c r="ER46" s="14">
        <f t="shared" si="12"/>
        <v>12</v>
      </c>
      <c r="ES46" s="14">
        <f t="shared" si="13"/>
        <v>12</v>
      </c>
      <c r="ET46" s="14">
        <f t="shared" si="14"/>
        <v>9</v>
      </c>
      <c r="EU46" s="14">
        <f t="shared" si="15"/>
        <v>12</v>
      </c>
      <c r="EV46" s="14">
        <f t="shared" si="16"/>
        <v>12</v>
      </c>
      <c r="EW46" s="14">
        <f t="shared" si="17"/>
        <v>9</v>
      </c>
      <c r="EX46" s="14">
        <f t="shared" si="18"/>
        <v>9</v>
      </c>
      <c r="EY46" s="14">
        <f t="shared" si="19"/>
        <v>7</v>
      </c>
      <c r="EZ46" s="14">
        <f t="shared" si="20"/>
        <v>10</v>
      </c>
      <c r="FA46" s="14">
        <f t="shared" si="21"/>
        <v>10</v>
      </c>
      <c r="FB46" s="14">
        <f t="shared" si="22"/>
        <v>7</v>
      </c>
      <c r="FC46" s="14">
        <f t="shared" si="23"/>
        <v>7</v>
      </c>
      <c r="FD46" s="14">
        <f t="shared" si="24"/>
        <v>4</v>
      </c>
      <c r="FE46" s="14">
        <f t="shared" si="25"/>
        <v>3</v>
      </c>
      <c r="FF46" s="14">
        <f t="shared" si="26"/>
        <v>11</v>
      </c>
      <c r="FG46" s="14">
        <f t="shared" si="27"/>
        <v>11</v>
      </c>
      <c r="FH46" s="14">
        <f t="shared" si="28"/>
        <v>8</v>
      </c>
      <c r="FI46" s="14">
        <f t="shared" si="29"/>
        <v>8</v>
      </c>
      <c r="FJ46" s="14">
        <f t="shared" si="30"/>
        <v>5</v>
      </c>
      <c r="FK46" s="14">
        <f t="shared" si="31"/>
        <v>3</v>
      </c>
      <c r="FL46" s="14">
        <f t="shared" si="32"/>
        <v>12</v>
      </c>
      <c r="FM46" s="14">
        <f t="shared" si="33"/>
        <v>12</v>
      </c>
      <c r="FN46" s="14">
        <f t="shared" si="34"/>
        <v>9</v>
      </c>
      <c r="FO46" s="14">
        <f t="shared" si="35"/>
        <v>9</v>
      </c>
      <c r="FP46" s="14">
        <f t="shared" si="36"/>
        <v>5</v>
      </c>
      <c r="FQ46" s="14">
        <f t="shared" si="37"/>
        <v>3</v>
      </c>
      <c r="FR46" s="14">
        <f t="shared" si="38"/>
        <v>6</v>
      </c>
      <c r="FS46" s="14">
        <f t="shared" si="39"/>
        <v>6</v>
      </c>
      <c r="FT46" s="14">
        <f t="shared" si="40"/>
        <v>6</v>
      </c>
      <c r="FU46" s="14">
        <f t="shared" si="41"/>
        <v>3</v>
      </c>
      <c r="FV46" s="14">
        <f t="shared" si="42"/>
        <v>3</v>
      </c>
      <c r="FW46" s="14">
        <f t="shared" si="43"/>
        <v>3</v>
      </c>
      <c r="FX46" s="14">
        <f t="shared" si="44"/>
        <v>2</v>
      </c>
      <c r="FY46" s="14">
        <f t="shared" si="45"/>
        <v>2</v>
      </c>
      <c r="FZ46" s="14">
        <f t="shared" si="46"/>
        <v>7</v>
      </c>
      <c r="GA46" s="14">
        <f t="shared" si="47"/>
        <v>7</v>
      </c>
      <c r="GB46" s="14">
        <f t="shared" si="48"/>
        <v>7</v>
      </c>
      <c r="GC46" s="14">
        <f t="shared" si="49"/>
        <v>3</v>
      </c>
      <c r="GD46" s="14">
        <f t="shared" si="50"/>
        <v>3</v>
      </c>
      <c r="GE46" s="14">
        <f t="shared" si="51"/>
        <v>3</v>
      </c>
      <c r="GF46" s="14">
        <f t="shared" si="52"/>
        <v>3</v>
      </c>
      <c r="GG46" s="14">
        <f t="shared" si="53"/>
        <v>3</v>
      </c>
      <c r="GJ46" s="105">
        <v>40</v>
      </c>
      <c r="GK46" s="14">
        <f t="shared" si="54"/>
        <v>3</v>
      </c>
      <c r="GL46" s="14">
        <f t="shared" si="55"/>
        <v>1606005</v>
      </c>
      <c r="GM46" s="14" t="str">
        <f t="shared" si="56"/>
        <v>神器1-3 : 10级</v>
      </c>
      <c r="GN46" s="14" t="s">
        <v>893</v>
      </c>
      <c r="GO46" s="14">
        <f t="shared" si="57"/>
        <v>10</v>
      </c>
      <c r="GP46" s="14" t="str">
        <f t="shared" si="58"/>
        <v>神器1-3</v>
      </c>
      <c r="GQ46" s="14">
        <f t="shared" si="59"/>
        <v>5</v>
      </c>
    </row>
    <row r="47" spans="14:199" ht="16.5" x14ac:dyDescent="0.2">
      <c r="N47" s="104">
        <v>7</v>
      </c>
      <c r="O47" s="104">
        <v>6</v>
      </c>
      <c r="P47" s="104">
        <v>3</v>
      </c>
      <c r="Q47" s="104">
        <v>21</v>
      </c>
      <c r="R47" s="14">
        <f>SUM(Q$7:Q47)</f>
        <v>738</v>
      </c>
      <c r="S47" s="105">
        <v>1606048</v>
      </c>
      <c r="T47" s="14" t="str">
        <f t="shared" si="60"/>
        <v>神器7-6</v>
      </c>
      <c r="AD47" s="101">
        <v>41</v>
      </c>
      <c r="AE47" s="101">
        <v>7</v>
      </c>
      <c r="AF47" s="101">
        <v>7</v>
      </c>
      <c r="AG47" s="101" t="str">
        <f t="shared" si="6"/>
        <v>神器7-7</v>
      </c>
      <c r="AH47" s="101">
        <v>4</v>
      </c>
      <c r="AI47" s="101">
        <f t="shared" si="7"/>
        <v>750</v>
      </c>
      <c r="AL47" s="101">
        <v>3</v>
      </c>
      <c r="AM47" s="101">
        <v>2</v>
      </c>
      <c r="AN47" s="101">
        <v>15</v>
      </c>
      <c r="AO47" s="101">
        <v>11</v>
      </c>
      <c r="AP47" s="101" t="s">
        <v>373</v>
      </c>
      <c r="AQ47" s="101">
        <v>3500</v>
      </c>
      <c r="AR47" s="101">
        <v>1</v>
      </c>
      <c r="AS47" s="101">
        <v>2</v>
      </c>
      <c r="AT47" s="101">
        <f t="shared" si="8"/>
        <v>2</v>
      </c>
      <c r="AU47" s="14">
        <f t="shared" si="9"/>
        <v>0.52500000000000002</v>
      </c>
      <c r="AV47" s="14">
        <f t="shared" si="10"/>
        <v>31.5</v>
      </c>
      <c r="BD47" s="101">
        <v>41</v>
      </c>
      <c r="BE47" s="14">
        <f>INDEX(节奏总表!$BW$4:$BW$63,新神器!BD47)</f>
        <v>134</v>
      </c>
      <c r="BF47" s="14">
        <f t="shared" si="11"/>
        <v>7</v>
      </c>
      <c r="BG47" s="101">
        <v>3</v>
      </c>
      <c r="BH47" s="101">
        <v>5</v>
      </c>
      <c r="BI47" s="14">
        <f t="shared" ref="BI47:BR56" si="73">SUMIFS($AU$7:$AU$301,$AL$7:$AL$301,"="&amp;$BF47,$AM$7:$AM$301,"="&amp;$BG47,$AO$7:$AO$301,"="&amp;BI$2)*$BH47</f>
        <v>0</v>
      </c>
      <c r="BJ47" s="14">
        <f t="shared" si="73"/>
        <v>0</v>
      </c>
      <c r="BK47" s="14">
        <f t="shared" si="73"/>
        <v>0</v>
      </c>
      <c r="BL47" s="14">
        <f t="shared" si="73"/>
        <v>0</v>
      </c>
      <c r="BM47" s="14">
        <f t="shared" si="73"/>
        <v>0</v>
      </c>
      <c r="BN47" s="14">
        <f t="shared" si="73"/>
        <v>0</v>
      </c>
      <c r="BO47" s="14">
        <f t="shared" si="73"/>
        <v>0</v>
      </c>
      <c r="BP47" s="14">
        <f t="shared" si="73"/>
        <v>0</v>
      </c>
      <c r="BQ47" s="14">
        <f t="shared" si="73"/>
        <v>0.35000000000000003</v>
      </c>
      <c r="BR47" s="14">
        <f t="shared" si="73"/>
        <v>0.35000000000000003</v>
      </c>
      <c r="BS47" s="14">
        <f t="shared" ref="BS47:CB56" si="74">SUMIFS($AU$7:$AU$301,$AL$7:$AL$301,"="&amp;$BF47,$AM$7:$AM$301,"="&amp;$BG47,$AO$7:$AO$301,"="&amp;BS$2)*$BH47</f>
        <v>0.20699999999999999</v>
      </c>
      <c r="BT47" s="14">
        <f t="shared" si="74"/>
        <v>0.20699999999999999</v>
      </c>
      <c r="BU47" s="14">
        <f t="shared" si="74"/>
        <v>0.13750000000000001</v>
      </c>
      <c r="BV47" s="14">
        <f t="shared" si="74"/>
        <v>6.9000000000000006E-2</v>
      </c>
      <c r="BW47" s="14">
        <f t="shared" si="74"/>
        <v>0.35000000000000003</v>
      </c>
      <c r="BX47" s="14">
        <f t="shared" si="74"/>
        <v>0.35000000000000003</v>
      </c>
      <c r="BY47" s="14">
        <f t="shared" si="74"/>
        <v>0.20699999999999999</v>
      </c>
      <c r="BZ47" s="14">
        <f t="shared" si="74"/>
        <v>0.20699999999999999</v>
      </c>
      <c r="CA47" s="14">
        <f t="shared" si="74"/>
        <v>0.13750000000000001</v>
      </c>
      <c r="CB47" s="14">
        <f t="shared" si="74"/>
        <v>6.9000000000000006E-2</v>
      </c>
      <c r="CC47" s="14">
        <f t="shared" ref="CC47:CL56" si="75">SUMIFS($AU$7:$AU$301,$AL$7:$AL$301,"="&amp;$BF47,$AM$7:$AM$301,"="&amp;$BG47,$AO$7:$AO$301,"="&amp;CC$2)*$BH47</f>
        <v>0.35000000000000003</v>
      </c>
      <c r="CD47" s="14">
        <f t="shared" si="75"/>
        <v>0.35000000000000003</v>
      </c>
      <c r="CE47" s="14">
        <f t="shared" si="75"/>
        <v>0.20699999999999999</v>
      </c>
      <c r="CF47" s="14">
        <f t="shared" si="75"/>
        <v>0.20699999999999999</v>
      </c>
      <c r="CG47" s="14">
        <f t="shared" si="75"/>
        <v>0.13750000000000001</v>
      </c>
      <c r="CH47" s="14">
        <f t="shared" si="75"/>
        <v>6.9499999999999992E-2</v>
      </c>
      <c r="CI47" s="14">
        <f t="shared" si="75"/>
        <v>0.20799999999999999</v>
      </c>
      <c r="CJ47" s="14">
        <f t="shared" si="75"/>
        <v>0.20799999999999999</v>
      </c>
      <c r="CK47" s="14">
        <f t="shared" si="75"/>
        <v>0.20799999999999999</v>
      </c>
      <c r="CL47" s="14">
        <f t="shared" si="75"/>
        <v>0.13800000000000001</v>
      </c>
      <c r="CM47" s="14">
        <f t="shared" ref="CM47:CX56" si="76">SUMIFS($AU$7:$AU$301,$AL$7:$AL$301,"="&amp;$BF47,$AM$7:$AM$301,"="&amp;$BG47,$AO$7:$AO$301,"="&amp;CM$2)*$BH47</f>
        <v>0.13800000000000001</v>
      </c>
      <c r="CN47" s="14">
        <f t="shared" si="76"/>
        <v>0.13800000000000001</v>
      </c>
      <c r="CO47" s="14">
        <f t="shared" si="76"/>
        <v>0</v>
      </c>
      <c r="CP47" s="14">
        <f t="shared" si="76"/>
        <v>0</v>
      </c>
      <c r="CQ47" s="14">
        <f t="shared" si="76"/>
        <v>1.5</v>
      </c>
      <c r="CR47" s="14">
        <f t="shared" si="76"/>
        <v>1.5</v>
      </c>
      <c r="CS47" s="14">
        <f t="shared" si="76"/>
        <v>1.5</v>
      </c>
      <c r="CT47" s="14">
        <f t="shared" si="76"/>
        <v>0.5</v>
      </c>
      <c r="CU47" s="14">
        <f t="shared" si="76"/>
        <v>0.5</v>
      </c>
      <c r="CV47" s="14">
        <f t="shared" si="76"/>
        <v>0.5</v>
      </c>
      <c r="CW47" s="14">
        <f t="shared" si="76"/>
        <v>0.375</v>
      </c>
      <c r="CX47" s="14">
        <f t="shared" si="76"/>
        <v>0.375</v>
      </c>
      <c r="CZ47" s="14">
        <f>SUM(BI$7:BI47)</f>
        <v>35.749999999999993</v>
      </c>
      <c r="DA47" s="14">
        <f>SUM(BJ$7:BJ47)</f>
        <v>35.749999999999993</v>
      </c>
      <c r="DB47" s="14">
        <f>SUM(BK$7:BK47)</f>
        <v>20.25</v>
      </c>
      <c r="DC47" s="14">
        <f>SUM(BL$7:BL47)</f>
        <v>36.25</v>
      </c>
      <c r="DD47" s="14">
        <f>SUM(BM$7:BM47)</f>
        <v>36.25</v>
      </c>
      <c r="DE47" s="14">
        <f>SUM(BN$7:BN47)</f>
        <v>20.625</v>
      </c>
      <c r="DF47" s="14">
        <f>SUM(BO$7:BO47)</f>
        <v>20.625</v>
      </c>
      <c r="DG47" s="14">
        <f>SUM(BP$7:BP47)</f>
        <v>13.75</v>
      </c>
      <c r="DH47" s="14">
        <f>SUM(BQ$7:BQ47)</f>
        <v>25.999000000000009</v>
      </c>
      <c r="DI47" s="14">
        <f>SUM(BR$7:BR47)</f>
        <v>25.999000000000009</v>
      </c>
      <c r="DJ47" s="14">
        <f>SUM(BS$7:BS47)</f>
        <v>14.070000000000007</v>
      </c>
      <c r="DK47" s="14">
        <f>SUM(BT$7:BT47)</f>
        <v>14.070000000000007</v>
      </c>
      <c r="DL47" s="14">
        <f>SUM(BU$7:BU47)</f>
        <v>6.8750000000000018</v>
      </c>
      <c r="DM47" s="14">
        <f>SUM(BV$7:BV47)</f>
        <v>3.1999999999999993</v>
      </c>
      <c r="DN47" s="14">
        <f>SUM(BW$7:BW47)</f>
        <v>30.999000000000009</v>
      </c>
      <c r="DO47" s="14">
        <f>SUM(BX$7:BX47)</f>
        <v>30.999000000000009</v>
      </c>
      <c r="DP47" s="14">
        <f>SUM(BY$7:BY47)</f>
        <v>16.695000000000007</v>
      </c>
      <c r="DQ47" s="14">
        <f>SUM(BZ$7:BZ47)</f>
        <v>16.695000000000007</v>
      </c>
      <c r="DR47" s="14">
        <f>SUM(CA$7:CA47)</f>
        <v>7.8750000000000018</v>
      </c>
      <c r="DS47" s="14">
        <f>SUM(CB$7:CB47)</f>
        <v>3.6880000000000006</v>
      </c>
      <c r="DT47" s="14">
        <f>SUM(CC$7:CC47)</f>
        <v>35.999000000000009</v>
      </c>
      <c r="DU47" s="14">
        <f>SUM(CD$7:CD47)</f>
        <v>35.999000000000009</v>
      </c>
      <c r="DV47" s="14">
        <f>SUM(CE$7:CE47)</f>
        <v>19.320000000000007</v>
      </c>
      <c r="DW47" s="14">
        <f>SUM(CF$7:CF47)</f>
        <v>19.320000000000007</v>
      </c>
      <c r="DX47" s="14">
        <f>SUM(CG$7:CG47)</f>
        <v>8.8749999999999964</v>
      </c>
      <c r="DY47" s="14">
        <f>SUM(CH$7:CH47)</f>
        <v>4.1930000000000014</v>
      </c>
      <c r="DZ47" s="14">
        <f>SUM(CI$7:CI47)</f>
        <v>11.080000000000002</v>
      </c>
      <c r="EA47" s="14">
        <f>SUM(CJ$7:CJ47)</f>
        <v>11.080000000000002</v>
      </c>
      <c r="EB47" s="14">
        <f>SUM(CK$7:CK47)</f>
        <v>11.080000000000002</v>
      </c>
      <c r="EC47" s="14">
        <f>SUM(CL$7:CL47)</f>
        <v>4.379999999999999</v>
      </c>
      <c r="ED47" s="14">
        <f>SUM(CM$7:CM47)</f>
        <v>4.379999999999999</v>
      </c>
      <c r="EE47" s="14">
        <f>SUM(CN$7:CN47)</f>
        <v>4.379999999999999</v>
      </c>
      <c r="EF47" s="14">
        <f>SUM(CO$7:CO47)</f>
        <v>2.25</v>
      </c>
      <c r="EG47" s="14">
        <f>SUM(CP$7:CP47)</f>
        <v>2.25</v>
      </c>
      <c r="EH47" s="14">
        <f>SUM(CQ$7:CQ47)</f>
        <v>15</v>
      </c>
      <c r="EI47" s="14">
        <f>SUM(CR$7:CR47)</f>
        <v>15</v>
      </c>
      <c r="EJ47" s="14">
        <f>SUM(CS$7:CS47)</f>
        <v>15</v>
      </c>
      <c r="EK47" s="14">
        <f>SUM(CT$7:CT47)</f>
        <v>5</v>
      </c>
      <c r="EL47" s="14">
        <f>SUM(CU$7:CU47)</f>
        <v>5</v>
      </c>
      <c r="EM47" s="14">
        <f>SUM(CV$7:CV47)</f>
        <v>5</v>
      </c>
      <c r="EN47" s="14">
        <f>SUM(CW$7:CW47)</f>
        <v>3.75</v>
      </c>
      <c r="EO47" s="14">
        <f>SUM(CX$7:CX47)</f>
        <v>3.75</v>
      </c>
      <c r="ER47" s="14">
        <f t="shared" si="12"/>
        <v>12</v>
      </c>
      <c r="ES47" s="14">
        <f t="shared" si="13"/>
        <v>12</v>
      </c>
      <c r="ET47" s="14">
        <f t="shared" si="14"/>
        <v>9</v>
      </c>
      <c r="EU47" s="14">
        <f t="shared" si="15"/>
        <v>12</v>
      </c>
      <c r="EV47" s="14">
        <f t="shared" si="16"/>
        <v>12</v>
      </c>
      <c r="EW47" s="14">
        <f t="shared" si="17"/>
        <v>9</v>
      </c>
      <c r="EX47" s="14">
        <f t="shared" si="18"/>
        <v>9</v>
      </c>
      <c r="EY47" s="14">
        <f t="shared" si="19"/>
        <v>7</v>
      </c>
      <c r="EZ47" s="14">
        <f t="shared" si="20"/>
        <v>10</v>
      </c>
      <c r="FA47" s="14">
        <f t="shared" si="21"/>
        <v>10</v>
      </c>
      <c r="FB47" s="14">
        <f t="shared" si="22"/>
        <v>7</v>
      </c>
      <c r="FC47" s="14">
        <f t="shared" si="23"/>
        <v>7</v>
      </c>
      <c r="FD47" s="14">
        <f t="shared" si="24"/>
        <v>4</v>
      </c>
      <c r="FE47" s="14">
        <f t="shared" si="25"/>
        <v>3</v>
      </c>
      <c r="FF47" s="14">
        <f t="shared" si="26"/>
        <v>11</v>
      </c>
      <c r="FG47" s="14">
        <f t="shared" si="27"/>
        <v>11</v>
      </c>
      <c r="FH47" s="14">
        <f t="shared" si="28"/>
        <v>8</v>
      </c>
      <c r="FI47" s="14">
        <f t="shared" si="29"/>
        <v>8</v>
      </c>
      <c r="FJ47" s="14">
        <f t="shared" si="30"/>
        <v>5</v>
      </c>
      <c r="FK47" s="14">
        <f t="shared" si="31"/>
        <v>3</v>
      </c>
      <c r="FL47" s="14">
        <f t="shared" si="32"/>
        <v>12</v>
      </c>
      <c r="FM47" s="14">
        <f t="shared" si="33"/>
        <v>12</v>
      </c>
      <c r="FN47" s="14">
        <f t="shared" si="34"/>
        <v>9</v>
      </c>
      <c r="FO47" s="14">
        <f t="shared" si="35"/>
        <v>9</v>
      </c>
      <c r="FP47" s="14">
        <f t="shared" si="36"/>
        <v>5</v>
      </c>
      <c r="FQ47" s="14">
        <f t="shared" si="37"/>
        <v>3</v>
      </c>
      <c r="FR47" s="14">
        <f t="shared" si="38"/>
        <v>6</v>
      </c>
      <c r="FS47" s="14">
        <f t="shared" si="39"/>
        <v>6</v>
      </c>
      <c r="FT47" s="14">
        <f t="shared" si="40"/>
        <v>6</v>
      </c>
      <c r="FU47" s="14">
        <f t="shared" si="41"/>
        <v>3</v>
      </c>
      <c r="FV47" s="14">
        <f t="shared" si="42"/>
        <v>3</v>
      </c>
      <c r="FW47" s="14">
        <f t="shared" si="43"/>
        <v>3</v>
      </c>
      <c r="FX47" s="14">
        <f t="shared" si="44"/>
        <v>2</v>
      </c>
      <c r="FY47" s="14">
        <f t="shared" si="45"/>
        <v>2</v>
      </c>
      <c r="FZ47" s="14">
        <f t="shared" si="46"/>
        <v>8</v>
      </c>
      <c r="GA47" s="14">
        <f t="shared" si="47"/>
        <v>8</v>
      </c>
      <c r="GB47" s="14">
        <f t="shared" si="48"/>
        <v>8</v>
      </c>
      <c r="GC47" s="14">
        <f t="shared" si="49"/>
        <v>4</v>
      </c>
      <c r="GD47" s="14">
        <f t="shared" si="50"/>
        <v>4</v>
      </c>
      <c r="GE47" s="14">
        <f t="shared" si="51"/>
        <v>4</v>
      </c>
      <c r="GF47" s="14">
        <f t="shared" si="52"/>
        <v>3</v>
      </c>
      <c r="GG47" s="14">
        <f t="shared" si="53"/>
        <v>3</v>
      </c>
      <c r="GJ47" s="105">
        <v>41</v>
      </c>
      <c r="GK47" s="14">
        <f t="shared" si="54"/>
        <v>3</v>
      </c>
      <c r="GL47" s="14">
        <f t="shared" si="55"/>
        <v>1606005</v>
      </c>
      <c r="GM47" s="14" t="str">
        <f t="shared" si="56"/>
        <v>神器1-3 : 11级</v>
      </c>
      <c r="GN47" s="14" t="s">
        <v>893</v>
      </c>
      <c r="GO47" s="14">
        <f t="shared" si="57"/>
        <v>11</v>
      </c>
      <c r="GP47" s="14" t="str">
        <f t="shared" si="58"/>
        <v>神器1-3</v>
      </c>
      <c r="GQ47" s="14">
        <f t="shared" si="59"/>
        <v>5</v>
      </c>
    </row>
    <row r="48" spans="14:199" ht="16.5" x14ac:dyDescent="0.2">
      <c r="N48" s="104">
        <v>7</v>
      </c>
      <c r="O48" s="104">
        <v>7</v>
      </c>
      <c r="P48" s="104">
        <v>4</v>
      </c>
      <c r="Q48" s="104">
        <v>21</v>
      </c>
      <c r="R48" s="14">
        <f>SUM(Q$7:Q48)</f>
        <v>759</v>
      </c>
      <c r="S48" s="105">
        <v>1606049</v>
      </c>
      <c r="T48" s="14" t="str">
        <f t="shared" si="60"/>
        <v>神器7-7</v>
      </c>
      <c r="AD48" s="101">
        <v>42</v>
      </c>
      <c r="AE48" s="101">
        <v>7</v>
      </c>
      <c r="AF48" s="101">
        <v>8</v>
      </c>
      <c r="AG48" s="101" t="str">
        <f t="shared" si="6"/>
        <v>神器7-8</v>
      </c>
      <c r="AH48" s="101">
        <v>4</v>
      </c>
      <c r="AI48" s="101">
        <f t="shared" si="7"/>
        <v>750</v>
      </c>
      <c r="AL48" s="101">
        <v>3</v>
      </c>
      <c r="AM48" s="101">
        <v>2</v>
      </c>
      <c r="AN48" s="101">
        <v>15</v>
      </c>
      <c r="AO48" s="101">
        <v>12</v>
      </c>
      <c r="AP48" s="101" t="s">
        <v>374</v>
      </c>
      <c r="AQ48" s="101">
        <v>3500</v>
      </c>
      <c r="AR48" s="101">
        <v>1</v>
      </c>
      <c r="AS48" s="101">
        <v>2</v>
      </c>
      <c r="AT48" s="101">
        <f t="shared" si="8"/>
        <v>2</v>
      </c>
      <c r="AU48" s="14">
        <f t="shared" si="9"/>
        <v>0.52500000000000002</v>
      </c>
      <c r="AV48" s="14">
        <f t="shared" si="10"/>
        <v>31.5</v>
      </c>
      <c r="BD48" s="101">
        <v>42</v>
      </c>
      <c r="BE48" s="14">
        <f>INDEX(节奏总表!$BW$4:$BW$63,新神器!BD48)</f>
        <v>134</v>
      </c>
      <c r="BF48" s="14">
        <f t="shared" si="11"/>
        <v>7</v>
      </c>
      <c r="BG48" s="101">
        <v>3</v>
      </c>
      <c r="BH48" s="101">
        <v>5</v>
      </c>
      <c r="BI48" s="14">
        <f t="shared" si="73"/>
        <v>0</v>
      </c>
      <c r="BJ48" s="14">
        <f t="shared" si="73"/>
        <v>0</v>
      </c>
      <c r="BK48" s="14">
        <f t="shared" si="73"/>
        <v>0</v>
      </c>
      <c r="BL48" s="14">
        <f t="shared" si="73"/>
        <v>0</v>
      </c>
      <c r="BM48" s="14">
        <f t="shared" si="73"/>
        <v>0</v>
      </c>
      <c r="BN48" s="14">
        <f t="shared" si="73"/>
        <v>0</v>
      </c>
      <c r="BO48" s="14">
        <f t="shared" si="73"/>
        <v>0</v>
      </c>
      <c r="BP48" s="14">
        <f t="shared" si="73"/>
        <v>0</v>
      </c>
      <c r="BQ48" s="14">
        <f t="shared" si="73"/>
        <v>0.35000000000000003</v>
      </c>
      <c r="BR48" s="14">
        <f t="shared" si="73"/>
        <v>0.35000000000000003</v>
      </c>
      <c r="BS48" s="14">
        <f t="shared" si="74"/>
        <v>0.20699999999999999</v>
      </c>
      <c r="BT48" s="14">
        <f t="shared" si="74"/>
        <v>0.20699999999999999</v>
      </c>
      <c r="BU48" s="14">
        <f t="shared" si="74"/>
        <v>0.13750000000000001</v>
      </c>
      <c r="BV48" s="14">
        <f t="shared" si="74"/>
        <v>6.9000000000000006E-2</v>
      </c>
      <c r="BW48" s="14">
        <f t="shared" si="74"/>
        <v>0.35000000000000003</v>
      </c>
      <c r="BX48" s="14">
        <f t="shared" si="74"/>
        <v>0.35000000000000003</v>
      </c>
      <c r="BY48" s="14">
        <f t="shared" si="74"/>
        <v>0.20699999999999999</v>
      </c>
      <c r="BZ48" s="14">
        <f t="shared" si="74"/>
        <v>0.20699999999999999</v>
      </c>
      <c r="CA48" s="14">
        <f t="shared" si="74"/>
        <v>0.13750000000000001</v>
      </c>
      <c r="CB48" s="14">
        <f t="shared" si="74"/>
        <v>6.9000000000000006E-2</v>
      </c>
      <c r="CC48" s="14">
        <f t="shared" si="75"/>
        <v>0.35000000000000003</v>
      </c>
      <c r="CD48" s="14">
        <f t="shared" si="75"/>
        <v>0.35000000000000003</v>
      </c>
      <c r="CE48" s="14">
        <f t="shared" si="75"/>
        <v>0.20699999999999999</v>
      </c>
      <c r="CF48" s="14">
        <f t="shared" si="75"/>
        <v>0.20699999999999999</v>
      </c>
      <c r="CG48" s="14">
        <f t="shared" si="75"/>
        <v>0.13750000000000001</v>
      </c>
      <c r="CH48" s="14">
        <f t="shared" si="75"/>
        <v>6.9499999999999992E-2</v>
      </c>
      <c r="CI48" s="14">
        <f t="shared" si="75"/>
        <v>0.20799999999999999</v>
      </c>
      <c r="CJ48" s="14">
        <f t="shared" si="75"/>
        <v>0.20799999999999999</v>
      </c>
      <c r="CK48" s="14">
        <f t="shared" si="75"/>
        <v>0.20799999999999999</v>
      </c>
      <c r="CL48" s="14">
        <f t="shared" si="75"/>
        <v>0.13800000000000001</v>
      </c>
      <c r="CM48" s="14">
        <f t="shared" si="76"/>
        <v>0.13800000000000001</v>
      </c>
      <c r="CN48" s="14">
        <f t="shared" si="76"/>
        <v>0.13800000000000001</v>
      </c>
      <c r="CO48" s="14">
        <f t="shared" si="76"/>
        <v>0</v>
      </c>
      <c r="CP48" s="14">
        <f t="shared" si="76"/>
        <v>0</v>
      </c>
      <c r="CQ48" s="14">
        <f t="shared" si="76"/>
        <v>1.5</v>
      </c>
      <c r="CR48" s="14">
        <f t="shared" si="76"/>
        <v>1.5</v>
      </c>
      <c r="CS48" s="14">
        <f t="shared" si="76"/>
        <v>1.5</v>
      </c>
      <c r="CT48" s="14">
        <f t="shared" si="76"/>
        <v>0.5</v>
      </c>
      <c r="CU48" s="14">
        <f t="shared" si="76"/>
        <v>0.5</v>
      </c>
      <c r="CV48" s="14">
        <f t="shared" si="76"/>
        <v>0.5</v>
      </c>
      <c r="CW48" s="14">
        <f t="shared" si="76"/>
        <v>0.375</v>
      </c>
      <c r="CX48" s="14">
        <f t="shared" si="76"/>
        <v>0.375</v>
      </c>
      <c r="CZ48" s="14">
        <f>SUM(BI$7:BI48)</f>
        <v>35.749999999999993</v>
      </c>
      <c r="DA48" s="14">
        <f>SUM(BJ$7:BJ48)</f>
        <v>35.749999999999993</v>
      </c>
      <c r="DB48" s="14">
        <f>SUM(BK$7:BK48)</f>
        <v>20.25</v>
      </c>
      <c r="DC48" s="14">
        <f>SUM(BL$7:BL48)</f>
        <v>36.25</v>
      </c>
      <c r="DD48" s="14">
        <f>SUM(BM$7:BM48)</f>
        <v>36.25</v>
      </c>
      <c r="DE48" s="14">
        <f>SUM(BN$7:BN48)</f>
        <v>20.625</v>
      </c>
      <c r="DF48" s="14">
        <f>SUM(BO$7:BO48)</f>
        <v>20.625</v>
      </c>
      <c r="DG48" s="14">
        <f>SUM(BP$7:BP48)</f>
        <v>13.75</v>
      </c>
      <c r="DH48" s="14">
        <f>SUM(BQ$7:BQ48)</f>
        <v>26.349000000000011</v>
      </c>
      <c r="DI48" s="14">
        <f>SUM(BR$7:BR48)</f>
        <v>26.349000000000011</v>
      </c>
      <c r="DJ48" s="14">
        <f>SUM(BS$7:BS48)</f>
        <v>14.277000000000008</v>
      </c>
      <c r="DK48" s="14">
        <f>SUM(BT$7:BT48)</f>
        <v>14.277000000000008</v>
      </c>
      <c r="DL48" s="14">
        <f>SUM(BU$7:BU48)</f>
        <v>7.012500000000002</v>
      </c>
      <c r="DM48" s="14">
        <f>SUM(BV$7:BV48)</f>
        <v>3.2689999999999992</v>
      </c>
      <c r="DN48" s="14">
        <f>SUM(BW$7:BW48)</f>
        <v>31.349000000000011</v>
      </c>
      <c r="DO48" s="14">
        <f>SUM(BX$7:BX48)</f>
        <v>31.349000000000011</v>
      </c>
      <c r="DP48" s="14">
        <f>SUM(BY$7:BY48)</f>
        <v>16.902000000000008</v>
      </c>
      <c r="DQ48" s="14">
        <f>SUM(BZ$7:BZ48)</f>
        <v>16.902000000000008</v>
      </c>
      <c r="DR48" s="14">
        <f>SUM(CA$7:CA48)</f>
        <v>8.0125000000000011</v>
      </c>
      <c r="DS48" s="14">
        <f>SUM(CB$7:CB48)</f>
        <v>3.7570000000000006</v>
      </c>
      <c r="DT48" s="14">
        <f>SUM(CC$7:CC48)</f>
        <v>36.349000000000011</v>
      </c>
      <c r="DU48" s="14">
        <f>SUM(CD$7:CD48)</f>
        <v>36.349000000000011</v>
      </c>
      <c r="DV48" s="14">
        <f>SUM(CE$7:CE48)</f>
        <v>19.527000000000008</v>
      </c>
      <c r="DW48" s="14">
        <f>SUM(CF$7:CF48)</f>
        <v>19.527000000000008</v>
      </c>
      <c r="DX48" s="14">
        <f>SUM(CG$7:CG48)</f>
        <v>9.0124999999999957</v>
      </c>
      <c r="DY48" s="14">
        <f>SUM(CH$7:CH48)</f>
        <v>4.2625000000000011</v>
      </c>
      <c r="DZ48" s="14">
        <f>SUM(CI$7:CI48)</f>
        <v>11.288000000000002</v>
      </c>
      <c r="EA48" s="14">
        <f>SUM(CJ$7:CJ48)</f>
        <v>11.288000000000002</v>
      </c>
      <c r="EB48" s="14">
        <f>SUM(CK$7:CK48)</f>
        <v>11.288000000000002</v>
      </c>
      <c r="EC48" s="14">
        <f>SUM(CL$7:CL48)</f>
        <v>4.5179999999999989</v>
      </c>
      <c r="ED48" s="14">
        <f>SUM(CM$7:CM48)</f>
        <v>4.5179999999999989</v>
      </c>
      <c r="EE48" s="14">
        <f>SUM(CN$7:CN48)</f>
        <v>4.5179999999999989</v>
      </c>
      <c r="EF48" s="14">
        <f>SUM(CO$7:CO48)</f>
        <v>2.25</v>
      </c>
      <c r="EG48" s="14">
        <f>SUM(CP$7:CP48)</f>
        <v>2.25</v>
      </c>
      <c r="EH48" s="14">
        <f>SUM(CQ$7:CQ48)</f>
        <v>16.5</v>
      </c>
      <c r="EI48" s="14">
        <f>SUM(CR$7:CR48)</f>
        <v>16.5</v>
      </c>
      <c r="EJ48" s="14">
        <f>SUM(CS$7:CS48)</f>
        <v>16.5</v>
      </c>
      <c r="EK48" s="14">
        <f>SUM(CT$7:CT48)</f>
        <v>5.5</v>
      </c>
      <c r="EL48" s="14">
        <f>SUM(CU$7:CU48)</f>
        <v>5.5</v>
      </c>
      <c r="EM48" s="14">
        <f>SUM(CV$7:CV48)</f>
        <v>5.5</v>
      </c>
      <c r="EN48" s="14">
        <f>SUM(CW$7:CW48)</f>
        <v>4.125</v>
      </c>
      <c r="EO48" s="14">
        <f>SUM(CX$7:CX48)</f>
        <v>4.125</v>
      </c>
      <c r="ER48" s="14">
        <f t="shared" si="12"/>
        <v>12</v>
      </c>
      <c r="ES48" s="14">
        <f t="shared" si="13"/>
        <v>12</v>
      </c>
      <c r="ET48" s="14">
        <f t="shared" si="14"/>
        <v>9</v>
      </c>
      <c r="EU48" s="14">
        <f t="shared" si="15"/>
        <v>12</v>
      </c>
      <c r="EV48" s="14">
        <f t="shared" si="16"/>
        <v>12</v>
      </c>
      <c r="EW48" s="14">
        <f t="shared" si="17"/>
        <v>9</v>
      </c>
      <c r="EX48" s="14">
        <f t="shared" si="18"/>
        <v>9</v>
      </c>
      <c r="EY48" s="14">
        <f t="shared" si="19"/>
        <v>7</v>
      </c>
      <c r="EZ48" s="14">
        <f t="shared" si="20"/>
        <v>10</v>
      </c>
      <c r="FA48" s="14">
        <f t="shared" si="21"/>
        <v>10</v>
      </c>
      <c r="FB48" s="14">
        <f t="shared" si="22"/>
        <v>7</v>
      </c>
      <c r="FC48" s="14">
        <f t="shared" si="23"/>
        <v>7</v>
      </c>
      <c r="FD48" s="14">
        <f t="shared" si="24"/>
        <v>5</v>
      </c>
      <c r="FE48" s="14">
        <f t="shared" si="25"/>
        <v>3</v>
      </c>
      <c r="FF48" s="14">
        <f t="shared" si="26"/>
        <v>11</v>
      </c>
      <c r="FG48" s="14">
        <f t="shared" si="27"/>
        <v>11</v>
      </c>
      <c r="FH48" s="14">
        <f t="shared" si="28"/>
        <v>8</v>
      </c>
      <c r="FI48" s="14">
        <f t="shared" si="29"/>
        <v>8</v>
      </c>
      <c r="FJ48" s="14">
        <f t="shared" si="30"/>
        <v>5</v>
      </c>
      <c r="FK48" s="14">
        <f t="shared" si="31"/>
        <v>3</v>
      </c>
      <c r="FL48" s="14">
        <f t="shared" si="32"/>
        <v>12</v>
      </c>
      <c r="FM48" s="14">
        <f t="shared" si="33"/>
        <v>12</v>
      </c>
      <c r="FN48" s="14">
        <f t="shared" si="34"/>
        <v>9</v>
      </c>
      <c r="FO48" s="14">
        <f t="shared" si="35"/>
        <v>9</v>
      </c>
      <c r="FP48" s="14">
        <f t="shared" si="36"/>
        <v>6</v>
      </c>
      <c r="FQ48" s="14">
        <f t="shared" si="37"/>
        <v>3</v>
      </c>
      <c r="FR48" s="14">
        <f t="shared" si="38"/>
        <v>6</v>
      </c>
      <c r="FS48" s="14">
        <f t="shared" si="39"/>
        <v>6</v>
      </c>
      <c r="FT48" s="14">
        <f t="shared" si="40"/>
        <v>6</v>
      </c>
      <c r="FU48" s="14">
        <f t="shared" si="41"/>
        <v>3</v>
      </c>
      <c r="FV48" s="14">
        <f t="shared" si="42"/>
        <v>3</v>
      </c>
      <c r="FW48" s="14">
        <f t="shared" si="43"/>
        <v>3</v>
      </c>
      <c r="FX48" s="14">
        <f t="shared" si="44"/>
        <v>2</v>
      </c>
      <c r="FY48" s="14">
        <f t="shared" si="45"/>
        <v>2</v>
      </c>
      <c r="FZ48" s="14">
        <f t="shared" si="46"/>
        <v>8</v>
      </c>
      <c r="GA48" s="14">
        <f t="shared" si="47"/>
        <v>8</v>
      </c>
      <c r="GB48" s="14">
        <f t="shared" si="48"/>
        <v>8</v>
      </c>
      <c r="GC48" s="14">
        <f t="shared" si="49"/>
        <v>4</v>
      </c>
      <c r="GD48" s="14">
        <f t="shared" si="50"/>
        <v>4</v>
      </c>
      <c r="GE48" s="14">
        <f t="shared" si="51"/>
        <v>4</v>
      </c>
      <c r="GF48" s="14">
        <f t="shared" si="52"/>
        <v>3</v>
      </c>
      <c r="GG48" s="14">
        <f t="shared" si="53"/>
        <v>3</v>
      </c>
      <c r="GJ48" s="105">
        <v>42</v>
      </c>
      <c r="GK48" s="14">
        <f t="shared" si="54"/>
        <v>3</v>
      </c>
      <c r="GL48" s="14">
        <f t="shared" si="55"/>
        <v>1606005</v>
      </c>
      <c r="GM48" s="14" t="str">
        <f t="shared" si="56"/>
        <v>神器1-3 : 12级</v>
      </c>
      <c r="GN48" s="14" t="s">
        <v>893</v>
      </c>
      <c r="GO48" s="14">
        <f t="shared" si="57"/>
        <v>12</v>
      </c>
      <c r="GP48" s="14" t="str">
        <f t="shared" si="58"/>
        <v>神器1-3</v>
      </c>
      <c r="GQ48" s="14">
        <f t="shared" si="59"/>
        <v>6</v>
      </c>
    </row>
    <row r="49" spans="14:199" ht="16.5" x14ac:dyDescent="0.2">
      <c r="N49" s="104">
        <v>7</v>
      </c>
      <c r="O49" s="104">
        <v>8</v>
      </c>
      <c r="P49" s="104">
        <v>4</v>
      </c>
      <c r="Q49" s="104">
        <v>21</v>
      </c>
      <c r="R49" s="14">
        <f>SUM(Q$7:Q49)</f>
        <v>780</v>
      </c>
      <c r="S49" s="105">
        <v>1606050</v>
      </c>
      <c r="T49" s="14" t="str">
        <f t="shared" si="60"/>
        <v>神器7-8</v>
      </c>
      <c r="AL49" s="101">
        <v>3</v>
      </c>
      <c r="AM49" s="101">
        <v>2</v>
      </c>
      <c r="AN49" s="101">
        <v>16</v>
      </c>
      <c r="AO49" s="101">
        <v>13</v>
      </c>
      <c r="AP49" s="101" t="s">
        <v>375</v>
      </c>
      <c r="AQ49" s="101">
        <v>2000</v>
      </c>
      <c r="AR49" s="101">
        <v>1</v>
      </c>
      <c r="AS49" s="101">
        <v>1</v>
      </c>
      <c r="AT49" s="101">
        <f t="shared" si="8"/>
        <v>3</v>
      </c>
      <c r="AU49" s="14">
        <f t="shared" si="9"/>
        <v>0.2</v>
      </c>
      <c r="AV49" s="14">
        <f t="shared" si="10"/>
        <v>28</v>
      </c>
      <c r="BD49" s="101">
        <v>43</v>
      </c>
      <c r="BE49" s="14">
        <f>INDEX(节奏总表!$BW$4:$BW$63,新神器!BD49)</f>
        <v>136</v>
      </c>
      <c r="BF49" s="14">
        <f t="shared" si="11"/>
        <v>7</v>
      </c>
      <c r="BG49" s="101">
        <v>3</v>
      </c>
      <c r="BH49" s="101">
        <v>5</v>
      </c>
      <c r="BI49" s="14">
        <f t="shared" si="73"/>
        <v>0</v>
      </c>
      <c r="BJ49" s="14">
        <f t="shared" si="73"/>
        <v>0</v>
      </c>
      <c r="BK49" s="14">
        <f t="shared" si="73"/>
        <v>0</v>
      </c>
      <c r="BL49" s="14">
        <f t="shared" si="73"/>
        <v>0</v>
      </c>
      <c r="BM49" s="14">
        <f t="shared" si="73"/>
        <v>0</v>
      </c>
      <c r="BN49" s="14">
        <f t="shared" si="73"/>
        <v>0</v>
      </c>
      <c r="BO49" s="14">
        <f t="shared" si="73"/>
        <v>0</v>
      </c>
      <c r="BP49" s="14">
        <f t="shared" si="73"/>
        <v>0</v>
      </c>
      <c r="BQ49" s="14">
        <f t="shared" si="73"/>
        <v>0.35000000000000003</v>
      </c>
      <c r="BR49" s="14">
        <f t="shared" si="73"/>
        <v>0.35000000000000003</v>
      </c>
      <c r="BS49" s="14">
        <f t="shared" si="74"/>
        <v>0.20699999999999999</v>
      </c>
      <c r="BT49" s="14">
        <f t="shared" si="74"/>
        <v>0.20699999999999999</v>
      </c>
      <c r="BU49" s="14">
        <f t="shared" si="74"/>
        <v>0.13750000000000001</v>
      </c>
      <c r="BV49" s="14">
        <f t="shared" si="74"/>
        <v>6.9000000000000006E-2</v>
      </c>
      <c r="BW49" s="14">
        <f t="shared" si="74"/>
        <v>0.35000000000000003</v>
      </c>
      <c r="BX49" s="14">
        <f t="shared" si="74"/>
        <v>0.35000000000000003</v>
      </c>
      <c r="BY49" s="14">
        <f t="shared" si="74"/>
        <v>0.20699999999999999</v>
      </c>
      <c r="BZ49" s="14">
        <f t="shared" si="74"/>
        <v>0.20699999999999999</v>
      </c>
      <c r="CA49" s="14">
        <f t="shared" si="74"/>
        <v>0.13750000000000001</v>
      </c>
      <c r="CB49" s="14">
        <f t="shared" si="74"/>
        <v>6.9000000000000006E-2</v>
      </c>
      <c r="CC49" s="14">
        <f t="shared" si="75"/>
        <v>0.35000000000000003</v>
      </c>
      <c r="CD49" s="14">
        <f t="shared" si="75"/>
        <v>0.35000000000000003</v>
      </c>
      <c r="CE49" s="14">
        <f t="shared" si="75"/>
        <v>0.20699999999999999</v>
      </c>
      <c r="CF49" s="14">
        <f t="shared" si="75"/>
        <v>0.20699999999999999</v>
      </c>
      <c r="CG49" s="14">
        <f t="shared" si="75"/>
        <v>0.13750000000000001</v>
      </c>
      <c r="CH49" s="14">
        <f t="shared" si="75"/>
        <v>6.9499999999999992E-2</v>
      </c>
      <c r="CI49" s="14">
        <f t="shared" si="75"/>
        <v>0.20799999999999999</v>
      </c>
      <c r="CJ49" s="14">
        <f t="shared" si="75"/>
        <v>0.20799999999999999</v>
      </c>
      <c r="CK49" s="14">
        <f t="shared" si="75"/>
        <v>0.20799999999999999</v>
      </c>
      <c r="CL49" s="14">
        <f t="shared" si="75"/>
        <v>0.13800000000000001</v>
      </c>
      <c r="CM49" s="14">
        <f t="shared" si="76"/>
        <v>0.13800000000000001</v>
      </c>
      <c r="CN49" s="14">
        <f t="shared" si="76"/>
        <v>0.13800000000000001</v>
      </c>
      <c r="CO49" s="14">
        <f t="shared" si="76"/>
        <v>0</v>
      </c>
      <c r="CP49" s="14">
        <f t="shared" si="76"/>
        <v>0</v>
      </c>
      <c r="CQ49" s="14">
        <f t="shared" si="76"/>
        <v>1.5</v>
      </c>
      <c r="CR49" s="14">
        <f t="shared" si="76"/>
        <v>1.5</v>
      </c>
      <c r="CS49" s="14">
        <f t="shared" si="76"/>
        <v>1.5</v>
      </c>
      <c r="CT49" s="14">
        <f t="shared" si="76"/>
        <v>0.5</v>
      </c>
      <c r="CU49" s="14">
        <f t="shared" si="76"/>
        <v>0.5</v>
      </c>
      <c r="CV49" s="14">
        <f t="shared" si="76"/>
        <v>0.5</v>
      </c>
      <c r="CW49" s="14">
        <f t="shared" si="76"/>
        <v>0.375</v>
      </c>
      <c r="CX49" s="14">
        <f t="shared" si="76"/>
        <v>0.375</v>
      </c>
      <c r="CZ49" s="14">
        <f>SUM(BI$7:BI49)</f>
        <v>35.749999999999993</v>
      </c>
      <c r="DA49" s="14">
        <f>SUM(BJ$7:BJ49)</f>
        <v>35.749999999999993</v>
      </c>
      <c r="DB49" s="14">
        <f>SUM(BK$7:BK49)</f>
        <v>20.25</v>
      </c>
      <c r="DC49" s="14">
        <f>SUM(BL$7:BL49)</f>
        <v>36.25</v>
      </c>
      <c r="DD49" s="14">
        <f>SUM(BM$7:BM49)</f>
        <v>36.25</v>
      </c>
      <c r="DE49" s="14">
        <f>SUM(BN$7:BN49)</f>
        <v>20.625</v>
      </c>
      <c r="DF49" s="14">
        <f>SUM(BO$7:BO49)</f>
        <v>20.625</v>
      </c>
      <c r="DG49" s="14">
        <f>SUM(BP$7:BP49)</f>
        <v>13.75</v>
      </c>
      <c r="DH49" s="14">
        <f>SUM(BQ$7:BQ49)</f>
        <v>26.699000000000012</v>
      </c>
      <c r="DI49" s="14">
        <f>SUM(BR$7:BR49)</f>
        <v>26.699000000000012</v>
      </c>
      <c r="DJ49" s="14">
        <f>SUM(BS$7:BS49)</f>
        <v>14.484000000000009</v>
      </c>
      <c r="DK49" s="14">
        <f>SUM(BT$7:BT49)</f>
        <v>14.484000000000009</v>
      </c>
      <c r="DL49" s="14">
        <f>SUM(BU$7:BU49)</f>
        <v>7.1500000000000021</v>
      </c>
      <c r="DM49" s="14">
        <f>SUM(BV$7:BV49)</f>
        <v>3.3379999999999992</v>
      </c>
      <c r="DN49" s="14">
        <f>SUM(BW$7:BW49)</f>
        <v>31.699000000000012</v>
      </c>
      <c r="DO49" s="14">
        <f>SUM(BX$7:BX49)</f>
        <v>31.699000000000012</v>
      </c>
      <c r="DP49" s="14">
        <f>SUM(BY$7:BY49)</f>
        <v>17.109000000000009</v>
      </c>
      <c r="DQ49" s="14">
        <f>SUM(BZ$7:BZ49)</f>
        <v>17.109000000000009</v>
      </c>
      <c r="DR49" s="14">
        <f>SUM(CA$7:CA49)</f>
        <v>8.15</v>
      </c>
      <c r="DS49" s="14">
        <f>SUM(CB$7:CB49)</f>
        <v>3.8260000000000005</v>
      </c>
      <c r="DT49" s="14">
        <f>SUM(CC$7:CC49)</f>
        <v>36.699000000000012</v>
      </c>
      <c r="DU49" s="14">
        <f>SUM(CD$7:CD49)</f>
        <v>36.699000000000012</v>
      </c>
      <c r="DV49" s="14">
        <f>SUM(CE$7:CE49)</f>
        <v>19.734000000000009</v>
      </c>
      <c r="DW49" s="14">
        <f>SUM(CF$7:CF49)</f>
        <v>19.734000000000009</v>
      </c>
      <c r="DX49" s="14">
        <f>SUM(CG$7:CG49)</f>
        <v>9.149999999999995</v>
      </c>
      <c r="DY49" s="14">
        <f>SUM(CH$7:CH49)</f>
        <v>4.3320000000000007</v>
      </c>
      <c r="DZ49" s="14">
        <f>SUM(CI$7:CI49)</f>
        <v>11.496000000000002</v>
      </c>
      <c r="EA49" s="14">
        <f>SUM(CJ$7:CJ49)</f>
        <v>11.496000000000002</v>
      </c>
      <c r="EB49" s="14">
        <f>SUM(CK$7:CK49)</f>
        <v>11.496000000000002</v>
      </c>
      <c r="EC49" s="14">
        <f>SUM(CL$7:CL49)</f>
        <v>4.6559999999999988</v>
      </c>
      <c r="ED49" s="14">
        <f>SUM(CM$7:CM49)</f>
        <v>4.6559999999999988</v>
      </c>
      <c r="EE49" s="14">
        <f>SUM(CN$7:CN49)</f>
        <v>4.6559999999999988</v>
      </c>
      <c r="EF49" s="14">
        <f>SUM(CO$7:CO49)</f>
        <v>2.25</v>
      </c>
      <c r="EG49" s="14">
        <f>SUM(CP$7:CP49)</f>
        <v>2.25</v>
      </c>
      <c r="EH49" s="14">
        <f>SUM(CQ$7:CQ49)</f>
        <v>18</v>
      </c>
      <c r="EI49" s="14">
        <f>SUM(CR$7:CR49)</f>
        <v>18</v>
      </c>
      <c r="EJ49" s="14">
        <f>SUM(CS$7:CS49)</f>
        <v>18</v>
      </c>
      <c r="EK49" s="14">
        <f>SUM(CT$7:CT49)</f>
        <v>6</v>
      </c>
      <c r="EL49" s="14">
        <f>SUM(CU$7:CU49)</f>
        <v>6</v>
      </c>
      <c r="EM49" s="14">
        <f>SUM(CV$7:CV49)</f>
        <v>6</v>
      </c>
      <c r="EN49" s="14">
        <f>SUM(CW$7:CW49)</f>
        <v>4.5</v>
      </c>
      <c r="EO49" s="14">
        <f>SUM(CX$7:CX49)</f>
        <v>4.5</v>
      </c>
      <c r="ER49" s="14">
        <f t="shared" si="12"/>
        <v>12</v>
      </c>
      <c r="ES49" s="14">
        <f t="shared" si="13"/>
        <v>12</v>
      </c>
      <c r="ET49" s="14">
        <f t="shared" si="14"/>
        <v>9</v>
      </c>
      <c r="EU49" s="14">
        <f t="shared" si="15"/>
        <v>12</v>
      </c>
      <c r="EV49" s="14">
        <f t="shared" si="16"/>
        <v>12</v>
      </c>
      <c r="EW49" s="14">
        <f t="shared" si="17"/>
        <v>9</v>
      </c>
      <c r="EX49" s="14">
        <f t="shared" si="18"/>
        <v>9</v>
      </c>
      <c r="EY49" s="14">
        <f t="shared" si="19"/>
        <v>7</v>
      </c>
      <c r="EZ49" s="14">
        <f t="shared" si="20"/>
        <v>10</v>
      </c>
      <c r="FA49" s="14">
        <f t="shared" si="21"/>
        <v>10</v>
      </c>
      <c r="FB49" s="14">
        <f t="shared" si="22"/>
        <v>7</v>
      </c>
      <c r="FC49" s="14">
        <f t="shared" si="23"/>
        <v>7</v>
      </c>
      <c r="FD49" s="14">
        <f t="shared" si="24"/>
        <v>5</v>
      </c>
      <c r="FE49" s="14">
        <f t="shared" si="25"/>
        <v>3</v>
      </c>
      <c r="FF49" s="14">
        <f t="shared" si="26"/>
        <v>11</v>
      </c>
      <c r="FG49" s="14">
        <f t="shared" si="27"/>
        <v>11</v>
      </c>
      <c r="FH49" s="14">
        <f t="shared" si="28"/>
        <v>8</v>
      </c>
      <c r="FI49" s="14">
        <f t="shared" si="29"/>
        <v>8</v>
      </c>
      <c r="FJ49" s="14">
        <f t="shared" si="30"/>
        <v>5</v>
      </c>
      <c r="FK49" s="14">
        <f t="shared" si="31"/>
        <v>3</v>
      </c>
      <c r="FL49" s="14">
        <f t="shared" si="32"/>
        <v>12</v>
      </c>
      <c r="FM49" s="14">
        <f t="shared" si="33"/>
        <v>12</v>
      </c>
      <c r="FN49" s="14">
        <f t="shared" si="34"/>
        <v>9</v>
      </c>
      <c r="FO49" s="14">
        <f t="shared" si="35"/>
        <v>9</v>
      </c>
      <c r="FP49" s="14">
        <f t="shared" si="36"/>
        <v>6</v>
      </c>
      <c r="FQ49" s="14">
        <f t="shared" si="37"/>
        <v>3</v>
      </c>
      <c r="FR49" s="14">
        <f t="shared" si="38"/>
        <v>6</v>
      </c>
      <c r="FS49" s="14">
        <f t="shared" si="39"/>
        <v>6</v>
      </c>
      <c r="FT49" s="14">
        <f t="shared" si="40"/>
        <v>6</v>
      </c>
      <c r="FU49" s="14">
        <f t="shared" si="41"/>
        <v>3</v>
      </c>
      <c r="FV49" s="14">
        <f t="shared" si="42"/>
        <v>3</v>
      </c>
      <c r="FW49" s="14">
        <f t="shared" si="43"/>
        <v>3</v>
      </c>
      <c r="FX49" s="14">
        <f t="shared" si="44"/>
        <v>2</v>
      </c>
      <c r="FY49" s="14">
        <f t="shared" si="45"/>
        <v>2</v>
      </c>
      <c r="FZ49" s="14">
        <f t="shared" si="46"/>
        <v>9</v>
      </c>
      <c r="GA49" s="14">
        <f t="shared" si="47"/>
        <v>9</v>
      </c>
      <c r="GB49" s="14">
        <f t="shared" si="48"/>
        <v>9</v>
      </c>
      <c r="GC49" s="14">
        <f t="shared" si="49"/>
        <v>4</v>
      </c>
      <c r="GD49" s="14">
        <f t="shared" si="50"/>
        <v>4</v>
      </c>
      <c r="GE49" s="14">
        <f t="shared" si="51"/>
        <v>4</v>
      </c>
      <c r="GF49" s="14">
        <f t="shared" si="52"/>
        <v>3</v>
      </c>
      <c r="GG49" s="14">
        <f t="shared" si="53"/>
        <v>3</v>
      </c>
      <c r="GJ49" s="105">
        <v>43</v>
      </c>
      <c r="GK49" s="14">
        <f t="shared" si="54"/>
        <v>3</v>
      </c>
      <c r="GL49" s="14">
        <f t="shared" si="55"/>
        <v>1606005</v>
      </c>
      <c r="GM49" s="14" t="str">
        <f t="shared" si="56"/>
        <v>神器1-3 : 13级</v>
      </c>
      <c r="GN49" s="14" t="s">
        <v>893</v>
      </c>
      <c r="GO49" s="14">
        <f t="shared" si="57"/>
        <v>13</v>
      </c>
      <c r="GP49" s="14" t="str">
        <f t="shared" si="58"/>
        <v>神器1-3</v>
      </c>
      <c r="GQ49" s="14">
        <f t="shared" si="59"/>
        <v>7</v>
      </c>
    </row>
    <row r="50" spans="14:199" ht="16.5" x14ac:dyDescent="0.2">
      <c r="AL50" s="101">
        <v>3</v>
      </c>
      <c r="AM50" s="101">
        <v>3</v>
      </c>
      <c r="AN50" s="101">
        <v>17</v>
      </c>
      <c r="AO50" s="101">
        <v>1</v>
      </c>
      <c r="AP50" s="101" t="s">
        <v>363</v>
      </c>
      <c r="AQ50" s="101">
        <v>1500</v>
      </c>
      <c r="AR50" s="101">
        <v>1</v>
      </c>
      <c r="AS50" s="101">
        <v>1</v>
      </c>
      <c r="AT50" s="101">
        <f t="shared" si="8"/>
        <v>1</v>
      </c>
      <c r="AU50" s="14">
        <f t="shared" si="9"/>
        <v>0.15</v>
      </c>
      <c r="AV50" s="14">
        <f t="shared" si="10"/>
        <v>1.5</v>
      </c>
      <c r="BD50" s="101">
        <v>44</v>
      </c>
      <c r="BE50" s="14">
        <f>INDEX(节奏总表!$BW$4:$BW$63,新神器!BD50)</f>
        <v>137</v>
      </c>
      <c r="BF50" s="14">
        <f t="shared" si="11"/>
        <v>7</v>
      </c>
      <c r="BG50" s="101">
        <v>3</v>
      </c>
      <c r="BH50" s="101">
        <v>5</v>
      </c>
      <c r="BI50" s="14">
        <f t="shared" si="73"/>
        <v>0</v>
      </c>
      <c r="BJ50" s="14">
        <f t="shared" si="73"/>
        <v>0</v>
      </c>
      <c r="BK50" s="14">
        <f t="shared" si="73"/>
        <v>0</v>
      </c>
      <c r="BL50" s="14">
        <f t="shared" si="73"/>
        <v>0</v>
      </c>
      <c r="BM50" s="14">
        <f t="shared" si="73"/>
        <v>0</v>
      </c>
      <c r="BN50" s="14">
        <f t="shared" si="73"/>
        <v>0</v>
      </c>
      <c r="BO50" s="14">
        <f t="shared" si="73"/>
        <v>0</v>
      </c>
      <c r="BP50" s="14">
        <f t="shared" si="73"/>
        <v>0</v>
      </c>
      <c r="BQ50" s="14">
        <f t="shared" si="73"/>
        <v>0.35000000000000003</v>
      </c>
      <c r="BR50" s="14">
        <f t="shared" si="73"/>
        <v>0.35000000000000003</v>
      </c>
      <c r="BS50" s="14">
        <f t="shared" si="74"/>
        <v>0.20699999999999999</v>
      </c>
      <c r="BT50" s="14">
        <f t="shared" si="74"/>
        <v>0.20699999999999999</v>
      </c>
      <c r="BU50" s="14">
        <f t="shared" si="74"/>
        <v>0.13750000000000001</v>
      </c>
      <c r="BV50" s="14">
        <f t="shared" si="74"/>
        <v>6.9000000000000006E-2</v>
      </c>
      <c r="BW50" s="14">
        <f t="shared" si="74"/>
        <v>0.35000000000000003</v>
      </c>
      <c r="BX50" s="14">
        <f t="shared" si="74"/>
        <v>0.35000000000000003</v>
      </c>
      <c r="BY50" s="14">
        <f t="shared" si="74"/>
        <v>0.20699999999999999</v>
      </c>
      <c r="BZ50" s="14">
        <f t="shared" si="74"/>
        <v>0.20699999999999999</v>
      </c>
      <c r="CA50" s="14">
        <f t="shared" si="74"/>
        <v>0.13750000000000001</v>
      </c>
      <c r="CB50" s="14">
        <f t="shared" si="74"/>
        <v>6.9000000000000006E-2</v>
      </c>
      <c r="CC50" s="14">
        <f t="shared" si="75"/>
        <v>0.35000000000000003</v>
      </c>
      <c r="CD50" s="14">
        <f t="shared" si="75"/>
        <v>0.35000000000000003</v>
      </c>
      <c r="CE50" s="14">
        <f t="shared" si="75"/>
        <v>0.20699999999999999</v>
      </c>
      <c r="CF50" s="14">
        <f t="shared" si="75"/>
        <v>0.20699999999999999</v>
      </c>
      <c r="CG50" s="14">
        <f t="shared" si="75"/>
        <v>0.13750000000000001</v>
      </c>
      <c r="CH50" s="14">
        <f t="shared" si="75"/>
        <v>6.9499999999999992E-2</v>
      </c>
      <c r="CI50" s="14">
        <f t="shared" si="75"/>
        <v>0.20799999999999999</v>
      </c>
      <c r="CJ50" s="14">
        <f t="shared" si="75"/>
        <v>0.20799999999999999</v>
      </c>
      <c r="CK50" s="14">
        <f t="shared" si="75"/>
        <v>0.20799999999999999</v>
      </c>
      <c r="CL50" s="14">
        <f t="shared" si="75"/>
        <v>0.13800000000000001</v>
      </c>
      <c r="CM50" s="14">
        <f t="shared" si="76"/>
        <v>0.13800000000000001</v>
      </c>
      <c r="CN50" s="14">
        <f t="shared" si="76"/>
        <v>0.13800000000000001</v>
      </c>
      <c r="CO50" s="14">
        <f t="shared" si="76"/>
        <v>0</v>
      </c>
      <c r="CP50" s="14">
        <f t="shared" si="76"/>
        <v>0</v>
      </c>
      <c r="CQ50" s="14">
        <f t="shared" si="76"/>
        <v>1.5</v>
      </c>
      <c r="CR50" s="14">
        <f t="shared" si="76"/>
        <v>1.5</v>
      </c>
      <c r="CS50" s="14">
        <f t="shared" si="76"/>
        <v>1.5</v>
      </c>
      <c r="CT50" s="14">
        <f t="shared" si="76"/>
        <v>0.5</v>
      </c>
      <c r="CU50" s="14">
        <f t="shared" si="76"/>
        <v>0.5</v>
      </c>
      <c r="CV50" s="14">
        <f t="shared" si="76"/>
        <v>0.5</v>
      </c>
      <c r="CW50" s="14">
        <f t="shared" si="76"/>
        <v>0.375</v>
      </c>
      <c r="CX50" s="14">
        <f t="shared" si="76"/>
        <v>0.375</v>
      </c>
      <c r="CZ50" s="14">
        <f>SUM(BI$7:BI50)</f>
        <v>35.749999999999993</v>
      </c>
      <c r="DA50" s="14">
        <f>SUM(BJ$7:BJ50)</f>
        <v>35.749999999999993</v>
      </c>
      <c r="DB50" s="14">
        <f>SUM(BK$7:BK50)</f>
        <v>20.25</v>
      </c>
      <c r="DC50" s="14">
        <f>SUM(BL$7:BL50)</f>
        <v>36.25</v>
      </c>
      <c r="DD50" s="14">
        <f>SUM(BM$7:BM50)</f>
        <v>36.25</v>
      </c>
      <c r="DE50" s="14">
        <f>SUM(BN$7:BN50)</f>
        <v>20.625</v>
      </c>
      <c r="DF50" s="14">
        <f>SUM(BO$7:BO50)</f>
        <v>20.625</v>
      </c>
      <c r="DG50" s="14">
        <f>SUM(BP$7:BP50)</f>
        <v>13.75</v>
      </c>
      <c r="DH50" s="14">
        <f>SUM(BQ$7:BQ50)</f>
        <v>27.049000000000014</v>
      </c>
      <c r="DI50" s="14">
        <f>SUM(BR$7:BR50)</f>
        <v>27.049000000000014</v>
      </c>
      <c r="DJ50" s="14">
        <f>SUM(BS$7:BS50)</f>
        <v>14.69100000000001</v>
      </c>
      <c r="DK50" s="14">
        <f>SUM(BT$7:BT50)</f>
        <v>14.69100000000001</v>
      </c>
      <c r="DL50" s="14">
        <f>SUM(BU$7:BU50)</f>
        <v>7.2875000000000023</v>
      </c>
      <c r="DM50" s="14">
        <f>SUM(BV$7:BV50)</f>
        <v>3.4069999999999991</v>
      </c>
      <c r="DN50" s="14">
        <f>SUM(BW$7:BW50)</f>
        <v>32.049000000000014</v>
      </c>
      <c r="DO50" s="14">
        <f>SUM(BX$7:BX50)</f>
        <v>32.049000000000014</v>
      </c>
      <c r="DP50" s="14">
        <f>SUM(BY$7:BY50)</f>
        <v>17.31600000000001</v>
      </c>
      <c r="DQ50" s="14">
        <f>SUM(BZ$7:BZ50)</f>
        <v>17.31600000000001</v>
      </c>
      <c r="DR50" s="14">
        <f>SUM(CA$7:CA50)</f>
        <v>8.2874999999999996</v>
      </c>
      <c r="DS50" s="14">
        <f>SUM(CB$7:CB50)</f>
        <v>3.8950000000000005</v>
      </c>
      <c r="DT50" s="14">
        <f>SUM(CC$7:CC50)</f>
        <v>37.049000000000014</v>
      </c>
      <c r="DU50" s="14">
        <f>SUM(CD$7:CD50)</f>
        <v>37.049000000000014</v>
      </c>
      <c r="DV50" s="14">
        <f>SUM(CE$7:CE50)</f>
        <v>19.94100000000001</v>
      </c>
      <c r="DW50" s="14">
        <f>SUM(CF$7:CF50)</f>
        <v>19.94100000000001</v>
      </c>
      <c r="DX50" s="14">
        <f>SUM(CG$7:CG50)</f>
        <v>9.2874999999999943</v>
      </c>
      <c r="DY50" s="14">
        <f>SUM(CH$7:CH50)</f>
        <v>4.4015000000000004</v>
      </c>
      <c r="DZ50" s="14">
        <f>SUM(CI$7:CI50)</f>
        <v>11.704000000000002</v>
      </c>
      <c r="EA50" s="14">
        <f>SUM(CJ$7:CJ50)</f>
        <v>11.704000000000002</v>
      </c>
      <c r="EB50" s="14">
        <f>SUM(CK$7:CK50)</f>
        <v>11.704000000000002</v>
      </c>
      <c r="EC50" s="14">
        <f>SUM(CL$7:CL50)</f>
        <v>4.7939999999999987</v>
      </c>
      <c r="ED50" s="14">
        <f>SUM(CM$7:CM50)</f>
        <v>4.7939999999999987</v>
      </c>
      <c r="EE50" s="14">
        <f>SUM(CN$7:CN50)</f>
        <v>4.7939999999999987</v>
      </c>
      <c r="EF50" s="14">
        <f>SUM(CO$7:CO50)</f>
        <v>2.25</v>
      </c>
      <c r="EG50" s="14">
        <f>SUM(CP$7:CP50)</f>
        <v>2.25</v>
      </c>
      <c r="EH50" s="14">
        <f>SUM(CQ$7:CQ50)</f>
        <v>19.5</v>
      </c>
      <c r="EI50" s="14">
        <f>SUM(CR$7:CR50)</f>
        <v>19.5</v>
      </c>
      <c r="EJ50" s="14">
        <f>SUM(CS$7:CS50)</f>
        <v>19.5</v>
      </c>
      <c r="EK50" s="14">
        <f>SUM(CT$7:CT50)</f>
        <v>6.5</v>
      </c>
      <c r="EL50" s="14">
        <f>SUM(CU$7:CU50)</f>
        <v>6.5</v>
      </c>
      <c r="EM50" s="14">
        <f>SUM(CV$7:CV50)</f>
        <v>6.5</v>
      </c>
      <c r="EN50" s="14">
        <f>SUM(CW$7:CW50)</f>
        <v>4.875</v>
      </c>
      <c r="EO50" s="14">
        <f>SUM(CX$7:CX50)</f>
        <v>4.875</v>
      </c>
      <c r="ER50" s="14">
        <f t="shared" si="12"/>
        <v>12</v>
      </c>
      <c r="ES50" s="14">
        <f t="shared" si="13"/>
        <v>12</v>
      </c>
      <c r="ET50" s="14">
        <f t="shared" si="14"/>
        <v>9</v>
      </c>
      <c r="EU50" s="14">
        <f t="shared" si="15"/>
        <v>12</v>
      </c>
      <c r="EV50" s="14">
        <f t="shared" si="16"/>
        <v>12</v>
      </c>
      <c r="EW50" s="14">
        <f t="shared" si="17"/>
        <v>9</v>
      </c>
      <c r="EX50" s="14">
        <f t="shared" si="18"/>
        <v>9</v>
      </c>
      <c r="EY50" s="14">
        <f t="shared" si="19"/>
        <v>7</v>
      </c>
      <c r="EZ50" s="14">
        <f t="shared" si="20"/>
        <v>10</v>
      </c>
      <c r="FA50" s="14">
        <f t="shared" si="21"/>
        <v>10</v>
      </c>
      <c r="FB50" s="14">
        <f t="shared" si="22"/>
        <v>7</v>
      </c>
      <c r="FC50" s="14">
        <f t="shared" si="23"/>
        <v>7</v>
      </c>
      <c r="FD50" s="14">
        <f t="shared" si="24"/>
        <v>5</v>
      </c>
      <c r="FE50" s="14">
        <f t="shared" si="25"/>
        <v>3</v>
      </c>
      <c r="FF50" s="14">
        <f t="shared" si="26"/>
        <v>11</v>
      </c>
      <c r="FG50" s="14">
        <f t="shared" si="27"/>
        <v>11</v>
      </c>
      <c r="FH50" s="14">
        <f t="shared" si="28"/>
        <v>8</v>
      </c>
      <c r="FI50" s="14">
        <f t="shared" si="29"/>
        <v>8</v>
      </c>
      <c r="FJ50" s="14">
        <f t="shared" si="30"/>
        <v>5</v>
      </c>
      <c r="FK50" s="14">
        <f t="shared" si="31"/>
        <v>3</v>
      </c>
      <c r="FL50" s="14">
        <f t="shared" si="32"/>
        <v>12</v>
      </c>
      <c r="FM50" s="14">
        <f t="shared" si="33"/>
        <v>12</v>
      </c>
      <c r="FN50" s="14">
        <f t="shared" si="34"/>
        <v>9</v>
      </c>
      <c r="FO50" s="14">
        <f t="shared" si="35"/>
        <v>9</v>
      </c>
      <c r="FP50" s="14">
        <f t="shared" si="36"/>
        <v>6</v>
      </c>
      <c r="FQ50" s="14">
        <f t="shared" si="37"/>
        <v>3</v>
      </c>
      <c r="FR50" s="14">
        <f t="shared" si="38"/>
        <v>6</v>
      </c>
      <c r="FS50" s="14">
        <f t="shared" si="39"/>
        <v>6</v>
      </c>
      <c r="FT50" s="14">
        <f t="shared" si="40"/>
        <v>6</v>
      </c>
      <c r="FU50" s="14">
        <f t="shared" si="41"/>
        <v>3</v>
      </c>
      <c r="FV50" s="14">
        <f t="shared" si="42"/>
        <v>3</v>
      </c>
      <c r="FW50" s="14">
        <f t="shared" si="43"/>
        <v>3</v>
      </c>
      <c r="FX50" s="14">
        <f t="shared" si="44"/>
        <v>2</v>
      </c>
      <c r="FY50" s="14">
        <f t="shared" si="45"/>
        <v>2</v>
      </c>
      <c r="FZ50" s="14">
        <f t="shared" si="46"/>
        <v>9</v>
      </c>
      <c r="GA50" s="14">
        <f t="shared" si="47"/>
        <v>9</v>
      </c>
      <c r="GB50" s="14">
        <f t="shared" si="48"/>
        <v>9</v>
      </c>
      <c r="GC50" s="14">
        <f t="shared" si="49"/>
        <v>4</v>
      </c>
      <c r="GD50" s="14">
        <f t="shared" si="50"/>
        <v>4</v>
      </c>
      <c r="GE50" s="14">
        <f t="shared" si="51"/>
        <v>4</v>
      </c>
      <c r="GF50" s="14">
        <f t="shared" si="52"/>
        <v>3</v>
      </c>
      <c r="GG50" s="14">
        <f t="shared" si="53"/>
        <v>3</v>
      </c>
      <c r="GJ50" s="105">
        <v>44</v>
      </c>
      <c r="GK50" s="14">
        <f t="shared" si="54"/>
        <v>3</v>
      </c>
      <c r="GL50" s="14">
        <f t="shared" si="55"/>
        <v>1606005</v>
      </c>
      <c r="GM50" s="14" t="str">
        <f t="shared" si="56"/>
        <v>神器1-3 : 1级</v>
      </c>
      <c r="GN50" s="14" t="s">
        <v>893</v>
      </c>
      <c r="GO50" s="14">
        <f t="shared" si="57"/>
        <v>14</v>
      </c>
      <c r="GP50" s="14" t="str">
        <f t="shared" si="58"/>
        <v>神器1-3</v>
      </c>
      <c r="GQ50" s="14">
        <f t="shared" si="59"/>
        <v>7</v>
      </c>
    </row>
    <row r="51" spans="14:199" ht="16.5" x14ac:dyDescent="0.2">
      <c r="AL51" s="101">
        <v>3</v>
      </c>
      <c r="AM51" s="101">
        <v>3</v>
      </c>
      <c r="AN51" s="101">
        <v>17</v>
      </c>
      <c r="AO51" s="101">
        <v>2</v>
      </c>
      <c r="AP51" s="101" t="s">
        <v>364</v>
      </c>
      <c r="AQ51" s="101">
        <v>1500</v>
      </c>
      <c r="AR51" s="101">
        <v>1</v>
      </c>
      <c r="AS51" s="101">
        <v>1</v>
      </c>
      <c r="AT51" s="101">
        <f t="shared" si="8"/>
        <v>1</v>
      </c>
      <c r="AU51" s="14">
        <f t="shared" si="9"/>
        <v>0.15</v>
      </c>
      <c r="AV51" s="14">
        <f t="shared" si="10"/>
        <v>1.5</v>
      </c>
      <c r="BD51" s="101">
        <v>45</v>
      </c>
      <c r="BE51" s="14">
        <f>INDEX(节奏总表!$BW$4:$BW$63,新神器!BD51)</f>
        <v>138</v>
      </c>
      <c r="BF51" s="14">
        <f t="shared" si="11"/>
        <v>7</v>
      </c>
      <c r="BG51" s="101">
        <v>3</v>
      </c>
      <c r="BH51" s="101">
        <v>5</v>
      </c>
      <c r="BI51" s="14">
        <f t="shared" si="73"/>
        <v>0</v>
      </c>
      <c r="BJ51" s="14">
        <f t="shared" si="73"/>
        <v>0</v>
      </c>
      <c r="BK51" s="14">
        <f t="shared" si="73"/>
        <v>0</v>
      </c>
      <c r="BL51" s="14">
        <f t="shared" si="73"/>
        <v>0</v>
      </c>
      <c r="BM51" s="14">
        <f t="shared" si="73"/>
        <v>0</v>
      </c>
      <c r="BN51" s="14">
        <f t="shared" si="73"/>
        <v>0</v>
      </c>
      <c r="BO51" s="14">
        <f t="shared" si="73"/>
        <v>0</v>
      </c>
      <c r="BP51" s="14">
        <f t="shared" si="73"/>
        <v>0</v>
      </c>
      <c r="BQ51" s="14">
        <f t="shared" si="73"/>
        <v>0.35000000000000003</v>
      </c>
      <c r="BR51" s="14">
        <f t="shared" si="73"/>
        <v>0.35000000000000003</v>
      </c>
      <c r="BS51" s="14">
        <f t="shared" si="74"/>
        <v>0.20699999999999999</v>
      </c>
      <c r="BT51" s="14">
        <f t="shared" si="74"/>
        <v>0.20699999999999999</v>
      </c>
      <c r="BU51" s="14">
        <f t="shared" si="74"/>
        <v>0.13750000000000001</v>
      </c>
      <c r="BV51" s="14">
        <f t="shared" si="74"/>
        <v>6.9000000000000006E-2</v>
      </c>
      <c r="BW51" s="14">
        <f t="shared" si="74"/>
        <v>0.35000000000000003</v>
      </c>
      <c r="BX51" s="14">
        <f t="shared" si="74"/>
        <v>0.35000000000000003</v>
      </c>
      <c r="BY51" s="14">
        <f t="shared" si="74"/>
        <v>0.20699999999999999</v>
      </c>
      <c r="BZ51" s="14">
        <f t="shared" si="74"/>
        <v>0.20699999999999999</v>
      </c>
      <c r="CA51" s="14">
        <f t="shared" si="74"/>
        <v>0.13750000000000001</v>
      </c>
      <c r="CB51" s="14">
        <f t="shared" si="74"/>
        <v>6.9000000000000006E-2</v>
      </c>
      <c r="CC51" s="14">
        <f t="shared" si="75"/>
        <v>0.35000000000000003</v>
      </c>
      <c r="CD51" s="14">
        <f t="shared" si="75"/>
        <v>0.35000000000000003</v>
      </c>
      <c r="CE51" s="14">
        <f t="shared" si="75"/>
        <v>0.20699999999999999</v>
      </c>
      <c r="CF51" s="14">
        <f t="shared" si="75"/>
        <v>0.20699999999999999</v>
      </c>
      <c r="CG51" s="14">
        <f t="shared" si="75"/>
        <v>0.13750000000000001</v>
      </c>
      <c r="CH51" s="14">
        <f t="shared" si="75"/>
        <v>6.9499999999999992E-2</v>
      </c>
      <c r="CI51" s="14">
        <f t="shared" si="75"/>
        <v>0.20799999999999999</v>
      </c>
      <c r="CJ51" s="14">
        <f t="shared" si="75"/>
        <v>0.20799999999999999</v>
      </c>
      <c r="CK51" s="14">
        <f t="shared" si="75"/>
        <v>0.20799999999999999</v>
      </c>
      <c r="CL51" s="14">
        <f t="shared" si="75"/>
        <v>0.13800000000000001</v>
      </c>
      <c r="CM51" s="14">
        <f t="shared" si="76"/>
        <v>0.13800000000000001</v>
      </c>
      <c r="CN51" s="14">
        <f t="shared" si="76"/>
        <v>0.13800000000000001</v>
      </c>
      <c r="CO51" s="14">
        <f t="shared" si="76"/>
        <v>0</v>
      </c>
      <c r="CP51" s="14">
        <f t="shared" si="76"/>
        <v>0</v>
      </c>
      <c r="CQ51" s="14">
        <f t="shared" si="76"/>
        <v>1.5</v>
      </c>
      <c r="CR51" s="14">
        <f t="shared" si="76"/>
        <v>1.5</v>
      </c>
      <c r="CS51" s="14">
        <f t="shared" si="76"/>
        <v>1.5</v>
      </c>
      <c r="CT51" s="14">
        <f t="shared" si="76"/>
        <v>0.5</v>
      </c>
      <c r="CU51" s="14">
        <f t="shared" si="76"/>
        <v>0.5</v>
      </c>
      <c r="CV51" s="14">
        <f t="shared" si="76"/>
        <v>0.5</v>
      </c>
      <c r="CW51" s="14">
        <f t="shared" si="76"/>
        <v>0.375</v>
      </c>
      <c r="CX51" s="14">
        <f t="shared" si="76"/>
        <v>0.375</v>
      </c>
      <c r="CZ51" s="14">
        <f>SUM(BI$7:BI51)</f>
        <v>35.749999999999993</v>
      </c>
      <c r="DA51" s="14">
        <f>SUM(BJ$7:BJ51)</f>
        <v>35.749999999999993</v>
      </c>
      <c r="DB51" s="14">
        <f>SUM(BK$7:BK51)</f>
        <v>20.25</v>
      </c>
      <c r="DC51" s="14">
        <f>SUM(BL$7:BL51)</f>
        <v>36.25</v>
      </c>
      <c r="DD51" s="14">
        <f>SUM(BM$7:BM51)</f>
        <v>36.25</v>
      </c>
      <c r="DE51" s="14">
        <f>SUM(BN$7:BN51)</f>
        <v>20.625</v>
      </c>
      <c r="DF51" s="14">
        <f>SUM(BO$7:BO51)</f>
        <v>20.625</v>
      </c>
      <c r="DG51" s="14">
        <f>SUM(BP$7:BP51)</f>
        <v>13.75</v>
      </c>
      <c r="DH51" s="14">
        <f>SUM(BQ$7:BQ51)</f>
        <v>27.399000000000015</v>
      </c>
      <c r="DI51" s="14">
        <f>SUM(BR$7:BR51)</f>
        <v>27.399000000000015</v>
      </c>
      <c r="DJ51" s="14">
        <f>SUM(BS$7:BS51)</f>
        <v>14.89800000000001</v>
      </c>
      <c r="DK51" s="14">
        <f>SUM(BT$7:BT51)</f>
        <v>14.89800000000001</v>
      </c>
      <c r="DL51" s="14">
        <f>SUM(BU$7:BU51)</f>
        <v>7.4250000000000025</v>
      </c>
      <c r="DM51" s="14">
        <f>SUM(BV$7:BV51)</f>
        <v>3.4759999999999991</v>
      </c>
      <c r="DN51" s="14">
        <f>SUM(BW$7:BW51)</f>
        <v>32.399000000000015</v>
      </c>
      <c r="DO51" s="14">
        <f>SUM(BX$7:BX51)</f>
        <v>32.399000000000015</v>
      </c>
      <c r="DP51" s="14">
        <f>SUM(BY$7:BY51)</f>
        <v>17.52300000000001</v>
      </c>
      <c r="DQ51" s="14">
        <f>SUM(BZ$7:BZ51)</f>
        <v>17.52300000000001</v>
      </c>
      <c r="DR51" s="14">
        <f>SUM(CA$7:CA51)</f>
        <v>8.4249999999999989</v>
      </c>
      <c r="DS51" s="14">
        <f>SUM(CB$7:CB51)</f>
        <v>3.9640000000000004</v>
      </c>
      <c r="DT51" s="14">
        <f>SUM(CC$7:CC51)</f>
        <v>37.399000000000015</v>
      </c>
      <c r="DU51" s="14">
        <f>SUM(CD$7:CD51)</f>
        <v>37.399000000000015</v>
      </c>
      <c r="DV51" s="14">
        <f>SUM(CE$7:CE51)</f>
        <v>20.14800000000001</v>
      </c>
      <c r="DW51" s="14">
        <f>SUM(CF$7:CF51)</f>
        <v>20.14800000000001</v>
      </c>
      <c r="DX51" s="14">
        <f>SUM(CG$7:CG51)</f>
        <v>9.4249999999999936</v>
      </c>
      <c r="DY51" s="14">
        <f>SUM(CH$7:CH51)</f>
        <v>4.4710000000000001</v>
      </c>
      <c r="DZ51" s="14">
        <f>SUM(CI$7:CI51)</f>
        <v>11.912000000000003</v>
      </c>
      <c r="EA51" s="14">
        <f>SUM(CJ$7:CJ51)</f>
        <v>11.912000000000003</v>
      </c>
      <c r="EB51" s="14">
        <f>SUM(CK$7:CK51)</f>
        <v>11.912000000000003</v>
      </c>
      <c r="EC51" s="14">
        <f>SUM(CL$7:CL51)</f>
        <v>4.9319999999999986</v>
      </c>
      <c r="ED51" s="14">
        <f>SUM(CM$7:CM51)</f>
        <v>4.9319999999999986</v>
      </c>
      <c r="EE51" s="14">
        <f>SUM(CN$7:CN51)</f>
        <v>4.9319999999999986</v>
      </c>
      <c r="EF51" s="14">
        <f>SUM(CO$7:CO51)</f>
        <v>2.25</v>
      </c>
      <c r="EG51" s="14">
        <f>SUM(CP$7:CP51)</f>
        <v>2.25</v>
      </c>
      <c r="EH51" s="14">
        <f>SUM(CQ$7:CQ51)</f>
        <v>21</v>
      </c>
      <c r="EI51" s="14">
        <f>SUM(CR$7:CR51)</f>
        <v>21</v>
      </c>
      <c r="EJ51" s="14">
        <f>SUM(CS$7:CS51)</f>
        <v>21</v>
      </c>
      <c r="EK51" s="14">
        <f>SUM(CT$7:CT51)</f>
        <v>7</v>
      </c>
      <c r="EL51" s="14">
        <f>SUM(CU$7:CU51)</f>
        <v>7</v>
      </c>
      <c r="EM51" s="14">
        <f>SUM(CV$7:CV51)</f>
        <v>7</v>
      </c>
      <c r="EN51" s="14">
        <f>SUM(CW$7:CW51)</f>
        <v>5.25</v>
      </c>
      <c r="EO51" s="14">
        <f>SUM(CX$7:CX51)</f>
        <v>5.25</v>
      </c>
      <c r="ER51" s="14">
        <f t="shared" si="12"/>
        <v>12</v>
      </c>
      <c r="ES51" s="14">
        <f t="shared" si="13"/>
        <v>12</v>
      </c>
      <c r="ET51" s="14">
        <f t="shared" si="14"/>
        <v>9</v>
      </c>
      <c r="EU51" s="14">
        <f t="shared" si="15"/>
        <v>12</v>
      </c>
      <c r="EV51" s="14">
        <f t="shared" si="16"/>
        <v>12</v>
      </c>
      <c r="EW51" s="14">
        <f t="shared" si="17"/>
        <v>9</v>
      </c>
      <c r="EX51" s="14">
        <f t="shared" si="18"/>
        <v>9</v>
      </c>
      <c r="EY51" s="14">
        <f t="shared" si="19"/>
        <v>7</v>
      </c>
      <c r="EZ51" s="14">
        <f t="shared" si="20"/>
        <v>10</v>
      </c>
      <c r="FA51" s="14">
        <f t="shared" si="21"/>
        <v>10</v>
      </c>
      <c r="FB51" s="14">
        <f t="shared" si="22"/>
        <v>7</v>
      </c>
      <c r="FC51" s="14">
        <f t="shared" si="23"/>
        <v>7</v>
      </c>
      <c r="FD51" s="14">
        <f t="shared" si="24"/>
        <v>5</v>
      </c>
      <c r="FE51" s="14">
        <f t="shared" si="25"/>
        <v>3</v>
      </c>
      <c r="FF51" s="14">
        <f t="shared" si="26"/>
        <v>11</v>
      </c>
      <c r="FG51" s="14">
        <f t="shared" si="27"/>
        <v>11</v>
      </c>
      <c r="FH51" s="14">
        <f t="shared" si="28"/>
        <v>8</v>
      </c>
      <c r="FI51" s="14">
        <f t="shared" si="29"/>
        <v>8</v>
      </c>
      <c r="FJ51" s="14">
        <f t="shared" si="30"/>
        <v>5</v>
      </c>
      <c r="FK51" s="14">
        <f t="shared" si="31"/>
        <v>3</v>
      </c>
      <c r="FL51" s="14">
        <f t="shared" si="32"/>
        <v>12</v>
      </c>
      <c r="FM51" s="14">
        <f t="shared" si="33"/>
        <v>12</v>
      </c>
      <c r="FN51" s="14">
        <f t="shared" si="34"/>
        <v>9</v>
      </c>
      <c r="FO51" s="14">
        <f t="shared" si="35"/>
        <v>9</v>
      </c>
      <c r="FP51" s="14">
        <f t="shared" si="36"/>
        <v>6</v>
      </c>
      <c r="FQ51" s="14">
        <f t="shared" si="37"/>
        <v>3</v>
      </c>
      <c r="FR51" s="14">
        <f t="shared" si="38"/>
        <v>6</v>
      </c>
      <c r="FS51" s="14">
        <f t="shared" si="39"/>
        <v>6</v>
      </c>
      <c r="FT51" s="14">
        <f t="shared" si="40"/>
        <v>6</v>
      </c>
      <c r="FU51" s="14">
        <f t="shared" si="41"/>
        <v>3</v>
      </c>
      <c r="FV51" s="14">
        <f t="shared" si="42"/>
        <v>3</v>
      </c>
      <c r="FW51" s="14">
        <f t="shared" si="43"/>
        <v>3</v>
      </c>
      <c r="FX51" s="14">
        <f t="shared" si="44"/>
        <v>2</v>
      </c>
      <c r="FY51" s="14">
        <f t="shared" si="45"/>
        <v>2</v>
      </c>
      <c r="FZ51" s="14">
        <f t="shared" si="46"/>
        <v>9</v>
      </c>
      <c r="GA51" s="14">
        <f t="shared" si="47"/>
        <v>9</v>
      </c>
      <c r="GB51" s="14">
        <f t="shared" si="48"/>
        <v>9</v>
      </c>
      <c r="GC51" s="14">
        <f t="shared" si="49"/>
        <v>5</v>
      </c>
      <c r="GD51" s="14">
        <f t="shared" si="50"/>
        <v>5</v>
      </c>
      <c r="GE51" s="14">
        <f t="shared" si="51"/>
        <v>5</v>
      </c>
      <c r="GF51" s="14">
        <f t="shared" si="52"/>
        <v>4</v>
      </c>
      <c r="GG51" s="14">
        <f t="shared" si="53"/>
        <v>4</v>
      </c>
      <c r="GJ51" s="105">
        <v>45</v>
      </c>
      <c r="GK51" s="14">
        <f t="shared" si="54"/>
        <v>3</v>
      </c>
      <c r="GL51" s="14">
        <f t="shared" si="55"/>
        <v>1606005</v>
      </c>
      <c r="GM51" s="14" t="str">
        <f t="shared" si="56"/>
        <v>神器1-3 : 2级</v>
      </c>
      <c r="GN51" s="14" t="s">
        <v>893</v>
      </c>
      <c r="GO51" s="14">
        <f t="shared" si="57"/>
        <v>15</v>
      </c>
      <c r="GP51" s="14" t="str">
        <f t="shared" si="58"/>
        <v>神器1-3</v>
      </c>
      <c r="GQ51" s="14">
        <f t="shared" si="59"/>
        <v>7</v>
      </c>
    </row>
    <row r="52" spans="14:199" ht="16.5" x14ac:dyDescent="0.2">
      <c r="AL52" s="101">
        <v>3</v>
      </c>
      <c r="AM52" s="101">
        <v>3</v>
      </c>
      <c r="AN52" s="101">
        <v>17</v>
      </c>
      <c r="AO52" s="101">
        <v>3</v>
      </c>
      <c r="AP52" s="101" t="s">
        <v>365</v>
      </c>
      <c r="AQ52" s="101">
        <v>1000</v>
      </c>
      <c r="AR52" s="101">
        <v>1</v>
      </c>
      <c r="AS52" s="101">
        <v>1</v>
      </c>
      <c r="AT52" s="101">
        <f t="shared" si="8"/>
        <v>2</v>
      </c>
      <c r="AU52" s="14">
        <f t="shared" si="9"/>
        <v>0.1</v>
      </c>
      <c r="AV52" s="14">
        <f t="shared" si="10"/>
        <v>3</v>
      </c>
      <c r="BD52" s="101">
        <v>46</v>
      </c>
      <c r="BE52" s="14">
        <f>INDEX(节奏总表!$BW$4:$BW$63,新神器!BD52)</f>
        <v>139</v>
      </c>
      <c r="BF52" s="14">
        <f t="shared" si="11"/>
        <v>7</v>
      </c>
      <c r="BG52" s="101">
        <v>3</v>
      </c>
      <c r="BH52" s="101">
        <v>5</v>
      </c>
      <c r="BI52" s="14">
        <f t="shared" si="73"/>
        <v>0</v>
      </c>
      <c r="BJ52" s="14">
        <f t="shared" si="73"/>
        <v>0</v>
      </c>
      <c r="BK52" s="14">
        <f t="shared" si="73"/>
        <v>0</v>
      </c>
      <c r="BL52" s="14">
        <f t="shared" si="73"/>
        <v>0</v>
      </c>
      <c r="BM52" s="14">
        <f t="shared" si="73"/>
        <v>0</v>
      </c>
      <c r="BN52" s="14">
        <f t="shared" si="73"/>
        <v>0</v>
      </c>
      <c r="BO52" s="14">
        <f t="shared" si="73"/>
        <v>0</v>
      </c>
      <c r="BP52" s="14">
        <f t="shared" si="73"/>
        <v>0</v>
      </c>
      <c r="BQ52" s="14">
        <f t="shared" si="73"/>
        <v>0.35000000000000003</v>
      </c>
      <c r="BR52" s="14">
        <f t="shared" si="73"/>
        <v>0.35000000000000003</v>
      </c>
      <c r="BS52" s="14">
        <f t="shared" si="74"/>
        <v>0.20699999999999999</v>
      </c>
      <c r="BT52" s="14">
        <f t="shared" si="74"/>
        <v>0.20699999999999999</v>
      </c>
      <c r="BU52" s="14">
        <f t="shared" si="74"/>
        <v>0.13750000000000001</v>
      </c>
      <c r="BV52" s="14">
        <f t="shared" si="74"/>
        <v>6.9000000000000006E-2</v>
      </c>
      <c r="BW52" s="14">
        <f t="shared" si="74"/>
        <v>0.35000000000000003</v>
      </c>
      <c r="BX52" s="14">
        <f t="shared" si="74"/>
        <v>0.35000000000000003</v>
      </c>
      <c r="BY52" s="14">
        <f t="shared" si="74"/>
        <v>0.20699999999999999</v>
      </c>
      <c r="BZ52" s="14">
        <f t="shared" si="74"/>
        <v>0.20699999999999999</v>
      </c>
      <c r="CA52" s="14">
        <f t="shared" si="74"/>
        <v>0.13750000000000001</v>
      </c>
      <c r="CB52" s="14">
        <f t="shared" si="74"/>
        <v>6.9000000000000006E-2</v>
      </c>
      <c r="CC52" s="14">
        <f t="shared" si="75"/>
        <v>0.35000000000000003</v>
      </c>
      <c r="CD52" s="14">
        <f t="shared" si="75"/>
        <v>0.35000000000000003</v>
      </c>
      <c r="CE52" s="14">
        <f t="shared" si="75"/>
        <v>0.20699999999999999</v>
      </c>
      <c r="CF52" s="14">
        <f t="shared" si="75"/>
        <v>0.20699999999999999</v>
      </c>
      <c r="CG52" s="14">
        <f t="shared" si="75"/>
        <v>0.13750000000000001</v>
      </c>
      <c r="CH52" s="14">
        <f t="shared" si="75"/>
        <v>6.9499999999999992E-2</v>
      </c>
      <c r="CI52" s="14">
        <f t="shared" si="75"/>
        <v>0.20799999999999999</v>
      </c>
      <c r="CJ52" s="14">
        <f t="shared" si="75"/>
        <v>0.20799999999999999</v>
      </c>
      <c r="CK52" s="14">
        <f t="shared" si="75"/>
        <v>0.20799999999999999</v>
      </c>
      <c r="CL52" s="14">
        <f t="shared" si="75"/>
        <v>0.13800000000000001</v>
      </c>
      <c r="CM52" s="14">
        <f t="shared" si="76"/>
        <v>0.13800000000000001</v>
      </c>
      <c r="CN52" s="14">
        <f t="shared" si="76"/>
        <v>0.13800000000000001</v>
      </c>
      <c r="CO52" s="14">
        <f t="shared" si="76"/>
        <v>0</v>
      </c>
      <c r="CP52" s="14">
        <f t="shared" si="76"/>
        <v>0</v>
      </c>
      <c r="CQ52" s="14">
        <f t="shared" si="76"/>
        <v>1.5</v>
      </c>
      <c r="CR52" s="14">
        <f t="shared" si="76"/>
        <v>1.5</v>
      </c>
      <c r="CS52" s="14">
        <f t="shared" si="76"/>
        <v>1.5</v>
      </c>
      <c r="CT52" s="14">
        <f t="shared" si="76"/>
        <v>0.5</v>
      </c>
      <c r="CU52" s="14">
        <f t="shared" si="76"/>
        <v>0.5</v>
      </c>
      <c r="CV52" s="14">
        <f t="shared" si="76"/>
        <v>0.5</v>
      </c>
      <c r="CW52" s="14">
        <f t="shared" si="76"/>
        <v>0.375</v>
      </c>
      <c r="CX52" s="14">
        <f t="shared" si="76"/>
        <v>0.375</v>
      </c>
      <c r="CZ52" s="14">
        <f>SUM(BI$7:BI52)</f>
        <v>35.749999999999993</v>
      </c>
      <c r="DA52" s="14">
        <f>SUM(BJ$7:BJ52)</f>
        <v>35.749999999999993</v>
      </c>
      <c r="DB52" s="14">
        <f>SUM(BK$7:BK52)</f>
        <v>20.25</v>
      </c>
      <c r="DC52" s="14">
        <f>SUM(BL$7:BL52)</f>
        <v>36.25</v>
      </c>
      <c r="DD52" s="14">
        <f>SUM(BM$7:BM52)</f>
        <v>36.25</v>
      </c>
      <c r="DE52" s="14">
        <f>SUM(BN$7:BN52)</f>
        <v>20.625</v>
      </c>
      <c r="DF52" s="14">
        <f>SUM(BO$7:BO52)</f>
        <v>20.625</v>
      </c>
      <c r="DG52" s="14">
        <f>SUM(BP$7:BP52)</f>
        <v>13.75</v>
      </c>
      <c r="DH52" s="14">
        <f>SUM(BQ$7:BQ52)</f>
        <v>27.749000000000017</v>
      </c>
      <c r="DI52" s="14">
        <f>SUM(BR$7:BR52)</f>
        <v>27.749000000000017</v>
      </c>
      <c r="DJ52" s="14">
        <f>SUM(BS$7:BS52)</f>
        <v>15.105000000000011</v>
      </c>
      <c r="DK52" s="14">
        <f>SUM(BT$7:BT52)</f>
        <v>15.105000000000011</v>
      </c>
      <c r="DL52" s="14">
        <f>SUM(BU$7:BU52)</f>
        <v>7.5625000000000027</v>
      </c>
      <c r="DM52" s="14">
        <f>SUM(BV$7:BV52)</f>
        <v>3.544999999999999</v>
      </c>
      <c r="DN52" s="14">
        <f>SUM(BW$7:BW52)</f>
        <v>32.749000000000017</v>
      </c>
      <c r="DO52" s="14">
        <f>SUM(BX$7:BX52)</f>
        <v>32.749000000000017</v>
      </c>
      <c r="DP52" s="14">
        <f>SUM(BY$7:BY52)</f>
        <v>17.730000000000011</v>
      </c>
      <c r="DQ52" s="14">
        <f>SUM(BZ$7:BZ52)</f>
        <v>17.730000000000011</v>
      </c>
      <c r="DR52" s="14">
        <f>SUM(CA$7:CA52)</f>
        <v>8.5624999999999982</v>
      </c>
      <c r="DS52" s="14">
        <f>SUM(CB$7:CB52)</f>
        <v>4.0330000000000004</v>
      </c>
      <c r="DT52" s="14">
        <f>SUM(CC$7:CC52)</f>
        <v>37.749000000000017</v>
      </c>
      <c r="DU52" s="14">
        <f>SUM(CD$7:CD52)</f>
        <v>37.749000000000017</v>
      </c>
      <c r="DV52" s="14">
        <f>SUM(CE$7:CE52)</f>
        <v>20.355000000000011</v>
      </c>
      <c r="DW52" s="14">
        <f>SUM(CF$7:CF52)</f>
        <v>20.355000000000011</v>
      </c>
      <c r="DX52" s="14">
        <f>SUM(CG$7:CG52)</f>
        <v>9.5624999999999929</v>
      </c>
      <c r="DY52" s="14">
        <f>SUM(CH$7:CH52)</f>
        <v>4.5404999999999998</v>
      </c>
      <c r="DZ52" s="14">
        <f>SUM(CI$7:CI52)</f>
        <v>12.120000000000003</v>
      </c>
      <c r="EA52" s="14">
        <f>SUM(CJ$7:CJ52)</f>
        <v>12.120000000000003</v>
      </c>
      <c r="EB52" s="14">
        <f>SUM(CK$7:CK52)</f>
        <v>12.120000000000003</v>
      </c>
      <c r="EC52" s="14">
        <f>SUM(CL$7:CL52)</f>
        <v>5.0699999999999985</v>
      </c>
      <c r="ED52" s="14">
        <f>SUM(CM$7:CM52)</f>
        <v>5.0699999999999985</v>
      </c>
      <c r="EE52" s="14">
        <f>SUM(CN$7:CN52)</f>
        <v>5.0699999999999985</v>
      </c>
      <c r="EF52" s="14">
        <f>SUM(CO$7:CO52)</f>
        <v>2.25</v>
      </c>
      <c r="EG52" s="14">
        <f>SUM(CP$7:CP52)</f>
        <v>2.25</v>
      </c>
      <c r="EH52" s="14">
        <f>SUM(CQ$7:CQ52)</f>
        <v>22.5</v>
      </c>
      <c r="EI52" s="14">
        <f>SUM(CR$7:CR52)</f>
        <v>22.5</v>
      </c>
      <c r="EJ52" s="14">
        <f>SUM(CS$7:CS52)</f>
        <v>22.5</v>
      </c>
      <c r="EK52" s="14">
        <f>SUM(CT$7:CT52)</f>
        <v>7.5</v>
      </c>
      <c r="EL52" s="14">
        <f>SUM(CU$7:CU52)</f>
        <v>7.5</v>
      </c>
      <c r="EM52" s="14">
        <f>SUM(CV$7:CV52)</f>
        <v>7.5</v>
      </c>
      <c r="EN52" s="14">
        <f>SUM(CW$7:CW52)</f>
        <v>5.625</v>
      </c>
      <c r="EO52" s="14">
        <f>SUM(CX$7:CX52)</f>
        <v>5.625</v>
      </c>
      <c r="ER52" s="14">
        <f t="shared" si="12"/>
        <v>12</v>
      </c>
      <c r="ES52" s="14">
        <f t="shared" si="13"/>
        <v>12</v>
      </c>
      <c r="ET52" s="14">
        <f t="shared" si="14"/>
        <v>9</v>
      </c>
      <c r="EU52" s="14">
        <f t="shared" si="15"/>
        <v>12</v>
      </c>
      <c r="EV52" s="14">
        <f t="shared" si="16"/>
        <v>12</v>
      </c>
      <c r="EW52" s="14">
        <f t="shared" si="17"/>
        <v>9</v>
      </c>
      <c r="EX52" s="14">
        <f t="shared" si="18"/>
        <v>9</v>
      </c>
      <c r="EY52" s="14">
        <f t="shared" si="19"/>
        <v>7</v>
      </c>
      <c r="EZ52" s="14">
        <f t="shared" si="20"/>
        <v>10</v>
      </c>
      <c r="FA52" s="14">
        <f t="shared" si="21"/>
        <v>10</v>
      </c>
      <c r="FB52" s="14">
        <f t="shared" si="22"/>
        <v>8</v>
      </c>
      <c r="FC52" s="14">
        <f t="shared" si="23"/>
        <v>8</v>
      </c>
      <c r="FD52" s="14">
        <f t="shared" si="24"/>
        <v>5</v>
      </c>
      <c r="FE52" s="14">
        <f t="shared" si="25"/>
        <v>3</v>
      </c>
      <c r="FF52" s="14">
        <f t="shared" si="26"/>
        <v>11</v>
      </c>
      <c r="FG52" s="14">
        <f t="shared" si="27"/>
        <v>11</v>
      </c>
      <c r="FH52" s="14">
        <f t="shared" si="28"/>
        <v>8</v>
      </c>
      <c r="FI52" s="14">
        <f t="shared" si="29"/>
        <v>8</v>
      </c>
      <c r="FJ52" s="14">
        <f t="shared" si="30"/>
        <v>5</v>
      </c>
      <c r="FK52" s="14">
        <f t="shared" si="31"/>
        <v>3</v>
      </c>
      <c r="FL52" s="14">
        <f t="shared" si="32"/>
        <v>12</v>
      </c>
      <c r="FM52" s="14">
        <f t="shared" si="33"/>
        <v>12</v>
      </c>
      <c r="FN52" s="14">
        <f t="shared" si="34"/>
        <v>9</v>
      </c>
      <c r="FO52" s="14">
        <f t="shared" si="35"/>
        <v>9</v>
      </c>
      <c r="FP52" s="14">
        <f t="shared" si="36"/>
        <v>6</v>
      </c>
      <c r="FQ52" s="14">
        <f t="shared" si="37"/>
        <v>3</v>
      </c>
      <c r="FR52" s="14">
        <f t="shared" si="38"/>
        <v>7</v>
      </c>
      <c r="FS52" s="14">
        <f t="shared" si="39"/>
        <v>7</v>
      </c>
      <c r="FT52" s="14">
        <f t="shared" si="40"/>
        <v>7</v>
      </c>
      <c r="FU52" s="14">
        <f t="shared" si="41"/>
        <v>4</v>
      </c>
      <c r="FV52" s="14">
        <f t="shared" si="42"/>
        <v>4</v>
      </c>
      <c r="FW52" s="14">
        <f t="shared" si="43"/>
        <v>4</v>
      </c>
      <c r="FX52" s="14">
        <f t="shared" si="44"/>
        <v>2</v>
      </c>
      <c r="FY52" s="14">
        <f t="shared" si="45"/>
        <v>2</v>
      </c>
      <c r="FZ52" s="14">
        <f t="shared" si="46"/>
        <v>9</v>
      </c>
      <c r="GA52" s="14">
        <f t="shared" si="47"/>
        <v>9</v>
      </c>
      <c r="GB52" s="14">
        <f t="shared" si="48"/>
        <v>9</v>
      </c>
      <c r="GC52" s="14">
        <f t="shared" si="49"/>
        <v>5</v>
      </c>
      <c r="GD52" s="14">
        <f t="shared" si="50"/>
        <v>5</v>
      </c>
      <c r="GE52" s="14">
        <f t="shared" si="51"/>
        <v>5</v>
      </c>
      <c r="GF52" s="14">
        <f t="shared" si="52"/>
        <v>4</v>
      </c>
      <c r="GG52" s="14">
        <f t="shared" si="53"/>
        <v>4</v>
      </c>
      <c r="GJ52" s="105">
        <v>46</v>
      </c>
      <c r="GK52" s="14">
        <f t="shared" si="54"/>
        <v>4</v>
      </c>
      <c r="GL52" s="14">
        <f t="shared" si="55"/>
        <v>1606006</v>
      </c>
      <c r="GM52" s="14" t="str">
        <f t="shared" si="56"/>
        <v>神器2-1 : 3级</v>
      </c>
      <c r="GN52" s="14" t="s">
        <v>893</v>
      </c>
      <c r="GO52" s="14">
        <f t="shared" si="57"/>
        <v>1</v>
      </c>
      <c r="GP52" s="14" t="str">
        <f t="shared" si="58"/>
        <v>神器2-1</v>
      </c>
      <c r="GQ52" s="14">
        <f t="shared" si="59"/>
        <v>1</v>
      </c>
    </row>
    <row r="53" spans="14:199" ht="16.5" x14ac:dyDescent="0.2">
      <c r="AL53" s="101">
        <v>3</v>
      </c>
      <c r="AM53" s="101">
        <v>3</v>
      </c>
      <c r="AN53" s="101">
        <v>17</v>
      </c>
      <c r="AO53" s="101">
        <v>4</v>
      </c>
      <c r="AP53" s="101" t="s">
        <v>366</v>
      </c>
      <c r="AQ53" s="101">
        <v>1500</v>
      </c>
      <c r="AR53" s="101">
        <v>1</v>
      </c>
      <c r="AS53" s="101">
        <v>1</v>
      </c>
      <c r="AT53" s="101">
        <f t="shared" si="8"/>
        <v>1</v>
      </c>
      <c r="AU53" s="14">
        <f t="shared" si="9"/>
        <v>0.15</v>
      </c>
      <c r="AV53" s="14">
        <f t="shared" si="10"/>
        <v>2.25</v>
      </c>
      <c r="BD53" s="101">
        <v>47</v>
      </c>
      <c r="BE53" s="14">
        <f>INDEX(节奏总表!$BW$4:$BW$63,新神器!BD53)</f>
        <v>139</v>
      </c>
      <c r="BF53" s="14">
        <f t="shared" si="11"/>
        <v>7</v>
      </c>
      <c r="BG53" s="101">
        <v>3</v>
      </c>
      <c r="BH53" s="101">
        <v>5</v>
      </c>
      <c r="BI53" s="14">
        <f t="shared" si="73"/>
        <v>0</v>
      </c>
      <c r="BJ53" s="14">
        <f t="shared" si="73"/>
        <v>0</v>
      </c>
      <c r="BK53" s="14">
        <f t="shared" si="73"/>
        <v>0</v>
      </c>
      <c r="BL53" s="14">
        <f t="shared" si="73"/>
        <v>0</v>
      </c>
      <c r="BM53" s="14">
        <f t="shared" si="73"/>
        <v>0</v>
      </c>
      <c r="BN53" s="14">
        <f t="shared" si="73"/>
        <v>0</v>
      </c>
      <c r="BO53" s="14">
        <f t="shared" si="73"/>
        <v>0</v>
      </c>
      <c r="BP53" s="14">
        <f t="shared" si="73"/>
        <v>0</v>
      </c>
      <c r="BQ53" s="14">
        <f t="shared" si="73"/>
        <v>0.35000000000000003</v>
      </c>
      <c r="BR53" s="14">
        <f t="shared" si="73"/>
        <v>0.35000000000000003</v>
      </c>
      <c r="BS53" s="14">
        <f t="shared" si="74"/>
        <v>0.20699999999999999</v>
      </c>
      <c r="BT53" s="14">
        <f t="shared" si="74"/>
        <v>0.20699999999999999</v>
      </c>
      <c r="BU53" s="14">
        <f t="shared" si="74"/>
        <v>0.13750000000000001</v>
      </c>
      <c r="BV53" s="14">
        <f t="shared" si="74"/>
        <v>6.9000000000000006E-2</v>
      </c>
      <c r="BW53" s="14">
        <f t="shared" si="74"/>
        <v>0.35000000000000003</v>
      </c>
      <c r="BX53" s="14">
        <f t="shared" si="74"/>
        <v>0.35000000000000003</v>
      </c>
      <c r="BY53" s="14">
        <f t="shared" si="74"/>
        <v>0.20699999999999999</v>
      </c>
      <c r="BZ53" s="14">
        <f t="shared" si="74"/>
        <v>0.20699999999999999</v>
      </c>
      <c r="CA53" s="14">
        <f t="shared" si="74"/>
        <v>0.13750000000000001</v>
      </c>
      <c r="CB53" s="14">
        <f t="shared" si="74"/>
        <v>6.9000000000000006E-2</v>
      </c>
      <c r="CC53" s="14">
        <f t="shared" si="75"/>
        <v>0.35000000000000003</v>
      </c>
      <c r="CD53" s="14">
        <f t="shared" si="75"/>
        <v>0.35000000000000003</v>
      </c>
      <c r="CE53" s="14">
        <f t="shared" si="75"/>
        <v>0.20699999999999999</v>
      </c>
      <c r="CF53" s="14">
        <f t="shared" si="75"/>
        <v>0.20699999999999999</v>
      </c>
      <c r="CG53" s="14">
        <f t="shared" si="75"/>
        <v>0.13750000000000001</v>
      </c>
      <c r="CH53" s="14">
        <f t="shared" si="75"/>
        <v>6.9499999999999992E-2</v>
      </c>
      <c r="CI53" s="14">
        <f t="shared" si="75"/>
        <v>0.20799999999999999</v>
      </c>
      <c r="CJ53" s="14">
        <f t="shared" si="75"/>
        <v>0.20799999999999999</v>
      </c>
      <c r="CK53" s="14">
        <f t="shared" si="75"/>
        <v>0.20799999999999999</v>
      </c>
      <c r="CL53" s="14">
        <f t="shared" si="75"/>
        <v>0.13800000000000001</v>
      </c>
      <c r="CM53" s="14">
        <f t="shared" si="76"/>
        <v>0.13800000000000001</v>
      </c>
      <c r="CN53" s="14">
        <f t="shared" si="76"/>
        <v>0.13800000000000001</v>
      </c>
      <c r="CO53" s="14">
        <f t="shared" si="76"/>
        <v>0</v>
      </c>
      <c r="CP53" s="14">
        <f t="shared" si="76"/>
        <v>0</v>
      </c>
      <c r="CQ53" s="14">
        <f t="shared" si="76"/>
        <v>1.5</v>
      </c>
      <c r="CR53" s="14">
        <f t="shared" si="76"/>
        <v>1.5</v>
      </c>
      <c r="CS53" s="14">
        <f t="shared" si="76"/>
        <v>1.5</v>
      </c>
      <c r="CT53" s="14">
        <f t="shared" si="76"/>
        <v>0.5</v>
      </c>
      <c r="CU53" s="14">
        <f t="shared" si="76"/>
        <v>0.5</v>
      </c>
      <c r="CV53" s="14">
        <f t="shared" si="76"/>
        <v>0.5</v>
      </c>
      <c r="CW53" s="14">
        <f t="shared" si="76"/>
        <v>0.375</v>
      </c>
      <c r="CX53" s="14">
        <f t="shared" si="76"/>
        <v>0.375</v>
      </c>
      <c r="CZ53" s="14">
        <f>SUM(BI$7:BI53)</f>
        <v>35.749999999999993</v>
      </c>
      <c r="DA53" s="14">
        <f>SUM(BJ$7:BJ53)</f>
        <v>35.749999999999993</v>
      </c>
      <c r="DB53" s="14">
        <f>SUM(BK$7:BK53)</f>
        <v>20.25</v>
      </c>
      <c r="DC53" s="14">
        <f>SUM(BL$7:BL53)</f>
        <v>36.25</v>
      </c>
      <c r="DD53" s="14">
        <f>SUM(BM$7:BM53)</f>
        <v>36.25</v>
      </c>
      <c r="DE53" s="14">
        <f>SUM(BN$7:BN53)</f>
        <v>20.625</v>
      </c>
      <c r="DF53" s="14">
        <f>SUM(BO$7:BO53)</f>
        <v>20.625</v>
      </c>
      <c r="DG53" s="14">
        <f>SUM(BP$7:BP53)</f>
        <v>13.75</v>
      </c>
      <c r="DH53" s="14">
        <f>SUM(BQ$7:BQ53)</f>
        <v>28.099000000000018</v>
      </c>
      <c r="DI53" s="14">
        <f>SUM(BR$7:BR53)</f>
        <v>28.099000000000018</v>
      </c>
      <c r="DJ53" s="14">
        <f>SUM(BS$7:BS53)</f>
        <v>15.312000000000012</v>
      </c>
      <c r="DK53" s="14">
        <f>SUM(BT$7:BT53)</f>
        <v>15.312000000000012</v>
      </c>
      <c r="DL53" s="14">
        <f>SUM(BU$7:BU53)</f>
        <v>7.7000000000000028</v>
      </c>
      <c r="DM53" s="14">
        <f>SUM(BV$7:BV53)</f>
        <v>3.613999999999999</v>
      </c>
      <c r="DN53" s="14">
        <f>SUM(BW$7:BW53)</f>
        <v>33.099000000000018</v>
      </c>
      <c r="DO53" s="14">
        <f>SUM(BX$7:BX53)</f>
        <v>33.099000000000018</v>
      </c>
      <c r="DP53" s="14">
        <f>SUM(BY$7:BY53)</f>
        <v>17.937000000000012</v>
      </c>
      <c r="DQ53" s="14">
        <f>SUM(BZ$7:BZ53)</f>
        <v>17.937000000000012</v>
      </c>
      <c r="DR53" s="14">
        <f>SUM(CA$7:CA53)</f>
        <v>8.6999999999999975</v>
      </c>
      <c r="DS53" s="14">
        <f>SUM(CB$7:CB53)</f>
        <v>4.1020000000000003</v>
      </c>
      <c r="DT53" s="14">
        <f>SUM(CC$7:CC53)</f>
        <v>38.099000000000018</v>
      </c>
      <c r="DU53" s="14">
        <f>SUM(CD$7:CD53)</f>
        <v>38.099000000000018</v>
      </c>
      <c r="DV53" s="14">
        <f>SUM(CE$7:CE53)</f>
        <v>20.562000000000012</v>
      </c>
      <c r="DW53" s="14">
        <f>SUM(CF$7:CF53)</f>
        <v>20.562000000000012</v>
      </c>
      <c r="DX53" s="14">
        <f>SUM(CG$7:CG53)</f>
        <v>9.6999999999999922</v>
      </c>
      <c r="DY53" s="14">
        <f>SUM(CH$7:CH53)</f>
        <v>4.6099999999999994</v>
      </c>
      <c r="DZ53" s="14">
        <f>SUM(CI$7:CI53)</f>
        <v>12.328000000000003</v>
      </c>
      <c r="EA53" s="14">
        <f>SUM(CJ$7:CJ53)</f>
        <v>12.328000000000003</v>
      </c>
      <c r="EB53" s="14">
        <f>SUM(CK$7:CK53)</f>
        <v>12.328000000000003</v>
      </c>
      <c r="EC53" s="14">
        <f>SUM(CL$7:CL53)</f>
        <v>5.2079999999999984</v>
      </c>
      <c r="ED53" s="14">
        <f>SUM(CM$7:CM53)</f>
        <v>5.2079999999999984</v>
      </c>
      <c r="EE53" s="14">
        <f>SUM(CN$7:CN53)</f>
        <v>5.2079999999999984</v>
      </c>
      <c r="EF53" s="14">
        <f>SUM(CO$7:CO53)</f>
        <v>2.25</v>
      </c>
      <c r="EG53" s="14">
        <f>SUM(CP$7:CP53)</f>
        <v>2.25</v>
      </c>
      <c r="EH53" s="14">
        <f>SUM(CQ$7:CQ53)</f>
        <v>24</v>
      </c>
      <c r="EI53" s="14">
        <f>SUM(CR$7:CR53)</f>
        <v>24</v>
      </c>
      <c r="EJ53" s="14">
        <f>SUM(CS$7:CS53)</f>
        <v>24</v>
      </c>
      <c r="EK53" s="14">
        <f>SUM(CT$7:CT53)</f>
        <v>8</v>
      </c>
      <c r="EL53" s="14">
        <f>SUM(CU$7:CU53)</f>
        <v>8</v>
      </c>
      <c r="EM53" s="14">
        <f>SUM(CV$7:CV53)</f>
        <v>8</v>
      </c>
      <c r="EN53" s="14">
        <f>SUM(CW$7:CW53)</f>
        <v>6</v>
      </c>
      <c r="EO53" s="14">
        <f>SUM(CX$7:CX53)</f>
        <v>6</v>
      </c>
      <c r="ER53" s="14">
        <f t="shared" si="12"/>
        <v>12</v>
      </c>
      <c r="ES53" s="14">
        <f t="shared" si="13"/>
        <v>12</v>
      </c>
      <c r="ET53" s="14">
        <f t="shared" si="14"/>
        <v>9</v>
      </c>
      <c r="EU53" s="14">
        <f t="shared" si="15"/>
        <v>12</v>
      </c>
      <c r="EV53" s="14">
        <f t="shared" si="16"/>
        <v>12</v>
      </c>
      <c r="EW53" s="14">
        <f t="shared" si="17"/>
        <v>9</v>
      </c>
      <c r="EX53" s="14">
        <f t="shared" si="18"/>
        <v>9</v>
      </c>
      <c r="EY53" s="14">
        <f t="shared" si="19"/>
        <v>7</v>
      </c>
      <c r="EZ53" s="14">
        <f t="shared" si="20"/>
        <v>11</v>
      </c>
      <c r="FA53" s="14">
        <f t="shared" si="21"/>
        <v>11</v>
      </c>
      <c r="FB53" s="14">
        <f t="shared" si="22"/>
        <v>8</v>
      </c>
      <c r="FC53" s="14">
        <f t="shared" si="23"/>
        <v>8</v>
      </c>
      <c r="FD53" s="14">
        <f t="shared" si="24"/>
        <v>5</v>
      </c>
      <c r="FE53" s="14">
        <f t="shared" si="25"/>
        <v>3</v>
      </c>
      <c r="FF53" s="14">
        <f t="shared" si="26"/>
        <v>11</v>
      </c>
      <c r="FG53" s="14">
        <f t="shared" si="27"/>
        <v>11</v>
      </c>
      <c r="FH53" s="14">
        <f t="shared" si="28"/>
        <v>8</v>
      </c>
      <c r="FI53" s="14">
        <f t="shared" si="29"/>
        <v>8</v>
      </c>
      <c r="FJ53" s="14">
        <f t="shared" si="30"/>
        <v>5</v>
      </c>
      <c r="FK53" s="14">
        <f t="shared" si="31"/>
        <v>3</v>
      </c>
      <c r="FL53" s="14">
        <f t="shared" si="32"/>
        <v>12</v>
      </c>
      <c r="FM53" s="14">
        <f t="shared" si="33"/>
        <v>12</v>
      </c>
      <c r="FN53" s="14">
        <f t="shared" si="34"/>
        <v>9</v>
      </c>
      <c r="FO53" s="14">
        <f t="shared" si="35"/>
        <v>9</v>
      </c>
      <c r="FP53" s="14">
        <f t="shared" si="36"/>
        <v>6</v>
      </c>
      <c r="FQ53" s="14">
        <f t="shared" si="37"/>
        <v>3</v>
      </c>
      <c r="FR53" s="14">
        <f t="shared" si="38"/>
        <v>7</v>
      </c>
      <c r="FS53" s="14">
        <f t="shared" si="39"/>
        <v>7</v>
      </c>
      <c r="FT53" s="14">
        <f t="shared" si="40"/>
        <v>7</v>
      </c>
      <c r="FU53" s="14">
        <f t="shared" si="41"/>
        <v>4</v>
      </c>
      <c r="FV53" s="14">
        <f t="shared" si="42"/>
        <v>4</v>
      </c>
      <c r="FW53" s="14">
        <f t="shared" si="43"/>
        <v>4</v>
      </c>
      <c r="FX53" s="14">
        <f t="shared" si="44"/>
        <v>2</v>
      </c>
      <c r="FY53" s="14">
        <f t="shared" si="45"/>
        <v>2</v>
      </c>
      <c r="FZ53" s="14">
        <f t="shared" si="46"/>
        <v>10</v>
      </c>
      <c r="GA53" s="14">
        <f t="shared" si="47"/>
        <v>10</v>
      </c>
      <c r="GB53" s="14">
        <f t="shared" si="48"/>
        <v>10</v>
      </c>
      <c r="GC53" s="14">
        <f t="shared" si="49"/>
        <v>5</v>
      </c>
      <c r="GD53" s="14">
        <f t="shared" si="50"/>
        <v>5</v>
      </c>
      <c r="GE53" s="14">
        <f t="shared" si="51"/>
        <v>5</v>
      </c>
      <c r="GF53" s="14">
        <f t="shared" si="52"/>
        <v>4</v>
      </c>
      <c r="GG53" s="14">
        <f t="shared" si="53"/>
        <v>4</v>
      </c>
      <c r="GJ53" s="105">
        <v>47</v>
      </c>
      <c r="GK53" s="14">
        <f t="shared" si="54"/>
        <v>4</v>
      </c>
      <c r="GL53" s="14">
        <f t="shared" si="55"/>
        <v>1606006</v>
      </c>
      <c r="GM53" s="14" t="str">
        <f t="shared" si="56"/>
        <v>神器2-1 : 4级</v>
      </c>
      <c r="GN53" s="14" t="s">
        <v>893</v>
      </c>
      <c r="GO53" s="14">
        <f t="shared" si="57"/>
        <v>2</v>
      </c>
      <c r="GP53" s="14" t="str">
        <f t="shared" si="58"/>
        <v>神器2-1</v>
      </c>
      <c r="GQ53" s="14">
        <f t="shared" si="59"/>
        <v>1</v>
      </c>
    </row>
    <row r="54" spans="14:199" ht="16.5" x14ac:dyDescent="0.2">
      <c r="AL54" s="101">
        <v>3</v>
      </c>
      <c r="AM54" s="101">
        <v>3</v>
      </c>
      <c r="AN54" s="101">
        <v>17</v>
      </c>
      <c r="AO54" s="101">
        <v>5</v>
      </c>
      <c r="AP54" s="101" t="s">
        <v>367</v>
      </c>
      <c r="AQ54" s="101">
        <v>1500</v>
      </c>
      <c r="AR54" s="101">
        <v>1</v>
      </c>
      <c r="AS54" s="101">
        <v>1</v>
      </c>
      <c r="AT54" s="101">
        <f t="shared" si="8"/>
        <v>1</v>
      </c>
      <c r="AU54" s="14">
        <f t="shared" si="9"/>
        <v>0.15</v>
      </c>
      <c r="AV54" s="14">
        <f t="shared" si="10"/>
        <v>2.25</v>
      </c>
      <c r="BD54" s="101">
        <v>48</v>
      </c>
      <c r="BE54" s="14">
        <f>INDEX(节奏总表!$BW$4:$BW$63,新神器!BD54)</f>
        <v>141</v>
      </c>
      <c r="BF54" s="14">
        <f t="shared" si="11"/>
        <v>7</v>
      </c>
      <c r="BG54" s="101">
        <v>3</v>
      </c>
      <c r="BH54" s="101">
        <v>5</v>
      </c>
      <c r="BI54" s="14">
        <f t="shared" si="73"/>
        <v>0</v>
      </c>
      <c r="BJ54" s="14">
        <f t="shared" si="73"/>
        <v>0</v>
      </c>
      <c r="BK54" s="14">
        <f t="shared" si="73"/>
        <v>0</v>
      </c>
      <c r="BL54" s="14">
        <f t="shared" si="73"/>
        <v>0</v>
      </c>
      <c r="BM54" s="14">
        <f t="shared" si="73"/>
        <v>0</v>
      </c>
      <c r="BN54" s="14">
        <f t="shared" si="73"/>
        <v>0</v>
      </c>
      <c r="BO54" s="14">
        <f t="shared" si="73"/>
        <v>0</v>
      </c>
      <c r="BP54" s="14">
        <f t="shared" si="73"/>
        <v>0</v>
      </c>
      <c r="BQ54" s="14">
        <f t="shared" si="73"/>
        <v>0.35000000000000003</v>
      </c>
      <c r="BR54" s="14">
        <f t="shared" si="73"/>
        <v>0.35000000000000003</v>
      </c>
      <c r="BS54" s="14">
        <f t="shared" si="74"/>
        <v>0.20699999999999999</v>
      </c>
      <c r="BT54" s="14">
        <f t="shared" si="74"/>
        <v>0.20699999999999999</v>
      </c>
      <c r="BU54" s="14">
        <f t="shared" si="74"/>
        <v>0.13750000000000001</v>
      </c>
      <c r="BV54" s="14">
        <f t="shared" si="74"/>
        <v>6.9000000000000006E-2</v>
      </c>
      <c r="BW54" s="14">
        <f t="shared" si="74"/>
        <v>0.35000000000000003</v>
      </c>
      <c r="BX54" s="14">
        <f t="shared" si="74"/>
        <v>0.35000000000000003</v>
      </c>
      <c r="BY54" s="14">
        <f t="shared" si="74"/>
        <v>0.20699999999999999</v>
      </c>
      <c r="BZ54" s="14">
        <f t="shared" si="74"/>
        <v>0.20699999999999999</v>
      </c>
      <c r="CA54" s="14">
        <f t="shared" si="74"/>
        <v>0.13750000000000001</v>
      </c>
      <c r="CB54" s="14">
        <f t="shared" si="74"/>
        <v>6.9000000000000006E-2</v>
      </c>
      <c r="CC54" s="14">
        <f t="shared" si="75"/>
        <v>0.35000000000000003</v>
      </c>
      <c r="CD54" s="14">
        <f t="shared" si="75"/>
        <v>0.35000000000000003</v>
      </c>
      <c r="CE54" s="14">
        <f t="shared" si="75"/>
        <v>0.20699999999999999</v>
      </c>
      <c r="CF54" s="14">
        <f t="shared" si="75"/>
        <v>0.20699999999999999</v>
      </c>
      <c r="CG54" s="14">
        <f t="shared" si="75"/>
        <v>0.13750000000000001</v>
      </c>
      <c r="CH54" s="14">
        <f t="shared" si="75"/>
        <v>6.9499999999999992E-2</v>
      </c>
      <c r="CI54" s="14">
        <f t="shared" si="75"/>
        <v>0.20799999999999999</v>
      </c>
      <c r="CJ54" s="14">
        <f t="shared" si="75"/>
        <v>0.20799999999999999</v>
      </c>
      <c r="CK54" s="14">
        <f t="shared" si="75"/>
        <v>0.20799999999999999</v>
      </c>
      <c r="CL54" s="14">
        <f t="shared" si="75"/>
        <v>0.13800000000000001</v>
      </c>
      <c r="CM54" s="14">
        <f t="shared" si="76"/>
        <v>0.13800000000000001</v>
      </c>
      <c r="CN54" s="14">
        <f t="shared" si="76"/>
        <v>0.13800000000000001</v>
      </c>
      <c r="CO54" s="14">
        <f t="shared" si="76"/>
        <v>0</v>
      </c>
      <c r="CP54" s="14">
        <f t="shared" si="76"/>
        <v>0</v>
      </c>
      <c r="CQ54" s="14">
        <f t="shared" si="76"/>
        <v>1.5</v>
      </c>
      <c r="CR54" s="14">
        <f t="shared" si="76"/>
        <v>1.5</v>
      </c>
      <c r="CS54" s="14">
        <f t="shared" si="76"/>
        <v>1.5</v>
      </c>
      <c r="CT54" s="14">
        <f t="shared" si="76"/>
        <v>0.5</v>
      </c>
      <c r="CU54" s="14">
        <f t="shared" si="76"/>
        <v>0.5</v>
      </c>
      <c r="CV54" s="14">
        <f t="shared" si="76"/>
        <v>0.5</v>
      </c>
      <c r="CW54" s="14">
        <f t="shared" si="76"/>
        <v>0.375</v>
      </c>
      <c r="CX54" s="14">
        <f t="shared" si="76"/>
        <v>0.375</v>
      </c>
      <c r="CZ54" s="14">
        <f>SUM(BI$7:BI54)</f>
        <v>35.749999999999993</v>
      </c>
      <c r="DA54" s="14">
        <f>SUM(BJ$7:BJ54)</f>
        <v>35.749999999999993</v>
      </c>
      <c r="DB54" s="14">
        <f>SUM(BK$7:BK54)</f>
        <v>20.25</v>
      </c>
      <c r="DC54" s="14">
        <f>SUM(BL$7:BL54)</f>
        <v>36.25</v>
      </c>
      <c r="DD54" s="14">
        <f>SUM(BM$7:BM54)</f>
        <v>36.25</v>
      </c>
      <c r="DE54" s="14">
        <f>SUM(BN$7:BN54)</f>
        <v>20.625</v>
      </c>
      <c r="DF54" s="14">
        <f>SUM(BO$7:BO54)</f>
        <v>20.625</v>
      </c>
      <c r="DG54" s="14">
        <f>SUM(BP$7:BP54)</f>
        <v>13.75</v>
      </c>
      <c r="DH54" s="14">
        <f>SUM(BQ$7:BQ54)</f>
        <v>28.449000000000019</v>
      </c>
      <c r="DI54" s="14">
        <f>SUM(BR$7:BR54)</f>
        <v>28.449000000000019</v>
      </c>
      <c r="DJ54" s="14">
        <f>SUM(BS$7:BS54)</f>
        <v>15.519000000000013</v>
      </c>
      <c r="DK54" s="14">
        <f>SUM(BT$7:BT54)</f>
        <v>15.519000000000013</v>
      </c>
      <c r="DL54" s="14">
        <f>SUM(BU$7:BU54)</f>
        <v>7.837500000000003</v>
      </c>
      <c r="DM54" s="14">
        <f>SUM(BV$7:BV54)</f>
        <v>3.6829999999999989</v>
      </c>
      <c r="DN54" s="14">
        <f>SUM(BW$7:BW54)</f>
        <v>33.449000000000019</v>
      </c>
      <c r="DO54" s="14">
        <f>SUM(BX$7:BX54)</f>
        <v>33.449000000000019</v>
      </c>
      <c r="DP54" s="14">
        <f>SUM(BY$7:BY54)</f>
        <v>18.144000000000013</v>
      </c>
      <c r="DQ54" s="14">
        <f>SUM(BZ$7:BZ54)</f>
        <v>18.144000000000013</v>
      </c>
      <c r="DR54" s="14">
        <f>SUM(CA$7:CA54)</f>
        <v>8.8374999999999968</v>
      </c>
      <c r="DS54" s="14">
        <f>SUM(CB$7:CB54)</f>
        <v>4.1710000000000003</v>
      </c>
      <c r="DT54" s="14">
        <f>SUM(CC$7:CC54)</f>
        <v>38.449000000000019</v>
      </c>
      <c r="DU54" s="14">
        <f>SUM(CD$7:CD54)</f>
        <v>38.449000000000019</v>
      </c>
      <c r="DV54" s="14">
        <f>SUM(CE$7:CE54)</f>
        <v>20.769000000000013</v>
      </c>
      <c r="DW54" s="14">
        <f>SUM(CF$7:CF54)</f>
        <v>20.769000000000013</v>
      </c>
      <c r="DX54" s="14">
        <f>SUM(CG$7:CG54)</f>
        <v>9.8374999999999915</v>
      </c>
      <c r="DY54" s="14">
        <f>SUM(CH$7:CH54)</f>
        <v>4.6794999999999991</v>
      </c>
      <c r="DZ54" s="14">
        <f>SUM(CI$7:CI54)</f>
        <v>12.536000000000003</v>
      </c>
      <c r="EA54" s="14">
        <f>SUM(CJ$7:CJ54)</f>
        <v>12.536000000000003</v>
      </c>
      <c r="EB54" s="14">
        <f>SUM(CK$7:CK54)</f>
        <v>12.536000000000003</v>
      </c>
      <c r="EC54" s="14">
        <f>SUM(CL$7:CL54)</f>
        <v>5.3459999999999983</v>
      </c>
      <c r="ED54" s="14">
        <f>SUM(CM$7:CM54)</f>
        <v>5.3459999999999983</v>
      </c>
      <c r="EE54" s="14">
        <f>SUM(CN$7:CN54)</f>
        <v>5.3459999999999983</v>
      </c>
      <c r="EF54" s="14">
        <f>SUM(CO$7:CO54)</f>
        <v>2.25</v>
      </c>
      <c r="EG54" s="14">
        <f>SUM(CP$7:CP54)</f>
        <v>2.25</v>
      </c>
      <c r="EH54" s="14">
        <f>SUM(CQ$7:CQ54)</f>
        <v>25.5</v>
      </c>
      <c r="EI54" s="14">
        <f>SUM(CR$7:CR54)</f>
        <v>25.5</v>
      </c>
      <c r="EJ54" s="14">
        <f>SUM(CS$7:CS54)</f>
        <v>25.5</v>
      </c>
      <c r="EK54" s="14">
        <f>SUM(CT$7:CT54)</f>
        <v>8.5</v>
      </c>
      <c r="EL54" s="14">
        <f>SUM(CU$7:CU54)</f>
        <v>8.5</v>
      </c>
      <c r="EM54" s="14">
        <f>SUM(CV$7:CV54)</f>
        <v>8.5</v>
      </c>
      <c r="EN54" s="14">
        <f>SUM(CW$7:CW54)</f>
        <v>6.375</v>
      </c>
      <c r="EO54" s="14">
        <f>SUM(CX$7:CX54)</f>
        <v>6.375</v>
      </c>
      <c r="ER54" s="14">
        <f t="shared" si="12"/>
        <v>12</v>
      </c>
      <c r="ES54" s="14">
        <f t="shared" si="13"/>
        <v>12</v>
      </c>
      <c r="ET54" s="14">
        <f t="shared" si="14"/>
        <v>9</v>
      </c>
      <c r="EU54" s="14">
        <f t="shared" si="15"/>
        <v>12</v>
      </c>
      <c r="EV54" s="14">
        <f t="shared" si="16"/>
        <v>12</v>
      </c>
      <c r="EW54" s="14">
        <f t="shared" si="17"/>
        <v>9</v>
      </c>
      <c r="EX54" s="14">
        <f t="shared" si="18"/>
        <v>9</v>
      </c>
      <c r="EY54" s="14">
        <f t="shared" si="19"/>
        <v>7</v>
      </c>
      <c r="EZ54" s="14">
        <f t="shared" si="20"/>
        <v>11</v>
      </c>
      <c r="FA54" s="14">
        <f t="shared" si="21"/>
        <v>11</v>
      </c>
      <c r="FB54" s="14">
        <f t="shared" si="22"/>
        <v>8</v>
      </c>
      <c r="FC54" s="14">
        <f t="shared" si="23"/>
        <v>8</v>
      </c>
      <c r="FD54" s="14">
        <f t="shared" si="24"/>
        <v>5</v>
      </c>
      <c r="FE54" s="14">
        <f t="shared" si="25"/>
        <v>3</v>
      </c>
      <c r="FF54" s="14">
        <f t="shared" si="26"/>
        <v>11</v>
      </c>
      <c r="FG54" s="14">
        <f t="shared" si="27"/>
        <v>11</v>
      </c>
      <c r="FH54" s="14">
        <f t="shared" si="28"/>
        <v>9</v>
      </c>
      <c r="FI54" s="14">
        <f t="shared" si="29"/>
        <v>9</v>
      </c>
      <c r="FJ54" s="14">
        <f t="shared" si="30"/>
        <v>5</v>
      </c>
      <c r="FK54" s="14">
        <f t="shared" si="31"/>
        <v>3</v>
      </c>
      <c r="FL54" s="14">
        <f t="shared" si="32"/>
        <v>12</v>
      </c>
      <c r="FM54" s="14">
        <f t="shared" si="33"/>
        <v>12</v>
      </c>
      <c r="FN54" s="14">
        <f t="shared" si="34"/>
        <v>9</v>
      </c>
      <c r="FO54" s="14">
        <f t="shared" si="35"/>
        <v>9</v>
      </c>
      <c r="FP54" s="14">
        <f t="shared" si="36"/>
        <v>6</v>
      </c>
      <c r="FQ54" s="14">
        <f t="shared" si="37"/>
        <v>3</v>
      </c>
      <c r="FR54" s="14">
        <f t="shared" si="38"/>
        <v>7</v>
      </c>
      <c r="FS54" s="14">
        <f t="shared" si="39"/>
        <v>7</v>
      </c>
      <c r="FT54" s="14">
        <f t="shared" si="40"/>
        <v>7</v>
      </c>
      <c r="FU54" s="14">
        <f t="shared" si="41"/>
        <v>4</v>
      </c>
      <c r="FV54" s="14">
        <f t="shared" si="42"/>
        <v>4</v>
      </c>
      <c r="FW54" s="14">
        <f t="shared" si="43"/>
        <v>4</v>
      </c>
      <c r="FX54" s="14">
        <f t="shared" si="44"/>
        <v>2</v>
      </c>
      <c r="FY54" s="14">
        <f t="shared" si="45"/>
        <v>2</v>
      </c>
      <c r="FZ54" s="14">
        <f t="shared" si="46"/>
        <v>10</v>
      </c>
      <c r="GA54" s="14">
        <f t="shared" si="47"/>
        <v>10</v>
      </c>
      <c r="GB54" s="14">
        <f t="shared" si="48"/>
        <v>10</v>
      </c>
      <c r="GC54" s="14">
        <f t="shared" si="49"/>
        <v>5</v>
      </c>
      <c r="GD54" s="14">
        <f t="shared" si="50"/>
        <v>5</v>
      </c>
      <c r="GE54" s="14">
        <f t="shared" si="51"/>
        <v>5</v>
      </c>
      <c r="GF54" s="14">
        <f t="shared" si="52"/>
        <v>4</v>
      </c>
      <c r="GG54" s="14">
        <f t="shared" si="53"/>
        <v>4</v>
      </c>
      <c r="GJ54" s="105">
        <v>48</v>
      </c>
      <c r="GK54" s="14">
        <f t="shared" si="54"/>
        <v>4</v>
      </c>
      <c r="GL54" s="14">
        <f t="shared" si="55"/>
        <v>1606006</v>
      </c>
      <c r="GM54" s="14" t="str">
        <f t="shared" si="56"/>
        <v>神器2-1 : 5级</v>
      </c>
      <c r="GN54" s="14" t="s">
        <v>893</v>
      </c>
      <c r="GO54" s="14">
        <f t="shared" si="57"/>
        <v>3</v>
      </c>
      <c r="GP54" s="14" t="str">
        <f t="shared" si="58"/>
        <v>神器2-1</v>
      </c>
      <c r="GQ54" s="14">
        <f t="shared" si="59"/>
        <v>1</v>
      </c>
    </row>
    <row r="55" spans="14:199" ht="16.5" x14ac:dyDescent="0.2">
      <c r="AL55" s="101">
        <v>3</v>
      </c>
      <c r="AM55" s="101">
        <v>3</v>
      </c>
      <c r="AN55" s="101">
        <v>17</v>
      </c>
      <c r="AO55" s="101">
        <v>6</v>
      </c>
      <c r="AP55" s="101" t="s">
        <v>368</v>
      </c>
      <c r="AQ55" s="101">
        <v>1000</v>
      </c>
      <c r="AR55" s="101">
        <v>1</v>
      </c>
      <c r="AS55" s="101">
        <v>1</v>
      </c>
      <c r="AT55" s="101">
        <f t="shared" si="8"/>
        <v>2</v>
      </c>
      <c r="AU55" s="14">
        <f t="shared" si="9"/>
        <v>0.1</v>
      </c>
      <c r="AV55" s="14">
        <f t="shared" si="10"/>
        <v>4.5</v>
      </c>
      <c r="BD55" s="101">
        <v>49</v>
      </c>
      <c r="BE55" s="14">
        <f>INDEX(节奏总表!$BW$4:$BW$63,新神器!BD55)</f>
        <v>142</v>
      </c>
      <c r="BF55" s="14">
        <f t="shared" si="11"/>
        <v>7</v>
      </c>
      <c r="BG55" s="101">
        <v>3</v>
      </c>
      <c r="BH55" s="101">
        <v>5</v>
      </c>
      <c r="BI55" s="14">
        <f t="shared" si="73"/>
        <v>0</v>
      </c>
      <c r="BJ55" s="14">
        <f t="shared" si="73"/>
        <v>0</v>
      </c>
      <c r="BK55" s="14">
        <f t="shared" si="73"/>
        <v>0</v>
      </c>
      <c r="BL55" s="14">
        <f t="shared" si="73"/>
        <v>0</v>
      </c>
      <c r="BM55" s="14">
        <f t="shared" si="73"/>
        <v>0</v>
      </c>
      <c r="BN55" s="14">
        <f t="shared" si="73"/>
        <v>0</v>
      </c>
      <c r="BO55" s="14">
        <f t="shared" si="73"/>
        <v>0</v>
      </c>
      <c r="BP55" s="14">
        <f t="shared" si="73"/>
        <v>0</v>
      </c>
      <c r="BQ55" s="14">
        <f t="shared" si="73"/>
        <v>0.35000000000000003</v>
      </c>
      <c r="BR55" s="14">
        <f t="shared" si="73"/>
        <v>0.35000000000000003</v>
      </c>
      <c r="BS55" s="14">
        <f t="shared" si="74"/>
        <v>0.20699999999999999</v>
      </c>
      <c r="BT55" s="14">
        <f t="shared" si="74"/>
        <v>0.20699999999999999</v>
      </c>
      <c r="BU55" s="14">
        <f t="shared" si="74"/>
        <v>0.13750000000000001</v>
      </c>
      <c r="BV55" s="14">
        <f t="shared" si="74"/>
        <v>6.9000000000000006E-2</v>
      </c>
      <c r="BW55" s="14">
        <f t="shared" si="74"/>
        <v>0.35000000000000003</v>
      </c>
      <c r="BX55" s="14">
        <f t="shared" si="74"/>
        <v>0.35000000000000003</v>
      </c>
      <c r="BY55" s="14">
        <f t="shared" si="74"/>
        <v>0.20699999999999999</v>
      </c>
      <c r="BZ55" s="14">
        <f t="shared" si="74"/>
        <v>0.20699999999999999</v>
      </c>
      <c r="CA55" s="14">
        <f t="shared" si="74"/>
        <v>0.13750000000000001</v>
      </c>
      <c r="CB55" s="14">
        <f t="shared" si="74"/>
        <v>6.9000000000000006E-2</v>
      </c>
      <c r="CC55" s="14">
        <f t="shared" si="75"/>
        <v>0.35000000000000003</v>
      </c>
      <c r="CD55" s="14">
        <f t="shared" si="75"/>
        <v>0.35000000000000003</v>
      </c>
      <c r="CE55" s="14">
        <f t="shared" si="75"/>
        <v>0.20699999999999999</v>
      </c>
      <c r="CF55" s="14">
        <f t="shared" si="75"/>
        <v>0.20699999999999999</v>
      </c>
      <c r="CG55" s="14">
        <f t="shared" si="75"/>
        <v>0.13750000000000001</v>
      </c>
      <c r="CH55" s="14">
        <f t="shared" si="75"/>
        <v>6.9499999999999992E-2</v>
      </c>
      <c r="CI55" s="14">
        <f t="shared" si="75"/>
        <v>0.20799999999999999</v>
      </c>
      <c r="CJ55" s="14">
        <f t="shared" si="75"/>
        <v>0.20799999999999999</v>
      </c>
      <c r="CK55" s="14">
        <f t="shared" si="75"/>
        <v>0.20799999999999999</v>
      </c>
      <c r="CL55" s="14">
        <f t="shared" si="75"/>
        <v>0.13800000000000001</v>
      </c>
      <c r="CM55" s="14">
        <f t="shared" si="76"/>
        <v>0.13800000000000001</v>
      </c>
      <c r="CN55" s="14">
        <f t="shared" si="76"/>
        <v>0.13800000000000001</v>
      </c>
      <c r="CO55" s="14">
        <f t="shared" si="76"/>
        <v>0</v>
      </c>
      <c r="CP55" s="14">
        <f t="shared" si="76"/>
        <v>0</v>
      </c>
      <c r="CQ55" s="14">
        <f t="shared" si="76"/>
        <v>1.5</v>
      </c>
      <c r="CR55" s="14">
        <f t="shared" si="76"/>
        <v>1.5</v>
      </c>
      <c r="CS55" s="14">
        <f t="shared" si="76"/>
        <v>1.5</v>
      </c>
      <c r="CT55" s="14">
        <f t="shared" si="76"/>
        <v>0.5</v>
      </c>
      <c r="CU55" s="14">
        <f t="shared" si="76"/>
        <v>0.5</v>
      </c>
      <c r="CV55" s="14">
        <f t="shared" si="76"/>
        <v>0.5</v>
      </c>
      <c r="CW55" s="14">
        <f t="shared" si="76"/>
        <v>0.375</v>
      </c>
      <c r="CX55" s="14">
        <f t="shared" si="76"/>
        <v>0.375</v>
      </c>
      <c r="CZ55" s="14">
        <f>SUM(BI$7:BI55)</f>
        <v>35.749999999999993</v>
      </c>
      <c r="DA55" s="14">
        <f>SUM(BJ$7:BJ55)</f>
        <v>35.749999999999993</v>
      </c>
      <c r="DB55" s="14">
        <f>SUM(BK$7:BK55)</f>
        <v>20.25</v>
      </c>
      <c r="DC55" s="14">
        <f>SUM(BL$7:BL55)</f>
        <v>36.25</v>
      </c>
      <c r="DD55" s="14">
        <f>SUM(BM$7:BM55)</f>
        <v>36.25</v>
      </c>
      <c r="DE55" s="14">
        <f>SUM(BN$7:BN55)</f>
        <v>20.625</v>
      </c>
      <c r="DF55" s="14">
        <f>SUM(BO$7:BO55)</f>
        <v>20.625</v>
      </c>
      <c r="DG55" s="14">
        <f>SUM(BP$7:BP55)</f>
        <v>13.75</v>
      </c>
      <c r="DH55" s="14">
        <f>SUM(BQ$7:BQ55)</f>
        <v>28.799000000000021</v>
      </c>
      <c r="DI55" s="14">
        <f>SUM(BR$7:BR55)</f>
        <v>28.799000000000021</v>
      </c>
      <c r="DJ55" s="14">
        <f>SUM(BS$7:BS55)</f>
        <v>15.726000000000013</v>
      </c>
      <c r="DK55" s="14">
        <f>SUM(BT$7:BT55)</f>
        <v>15.726000000000013</v>
      </c>
      <c r="DL55" s="14">
        <f>SUM(BU$7:BU55)</f>
        <v>7.9750000000000032</v>
      </c>
      <c r="DM55" s="14">
        <f>SUM(BV$7:BV55)</f>
        <v>3.7519999999999989</v>
      </c>
      <c r="DN55" s="14">
        <f>SUM(BW$7:BW55)</f>
        <v>33.799000000000021</v>
      </c>
      <c r="DO55" s="14">
        <f>SUM(BX$7:BX55)</f>
        <v>33.799000000000021</v>
      </c>
      <c r="DP55" s="14">
        <f>SUM(BY$7:BY55)</f>
        <v>18.351000000000013</v>
      </c>
      <c r="DQ55" s="14">
        <f>SUM(BZ$7:BZ55)</f>
        <v>18.351000000000013</v>
      </c>
      <c r="DR55" s="14">
        <f>SUM(CA$7:CA55)</f>
        <v>8.9749999999999961</v>
      </c>
      <c r="DS55" s="14">
        <f>SUM(CB$7:CB55)</f>
        <v>4.24</v>
      </c>
      <c r="DT55" s="14">
        <f>SUM(CC$7:CC55)</f>
        <v>38.799000000000021</v>
      </c>
      <c r="DU55" s="14">
        <f>SUM(CD$7:CD55)</f>
        <v>38.799000000000021</v>
      </c>
      <c r="DV55" s="14">
        <f>SUM(CE$7:CE55)</f>
        <v>20.976000000000013</v>
      </c>
      <c r="DW55" s="14">
        <f>SUM(CF$7:CF55)</f>
        <v>20.976000000000013</v>
      </c>
      <c r="DX55" s="14">
        <f>SUM(CG$7:CG55)</f>
        <v>9.9749999999999908</v>
      </c>
      <c r="DY55" s="14">
        <f>SUM(CH$7:CH55)</f>
        <v>4.7489999999999988</v>
      </c>
      <c r="DZ55" s="14">
        <f>SUM(CI$7:CI55)</f>
        <v>12.744000000000003</v>
      </c>
      <c r="EA55" s="14">
        <f>SUM(CJ$7:CJ55)</f>
        <v>12.744000000000003</v>
      </c>
      <c r="EB55" s="14">
        <f>SUM(CK$7:CK55)</f>
        <v>12.744000000000003</v>
      </c>
      <c r="EC55" s="14">
        <f>SUM(CL$7:CL55)</f>
        <v>5.4839999999999982</v>
      </c>
      <c r="ED55" s="14">
        <f>SUM(CM$7:CM55)</f>
        <v>5.4839999999999982</v>
      </c>
      <c r="EE55" s="14">
        <f>SUM(CN$7:CN55)</f>
        <v>5.4839999999999982</v>
      </c>
      <c r="EF55" s="14">
        <f>SUM(CO$7:CO55)</f>
        <v>2.25</v>
      </c>
      <c r="EG55" s="14">
        <f>SUM(CP$7:CP55)</f>
        <v>2.25</v>
      </c>
      <c r="EH55" s="14">
        <f>SUM(CQ$7:CQ55)</f>
        <v>27</v>
      </c>
      <c r="EI55" s="14">
        <f>SUM(CR$7:CR55)</f>
        <v>27</v>
      </c>
      <c r="EJ55" s="14">
        <f>SUM(CS$7:CS55)</f>
        <v>27</v>
      </c>
      <c r="EK55" s="14">
        <f>SUM(CT$7:CT55)</f>
        <v>9</v>
      </c>
      <c r="EL55" s="14">
        <f>SUM(CU$7:CU55)</f>
        <v>9</v>
      </c>
      <c r="EM55" s="14">
        <f>SUM(CV$7:CV55)</f>
        <v>9</v>
      </c>
      <c r="EN55" s="14">
        <f>SUM(CW$7:CW55)</f>
        <v>6.75</v>
      </c>
      <c r="EO55" s="14">
        <f>SUM(CX$7:CX55)</f>
        <v>6.75</v>
      </c>
      <c r="ER55" s="14">
        <f t="shared" si="12"/>
        <v>12</v>
      </c>
      <c r="ES55" s="14">
        <f t="shared" si="13"/>
        <v>12</v>
      </c>
      <c r="ET55" s="14">
        <f t="shared" si="14"/>
        <v>9</v>
      </c>
      <c r="EU55" s="14">
        <f t="shared" si="15"/>
        <v>12</v>
      </c>
      <c r="EV55" s="14">
        <f t="shared" si="16"/>
        <v>12</v>
      </c>
      <c r="EW55" s="14">
        <f t="shared" si="17"/>
        <v>9</v>
      </c>
      <c r="EX55" s="14">
        <f t="shared" si="18"/>
        <v>9</v>
      </c>
      <c r="EY55" s="14">
        <f t="shared" si="19"/>
        <v>7</v>
      </c>
      <c r="EZ55" s="14">
        <f t="shared" si="20"/>
        <v>11</v>
      </c>
      <c r="FA55" s="14">
        <f t="shared" si="21"/>
        <v>11</v>
      </c>
      <c r="FB55" s="14">
        <f t="shared" si="22"/>
        <v>8</v>
      </c>
      <c r="FC55" s="14">
        <f t="shared" si="23"/>
        <v>8</v>
      </c>
      <c r="FD55" s="14">
        <f t="shared" si="24"/>
        <v>5</v>
      </c>
      <c r="FE55" s="14">
        <f t="shared" si="25"/>
        <v>3</v>
      </c>
      <c r="FF55" s="14">
        <f t="shared" si="26"/>
        <v>11</v>
      </c>
      <c r="FG55" s="14">
        <f t="shared" si="27"/>
        <v>11</v>
      </c>
      <c r="FH55" s="14">
        <f t="shared" si="28"/>
        <v>9</v>
      </c>
      <c r="FI55" s="14">
        <f t="shared" si="29"/>
        <v>9</v>
      </c>
      <c r="FJ55" s="14">
        <f t="shared" si="30"/>
        <v>5</v>
      </c>
      <c r="FK55" s="14">
        <f t="shared" si="31"/>
        <v>3</v>
      </c>
      <c r="FL55" s="14">
        <f t="shared" si="32"/>
        <v>12</v>
      </c>
      <c r="FM55" s="14">
        <f t="shared" si="33"/>
        <v>12</v>
      </c>
      <c r="FN55" s="14">
        <f t="shared" si="34"/>
        <v>9</v>
      </c>
      <c r="FO55" s="14">
        <f t="shared" si="35"/>
        <v>9</v>
      </c>
      <c r="FP55" s="14">
        <f t="shared" si="36"/>
        <v>6</v>
      </c>
      <c r="FQ55" s="14">
        <f t="shared" si="37"/>
        <v>3</v>
      </c>
      <c r="FR55" s="14">
        <f t="shared" si="38"/>
        <v>7</v>
      </c>
      <c r="FS55" s="14">
        <f t="shared" si="39"/>
        <v>7</v>
      </c>
      <c r="FT55" s="14">
        <f t="shared" si="40"/>
        <v>7</v>
      </c>
      <c r="FU55" s="14">
        <f t="shared" si="41"/>
        <v>4</v>
      </c>
      <c r="FV55" s="14">
        <f t="shared" si="42"/>
        <v>4</v>
      </c>
      <c r="FW55" s="14">
        <f t="shared" si="43"/>
        <v>4</v>
      </c>
      <c r="FX55" s="14">
        <f t="shared" si="44"/>
        <v>2</v>
      </c>
      <c r="FY55" s="14">
        <f t="shared" si="45"/>
        <v>2</v>
      </c>
      <c r="FZ55" s="14">
        <f t="shared" si="46"/>
        <v>10</v>
      </c>
      <c r="GA55" s="14">
        <f t="shared" si="47"/>
        <v>10</v>
      </c>
      <c r="GB55" s="14">
        <f t="shared" si="48"/>
        <v>10</v>
      </c>
      <c r="GC55" s="14">
        <f t="shared" si="49"/>
        <v>6</v>
      </c>
      <c r="GD55" s="14">
        <f t="shared" si="50"/>
        <v>6</v>
      </c>
      <c r="GE55" s="14">
        <f t="shared" si="51"/>
        <v>6</v>
      </c>
      <c r="GF55" s="14">
        <f t="shared" si="52"/>
        <v>4</v>
      </c>
      <c r="GG55" s="14">
        <f t="shared" si="53"/>
        <v>4</v>
      </c>
      <c r="GJ55" s="105">
        <v>49</v>
      </c>
      <c r="GK55" s="14">
        <f t="shared" si="54"/>
        <v>4</v>
      </c>
      <c r="GL55" s="14">
        <f t="shared" si="55"/>
        <v>1606006</v>
      </c>
      <c r="GM55" s="14" t="str">
        <f t="shared" si="56"/>
        <v>神器2-1 : 6级</v>
      </c>
      <c r="GN55" s="14" t="s">
        <v>893</v>
      </c>
      <c r="GO55" s="14">
        <f t="shared" si="57"/>
        <v>4</v>
      </c>
      <c r="GP55" s="14" t="str">
        <f t="shared" si="58"/>
        <v>神器2-1</v>
      </c>
      <c r="GQ55" s="14">
        <f t="shared" si="59"/>
        <v>2</v>
      </c>
    </row>
    <row r="56" spans="14:199" ht="16.5" x14ac:dyDescent="0.2">
      <c r="AL56" s="101">
        <v>3</v>
      </c>
      <c r="AM56" s="101">
        <v>3</v>
      </c>
      <c r="AN56" s="101">
        <v>17</v>
      </c>
      <c r="AO56" s="101">
        <v>7</v>
      </c>
      <c r="AP56" s="101" t="s">
        <v>369</v>
      </c>
      <c r="AQ56" s="101">
        <v>1000</v>
      </c>
      <c r="AR56" s="101">
        <v>1</v>
      </c>
      <c r="AS56" s="101">
        <v>1</v>
      </c>
      <c r="AT56" s="101">
        <f t="shared" si="8"/>
        <v>2</v>
      </c>
      <c r="AU56" s="14">
        <f t="shared" si="9"/>
        <v>0.1</v>
      </c>
      <c r="AV56" s="14">
        <f t="shared" si="10"/>
        <v>4.5</v>
      </c>
      <c r="BD56" s="101">
        <v>50</v>
      </c>
      <c r="BE56" s="14">
        <f>INDEX(节奏总表!$BW$4:$BW$63,新神器!BD56)</f>
        <v>142</v>
      </c>
      <c r="BF56" s="14">
        <f t="shared" si="11"/>
        <v>7</v>
      </c>
      <c r="BG56" s="101">
        <v>3</v>
      </c>
      <c r="BH56" s="101">
        <v>5</v>
      </c>
      <c r="BI56" s="14">
        <f t="shared" si="73"/>
        <v>0</v>
      </c>
      <c r="BJ56" s="14">
        <f t="shared" si="73"/>
        <v>0</v>
      </c>
      <c r="BK56" s="14">
        <f t="shared" si="73"/>
        <v>0</v>
      </c>
      <c r="BL56" s="14">
        <f t="shared" si="73"/>
        <v>0</v>
      </c>
      <c r="BM56" s="14">
        <f t="shared" si="73"/>
        <v>0</v>
      </c>
      <c r="BN56" s="14">
        <f t="shared" si="73"/>
        <v>0</v>
      </c>
      <c r="BO56" s="14">
        <f t="shared" si="73"/>
        <v>0</v>
      </c>
      <c r="BP56" s="14">
        <f t="shared" si="73"/>
        <v>0</v>
      </c>
      <c r="BQ56" s="14">
        <f t="shared" si="73"/>
        <v>0.35000000000000003</v>
      </c>
      <c r="BR56" s="14">
        <f t="shared" si="73"/>
        <v>0.35000000000000003</v>
      </c>
      <c r="BS56" s="14">
        <f t="shared" si="74"/>
        <v>0.20699999999999999</v>
      </c>
      <c r="BT56" s="14">
        <f t="shared" si="74"/>
        <v>0.20699999999999999</v>
      </c>
      <c r="BU56" s="14">
        <f t="shared" si="74"/>
        <v>0.13750000000000001</v>
      </c>
      <c r="BV56" s="14">
        <f t="shared" si="74"/>
        <v>6.9000000000000006E-2</v>
      </c>
      <c r="BW56" s="14">
        <f t="shared" si="74"/>
        <v>0.35000000000000003</v>
      </c>
      <c r="BX56" s="14">
        <f t="shared" si="74"/>
        <v>0.35000000000000003</v>
      </c>
      <c r="BY56" s="14">
        <f t="shared" si="74"/>
        <v>0.20699999999999999</v>
      </c>
      <c r="BZ56" s="14">
        <f t="shared" si="74"/>
        <v>0.20699999999999999</v>
      </c>
      <c r="CA56" s="14">
        <f t="shared" si="74"/>
        <v>0.13750000000000001</v>
      </c>
      <c r="CB56" s="14">
        <f t="shared" si="74"/>
        <v>6.9000000000000006E-2</v>
      </c>
      <c r="CC56" s="14">
        <f t="shared" si="75"/>
        <v>0.35000000000000003</v>
      </c>
      <c r="CD56" s="14">
        <f t="shared" si="75"/>
        <v>0.35000000000000003</v>
      </c>
      <c r="CE56" s="14">
        <f t="shared" si="75"/>
        <v>0.20699999999999999</v>
      </c>
      <c r="CF56" s="14">
        <f t="shared" si="75"/>
        <v>0.20699999999999999</v>
      </c>
      <c r="CG56" s="14">
        <f t="shared" si="75"/>
        <v>0.13750000000000001</v>
      </c>
      <c r="CH56" s="14">
        <f t="shared" si="75"/>
        <v>6.9499999999999992E-2</v>
      </c>
      <c r="CI56" s="14">
        <f t="shared" si="75"/>
        <v>0.20799999999999999</v>
      </c>
      <c r="CJ56" s="14">
        <f t="shared" si="75"/>
        <v>0.20799999999999999</v>
      </c>
      <c r="CK56" s="14">
        <f t="shared" si="75"/>
        <v>0.20799999999999999</v>
      </c>
      <c r="CL56" s="14">
        <f t="shared" si="75"/>
        <v>0.13800000000000001</v>
      </c>
      <c r="CM56" s="14">
        <f t="shared" si="76"/>
        <v>0.13800000000000001</v>
      </c>
      <c r="CN56" s="14">
        <f t="shared" si="76"/>
        <v>0.13800000000000001</v>
      </c>
      <c r="CO56" s="14">
        <f t="shared" si="76"/>
        <v>0</v>
      </c>
      <c r="CP56" s="14">
        <f t="shared" si="76"/>
        <v>0</v>
      </c>
      <c r="CQ56" s="14">
        <f t="shared" si="76"/>
        <v>1.5</v>
      </c>
      <c r="CR56" s="14">
        <f t="shared" si="76"/>
        <v>1.5</v>
      </c>
      <c r="CS56" s="14">
        <f t="shared" si="76"/>
        <v>1.5</v>
      </c>
      <c r="CT56" s="14">
        <f t="shared" si="76"/>
        <v>0.5</v>
      </c>
      <c r="CU56" s="14">
        <f t="shared" si="76"/>
        <v>0.5</v>
      </c>
      <c r="CV56" s="14">
        <f t="shared" si="76"/>
        <v>0.5</v>
      </c>
      <c r="CW56" s="14">
        <f t="shared" si="76"/>
        <v>0.375</v>
      </c>
      <c r="CX56" s="14">
        <f t="shared" si="76"/>
        <v>0.375</v>
      </c>
      <c r="CZ56" s="14">
        <f>SUM(BI$7:BI56)</f>
        <v>35.749999999999993</v>
      </c>
      <c r="DA56" s="14">
        <f>SUM(BJ$7:BJ56)</f>
        <v>35.749999999999993</v>
      </c>
      <c r="DB56" s="14">
        <f>SUM(BK$7:BK56)</f>
        <v>20.25</v>
      </c>
      <c r="DC56" s="14">
        <f>SUM(BL$7:BL56)</f>
        <v>36.25</v>
      </c>
      <c r="DD56" s="14">
        <f>SUM(BM$7:BM56)</f>
        <v>36.25</v>
      </c>
      <c r="DE56" s="14">
        <f>SUM(BN$7:BN56)</f>
        <v>20.625</v>
      </c>
      <c r="DF56" s="14">
        <f>SUM(BO$7:BO56)</f>
        <v>20.625</v>
      </c>
      <c r="DG56" s="14">
        <f>SUM(BP$7:BP56)</f>
        <v>13.75</v>
      </c>
      <c r="DH56" s="14">
        <f>SUM(BQ$7:BQ56)</f>
        <v>29.149000000000022</v>
      </c>
      <c r="DI56" s="14">
        <f>SUM(BR$7:BR56)</f>
        <v>29.149000000000022</v>
      </c>
      <c r="DJ56" s="14">
        <f>SUM(BS$7:BS56)</f>
        <v>15.933000000000014</v>
      </c>
      <c r="DK56" s="14">
        <f>SUM(BT$7:BT56)</f>
        <v>15.933000000000014</v>
      </c>
      <c r="DL56" s="14">
        <f>SUM(BU$7:BU56)</f>
        <v>8.1125000000000025</v>
      </c>
      <c r="DM56" s="14">
        <f>SUM(BV$7:BV56)</f>
        <v>3.8209999999999988</v>
      </c>
      <c r="DN56" s="14">
        <f>SUM(BW$7:BW56)</f>
        <v>34.149000000000022</v>
      </c>
      <c r="DO56" s="14">
        <f>SUM(BX$7:BX56)</f>
        <v>34.149000000000022</v>
      </c>
      <c r="DP56" s="14">
        <f>SUM(BY$7:BY56)</f>
        <v>18.558000000000014</v>
      </c>
      <c r="DQ56" s="14">
        <f>SUM(BZ$7:BZ56)</f>
        <v>18.558000000000014</v>
      </c>
      <c r="DR56" s="14">
        <f>SUM(CA$7:CA56)</f>
        <v>9.1124999999999954</v>
      </c>
      <c r="DS56" s="14">
        <f>SUM(CB$7:CB56)</f>
        <v>4.3090000000000002</v>
      </c>
      <c r="DT56" s="14">
        <f>SUM(CC$7:CC56)</f>
        <v>39.149000000000022</v>
      </c>
      <c r="DU56" s="14">
        <f>SUM(CD$7:CD56)</f>
        <v>39.149000000000022</v>
      </c>
      <c r="DV56" s="14">
        <f>SUM(CE$7:CE56)</f>
        <v>21.183000000000014</v>
      </c>
      <c r="DW56" s="14">
        <f>SUM(CF$7:CF56)</f>
        <v>21.183000000000014</v>
      </c>
      <c r="DX56" s="14">
        <f>SUM(CG$7:CG56)</f>
        <v>10.11249999999999</v>
      </c>
      <c r="DY56" s="14">
        <f>SUM(CH$7:CH56)</f>
        <v>4.8184999999999985</v>
      </c>
      <c r="DZ56" s="14">
        <f>SUM(CI$7:CI56)</f>
        <v>12.952000000000004</v>
      </c>
      <c r="EA56" s="14">
        <f>SUM(CJ$7:CJ56)</f>
        <v>12.952000000000004</v>
      </c>
      <c r="EB56" s="14">
        <f>SUM(CK$7:CK56)</f>
        <v>12.952000000000004</v>
      </c>
      <c r="EC56" s="14">
        <f>SUM(CL$7:CL56)</f>
        <v>5.6219999999999981</v>
      </c>
      <c r="ED56" s="14">
        <f>SUM(CM$7:CM56)</f>
        <v>5.6219999999999981</v>
      </c>
      <c r="EE56" s="14">
        <f>SUM(CN$7:CN56)</f>
        <v>5.6219999999999981</v>
      </c>
      <c r="EF56" s="14">
        <f>SUM(CO$7:CO56)</f>
        <v>2.25</v>
      </c>
      <c r="EG56" s="14">
        <f>SUM(CP$7:CP56)</f>
        <v>2.25</v>
      </c>
      <c r="EH56" s="14">
        <f>SUM(CQ$7:CQ56)</f>
        <v>28.5</v>
      </c>
      <c r="EI56" s="14">
        <f>SUM(CR$7:CR56)</f>
        <v>28.5</v>
      </c>
      <c r="EJ56" s="14">
        <f>SUM(CS$7:CS56)</f>
        <v>28.5</v>
      </c>
      <c r="EK56" s="14">
        <f>SUM(CT$7:CT56)</f>
        <v>9.5</v>
      </c>
      <c r="EL56" s="14">
        <f>SUM(CU$7:CU56)</f>
        <v>9.5</v>
      </c>
      <c r="EM56" s="14">
        <f>SUM(CV$7:CV56)</f>
        <v>9.5</v>
      </c>
      <c r="EN56" s="14">
        <f>SUM(CW$7:CW56)</f>
        <v>7.125</v>
      </c>
      <c r="EO56" s="14">
        <f>SUM(CX$7:CX56)</f>
        <v>7.125</v>
      </c>
      <c r="ER56" s="14">
        <f t="shared" si="12"/>
        <v>12</v>
      </c>
      <c r="ES56" s="14">
        <f t="shared" si="13"/>
        <v>12</v>
      </c>
      <c r="ET56" s="14">
        <f t="shared" si="14"/>
        <v>9</v>
      </c>
      <c r="EU56" s="14">
        <f t="shared" si="15"/>
        <v>12</v>
      </c>
      <c r="EV56" s="14">
        <f t="shared" si="16"/>
        <v>12</v>
      </c>
      <c r="EW56" s="14">
        <f t="shared" si="17"/>
        <v>9</v>
      </c>
      <c r="EX56" s="14">
        <f t="shared" si="18"/>
        <v>9</v>
      </c>
      <c r="EY56" s="14">
        <f t="shared" si="19"/>
        <v>7</v>
      </c>
      <c r="EZ56" s="14">
        <f t="shared" si="20"/>
        <v>11</v>
      </c>
      <c r="FA56" s="14">
        <f t="shared" si="21"/>
        <v>11</v>
      </c>
      <c r="FB56" s="14">
        <f t="shared" si="22"/>
        <v>8</v>
      </c>
      <c r="FC56" s="14">
        <f t="shared" si="23"/>
        <v>8</v>
      </c>
      <c r="FD56" s="14">
        <f t="shared" si="24"/>
        <v>5</v>
      </c>
      <c r="FE56" s="14">
        <f t="shared" si="25"/>
        <v>3</v>
      </c>
      <c r="FF56" s="14">
        <f t="shared" si="26"/>
        <v>12</v>
      </c>
      <c r="FG56" s="14">
        <f t="shared" si="27"/>
        <v>12</v>
      </c>
      <c r="FH56" s="14">
        <f t="shared" si="28"/>
        <v>9</v>
      </c>
      <c r="FI56" s="14">
        <f t="shared" si="29"/>
        <v>9</v>
      </c>
      <c r="FJ56" s="14">
        <f t="shared" si="30"/>
        <v>6</v>
      </c>
      <c r="FK56" s="14">
        <f t="shared" si="31"/>
        <v>3</v>
      </c>
      <c r="FL56" s="14">
        <f t="shared" si="32"/>
        <v>12</v>
      </c>
      <c r="FM56" s="14">
        <f t="shared" si="33"/>
        <v>12</v>
      </c>
      <c r="FN56" s="14">
        <f t="shared" si="34"/>
        <v>9</v>
      </c>
      <c r="FO56" s="14">
        <f t="shared" si="35"/>
        <v>9</v>
      </c>
      <c r="FP56" s="14">
        <f t="shared" si="36"/>
        <v>6</v>
      </c>
      <c r="FQ56" s="14">
        <f t="shared" si="37"/>
        <v>3</v>
      </c>
      <c r="FR56" s="14">
        <f t="shared" si="38"/>
        <v>7</v>
      </c>
      <c r="FS56" s="14">
        <f t="shared" si="39"/>
        <v>7</v>
      </c>
      <c r="FT56" s="14">
        <f t="shared" si="40"/>
        <v>7</v>
      </c>
      <c r="FU56" s="14">
        <f t="shared" si="41"/>
        <v>4</v>
      </c>
      <c r="FV56" s="14">
        <f t="shared" si="42"/>
        <v>4</v>
      </c>
      <c r="FW56" s="14">
        <f t="shared" si="43"/>
        <v>4</v>
      </c>
      <c r="FX56" s="14">
        <f t="shared" si="44"/>
        <v>2</v>
      </c>
      <c r="FY56" s="14">
        <f t="shared" si="45"/>
        <v>2</v>
      </c>
      <c r="FZ56" s="14">
        <f t="shared" si="46"/>
        <v>11</v>
      </c>
      <c r="GA56" s="14">
        <f t="shared" si="47"/>
        <v>11</v>
      </c>
      <c r="GB56" s="14">
        <f t="shared" si="48"/>
        <v>11</v>
      </c>
      <c r="GC56" s="14">
        <f t="shared" si="49"/>
        <v>6</v>
      </c>
      <c r="GD56" s="14">
        <f t="shared" si="50"/>
        <v>6</v>
      </c>
      <c r="GE56" s="14">
        <f t="shared" si="51"/>
        <v>6</v>
      </c>
      <c r="GF56" s="14">
        <f t="shared" si="52"/>
        <v>5</v>
      </c>
      <c r="GG56" s="14">
        <f t="shared" si="53"/>
        <v>5</v>
      </c>
      <c r="GJ56" s="105">
        <v>50</v>
      </c>
      <c r="GK56" s="14">
        <f t="shared" si="54"/>
        <v>4</v>
      </c>
      <c r="GL56" s="14">
        <f t="shared" si="55"/>
        <v>1606006</v>
      </c>
      <c r="GM56" s="14" t="str">
        <f t="shared" si="56"/>
        <v>神器2-1 : 7级</v>
      </c>
      <c r="GN56" s="14" t="s">
        <v>893</v>
      </c>
      <c r="GO56" s="14">
        <f t="shared" si="57"/>
        <v>5</v>
      </c>
      <c r="GP56" s="14" t="str">
        <f t="shared" si="58"/>
        <v>神器2-1</v>
      </c>
      <c r="GQ56" s="14">
        <f t="shared" si="59"/>
        <v>2</v>
      </c>
    </row>
    <row r="57" spans="14:199" ht="16.5" x14ac:dyDescent="0.2">
      <c r="AL57" s="101">
        <v>3</v>
      </c>
      <c r="AM57" s="101">
        <v>3</v>
      </c>
      <c r="AN57" s="101">
        <v>17</v>
      </c>
      <c r="AO57" s="101">
        <v>8</v>
      </c>
      <c r="AP57" s="101" t="s">
        <v>370</v>
      </c>
      <c r="AQ57" s="101">
        <v>1000</v>
      </c>
      <c r="AR57" s="101">
        <v>1</v>
      </c>
      <c r="AS57" s="101">
        <v>1</v>
      </c>
      <c r="AT57" s="101">
        <f t="shared" si="8"/>
        <v>3</v>
      </c>
      <c r="AU57" s="14">
        <f t="shared" si="9"/>
        <v>0.1</v>
      </c>
      <c r="AV57" s="14">
        <f t="shared" si="10"/>
        <v>10.5</v>
      </c>
      <c r="BD57" s="101">
        <v>51</v>
      </c>
      <c r="BE57" s="14">
        <f>INDEX(节奏总表!$BW$4:$BW$63,新神器!BD57)</f>
        <v>143</v>
      </c>
      <c r="BF57" s="14">
        <f t="shared" si="11"/>
        <v>7</v>
      </c>
      <c r="BG57" s="101">
        <v>3</v>
      </c>
      <c r="BH57" s="101">
        <v>5</v>
      </c>
      <c r="BI57" s="14">
        <f t="shared" ref="BI57:BR66" si="77">SUMIFS($AU$7:$AU$301,$AL$7:$AL$301,"="&amp;$BF57,$AM$7:$AM$301,"="&amp;$BG57,$AO$7:$AO$301,"="&amp;BI$2)*$BH57</f>
        <v>0</v>
      </c>
      <c r="BJ57" s="14">
        <f t="shared" si="77"/>
        <v>0</v>
      </c>
      <c r="BK57" s="14">
        <f t="shared" si="77"/>
        <v>0</v>
      </c>
      <c r="BL57" s="14">
        <f t="shared" si="77"/>
        <v>0</v>
      </c>
      <c r="BM57" s="14">
        <f t="shared" si="77"/>
        <v>0</v>
      </c>
      <c r="BN57" s="14">
        <f t="shared" si="77"/>
        <v>0</v>
      </c>
      <c r="BO57" s="14">
        <f t="shared" si="77"/>
        <v>0</v>
      </c>
      <c r="BP57" s="14">
        <f t="shared" si="77"/>
        <v>0</v>
      </c>
      <c r="BQ57" s="14">
        <f t="shared" si="77"/>
        <v>0.35000000000000003</v>
      </c>
      <c r="BR57" s="14">
        <f t="shared" si="77"/>
        <v>0.35000000000000003</v>
      </c>
      <c r="BS57" s="14">
        <f t="shared" ref="BS57:CB66" si="78">SUMIFS($AU$7:$AU$301,$AL$7:$AL$301,"="&amp;$BF57,$AM$7:$AM$301,"="&amp;$BG57,$AO$7:$AO$301,"="&amp;BS$2)*$BH57</f>
        <v>0.20699999999999999</v>
      </c>
      <c r="BT57" s="14">
        <f t="shared" si="78"/>
        <v>0.20699999999999999</v>
      </c>
      <c r="BU57" s="14">
        <f t="shared" si="78"/>
        <v>0.13750000000000001</v>
      </c>
      <c r="BV57" s="14">
        <f t="shared" si="78"/>
        <v>6.9000000000000006E-2</v>
      </c>
      <c r="BW57" s="14">
        <f t="shared" si="78"/>
        <v>0.35000000000000003</v>
      </c>
      <c r="BX57" s="14">
        <f t="shared" si="78"/>
        <v>0.35000000000000003</v>
      </c>
      <c r="BY57" s="14">
        <f t="shared" si="78"/>
        <v>0.20699999999999999</v>
      </c>
      <c r="BZ57" s="14">
        <f t="shared" si="78"/>
        <v>0.20699999999999999</v>
      </c>
      <c r="CA57" s="14">
        <f t="shared" si="78"/>
        <v>0.13750000000000001</v>
      </c>
      <c r="CB57" s="14">
        <f t="shared" si="78"/>
        <v>6.9000000000000006E-2</v>
      </c>
      <c r="CC57" s="14">
        <f t="shared" ref="CC57:CL66" si="79">SUMIFS($AU$7:$AU$301,$AL$7:$AL$301,"="&amp;$BF57,$AM$7:$AM$301,"="&amp;$BG57,$AO$7:$AO$301,"="&amp;CC$2)*$BH57</f>
        <v>0.35000000000000003</v>
      </c>
      <c r="CD57" s="14">
        <f t="shared" si="79"/>
        <v>0.35000000000000003</v>
      </c>
      <c r="CE57" s="14">
        <f t="shared" si="79"/>
        <v>0.20699999999999999</v>
      </c>
      <c r="CF57" s="14">
        <f t="shared" si="79"/>
        <v>0.20699999999999999</v>
      </c>
      <c r="CG57" s="14">
        <f t="shared" si="79"/>
        <v>0.13750000000000001</v>
      </c>
      <c r="CH57" s="14">
        <f t="shared" si="79"/>
        <v>6.9499999999999992E-2</v>
      </c>
      <c r="CI57" s="14">
        <f t="shared" si="79"/>
        <v>0.20799999999999999</v>
      </c>
      <c r="CJ57" s="14">
        <f t="shared" si="79"/>
        <v>0.20799999999999999</v>
      </c>
      <c r="CK57" s="14">
        <f t="shared" si="79"/>
        <v>0.20799999999999999</v>
      </c>
      <c r="CL57" s="14">
        <f t="shared" si="79"/>
        <v>0.13800000000000001</v>
      </c>
      <c r="CM57" s="14">
        <f t="shared" ref="CM57:CX66" si="80">SUMIFS($AU$7:$AU$301,$AL$7:$AL$301,"="&amp;$BF57,$AM$7:$AM$301,"="&amp;$BG57,$AO$7:$AO$301,"="&amp;CM$2)*$BH57</f>
        <v>0.13800000000000001</v>
      </c>
      <c r="CN57" s="14">
        <f t="shared" si="80"/>
        <v>0.13800000000000001</v>
      </c>
      <c r="CO57" s="14">
        <f t="shared" si="80"/>
        <v>0</v>
      </c>
      <c r="CP57" s="14">
        <f t="shared" si="80"/>
        <v>0</v>
      </c>
      <c r="CQ57" s="14">
        <f t="shared" si="80"/>
        <v>1.5</v>
      </c>
      <c r="CR57" s="14">
        <f t="shared" si="80"/>
        <v>1.5</v>
      </c>
      <c r="CS57" s="14">
        <f t="shared" si="80"/>
        <v>1.5</v>
      </c>
      <c r="CT57" s="14">
        <f t="shared" si="80"/>
        <v>0.5</v>
      </c>
      <c r="CU57" s="14">
        <f t="shared" si="80"/>
        <v>0.5</v>
      </c>
      <c r="CV57" s="14">
        <f t="shared" si="80"/>
        <v>0.5</v>
      </c>
      <c r="CW57" s="14">
        <f t="shared" si="80"/>
        <v>0.375</v>
      </c>
      <c r="CX57" s="14">
        <f t="shared" si="80"/>
        <v>0.375</v>
      </c>
      <c r="CZ57" s="14">
        <f>SUM(BI$7:BI57)</f>
        <v>35.749999999999993</v>
      </c>
      <c r="DA57" s="14">
        <f>SUM(BJ$7:BJ57)</f>
        <v>35.749999999999993</v>
      </c>
      <c r="DB57" s="14">
        <f>SUM(BK$7:BK57)</f>
        <v>20.25</v>
      </c>
      <c r="DC57" s="14">
        <f>SUM(BL$7:BL57)</f>
        <v>36.25</v>
      </c>
      <c r="DD57" s="14">
        <f>SUM(BM$7:BM57)</f>
        <v>36.25</v>
      </c>
      <c r="DE57" s="14">
        <f>SUM(BN$7:BN57)</f>
        <v>20.625</v>
      </c>
      <c r="DF57" s="14">
        <f>SUM(BO$7:BO57)</f>
        <v>20.625</v>
      </c>
      <c r="DG57" s="14">
        <f>SUM(BP$7:BP57)</f>
        <v>13.75</v>
      </c>
      <c r="DH57" s="14">
        <f>SUM(BQ$7:BQ57)</f>
        <v>29.499000000000024</v>
      </c>
      <c r="DI57" s="14">
        <f>SUM(BR$7:BR57)</f>
        <v>29.499000000000024</v>
      </c>
      <c r="DJ57" s="14">
        <f>SUM(BS$7:BS57)</f>
        <v>16.140000000000015</v>
      </c>
      <c r="DK57" s="14">
        <f>SUM(BT$7:BT57)</f>
        <v>16.140000000000015</v>
      </c>
      <c r="DL57" s="14">
        <f>SUM(BU$7:BU57)</f>
        <v>8.2500000000000018</v>
      </c>
      <c r="DM57" s="14">
        <f>SUM(BV$7:BV57)</f>
        <v>3.8899999999999988</v>
      </c>
      <c r="DN57" s="14">
        <f>SUM(BW$7:BW57)</f>
        <v>34.499000000000024</v>
      </c>
      <c r="DO57" s="14">
        <f>SUM(BX$7:BX57)</f>
        <v>34.499000000000024</v>
      </c>
      <c r="DP57" s="14">
        <f>SUM(BY$7:BY57)</f>
        <v>18.765000000000015</v>
      </c>
      <c r="DQ57" s="14">
        <f>SUM(BZ$7:BZ57)</f>
        <v>18.765000000000015</v>
      </c>
      <c r="DR57" s="14">
        <f>SUM(CA$7:CA57)</f>
        <v>9.2499999999999947</v>
      </c>
      <c r="DS57" s="14">
        <f>SUM(CB$7:CB57)</f>
        <v>4.3780000000000001</v>
      </c>
      <c r="DT57" s="14">
        <f>SUM(CC$7:CC57)</f>
        <v>39.499000000000024</v>
      </c>
      <c r="DU57" s="14">
        <f>SUM(CD$7:CD57)</f>
        <v>39.499000000000024</v>
      </c>
      <c r="DV57" s="14">
        <f>SUM(CE$7:CE57)</f>
        <v>21.390000000000015</v>
      </c>
      <c r="DW57" s="14">
        <f>SUM(CF$7:CF57)</f>
        <v>21.390000000000015</v>
      </c>
      <c r="DX57" s="14">
        <f>SUM(CG$7:CG57)</f>
        <v>10.249999999999989</v>
      </c>
      <c r="DY57" s="14">
        <f>SUM(CH$7:CH57)</f>
        <v>4.8879999999999981</v>
      </c>
      <c r="DZ57" s="14">
        <f>SUM(CI$7:CI57)</f>
        <v>13.160000000000004</v>
      </c>
      <c r="EA57" s="14">
        <f>SUM(CJ$7:CJ57)</f>
        <v>13.160000000000004</v>
      </c>
      <c r="EB57" s="14">
        <f>SUM(CK$7:CK57)</f>
        <v>13.160000000000004</v>
      </c>
      <c r="EC57" s="14">
        <f>SUM(CL$7:CL57)</f>
        <v>5.759999999999998</v>
      </c>
      <c r="ED57" s="14">
        <f>SUM(CM$7:CM57)</f>
        <v>5.759999999999998</v>
      </c>
      <c r="EE57" s="14">
        <f>SUM(CN$7:CN57)</f>
        <v>5.759999999999998</v>
      </c>
      <c r="EF57" s="14">
        <f>SUM(CO$7:CO57)</f>
        <v>2.25</v>
      </c>
      <c r="EG57" s="14">
        <f>SUM(CP$7:CP57)</f>
        <v>2.25</v>
      </c>
      <c r="EH57" s="14">
        <f>SUM(CQ$7:CQ57)</f>
        <v>30</v>
      </c>
      <c r="EI57" s="14">
        <f>SUM(CR$7:CR57)</f>
        <v>30</v>
      </c>
      <c r="EJ57" s="14">
        <f>SUM(CS$7:CS57)</f>
        <v>30</v>
      </c>
      <c r="EK57" s="14">
        <f>SUM(CT$7:CT57)</f>
        <v>10</v>
      </c>
      <c r="EL57" s="14">
        <f>SUM(CU$7:CU57)</f>
        <v>10</v>
      </c>
      <c r="EM57" s="14">
        <f>SUM(CV$7:CV57)</f>
        <v>10</v>
      </c>
      <c r="EN57" s="14">
        <f>SUM(CW$7:CW57)</f>
        <v>7.5</v>
      </c>
      <c r="EO57" s="14">
        <f>SUM(CX$7:CX57)</f>
        <v>7.5</v>
      </c>
      <c r="ER57" s="14">
        <f t="shared" si="12"/>
        <v>12</v>
      </c>
      <c r="ES57" s="14">
        <f t="shared" si="13"/>
        <v>12</v>
      </c>
      <c r="ET57" s="14">
        <f t="shared" si="14"/>
        <v>9</v>
      </c>
      <c r="EU57" s="14">
        <f t="shared" si="15"/>
        <v>12</v>
      </c>
      <c r="EV57" s="14">
        <f t="shared" si="16"/>
        <v>12</v>
      </c>
      <c r="EW57" s="14">
        <f t="shared" si="17"/>
        <v>9</v>
      </c>
      <c r="EX57" s="14">
        <f t="shared" si="18"/>
        <v>9</v>
      </c>
      <c r="EY57" s="14">
        <f t="shared" si="19"/>
        <v>7</v>
      </c>
      <c r="EZ57" s="14">
        <f t="shared" si="20"/>
        <v>11</v>
      </c>
      <c r="FA57" s="14">
        <f t="shared" si="21"/>
        <v>11</v>
      </c>
      <c r="FB57" s="14">
        <f t="shared" si="22"/>
        <v>8</v>
      </c>
      <c r="FC57" s="14">
        <f t="shared" si="23"/>
        <v>8</v>
      </c>
      <c r="FD57" s="14">
        <f t="shared" si="24"/>
        <v>5</v>
      </c>
      <c r="FE57" s="14">
        <f t="shared" si="25"/>
        <v>3</v>
      </c>
      <c r="FF57" s="14">
        <f t="shared" si="26"/>
        <v>12</v>
      </c>
      <c r="FG57" s="14">
        <f t="shared" si="27"/>
        <v>12</v>
      </c>
      <c r="FH57" s="14">
        <f t="shared" si="28"/>
        <v>9</v>
      </c>
      <c r="FI57" s="14">
        <f t="shared" si="29"/>
        <v>9</v>
      </c>
      <c r="FJ57" s="14">
        <f t="shared" si="30"/>
        <v>6</v>
      </c>
      <c r="FK57" s="14">
        <f t="shared" si="31"/>
        <v>3</v>
      </c>
      <c r="FL57" s="14">
        <f t="shared" si="32"/>
        <v>12</v>
      </c>
      <c r="FM57" s="14">
        <f t="shared" si="33"/>
        <v>12</v>
      </c>
      <c r="FN57" s="14">
        <f t="shared" si="34"/>
        <v>9</v>
      </c>
      <c r="FO57" s="14">
        <f t="shared" si="35"/>
        <v>9</v>
      </c>
      <c r="FP57" s="14">
        <f t="shared" si="36"/>
        <v>6</v>
      </c>
      <c r="FQ57" s="14">
        <f t="shared" si="37"/>
        <v>3</v>
      </c>
      <c r="FR57" s="14">
        <f t="shared" si="38"/>
        <v>7</v>
      </c>
      <c r="FS57" s="14">
        <f t="shared" si="39"/>
        <v>7</v>
      </c>
      <c r="FT57" s="14">
        <f t="shared" si="40"/>
        <v>7</v>
      </c>
      <c r="FU57" s="14">
        <f t="shared" si="41"/>
        <v>4</v>
      </c>
      <c r="FV57" s="14">
        <f t="shared" si="42"/>
        <v>4</v>
      </c>
      <c r="FW57" s="14">
        <f t="shared" si="43"/>
        <v>4</v>
      </c>
      <c r="FX57" s="14">
        <f t="shared" si="44"/>
        <v>2</v>
      </c>
      <c r="FY57" s="14">
        <f t="shared" si="45"/>
        <v>2</v>
      </c>
      <c r="FZ57" s="14">
        <f t="shared" si="46"/>
        <v>11</v>
      </c>
      <c r="GA57" s="14">
        <f t="shared" si="47"/>
        <v>11</v>
      </c>
      <c r="GB57" s="14">
        <f t="shared" si="48"/>
        <v>11</v>
      </c>
      <c r="GC57" s="14">
        <f t="shared" si="49"/>
        <v>6</v>
      </c>
      <c r="GD57" s="14">
        <f t="shared" si="50"/>
        <v>6</v>
      </c>
      <c r="GE57" s="14">
        <f t="shared" si="51"/>
        <v>6</v>
      </c>
      <c r="GF57" s="14">
        <f t="shared" si="52"/>
        <v>5</v>
      </c>
      <c r="GG57" s="14">
        <f t="shared" si="53"/>
        <v>5</v>
      </c>
      <c r="GJ57" s="105">
        <v>51</v>
      </c>
      <c r="GK57" s="14">
        <f t="shared" si="54"/>
        <v>4</v>
      </c>
      <c r="GL57" s="14">
        <f t="shared" si="55"/>
        <v>1606006</v>
      </c>
      <c r="GM57" s="14" t="str">
        <f t="shared" si="56"/>
        <v>神器2-1 : 8级</v>
      </c>
      <c r="GN57" s="14" t="s">
        <v>893</v>
      </c>
      <c r="GO57" s="14">
        <f t="shared" si="57"/>
        <v>6</v>
      </c>
      <c r="GP57" s="14" t="str">
        <f t="shared" si="58"/>
        <v>神器2-1</v>
      </c>
      <c r="GQ57" s="14">
        <f t="shared" si="59"/>
        <v>2</v>
      </c>
    </row>
    <row r="58" spans="14:199" ht="16.5" x14ac:dyDescent="0.2">
      <c r="AL58" s="101">
        <v>3</v>
      </c>
      <c r="AM58" s="101">
        <v>3</v>
      </c>
      <c r="AN58" s="101">
        <v>18</v>
      </c>
      <c r="AO58" s="101">
        <v>9</v>
      </c>
      <c r="AP58" s="101" t="s">
        <v>853</v>
      </c>
      <c r="AQ58" s="101">
        <v>5000</v>
      </c>
      <c r="AR58" s="101">
        <v>1</v>
      </c>
      <c r="AS58" s="101">
        <v>3</v>
      </c>
      <c r="AT58" s="101">
        <f t="shared" si="8"/>
        <v>1</v>
      </c>
      <c r="AU58" s="14">
        <f t="shared" si="9"/>
        <v>1</v>
      </c>
      <c r="AV58" s="14">
        <f t="shared" si="10"/>
        <v>20</v>
      </c>
      <c r="BD58" s="101">
        <v>52</v>
      </c>
      <c r="BE58" s="14">
        <f>INDEX(节奏总表!$BW$4:$BW$63,新神器!BD58)</f>
        <v>144</v>
      </c>
      <c r="BF58" s="14">
        <f t="shared" si="11"/>
        <v>7</v>
      </c>
      <c r="BG58" s="101">
        <v>3</v>
      </c>
      <c r="BH58" s="101">
        <v>5</v>
      </c>
      <c r="BI58" s="14">
        <f t="shared" si="77"/>
        <v>0</v>
      </c>
      <c r="BJ58" s="14">
        <f t="shared" si="77"/>
        <v>0</v>
      </c>
      <c r="BK58" s="14">
        <f t="shared" si="77"/>
        <v>0</v>
      </c>
      <c r="BL58" s="14">
        <f t="shared" si="77"/>
        <v>0</v>
      </c>
      <c r="BM58" s="14">
        <f t="shared" si="77"/>
        <v>0</v>
      </c>
      <c r="BN58" s="14">
        <f t="shared" si="77"/>
        <v>0</v>
      </c>
      <c r="BO58" s="14">
        <f t="shared" si="77"/>
        <v>0</v>
      </c>
      <c r="BP58" s="14">
        <f t="shared" si="77"/>
        <v>0</v>
      </c>
      <c r="BQ58" s="14">
        <f t="shared" si="77"/>
        <v>0.35000000000000003</v>
      </c>
      <c r="BR58" s="14">
        <f t="shared" si="77"/>
        <v>0.35000000000000003</v>
      </c>
      <c r="BS58" s="14">
        <f t="shared" si="78"/>
        <v>0.20699999999999999</v>
      </c>
      <c r="BT58" s="14">
        <f t="shared" si="78"/>
        <v>0.20699999999999999</v>
      </c>
      <c r="BU58" s="14">
        <f t="shared" si="78"/>
        <v>0.13750000000000001</v>
      </c>
      <c r="BV58" s="14">
        <f t="shared" si="78"/>
        <v>6.9000000000000006E-2</v>
      </c>
      <c r="BW58" s="14">
        <f t="shared" si="78"/>
        <v>0.35000000000000003</v>
      </c>
      <c r="BX58" s="14">
        <f t="shared" si="78"/>
        <v>0.35000000000000003</v>
      </c>
      <c r="BY58" s="14">
        <f t="shared" si="78"/>
        <v>0.20699999999999999</v>
      </c>
      <c r="BZ58" s="14">
        <f t="shared" si="78"/>
        <v>0.20699999999999999</v>
      </c>
      <c r="CA58" s="14">
        <f t="shared" si="78"/>
        <v>0.13750000000000001</v>
      </c>
      <c r="CB58" s="14">
        <f t="shared" si="78"/>
        <v>6.9000000000000006E-2</v>
      </c>
      <c r="CC58" s="14">
        <f t="shared" si="79"/>
        <v>0.35000000000000003</v>
      </c>
      <c r="CD58" s="14">
        <f t="shared" si="79"/>
        <v>0.35000000000000003</v>
      </c>
      <c r="CE58" s="14">
        <f t="shared" si="79"/>
        <v>0.20699999999999999</v>
      </c>
      <c r="CF58" s="14">
        <f t="shared" si="79"/>
        <v>0.20699999999999999</v>
      </c>
      <c r="CG58" s="14">
        <f t="shared" si="79"/>
        <v>0.13750000000000001</v>
      </c>
      <c r="CH58" s="14">
        <f t="shared" si="79"/>
        <v>6.9499999999999992E-2</v>
      </c>
      <c r="CI58" s="14">
        <f t="shared" si="79"/>
        <v>0.20799999999999999</v>
      </c>
      <c r="CJ58" s="14">
        <f t="shared" si="79"/>
        <v>0.20799999999999999</v>
      </c>
      <c r="CK58" s="14">
        <f t="shared" si="79"/>
        <v>0.20799999999999999</v>
      </c>
      <c r="CL58" s="14">
        <f t="shared" si="79"/>
        <v>0.13800000000000001</v>
      </c>
      <c r="CM58" s="14">
        <f t="shared" si="80"/>
        <v>0.13800000000000001</v>
      </c>
      <c r="CN58" s="14">
        <f t="shared" si="80"/>
        <v>0.13800000000000001</v>
      </c>
      <c r="CO58" s="14">
        <f t="shared" si="80"/>
        <v>0</v>
      </c>
      <c r="CP58" s="14">
        <f t="shared" si="80"/>
        <v>0</v>
      </c>
      <c r="CQ58" s="14">
        <f t="shared" si="80"/>
        <v>1.5</v>
      </c>
      <c r="CR58" s="14">
        <f t="shared" si="80"/>
        <v>1.5</v>
      </c>
      <c r="CS58" s="14">
        <f t="shared" si="80"/>
        <v>1.5</v>
      </c>
      <c r="CT58" s="14">
        <f t="shared" si="80"/>
        <v>0.5</v>
      </c>
      <c r="CU58" s="14">
        <f t="shared" si="80"/>
        <v>0.5</v>
      </c>
      <c r="CV58" s="14">
        <f t="shared" si="80"/>
        <v>0.5</v>
      </c>
      <c r="CW58" s="14">
        <f t="shared" si="80"/>
        <v>0.375</v>
      </c>
      <c r="CX58" s="14">
        <f t="shared" si="80"/>
        <v>0.375</v>
      </c>
      <c r="CZ58" s="14">
        <f>SUM(BI$7:BI58)</f>
        <v>35.749999999999993</v>
      </c>
      <c r="DA58" s="14">
        <f>SUM(BJ$7:BJ58)</f>
        <v>35.749999999999993</v>
      </c>
      <c r="DB58" s="14">
        <f>SUM(BK$7:BK58)</f>
        <v>20.25</v>
      </c>
      <c r="DC58" s="14">
        <f>SUM(BL$7:BL58)</f>
        <v>36.25</v>
      </c>
      <c r="DD58" s="14">
        <f>SUM(BM$7:BM58)</f>
        <v>36.25</v>
      </c>
      <c r="DE58" s="14">
        <f>SUM(BN$7:BN58)</f>
        <v>20.625</v>
      </c>
      <c r="DF58" s="14">
        <f>SUM(BO$7:BO58)</f>
        <v>20.625</v>
      </c>
      <c r="DG58" s="14">
        <f>SUM(BP$7:BP58)</f>
        <v>13.75</v>
      </c>
      <c r="DH58" s="14">
        <f>SUM(BQ$7:BQ58)</f>
        <v>29.849000000000025</v>
      </c>
      <c r="DI58" s="14">
        <f>SUM(BR$7:BR58)</f>
        <v>29.849000000000025</v>
      </c>
      <c r="DJ58" s="14">
        <f>SUM(BS$7:BS58)</f>
        <v>16.347000000000016</v>
      </c>
      <c r="DK58" s="14">
        <f>SUM(BT$7:BT58)</f>
        <v>16.347000000000016</v>
      </c>
      <c r="DL58" s="14">
        <f>SUM(BU$7:BU58)</f>
        <v>8.3875000000000011</v>
      </c>
      <c r="DM58" s="14">
        <f>SUM(BV$7:BV58)</f>
        <v>3.9589999999999987</v>
      </c>
      <c r="DN58" s="14">
        <f>SUM(BW$7:BW58)</f>
        <v>34.849000000000025</v>
      </c>
      <c r="DO58" s="14">
        <f>SUM(BX$7:BX58)</f>
        <v>34.849000000000025</v>
      </c>
      <c r="DP58" s="14">
        <f>SUM(BY$7:BY58)</f>
        <v>18.972000000000016</v>
      </c>
      <c r="DQ58" s="14">
        <f>SUM(BZ$7:BZ58)</f>
        <v>18.972000000000016</v>
      </c>
      <c r="DR58" s="14">
        <f>SUM(CA$7:CA58)</f>
        <v>9.387499999999994</v>
      </c>
      <c r="DS58" s="14">
        <f>SUM(CB$7:CB58)</f>
        <v>4.4470000000000001</v>
      </c>
      <c r="DT58" s="14">
        <f>SUM(CC$7:CC58)</f>
        <v>39.849000000000025</v>
      </c>
      <c r="DU58" s="14">
        <f>SUM(CD$7:CD58)</f>
        <v>39.849000000000025</v>
      </c>
      <c r="DV58" s="14">
        <f>SUM(CE$7:CE58)</f>
        <v>21.597000000000016</v>
      </c>
      <c r="DW58" s="14">
        <f>SUM(CF$7:CF58)</f>
        <v>21.597000000000016</v>
      </c>
      <c r="DX58" s="14">
        <f>SUM(CG$7:CG58)</f>
        <v>10.387499999999989</v>
      </c>
      <c r="DY58" s="14">
        <f>SUM(CH$7:CH58)</f>
        <v>4.9574999999999978</v>
      </c>
      <c r="DZ58" s="14">
        <f>SUM(CI$7:CI58)</f>
        <v>13.368000000000004</v>
      </c>
      <c r="EA58" s="14">
        <f>SUM(CJ$7:CJ58)</f>
        <v>13.368000000000004</v>
      </c>
      <c r="EB58" s="14">
        <f>SUM(CK$7:CK58)</f>
        <v>13.368000000000004</v>
      </c>
      <c r="EC58" s="14">
        <f>SUM(CL$7:CL58)</f>
        <v>5.8979999999999979</v>
      </c>
      <c r="ED58" s="14">
        <f>SUM(CM$7:CM58)</f>
        <v>5.8979999999999979</v>
      </c>
      <c r="EE58" s="14">
        <f>SUM(CN$7:CN58)</f>
        <v>5.8979999999999979</v>
      </c>
      <c r="EF58" s="14">
        <f>SUM(CO$7:CO58)</f>
        <v>2.25</v>
      </c>
      <c r="EG58" s="14">
        <f>SUM(CP$7:CP58)</f>
        <v>2.25</v>
      </c>
      <c r="EH58" s="14">
        <f>SUM(CQ$7:CQ58)</f>
        <v>31.5</v>
      </c>
      <c r="EI58" s="14">
        <f>SUM(CR$7:CR58)</f>
        <v>31.5</v>
      </c>
      <c r="EJ58" s="14">
        <f>SUM(CS$7:CS58)</f>
        <v>31.5</v>
      </c>
      <c r="EK58" s="14">
        <f>SUM(CT$7:CT58)</f>
        <v>10.5</v>
      </c>
      <c r="EL58" s="14">
        <f>SUM(CU$7:CU58)</f>
        <v>10.5</v>
      </c>
      <c r="EM58" s="14">
        <f>SUM(CV$7:CV58)</f>
        <v>10.5</v>
      </c>
      <c r="EN58" s="14">
        <f>SUM(CW$7:CW58)</f>
        <v>7.875</v>
      </c>
      <c r="EO58" s="14">
        <f>SUM(CX$7:CX58)</f>
        <v>7.875</v>
      </c>
      <c r="ER58" s="14">
        <f t="shared" si="12"/>
        <v>12</v>
      </c>
      <c r="ES58" s="14">
        <f t="shared" si="13"/>
        <v>12</v>
      </c>
      <c r="ET58" s="14">
        <f t="shared" si="14"/>
        <v>9</v>
      </c>
      <c r="EU58" s="14">
        <f t="shared" si="15"/>
        <v>12</v>
      </c>
      <c r="EV58" s="14">
        <f t="shared" si="16"/>
        <v>12</v>
      </c>
      <c r="EW58" s="14">
        <f t="shared" si="17"/>
        <v>9</v>
      </c>
      <c r="EX58" s="14">
        <f t="shared" si="18"/>
        <v>9</v>
      </c>
      <c r="EY58" s="14">
        <f t="shared" si="19"/>
        <v>7</v>
      </c>
      <c r="EZ58" s="14">
        <f t="shared" si="20"/>
        <v>11</v>
      </c>
      <c r="FA58" s="14">
        <f t="shared" si="21"/>
        <v>11</v>
      </c>
      <c r="FB58" s="14">
        <f t="shared" si="22"/>
        <v>8</v>
      </c>
      <c r="FC58" s="14">
        <f t="shared" si="23"/>
        <v>8</v>
      </c>
      <c r="FD58" s="14">
        <f t="shared" si="24"/>
        <v>5</v>
      </c>
      <c r="FE58" s="14">
        <f t="shared" si="25"/>
        <v>3</v>
      </c>
      <c r="FF58" s="14">
        <f t="shared" si="26"/>
        <v>12</v>
      </c>
      <c r="FG58" s="14">
        <f t="shared" si="27"/>
        <v>12</v>
      </c>
      <c r="FH58" s="14">
        <f t="shared" si="28"/>
        <v>9</v>
      </c>
      <c r="FI58" s="14">
        <f t="shared" si="29"/>
        <v>9</v>
      </c>
      <c r="FJ58" s="14">
        <f t="shared" si="30"/>
        <v>6</v>
      </c>
      <c r="FK58" s="14">
        <f t="shared" si="31"/>
        <v>3</v>
      </c>
      <c r="FL58" s="14">
        <f t="shared" si="32"/>
        <v>12</v>
      </c>
      <c r="FM58" s="14">
        <f t="shared" si="33"/>
        <v>12</v>
      </c>
      <c r="FN58" s="14">
        <f t="shared" si="34"/>
        <v>9</v>
      </c>
      <c r="FO58" s="14">
        <f t="shared" si="35"/>
        <v>9</v>
      </c>
      <c r="FP58" s="14">
        <f t="shared" si="36"/>
        <v>6</v>
      </c>
      <c r="FQ58" s="14">
        <f t="shared" si="37"/>
        <v>3</v>
      </c>
      <c r="FR58" s="14">
        <f t="shared" si="38"/>
        <v>7</v>
      </c>
      <c r="FS58" s="14">
        <f t="shared" si="39"/>
        <v>7</v>
      </c>
      <c r="FT58" s="14">
        <f t="shared" si="40"/>
        <v>7</v>
      </c>
      <c r="FU58" s="14">
        <f t="shared" si="41"/>
        <v>4</v>
      </c>
      <c r="FV58" s="14">
        <f t="shared" si="42"/>
        <v>4</v>
      </c>
      <c r="FW58" s="14">
        <f t="shared" si="43"/>
        <v>4</v>
      </c>
      <c r="FX58" s="14">
        <f t="shared" si="44"/>
        <v>2</v>
      </c>
      <c r="FY58" s="14">
        <f t="shared" si="45"/>
        <v>2</v>
      </c>
      <c r="FZ58" s="14">
        <f t="shared" si="46"/>
        <v>11</v>
      </c>
      <c r="GA58" s="14">
        <f t="shared" si="47"/>
        <v>11</v>
      </c>
      <c r="GB58" s="14">
        <f t="shared" si="48"/>
        <v>11</v>
      </c>
      <c r="GC58" s="14">
        <f t="shared" si="49"/>
        <v>6</v>
      </c>
      <c r="GD58" s="14">
        <f t="shared" si="50"/>
        <v>6</v>
      </c>
      <c r="GE58" s="14">
        <f t="shared" si="51"/>
        <v>6</v>
      </c>
      <c r="GF58" s="14">
        <f t="shared" si="52"/>
        <v>5</v>
      </c>
      <c r="GG58" s="14">
        <f t="shared" si="53"/>
        <v>5</v>
      </c>
      <c r="GJ58" s="105">
        <v>52</v>
      </c>
      <c r="GK58" s="14">
        <f t="shared" si="54"/>
        <v>4</v>
      </c>
      <c r="GL58" s="14">
        <f t="shared" si="55"/>
        <v>1606006</v>
      </c>
      <c r="GM58" s="14" t="str">
        <f t="shared" si="56"/>
        <v>神器2-1 : 9级</v>
      </c>
      <c r="GN58" s="14" t="s">
        <v>893</v>
      </c>
      <c r="GO58" s="14">
        <f t="shared" si="57"/>
        <v>7</v>
      </c>
      <c r="GP58" s="14" t="str">
        <f t="shared" si="58"/>
        <v>神器2-1</v>
      </c>
      <c r="GQ58" s="14">
        <f t="shared" si="59"/>
        <v>3</v>
      </c>
    </row>
    <row r="59" spans="14:199" ht="16.5" x14ac:dyDescent="0.2">
      <c r="AL59" s="101">
        <v>3</v>
      </c>
      <c r="AM59" s="101">
        <v>3</v>
      </c>
      <c r="AN59" s="101">
        <v>18</v>
      </c>
      <c r="AO59" s="101">
        <v>10</v>
      </c>
      <c r="AP59" s="101" t="s">
        <v>372</v>
      </c>
      <c r="AQ59" s="101">
        <v>5000</v>
      </c>
      <c r="AR59" s="101">
        <v>1</v>
      </c>
      <c r="AS59" s="101">
        <v>3</v>
      </c>
      <c r="AT59" s="101">
        <f t="shared" si="8"/>
        <v>1</v>
      </c>
      <c r="AU59" s="14">
        <f t="shared" si="9"/>
        <v>1</v>
      </c>
      <c r="AV59" s="14">
        <f t="shared" si="10"/>
        <v>20</v>
      </c>
      <c r="BD59" s="101">
        <v>53</v>
      </c>
      <c r="BE59" s="14">
        <f>INDEX(节奏总表!$BW$4:$BW$63,新神器!BD59)</f>
        <v>144</v>
      </c>
      <c r="BF59" s="14">
        <f t="shared" si="11"/>
        <v>7</v>
      </c>
      <c r="BG59" s="101">
        <v>3</v>
      </c>
      <c r="BH59" s="101">
        <v>5</v>
      </c>
      <c r="BI59" s="14">
        <f t="shared" si="77"/>
        <v>0</v>
      </c>
      <c r="BJ59" s="14">
        <f t="shared" si="77"/>
        <v>0</v>
      </c>
      <c r="BK59" s="14">
        <f t="shared" si="77"/>
        <v>0</v>
      </c>
      <c r="BL59" s="14">
        <f t="shared" si="77"/>
        <v>0</v>
      </c>
      <c r="BM59" s="14">
        <f t="shared" si="77"/>
        <v>0</v>
      </c>
      <c r="BN59" s="14">
        <f t="shared" si="77"/>
        <v>0</v>
      </c>
      <c r="BO59" s="14">
        <f t="shared" si="77"/>
        <v>0</v>
      </c>
      <c r="BP59" s="14">
        <f t="shared" si="77"/>
        <v>0</v>
      </c>
      <c r="BQ59" s="14">
        <f t="shared" si="77"/>
        <v>0.35000000000000003</v>
      </c>
      <c r="BR59" s="14">
        <f t="shared" si="77"/>
        <v>0.35000000000000003</v>
      </c>
      <c r="BS59" s="14">
        <f t="shared" si="78"/>
        <v>0.20699999999999999</v>
      </c>
      <c r="BT59" s="14">
        <f t="shared" si="78"/>
        <v>0.20699999999999999</v>
      </c>
      <c r="BU59" s="14">
        <f t="shared" si="78"/>
        <v>0.13750000000000001</v>
      </c>
      <c r="BV59" s="14">
        <f t="shared" si="78"/>
        <v>6.9000000000000006E-2</v>
      </c>
      <c r="BW59" s="14">
        <f t="shared" si="78"/>
        <v>0.35000000000000003</v>
      </c>
      <c r="BX59" s="14">
        <f t="shared" si="78"/>
        <v>0.35000000000000003</v>
      </c>
      <c r="BY59" s="14">
        <f t="shared" si="78"/>
        <v>0.20699999999999999</v>
      </c>
      <c r="BZ59" s="14">
        <f t="shared" si="78"/>
        <v>0.20699999999999999</v>
      </c>
      <c r="CA59" s="14">
        <f t="shared" si="78"/>
        <v>0.13750000000000001</v>
      </c>
      <c r="CB59" s="14">
        <f t="shared" si="78"/>
        <v>6.9000000000000006E-2</v>
      </c>
      <c r="CC59" s="14">
        <f t="shared" si="79"/>
        <v>0.35000000000000003</v>
      </c>
      <c r="CD59" s="14">
        <f t="shared" si="79"/>
        <v>0.35000000000000003</v>
      </c>
      <c r="CE59" s="14">
        <f t="shared" si="79"/>
        <v>0.20699999999999999</v>
      </c>
      <c r="CF59" s="14">
        <f t="shared" si="79"/>
        <v>0.20699999999999999</v>
      </c>
      <c r="CG59" s="14">
        <f t="shared" si="79"/>
        <v>0.13750000000000001</v>
      </c>
      <c r="CH59" s="14">
        <f t="shared" si="79"/>
        <v>6.9499999999999992E-2</v>
      </c>
      <c r="CI59" s="14">
        <f t="shared" si="79"/>
        <v>0.20799999999999999</v>
      </c>
      <c r="CJ59" s="14">
        <f t="shared" si="79"/>
        <v>0.20799999999999999</v>
      </c>
      <c r="CK59" s="14">
        <f t="shared" si="79"/>
        <v>0.20799999999999999</v>
      </c>
      <c r="CL59" s="14">
        <f t="shared" si="79"/>
        <v>0.13800000000000001</v>
      </c>
      <c r="CM59" s="14">
        <f t="shared" si="80"/>
        <v>0.13800000000000001</v>
      </c>
      <c r="CN59" s="14">
        <f t="shared" si="80"/>
        <v>0.13800000000000001</v>
      </c>
      <c r="CO59" s="14">
        <f t="shared" si="80"/>
        <v>0</v>
      </c>
      <c r="CP59" s="14">
        <f t="shared" si="80"/>
        <v>0</v>
      </c>
      <c r="CQ59" s="14">
        <f t="shared" si="80"/>
        <v>1.5</v>
      </c>
      <c r="CR59" s="14">
        <f t="shared" si="80"/>
        <v>1.5</v>
      </c>
      <c r="CS59" s="14">
        <f t="shared" si="80"/>
        <v>1.5</v>
      </c>
      <c r="CT59" s="14">
        <f t="shared" si="80"/>
        <v>0.5</v>
      </c>
      <c r="CU59" s="14">
        <f t="shared" si="80"/>
        <v>0.5</v>
      </c>
      <c r="CV59" s="14">
        <f t="shared" si="80"/>
        <v>0.5</v>
      </c>
      <c r="CW59" s="14">
        <f t="shared" si="80"/>
        <v>0.375</v>
      </c>
      <c r="CX59" s="14">
        <f t="shared" si="80"/>
        <v>0.375</v>
      </c>
      <c r="CZ59" s="14">
        <f>SUM(BI$7:BI59)</f>
        <v>35.749999999999993</v>
      </c>
      <c r="DA59" s="14">
        <f>SUM(BJ$7:BJ59)</f>
        <v>35.749999999999993</v>
      </c>
      <c r="DB59" s="14">
        <f>SUM(BK$7:BK59)</f>
        <v>20.25</v>
      </c>
      <c r="DC59" s="14">
        <f>SUM(BL$7:BL59)</f>
        <v>36.25</v>
      </c>
      <c r="DD59" s="14">
        <f>SUM(BM$7:BM59)</f>
        <v>36.25</v>
      </c>
      <c r="DE59" s="14">
        <f>SUM(BN$7:BN59)</f>
        <v>20.625</v>
      </c>
      <c r="DF59" s="14">
        <f>SUM(BO$7:BO59)</f>
        <v>20.625</v>
      </c>
      <c r="DG59" s="14">
        <f>SUM(BP$7:BP59)</f>
        <v>13.75</v>
      </c>
      <c r="DH59" s="14">
        <f>SUM(BQ$7:BQ59)</f>
        <v>30.199000000000026</v>
      </c>
      <c r="DI59" s="14">
        <f>SUM(BR$7:BR59)</f>
        <v>30.199000000000026</v>
      </c>
      <c r="DJ59" s="14">
        <f>SUM(BS$7:BS59)</f>
        <v>16.554000000000016</v>
      </c>
      <c r="DK59" s="14">
        <f>SUM(BT$7:BT59)</f>
        <v>16.554000000000016</v>
      </c>
      <c r="DL59" s="14">
        <f>SUM(BU$7:BU59)</f>
        <v>8.5250000000000004</v>
      </c>
      <c r="DM59" s="14">
        <f>SUM(BV$7:BV59)</f>
        <v>4.0279999999999987</v>
      </c>
      <c r="DN59" s="14">
        <f>SUM(BW$7:BW59)</f>
        <v>35.199000000000026</v>
      </c>
      <c r="DO59" s="14">
        <f>SUM(BX$7:BX59)</f>
        <v>35.199000000000026</v>
      </c>
      <c r="DP59" s="14">
        <f>SUM(BY$7:BY59)</f>
        <v>19.179000000000016</v>
      </c>
      <c r="DQ59" s="14">
        <f>SUM(BZ$7:BZ59)</f>
        <v>19.179000000000016</v>
      </c>
      <c r="DR59" s="14">
        <f>SUM(CA$7:CA59)</f>
        <v>9.5249999999999932</v>
      </c>
      <c r="DS59" s="14">
        <f>SUM(CB$7:CB59)</f>
        <v>4.516</v>
      </c>
      <c r="DT59" s="14">
        <f>SUM(CC$7:CC59)</f>
        <v>40.199000000000026</v>
      </c>
      <c r="DU59" s="14">
        <f>SUM(CD$7:CD59)</f>
        <v>40.199000000000026</v>
      </c>
      <c r="DV59" s="14">
        <f>SUM(CE$7:CE59)</f>
        <v>21.804000000000016</v>
      </c>
      <c r="DW59" s="14">
        <f>SUM(CF$7:CF59)</f>
        <v>21.804000000000016</v>
      </c>
      <c r="DX59" s="14">
        <f>SUM(CG$7:CG59)</f>
        <v>10.524999999999988</v>
      </c>
      <c r="DY59" s="14">
        <f>SUM(CH$7:CH59)</f>
        <v>5.0269999999999975</v>
      </c>
      <c r="DZ59" s="14">
        <f>SUM(CI$7:CI59)</f>
        <v>13.576000000000004</v>
      </c>
      <c r="EA59" s="14">
        <f>SUM(CJ$7:CJ59)</f>
        <v>13.576000000000004</v>
      </c>
      <c r="EB59" s="14">
        <f>SUM(CK$7:CK59)</f>
        <v>13.576000000000004</v>
      </c>
      <c r="EC59" s="14">
        <f>SUM(CL$7:CL59)</f>
        <v>6.0359999999999978</v>
      </c>
      <c r="ED59" s="14">
        <f>SUM(CM$7:CM59)</f>
        <v>6.0359999999999978</v>
      </c>
      <c r="EE59" s="14">
        <f>SUM(CN$7:CN59)</f>
        <v>6.0359999999999978</v>
      </c>
      <c r="EF59" s="14">
        <f>SUM(CO$7:CO59)</f>
        <v>2.25</v>
      </c>
      <c r="EG59" s="14">
        <f>SUM(CP$7:CP59)</f>
        <v>2.25</v>
      </c>
      <c r="EH59" s="14">
        <f>SUM(CQ$7:CQ59)</f>
        <v>33</v>
      </c>
      <c r="EI59" s="14">
        <f>SUM(CR$7:CR59)</f>
        <v>33</v>
      </c>
      <c r="EJ59" s="14">
        <f>SUM(CS$7:CS59)</f>
        <v>33</v>
      </c>
      <c r="EK59" s="14">
        <f>SUM(CT$7:CT59)</f>
        <v>11</v>
      </c>
      <c r="EL59" s="14">
        <f>SUM(CU$7:CU59)</f>
        <v>11</v>
      </c>
      <c r="EM59" s="14">
        <f>SUM(CV$7:CV59)</f>
        <v>11</v>
      </c>
      <c r="EN59" s="14">
        <f>SUM(CW$7:CW59)</f>
        <v>8.25</v>
      </c>
      <c r="EO59" s="14">
        <f>SUM(CX$7:CX59)</f>
        <v>8.25</v>
      </c>
      <c r="ER59" s="14">
        <f t="shared" si="12"/>
        <v>12</v>
      </c>
      <c r="ES59" s="14">
        <f t="shared" si="13"/>
        <v>12</v>
      </c>
      <c r="ET59" s="14">
        <f t="shared" si="14"/>
        <v>9</v>
      </c>
      <c r="EU59" s="14">
        <f t="shared" si="15"/>
        <v>12</v>
      </c>
      <c r="EV59" s="14">
        <f t="shared" si="16"/>
        <v>12</v>
      </c>
      <c r="EW59" s="14">
        <f t="shared" si="17"/>
        <v>9</v>
      </c>
      <c r="EX59" s="14">
        <f t="shared" si="18"/>
        <v>9</v>
      </c>
      <c r="EY59" s="14">
        <f t="shared" si="19"/>
        <v>7</v>
      </c>
      <c r="EZ59" s="14">
        <f t="shared" si="20"/>
        <v>11</v>
      </c>
      <c r="FA59" s="14">
        <f t="shared" si="21"/>
        <v>11</v>
      </c>
      <c r="FB59" s="14">
        <f t="shared" si="22"/>
        <v>8</v>
      </c>
      <c r="FC59" s="14">
        <f t="shared" si="23"/>
        <v>8</v>
      </c>
      <c r="FD59" s="14">
        <f t="shared" si="24"/>
        <v>5</v>
      </c>
      <c r="FE59" s="14">
        <f t="shared" si="25"/>
        <v>3</v>
      </c>
      <c r="FF59" s="14">
        <f t="shared" si="26"/>
        <v>12</v>
      </c>
      <c r="FG59" s="14">
        <f t="shared" si="27"/>
        <v>12</v>
      </c>
      <c r="FH59" s="14">
        <f t="shared" si="28"/>
        <v>9</v>
      </c>
      <c r="FI59" s="14">
        <f t="shared" si="29"/>
        <v>9</v>
      </c>
      <c r="FJ59" s="14">
        <f t="shared" si="30"/>
        <v>6</v>
      </c>
      <c r="FK59" s="14">
        <f t="shared" si="31"/>
        <v>3</v>
      </c>
      <c r="FL59" s="14">
        <f t="shared" si="32"/>
        <v>12</v>
      </c>
      <c r="FM59" s="14">
        <f t="shared" si="33"/>
        <v>12</v>
      </c>
      <c r="FN59" s="14">
        <f t="shared" si="34"/>
        <v>9</v>
      </c>
      <c r="FO59" s="14">
        <f t="shared" si="35"/>
        <v>9</v>
      </c>
      <c r="FP59" s="14">
        <f t="shared" si="36"/>
        <v>6</v>
      </c>
      <c r="FQ59" s="14">
        <f t="shared" si="37"/>
        <v>4</v>
      </c>
      <c r="FR59" s="14">
        <f t="shared" si="38"/>
        <v>7</v>
      </c>
      <c r="FS59" s="14">
        <f t="shared" si="39"/>
        <v>7</v>
      </c>
      <c r="FT59" s="14">
        <f t="shared" si="40"/>
        <v>7</v>
      </c>
      <c r="FU59" s="14">
        <f t="shared" si="41"/>
        <v>4</v>
      </c>
      <c r="FV59" s="14">
        <f t="shared" si="42"/>
        <v>4</v>
      </c>
      <c r="FW59" s="14">
        <f t="shared" si="43"/>
        <v>4</v>
      </c>
      <c r="FX59" s="14">
        <f t="shared" si="44"/>
        <v>2</v>
      </c>
      <c r="FY59" s="14">
        <f t="shared" si="45"/>
        <v>2</v>
      </c>
      <c r="FZ59" s="14">
        <f t="shared" si="46"/>
        <v>11</v>
      </c>
      <c r="GA59" s="14">
        <f t="shared" si="47"/>
        <v>11</v>
      </c>
      <c r="GB59" s="14">
        <f t="shared" si="48"/>
        <v>11</v>
      </c>
      <c r="GC59" s="14">
        <f t="shared" si="49"/>
        <v>6</v>
      </c>
      <c r="GD59" s="14">
        <f t="shared" si="50"/>
        <v>6</v>
      </c>
      <c r="GE59" s="14">
        <f t="shared" si="51"/>
        <v>6</v>
      </c>
      <c r="GF59" s="14">
        <f t="shared" si="52"/>
        <v>5</v>
      </c>
      <c r="GG59" s="14">
        <f t="shared" si="53"/>
        <v>5</v>
      </c>
      <c r="GJ59" s="105">
        <v>53</v>
      </c>
      <c r="GK59" s="14">
        <f t="shared" si="54"/>
        <v>4</v>
      </c>
      <c r="GL59" s="14">
        <f t="shared" si="55"/>
        <v>1606006</v>
      </c>
      <c r="GM59" s="14" t="str">
        <f t="shared" si="56"/>
        <v>神器2-1 : 10级</v>
      </c>
      <c r="GN59" s="14" t="s">
        <v>893</v>
      </c>
      <c r="GO59" s="14">
        <f t="shared" si="57"/>
        <v>8</v>
      </c>
      <c r="GP59" s="14" t="str">
        <f t="shared" si="58"/>
        <v>神器2-1</v>
      </c>
      <c r="GQ59" s="14">
        <f t="shared" si="59"/>
        <v>3</v>
      </c>
    </row>
    <row r="60" spans="14:199" ht="16.5" x14ac:dyDescent="0.2">
      <c r="AL60" s="101">
        <v>3</v>
      </c>
      <c r="AM60" s="101">
        <v>3</v>
      </c>
      <c r="AN60" s="101">
        <v>19</v>
      </c>
      <c r="AO60" s="101">
        <v>11</v>
      </c>
      <c r="AP60" s="101" t="s">
        <v>373</v>
      </c>
      <c r="AQ60" s="101">
        <v>3500</v>
      </c>
      <c r="AR60" s="101">
        <v>1</v>
      </c>
      <c r="AS60" s="101">
        <v>2</v>
      </c>
      <c r="AT60" s="101">
        <f t="shared" si="8"/>
        <v>2</v>
      </c>
      <c r="AU60" s="14">
        <f t="shared" si="9"/>
        <v>0.52500000000000002</v>
      </c>
      <c r="AV60" s="14">
        <f t="shared" si="10"/>
        <v>31.5</v>
      </c>
      <c r="BD60" s="101">
        <v>54</v>
      </c>
      <c r="BE60" s="14">
        <f>INDEX(节奏总表!$BW$4:$BW$63,新神器!BD60)</f>
        <v>146</v>
      </c>
      <c r="BF60" s="14">
        <f t="shared" si="11"/>
        <v>7</v>
      </c>
      <c r="BG60" s="101">
        <v>3</v>
      </c>
      <c r="BH60" s="101">
        <v>5</v>
      </c>
      <c r="BI60" s="14">
        <f t="shared" si="77"/>
        <v>0</v>
      </c>
      <c r="BJ60" s="14">
        <f t="shared" si="77"/>
        <v>0</v>
      </c>
      <c r="BK60" s="14">
        <f t="shared" si="77"/>
        <v>0</v>
      </c>
      <c r="BL60" s="14">
        <f t="shared" si="77"/>
        <v>0</v>
      </c>
      <c r="BM60" s="14">
        <f t="shared" si="77"/>
        <v>0</v>
      </c>
      <c r="BN60" s="14">
        <f t="shared" si="77"/>
        <v>0</v>
      </c>
      <c r="BO60" s="14">
        <f t="shared" si="77"/>
        <v>0</v>
      </c>
      <c r="BP60" s="14">
        <f t="shared" si="77"/>
        <v>0</v>
      </c>
      <c r="BQ60" s="14">
        <f t="shared" si="77"/>
        <v>0.35000000000000003</v>
      </c>
      <c r="BR60" s="14">
        <f t="shared" si="77"/>
        <v>0.35000000000000003</v>
      </c>
      <c r="BS60" s="14">
        <f t="shared" si="78"/>
        <v>0.20699999999999999</v>
      </c>
      <c r="BT60" s="14">
        <f t="shared" si="78"/>
        <v>0.20699999999999999</v>
      </c>
      <c r="BU60" s="14">
        <f t="shared" si="78"/>
        <v>0.13750000000000001</v>
      </c>
      <c r="BV60" s="14">
        <f t="shared" si="78"/>
        <v>6.9000000000000006E-2</v>
      </c>
      <c r="BW60" s="14">
        <f t="shared" si="78"/>
        <v>0.35000000000000003</v>
      </c>
      <c r="BX60" s="14">
        <f t="shared" si="78"/>
        <v>0.35000000000000003</v>
      </c>
      <c r="BY60" s="14">
        <f t="shared" si="78"/>
        <v>0.20699999999999999</v>
      </c>
      <c r="BZ60" s="14">
        <f t="shared" si="78"/>
        <v>0.20699999999999999</v>
      </c>
      <c r="CA60" s="14">
        <f t="shared" si="78"/>
        <v>0.13750000000000001</v>
      </c>
      <c r="CB60" s="14">
        <f t="shared" si="78"/>
        <v>6.9000000000000006E-2</v>
      </c>
      <c r="CC60" s="14">
        <f t="shared" si="79"/>
        <v>0.35000000000000003</v>
      </c>
      <c r="CD60" s="14">
        <f t="shared" si="79"/>
        <v>0.35000000000000003</v>
      </c>
      <c r="CE60" s="14">
        <f t="shared" si="79"/>
        <v>0.20699999999999999</v>
      </c>
      <c r="CF60" s="14">
        <f t="shared" si="79"/>
        <v>0.20699999999999999</v>
      </c>
      <c r="CG60" s="14">
        <f t="shared" si="79"/>
        <v>0.13750000000000001</v>
      </c>
      <c r="CH60" s="14">
        <f t="shared" si="79"/>
        <v>6.9499999999999992E-2</v>
      </c>
      <c r="CI60" s="14">
        <f t="shared" si="79"/>
        <v>0.20799999999999999</v>
      </c>
      <c r="CJ60" s="14">
        <f t="shared" si="79"/>
        <v>0.20799999999999999</v>
      </c>
      <c r="CK60" s="14">
        <f t="shared" si="79"/>
        <v>0.20799999999999999</v>
      </c>
      <c r="CL60" s="14">
        <f t="shared" si="79"/>
        <v>0.13800000000000001</v>
      </c>
      <c r="CM60" s="14">
        <f t="shared" si="80"/>
        <v>0.13800000000000001</v>
      </c>
      <c r="CN60" s="14">
        <f t="shared" si="80"/>
        <v>0.13800000000000001</v>
      </c>
      <c r="CO60" s="14">
        <f t="shared" si="80"/>
        <v>0</v>
      </c>
      <c r="CP60" s="14">
        <f t="shared" si="80"/>
        <v>0</v>
      </c>
      <c r="CQ60" s="14">
        <f t="shared" si="80"/>
        <v>1.5</v>
      </c>
      <c r="CR60" s="14">
        <f t="shared" si="80"/>
        <v>1.5</v>
      </c>
      <c r="CS60" s="14">
        <f t="shared" si="80"/>
        <v>1.5</v>
      </c>
      <c r="CT60" s="14">
        <f t="shared" si="80"/>
        <v>0.5</v>
      </c>
      <c r="CU60" s="14">
        <f t="shared" si="80"/>
        <v>0.5</v>
      </c>
      <c r="CV60" s="14">
        <f t="shared" si="80"/>
        <v>0.5</v>
      </c>
      <c r="CW60" s="14">
        <f t="shared" si="80"/>
        <v>0.375</v>
      </c>
      <c r="CX60" s="14">
        <f t="shared" si="80"/>
        <v>0.375</v>
      </c>
      <c r="CZ60" s="14">
        <f>SUM(BI$7:BI60)</f>
        <v>35.749999999999993</v>
      </c>
      <c r="DA60" s="14">
        <f>SUM(BJ$7:BJ60)</f>
        <v>35.749999999999993</v>
      </c>
      <c r="DB60" s="14">
        <f>SUM(BK$7:BK60)</f>
        <v>20.25</v>
      </c>
      <c r="DC60" s="14">
        <f>SUM(BL$7:BL60)</f>
        <v>36.25</v>
      </c>
      <c r="DD60" s="14">
        <f>SUM(BM$7:BM60)</f>
        <v>36.25</v>
      </c>
      <c r="DE60" s="14">
        <f>SUM(BN$7:BN60)</f>
        <v>20.625</v>
      </c>
      <c r="DF60" s="14">
        <f>SUM(BO$7:BO60)</f>
        <v>20.625</v>
      </c>
      <c r="DG60" s="14">
        <f>SUM(BP$7:BP60)</f>
        <v>13.75</v>
      </c>
      <c r="DH60" s="14">
        <f>SUM(BQ$7:BQ60)</f>
        <v>30.549000000000028</v>
      </c>
      <c r="DI60" s="14">
        <f>SUM(BR$7:BR60)</f>
        <v>30.549000000000028</v>
      </c>
      <c r="DJ60" s="14">
        <f>SUM(BS$7:BS60)</f>
        <v>16.761000000000017</v>
      </c>
      <c r="DK60" s="14">
        <f>SUM(BT$7:BT60)</f>
        <v>16.761000000000017</v>
      </c>
      <c r="DL60" s="14">
        <f>SUM(BU$7:BU60)</f>
        <v>8.6624999999999996</v>
      </c>
      <c r="DM60" s="14">
        <f>SUM(BV$7:BV60)</f>
        <v>4.0969999999999986</v>
      </c>
      <c r="DN60" s="14">
        <f>SUM(BW$7:BW60)</f>
        <v>35.549000000000028</v>
      </c>
      <c r="DO60" s="14">
        <f>SUM(BX$7:BX60)</f>
        <v>35.549000000000028</v>
      </c>
      <c r="DP60" s="14">
        <f>SUM(BY$7:BY60)</f>
        <v>19.386000000000017</v>
      </c>
      <c r="DQ60" s="14">
        <f>SUM(BZ$7:BZ60)</f>
        <v>19.386000000000017</v>
      </c>
      <c r="DR60" s="14">
        <f>SUM(CA$7:CA60)</f>
        <v>9.6624999999999925</v>
      </c>
      <c r="DS60" s="14">
        <f>SUM(CB$7:CB60)</f>
        <v>4.585</v>
      </c>
      <c r="DT60" s="14">
        <f>SUM(CC$7:CC60)</f>
        <v>40.549000000000028</v>
      </c>
      <c r="DU60" s="14">
        <f>SUM(CD$7:CD60)</f>
        <v>40.549000000000028</v>
      </c>
      <c r="DV60" s="14">
        <f>SUM(CE$7:CE60)</f>
        <v>22.011000000000017</v>
      </c>
      <c r="DW60" s="14">
        <f>SUM(CF$7:CF60)</f>
        <v>22.011000000000017</v>
      </c>
      <c r="DX60" s="14">
        <f>SUM(CG$7:CG60)</f>
        <v>10.662499999999987</v>
      </c>
      <c r="DY60" s="14">
        <f>SUM(CH$7:CH60)</f>
        <v>5.0964999999999971</v>
      </c>
      <c r="DZ60" s="14">
        <f>SUM(CI$7:CI60)</f>
        <v>13.784000000000004</v>
      </c>
      <c r="EA60" s="14">
        <f>SUM(CJ$7:CJ60)</f>
        <v>13.784000000000004</v>
      </c>
      <c r="EB60" s="14">
        <f>SUM(CK$7:CK60)</f>
        <v>13.784000000000004</v>
      </c>
      <c r="EC60" s="14">
        <f>SUM(CL$7:CL60)</f>
        <v>6.1739999999999977</v>
      </c>
      <c r="ED60" s="14">
        <f>SUM(CM$7:CM60)</f>
        <v>6.1739999999999977</v>
      </c>
      <c r="EE60" s="14">
        <f>SUM(CN$7:CN60)</f>
        <v>6.1739999999999977</v>
      </c>
      <c r="EF60" s="14">
        <f>SUM(CO$7:CO60)</f>
        <v>2.25</v>
      </c>
      <c r="EG60" s="14">
        <f>SUM(CP$7:CP60)</f>
        <v>2.25</v>
      </c>
      <c r="EH60" s="14">
        <f>SUM(CQ$7:CQ60)</f>
        <v>34.5</v>
      </c>
      <c r="EI60" s="14">
        <f>SUM(CR$7:CR60)</f>
        <v>34.5</v>
      </c>
      <c r="EJ60" s="14">
        <f>SUM(CS$7:CS60)</f>
        <v>34.5</v>
      </c>
      <c r="EK60" s="14">
        <f>SUM(CT$7:CT60)</f>
        <v>11.5</v>
      </c>
      <c r="EL60" s="14">
        <f>SUM(CU$7:CU60)</f>
        <v>11.5</v>
      </c>
      <c r="EM60" s="14">
        <f>SUM(CV$7:CV60)</f>
        <v>11.5</v>
      </c>
      <c r="EN60" s="14">
        <f>SUM(CW$7:CW60)</f>
        <v>8.625</v>
      </c>
      <c r="EO60" s="14">
        <f>SUM(CX$7:CX60)</f>
        <v>8.625</v>
      </c>
      <c r="ER60" s="14">
        <f t="shared" si="12"/>
        <v>12</v>
      </c>
      <c r="ES60" s="14">
        <f t="shared" si="13"/>
        <v>12</v>
      </c>
      <c r="ET60" s="14">
        <f t="shared" si="14"/>
        <v>9</v>
      </c>
      <c r="EU60" s="14">
        <f t="shared" si="15"/>
        <v>12</v>
      </c>
      <c r="EV60" s="14">
        <f t="shared" si="16"/>
        <v>12</v>
      </c>
      <c r="EW60" s="14">
        <f t="shared" si="17"/>
        <v>9</v>
      </c>
      <c r="EX60" s="14">
        <f t="shared" si="18"/>
        <v>9</v>
      </c>
      <c r="EY60" s="14">
        <f t="shared" si="19"/>
        <v>7</v>
      </c>
      <c r="EZ60" s="14">
        <f t="shared" si="20"/>
        <v>11</v>
      </c>
      <c r="FA60" s="14">
        <f t="shared" si="21"/>
        <v>11</v>
      </c>
      <c r="FB60" s="14">
        <f t="shared" si="22"/>
        <v>8</v>
      </c>
      <c r="FC60" s="14">
        <f t="shared" si="23"/>
        <v>8</v>
      </c>
      <c r="FD60" s="14">
        <f t="shared" si="24"/>
        <v>5</v>
      </c>
      <c r="FE60" s="14">
        <f t="shared" si="25"/>
        <v>3</v>
      </c>
      <c r="FF60" s="14">
        <f t="shared" si="26"/>
        <v>12</v>
      </c>
      <c r="FG60" s="14">
        <f t="shared" si="27"/>
        <v>12</v>
      </c>
      <c r="FH60" s="14">
        <f t="shared" si="28"/>
        <v>9</v>
      </c>
      <c r="FI60" s="14">
        <f t="shared" si="29"/>
        <v>9</v>
      </c>
      <c r="FJ60" s="14">
        <f t="shared" si="30"/>
        <v>6</v>
      </c>
      <c r="FK60" s="14">
        <f t="shared" si="31"/>
        <v>3</v>
      </c>
      <c r="FL60" s="14">
        <f t="shared" si="32"/>
        <v>12</v>
      </c>
      <c r="FM60" s="14">
        <f t="shared" si="33"/>
        <v>12</v>
      </c>
      <c r="FN60" s="14">
        <f t="shared" si="34"/>
        <v>9</v>
      </c>
      <c r="FO60" s="14">
        <f t="shared" si="35"/>
        <v>9</v>
      </c>
      <c r="FP60" s="14">
        <f t="shared" si="36"/>
        <v>6</v>
      </c>
      <c r="FQ60" s="14">
        <f t="shared" si="37"/>
        <v>4</v>
      </c>
      <c r="FR60" s="14">
        <f t="shared" si="38"/>
        <v>7</v>
      </c>
      <c r="FS60" s="14">
        <f t="shared" si="39"/>
        <v>7</v>
      </c>
      <c r="FT60" s="14">
        <f t="shared" si="40"/>
        <v>7</v>
      </c>
      <c r="FU60" s="14">
        <f t="shared" si="41"/>
        <v>4</v>
      </c>
      <c r="FV60" s="14">
        <f t="shared" si="42"/>
        <v>4</v>
      </c>
      <c r="FW60" s="14">
        <f t="shared" si="43"/>
        <v>4</v>
      </c>
      <c r="FX60" s="14">
        <f t="shared" si="44"/>
        <v>2</v>
      </c>
      <c r="FY60" s="14">
        <f t="shared" si="45"/>
        <v>2</v>
      </c>
      <c r="FZ60" s="14">
        <f t="shared" si="46"/>
        <v>12</v>
      </c>
      <c r="GA60" s="14">
        <f t="shared" si="47"/>
        <v>12</v>
      </c>
      <c r="GB60" s="14">
        <f t="shared" si="48"/>
        <v>12</v>
      </c>
      <c r="GC60" s="14">
        <f t="shared" si="49"/>
        <v>6</v>
      </c>
      <c r="GD60" s="14">
        <f t="shared" si="50"/>
        <v>6</v>
      </c>
      <c r="GE60" s="14">
        <f t="shared" si="51"/>
        <v>6</v>
      </c>
      <c r="GF60" s="14">
        <f t="shared" si="52"/>
        <v>5</v>
      </c>
      <c r="GG60" s="14">
        <f t="shared" si="53"/>
        <v>5</v>
      </c>
      <c r="GJ60" s="105">
        <v>54</v>
      </c>
      <c r="GK60" s="14">
        <f t="shared" si="54"/>
        <v>4</v>
      </c>
      <c r="GL60" s="14">
        <f t="shared" si="55"/>
        <v>1606006</v>
      </c>
      <c r="GM60" s="14" t="str">
        <f t="shared" si="56"/>
        <v>神器2-1 : 11级</v>
      </c>
      <c r="GN60" s="14" t="s">
        <v>893</v>
      </c>
      <c r="GO60" s="14">
        <f t="shared" si="57"/>
        <v>9</v>
      </c>
      <c r="GP60" s="14" t="str">
        <f t="shared" si="58"/>
        <v>神器2-1</v>
      </c>
      <c r="GQ60" s="14">
        <f t="shared" si="59"/>
        <v>3</v>
      </c>
    </row>
    <row r="61" spans="14:199" ht="16.5" x14ac:dyDescent="0.2">
      <c r="AL61" s="101">
        <v>3</v>
      </c>
      <c r="AM61" s="101">
        <v>3</v>
      </c>
      <c r="AN61" s="101">
        <v>19</v>
      </c>
      <c r="AO61" s="101">
        <v>12</v>
      </c>
      <c r="AP61" s="101" t="s">
        <v>374</v>
      </c>
      <c r="AQ61" s="101">
        <v>3500</v>
      </c>
      <c r="AR61" s="101">
        <v>1</v>
      </c>
      <c r="AS61" s="101">
        <v>2</v>
      </c>
      <c r="AT61" s="101">
        <f t="shared" si="8"/>
        <v>2</v>
      </c>
      <c r="AU61" s="14">
        <f t="shared" si="9"/>
        <v>0.52500000000000002</v>
      </c>
      <c r="AV61" s="14">
        <f t="shared" si="10"/>
        <v>31.5</v>
      </c>
      <c r="BD61" s="101">
        <v>55</v>
      </c>
      <c r="BE61" s="14">
        <f>INDEX(节奏总表!$BW$4:$BW$63,新神器!BD61)</f>
        <v>147</v>
      </c>
      <c r="BF61" s="14">
        <f t="shared" si="11"/>
        <v>7</v>
      </c>
      <c r="BG61" s="101">
        <v>3</v>
      </c>
      <c r="BH61" s="101">
        <v>5</v>
      </c>
      <c r="BI61" s="14">
        <f t="shared" si="77"/>
        <v>0</v>
      </c>
      <c r="BJ61" s="14">
        <f t="shared" si="77"/>
        <v>0</v>
      </c>
      <c r="BK61" s="14">
        <f t="shared" si="77"/>
        <v>0</v>
      </c>
      <c r="BL61" s="14">
        <f t="shared" si="77"/>
        <v>0</v>
      </c>
      <c r="BM61" s="14">
        <f t="shared" si="77"/>
        <v>0</v>
      </c>
      <c r="BN61" s="14">
        <f t="shared" si="77"/>
        <v>0</v>
      </c>
      <c r="BO61" s="14">
        <f t="shared" si="77"/>
        <v>0</v>
      </c>
      <c r="BP61" s="14">
        <f t="shared" si="77"/>
        <v>0</v>
      </c>
      <c r="BQ61" s="14">
        <f t="shared" si="77"/>
        <v>0.35000000000000003</v>
      </c>
      <c r="BR61" s="14">
        <f t="shared" si="77"/>
        <v>0.35000000000000003</v>
      </c>
      <c r="BS61" s="14">
        <f t="shared" si="78"/>
        <v>0.20699999999999999</v>
      </c>
      <c r="BT61" s="14">
        <f t="shared" si="78"/>
        <v>0.20699999999999999</v>
      </c>
      <c r="BU61" s="14">
        <f t="shared" si="78"/>
        <v>0.13750000000000001</v>
      </c>
      <c r="BV61" s="14">
        <f t="shared" si="78"/>
        <v>6.9000000000000006E-2</v>
      </c>
      <c r="BW61" s="14">
        <f t="shared" si="78"/>
        <v>0.35000000000000003</v>
      </c>
      <c r="BX61" s="14">
        <f t="shared" si="78"/>
        <v>0.35000000000000003</v>
      </c>
      <c r="BY61" s="14">
        <f t="shared" si="78"/>
        <v>0.20699999999999999</v>
      </c>
      <c r="BZ61" s="14">
        <f t="shared" si="78"/>
        <v>0.20699999999999999</v>
      </c>
      <c r="CA61" s="14">
        <f t="shared" si="78"/>
        <v>0.13750000000000001</v>
      </c>
      <c r="CB61" s="14">
        <f t="shared" si="78"/>
        <v>6.9000000000000006E-2</v>
      </c>
      <c r="CC61" s="14">
        <f t="shared" si="79"/>
        <v>0.35000000000000003</v>
      </c>
      <c r="CD61" s="14">
        <f t="shared" si="79"/>
        <v>0.35000000000000003</v>
      </c>
      <c r="CE61" s="14">
        <f t="shared" si="79"/>
        <v>0.20699999999999999</v>
      </c>
      <c r="CF61" s="14">
        <f t="shared" si="79"/>
        <v>0.20699999999999999</v>
      </c>
      <c r="CG61" s="14">
        <f t="shared" si="79"/>
        <v>0.13750000000000001</v>
      </c>
      <c r="CH61" s="14">
        <f t="shared" si="79"/>
        <v>6.9499999999999992E-2</v>
      </c>
      <c r="CI61" s="14">
        <f t="shared" si="79"/>
        <v>0.20799999999999999</v>
      </c>
      <c r="CJ61" s="14">
        <f t="shared" si="79"/>
        <v>0.20799999999999999</v>
      </c>
      <c r="CK61" s="14">
        <f t="shared" si="79"/>
        <v>0.20799999999999999</v>
      </c>
      <c r="CL61" s="14">
        <f t="shared" si="79"/>
        <v>0.13800000000000001</v>
      </c>
      <c r="CM61" s="14">
        <f t="shared" si="80"/>
        <v>0.13800000000000001</v>
      </c>
      <c r="CN61" s="14">
        <f t="shared" si="80"/>
        <v>0.13800000000000001</v>
      </c>
      <c r="CO61" s="14">
        <f t="shared" si="80"/>
        <v>0</v>
      </c>
      <c r="CP61" s="14">
        <f t="shared" si="80"/>
        <v>0</v>
      </c>
      <c r="CQ61" s="14">
        <f t="shared" si="80"/>
        <v>1.5</v>
      </c>
      <c r="CR61" s="14">
        <f t="shared" si="80"/>
        <v>1.5</v>
      </c>
      <c r="CS61" s="14">
        <f t="shared" si="80"/>
        <v>1.5</v>
      </c>
      <c r="CT61" s="14">
        <f t="shared" si="80"/>
        <v>0.5</v>
      </c>
      <c r="CU61" s="14">
        <f t="shared" si="80"/>
        <v>0.5</v>
      </c>
      <c r="CV61" s="14">
        <f t="shared" si="80"/>
        <v>0.5</v>
      </c>
      <c r="CW61" s="14">
        <f t="shared" si="80"/>
        <v>0.375</v>
      </c>
      <c r="CX61" s="14">
        <f t="shared" si="80"/>
        <v>0.375</v>
      </c>
      <c r="CZ61" s="14">
        <f>SUM(BI$7:BI61)</f>
        <v>35.749999999999993</v>
      </c>
      <c r="DA61" s="14">
        <f>SUM(BJ$7:BJ61)</f>
        <v>35.749999999999993</v>
      </c>
      <c r="DB61" s="14">
        <f>SUM(BK$7:BK61)</f>
        <v>20.25</v>
      </c>
      <c r="DC61" s="14">
        <f>SUM(BL$7:BL61)</f>
        <v>36.25</v>
      </c>
      <c r="DD61" s="14">
        <f>SUM(BM$7:BM61)</f>
        <v>36.25</v>
      </c>
      <c r="DE61" s="14">
        <f>SUM(BN$7:BN61)</f>
        <v>20.625</v>
      </c>
      <c r="DF61" s="14">
        <f>SUM(BO$7:BO61)</f>
        <v>20.625</v>
      </c>
      <c r="DG61" s="14">
        <f>SUM(BP$7:BP61)</f>
        <v>13.75</v>
      </c>
      <c r="DH61" s="14">
        <f>SUM(BQ$7:BQ61)</f>
        <v>30.899000000000029</v>
      </c>
      <c r="DI61" s="14">
        <f>SUM(BR$7:BR61)</f>
        <v>30.899000000000029</v>
      </c>
      <c r="DJ61" s="14">
        <f>SUM(BS$7:BS61)</f>
        <v>16.968000000000018</v>
      </c>
      <c r="DK61" s="14">
        <f>SUM(BT$7:BT61)</f>
        <v>16.968000000000018</v>
      </c>
      <c r="DL61" s="14">
        <f>SUM(BU$7:BU61)</f>
        <v>8.7999999999999989</v>
      </c>
      <c r="DM61" s="14">
        <f>SUM(BV$7:BV61)</f>
        <v>4.1659999999999986</v>
      </c>
      <c r="DN61" s="14">
        <f>SUM(BW$7:BW61)</f>
        <v>35.899000000000029</v>
      </c>
      <c r="DO61" s="14">
        <f>SUM(BX$7:BX61)</f>
        <v>35.899000000000029</v>
      </c>
      <c r="DP61" s="14">
        <f>SUM(BY$7:BY61)</f>
        <v>19.593000000000018</v>
      </c>
      <c r="DQ61" s="14">
        <f>SUM(BZ$7:BZ61)</f>
        <v>19.593000000000018</v>
      </c>
      <c r="DR61" s="14">
        <f>SUM(CA$7:CA61)</f>
        <v>9.7999999999999918</v>
      </c>
      <c r="DS61" s="14">
        <f>SUM(CB$7:CB61)</f>
        <v>4.6539999999999999</v>
      </c>
      <c r="DT61" s="14">
        <f>SUM(CC$7:CC61)</f>
        <v>40.899000000000029</v>
      </c>
      <c r="DU61" s="14">
        <f>SUM(CD$7:CD61)</f>
        <v>40.899000000000029</v>
      </c>
      <c r="DV61" s="14">
        <f>SUM(CE$7:CE61)</f>
        <v>22.218000000000018</v>
      </c>
      <c r="DW61" s="14">
        <f>SUM(CF$7:CF61)</f>
        <v>22.218000000000018</v>
      </c>
      <c r="DX61" s="14">
        <f>SUM(CG$7:CG61)</f>
        <v>10.799999999999986</v>
      </c>
      <c r="DY61" s="14">
        <f>SUM(CH$7:CH61)</f>
        <v>5.1659999999999968</v>
      </c>
      <c r="DZ61" s="14">
        <f>SUM(CI$7:CI61)</f>
        <v>13.992000000000004</v>
      </c>
      <c r="EA61" s="14">
        <f>SUM(CJ$7:CJ61)</f>
        <v>13.992000000000004</v>
      </c>
      <c r="EB61" s="14">
        <f>SUM(CK$7:CK61)</f>
        <v>13.992000000000004</v>
      </c>
      <c r="EC61" s="14">
        <f>SUM(CL$7:CL61)</f>
        <v>6.3119999999999976</v>
      </c>
      <c r="ED61" s="14">
        <f>SUM(CM$7:CM61)</f>
        <v>6.3119999999999976</v>
      </c>
      <c r="EE61" s="14">
        <f>SUM(CN$7:CN61)</f>
        <v>6.3119999999999976</v>
      </c>
      <c r="EF61" s="14">
        <f>SUM(CO$7:CO61)</f>
        <v>2.25</v>
      </c>
      <c r="EG61" s="14">
        <f>SUM(CP$7:CP61)</f>
        <v>2.25</v>
      </c>
      <c r="EH61" s="14">
        <f>SUM(CQ$7:CQ61)</f>
        <v>36</v>
      </c>
      <c r="EI61" s="14">
        <f>SUM(CR$7:CR61)</f>
        <v>36</v>
      </c>
      <c r="EJ61" s="14">
        <f>SUM(CS$7:CS61)</f>
        <v>36</v>
      </c>
      <c r="EK61" s="14">
        <f>SUM(CT$7:CT61)</f>
        <v>12</v>
      </c>
      <c r="EL61" s="14">
        <f>SUM(CU$7:CU61)</f>
        <v>12</v>
      </c>
      <c r="EM61" s="14">
        <f>SUM(CV$7:CV61)</f>
        <v>12</v>
      </c>
      <c r="EN61" s="14">
        <f>SUM(CW$7:CW61)</f>
        <v>9</v>
      </c>
      <c r="EO61" s="14">
        <f>SUM(CX$7:CX61)</f>
        <v>9</v>
      </c>
      <c r="ER61" s="14">
        <f t="shared" si="12"/>
        <v>12</v>
      </c>
      <c r="ES61" s="14">
        <f t="shared" si="13"/>
        <v>12</v>
      </c>
      <c r="ET61" s="14">
        <f t="shared" si="14"/>
        <v>9</v>
      </c>
      <c r="EU61" s="14">
        <f t="shared" si="15"/>
        <v>12</v>
      </c>
      <c r="EV61" s="14">
        <f t="shared" si="16"/>
        <v>12</v>
      </c>
      <c r="EW61" s="14">
        <f t="shared" si="17"/>
        <v>9</v>
      </c>
      <c r="EX61" s="14">
        <f t="shared" si="18"/>
        <v>9</v>
      </c>
      <c r="EY61" s="14">
        <f t="shared" si="19"/>
        <v>7</v>
      </c>
      <c r="EZ61" s="14">
        <f t="shared" si="20"/>
        <v>11</v>
      </c>
      <c r="FA61" s="14">
        <f t="shared" si="21"/>
        <v>11</v>
      </c>
      <c r="FB61" s="14">
        <f t="shared" si="22"/>
        <v>8</v>
      </c>
      <c r="FC61" s="14">
        <f t="shared" si="23"/>
        <v>8</v>
      </c>
      <c r="FD61" s="14">
        <f t="shared" si="24"/>
        <v>5</v>
      </c>
      <c r="FE61" s="14">
        <f t="shared" si="25"/>
        <v>3</v>
      </c>
      <c r="FF61" s="14">
        <f t="shared" si="26"/>
        <v>12</v>
      </c>
      <c r="FG61" s="14">
        <f t="shared" si="27"/>
        <v>12</v>
      </c>
      <c r="FH61" s="14">
        <f t="shared" si="28"/>
        <v>9</v>
      </c>
      <c r="FI61" s="14">
        <f t="shared" si="29"/>
        <v>9</v>
      </c>
      <c r="FJ61" s="14">
        <f t="shared" si="30"/>
        <v>6</v>
      </c>
      <c r="FK61" s="14">
        <f t="shared" si="31"/>
        <v>3</v>
      </c>
      <c r="FL61" s="14">
        <f t="shared" si="32"/>
        <v>12</v>
      </c>
      <c r="FM61" s="14">
        <f t="shared" si="33"/>
        <v>12</v>
      </c>
      <c r="FN61" s="14">
        <f t="shared" si="34"/>
        <v>9</v>
      </c>
      <c r="FO61" s="14">
        <f t="shared" si="35"/>
        <v>9</v>
      </c>
      <c r="FP61" s="14">
        <f t="shared" si="36"/>
        <v>6</v>
      </c>
      <c r="FQ61" s="14">
        <f t="shared" si="37"/>
        <v>4</v>
      </c>
      <c r="FR61" s="14">
        <f t="shared" si="38"/>
        <v>7</v>
      </c>
      <c r="FS61" s="14">
        <f t="shared" si="39"/>
        <v>7</v>
      </c>
      <c r="FT61" s="14">
        <f t="shared" si="40"/>
        <v>7</v>
      </c>
      <c r="FU61" s="14">
        <f t="shared" si="41"/>
        <v>4</v>
      </c>
      <c r="FV61" s="14">
        <f t="shared" si="42"/>
        <v>4</v>
      </c>
      <c r="FW61" s="14">
        <f t="shared" si="43"/>
        <v>4</v>
      </c>
      <c r="FX61" s="14">
        <f t="shared" si="44"/>
        <v>2</v>
      </c>
      <c r="FY61" s="14">
        <f t="shared" si="45"/>
        <v>2</v>
      </c>
      <c r="FZ61" s="14">
        <f t="shared" si="46"/>
        <v>12</v>
      </c>
      <c r="GA61" s="14">
        <f t="shared" si="47"/>
        <v>12</v>
      </c>
      <c r="GB61" s="14">
        <f t="shared" si="48"/>
        <v>12</v>
      </c>
      <c r="GC61" s="14">
        <f t="shared" si="49"/>
        <v>7</v>
      </c>
      <c r="GD61" s="14">
        <f t="shared" si="50"/>
        <v>7</v>
      </c>
      <c r="GE61" s="14">
        <f t="shared" si="51"/>
        <v>7</v>
      </c>
      <c r="GF61" s="14">
        <f t="shared" si="52"/>
        <v>6</v>
      </c>
      <c r="GG61" s="14">
        <f t="shared" si="53"/>
        <v>6</v>
      </c>
      <c r="GJ61" s="105">
        <v>55</v>
      </c>
      <c r="GK61" s="14">
        <f t="shared" si="54"/>
        <v>4</v>
      </c>
      <c r="GL61" s="14">
        <f t="shared" si="55"/>
        <v>1606006</v>
      </c>
      <c r="GM61" s="14" t="str">
        <f t="shared" si="56"/>
        <v>神器2-1 : 12级</v>
      </c>
      <c r="GN61" s="14" t="s">
        <v>893</v>
      </c>
      <c r="GO61" s="14">
        <f t="shared" si="57"/>
        <v>10</v>
      </c>
      <c r="GP61" s="14" t="str">
        <f t="shared" si="58"/>
        <v>神器2-1</v>
      </c>
      <c r="GQ61" s="14">
        <f t="shared" si="59"/>
        <v>5</v>
      </c>
    </row>
    <row r="62" spans="14:199" ht="16.5" x14ac:dyDescent="0.2">
      <c r="AL62" s="101">
        <v>3</v>
      </c>
      <c r="AM62" s="101">
        <v>3</v>
      </c>
      <c r="AN62" s="101">
        <v>20</v>
      </c>
      <c r="AO62" s="101">
        <v>13</v>
      </c>
      <c r="AP62" s="101" t="s">
        <v>375</v>
      </c>
      <c r="AQ62" s="101">
        <v>2000</v>
      </c>
      <c r="AR62" s="101">
        <v>1</v>
      </c>
      <c r="AS62" s="101">
        <v>1</v>
      </c>
      <c r="AT62" s="101">
        <f t="shared" si="8"/>
        <v>3</v>
      </c>
      <c r="AU62" s="14">
        <f t="shared" si="9"/>
        <v>0.2</v>
      </c>
      <c r="AV62" s="14">
        <f t="shared" si="10"/>
        <v>28</v>
      </c>
      <c r="BD62" s="101">
        <v>56</v>
      </c>
      <c r="BE62" s="14">
        <f>INDEX(节奏总表!$BW$4:$BW$63,新神器!BD62)</f>
        <v>147</v>
      </c>
      <c r="BF62" s="14">
        <f t="shared" si="11"/>
        <v>7</v>
      </c>
      <c r="BG62" s="101">
        <v>3</v>
      </c>
      <c r="BH62" s="101">
        <v>5</v>
      </c>
      <c r="BI62" s="14">
        <f t="shared" si="77"/>
        <v>0</v>
      </c>
      <c r="BJ62" s="14">
        <f t="shared" si="77"/>
        <v>0</v>
      </c>
      <c r="BK62" s="14">
        <f t="shared" si="77"/>
        <v>0</v>
      </c>
      <c r="BL62" s="14">
        <f t="shared" si="77"/>
        <v>0</v>
      </c>
      <c r="BM62" s="14">
        <f t="shared" si="77"/>
        <v>0</v>
      </c>
      <c r="BN62" s="14">
        <f t="shared" si="77"/>
        <v>0</v>
      </c>
      <c r="BO62" s="14">
        <f t="shared" si="77"/>
        <v>0</v>
      </c>
      <c r="BP62" s="14">
        <f t="shared" si="77"/>
        <v>0</v>
      </c>
      <c r="BQ62" s="14">
        <f t="shared" si="77"/>
        <v>0.35000000000000003</v>
      </c>
      <c r="BR62" s="14">
        <f t="shared" si="77"/>
        <v>0.35000000000000003</v>
      </c>
      <c r="BS62" s="14">
        <f t="shared" si="78"/>
        <v>0.20699999999999999</v>
      </c>
      <c r="BT62" s="14">
        <f t="shared" si="78"/>
        <v>0.20699999999999999</v>
      </c>
      <c r="BU62" s="14">
        <f t="shared" si="78"/>
        <v>0.13750000000000001</v>
      </c>
      <c r="BV62" s="14">
        <f t="shared" si="78"/>
        <v>6.9000000000000006E-2</v>
      </c>
      <c r="BW62" s="14">
        <f t="shared" si="78"/>
        <v>0.35000000000000003</v>
      </c>
      <c r="BX62" s="14">
        <f t="shared" si="78"/>
        <v>0.35000000000000003</v>
      </c>
      <c r="BY62" s="14">
        <f t="shared" si="78"/>
        <v>0.20699999999999999</v>
      </c>
      <c r="BZ62" s="14">
        <f t="shared" si="78"/>
        <v>0.20699999999999999</v>
      </c>
      <c r="CA62" s="14">
        <f t="shared" si="78"/>
        <v>0.13750000000000001</v>
      </c>
      <c r="CB62" s="14">
        <f t="shared" si="78"/>
        <v>6.9000000000000006E-2</v>
      </c>
      <c r="CC62" s="14">
        <f t="shared" si="79"/>
        <v>0.35000000000000003</v>
      </c>
      <c r="CD62" s="14">
        <f t="shared" si="79"/>
        <v>0.35000000000000003</v>
      </c>
      <c r="CE62" s="14">
        <f t="shared" si="79"/>
        <v>0.20699999999999999</v>
      </c>
      <c r="CF62" s="14">
        <f t="shared" si="79"/>
        <v>0.20699999999999999</v>
      </c>
      <c r="CG62" s="14">
        <f t="shared" si="79"/>
        <v>0.13750000000000001</v>
      </c>
      <c r="CH62" s="14">
        <f t="shared" si="79"/>
        <v>6.9499999999999992E-2</v>
      </c>
      <c r="CI62" s="14">
        <f t="shared" si="79"/>
        <v>0.20799999999999999</v>
      </c>
      <c r="CJ62" s="14">
        <f t="shared" si="79"/>
        <v>0.20799999999999999</v>
      </c>
      <c r="CK62" s="14">
        <f t="shared" si="79"/>
        <v>0.20799999999999999</v>
      </c>
      <c r="CL62" s="14">
        <f t="shared" si="79"/>
        <v>0.13800000000000001</v>
      </c>
      <c r="CM62" s="14">
        <f t="shared" si="80"/>
        <v>0.13800000000000001</v>
      </c>
      <c r="CN62" s="14">
        <f t="shared" si="80"/>
        <v>0.13800000000000001</v>
      </c>
      <c r="CO62" s="14">
        <f t="shared" si="80"/>
        <v>0</v>
      </c>
      <c r="CP62" s="14">
        <f t="shared" si="80"/>
        <v>0</v>
      </c>
      <c r="CQ62" s="14">
        <f t="shared" si="80"/>
        <v>1.5</v>
      </c>
      <c r="CR62" s="14">
        <f t="shared" si="80"/>
        <v>1.5</v>
      </c>
      <c r="CS62" s="14">
        <f t="shared" si="80"/>
        <v>1.5</v>
      </c>
      <c r="CT62" s="14">
        <f t="shared" si="80"/>
        <v>0.5</v>
      </c>
      <c r="CU62" s="14">
        <f t="shared" si="80"/>
        <v>0.5</v>
      </c>
      <c r="CV62" s="14">
        <f t="shared" si="80"/>
        <v>0.5</v>
      </c>
      <c r="CW62" s="14">
        <f t="shared" si="80"/>
        <v>0.375</v>
      </c>
      <c r="CX62" s="14">
        <f t="shared" si="80"/>
        <v>0.375</v>
      </c>
      <c r="CZ62" s="14">
        <f>SUM(BI$7:BI62)</f>
        <v>35.749999999999993</v>
      </c>
      <c r="DA62" s="14">
        <f>SUM(BJ$7:BJ62)</f>
        <v>35.749999999999993</v>
      </c>
      <c r="DB62" s="14">
        <f>SUM(BK$7:BK62)</f>
        <v>20.25</v>
      </c>
      <c r="DC62" s="14">
        <f>SUM(BL$7:BL62)</f>
        <v>36.25</v>
      </c>
      <c r="DD62" s="14">
        <f>SUM(BM$7:BM62)</f>
        <v>36.25</v>
      </c>
      <c r="DE62" s="14">
        <f>SUM(BN$7:BN62)</f>
        <v>20.625</v>
      </c>
      <c r="DF62" s="14">
        <f>SUM(BO$7:BO62)</f>
        <v>20.625</v>
      </c>
      <c r="DG62" s="14">
        <f>SUM(BP$7:BP62)</f>
        <v>13.75</v>
      </c>
      <c r="DH62" s="14">
        <f>SUM(BQ$7:BQ62)</f>
        <v>31.249000000000031</v>
      </c>
      <c r="DI62" s="14">
        <f>SUM(BR$7:BR62)</f>
        <v>31.249000000000031</v>
      </c>
      <c r="DJ62" s="14">
        <f>SUM(BS$7:BS62)</f>
        <v>17.175000000000018</v>
      </c>
      <c r="DK62" s="14">
        <f>SUM(BT$7:BT62)</f>
        <v>17.175000000000018</v>
      </c>
      <c r="DL62" s="14">
        <f>SUM(BU$7:BU62)</f>
        <v>8.9374999999999982</v>
      </c>
      <c r="DM62" s="14">
        <f>SUM(BV$7:BV62)</f>
        <v>4.2349999999999985</v>
      </c>
      <c r="DN62" s="14">
        <f>SUM(BW$7:BW62)</f>
        <v>36.249000000000031</v>
      </c>
      <c r="DO62" s="14">
        <f>SUM(BX$7:BX62)</f>
        <v>36.249000000000031</v>
      </c>
      <c r="DP62" s="14">
        <f>SUM(BY$7:BY62)</f>
        <v>19.800000000000018</v>
      </c>
      <c r="DQ62" s="14">
        <f>SUM(BZ$7:BZ62)</f>
        <v>19.800000000000018</v>
      </c>
      <c r="DR62" s="14">
        <f>SUM(CA$7:CA62)</f>
        <v>9.9374999999999911</v>
      </c>
      <c r="DS62" s="14">
        <f>SUM(CB$7:CB62)</f>
        <v>4.7229999999999999</v>
      </c>
      <c r="DT62" s="14">
        <f>SUM(CC$7:CC62)</f>
        <v>41.249000000000031</v>
      </c>
      <c r="DU62" s="14">
        <f>SUM(CD$7:CD62)</f>
        <v>41.249000000000031</v>
      </c>
      <c r="DV62" s="14">
        <f>SUM(CE$7:CE62)</f>
        <v>22.425000000000018</v>
      </c>
      <c r="DW62" s="14">
        <f>SUM(CF$7:CF62)</f>
        <v>22.425000000000018</v>
      </c>
      <c r="DX62" s="14">
        <f>SUM(CG$7:CG62)</f>
        <v>10.937499999999986</v>
      </c>
      <c r="DY62" s="14">
        <f>SUM(CH$7:CH62)</f>
        <v>5.2354999999999965</v>
      </c>
      <c r="DZ62" s="14">
        <f>SUM(CI$7:CI62)</f>
        <v>14.200000000000005</v>
      </c>
      <c r="EA62" s="14">
        <f>SUM(CJ$7:CJ62)</f>
        <v>14.200000000000005</v>
      </c>
      <c r="EB62" s="14">
        <f>SUM(CK$7:CK62)</f>
        <v>14.200000000000005</v>
      </c>
      <c r="EC62" s="14">
        <f>SUM(CL$7:CL62)</f>
        <v>6.4499999999999975</v>
      </c>
      <c r="ED62" s="14">
        <f>SUM(CM$7:CM62)</f>
        <v>6.4499999999999975</v>
      </c>
      <c r="EE62" s="14">
        <f>SUM(CN$7:CN62)</f>
        <v>6.4499999999999975</v>
      </c>
      <c r="EF62" s="14">
        <f>SUM(CO$7:CO62)</f>
        <v>2.25</v>
      </c>
      <c r="EG62" s="14">
        <f>SUM(CP$7:CP62)</f>
        <v>2.25</v>
      </c>
      <c r="EH62" s="14">
        <f>SUM(CQ$7:CQ62)</f>
        <v>37.5</v>
      </c>
      <c r="EI62" s="14">
        <f>SUM(CR$7:CR62)</f>
        <v>37.5</v>
      </c>
      <c r="EJ62" s="14">
        <f>SUM(CS$7:CS62)</f>
        <v>37.5</v>
      </c>
      <c r="EK62" s="14">
        <f>SUM(CT$7:CT62)</f>
        <v>12.5</v>
      </c>
      <c r="EL62" s="14">
        <f>SUM(CU$7:CU62)</f>
        <v>12.5</v>
      </c>
      <c r="EM62" s="14">
        <f>SUM(CV$7:CV62)</f>
        <v>12.5</v>
      </c>
      <c r="EN62" s="14">
        <f>SUM(CW$7:CW62)</f>
        <v>9.375</v>
      </c>
      <c r="EO62" s="14">
        <f>SUM(CX$7:CX62)</f>
        <v>9.375</v>
      </c>
      <c r="ER62" s="14">
        <f t="shared" si="12"/>
        <v>12</v>
      </c>
      <c r="ES62" s="14">
        <f t="shared" si="13"/>
        <v>12</v>
      </c>
      <c r="ET62" s="14">
        <f t="shared" si="14"/>
        <v>9</v>
      </c>
      <c r="EU62" s="14">
        <f t="shared" si="15"/>
        <v>12</v>
      </c>
      <c r="EV62" s="14">
        <f t="shared" si="16"/>
        <v>12</v>
      </c>
      <c r="EW62" s="14">
        <f t="shared" si="17"/>
        <v>9</v>
      </c>
      <c r="EX62" s="14">
        <f t="shared" si="18"/>
        <v>9</v>
      </c>
      <c r="EY62" s="14">
        <f t="shared" si="19"/>
        <v>7</v>
      </c>
      <c r="EZ62" s="14">
        <f t="shared" si="20"/>
        <v>11</v>
      </c>
      <c r="FA62" s="14">
        <f t="shared" si="21"/>
        <v>11</v>
      </c>
      <c r="FB62" s="14">
        <f t="shared" si="22"/>
        <v>8</v>
      </c>
      <c r="FC62" s="14">
        <f t="shared" si="23"/>
        <v>8</v>
      </c>
      <c r="FD62" s="14">
        <f t="shared" si="24"/>
        <v>5</v>
      </c>
      <c r="FE62" s="14">
        <f t="shared" si="25"/>
        <v>3</v>
      </c>
      <c r="FF62" s="14">
        <f t="shared" si="26"/>
        <v>12</v>
      </c>
      <c r="FG62" s="14">
        <f t="shared" si="27"/>
        <v>12</v>
      </c>
      <c r="FH62" s="14">
        <f t="shared" si="28"/>
        <v>9</v>
      </c>
      <c r="FI62" s="14">
        <f t="shared" si="29"/>
        <v>9</v>
      </c>
      <c r="FJ62" s="14">
        <f t="shared" si="30"/>
        <v>6</v>
      </c>
      <c r="FK62" s="14">
        <f t="shared" si="31"/>
        <v>3</v>
      </c>
      <c r="FL62" s="14">
        <f t="shared" si="32"/>
        <v>13</v>
      </c>
      <c r="FM62" s="14">
        <f t="shared" si="33"/>
        <v>13</v>
      </c>
      <c r="FN62" s="14">
        <f t="shared" si="34"/>
        <v>9</v>
      </c>
      <c r="FO62" s="14">
        <f t="shared" si="35"/>
        <v>9</v>
      </c>
      <c r="FP62" s="14">
        <f t="shared" si="36"/>
        <v>6</v>
      </c>
      <c r="FQ62" s="14">
        <f t="shared" si="37"/>
        <v>4</v>
      </c>
      <c r="FR62" s="14">
        <f t="shared" si="38"/>
        <v>7</v>
      </c>
      <c r="FS62" s="14">
        <f t="shared" si="39"/>
        <v>7</v>
      </c>
      <c r="FT62" s="14">
        <f t="shared" si="40"/>
        <v>7</v>
      </c>
      <c r="FU62" s="14">
        <f t="shared" si="41"/>
        <v>4</v>
      </c>
      <c r="FV62" s="14">
        <f t="shared" si="42"/>
        <v>4</v>
      </c>
      <c r="FW62" s="14">
        <f t="shared" si="43"/>
        <v>4</v>
      </c>
      <c r="FX62" s="14">
        <f t="shared" si="44"/>
        <v>2</v>
      </c>
      <c r="FY62" s="14">
        <f t="shared" si="45"/>
        <v>2</v>
      </c>
      <c r="FZ62" s="14">
        <f t="shared" si="46"/>
        <v>12</v>
      </c>
      <c r="GA62" s="14">
        <f t="shared" si="47"/>
        <v>12</v>
      </c>
      <c r="GB62" s="14">
        <f t="shared" si="48"/>
        <v>12</v>
      </c>
      <c r="GC62" s="14">
        <f t="shared" si="49"/>
        <v>7</v>
      </c>
      <c r="GD62" s="14">
        <f t="shared" si="50"/>
        <v>7</v>
      </c>
      <c r="GE62" s="14">
        <f t="shared" si="51"/>
        <v>7</v>
      </c>
      <c r="GF62" s="14">
        <f t="shared" si="52"/>
        <v>6</v>
      </c>
      <c r="GG62" s="14">
        <f t="shared" si="53"/>
        <v>6</v>
      </c>
      <c r="GJ62" s="105">
        <v>56</v>
      </c>
      <c r="GK62" s="14">
        <f t="shared" si="54"/>
        <v>4</v>
      </c>
      <c r="GL62" s="14">
        <f t="shared" si="55"/>
        <v>1606006</v>
      </c>
      <c r="GM62" s="14" t="str">
        <f t="shared" si="56"/>
        <v>神器2-1 : 13级</v>
      </c>
      <c r="GN62" s="14" t="s">
        <v>893</v>
      </c>
      <c r="GO62" s="14">
        <f t="shared" si="57"/>
        <v>11</v>
      </c>
      <c r="GP62" s="14" t="str">
        <f t="shared" si="58"/>
        <v>神器2-1</v>
      </c>
      <c r="GQ62" s="14">
        <f t="shared" si="59"/>
        <v>5</v>
      </c>
    </row>
    <row r="63" spans="14:199" ht="16.5" x14ac:dyDescent="0.2">
      <c r="AL63" s="101">
        <v>3</v>
      </c>
      <c r="AM63" s="101">
        <v>3</v>
      </c>
      <c r="AN63" s="101">
        <v>21</v>
      </c>
      <c r="AO63" s="101">
        <v>14</v>
      </c>
      <c r="AP63" s="101" t="s">
        <v>376</v>
      </c>
      <c r="AQ63" s="101">
        <v>1000</v>
      </c>
      <c r="AR63" s="101">
        <v>1</v>
      </c>
      <c r="AS63" s="101">
        <v>1</v>
      </c>
      <c r="AT63" s="101">
        <f t="shared" si="8"/>
        <v>4</v>
      </c>
      <c r="AU63" s="14">
        <f t="shared" si="9"/>
        <v>0.1</v>
      </c>
      <c r="AV63" s="14">
        <f t="shared" si="10"/>
        <v>30</v>
      </c>
      <c r="BD63" s="101">
        <v>57</v>
      </c>
      <c r="BE63" s="14">
        <f>INDEX(节奏总表!$BW$4:$BW$63,新神器!BD63)</f>
        <v>148</v>
      </c>
      <c r="BF63" s="14">
        <f t="shared" si="11"/>
        <v>7</v>
      </c>
      <c r="BG63" s="101">
        <v>3</v>
      </c>
      <c r="BH63" s="101">
        <v>5</v>
      </c>
      <c r="BI63" s="14">
        <f t="shared" si="77"/>
        <v>0</v>
      </c>
      <c r="BJ63" s="14">
        <f t="shared" si="77"/>
        <v>0</v>
      </c>
      <c r="BK63" s="14">
        <f t="shared" si="77"/>
        <v>0</v>
      </c>
      <c r="BL63" s="14">
        <f t="shared" si="77"/>
        <v>0</v>
      </c>
      <c r="BM63" s="14">
        <f t="shared" si="77"/>
        <v>0</v>
      </c>
      <c r="BN63" s="14">
        <f t="shared" si="77"/>
        <v>0</v>
      </c>
      <c r="BO63" s="14">
        <f t="shared" si="77"/>
        <v>0</v>
      </c>
      <c r="BP63" s="14">
        <f t="shared" si="77"/>
        <v>0</v>
      </c>
      <c r="BQ63" s="14">
        <f t="shared" si="77"/>
        <v>0.35000000000000003</v>
      </c>
      <c r="BR63" s="14">
        <f t="shared" si="77"/>
        <v>0.35000000000000003</v>
      </c>
      <c r="BS63" s="14">
        <f t="shared" si="78"/>
        <v>0.20699999999999999</v>
      </c>
      <c r="BT63" s="14">
        <f t="shared" si="78"/>
        <v>0.20699999999999999</v>
      </c>
      <c r="BU63" s="14">
        <f t="shared" si="78"/>
        <v>0.13750000000000001</v>
      </c>
      <c r="BV63" s="14">
        <f t="shared" si="78"/>
        <v>6.9000000000000006E-2</v>
      </c>
      <c r="BW63" s="14">
        <f t="shared" si="78"/>
        <v>0.35000000000000003</v>
      </c>
      <c r="BX63" s="14">
        <f t="shared" si="78"/>
        <v>0.35000000000000003</v>
      </c>
      <c r="BY63" s="14">
        <f t="shared" si="78"/>
        <v>0.20699999999999999</v>
      </c>
      <c r="BZ63" s="14">
        <f t="shared" si="78"/>
        <v>0.20699999999999999</v>
      </c>
      <c r="CA63" s="14">
        <f t="shared" si="78"/>
        <v>0.13750000000000001</v>
      </c>
      <c r="CB63" s="14">
        <f t="shared" si="78"/>
        <v>6.9000000000000006E-2</v>
      </c>
      <c r="CC63" s="14">
        <f t="shared" si="79"/>
        <v>0.35000000000000003</v>
      </c>
      <c r="CD63" s="14">
        <f t="shared" si="79"/>
        <v>0.35000000000000003</v>
      </c>
      <c r="CE63" s="14">
        <f t="shared" si="79"/>
        <v>0.20699999999999999</v>
      </c>
      <c r="CF63" s="14">
        <f t="shared" si="79"/>
        <v>0.20699999999999999</v>
      </c>
      <c r="CG63" s="14">
        <f t="shared" si="79"/>
        <v>0.13750000000000001</v>
      </c>
      <c r="CH63" s="14">
        <f t="shared" si="79"/>
        <v>6.9499999999999992E-2</v>
      </c>
      <c r="CI63" s="14">
        <f t="shared" si="79"/>
        <v>0.20799999999999999</v>
      </c>
      <c r="CJ63" s="14">
        <f t="shared" si="79"/>
        <v>0.20799999999999999</v>
      </c>
      <c r="CK63" s="14">
        <f t="shared" si="79"/>
        <v>0.20799999999999999</v>
      </c>
      <c r="CL63" s="14">
        <f t="shared" si="79"/>
        <v>0.13800000000000001</v>
      </c>
      <c r="CM63" s="14">
        <f t="shared" si="80"/>
        <v>0.13800000000000001</v>
      </c>
      <c r="CN63" s="14">
        <f t="shared" si="80"/>
        <v>0.13800000000000001</v>
      </c>
      <c r="CO63" s="14">
        <f t="shared" si="80"/>
        <v>0</v>
      </c>
      <c r="CP63" s="14">
        <f t="shared" si="80"/>
        <v>0</v>
      </c>
      <c r="CQ63" s="14">
        <f t="shared" si="80"/>
        <v>1.5</v>
      </c>
      <c r="CR63" s="14">
        <f t="shared" si="80"/>
        <v>1.5</v>
      </c>
      <c r="CS63" s="14">
        <f t="shared" si="80"/>
        <v>1.5</v>
      </c>
      <c r="CT63" s="14">
        <f t="shared" si="80"/>
        <v>0.5</v>
      </c>
      <c r="CU63" s="14">
        <f t="shared" si="80"/>
        <v>0.5</v>
      </c>
      <c r="CV63" s="14">
        <f t="shared" si="80"/>
        <v>0.5</v>
      </c>
      <c r="CW63" s="14">
        <f t="shared" si="80"/>
        <v>0.375</v>
      </c>
      <c r="CX63" s="14">
        <f t="shared" si="80"/>
        <v>0.375</v>
      </c>
      <c r="CZ63" s="14">
        <f>SUM(BI$7:BI63)</f>
        <v>35.749999999999993</v>
      </c>
      <c r="DA63" s="14">
        <f>SUM(BJ$7:BJ63)</f>
        <v>35.749999999999993</v>
      </c>
      <c r="DB63" s="14">
        <f>SUM(BK$7:BK63)</f>
        <v>20.25</v>
      </c>
      <c r="DC63" s="14">
        <f>SUM(BL$7:BL63)</f>
        <v>36.25</v>
      </c>
      <c r="DD63" s="14">
        <f>SUM(BM$7:BM63)</f>
        <v>36.25</v>
      </c>
      <c r="DE63" s="14">
        <f>SUM(BN$7:BN63)</f>
        <v>20.625</v>
      </c>
      <c r="DF63" s="14">
        <f>SUM(BO$7:BO63)</f>
        <v>20.625</v>
      </c>
      <c r="DG63" s="14">
        <f>SUM(BP$7:BP63)</f>
        <v>13.75</v>
      </c>
      <c r="DH63" s="14">
        <f>SUM(BQ$7:BQ63)</f>
        <v>31.599000000000032</v>
      </c>
      <c r="DI63" s="14">
        <f>SUM(BR$7:BR63)</f>
        <v>31.599000000000032</v>
      </c>
      <c r="DJ63" s="14">
        <f>SUM(BS$7:BS63)</f>
        <v>17.382000000000019</v>
      </c>
      <c r="DK63" s="14">
        <f>SUM(BT$7:BT63)</f>
        <v>17.382000000000019</v>
      </c>
      <c r="DL63" s="14">
        <f>SUM(BU$7:BU63)</f>
        <v>9.0749999999999975</v>
      </c>
      <c r="DM63" s="14">
        <f>SUM(BV$7:BV63)</f>
        <v>4.3039999999999985</v>
      </c>
      <c r="DN63" s="14">
        <f>SUM(BW$7:BW63)</f>
        <v>36.599000000000032</v>
      </c>
      <c r="DO63" s="14">
        <f>SUM(BX$7:BX63)</f>
        <v>36.599000000000032</v>
      </c>
      <c r="DP63" s="14">
        <f>SUM(BY$7:BY63)</f>
        <v>20.007000000000019</v>
      </c>
      <c r="DQ63" s="14">
        <f>SUM(BZ$7:BZ63)</f>
        <v>20.007000000000019</v>
      </c>
      <c r="DR63" s="14">
        <f>SUM(CA$7:CA63)</f>
        <v>10.07499999999999</v>
      </c>
      <c r="DS63" s="14">
        <f>SUM(CB$7:CB63)</f>
        <v>4.7919999999999998</v>
      </c>
      <c r="DT63" s="14">
        <f>SUM(CC$7:CC63)</f>
        <v>41.599000000000032</v>
      </c>
      <c r="DU63" s="14">
        <f>SUM(CD$7:CD63)</f>
        <v>41.599000000000032</v>
      </c>
      <c r="DV63" s="14">
        <f>SUM(CE$7:CE63)</f>
        <v>22.632000000000019</v>
      </c>
      <c r="DW63" s="14">
        <f>SUM(CF$7:CF63)</f>
        <v>22.632000000000019</v>
      </c>
      <c r="DX63" s="14">
        <f>SUM(CG$7:CG63)</f>
        <v>11.074999999999985</v>
      </c>
      <c r="DY63" s="14">
        <f>SUM(CH$7:CH63)</f>
        <v>5.3049999999999962</v>
      </c>
      <c r="DZ63" s="14">
        <f>SUM(CI$7:CI63)</f>
        <v>14.408000000000005</v>
      </c>
      <c r="EA63" s="14">
        <f>SUM(CJ$7:CJ63)</f>
        <v>14.408000000000005</v>
      </c>
      <c r="EB63" s="14">
        <f>SUM(CK$7:CK63)</f>
        <v>14.408000000000005</v>
      </c>
      <c r="EC63" s="14">
        <f>SUM(CL$7:CL63)</f>
        <v>6.5879999999999974</v>
      </c>
      <c r="ED63" s="14">
        <f>SUM(CM$7:CM63)</f>
        <v>6.5879999999999974</v>
      </c>
      <c r="EE63" s="14">
        <f>SUM(CN$7:CN63)</f>
        <v>6.5879999999999974</v>
      </c>
      <c r="EF63" s="14">
        <f>SUM(CO$7:CO63)</f>
        <v>2.25</v>
      </c>
      <c r="EG63" s="14">
        <f>SUM(CP$7:CP63)</f>
        <v>2.25</v>
      </c>
      <c r="EH63" s="14">
        <f>SUM(CQ$7:CQ63)</f>
        <v>39</v>
      </c>
      <c r="EI63" s="14">
        <f>SUM(CR$7:CR63)</f>
        <v>39</v>
      </c>
      <c r="EJ63" s="14">
        <f>SUM(CS$7:CS63)</f>
        <v>39</v>
      </c>
      <c r="EK63" s="14">
        <f>SUM(CT$7:CT63)</f>
        <v>13</v>
      </c>
      <c r="EL63" s="14">
        <f>SUM(CU$7:CU63)</f>
        <v>13</v>
      </c>
      <c r="EM63" s="14">
        <f>SUM(CV$7:CV63)</f>
        <v>13</v>
      </c>
      <c r="EN63" s="14">
        <f>SUM(CW$7:CW63)</f>
        <v>9.75</v>
      </c>
      <c r="EO63" s="14">
        <f>SUM(CX$7:CX63)</f>
        <v>9.75</v>
      </c>
      <c r="ER63" s="14">
        <f t="shared" si="12"/>
        <v>12</v>
      </c>
      <c r="ES63" s="14">
        <f t="shared" si="13"/>
        <v>12</v>
      </c>
      <c r="ET63" s="14">
        <f t="shared" si="14"/>
        <v>9</v>
      </c>
      <c r="EU63" s="14">
        <f t="shared" si="15"/>
        <v>12</v>
      </c>
      <c r="EV63" s="14">
        <f t="shared" si="16"/>
        <v>12</v>
      </c>
      <c r="EW63" s="14">
        <f t="shared" si="17"/>
        <v>9</v>
      </c>
      <c r="EX63" s="14">
        <f t="shared" si="18"/>
        <v>9</v>
      </c>
      <c r="EY63" s="14">
        <f t="shared" si="19"/>
        <v>7</v>
      </c>
      <c r="EZ63" s="14">
        <f t="shared" si="20"/>
        <v>11</v>
      </c>
      <c r="FA63" s="14">
        <f t="shared" si="21"/>
        <v>11</v>
      </c>
      <c r="FB63" s="14">
        <f t="shared" si="22"/>
        <v>8</v>
      </c>
      <c r="FC63" s="14">
        <f t="shared" si="23"/>
        <v>8</v>
      </c>
      <c r="FD63" s="14">
        <f t="shared" si="24"/>
        <v>6</v>
      </c>
      <c r="FE63" s="14">
        <f t="shared" si="25"/>
        <v>3</v>
      </c>
      <c r="FF63" s="14">
        <f t="shared" si="26"/>
        <v>12</v>
      </c>
      <c r="FG63" s="14">
        <f t="shared" si="27"/>
        <v>12</v>
      </c>
      <c r="FH63" s="14">
        <f t="shared" si="28"/>
        <v>9</v>
      </c>
      <c r="FI63" s="14">
        <f t="shared" si="29"/>
        <v>9</v>
      </c>
      <c r="FJ63" s="14">
        <f t="shared" si="30"/>
        <v>6</v>
      </c>
      <c r="FK63" s="14">
        <f t="shared" si="31"/>
        <v>3</v>
      </c>
      <c r="FL63" s="14">
        <f t="shared" si="32"/>
        <v>13</v>
      </c>
      <c r="FM63" s="14">
        <f t="shared" si="33"/>
        <v>13</v>
      </c>
      <c r="FN63" s="14">
        <f t="shared" si="34"/>
        <v>9</v>
      </c>
      <c r="FO63" s="14">
        <f t="shared" si="35"/>
        <v>9</v>
      </c>
      <c r="FP63" s="14">
        <f t="shared" si="36"/>
        <v>6</v>
      </c>
      <c r="FQ63" s="14">
        <f t="shared" si="37"/>
        <v>4</v>
      </c>
      <c r="FR63" s="14">
        <f t="shared" si="38"/>
        <v>7</v>
      </c>
      <c r="FS63" s="14">
        <f t="shared" si="39"/>
        <v>7</v>
      </c>
      <c r="FT63" s="14">
        <f t="shared" si="40"/>
        <v>7</v>
      </c>
      <c r="FU63" s="14">
        <f t="shared" si="41"/>
        <v>4</v>
      </c>
      <c r="FV63" s="14">
        <f t="shared" si="42"/>
        <v>4</v>
      </c>
      <c r="FW63" s="14">
        <f t="shared" si="43"/>
        <v>4</v>
      </c>
      <c r="FX63" s="14">
        <f t="shared" si="44"/>
        <v>2</v>
      </c>
      <c r="FY63" s="14">
        <f t="shared" si="45"/>
        <v>2</v>
      </c>
      <c r="FZ63" s="14">
        <f t="shared" si="46"/>
        <v>12</v>
      </c>
      <c r="GA63" s="14">
        <f t="shared" si="47"/>
        <v>12</v>
      </c>
      <c r="GB63" s="14">
        <f t="shared" si="48"/>
        <v>12</v>
      </c>
      <c r="GC63" s="14">
        <f t="shared" si="49"/>
        <v>7</v>
      </c>
      <c r="GD63" s="14">
        <f t="shared" si="50"/>
        <v>7</v>
      </c>
      <c r="GE63" s="14">
        <f t="shared" si="51"/>
        <v>7</v>
      </c>
      <c r="GF63" s="14">
        <f t="shared" si="52"/>
        <v>6</v>
      </c>
      <c r="GG63" s="14">
        <f t="shared" si="53"/>
        <v>6</v>
      </c>
      <c r="GJ63" s="105">
        <v>57</v>
      </c>
      <c r="GK63" s="14">
        <f t="shared" si="54"/>
        <v>4</v>
      </c>
      <c r="GL63" s="14">
        <f t="shared" si="55"/>
        <v>1606006</v>
      </c>
      <c r="GM63" s="14" t="str">
        <f t="shared" si="56"/>
        <v>神器2-1 : 14级</v>
      </c>
      <c r="GN63" s="14" t="s">
        <v>893</v>
      </c>
      <c r="GO63" s="14">
        <f t="shared" si="57"/>
        <v>12</v>
      </c>
      <c r="GP63" s="14" t="str">
        <f t="shared" si="58"/>
        <v>神器2-1</v>
      </c>
      <c r="GQ63" s="14">
        <f t="shared" si="59"/>
        <v>6</v>
      </c>
    </row>
    <row r="64" spans="14:199" ht="16.5" x14ac:dyDescent="0.2">
      <c r="AL64" s="101">
        <v>4</v>
      </c>
      <c r="AM64" s="101">
        <v>1</v>
      </c>
      <c r="AN64" s="101">
        <v>22</v>
      </c>
      <c r="AO64" s="101">
        <v>1</v>
      </c>
      <c r="AP64" s="101" t="s">
        <v>363</v>
      </c>
      <c r="AQ64" s="101">
        <v>1500</v>
      </c>
      <c r="AR64" s="101">
        <v>1</v>
      </c>
      <c r="AS64" s="101">
        <v>1</v>
      </c>
      <c r="AT64" s="101">
        <f t="shared" si="8"/>
        <v>1</v>
      </c>
      <c r="AU64" s="14">
        <f t="shared" si="9"/>
        <v>0.15</v>
      </c>
      <c r="AV64" s="14">
        <f t="shared" si="10"/>
        <v>1.5</v>
      </c>
      <c r="BD64" s="101">
        <v>58</v>
      </c>
      <c r="BE64" s="14">
        <f>INDEX(节奏总表!$BW$4:$BW$63,新神器!BD64)</f>
        <v>149</v>
      </c>
      <c r="BF64" s="14">
        <f t="shared" si="11"/>
        <v>7</v>
      </c>
      <c r="BG64" s="101">
        <v>3</v>
      </c>
      <c r="BH64" s="101">
        <v>5</v>
      </c>
      <c r="BI64" s="14">
        <f t="shared" si="77"/>
        <v>0</v>
      </c>
      <c r="BJ64" s="14">
        <f t="shared" si="77"/>
        <v>0</v>
      </c>
      <c r="BK64" s="14">
        <f t="shared" si="77"/>
        <v>0</v>
      </c>
      <c r="BL64" s="14">
        <f t="shared" si="77"/>
        <v>0</v>
      </c>
      <c r="BM64" s="14">
        <f t="shared" si="77"/>
        <v>0</v>
      </c>
      <c r="BN64" s="14">
        <f t="shared" si="77"/>
        <v>0</v>
      </c>
      <c r="BO64" s="14">
        <f t="shared" si="77"/>
        <v>0</v>
      </c>
      <c r="BP64" s="14">
        <f t="shared" si="77"/>
        <v>0</v>
      </c>
      <c r="BQ64" s="14">
        <f t="shared" si="77"/>
        <v>0.35000000000000003</v>
      </c>
      <c r="BR64" s="14">
        <f t="shared" si="77"/>
        <v>0.35000000000000003</v>
      </c>
      <c r="BS64" s="14">
        <f t="shared" si="78"/>
        <v>0.20699999999999999</v>
      </c>
      <c r="BT64" s="14">
        <f t="shared" si="78"/>
        <v>0.20699999999999999</v>
      </c>
      <c r="BU64" s="14">
        <f t="shared" si="78"/>
        <v>0.13750000000000001</v>
      </c>
      <c r="BV64" s="14">
        <f t="shared" si="78"/>
        <v>6.9000000000000006E-2</v>
      </c>
      <c r="BW64" s="14">
        <f t="shared" si="78"/>
        <v>0.35000000000000003</v>
      </c>
      <c r="BX64" s="14">
        <f t="shared" si="78"/>
        <v>0.35000000000000003</v>
      </c>
      <c r="BY64" s="14">
        <f t="shared" si="78"/>
        <v>0.20699999999999999</v>
      </c>
      <c r="BZ64" s="14">
        <f t="shared" si="78"/>
        <v>0.20699999999999999</v>
      </c>
      <c r="CA64" s="14">
        <f t="shared" si="78"/>
        <v>0.13750000000000001</v>
      </c>
      <c r="CB64" s="14">
        <f t="shared" si="78"/>
        <v>6.9000000000000006E-2</v>
      </c>
      <c r="CC64" s="14">
        <f t="shared" si="79"/>
        <v>0.35000000000000003</v>
      </c>
      <c r="CD64" s="14">
        <f t="shared" si="79"/>
        <v>0.35000000000000003</v>
      </c>
      <c r="CE64" s="14">
        <f t="shared" si="79"/>
        <v>0.20699999999999999</v>
      </c>
      <c r="CF64" s="14">
        <f t="shared" si="79"/>
        <v>0.20699999999999999</v>
      </c>
      <c r="CG64" s="14">
        <f t="shared" si="79"/>
        <v>0.13750000000000001</v>
      </c>
      <c r="CH64" s="14">
        <f t="shared" si="79"/>
        <v>6.9499999999999992E-2</v>
      </c>
      <c r="CI64" s="14">
        <f t="shared" si="79"/>
        <v>0.20799999999999999</v>
      </c>
      <c r="CJ64" s="14">
        <f t="shared" si="79"/>
        <v>0.20799999999999999</v>
      </c>
      <c r="CK64" s="14">
        <f t="shared" si="79"/>
        <v>0.20799999999999999</v>
      </c>
      <c r="CL64" s="14">
        <f t="shared" si="79"/>
        <v>0.13800000000000001</v>
      </c>
      <c r="CM64" s="14">
        <f t="shared" si="80"/>
        <v>0.13800000000000001</v>
      </c>
      <c r="CN64" s="14">
        <f t="shared" si="80"/>
        <v>0.13800000000000001</v>
      </c>
      <c r="CO64" s="14">
        <f t="shared" si="80"/>
        <v>0</v>
      </c>
      <c r="CP64" s="14">
        <f t="shared" si="80"/>
        <v>0</v>
      </c>
      <c r="CQ64" s="14">
        <f t="shared" si="80"/>
        <v>1.5</v>
      </c>
      <c r="CR64" s="14">
        <f t="shared" si="80"/>
        <v>1.5</v>
      </c>
      <c r="CS64" s="14">
        <f t="shared" si="80"/>
        <v>1.5</v>
      </c>
      <c r="CT64" s="14">
        <f t="shared" si="80"/>
        <v>0.5</v>
      </c>
      <c r="CU64" s="14">
        <f t="shared" si="80"/>
        <v>0.5</v>
      </c>
      <c r="CV64" s="14">
        <f t="shared" si="80"/>
        <v>0.5</v>
      </c>
      <c r="CW64" s="14">
        <f t="shared" si="80"/>
        <v>0.375</v>
      </c>
      <c r="CX64" s="14">
        <f t="shared" si="80"/>
        <v>0.375</v>
      </c>
      <c r="CZ64" s="14">
        <f>SUM(BI$7:BI64)</f>
        <v>35.749999999999993</v>
      </c>
      <c r="DA64" s="14">
        <f>SUM(BJ$7:BJ64)</f>
        <v>35.749999999999993</v>
      </c>
      <c r="DB64" s="14">
        <f>SUM(BK$7:BK64)</f>
        <v>20.25</v>
      </c>
      <c r="DC64" s="14">
        <f>SUM(BL$7:BL64)</f>
        <v>36.25</v>
      </c>
      <c r="DD64" s="14">
        <f>SUM(BM$7:BM64)</f>
        <v>36.25</v>
      </c>
      <c r="DE64" s="14">
        <f>SUM(BN$7:BN64)</f>
        <v>20.625</v>
      </c>
      <c r="DF64" s="14">
        <f>SUM(BO$7:BO64)</f>
        <v>20.625</v>
      </c>
      <c r="DG64" s="14">
        <f>SUM(BP$7:BP64)</f>
        <v>13.75</v>
      </c>
      <c r="DH64" s="14">
        <f>SUM(BQ$7:BQ64)</f>
        <v>31.949000000000034</v>
      </c>
      <c r="DI64" s="14">
        <f>SUM(BR$7:BR64)</f>
        <v>31.949000000000034</v>
      </c>
      <c r="DJ64" s="14">
        <f>SUM(BS$7:BS64)</f>
        <v>17.58900000000002</v>
      </c>
      <c r="DK64" s="14">
        <f>SUM(BT$7:BT64)</f>
        <v>17.58900000000002</v>
      </c>
      <c r="DL64" s="14">
        <f>SUM(BU$7:BU64)</f>
        <v>9.2124999999999968</v>
      </c>
      <c r="DM64" s="14">
        <f>SUM(BV$7:BV64)</f>
        <v>4.3729999999999984</v>
      </c>
      <c r="DN64" s="14">
        <f>SUM(BW$7:BW64)</f>
        <v>36.949000000000034</v>
      </c>
      <c r="DO64" s="14">
        <f>SUM(BX$7:BX64)</f>
        <v>36.949000000000034</v>
      </c>
      <c r="DP64" s="14">
        <f>SUM(BY$7:BY64)</f>
        <v>20.21400000000002</v>
      </c>
      <c r="DQ64" s="14">
        <f>SUM(BZ$7:BZ64)</f>
        <v>20.21400000000002</v>
      </c>
      <c r="DR64" s="14">
        <f>SUM(CA$7:CA64)</f>
        <v>10.21249999999999</v>
      </c>
      <c r="DS64" s="14">
        <f>SUM(CB$7:CB64)</f>
        <v>4.8609999999999998</v>
      </c>
      <c r="DT64" s="14">
        <f>SUM(CC$7:CC64)</f>
        <v>41.949000000000034</v>
      </c>
      <c r="DU64" s="14">
        <f>SUM(CD$7:CD64)</f>
        <v>41.949000000000034</v>
      </c>
      <c r="DV64" s="14">
        <f>SUM(CE$7:CE64)</f>
        <v>22.83900000000002</v>
      </c>
      <c r="DW64" s="14">
        <f>SUM(CF$7:CF64)</f>
        <v>22.83900000000002</v>
      </c>
      <c r="DX64" s="14">
        <f>SUM(CG$7:CG64)</f>
        <v>11.212499999999984</v>
      </c>
      <c r="DY64" s="14">
        <f>SUM(CH$7:CH64)</f>
        <v>5.3744999999999958</v>
      </c>
      <c r="DZ64" s="14">
        <f>SUM(CI$7:CI64)</f>
        <v>14.616000000000005</v>
      </c>
      <c r="EA64" s="14">
        <f>SUM(CJ$7:CJ64)</f>
        <v>14.616000000000005</v>
      </c>
      <c r="EB64" s="14">
        <f>SUM(CK$7:CK64)</f>
        <v>14.616000000000005</v>
      </c>
      <c r="EC64" s="14">
        <f>SUM(CL$7:CL64)</f>
        <v>6.7259999999999973</v>
      </c>
      <c r="ED64" s="14">
        <f>SUM(CM$7:CM64)</f>
        <v>6.7259999999999973</v>
      </c>
      <c r="EE64" s="14">
        <f>SUM(CN$7:CN64)</f>
        <v>6.7259999999999973</v>
      </c>
      <c r="EF64" s="14">
        <f>SUM(CO$7:CO64)</f>
        <v>2.25</v>
      </c>
      <c r="EG64" s="14">
        <f>SUM(CP$7:CP64)</f>
        <v>2.25</v>
      </c>
      <c r="EH64" s="14">
        <f>SUM(CQ$7:CQ64)</f>
        <v>40.5</v>
      </c>
      <c r="EI64" s="14">
        <f>SUM(CR$7:CR64)</f>
        <v>40.5</v>
      </c>
      <c r="EJ64" s="14">
        <f>SUM(CS$7:CS64)</f>
        <v>40.5</v>
      </c>
      <c r="EK64" s="14">
        <f>SUM(CT$7:CT64)</f>
        <v>13.5</v>
      </c>
      <c r="EL64" s="14">
        <f>SUM(CU$7:CU64)</f>
        <v>13.5</v>
      </c>
      <c r="EM64" s="14">
        <f>SUM(CV$7:CV64)</f>
        <v>13.5</v>
      </c>
      <c r="EN64" s="14">
        <f>SUM(CW$7:CW64)</f>
        <v>10.125</v>
      </c>
      <c r="EO64" s="14">
        <f>SUM(CX$7:CX64)</f>
        <v>10.125</v>
      </c>
      <c r="ER64" s="14">
        <f t="shared" si="12"/>
        <v>12</v>
      </c>
      <c r="ES64" s="14">
        <f t="shared" si="13"/>
        <v>12</v>
      </c>
      <c r="ET64" s="14">
        <f t="shared" si="14"/>
        <v>9</v>
      </c>
      <c r="EU64" s="14">
        <f t="shared" si="15"/>
        <v>12</v>
      </c>
      <c r="EV64" s="14">
        <f t="shared" si="16"/>
        <v>12</v>
      </c>
      <c r="EW64" s="14">
        <f t="shared" si="17"/>
        <v>9</v>
      </c>
      <c r="EX64" s="14">
        <f t="shared" si="18"/>
        <v>9</v>
      </c>
      <c r="EY64" s="14">
        <f t="shared" si="19"/>
        <v>7</v>
      </c>
      <c r="EZ64" s="14">
        <f t="shared" si="20"/>
        <v>11</v>
      </c>
      <c r="FA64" s="14">
        <f t="shared" si="21"/>
        <v>11</v>
      </c>
      <c r="FB64" s="14">
        <f t="shared" si="22"/>
        <v>8</v>
      </c>
      <c r="FC64" s="14">
        <f t="shared" si="23"/>
        <v>8</v>
      </c>
      <c r="FD64" s="14">
        <f t="shared" si="24"/>
        <v>6</v>
      </c>
      <c r="FE64" s="14">
        <f t="shared" si="25"/>
        <v>3</v>
      </c>
      <c r="FF64" s="14">
        <f t="shared" si="26"/>
        <v>12</v>
      </c>
      <c r="FG64" s="14">
        <f t="shared" si="27"/>
        <v>12</v>
      </c>
      <c r="FH64" s="14">
        <f t="shared" si="28"/>
        <v>9</v>
      </c>
      <c r="FI64" s="14">
        <f t="shared" si="29"/>
        <v>9</v>
      </c>
      <c r="FJ64" s="14">
        <f t="shared" si="30"/>
        <v>6</v>
      </c>
      <c r="FK64" s="14">
        <f t="shared" si="31"/>
        <v>3</v>
      </c>
      <c r="FL64" s="14">
        <f t="shared" si="32"/>
        <v>13</v>
      </c>
      <c r="FM64" s="14">
        <f t="shared" si="33"/>
        <v>13</v>
      </c>
      <c r="FN64" s="14">
        <f t="shared" si="34"/>
        <v>9</v>
      </c>
      <c r="FO64" s="14">
        <f t="shared" si="35"/>
        <v>9</v>
      </c>
      <c r="FP64" s="14">
        <f t="shared" si="36"/>
        <v>6</v>
      </c>
      <c r="FQ64" s="14">
        <f t="shared" si="37"/>
        <v>4</v>
      </c>
      <c r="FR64" s="14">
        <f t="shared" si="38"/>
        <v>7</v>
      </c>
      <c r="FS64" s="14">
        <f t="shared" si="39"/>
        <v>7</v>
      </c>
      <c r="FT64" s="14">
        <f t="shared" si="40"/>
        <v>7</v>
      </c>
      <c r="FU64" s="14">
        <f t="shared" si="41"/>
        <v>4</v>
      </c>
      <c r="FV64" s="14">
        <f t="shared" si="42"/>
        <v>4</v>
      </c>
      <c r="FW64" s="14">
        <f t="shared" si="43"/>
        <v>4</v>
      </c>
      <c r="FX64" s="14">
        <f t="shared" si="44"/>
        <v>2</v>
      </c>
      <c r="FY64" s="14">
        <f t="shared" si="45"/>
        <v>2</v>
      </c>
      <c r="FZ64" s="14">
        <f t="shared" si="46"/>
        <v>12</v>
      </c>
      <c r="GA64" s="14">
        <f t="shared" si="47"/>
        <v>12</v>
      </c>
      <c r="GB64" s="14">
        <f t="shared" si="48"/>
        <v>12</v>
      </c>
      <c r="GC64" s="14">
        <f t="shared" si="49"/>
        <v>7</v>
      </c>
      <c r="GD64" s="14">
        <f t="shared" si="50"/>
        <v>7</v>
      </c>
      <c r="GE64" s="14">
        <f t="shared" si="51"/>
        <v>7</v>
      </c>
      <c r="GF64" s="14">
        <f t="shared" si="52"/>
        <v>6</v>
      </c>
      <c r="GG64" s="14">
        <f t="shared" si="53"/>
        <v>6</v>
      </c>
      <c r="GJ64" s="105">
        <v>58</v>
      </c>
      <c r="GK64" s="14">
        <f t="shared" si="54"/>
        <v>4</v>
      </c>
      <c r="GL64" s="14">
        <f t="shared" si="55"/>
        <v>1606006</v>
      </c>
      <c r="GM64" s="14" t="str">
        <f t="shared" si="56"/>
        <v>神器2-1 : 1级</v>
      </c>
      <c r="GN64" s="14" t="s">
        <v>893</v>
      </c>
      <c r="GO64" s="14">
        <f t="shared" si="57"/>
        <v>13</v>
      </c>
      <c r="GP64" s="14" t="str">
        <f t="shared" si="58"/>
        <v>神器2-1</v>
      </c>
      <c r="GQ64" s="14">
        <f t="shared" si="59"/>
        <v>7</v>
      </c>
    </row>
    <row r="65" spans="38:199" ht="16.5" x14ac:dyDescent="0.2">
      <c r="AL65" s="101">
        <v>4</v>
      </c>
      <c r="AM65" s="101">
        <v>1</v>
      </c>
      <c r="AN65" s="101">
        <v>22</v>
      </c>
      <c r="AO65" s="101">
        <v>2</v>
      </c>
      <c r="AP65" s="101" t="s">
        <v>364</v>
      </c>
      <c r="AQ65" s="101">
        <v>1500</v>
      </c>
      <c r="AR65" s="101">
        <v>1</v>
      </c>
      <c r="AS65" s="101">
        <v>1</v>
      </c>
      <c r="AT65" s="101">
        <f t="shared" si="8"/>
        <v>1</v>
      </c>
      <c r="AU65" s="14">
        <f t="shared" si="9"/>
        <v>0.15</v>
      </c>
      <c r="AV65" s="14">
        <f t="shared" si="10"/>
        <v>1.5</v>
      </c>
      <c r="BD65" s="101">
        <v>59</v>
      </c>
      <c r="BE65" s="14">
        <f>INDEX(节奏总表!$BW$4:$BW$63,新神器!BD65)</f>
        <v>149</v>
      </c>
      <c r="BF65" s="14">
        <f t="shared" si="11"/>
        <v>7</v>
      </c>
      <c r="BG65" s="101">
        <v>3</v>
      </c>
      <c r="BH65" s="101">
        <v>5</v>
      </c>
      <c r="BI65" s="14">
        <f t="shared" si="77"/>
        <v>0</v>
      </c>
      <c r="BJ65" s="14">
        <f t="shared" si="77"/>
        <v>0</v>
      </c>
      <c r="BK65" s="14">
        <f t="shared" si="77"/>
        <v>0</v>
      </c>
      <c r="BL65" s="14">
        <f t="shared" si="77"/>
        <v>0</v>
      </c>
      <c r="BM65" s="14">
        <f t="shared" si="77"/>
        <v>0</v>
      </c>
      <c r="BN65" s="14">
        <f t="shared" si="77"/>
        <v>0</v>
      </c>
      <c r="BO65" s="14">
        <f t="shared" si="77"/>
        <v>0</v>
      </c>
      <c r="BP65" s="14">
        <f t="shared" si="77"/>
        <v>0</v>
      </c>
      <c r="BQ65" s="14">
        <f t="shared" si="77"/>
        <v>0.35000000000000003</v>
      </c>
      <c r="BR65" s="14">
        <f t="shared" si="77"/>
        <v>0.35000000000000003</v>
      </c>
      <c r="BS65" s="14">
        <f t="shared" si="78"/>
        <v>0.20699999999999999</v>
      </c>
      <c r="BT65" s="14">
        <f t="shared" si="78"/>
        <v>0.20699999999999999</v>
      </c>
      <c r="BU65" s="14">
        <f t="shared" si="78"/>
        <v>0.13750000000000001</v>
      </c>
      <c r="BV65" s="14">
        <f t="shared" si="78"/>
        <v>6.9000000000000006E-2</v>
      </c>
      <c r="BW65" s="14">
        <f t="shared" si="78"/>
        <v>0.35000000000000003</v>
      </c>
      <c r="BX65" s="14">
        <f t="shared" si="78"/>
        <v>0.35000000000000003</v>
      </c>
      <c r="BY65" s="14">
        <f t="shared" si="78"/>
        <v>0.20699999999999999</v>
      </c>
      <c r="BZ65" s="14">
        <f t="shared" si="78"/>
        <v>0.20699999999999999</v>
      </c>
      <c r="CA65" s="14">
        <f t="shared" si="78"/>
        <v>0.13750000000000001</v>
      </c>
      <c r="CB65" s="14">
        <f t="shared" si="78"/>
        <v>6.9000000000000006E-2</v>
      </c>
      <c r="CC65" s="14">
        <f t="shared" si="79"/>
        <v>0.35000000000000003</v>
      </c>
      <c r="CD65" s="14">
        <f t="shared" si="79"/>
        <v>0.35000000000000003</v>
      </c>
      <c r="CE65" s="14">
        <f t="shared" si="79"/>
        <v>0.20699999999999999</v>
      </c>
      <c r="CF65" s="14">
        <f t="shared" si="79"/>
        <v>0.20699999999999999</v>
      </c>
      <c r="CG65" s="14">
        <f t="shared" si="79"/>
        <v>0.13750000000000001</v>
      </c>
      <c r="CH65" s="14">
        <f t="shared" si="79"/>
        <v>6.9499999999999992E-2</v>
      </c>
      <c r="CI65" s="14">
        <f t="shared" si="79"/>
        <v>0.20799999999999999</v>
      </c>
      <c r="CJ65" s="14">
        <f t="shared" si="79"/>
        <v>0.20799999999999999</v>
      </c>
      <c r="CK65" s="14">
        <f t="shared" si="79"/>
        <v>0.20799999999999999</v>
      </c>
      <c r="CL65" s="14">
        <f t="shared" si="79"/>
        <v>0.13800000000000001</v>
      </c>
      <c r="CM65" s="14">
        <f t="shared" si="80"/>
        <v>0.13800000000000001</v>
      </c>
      <c r="CN65" s="14">
        <f t="shared" si="80"/>
        <v>0.13800000000000001</v>
      </c>
      <c r="CO65" s="14">
        <f t="shared" si="80"/>
        <v>0</v>
      </c>
      <c r="CP65" s="14">
        <f t="shared" si="80"/>
        <v>0</v>
      </c>
      <c r="CQ65" s="14">
        <f t="shared" si="80"/>
        <v>1.5</v>
      </c>
      <c r="CR65" s="14">
        <f t="shared" si="80"/>
        <v>1.5</v>
      </c>
      <c r="CS65" s="14">
        <f t="shared" si="80"/>
        <v>1.5</v>
      </c>
      <c r="CT65" s="14">
        <f t="shared" si="80"/>
        <v>0.5</v>
      </c>
      <c r="CU65" s="14">
        <f t="shared" si="80"/>
        <v>0.5</v>
      </c>
      <c r="CV65" s="14">
        <f t="shared" si="80"/>
        <v>0.5</v>
      </c>
      <c r="CW65" s="14">
        <f t="shared" si="80"/>
        <v>0.375</v>
      </c>
      <c r="CX65" s="14">
        <f t="shared" si="80"/>
        <v>0.375</v>
      </c>
      <c r="CZ65" s="14">
        <f>SUM(BI$7:BI65)</f>
        <v>35.749999999999993</v>
      </c>
      <c r="DA65" s="14">
        <f>SUM(BJ$7:BJ65)</f>
        <v>35.749999999999993</v>
      </c>
      <c r="DB65" s="14">
        <f>SUM(BK$7:BK65)</f>
        <v>20.25</v>
      </c>
      <c r="DC65" s="14">
        <f>SUM(BL$7:BL65)</f>
        <v>36.25</v>
      </c>
      <c r="DD65" s="14">
        <f>SUM(BM$7:BM65)</f>
        <v>36.25</v>
      </c>
      <c r="DE65" s="14">
        <f>SUM(BN$7:BN65)</f>
        <v>20.625</v>
      </c>
      <c r="DF65" s="14">
        <f>SUM(BO$7:BO65)</f>
        <v>20.625</v>
      </c>
      <c r="DG65" s="14">
        <f>SUM(BP$7:BP65)</f>
        <v>13.75</v>
      </c>
      <c r="DH65" s="14">
        <f>SUM(BQ$7:BQ65)</f>
        <v>32.299000000000035</v>
      </c>
      <c r="DI65" s="14">
        <f>SUM(BR$7:BR65)</f>
        <v>32.299000000000035</v>
      </c>
      <c r="DJ65" s="14">
        <f>SUM(BS$7:BS65)</f>
        <v>17.796000000000021</v>
      </c>
      <c r="DK65" s="14">
        <f>SUM(BT$7:BT65)</f>
        <v>17.796000000000021</v>
      </c>
      <c r="DL65" s="14">
        <f>SUM(BU$7:BU65)</f>
        <v>9.3499999999999961</v>
      </c>
      <c r="DM65" s="14">
        <f>SUM(BV$7:BV65)</f>
        <v>4.4419999999999984</v>
      </c>
      <c r="DN65" s="14">
        <f>SUM(BW$7:BW65)</f>
        <v>37.299000000000035</v>
      </c>
      <c r="DO65" s="14">
        <f>SUM(BX$7:BX65)</f>
        <v>37.299000000000035</v>
      </c>
      <c r="DP65" s="14">
        <f>SUM(BY$7:BY65)</f>
        <v>20.421000000000021</v>
      </c>
      <c r="DQ65" s="14">
        <f>SUM(BZ$7:BZ65)</f>
        <v>20.421000000000021</v>
      </c>
      <c r="DR65" s="14">
        <f>SUM(CA$7:CA65)</f>
        <v>10.349999999999989</v>
      </c>
      <c r="DS65" s="14">
        <f>SUM(CB$7:CB65)</f>
        <v>4.93</v>
      </c>
      <c r="DT65" s="14">
        <f>SUM(CC$7:CC65)</f>
        <v>42.299000000000035</v>
      </c>
      <c r="DU65" s="14">
        <f>SUM(CD$7:CD65)</f>
        <v>42.299000000000035</v>
      </c>
      <c r="DV65" s="14">
        <f>SUM(CE$7:CE65)</f>
        <v>23.046000000000021</v>
      </c>
      <c r="DW65" s="14">
        <f>SUM(CF$7:CF65)</f>
        <v>23.046000000000021</v>
      </c>
      <c r="DX65" s="14">
        <f>SUM(CG$7:CG65)</f>
        <v>11.349999999999984</v>
      </c>
      <c r="DY65" s="14">
        <f>SUM(CH$7:CH65)</f>
        <v>5.4439999999999955</v>
      </c>
      <c r="DZ65" s="14">
        <f>SUM(CI$7:CI65)</f>
        <v>14.824000000000005</v>
      </c>
      <c r="EA65" s="14">
        <f>SUM(CJ$7:CJ65)</f>
        <v>14.824000000000005</v>
      </c>
      <c r="EB65" s="14">
        <f>SUM(CK$7:CK65)</f>
        <v>14.824000000000005</v>
      </c>
      <c r="EC65" s="14">
        <f>SUM(CL$7:CL65)</f>
        <v>6.8639999999999972</v>
      </c>
      <c r="ED65" s="14">
        <f>SUM(CM$7:CM65)</f>
        <v>6.8639999999999972</v>
      </c>
      <c r="EE65" s="14">
        <f>SUM(CN$7:CN65)</f>
        <v>6.8639999999999972</v>
      </c>
      <c r="EF65" s="14">
        <f>SUM(CO$7:CO65)</f>
        <v>2.25</v>
      </c>
      <c r="EG65" s="14">
        <f>SUM(CP$7:CP65)</f>
        <v>2.25</v>
      </c>
      <c r="EH65" s="14">
        <f>SUM(CQ$7:CQ65)</f>
        <v>42</v>
      </c>
      <c r="EI65" s="14">
        <f>SUM(CR$7:CR65)</f>
        <v>42</v>
      </c>
      <c r="EJ65" s="14">
        <f>SUM(CS$7:CS65)</f>
        <v>42</v>
      </c>
      <c r="EK65" s="14">
        <f>SUM(CT$7:CT65)</f>
        <v>14</v>
      </c>
      <c r="EL65" s="14">
        <f>SUM(CU$7:CU65)</f>
        <v>14</v>
      </c>
      <c r="EM65" s="14">
        <f>SUM(CV$7:CV65)</f>
        <v>14</v>
      </c>
      <c r="EN65" s="14">
        <f>SUM(CW$7:CW65)</f>
        <v>10.5</v>
      </c>
      <c r="EO65" s="14">
        <f>SUM(CX$7:CX65)</f>
        <v>10.5</v>
      </c>
      <c r="ER65" s="14">
        <f t="shared" si="12"/>
        <v>12</v>
      </c>
      <c r="ES65" s="14">
        <f t="shared" si="13"/>
        <v>12</v>
      </c>
      <c r="ET65" s="14">
        <f t="shared" si="14"/>
        <v>9</v>
      </c>
      <c r="EU65" s="14">
        <f t="shared" si="15"/>
        <v>12</v>
      </c>
      <c r="EV65" s="14">
        <f t="shared" si="16"/>
        <v>12</v>
      </c>
      <c r="EW65" s="14">
        <f t="shared" si="17"/>
        <v>9</v>
      </c>
      <c r="EX65" s="14">
        <f t="shared" si="18"/>
        <v>9</v>
      </c>
      <c r="EY65" s="14">
        <f t="shared" si="19"/>
        <v>7</v>
      </c>
      <c r="EZ65" s="14">
        <f t="shared" si="20"/>
        <v>11</v>
      </c>
      <c r="FA65" s="14">
        <f t="shared" si="21"/>
        <v>11</v>
      </c>
      <c r="FB65" s="14">
        <f t="shared" si="22"/>
        <v>8</v>
      </c>
      <c r="FC65" s="14">
        <f t="shared" si="23"/>
        <v>8</v>
      </c>
      <c r="FD65" s="14">
        <f t="shared" si="24"/>
        <v>6</v>
      </c>
      <c r="FE65" s="14">
        <f t="shared" si="25"/>
        <v>3</v>
      </c>
      <c r="FF65" s="14">
        <f t="shared" si="26"/>
        <v>12</v>
      </c>
      <c r="FG65" s="14">
        <f t="shared" si="27"/>
        <v>12</v>
      </c>
      <c r="FH65" s="14">
        <f t="shared" si="28"/>
        <v>9</v>
      </c>
      <c r="FI65" s="14">
        <f t="shared" si="29"/>
        <v>9</v>
      </c>
      <c r="FJ65" s="14">
        <f t="shared" si="30"/>
        <v>6</v>
      </c>
      <c r="FK65" s="14">
        <f t="shared" si="31"/>
        <v>3</v>
      </c>
      <c r="FL65" s="14">
        <f t="shared" si="32"/>
        <v>13</v>
      </c>
      <c r="FM65" s="14">
        <f t="shared" si="33"/>
        <v>13</v>
      </c>
      <c r="FN65" s="14">
        <f t="shared" si="34"/>
        <v>10</v>
      </c>
      <c r="FO65" s="14">
        <f t="shared" si="35"/>
        <v>10</v>
      </c>
      <c r="FP65" s="14">
        <f t="shared" si="36"/>
        <v>6</v>
      </c>
      <c r="FQ65" s="14">
        <f t="shared" si="37"/>
        <v>4</v>
      </c>
      <c r="FR65" s="14">
        <f t="shared" si="38"/>
        <v>7</v>
      </c>
      <c r="FS65" s="14">
        <f t="shared" si="39"/>
        <v>7</v>
      </c>
      <c r="FT65" s="14">
        <f t="shared" si="40"/>
        <v>7</v>
      </c>
      <c r="FU65" s="14">
        <f t="shared" si="41"/>
        <v>4</v>
      </c>
      <c r="FV65" s="14">
        <f t="shared" si="42"/>
        <v>4</v>
      </c>
      <c r="FW65" s="14">
        <f t="shared" si="43"/>
        <v>4</v>
      </c>
      <c r="FX65" s="14">
        <f t="shared" si="44"/>
        <v>2</v>
      </c>
      <c r="FY65" s="14">
        <f t="shared" si="45"/>
        <v>2</v>
      </c>
      <c r="FZ65" s="14">
        <f t="shared" si="46"/>
        <v>13</v>
      </c>
      <c r="GA65" s="14">
        <f t="shared" si="47"/>
        <v>13</v>
      </c>
      <c r="GB65" s="14">
        <f t="shared" si="48"/>
        <v>13</v>
      </c>
      <c r="GC65" s="14">
        <f t="shared" si="49"/>
        <v>7</v>
      </c>
      <c r="GD65" s="14">
        <f t="shared" si="50"/>
        <v>7</v>
      </c>
      <c r="GE65" s="14">
        <f t="shared" si="51"/>
        <v>7</v>
      </c>
      <c r="GF65" s="14">
        <f t="shared" si="52"/>
        <v>6</v>
      </c>
      <c r="GG65" s="14">
        <f t="shared" si="53"/>
        <v>6</v>
      </c>
      <c r="GJ65" s="105">
        <v>59</v>
      </c>
      <c r="GK65" s="14">
        <f t="shared" si="54"/>
        <v>4</v>
      </c>
      <c r="GL65" s="14">
        <f t="shared" si="55"/>
        <v>1606006</v>
      </c>
      <c r="GM65" s="14" t="str">
        <f t="shared" si="56"/>
        <v>神器2-1 : 2级</v>
      </c>
      <c r="GN65" s="14" t="s">
        <v>893</v>
      </c>
      <c r="GO65" s="14">
        <f t="shared" si="57"/>
        <v>14</v>
      </c>
      <c r="GP65" s="14" t="str">
        <f t="shared" si="58"/>
        <v>神器2-1</v>
      </c>
      <c r="GQ65" s="14">
        <f t="shared" si="59"/>
        <v>7</v>
      </c>
    </row>
    <row r="66" spans="38:199" ht="16.5" x14ac:dyDescent="0.2">
      <c r="AL66" s="101">
        <v>4</v>
      </c>
      <c r="AM66" s="101">
        <v>1</v>
      </c>
      <c r="AN66" s="101">
        <v>22</v>
      </c>
      <c r="AO66" s="101">
        <v>3</v>
      </c>
      <c r="AP66" s="101" t="s">
        <v>365</v>
      </c>
      <c r="AQ66" s="101">
        <v>1000</v>
      </c>
      <c r="AR66" s="101">
        <v>1</v>
      </c>
      <c r="AS66" s="101">
        <v>1</v>
      </c>
      <c r="AT66" s="101">
        <f t="shared" si="8"/>
        <v>2</v>
      </c>
      <c r="AU66" s="14">
        <f t="shared" si="9"/>
        <v>0.1</v>
      </c>
      <c r="AV66" s="14">
        <f t="shared" si="10"/>
        <v>3</v>
      </c>
      <c r="BD66" s="101">
        <v>60</v>
      </c>
      <c r="BE66" s="14">
        <f>INDEX(节奏总表!$BW$4:$BW$63,新神器!BD66)</f>
        <v>150</v>
      </c>
      <c r="BF66" s="14">
        <f t="shared" si="11"/>
        <v>7</v>
      </c>
      <c r="BG66" s="101">
        <v>3</v>
      </c>
      <c r="BH66" s="101">
        <v>5</v>
      </c>
      <c r="BI66" s="14">
        <f t="shared" si="77"/>
        <v>0</v>
      </c>
      <c r="BJ66" s="14">
        <f t="shared" si="77"/>
        <v>0</v>
      </c>
      <c r="BK66" s="14">
        <f t="shared" si="77"/>
        <v>0</v>
      </c>
      <c r="BL66" s="14">
        <f t="shared" si="77"/>
        <v>0</v>
      </c>
      <c r="BM66" s="14">
        <f t="shared" si="77"/>
        <v>0</v>
      </c>
      <c r="BN66" s="14">
        <f t="shared" si="77"/>
        <v>0</v>
      </c>
      <c r="BO66" s="14">
        <f t="shared" si="77"/>
        <v>0</v>
      </c>
      <c r="BP66" s="14">
        <f t="shared" si="77"/>
        <v>0</v>
      </c>
      <c r="BQ66" s="14">
        <f t="shared" si="77"/>
        <v>0.35000000000000003</v>
      </c>
      <c r="BR66" s="14">
        <f t="shared" si="77"/>
        <v>0.35000000000000003</v>
      </c>
      <c r="BS66" s="14">
        <f t="shared" si="78"/>
        <v>0.20699999999999999</v>
      </c>
      <c r="BT66" s="14">
        <f t="shared" si="78"/>
        <v>0.20699999999999999</v>
      </c>
      <c r="BU66" s="14">
        <f t="shared" si="78"/>
        <v>0.13750000000000001</v>
      </c>
      <c r="BV66" s="14">
        <f t="shared" si="78"/>
        <v>6.9000000000000006E-2</v>
      </c>
      <c r="BW66" s="14">
        <f t="shared" si="78"/>
        <v>0.35000000000000003</v>
      </c>
      <c r="BX66" s="14">
        <f t="shared" si="78"/>
        <v>0.35000000000000003</v>
      </c>
      <c r="BY66" s="14">
        <f t="shared" si="78"/>
        <v>0.20699999999999999</v>
      </c>
      <c r="BZ66" s="14">
        <f t="shared" si="78"/>
        <v>0.20699999999999999</v>
      </c>
      <c r="CA66" s="14">
        <f t="shared" si="78"/>
        <v>0.13750000000000001</v>
      </c>
      <c r="CB66" s="14">
        <f t="shared" si="78"/>
        <v>6.9000000000000006E-2</v>
      </c>
      <c r="CC66" s="14">
        <f t="shared" si="79"/>
        <v>0.35000000000000003</v>
      </c>
      <c r="CD66" s="14">
        <f t="shared" si="79"/>
        <v>0.35000000000000003</v>
      </c>
      <c r="CE66" s="14">
        <f t="shared" si="79"/>
        <v>0.20699999999999999</v>
      </c>
      <c r="CF66" s="14">
        <f t="shared" si="79"/>
        <v>0.20699999999999999</v>
      </c>
      <c r="CG66" s="14">
        <f t="shared" si="79"/>
        <v>0.13750000000000001</v>
      </c>
      <c r="CH66" s="14">
        <f t="shared" si="79"/>
        <v>6.9499999999999992E-2</v>
      </c>
      <c r="CI66" s="14">
        <f t="shared" si="79"/>
        <v>0.20799999999999999</v>
      </c>
      <c r="CJ66" s="14">
        <f t="shared" si="79"/>
        <v>0.20799999999999999</v>
      </c>
      <c r="CK66" s="14">
        <f t="shared" si="79"/>
        <v>0.20799999999999999</v>
      </c>
      <c r="CL66" s="14">
        <f t="shared" si="79"/>
        <v>0.13800000000000001</v>
      </c>
      <c r="CM66" s="14">
        <f t="shared" si="80"/>
        <v>0.13800000000000001</v>
      </c>
      <c r="CN66" s="14">
        <f t="shared" si="80"/>
        <v>0.13800000000000001</v>
      </c>
      <c r="CO66" s="14">
        <f t="shared" si="80"/>
        <v>0</v>
      </c>
      <c r="CP66" s="14">
        <f t="shared" si="80"/>
        <v>0</v>
      </c>
      <c r="CQ66" s="14">
        <f t="shared" si="80"/>
        <v>1.5</v>
      </c>
      <c r="CR66" s="14">
        <f t="shared" si="80"/>
        <v>1.5</v>
      </c>
      <c r="CS66" s="14">
        <f t="shared" si="80"/>
        <v>1.5</v>
      </c>
      <c r="CT66" s="14">
        <f t="shared" si="80"/>
        <v>0.5</v>
      </c>
      <c r="CU66" s="14">
        <f t="shared" si="80"/>
        <v>0.5</v>
      </c>
      <c r="CV66" s="14">
        <f t="shared" si="80"/>
        <v>0.5</v>
      </c>
      <c r="CW66" s="14">
        <f t="shared" si="80"/>
        <v>0.375</v>
      </c>
      <c r="CX66" s="14">
        <f t="shared" si="80"/>
        <v>0.375</v>
      </c>
      <c r="CZ66" s="14">
        <f>SUM(BI$7:BI66)</f>
        <v>35.749999999999993</v>
      </c>
      <c r="DA66" s="14">
        <f>SUM(BJ$7:BJ66)</f>
        <v>35.749999999999993</v>
      </c>
      <c r="DB66" s="14">
        <f>SUM(BK$7:BK66)</f>
        <v>20.25</v>
      </c>
      <c r="DC66" s="14">
        <f>SUM(BL$7:BL66)</f>
        <v>36.25</v>
      </c>
      <c r="DD66" s="14">
        <f>SUM(BM$7:BM66)</f>
        <v>36.25</v>
      </c>
      <c r="DE66" s="14">
        <f>SUM(BN$7:BN66)</f>
        <v>20.625</v>
      </c>
      <c r="DF66" s="14">
        <f>SUM(BO$7:BO66)</f>
        <v>20.625</v>
      </c>
      <c r="DG66" s="14">
        <f>SUM(BP$7:BP66)</f>
        <v>13.75</v>
      </c>
      <c r="DH66" s="14">
        <f>SUM(BQ$7:BQ66)</f>
        <v>32.649000000000036</v>
      </c>
      <c r="DI66" s="14">
        <f>SUM(BR$7:BR66)</f>
        <v>32.649000000000036</v>
      </c>
      <c r="DJ66" s="14">
        <f>SUM(BS$7:BS66)</f>
        <v>18.003000000000021</v>
      </c>
      <c r="DK66" s="14">
        <f>SUM(BT$7:BT66)</f>
        <v>18.003000000000021</v>
      </c>
      <c r="DL66" s="14">
        <f>SUM(BU$7:BU66)</f>
        <v>9.4874999999999954</v>
      </c>
      <c r="DM66" s="14">
        <f>SUM(BV$7:BV66)</f>
        <v>4.5109999999999983</v>
      </c>
      <c r="DN66" s="14">
        <f>SUM(BW$7:BW66)</f>
        <v>37.649000000000036</v>
      </c>
      <c r="DO66" s="14">
        <f>SUM(BX$7:BX66)</f>
        <v>37.649000000000036</v>
      </c>
      <c r="DP66" s="14">
        <f>SUM(BY$7:BY66)</f>
        <v>20.628000000000021</v>
      </c>
      <c r="DQ66" s="14">
        <f>SUM(BZ$7:BZ66)</f>
        <v>20.628000000000021</v>
      </c>
      <c r="DR66" s="14">
        <f>SUM(CA$7:CA66)</f>
        <v>10.487499999999988</v>
      </c>
      <c r="DS66" s="14">
        <f>SUM(CB$7:CB66)</f>
        <v>4.9989999999999997</v>
      </c>
      <c r="DT66" s="14">
        <f>SUM(CC$7:CC66)</f>
        <v>42.649000000000036</v>
      </c>
      <c r="DU66" s="14">
        <f>SUM(CD$7:CD66)</f>
        <v>42.649000000000036</v>
      </c>
      <c r="DV66" s="14">
        <f>SUM(CE$7:CE66)</f>
        <v>23.253000000000021</v>
      </c>
      <c r="DW66" s="14">
        <f>SUM(CF$7:CF66)</f>
        <v>23.253000000000021</v>
      </c>
      <c r="DX66" s="14">
        <f>SUM(CG$7:CG66)</f>
        <v>11.487499999999983</v>
      </c>
      <c r="DY66" s="14">
        <f>SUM(CH$7:CH66)</f>
        <v>5.5134999999999952</v>
      </c>
      <c r="DZ66" s="14">
        <f>SUM(CI$7:CI66)</f>
        <v>15.032000000000005</v>
      </c>
      <c r="EA66" s="14">
        <f>SUM(CJ$7:CJ66)</f>
        <v>15.032000000000005</v>
      </c>
      <c r="EB66" s="14">
        <f>SUM(CK$7:CK66)</f>
        <v>15.032000000000005</v>
      </c>
      <c r="EC66" s="14">
        <f>SUM(CL$7:CL66)</f>
        <v>7.0019999999999971</v>
      </c>
      <c r="ED66" s="14">
        <f>SUM(CM$7:CM66)</f>
        <v>7.0019999999999971</v>
      </c>
      <c r="EE66" s="14">
        <f>SUM(CN$7:CN66)</f>
        <v>7.0019999999999971</v>
      </c>
      <c r="EF66" s="14">
        <f>SUM(CO$7:CO66)</f>
        <v>2.25</v>
      </c>
      <c r="EG66" s="14">
        <f>SUM(CP$7:CP66)</f>
        <v>2.25</v>
      </c>
      <c r="EH66" s="14">
        <f>SUM(CQ$7:CQ66)</f>
        <v>43.5</v>
      </c>
      <c r="EI66" s="14">
        <f>SUM(CR$7:CR66)</f>
        <v>43.5</v>
      </c>
      <c r="EJ66" s="14">
        <f>SUM(CS$7:CS66)</f>
        <v>43.5</v>
      </c>
      <c r="EK66" s="14">
        <f>SUM(CT$7:CT66)</f>
        <v>14.5</v>
      </c>
      <c r="EL66" s="14">
        <f>SUM(CU$7:CU66)</f>
        <v>14.5</v>
      </c>
      <c r="EM66" s="14">
        <f>SUM(CV$7:CV66)</f>
        <v>14.5</v>
      </c>
      <c r="EN66" s="14">
        <f>SUM(CW$7:CW66)</f>
        <v>10.875</v>
      </c>
      <c r="EO66" s="14">
        <f>SUM(CX$7:CX66)</f>
        <v>10.875</v>
      </c>
      <c r="ER66" s="14">
        <f t="shared" si="12"/>
        <v>12</v>
      </c>
      <c r="ES66" s="14">
        <f t="shared" si="13"/>
        <v>12</v>
      </c>
      <c r="ET66" s="14">
        <f t="shared" si="14"/>
        <v>9</v>
      </c>
      <c r="EU66" s="14">
        <f t="shared" si="15"/>
        <v>12</v>
      </c>
      <c r="EV66" s="14">
        <f t="shared" si="16"/>
        <v>12</v>
      </c>
      <c r="EW66" s="14">
        <f t="shared" si="17"/>
        <v>9</v>
      </c>
      <c r="EX66" s="14">
        <f t="shared" si="18"/>
        <v>9</v>
      </c>
      <c r="EY66" s="14">
        <f t="shared" si="19"/>
        <v>7</v>
      </c>
      <c r="EZ66" s="14">
        <f t="shared" si="20"/>
        <v>11</v>
      </c>
      <c r="FA66" s="14">
        <f t="shared" si="21"/>
        <v>11</v>
      </c>
      <c r="FB66" s="14">
        <f t="shared" si="22"/>
        <v>9</v>
      </c>
      <c r="FC66" s="14">
        <f t="shared" si="23"/>
        <v>9</v>
      </c>
      <c r="FD66" s="14">
        <f t="shared" si="24"/>
        <v>6</v>
      </c>
      <c r="FE66" s="14">
        <f t="shared" si="25"/>
        <v>3</v>
      </c>
      <c r="FF66" s="14">
        <f t="shared" si="26"/>
        <v>12</v>
      </c>
      <c r="FG66" s="14">
        <f t="shared" si="27"/>
        <v>12</v>
      </c>
      <c r="FH66" s="14">
        <f t="shared" si="28"/>
        <v>9</v>
      </c>
      <c r="FI66" s="14">
        <f t="shared" si="29"/>
        <v>9</v>
      </c>
      <c r="FJ66" s="14">
        <f t="shared" si="30"/>
        <v>6</v>
      </c>
      <c r="FK66" s="14">
        <f t="shared" si="31"/>
        <v>3</v>
      </c>
      <c r="FL66" s="14">
        <f t="shared" si="32"/>
        <v>13</v>
      </c>
      <c r="FM66" s="14">
        <f t="shared" si="33"/>
        <v>13</v>
      </c>
      <c r="FN66" s="14">
        <f t="shared" si="34"/>
        <v>10</v>
      </c>
      <c r="FO66" s="14">
        <f t="shared" si="35"/>
        <v>10</v>
      </c>
      <c r="FP66" s="14">
        <f t="shared" si="36"/>
        <v>6</v>
      </c>
      <c r="FQ66" s="14">
        <f t="shared" si="37"/>
        <v>4</v>
      </c>
      <c r="FR66" s="14">
        <f t="shared" si="38"/>
        <v>8</v>
      </c>
      <c r="FS66" s="14">
        <f t="shared" si="39"/>
        <v>8</v>
      </c>
      <c r="FT66" s="14">
        <f t="shared" si="40"/>
        <v>8</v>
      </c>
      <c r="FU66" s="14">
        <f t="shared" si="41"/>
        <v>5</v>
      </c>
      <c r="FV66" s="14">
        <f t="shared" si="42"/>
        <v>5</v>
      </c>
      <c r="FW66" s="14">
        <f t="shared" si="43"/>
        <v>5</v>
      </c>
      <c r="FX66" s="14">
        <f t="shared" si="44"/>
        <v>2</v>
      </c>
      <c r="FY66" s="14">
        <f t="shared" si="45"/>
        <v>2</v>
      </c>
      <c r="FZ66" s="14">
        <f t="shared" si="46"/>
        <v>13</v>
      </c>
      <c r="GA66" s="14">
        <f t="shared" si="47"/>
        <v>13</v>
      </c>
      <c r="GB66" s="14">
        <f t="shared" si="48"/>
        <v>13</v>
      </c>
      <c r="GC66" s="14">
        <f t="shared" si="49"/>
        <v>7</v>
      </c>
      <c r="GD66" s="14">
        <f t="shared" si="50"/>
        <v>7</v>
      </c>
      <c r="GE66" s="14">
        <f t="shared" si="51"/>
        <v>7</v>
      </c>
      <c r="GF66" s="14">
        <f t="shared" si="52"/>
        <v>6</v>
      </c>
      <c r="GG66" s="14">
        <f t="shared" si="53"/>
        <v>6</v>
      </c>
      <c r="GJ66" s="105">
        <v>60</v>
      </c>
      <c r="GK66" s="14">
        <f t="shared" si="54"/>
        <v>4</v>
      </c>
      <c r="GL66" s="14">
        <f t="shared" si="55"/>
        <v>1606006</v>
      </c>
      <c r="GM66" s="14" t="str">
        <f t="shared" si="56"/>
        <v>神器2-1 : 3级</v>
      </c>
      <c r="GN66" s="14" t="s">
        <v>893</v>
      </c>
      <c r="GO66" s="14">
        <f t="shared" si="57"/>
        <v>15</v>
      </c>
      <c r="GP66" s="14" t="str">
        <f t="shared" si="58"/>
        <v>神器2-1</v>
      </c>
      <c r="GQ66" s="14">
        <f t="shared" si="59"/>
        <v>7</v>
      </c>
    </row>
    <row r="67" spans="38:199" ht="16.5" x14ac:dyDescent="0.2">
      <c r="AL67" s="101">
        <v>4</v>
      </c>
      <c r="AM67" s="101">
        <v>1</v>
      </c>
      <c r="AN67" s="101">
        <v>22</v>
      </c>
      <c r="AO67" s="101">
        <v>4</v>
      </c>
      <c r="AP67" s="101" t="s">
        <v>366</v>
      </c>
      <c r="AQ67" s="101">
        <v>1500</v>
      </c>
      <c r="AR67" s="101">
        <v>1</v>
      </c>
      <c r="AS67" s="101">
        <v>1</v>
      </c>
      <c r="AT67" s="101">
        <f t="shared" si="8"/>
        <v>1</v>
      </c>
      <c r="AU67" s="14">
        <f t="shared" si="9"/>
        <v>0.15</v>
      </c>
      <c r="AV67" s="14">
        <f t="shared" si="10"/>
        <v>2.25</v>
      </c>
      <c r="GJ67" s="105">
        <v>61</v>
      </c>
      <c r="GK67" s="14">
        <f t="shared" si="54"/>
        <v>5</v>
      </c>
      <c r="GL67" s="14">
        <f t="shared" si="55"/>
        <v>1606007</v>
      </c>
      <c r="GM67" s="14" t="str">
        <f t="shared" si="56"/>
        <v>神器2-2 : 4级</v>
      </c>
      <c r="GN67" s="14" t="s">
        <v>893</v>
      </c>
      <c r="GO67" s="14">
        <f t="shared" si="57"/>
        <v>1</v>
      </c>
      <c r="GP67" s="14" t="str">
        <f t="shared" si="58"/>
        <v>神器2-2</v>
      </c>
      <c r="GQ67" s="14">
        <f t="shared" si="59"/>
        <v>1</v>
      </c>
    </row>
    <row r="68" spans="38:199" ht="16.5" x14ac:dyDescent="0.2">
      <c r="AL68" s="101">
        <v>4</v>
      </c>
      <c r="AM68" s="101">
        <v>1</v>
      </c>
      <c r="AN68" s="101">
        <v>22</v>
      </c>
      <c r="AO68" s="101">
        <v>5</v>
      </c>
      <c r="AP68" s="101" t="s">
        <v>367</v>
      </c>
      <c r="AQ68" s="101">
        <v>1500</v>
      </c>
      <c r="AR68" s="101">
        <v>1</v>
      </c>
      <c r="AS68" s="101">
        <v>1</v>
      </c>
      <c r="AT68" s="101">
        <f t="shared" si="8"/>
        <v>1</v>
      </c>
      <c r="AU68" s="14">
        <f t="shared" si="9"/>
        <v>0.15</v>
      </c>
      <c r="AV68" s="14">
        <f t="shared" si="10"/>
        <v>2.25</v>
      </c>
      <c r="GJ68" s="105">
        <v>62</v>
      </c>
      <c r="GK68" s="14">
        <f t="shared" si="54"/>
        <v>5</v>
      </c>
      <c r="GL68" s="14">
        <f t="shared" si="55"/>
        <v>1606007</v>
      </c>
      <c r="GM68" s="14" t="str">
        <f t="shared" si="56"/>
        <v>神器2-2 : 5级</v>
      </c>
      <c r="GN68" s="14" t="s">
        <v>893</v>
      </c>
      <c r="GO68" s="14">
        <f t="shared" si="57"/>
        <v>2</v>
      </c>
      <c r="GP68" s="14" t="str">
        <f t="shared" si="58"/>
        <v>神器2-2</v>
      </c>
      <c r="GQ68" s="14">
        <f t="shared" si="59"/>
        <v>1</v>
      </c>
    </row>
    <row r="69" spans="38:199" ht="16.5" x14ac:dyDescent="0.2">
      <c r="AL69" s="101">
        <v>4</v>
      </c>
      <c r="AM69" s="101">
        <v>1</v>
      </c>
      <c r="AN69" s="101">
        <v>22</v>
      </c>
      <c r="AO69" s="101">
        <v>6</v>
      </c>
      <c r="AP69" s="101" t="s">
        <v>368</v>
      </c>
      <c r="AQ69" s="101">
        <v>1000</v>
      </c>
      <c r="AR69" s="101">
        <v>1</v>
      </c>
      <c r="AS69" s="101">
        <v>1</v>
      </c>
      <c r="AT69" s="101">
        <f t="shared" si="8"/>
        <v>2</v>
      </c>
      <c r="AU69" s="14">
        <f t="shared" si="9"/>
        <v>0.1</v>
      </c>
      <c r="AV69" s="14">
        <f t="shared" si="10"/>
        <v>4.5</v>
      </c>
      <c r="GJ69" s="105">
        <v>63</v>
      </c>
      <c r="GK69" s="14">
        <f t="shared" si="54"/>
        <v>5</v>
      </c>
      <c r="GL69" s="14">
        <f t="shared" si="55"/>
        <v>1606007</v>
      </c>
      <c r="GM69" s="14" t="str">
        <f t="shared" si="56"/>
        <v>神器2-2 : 6级</v>
      </c>
      <c r="GN69" s="14" t="s">
        <v>893</v>
      </c>
      <c r="GO69" s="14">
        <f t="shared" si="57"/>
        <v>3</v>
      </c>
      <c r="GP69" s="14" t="str">
        <f t="shared" si="58"/>
        <v>神器2-2</v>
      </c>
      <c r="GQ69" s="14">
        <f t="shared" si="59"/>
        <v>1</v>
      </c>
    </row>
    <row r="70" spans="38:199" ht="16.5" x14ac:dyDescent="0.2">
      <c r="AL70" s="101">
        <v>4</v>
      </c>
      <c r="AM70" s="101">
        <v>1</v>
      </c>
      <c r="AN70" s="101">
        <v>22</v>
      </c>
      <c r="AO70" s="101">
        <v>7</v>
      </c>
      <c r="AP70" s="101" t="s">
        <v>369</v>
      </c>
      <c r="AQ70" s="101">
        <v>1000</v>
      </c>
      <c r="AR70" s="101">
        <v>1</v>
      </c>
      <c r="AS70" s="101">
        <v>1</v>
      </c>
      <c r="AT70" s="101">
        <f t="shared" si="8"/>
        <v>2</v>
      </c>
      <c r="AU70" s="14">
        <f t="shared" si="9"/>
        <v>0.1</v>
      </c>
      <c r="AV70" s="14">
        <f t="shared" si="10"/>
        <v>4.5</v>
      </c>
      <c r="GJ70" s="105">
        <v>64</v>
      </c>
      <c r="GK70" s="14">
        <f t="shared" si="54"/>
        <v>5</v>
      </c>
      <c r="GL70" s="14">
        <f t="shared" si="55"/>
        <v>1606007</v>
      </c>
      <c r="GM70" s="14" t="str">
        <f t="shared" si="56"/>
        <v>神器2-2 : 7级</v>
      </c>
      <c r="GN70" s="14" t="s">
        <v>893</v>
      </c>
      <c r="GO70" s="14">
        <f t="shared" si="57"/>
        <v>4</v>
      </c>
      <c r="GP70" s="14" t="str">
        <f t="shared" si="58"/>
        <v>神器2-2</v>
      </c>
      <c r="GQ70" s="14">
        <f t="shared" si="59"/>
        <v>2</v>
      </c>
    </row>
    <row r="71" spans="38:199" ht="16.5" x14ac:dyDescent="0.2">
      <c r="AL71" s="101">
        <v>4</v>
      </c>
      <c r="AM71" s="101">
        <v>1</v>
      </c>
      <c r="AN71" s="101">
        <v>22</v>
      </c>
      <c r="AO71" s="101">
        <v>8</v>
      </c>
      <c r="AP71" s="101" t="s">
        <v>370</v>
      </c>
      <c r="AQ71" s="101">
        <v>1000</v>
      </c>
      <c r="AR71" s="101">
        <v>1</v>
      </c>
      <c r="AS71" s="101">
        <v>1</v>
      </c>
      <c r="AT71" s="101">
        <f t="shared" si="8"/>
        <v>3</v>
      </c>
      <c r="AU71" s="14">
        <f t="shared" si="9"/>
        <v>0.1</v>
      </c>
      <c r="AV71" s="14">
        <f t="shared" si="10"/>
        <v>10.5</v>
      </c>
      <c r="GJ71" s="105">
        <v>65</v>
      </c>
      <c r="GK71" s="14">
        <f t="shared" si="54"/>
        <v>5</v>
      </c>
      <c r="GL71" s="14">
        <f t="shared" si="55"/>
        <v>1606007</v>
      </c>
      <c r="GM71" s="14" t="str">
        <f t="shared" si="56"/>
        <v>神器2-2 : 8级</v>
      </c>
      <c r="GN71" s="14" t="s">
        <v>893</v>
      </c>
      <c r="GO71" s="14">
        <f t="shared" si="57"/>
        <v>5</v>
      </c>
      <c r="GP71" s="14" t="str">
        <f t="shared" si="58"/>
        <v>神器2-2</v>
      </c>
      <c r="GQ71" s="14">
        <f t="shared" si="59"/>
        <v>2</v>
      </c>
    </row>
    <row r="72" spans="38:199" ht="16.5" x14ac:dyDescent="0.2">
      <c r="AL72" s="101">
        <v>4</v>
      </c>
      <c r="AM72" s="101">
        <v>1</v>
      </c>
      <c r="AN72" s="101">
        <v>23</v>
      </c>
      <c r="AO72" s="101">
        <v>15</v>
      </c>
      <c r="AP72" s="101" t="s">
        <v>377</v>
      </c>
      <c r="AQ72" s="101">
        <v>5000</v>
      </c>
      <c r="AR72" s="101">
        <v>1</v>
      </c>
      <c r="AS72" s="101">
        <v>3</v>
      </c>
      <c r="AT72" s="101">
        <f t="shared" ref="AT72:AT135" si="81">INDEX($AH$7:$AH$48,AO72)</f>
        <v>1</v>
      </c>
      <c r="AU72" s="14">
        <f t="shared" ref="AU72:AU135" si="82">(AR72+AS72)/2*AQ72/10000</f>
        <v>1</v>
      </c>
      <c r="AV72" s="14">
        <f t="shared" ref="AV72:AV135" si="83">(AR72+AS72)/2*AQ72/10000*INDEX($AI$7:$AI$48,AO72)</f>
        <v>25</v>
      </c>
      <c r="GJ72" s="105">
        <v>66</v>
      </c>
      <c r="GK72" s="14">
        <f t="shared" ref="GK72:GK135" si="84">MATCH(GJ72-1,$R$7:$R$49,1)</f>
        <v>5</v>
      </c>
      <c r="GL72" s="14">
        <f t="shared" ref="GL72:GL135" si="85">INDEX($S$8:$S$49,GK72)</f>
        <v>1606007</v>
      </c>
      <c r="GM72" s="14" t="str">
        <f t="shared" ref="GM72:GM135" si="86">INDEX($T$8:$T$49,GK72)&amp;" : "&amp;AO72&amp;"级"</f>
        <v>神器2-2 : 15级</v>
      </c>
      <c r="GN72" s="14" t="s">
        <v>893</v>
      </c>
      <c r="GO72" s="14">
        <f t="shared" ref="GO72:GO135" si="87">GJ72-INDEX($R$7:$R$49,GK72)</f>
        <v>6</v>
      </c>
      <c r="GP72" s="14" t="str">
        <f t="shared" ref="GP72:GP135" si="88">INDEX($T$8:$T$49,GK72)</f>
        <v>神器2-2</v>
      </c>
      <c r="GQ72" s="14">
        <f t="shared" ref="GQ72:GQ135" si="89">INDEX($K$8:$K$28,GO72)</f>
        <v>2</v>
      </c>
    </row>
    <row r="73" spans="38:199" ht="16.5" x14ac:dyDescent="0.2">
      <c r="AL73" s="101">
        <v>4</v>
      </c>
      <c r="AM73" s="101">
        <v>1</v>
      </c>
      <c r="AN73" s="101">
        <v>23</v>
      </c>
      <c r="AO73" s="101">
        <v>16</v>
      </c>
      <c r="AP73" s="101" t="s">
        <v>378</v>
      </c>
      <c r="AQ73" s="101">
        <v>5000</v>
      </c>
      <c r="AR73" s="101">
        <v>1</v>
      </c>
      <c r="AS73" s="101">
        <v>3</v>
      </c>
      <c r="AT73" s="101">
        <f t="shared" si="81"/>
        <v>1</v>
      </c>
      <c r="AU73" s="14">
        <f t="shared" si="82"/>
        <v>1</v>
      </c>
      <c r="AV73" s="14">
        <f t="shared" si="83"/>
        <v>25</v>
      </c>
      <c r="GJ73" s="105">
        <v>67</v>
      </c>
      <c r="GK73" s="14">
        <f t="shared" si="84"/>
        <v>5</v>
      </c>
      <c r="GL73" s="14">
        <f t="shared" si="85"/>
        <v>1606007</v>
      </c>
      <c r="GM73" s="14" t="str">
        <f t="shared" si="86"/>
        <v>神器2-2 : 16级</v>
      </c>
      <c r="GN73" s="14" t="s">
        <v>893</v>
      </c>
      <c r="GO73" s="14">
        <f t="shared" si="87"/>
        <v>7</v>
      </c>
      <c r="GP73" s="14" t="str">
        <f t="shared" si="88"/>
        <v>神器2-2</v>
      </c>
      <c r="GQ73" s="14">
        <f t="shared" si="89"/>
        <v>3</v>
      </c>
    </row>
    <row r="74" spans="38:199" ht="16.5" x14ac:dyDescent="0.2">
      <c r="AL74" s="101">
        <v>4</v>
      </c>
      <c r="AM74" s="101">
        <v>1</v>
      </c>
      <c r="AN74" s="101">
        <v>24</v>
      </c>
      <c r="AO74" s="101">
        <v>17</v>
      </c>
      <c r="AP74" s="101" t="s">
        <v>379</v>
      </c>
      <c r="AQ74" s="101">
        <v>3500</v>
      </c>
      <c r="AR74" s="101">
        <v>1</v>
      </c>
      <c r="AS74" s="101">
        <v>2</v>
      </c>
      <c r="AT74" s="101">
        <f t="shared" si="81"/>
        <v>2</v>
      </c>
      <c r="AU74" s="14">
        <f t="shared" si="82"/>
        <v>0.52500000000000002</v>
      </c>
      <c r="AV74" s="14">
        <f t="shared" si="83"/>
        <v>39.375</v>
      </c>
      <c r="GJ74" s="105">
        <v>68</v>
      </c>
      <c r="GK74" s="14">
        <f t="shared" si="84"/>
        <v>5</v>
      </c>
      <c r="GL74" s="14">
        <f t="shared" si="85"/>
        <v>1606007</v>
      </c>
      <c r="GM74" s="14" t="str">
        <f t="shared" si="86"/>
        <v>神器2-2 : 17级</v>
      </c>
      <c r="GN74" s="14" t="s">
        <v>893</v>
      </c>
      <c r="GO74" s="14">
        <f t="shared" si="87"/>
        <v>8</v>
      </c>
      <c r="GP74" s="14" t="str">
        <f t="shared" si="88"/>
        <v>神器2-2</v>
      </c>
      <c r="GQ74" s="14">
        <f t="shared" si="89"/>
        <v>3</v>
      </c>
    </row>
    <row r="75" spans="38:199" ht="16.5" x14ac:dyDescent="0.2">
      <c r="AL75" s="101">
        <v>4</v>
      </c>
      <c r="AM75" s="101">
        <v>1</v>
      </c>
      <c r="AN75" s="101">
        <v>24</v>
      </c>
      <c r="AO75" s="101">
        <v>18</v>
      </c>
      <c r="AP75" s="101" t="s">
        <v>380</v>
      </c>
      <c r="AQ75" s="101">
        <v>3500</v>
      </c>
      <c r="AR75" s="101">
        <v>1</v>
      </c>
      <c r="AS75" s="101">
        <v>2</v>
      </c>
      <c r="AT75" s="101">
        <f t="shared" si="81"/>
        <v>2</v>
      </c>
      <c r="AU75" s="14">
        <f t="shared" si="82"/>
        <v>0.52500000000000002</v>
      </c>
      <c r="AV75" s="14">
        <f t="shared" si="83"/>
        <v>39.375</v>
      </c>
      <c r="GJ75" s="105">
        <v>69</v>
      </c>
      <c r="GK75" s="14">
        <f t="shared" si="84"/>
        <v>5</v>
      </c>
      <c r="GL75" s="14">
        <f t="shared" si="85"/>
        <v>1606007</v>
      </c>
      <c r="GM75" s="14" t="str">
        <f t="shared" si="86"/>
        <v>神器2-2 : 18级</v>
      </c>
      <c r="GN75" s="14" t="s">
        <v>893</v>
      </c>
      <c r="GO75" s="14">
        <f t="shared" si="87"/>
        <v>9</v>
      </c>
      <c r="GP75" s="14" t="str">
        <f t="shared" si="88"/>
        <v>神器2-2</v>
      </c>
      <c r="GQ75" s="14">
        <f t="shared" si="89"/>
        <v>3</v>
      </c>
    </row>
    <row r="76" spans="38:199" ht="16.5" x14ac:dyDescent="0.2">
      <c r="AL76" s="101">
        <v>4</v>
      </c>
      <c r="AM76" s="101">
        <v>2</v>
      </c>
      <c r="AN76" s="101">
        <v>25</v>
      </c>
      <c r="AO76" s="101">
        <v>1</v>
      </c>
      <c r="AP76" s="101" t="s">
        <v>363</v>
      </c>
      <c r="AQ76" s="101">
        <v>1500</v>
      </c>
      <c r="AR76" s="101">
        <v>1</v>
      </c>
      <c r="AS76" s="101">
        <v>1</v>
      </c>
      <c r="AT76" s="101">
        <f t="shared" si="81"/>
        <v>1</v>
      </c>
      <c r="AU76" s="14">
        <f t="shared" si="82"/>
        <v>0.15</v>
      </c>
      <c r="AV76" s="14">
        <f t="shared" si="83"/>
        <v>1.5</v>
      </c>
      <c r="GJ76" s="105">
        <v>70</v>
      </c>
      <c r="GK76" s="14">
        <f t="shared" si="84"/>
        <v>5</v>
      </c>
      <c r="GL76" s="14">
        <f t="shared" si="85"/>
        <v>1606007</v>
      </c>
      <c r="GM76" s="14" t="str">
        <f t="shared" si="86"/>
        <v>神器2-2 : 1级</v>
      </c>
      <c r="GN76" s="14" t="s">
        <v>893</v>
      </c>
      <c r="GO76" s="14">
        <f t="shared" si="87"/>
        <v>10</v>
      </c>
      <c r="GP76" s="14" t="str">
        <f t="shared" si="88"/>
        <v>神器2-2</v>
      </c>
      <c r="GQ76" s="14">
        <f t="shared" si="89"/>
        <v>5</v>
      </c>
    </row>
    <row r="77" spans="38:199" ht="16.5" x14ac:dyDescent="0.2">
      <c r="AL77" s="101">
        <v>4</v>
      </c>
      <c r="AM77" s="101">
        <v>2</v>
      </c>
      <c r="AN77" s="101">
        <v>25</v>
      </c>
      <c r="AO77" s="101">
        <v>2</v>
      </c>
      <c r="AP77" s="101" t="s">
        <v>364</v>
      </c>
      <c r="AQ77" s="101">
        <v>1500</v>
      </c>
      <c r="AR77" s="101">
        <v>1</v>
      </c>
      <c r="AS77" s="101">
        <v>1</v>
      </c>
      <c r="AT77" s="101">
        <f t="shared" si="81"/>
        <v>1</v>
      </c>
      <c r="AU77" s="14">
        <f t="shared" si="82"/>
        <v>0.15</v>
      </c>
      <c r="AV77" s="14">
        <f t="shared" si="83"/>
        <v>1.5</v>
      </c>
      <c r="GJ77" s="105">
        <v>71</v>
      </c>
      <c r="GK77" s="14">
        <f t="shared" si="84"/>
        <v>5</v>
      </c>
      <c r="GL77" s="14">
        <f t="shared" si="85"/>
        <v>1606007</v>
      </c>
      <c r="GM77" s="14" t="str">
        <f t="shared" si="86"/>
        <v>神器2-2 : 2级</v>
      </c>
      <c r="GN77" s="14" t="s">
        <v>893</v>
      </c>
      <c r="GO77" s="14">
        <f t="shared" si="87"/>
        <v>11</v>
      </c>
      <c r="GP77" s="14" t="str">
        <f t="shared" si="88"/>
        <v>神器2-2</v>
      </c>
      <c r="GQ77" s="14">
        <f t="shared" si="89"/>
        <v>5</v>
      </c>
    </row>
    <row r="78" spans="38:199" ht="16.5" x14ac:dyDescent="0.2">
      <c r="AL78" s="101">
        <v>4</v>
      </c>
      <c r="AM78" s="101">
        <v>2</v>
      </c>
      <c r="AN78" s="101">
        <v>25</v>
      </c>
      <c r="AO78" s="101">
        <v>3</v>
      </c>
      <c r="AP78" s="101" t="s">
        <v>365</v>
      </c>
      <c r="AQ78" s="101">
        <v>1000</v>
      </c>
      <c r="AR78" s="101">
        <v>1</v>
      </c>
      <c r="AS78" s="101">
        <v>1</v>
      </c>
      <c r="AT78" s="101">
        <f t="shared" si="81"/>
        <v>2</v>
      </c>
      <c r="AU78" s="14">
        <f t="shared" si="82"/>
        <v>0.1</v>
      </c>
      <c r="AV78" s="14">
        <f t="shared" si="83"/>
        <v>3</v>
      </c>
      <c r="GJ78" s="105">
        <v>72</v>
      </c>
      <c r="GK78" s="14">
        <f t="shared" si="84"/>
        <v>5</v>
      </c>
      <c r="GL78" s="14">
        <f t="shared" si="85"/>
        <v>1606007</v>
      </c>
      <c r="GM78" s="14" t="str">
        <f t="shared" si="86"/>
        <v>神器2-2 : 3级</v>
      </c>
      <c r="GN78" s="14" t="s">
        <v>893</v>
      </c>
      <c r="GO78" s="14">
        <f t="shared" si="87"/>
        <v>12</v>
      </c>
      <c r="GP78" s="14" t="str">
        <f t="shared" si="88"/>
        <v>神器2-2</v>
      </c>
      <c r="GQ78" s="14">
        <f t="shared" si="89"/>
        <v>6</v>
      </c>
    </row>
    <row r="79" spans="38:199" ht="16.5" x14ac:dyDescent="0.2">
      <c r="AL79" s="101">
        <v>4</v>
      </c>
      <c r="AM79" s="101">
        <v>2</v>
      </c>
      <c r="AN79" s="101">
        <v>25</v>
      </c>
      <c r="AO79" s="101">
        <v>4</v>
      </c>
      <c r="AP79" s="101" t="s">
        <v>366</v>
      </c>
      <c r="AQ79" s="101">
        <v>1500</v>
      </c>
      <c r="AR79" s="101">
        <v>1</v>
      </c>
      <c r="AS79" s="101">
        <v>1</v>
      </c>
      <c r="AT79" s="101">
        <f t="shared" si="81"/>
        <v>1</v>
      </c>
      <c r="AU79" s="14">
        <f t="shared" si="82"/>
        <v>0.15</v>
      </c>
      <c r="AV79" s="14">
        <f t="shared" si="83"/>
        <v>2.25</v>
      </c>
      <c r="GJ79" s="105">
        <v>73</v>
      </c>
      <c r="GK79" s="14">
        <f t="shared" si="84"/>
        <v>5</v>
      </c>
      <c r="GL79" s="14">
        <f t="shared" si="85"/>
        <v>1606007</v>
      </c>
      <c r="GM79" s="14" t="str">
        <f t="shared" si="86"/>
        <v>神器2-2 : 4级</v>
      </c>
      <c r="GN79" s="14" t="s">
        <v>893</v>
      </c>
      <c r="GO79" s="14">
        <f t="shared" si="87"/>
        <v>13</v>
      </c>
      <c r="GP79" s="14" t="str">
        <f t="shared" si="88"/>
        <v>神器2-2</v>
      </c>
      <c r="GQ79" s="14">
        <f t="shared" si="89"/>
        <v>7</v>
      </c>
    </row>
    <row r="80" spans="38:199" ht="16.5" x14ac:dyDescent="0.2">
      <c r="AL80" s="101">
        <v>4</v>
      </c>
      <c r="AM80" s="101">
        <v>2</v>
      </c>
      <c r="AN80" s="101">
        <v>25</v>
      </c>
      <c r="AO80" s="101">
        <v>5</v>
      </c>
      <c r="AP80" s="101" t="s">
        <v>367</v>
      </c>
      <c r="AQ80" s="101">
        <v>1500</v>
      </c>
      <c r="AR80" s="101">
        <v>1</v>
      </c>
      <c r="AS80" s="101">
        <v>1</v>
      </c>
      <c r="AT80" s="101">
        <f t="shared" si="81"/>
        <v>1</v>
      </c>
      <c r="AU80" s="14">
        <f t="shared" si="82"/>
        <v>0.15</v>
      </c>
      <c r="AV80" s="14">
        <f t="shared" si="83"/>
        <v>2.25</v>
      </c>
      <c r="GJ80" s="105">
        <v>74</v>
      </c>
      <c r="GK80" s="14">
        <f t="shared" si="84"/>
        <v>5</v>
      </c>
      <c r="GL80" s="14">
        <f t="shared" si="85"/>
        <v>1606007</v>
      </c>
      <c r="GM80" s="14" t="str">
        <f t="shared" si="86"/>
        <v>神器2-2 : 5级</v>
      </c>
      <c r="GN80" s="14" t="s">
        <v>893</v>
      </c>
      <c r="GO80" s="14">
        <f t="shared" si="87"/>
        <v>14</v>
      </c>
      <c r="GP80" s="14" t="str">
        <f t="shared" si="88"/>
        <v>神器2-2</v>
      </c>
      <c r="GQ80" s="14">
        <f t="shared" si="89"/>
        <v>7</v>
      </c>
    </row>
    <row r="81" spans="38:199" ht="16.5" x14ac:dyDescent="0.2">
      <c r="AL81" s="101">
        <v>4</v>
      </c>
      <c r="AM81" s="101">
        <v>2</v>
      </c>
      <c r="AN81" s="101">
        <v>25</v>
      </c>
      <c r="AO81" s="101">
        <v>6</v>
      </c>
      <c r="AP81" s="101" t="s">
        <v>368</v>
      </c>
      <c r="AQ81" s="101">
        <v>1000</v>
      </c>
      <c r="AR81" s="101">
        <v>1</v>
      </c>
      <c r="AS81" s="101">
        <v>1</v>
      </c>
      <c r="AT81" s="101">
        <f t="shared" si="81"/>
        <v>2</v>
      </c>
      <c r="AU81" s="14">
        <f t="shared" si="82"/>
        <v>0.1</v>
      </c>
      <c r="AV81" s="14">
        <f t="shared" si="83"/>
        <v>4.5</v>
      </c>
      <c r="GJ81" s="105">
        <v>75</v>
      </c>
      <c r="GK81" s="14">
        <f t="shared" si="84"/>
        <v>5</v>
      </c>
      <c r="GL81" s="14">
        <f t="shared" si="85"/>
        <v>1606007</v>
      </c>
      <c r="GM81" s="14" t="str">
        <f t="shared" si="86"/>
        <v>神器2-2 : 6级</v>
      </c>
      <c r="GN81" s="14" t="s">
        <v>893</v>
      </c>
      <c r="GO81" s="14">
        <f t="shared" si="87"/>
        <v>15</v>
      </c>
      <c r="GP81" s="14" t="str">
        <f t="shared" si="88"/>
        <v>神器2-2</v>
      </c>
      <c r="GQ81" s="14">
        <f t="shared" si="89"/>
        <v>7</v>
      </c>
    </row>
    <row r="82" spans="38:199" ht="16.5" x14ac:dyDescent="0.2">
      <c r="AL82" s="101">
        <v>4</v>
      </c>
      <c r="AM82" s="101">
        <v>2</v>
      </c>
      <c r="AN82" s="101">
        <v>25</v>
      </c>
      <c r="AO82" s="101">
        <v>7</v>
      </c>
      <c r="AP82" s="101" t="s">
        <v>369</v>
      </c>
      <c r="AQ82" s="101">
        <v>1000</v>
      </c>
      <c r="AR82" s="101">
        <v>1</v>
      </c>
      <c r="AS82" s="101">
        <v>1</v>
      </c>
      <c r="AT82" s="101">
        <f t="shared" si="81"/>
        <v>2</v>
      </c>
      <c r="AU82" s="14">
        <f t="shared" si="82"/>
        <v>0.1</v>
      </c>
      <c r="AV82" s="14">
        <f t="shared" si="83"/>
        <v>4.5</v>
      </c>
      <c r="GJ82" s="105">
        <v>76</v>
      </c>
      <c r="GK82" s="14">
        <f t="shared" si="84"/>
        <v>6</v>
      </c>
      <c r="GL82" s="14">
        <f t="shared" si="85"/>
        <v>1606008</v>
      </c>
      <c r="GM82" s="14" t="str">
        <f t="shared" si="86"/>
        <v>神器2-3 : 7级</v>
      </c>
      <c r="GN82" s="14" t="s">
        <v>893</v>
      </c>
      <c r="GO82" s="14">
        <f t="shared" si="87"/>
        <v>1</v>
      </c>
      <c r="GP82" s="14" t="str">
        <f t="shared" si="88"/>
        <v>神器2-3</v>
      </c>
      <c r="GQ82" s="14">
        <f t="shared" si="89"/>
        <v>1</v>
      </c>
    </row>
    <row r="83" spans="38:199" ht="16.5" x14ac:dyDescent="0.2">
      <c r="AL83" s="101">
        <v>4</v>
      </c>
      <c r="AM83" s="101">
        <v>2</v>
      </c>
      <c r="AN83" s="101">
        <v>25</v>
      </c>
      <c r="AO83" s="101">
        <v>8</v>
      </c>
      <c r="AP83" s="101" t="s">
        <v>370</v>
      </c>
      <c r="AQ83" s="101">
        <v>1000</v>
      </c>
      <c r="AR83" s="101">
        <v>1</v>
      </c>
      <c r="AS83" s="101">
        <v>1</v>
      </c>
      <c r="AT83" s="101">
        <f t="shared" si="81"/>
        <v>3</v>
      </c>
      <c r="AU83" s="14">
        <f t="shared" si="82"/>
        <v>0.1</v>
      </c>
      <c r="AV83" s="14">
        <f t="shared" si="83"/>
        <v>10.5</v>
      </c>
      <c r="GJ83" s="105">
        <v>77</v>
      </c>
      <c r="GK83" s="14">
        <f t="shared" si="84"/>
        <v>6</v>
      </c>
      <c r="GL83" s="14">
        <f t="shared" si="85"/>
        <v>1606008</v>
      </c>
      <c r="GM83" s="14" t="str">
        <f t="shared" si="86"/>
        <v>神器2-3 : 8级</v>
      </c>
      <c r="GN83" s="14" t="s">
        <v>893</v>
      </c>
      <c r="GO83" s="14">
        <f t="shared" si="87"/>
        <v>2</v>
      </c>
      <c r="GP83" s="14" t="str">
        <f t="shared" si="88"/>
        <v>神器2-3</v>
      </c>
      <c r="GQ83" s="14">
        <f t="shared" si="89"/>
        <v>1</v>
      </c>
    </row>
    <row r="84" spans="38:199" ht="16.5" x14ac:dyDescent="0.2">
      <c r="AL84" s="101">
        <v>4</v>
      </c>
      <c r="AM84" s="101">
        <v>2</v>
      </c>
      <c r="AN84" s="101">
        <v>26</v>
      </c>
      <c r="AO84" s="101">
        <v>15</v>
      </c>
      <c r="AP84" s="101" t="s">
        <v>377</v>
      </c>
      <c r="AQ84" s="101">
        <v>5000</v>
      </c>
      <c r="AR84" s="101">
        <v>1</v>
      </c>
      <c r="AS84" s="101">
        <v>3</v>
      </c>
      <c r="AT84" s="101">
        <f t="shared" si="81"/>
        <v>1</v>
      </c>
      <c r="AU84" s="14">
        <f t="shared" si="82"/>
        <v>1</v>
      </c>
      <c r="AV84" s="14">
        <f t="shared" si="83"/>
        <v>25</v>
      </c>
      <c r="GJ84" s="105">
        <v>78</v>
      </c>
      <c r="GK84" s="14">
        <f t="shared" si="84"/>
        <v>6</v>
      </c>
      <c r="GL84" s="14">
        <f t="shared" si="85"/>
        <v>1606008</v>
      </c>
      <c r="GM84" s="14" t="str">
        <f t="shared" si="86"/>
        <v>神器2-3 : 15级</v>
      </c>
      <c r="GN84" s="14" t="s">
        <v>893</v>
      </c>
      <c r="GO84" s="14">
        <f t="shared" si="87"/>
        <v>3</v>
      </c>
      <c r="GP84" s="14" t="str">
        <f t="shared" si="88"/>
        <v>神器2-3</v>
      </c>
      <c r="GQ84" s="14">
        <f t="shared" si="89"/>
        <v>1</v>
      </c>
    </row>
    <row r="85" spans="38:199" ht="16.5" x14ac:dyDescent="0.2">
      <c r="AL85" s="101">
        <v>4</v>
      </c>
      <c r="AM85" s="101">
        <v>2</v>
      </c>
      <c r="AN85" s="101">
        <v>26</v>
      </c>
      <c r="AO85" s="101">
        <v>16</v>
      </c>
      <c r="AP85" s="101" t="s">
        <v>378</v>
      </c>
      <c r="AQ85" s="101">
        <v>5000</v>
      </c>
      <c r="AR85" s="101">
        <v>1</v>
      </c>
      <c r="AS85" s="101">
        <v>3</v>
      </c>
      <c r="AT85" s="101">
        <f t="shared" si="81"/>
        <v>1</v>
      </c>
      <c r="AU85" s="14">
        <f t="shared" si="82"/>
        <v>1</v>
      </c>
      <c r="AV85" s="14">
        <f t="shared" si="83"/>
        <v>25</v>
      </c>
      <c r="GJ85" s="105">
        <v>79</v>
      </c>
      <c r="GK85" s="14">
        <f t="shared" si="84"/>
        <v>6</v>
      </c>
      <c r="GL85" s="14">
        <f t="shared" si="85"/>
        <v>1606008</v>
      </c>
      <c r="GM85" s="14" t="str">
        <f t="shared" si="86"/>
        <v>神器2-3 : 16级</v>
      </c>
      <c r="GN85" s="14" t="s">
        <v>893</v>
      </c>
      <c r="GO85" s="14">
        <f t="shared" si="87"/>
        <v>4</v>
      </c>
      <c r="GP85" s="14" t="str">
        <f t="shared" si="88"/>
        <v>神器2-3</v>
      </c>
      <c r="GQ85" s="14">
        <f t="shared" si="89"/>
        <v>2</v>
      </c>
    </row>
    <row r="86" spans="38:199" ht="16.5" x14ac:dyDescent="0.2">
      <c r="AL86" s="101">
        <v>4</v>
      </c>
      <c r="AM86" s="101">
        <v>2</v>
      </c>
      <c r="AN86" s="101">
        <v>27</v>
      </c>
      <c r="AO86" s="101">
        <v>17</v>
      </c>
      <c r="AP86" s="101" t="s">
        <v>379</v>
      </c>
      <c r="AQ86" s="101">
        <v>3500</v>
      </c>
      <c r="AR86" s="101">
        <v>1</v>
      </c>
      <c r="AS86" s="101">
        <v>2</v>
      </c>
      <c r="AT86" s="101">
        <f t="shared" si="81"/>
        <v>2</v>
      </c>
      <c r="AU86" s="14">
        <f t="shared" si="82"/>
        <v>0.52500000000000002</v>
      </c>
      <c r="AV86" s="14">
        <f t="shared" si="83"/>
        <v>39.375</v>
      </c>
      <c r="GJ86" s="105">
        <v>80</v>
      </c>
      <c r="GK86" s="14">
        <f t="shared" si="84"/>
        <v>6</v>
      </c>
      <c r="GL86" s="14">
        <f t="shared" si="85"/>
        <v>1606008</v>
      </c>
      <c r="GM86" s="14" t="str">
        <f t="shared" si="86"/>
        <v>神器2-3 : 17级</v>
      </c>
      <c r="GN86" s="14" t="s">
        <v>893</v>
      </c>
      <c r="GO86" s="14">
        <f t="shared" si="87"/>
        <v>5</v>
      </c>
      <c r="GP86" s="14" t="str">
        <f t="shared" si="88"/>
        <v>神器2-3</v>
      </c>
      <c r="GQ86" s="14">
        <f t="shared" si="89"/>
        <v>2</v>
      </c>
    </row>
    <row r="87" spans="38:199" ht="16.5" x14ac:dyDescent="0.2">
      <c r="AL87" s="101">
        <v>4</v>
      </c>
      <c r="AM87" s="101">
        <v>2</v>
      </c>
      <c r="AN87" s="101">
        <v>27</v>
      </c>
      <c r="AO87" s="101">
        <v>18</v>
      </c>
      <c r="AP87" s="101" t="s">
        <v>380</v>
      </c>
      <c r="AQ87" s="101">
        <v>3500</v>
      </c>
      <c r="AR87" s="101">
        <v>1</v>
      </c>
      <c r="AS87" s="101">
        <v>2</v>
      </c>
      <c r="AT87" s="101">
        <f t="shared" si="81"/>
        <v>2</v>
      </c>
      <c r="AU87" s="14">
        <f t="shared" si="82"/>
        <v>0.52500000000000002</v>
      </c>
      <c r="AV87" s="14">
        <f t="shared" si="83"/>
        <v>39.375</v>
      </c>
      <c r="GJ87" s="105">
        <v>81</v>
      </c>
      <c r="GK87" s="14">
        <f t="shared" si="84"/>
        <v>6</v>
      </c>
      <c r="GL87" s="14">
        <f t="shared" si="85"/>
        <v>1606008</v>
      </c>
      <c r="GM87" s="14" t="str">
        <f t="shared" si="86"/>
        <v>神器2-3 : 18级</v>
      </c>
      <c r="GN87" s="14" t="s">
        <v>893</v>
      </c>
      <c r="GO87" s="14">
        <f t="shared" si="87"/>
        <v>6</v>
      </c>
      <c r="GP87" s="14" t="str">
        <f t="shared" si="88"/>
        <v>神器2-3</v>
      </c>
      <c r="GQ87" s="14">
        <f t="shared" si="89"/>
        <v>2</v>
      </c>
    </row>
    <row r="88" spans="38:199" ht="16.5" x14ac:dyDescent="0.2">
      <c r="AL88" s="101">
        <v>4</v>
      </c>
      <c r="AM88" s="101">
        <v>2</v>
      </c>
      <c r="AN88" s="101">
        <v>28</v>
      </c>
      <c r="AO88" s="101">
        <v>19</v>
      </c>
      <c r="AP88" s="101" t="s">
        <v>381</v>
      </c>
      <c r="AQ88" s="101">
        <v>2000</v>
      </c>
      <c r="AR88" s="101">
        <v>1</v>
      </c>
      <c r="AS88" s="101">
        <v>1</v>
      </c>
      <c r="AT88" s="101">
        <f t="shared" si="81"/>
        <v>3</v>
      </c>
      <c r="AU88" s="14">
        <f t="shared" si="82"/>
        <v>0.2</v>
      </c>
      <c r="AV88" s="14">
        <f t="shared" si="83"/>
        <v>35</v>
      </c>
      <c r="GJ88" s="105">
        <v>82</v>
      </c>
      <c r="GK88" s="14">
        <f t="shared" si="84"/>
        <v>6</v>
      </c>
      <c r="GL88" s="14">
        <f t="shared" si="85"/>
        <v>1606008</v>
      </c>
      <c r="GM88" s="14" t="str">
        <f t="shared" si="86"/>
        <v>神器2-3 : 19级</v>
      </c>
      <c r="GN88" s="14" t="s">
        <v>893</v>
      </c>
      <c r="GO88" s="14">
        <f t="shared" si="87"/>
        <v>7</v>
      </c>
      <c r="GP88" s="14" t="str">
        <f t="shared" si="88"/>
        <v>神器2-3</v>
      </c>
      <c r="GQ88" s="14">
        <f t="shared" si="89"/>
        <v>3</v>
      </c>
    </row>
    <row r="89" spans="38:199" ht="16.5" x14ac:dyDescent="0.2">
      <c r="AL89" s="101">
        <v>4</v>
      </c>
      <c r="AM89" s="101">
        <v>3</v>
      </c>
      <c r="AN89" s="101">
        <v>29</v>
      </c>
      <c r="AO89" s="101">
        <v>1</v>
      </c>
      <c r="AP89" s="101" t="s">
        <v>363</v>
      </c>
      <c r="AQ89" s="101">
        <v>1500</v>
      </c>
      <c r="AR89" s="101">
        <v>1</v>
      </c>
      <c r="AS89" s="101">
        <v>1</v>
      </c>
      <c r="AT89" s="101">
        <f t="shared" si="81"/>
        <v>1</v>
      </c>
      <c r="AU89" s="14">
        <f t="shared" si="82"/>
        <v>0.15</v>
      </c>
      <c r="AV89" s="14">
        <f t="shared" si="83"/>
        <v>1.5</v>
      </c>
      <c r="GJ89" s="105">
        <v>83</v>
      </c>
      <c r="GK89" s="14">
        <f t="shared" si="84"/>
        <v>6</v>
      </c>
      <c r="GL89" s="14">
        <f t="shared" si="85"/>
        <v>1606008</v>
      </c>
      <c r="GM89" s="14" t="str">
        <f t="shared" si="86"/>
        <v>神器2-3 : 1级</v>
      </c>
      <c r="GN89" s="14" t="s">
        <v>893</v>
      </c>
      <c r="GO89" s="14">
        <f t="shared" si="87"/>
        <v>8</v>
      </c>
      <c r="GP89" s="14" t="str">
        <f t="shared" si="88"/>
        <v>神器2-3</v>
      </c>
      <c r="GQ89" s="14">
        <f t="shared" si="89"/>
        <v>3</v>
      </c>
    </row>
    <row r="90" spans="38:199" ht="16.5" x14ac:dyDescent="0.2">
      <c r="AL90" s="101">
        <v>4</v>
      </c>
      <c r="AM90" s="101">
        <v>3</v>
      </c>
      <c r="AN90" s="101">
        <v>29</v>
      </c>
      <c r="AO90" s="101">
        <v>2</v>
      </c>
      <c r="AP90" s="101" t="s">
        <v>364</v>
      </c>
      <c r="AQ90" s="101">
        <v>1500</v>
      </c>
      <c r="AR90" s="101">
        <v>1</v>
      </c>
      <c r="AS90" s="101">
        <v>1</v>
      </c>
      <c r="AT90" s="101">
        <f t="shared" si="81"/>
        <v>1</v>
      </c>
      <c r="AU90" s="14">
        <f t="shared" si="82"/>
        <v>0.15</v>
      </c>
      <c r="AV90" s="14">
        <f t="shared" si="83"/>
        <v>1.5</v>
      </c>
      <c r="GJ90" s="105">
        <v>84</v>
      </c>
      <c r="GK90" s="14">
        <f t="shared" si="84"/>
        <v>6</v>
      </c>
      <c r="GL90" s="14">
        <f t="shared" si="85"/>
        <v>1606008</v>
      </c>
      <c r="GM90" s="14" t="str">
        <f t="shared" si="86"/>
        <v>神器2-3 : 2级</v>
      </c>
      <c r="GN90" s="14" t="s">
        <v>893</v>
      </c>
      <c r="GO90" s="14">
        <f t="shared" si="87"/>
        <v>9</v>
      </c>
      <c r="GP90" s="14" t="str">
        <f t="shared" si="88"/>
        <v>神器2-3</v>
      </c>
      <c r="GQ90" s="14">
        <f t="shared" si="89"/>
        <v>3</v>
      </c>
    </row>
    <row r="91" spans="38:199" ht="16.5" x14ac:dyDescent="0.2">
      <c r="AL91" s="101">
        <v>4</v>
      </c>
      <c r="AM91" s="101">
        <v>3</v>
      </c>
      <c r="AN91" s="101">
        <v>29</v>
      </c>
      <c r="AO91" s="101">
        <v>3</v>
      </c>
      <c r="AP91" s="101" t="s">
        <v>365</v>
      </c>
      <c r="AQ91" s="101">
        <v>1000</v>
      </c>
      <c r="AR91" s="101">
        <v>1</v>
      </c>
      <c r="AS91" s="101">
        <v>1</v>
      </c>
      <c r="AT91" s="101">
        <f t="shared" si="81"/>
        <v>2</v>
      </c>
      <c r="AU91" s="14">
        <f t="shared" si="82"/>
        <v>0.1</v>
      </c>
      <c r="AV91" s="14">
        <f t="shared" si="83"/>
        <v>3</v>
      </c>
      <c r="GJ91" s="105">
        <v>85</v>
      </c>
      <c r="GK91" s="14">
        <f t="shared" si="84"/>
        <v>6</v>
      </c>
      <c r="GL91" s="14">
        <f t="shared" si="85"/>
        <v>1606008</v>
      </c>
      <c r="GM91" s="14" t="str">
        <f t="shared" si="86"/>
        <v>神器2-3 : 3级</v>
      </c>
      <c r="GN91" s="14" t="s">
        <v>893</v>
      </c>
      <c r="GO91" s="14">
        <f t="shared" si="87"/>
        <v>10</v>
      </c>
      <c r="GP91" s="14" t="str">
        <f t="shared" si="88"/>
        <v>神器2-3</v>
      </c>
      <c r="GQ91" s="14">
        <f t="shared" si="89"/>
        <v>5</v>
      </c>
    </row>
    <row r="92" spans="38:199" ht="16.5" x14ac:dyDescent="0.2">
      <c r="AL92" s="101">
        <v>4</v>
      </c>
      <c r="AM92" s="101">
        <v>3</v>
      </c>
      <c r="AN92" s="101">
        <v>29</v>
      </c>
      <c r="AO92" s="101">
        <v>4</v>
      </c>
      <c r="AP92" s="101" t="s">
        <v>366</v>
      </c>
      <c r="AQ92" s="101">
        <v>1500</v>
      </c>
      <c r="AR92" s="101">
        <v>1</v>
      </c>
      <c r="AS92" s="101">
        <v>1</v>
      </c>
      <c r="AT92" s="101">
        <f t="shared" si="81"/>
        <v>1</v>
      </c>
      <c r="AU92" s="14">
        <f t="shared" si="82"/>
        <v>0.15</v>
      </c>
      <c r="AV92" s="14">
        <f t="shared" si="83"/>
        <v>2.25</v>
      </c>
      <c r="GJ92" s="105">
        <v>86</v>
      </c>
      <c r="GK92" s="14">
        <f t="shared" si="84"/>
        <v>6</v>
      </c>
      <c r="GL92" s="14">
        <f t="shared" si="85"/>
        <v>1606008</v>
      </c>
      <c r="GM92" s="14" t="str">
        <f t="shared" si="86"/>
        <v>神器2-3 : 4级</v>
      </c>
      <c r="GN92" s="14" t="s">
        <v>893</v>
      </c>
      <c r="GO92" s="14">
        <f t="shared" si="87"/>
        <v>11</v>
      </c>
      <c r="GP92" s="14" t="str">
        <f t="shared" si="88"/>
        <v>神器2-3</v>
      </c>
      <c r="GQ92" s="14">
        <f t="shared" si="89"/>
        <v>5</v>
      </c>
    </row>
    <row r="93" spans="38:199" ht="16.5" x14ac:dyDescent="0.2">
      <c r="AL93" s="101">
        <v>4</v>
      </c>
      <c r="AM93" s="101">
        <v>3</v>
      </c>
      <c r="AN93" s="101">
        <v>29</v>
      </c>
      <c r="AO93" s="101">
        <v>5</v>
      </c>
      <c r="AP93" s="101" t="s">
        <v>367</v>
      </c>
      <c r="AQ93" s="101">
        <v>1500</v>
      </c>
      <c r="AR93" s="101">
        <v>1</v>
      </c>
      <c r="AS93" s="101">
        <v>1</v>
      </c>
      <c r="AT93" s="101">
        <f t="shared" si="81"/>
        <v>1</v>
      </c>
      <c r="AU93" s="14">
        <f t="shared" si="82"/>
        <v>0.15</v>
      </c>
      <c r="AV93" s="14">
        <f t="shared" si="83"/>
        <v>2.25</v>
      </c>
      <c r="GJ93" s="105">
        <v>87</v>
      </c>
      <c r="GK93" s="14">
        <f t="shared" si="84"/>
        <v>6</v>
      </c>
      <c r="GL93" s="14">
        <f t="shared" si="85"/>
        <v>1606008</v>
      </c>
      <c r="GM93" s="14" t="str">
        <f t="shared" si="86"/>
        <v>神器2-3 : 5级</v>
      </c>
      <c r="GN93" s="14" t="s">
        <v>893</v>
      </c>
      <c r="GO93" s="14">
        <f t="shared" si="87"/>
        <v>12</v>
      </c>
      <c r="GP93" s="14" t="str">
        <f t="shared" si="88"/>
        <v>神器2-3</v>
      </c>
      <c r="GQ93" s="14">
        <f t="shared" si="89"/>
        <v>6</v>
      </c>
    </row>
    <row r="94" spans="38:199" ht="16.5" x14ac:dyDescent="0.2">
      <c r="AL94" s="101">
        <v>4</v>
      </c>
      <c r="AM94" s="101">
        <v>3</v>
      </c>
      <c r="AN94" s="101">
        <v>29</v>
      </c>
      <c r="AO94" s="101">
        <v>6</v>
      </c>
      <c r="AP94" s="101" t="s">
        <v>368</v>
      </c>
      <c r="AQ94" s="101">
        <v>1000</v>
      </c>
      <c r="AR94" s="101">
        <v>1</v>
      </c>
      <c r="AS94" s="101">
        <v>1</v>
      </c>
      <c r="AT94" s="101">
        <f t="shared" si="81"/>
        <v>2</v>
      </c>
      <c r="AU94" s="14">
        <f t="shared" si="82"/>
        <v>0.1</v>
      </c>
      <c r="AV94" s="14">
        <f t="shared" si="83"/>
        <v>4.5</v>
      </c>
      <c r="GJ94" s="105">
        <v>88</v>
      </c>
      <c r="GK94" s="14">
        <f t="shared" si="84"/>
        <v>6</v>
      </c>
      <c r="GL94" s="14">
        <f t="shared" si="85"/>
        <v>1606008</v>
      </c>
      <c r="GM94" s="14" t="str">
        <f t="shared" si="86"/>
        <v>神器2-3 : 6级</v>
      </c>
      <c r="GN94" s="14" t="s">
        <v>893</v>
      </c>
      <c r="GO94" s="14">
        <f t="shared" si="87"/>
        <v>13</v>
      </c>
      <c r="GP94" s="14" t="str">
        <f t="shared" si="88"/>
        <v>神器2-3</v>
      </c>
      <c r="GQ94" s="14">
        <f t="shared" si="89"/>
        <v>7</v>
      </c>
    </row>
    <row r="95" spans="38:199" ht="16.5" x14ac:dyDescent="0.2">
      <c r="AL95" s="101">
        <v>4</v>
      </c>
      <c r="AM95" s="101">
        <v>3</v>
      </c>
      <c r="AN95" s="101">
        <v>29</v>
      </c>
      <c r="AO95" s="101">
        <v>7</v>
      </c>
      <c r="AP95" s="101" t="s">
        <v>369</v>
      </c>
      <c r="AQ95" s="101">
        <v>1000</v>
      </c>
      <c r="AR95" s="101">
        <v>1</v>
      </c>
      <c r="AS95" s="101">
        <v>1</v>
      </c>
      <c r="AT95" s="101">
        <f t="shared" si="81"/>
        <v>2</v>
      </c>
      <c r="AU95" s="14">
        <f t="shared" si="82"/>
        <v>0.1</v>
      </c>
      <c r="AV95" s="14">
        <f t="shared" si="83"/>
        <v>4.5</v>
      </c>
      <c r="GJ95" s="105">
        <v>89</v>
      </c>
      <c r="GK95" s="14">
        <f t="shared" si="84"/>
        <v>6</v>
      </c>
      <c r="GL95" s="14">
        <f t="shared" si="85"/>
        <v>1606008</v>
      </c>
      <c r="GM95" s="14" t="str">
        <f t="shared" si="86"/>
        <v>神器2-3 : 7级</v>
      </c>
      <c r="GN95" s="14" t="s">
        <v>893</v>
      </c>
      <c r="GO95" s="14">
        <f t="shared" si="87"/>
        <v>14</v>
      </c>
      <c r="GP95" s="14" t="str">
        <f t="shared" si="88"/>
        <v>神器2-3</v>
      </c>
      <c r="GQ95" s="14">
        <f t="shared" si="89"/>
        <v>7</v>
      </c>
    </row>
    <row r="96" spans="38:199" ht="16.5" x14ac:dyDescent="0.2">
      <c r="AL96" s="101">
        <v>4</v>
      </c>
      <c r="AM96" s="101">
        <v>3</v>
      </c>
      <c r="AN96" s="101">
        <v>29</v>
      </c>
      <c r="AO96" s="101">
        <v>8</v>
      </c>
      <c r="AP96" s="101" t="s">
        <v>370</v>
      </c>
      <c r="AQ96" s="101">
        <v>1000</v>
      </c>
      <c r="AR96" s="101">
        <v>1</v>
      </c>
      <c r="AS96" s="101">
        <v>1</v>
      </c>
      <c r="AT96" s="101">
        <f t="shared" si="81"/>
        <v>3</v>
      </c>
      <c r="AU96" s="14">
        <f t="shared" si="82"/>
        <v>0.1</v>
      </c>
      <c r="AV96" s="14">
        <f t="shared" si="83"/>
        <v>10.5</v>
      </c>
      <c r="GJ96" s="105">
        <v>90</v>
      </c>
      <c r="GK96" s="14">
        <f t="shared" si="84"/>
        <v>6</v>
      </c>
      <c r="GL96" s="14">
        <f t="shared" si="85"/>
        <v>1606008</v>
      </c>
      <c r="GM96" s="14" t="str">
        <f t="shared" si="86"/>
        <v>神器2-3 : 8级</v>
      </c>
      <c r="GN96" s="14" t="s">
        <v>893</v>
      </c>
      <c r="GO96" s="14">
        <f t="shared" si="87"/>
        <v>15</v>
      </c>
      <c r="GP96" s="14" t="str">
        <f t="shared" si="88"/>
        <v>神器2-3</v>
      </c>
      <c r="GQ96" s="14">
        <f t="shared" si="89"/>
        <v>7</v>
      </c>
    </row>
    <row r="97" spans="38:199" ht="16.5" x14ac:dyDescent="0.2">
      <c r="AL97" s="101">
        <v>4</v>
      </c>
      <c r="AM97" s="101">
        <v>3</v>
      </c>
      <c r="AN97" s="101">
        <v>30</v>
      </c>
      <c r="AO97" s="101">
        <v>15</v>
      </c>
      <c r="AP97" s="101" t="s">
        <v>377</v>
      </c>
      <c r="AQ97" s="101">
        <v>5000</v>
      </c>
      <c r="AR97" s="101">
        <v>1</v>
      </c>
      <c r="AS97" s="101">
        <v>3</v>
      </c>
      <c r="AT97" s="101">
        <f t="shared" si="81"/>
        <v>1</v>
      </c>
      <c r="AU97" s="14">
        <f t="shared" si="82"/>
        <v>1</v>
      </c>
      <c r="AV97" s="14">
        <f t="shared" si="83"/>
        <v>25</v>
      </c>
      <c r="GJ97" s="105">
        <v>91</v>
      </c>
      <c r="GK97" s="14">
        <f t="shared" si="84"/>
        <v>7</v>
      </c>
      <c r="GL97" s="14">
        <f t="shared" si="85"/>
        <v>1606009</v>
      </c>
      <c r="GM97" s="14" t="str">
        <f t="shared" si="86"/>
        <v>神器2-4 : 15级</v>
      </c>
      <c r="GN97" s="14" t="s">
        <v>893</v>
      </c>
      <c r="GO97" s="14">
        <f t="shared" si="87"/>
        <v>1</v>
      </c>
      <c r="GP97" s="14" t="str">
        <f t="shared" si="88"/>
        <v>神器2-4</v>
      </c>
      <c r="GQ97" s="14">
        <f t="shared" si="89"/>
        <v>1</v>
      </c>
    </row>
    <row r="98" spans="38:199" ht="16.5" x14ac:dyDescent="0.2">
      <c r="AL98" s="101">
        <v>4</v>
      </c>
      <c r="AM98" s="101">
        <v>3</v>
      </c>
      <c r="AN98" s="101">
        <v>30</v>
      </c>
      <c r="AO98" s="101">
        <v>16</v>
      </c>
      <c r="AP98" s="101" t="s">
        <v>378</v>
      </c>
      <c r="AQ98" s="101">
        <v>5000</v>
      </c>
      <c r="AR98" s="101">
        <v>1</v>
      </c>
      <c r="AS98" s="101">
        <v>3</v>
      </c>
      <c r="AT98" s="101">
        <f t="shared" si="81"/>
        <v>1</v>
      </c>
      <c r="AU98" s="14">
        <f t="shared" si="82"/>
        <v>1</v>
      </c>
      <c r="AV98" s="14">
        <f t="shared" si="83"/>
        <v>25</v>
      </c>
      <c r="GJ98" s="105">
        <v>92</v>
      </c>
      <c r="GK98" s="14">
        <f t="shared" si="84"/>
        <v>7</v>
      </c>
      <c r="GL98" s="14">
        <f t="shared" si="85"/>
        <v>1606009</v>
      </c>
      <c r="GM98" s="14" t="str">
        <f t="shared" si="86"/>
        <v>神器2-4 : 16级</v>
      </c>
      <c r="GN98" s="14" t="s">
        <v>893</v>
      </c>
      <c r="GO98" s="14">
        <f t="shared" si="87"/>
        <v>2</v>
      </c>
      <c r="GP98" s="14" t="str">
        <f t="shared" si="88"/>
        <v>神器2-4</v>
      </c>
      <c r="GQ98" s="14">
        <f t="shared" si="89"/>
        <v>1</v>
      </c>
    </row>
    <row r="99" spans="38:199" ht="16.5" x14ac:dyDescent="0.2">
      <c r="AL99" s="101">
        <v>4</v>
      </c>
      <c r="AM99" s="101">
        <v>3</v>
      </c>
      <c r="AN99" s="101">
        <v>31</v>
      </c>
      <c r="AO99" s="101">
        <v>17</v>
      </c>
      <c r="AP99" s="101" t="s">
        <v>379</v>
      </c>
      <c r="AQ99" s="101">
        <v>3500</v>
      </c>
      <c r="AR99" s="101">
        <v>1</v>
      </c>
      <c r="AS99" s="101">
        <v>2</v>
      </c>
      <c r="AT99" s="101">
        <f t="shared" si="81"/>
        <v>2</v>
      </c>
      <c r="AU99" s="14">
        <f t="shared" si="82"/>
        <v>0.52500000000000002</v>
      </c>
      <c r="AV99" s="14">
        <f t="shared" si="83"/>
        <v>39.375</v>
      </c>
      <c r="GJ99" s="105">
        <v>93</v>
      </c>
      <c r="GK99" s="14">
        <f t="shared" si="84"/>
        <v>7</v>
      </c>
      <c r="GL99" s="14">
        <f t="shared" si="85"/>
        <v>1606009</v>
      </c>
      <c r="GM99" s="14" t="str">
        <f t="shared" si="86"/>
        <v>神器2-4 : 17级</v>
      </c>
      <c r="GN99" s="14" t="s">
        <v>893</v>
      </c>
      <c r="GO99" s="14">
        <f t="shared" si="87"/>
        <v>3</v>
      </c>
      <c r="GP99" s="14" t="str">
        <f t="shared" si="88"/>
        <v>神器2-4</v>
      </c>
      <c r="GQ99" s="14">
        <f t="shared" si="89"/>
        <v>1</v>
      </c>
    </row>
    <row r="100" spans="38:199" ht="16.5" x14ac:dyDescent="0.2">
      <c r="AL100" s="101">
        <v>4</v>
      </c>
      <c r="AM100" s="101">
        <v>3</v>
      </c>
      <c r="AN100" s="101">
        <v>31</v>
      </c>
      <c r="AO100" s="101">
        <v>18</v>
      </c>
      <c r="AP100" s="101" t="s">
        <v>380</v>
      </c>
      <c r="AQ100" s="101">
        <v>3500</v>
      </c>
      <c r="AR100" s="101">
        <v>1</v>
      </c>
      <c r="AS100" s="101">
        <v>2</v>
      </c>
      <c r="AT100" s="101">
        <f t="shared" si="81"/>
        <v>2</v>
      </c>
      <c r="AU100" s="14">
        <f t="shared" si="82"/>
        <v>0.52500000000000002</v>
      </c>
      <c r="AV100" s="14">
        <f t="shared" si="83"/>
        <v>39.375</v>
      </c>
      <c r="GJ100" s="105">
        <v>94</v>
      </c>
      <c r="GK100" s="14">
        <f t="shared" si="84"/>
        <v>7</v>
      </c>
      <c r="GL100" s="14">
        <f t="shared" si="85"/>
        <v>1606009</v>
      </c>
      <c r="GM100" s="14" t="str">
        <f t="shared" si="86"/>
        <v>神器2-4 : 18级</v>
      </c>
      <c r="GN100" s="14" t="s">
        <v>893</v>
      </c>
      <c r="GO100" s="14">
        <f t="shared" si="87"/>
        <v>4</v>
      </c>
      <c r="GP100" s="14" t="str">
        <f t="shared" si="88"/>
        <v>神器2-4</v>
      </c>
      <c r="GQ100" s="14">
        <f t="shared" si="89"/>
        <v>2</v>
      </c>
    </row>
    <row r="101" spans="38:199" ht="16.5" x14ac:dyDescent="0.2">
      <c r="AL101" s="101">
        <v>4</v>
      </c>
      <c r="AM101" s="101">
        <v>3</v>
      </c>
      <c r="AN101" s="101">
        <v>32</v>
      </c>
      <c r="AO101" s="101">
        <v>19</v>
      </c>
      <c r="AP101" s="101" t="s">
        <v>381</v>
      </c>
      <c r="AQ101" s="101">
        <v>2000</v>
      </c>
      <c r="AR101" s="101">
        <v>1</v>
      </c>
      <c r="AS101" s="101">
        <v>1</v>
      </c>
      <c r="AT101" s="101">
        <f t="shared" si="81"/>
        <v>3</v>
      </c>
      <c r="AU101" s="14">
        <f t="shared" si="82"/>
        <v>0.2</v>
      </c>
      <c r="AV101" s="14">
        <f t="shared" si="83"/>
        <v>35</v>
      </c>
      <c r="GJ101" s="105">
        <v>95</v>
      </c>
      <c r="GK101" s="14">
        <f t="shared" si="84"/>
        <v>7</v>
      </c>
      <c r="GL101" s="14">
        <f t="shared" si="85"/>
        <v>1606009</v>
      </c>
      <c r="GM101" s="14" t="str">
        <f t="shared" si="86"/>
        <v>神器2-4 : 19级</v>
      </c>
      <c r="GN101" s="14" t="s">
        <v>893</v>
      </c>
      <c r="GO101" s="14">
        <f t="shared" si="87"/>
        <v>5</v>
      </c>
      <c r="GP101" s="14" t="str">
        <f t="shared" si="88"/>
        <v>神器2-4</v>
      </c>
      <c r="GQ101" s="14">
        <f t="shared" si="89"/>
        <v>2</v>
      </c>
    </row>
    <row r="102" spans="38:199" ht="16.5" x14ac:dyDescent="0.2">
      <c r="AL102" s="101">
        <v>4</v>
      </c>
      <c r="AM102" s="101">
        <v>3</v>
      </c>
      <c r="AN102" s="101">
        <v>33</v>
      </c>
      <c r="AO102" s="101">
        <v>20</v>
      </c>
      <c r="AP102" s="101" t="s">
        <v>382</v>
      </c>
      <c r="AQ102" s="101">
        <v>1000</v>
      </c>
      <c r="AR102" s="101">
        <v>1</v>
      </c>
      <c r="AS102" s="101">
        <v>1</v>
      </c>
      <c r="AT102" s="101">
        <f t="shared" si="81"/>
        <v>4</v>
      </c>
      <c r="AU102" s="14">
        <f t="shared" si="82"/>
        <v>0.1</v>
      </c>
      <c r="AV102" s="14">
        <f t="shared" si="83"/>
        <v>37.5</v>
      </c>
      <c r="GJ102" s="105">
        <v>96</v>
      </c>
      <c r="GK102" s="14">
        <f t="shared" si="84"/>
        <v>7</v>
      </c>
      <c r="GL102" s="14">
        <f t="shared" si="85"/>
        <v>1606009</v>
      </c>
      <c r="GM102" s="14" t="str">
        <f t="shared" si="86"/>
        <v>神器2-4 : 20级</v>
      </c>
      <c r="GN102" s="14" t="s">
        <v>893</v>
      </c>
      <c r="GO102" s="14">
        <f t="shared" si="87"/>
        <v>6</v>
      </c>
      <c r="GP102" s="14" t="str">
        <f t="shared" si="88"/>
        <v>神器2-4</v>
      </c>
      <c r="GQ102" s="14">
        <f t="shared" si="89"/>
        <v>2</v>
      </c>
    </row>
    <row r="103" spans="38:199" ht="16.5" x14ac:dyDescent="0.2">
      <c r="AL103" s="101">
        <v>5</v>
      </c>
      <c r="AM103" s="101">
        <v>1</v>
      </c>
      <c r="AN103" s="101">
        <v>34</v>
      </c>
      <c r="AO103" s="101">
        <v>1</v>
      </c>
      <c r="AP103" s="101" t="s">
        <v>363</v>
      </c>
      <c r="AQ103" s="101">
        <v>1500</v>
      </c>
      <c r="AR103" s="101">
        <v>1</v>
      </c>
      <c r="AS103" s="101">
        <v>1</v>
      </c>
      <c r="AT103" s="101">
        <f t="shared" si="81"/>
        <v>1</v>
      </c>
      <c r="AU103" s="14">
        <f t="shared" si="82"/>
        <v>0.15</v>
      </c>
      <c r="AV103" s="14">
        <f t="shared" si="83"/>
        <v>1.5</v>
      </c>
      <c r="GJ103" s="105">
        <v>97</v>
      </c>
      <c r="GK103" s="14">
        <f t="shared" si="84"/>
        <v>7</v>
      </c>
      <c r="GL103" s="14">
        <f t="shared" si="85"/>
        <v>1606009</v>
      </c>
      <c r="GM103" s="14" t="str">
        <f t="shared" si="86"/>
        <v>神器2-4 : 1级</v>
      </c>
      <c r="GN103" s="14" t="s">
        <v>893</v>
      </c>
      <c r="GO103" s="14">
        <f t="shared" si="87"/>
        <v>7</v>
      </c>
      <c r="GP103" s="14" t="str">
        <f t="shared" si="88"/>
        <v>神器2-4</v>
      </c>
      <c r="GQ103" s="14">
        <f t="shared" si="89"/>
        <v>3</v>
      </c>
    </row>
    <row r="104" spans="38:199" ht="16.5" x14ac:dyDescent="0.2">
      <c r="AL104" s="101">
        <v>5</v>
      </c>
      <c r="AM104" s="101">
        <v>1</v>
      </c>
      <c r="AN104" s="101">
        <v>34</v>
      </c>
      <c r="AO104" s="101">
        <v>2</v>
      </c>
      <c r="AP104" s="101" t="s">
        <v>364</v>
      </c>
      <c r="AQ104" s="101">
        <v>1500</v>
      </c>
      <c r="AR104" s="101">
        <v>1</v>
      </c>
      <c r="AS104" s="101">
        <v>1</v>
      </c>
      <c r="AT104" s="101">
        <f t="shared" si="81"/>
        <v>1</v>
      </c>
      <c r="AU104" s="14">
        <f t="shared" si="82"/>
        <v>0.15</v>
      </c>
      <c r="AV104" s="14">
        <f t="shared" si="83"/>
        <v>1.5</v>
      </c>
      <c r="GJ104" s="105">
        <v>98</v>
      </c>
      <c r="GK104" s="14">
        <f t="shared" si="84"/>
        <v>7</v>
      </c>
      <c r="GL104" s="14">
        <f t="shared" si="85"/>
        <v>1606009</v>
      </c>
      <c r="GM104" s="14" t="str">
        <f t="shared" si="86"/>
        <v>神器2-4 : 2级</v>
      </c>
      <c r="GN104" s="14" t="s">
        <v>893</v>
      </c>
      <c r="GO104" s="14">
        <f t="shared" si="87"/>
        <v>8</v>
      </c>
      <c r="GP104" s="14" t="str">
        <f t="shared" si="88"/>
        <v>神器2-4</v>
      </c>
      <c r="GQ104" s="14">
        <f t="shared" si="89"/>
        <v>3</v>
      </c>
    </row>
    <row r="105" spans="38:199" ht="16.5" x14ac:dyDescent="0.2">
      <c r="AL105" s="101">
        <v>5</v>
      </c>
      <c r="AM105" s="101">
        <v>1</v>
      </c>
      <c r="AN105" s="101">
        <v>34</v>
      </c>
      <c r="AO105" s="101">
        <v>3</v>
      </c>
      <c r="AP105" s="101" t="s">
        <v>365</v>
      </c>
      <c r="AQ105" s="101">
        <v>1000</v>
      </c>
      <c r="AR105" s="101">
        <v>1</v>
      </c>
      <c r="AS105" s="101">
        <v>1</v>
      </c>
      <c r="AT105" s="101">
        <f t="shared" si="81"/>
        <v>2</v>
      </c>
      <c r="AU105" s="14">
        <f t="shared" si="82"/>
        <v>0.1</v>
      </c>
      <c r="AV105" s="14">
        <f t="shared" si="83"/>
        <v>3</v>
      </c>
      <c r="GJ105" s="105">
        <v>99</v>
      </c>
      <c r="GK105" s="14">
        <f t="shared" si="84"/>
        <v>7</v>
      </c>
      <c r="GL105" s="14">
        <f t="shared" si="85"/>
        <v>1606009</v>
      </c>
      <c r="GM105" s="14" t="str">
        <f t="shared" si="86"/>
        <v>神器2-4 : 3级</v>
      </c>
      <c r="GN105" s="14" t="s">
        <v>893</v>
      </c>
      <c r="GO105" s="14">
        <f t="shared" si="87"/>
        <v>9</v>
      </c>
      <c r="GP105" s="14" t="str">
        <f t="shared" si="88"/>
        <v>神器2-4</v>
      </c>
      <c r="GQ105" s="14">
        <f t="shared" si="89"/>
        <v>3</v>
      </c>
    </row>
    <row r="106" spans="38:199" ht="16.5" x14ac:dyDescent="0.2">
      <c r="AL106" s="101">
        <v>5</v>
      </c>
      <c r="AM106" s="101">
        <v>1</v>
      </c>
      <c r="AN106" s="101">
        <v>34</v>
      </c>
      <c r="AO106" s="101">
        <v>4</v>
      </c>
      <c r="AP106" s="101" t="s">
        <v>366</v>
      </c>
      <c r="AQ106" s="101">
        <v>1500</v>
      </c>
      <c r="AR106" s="101">
        <v>1</v>
      </c>
      <c r="AS106" s="101">
        <v>1</v>
      </c>
      <c r="AT106" s="101">
        <f t="shared" si="81"/>
        <v>1</v>
      </c>
      <c r="AU106" s="14">
        <f t="shared" si="82"/>
        <v>0.15</v>
      </c>
      <c r="AV106" s="14">
        <f t="shared" si="83"/>
        <v>2.25</v>
      </c>
      <c r="GJ106" s="105">
        <v>100</v>
      </c>
      <c r="GK106" s="14">
        <f t="shared" si="84"/>
        <v>7</v>
      </c>
      <c r="GL106" s="14">
        <f t="shared" si="85"/>
        <v>1606009</v>
      </c>
      <c r="GM106" s="14" t="str">
        <f t="shared" si="86"/>
        <v>神器2-4 : 4级</v>
      </c>
      <c r="GN106" s="14" t="s">
        <v>893</v>
      </c>
      <c r="GO106" s="14">
        <f t="shared" si="87"/>
        <v>10</v>
      </c>
      <c r="GP106" s="14" t="str">
        <f t="shared" si="88"/>
        <v>神器2-4</v>
      </c>
      <c r="GQ106" s="14">
        <f t="shared" si="89"/>
        <v>5</v>
      </c>
    </row>
    <row r="107" spans="38:199" ht="16.5" x14ac:dyDescent="0.2">
      <c r="AL107" s="101">
        <v>5</v>
      </c>
      <c r="AM107" s="101">
        <v>1</v>
      </c>
      <c r="AN107" s="101">
        <v>34</v>
      </c>
      <c r="AO107" s="101">
        <v>5</v>
      </c>
      <c r="AP107" s="101" t="s">
        <v>367</v>
      </c>
      <c r="AQ107" s="101">
        <v>1500</v>
      </c>
      <c r="AR107" s="101">
        <v>1</v>
      </c>
      <c r="AS107" s="101">
        <v>1</v>
      </c>
      <c r="AT107" s="101">
        <f t="shared" si="81"/>
        <v>1</v>
      </c>
      <c r="AU107" s="14">
        <f t="shared" si="82"/>
        <v>0.15</v>
      </c>
      <c r="AV107" s="14">
        <f t="shared" si="83"/>
        <v>2.25</v>
      </c>
      <c r="GJ107" s="105">
        <v>101</v>
      </c>
      <c r="GK107" s="14">
        <f t="shared" si="84"/>
        <v>7</v>
      </c>
      <c r="GL107" s="14">
        <f t="shared" si="85"/>
        <v>1606009</v>
      </c>
      <c r="GM107" s="14" t="str">
        <f t="shared" si="86"/>
        <v>神器2-4 : 5级</v>
      </c>
      <c r="GN107" s="14" t="s">
        <v>893</v>
      </c>
      <c r="GO107" s="14">
        <f t="shared" si="87"/>
        <v>11</v>
      </c>
      <c r="GP107" s="14" t="str">
        <f t="shared" si="88"/>
        <v>神器2-4</v>
      </c>
      <c r="GQ107" s="14">
        <f t="shared" si="89"/>
        <v>5</v>
      </c>
    </row>
    <row r="108" spans="38:199" ht="16.5" x14ac:dyDescent="0.2">
      <c r="AL108" s="101">
        <v>5</v>
      </c>
      <c r="AM108" s="101">
        <v>1</v>
      </c>
      <c r="AN108" s="101">
        <v>34</v>
      </c>
      <c r="AO108" s="101">
        <v>6</v>
      </c>
      <c r="AP108" s="101" t="s">
        <v>368</v>
      </c>
      <c r="AQ108" s="101">
        <v>1000</v>
      </c>
      <c r="AR108" s="101">
        <v>1</v>
      </c>
      <c r="AS108" s="101">
        <v>1</v>
      </c>
      <c r="AT108" s="101">
        <f t="shared" si="81"/>
        <v>2</v>
      </c>
      <c r="AU108" s="14">
        <f t="shared" si="82"/>
        <v>0.1</v>
      </c>
      <c r="AV108" s="14">
        <f t="shared" si="83"/>
        <v>4.5</v>
      </c>
      <c r="GJ108" s="105">
        <v>102</v>
      </c>
      <c r="GK108" s="14">
        <f t="shared" si="84"/>
        <v>7</v>
      </c>
      <c r="GL108" s="14">
        <f t="shared" si="85"/>
        <v>1606009</v>
      </c>
      <c r="GM108" s="14" t="str">
        <f t="shared" si="86"/>
        <v>神器2-4 : 6级</v>
      </c>
      <c r="GN108" s="14" t="s">
        <v>893</v>
      </c>
      <c r="GO108" s="14">
        <f t="shared" si="87"/>
        <v>12</v>
      </c>
      <c r="GP108" s="14" t="str">
        <f t="shared" si="88"/>
        <v>神器2-4</v>
      </c>
      <c r="GQ108" s="14">
        <f t="shared" si="89"/>
        <v>6</v>
      </c>
    </row>
    <row r="109" spans="38:199" ht="16.5" x14ac:dyDescent="0.2">
      <c r="AL109" s="101">
        <v>5</v>
      </c>
      <c r="AM109" s="101">
        <v>1</v>
      </c>
      <c r="AN109" s="101">
        <v>34</v>
      </c>
      <c r="AO109" s="101">
        <v>7</v>
      </c>
      <c r="AP109" s="101" t="s">
        <v>369</v>
      </c>
      <c r="AQ109" s="101">
        <v>1000</v>
      </c>
      <c r="AR109" s="101">
        <v>1</v>
      </c>
      <c r="AS109" s="101">
        <v>1</v>
      </c>
      <c r="AT109" s="101">
        <f t="shared" si="81"/>
        <v>2</v>
      </c>
      <c r="AU109" s="14">
        <f t="shared" si="82"/>
        <v>0.1</v>
      </c>
      <c r="AV109" s="14">
        <f t="shared" si="83"/>
        <v>4.5</v>
      </c>
      <c r="GJ109" s="105">
        <v>103</v>
      </c>
      <c r="GK109" s="14">
        <f t="shared" si="84"/>
        <v>7</v>
      </c>
      <c r="GL109" s="14">
        <f t="shared" si="85"/>
        <v>1606009</v>
      </c>
      <c r="GM109" s="14" t="str">
        <f t="shared" si="86"/>
        <v>神器2-4 : 7级</v>
      </c>
      <c r="GN109" s="14" t="s">
        <v>893</v>
      </c>
      <c r="GO109" s="14">
        <f t="shared" si="87"/>
        <v>13</v>
      </c>
      <c r="GP109" s="14" t="str">
        <f t="shared" si="88"/>
        <v>神器2-4</v>
      </c>
      <c r="GQ109" s="14">
        <f t="shared" si="89"/>
        <v>7</v>
      </c>
    </row>
    <row r="110" spans="38:199" ht="16.5" x14ac:dyDescent="0.2">
      <c r="AL110" s="101">
        <v>5</v>
      </c>
      <c r="AM110" s="101">
        <v>1</v>
      </c>
      <c r="AN110" s="101">
        <v>34</v>
      </c>
      <c r="AO110" s="101">
        <v>8</v>
      </c>
      <c r="AP110" s="101" t="s">
        <v>370</v>
      </c>
      <c r="AQ110" s="101">
        <v>1000</v>
      </c>
      <c r="AR110" s="101">
        <v>1</v>
      </c>
      <c r="AS110" s="101">
        <v>1</v>
      </c>
      <c r="AT110" s="101">
        <f t="shared" si="81"/>
        <v>3</v>
      </c>
      <c r="AU110" s="14">
        <f t="shared" si="82"/>
        <v>0.1</v>
      </c>
      <c r="AV110" s="14">
        <f t="shared" si="83"/>
        <v>10.5</v>
      </c>
      <c r="GJ110" s="105">
        <v>104</v>
      </c>
      <c r="GK110" s="14">
        <f t="shared" si="84"/>
        <v>7</v>
      </c>
      <c r="GL110" s="14">
        <f t="shared" si="85"/>
        <v>1606009</v>
      </c>
      <c r="GM110" s="14" t="str">
        <f t="shared" si="86"/>
        <v>神器2-4 : 8级</v>
      </c>
      <c r="GN110" s="14" t="s">
        <v>893</v>
      </c>
      <c r="GO110" s="14">
        <f t="shared" si="87"/>
        <v>14</v>
      </c>
      <c r="GP110" s="14" t="str">
        <f t="shared" si="88"/>
        <v>神器2-4</v>
      </c>
      <c r="GQ110" s="14">
        <f t="shared" si="89"/>
        <v>7</v>
      </c>
    </row>
    <row r="111" spans="38:199" ht="16.5" x14ac:dyDescent="0.2">
      <c r="AL111" s="101">
        <v>5</v>
      </c>
      <c r="AM111" s="101">
        <v>1</v>
      </c>
      <c r="AN111" s="101">
        <v>35</v>
      </c>
      <c r="AO111" s="101">
        <v>21</v>
      </c>
      <c r="AP111" s="101" t="s">
        <v>383</v>
      </c>
      <c r="AQ111" s="101">
        <v>5000</v>
      </c>
      <c r="AR111" s="101">
        <v>1</v>
      </c>
      <c r="AS111" s="101">
        <v>3</v>
      </c>
      <c r="AT111" s="101">
        <f t="shared" si="81"/>
        <v>1</v>
      </c>
      <c r="AU111" s="14">
        <f t="shared" si="82"/>
        <v>1</v>
      </c>
      <c r="AV111" s="14">
        <f t="shared" si="83"/>
        <v>30</v>
      </c>
      <c r="GJ111" s="105">
        <v>105</v>
      </c>
      <c r="GK111" s="14">
        <f t="shared" si="84"/>
        <v>7</v>
      </c>
      <c r="GL111" s="14">
        <f t="shared" si="85"/>
        <v>1606009</v>
      </c>
      <c r="GM111" s="14" t="str">
        <f t="shared" si="86"/>
        <v>神器2-4 : 21级</v>
      </c>
      <c r="GN111" s="14" t="s">
        <v>893</v>
      </c>
      <c r="GO111" s="14">
        <f t="shared" si="87"/>
        <v>15</v>
      </c>
      <c r="GP111" s="14" t="str">
        <f t="shared" si="88"/>
        <v>神器2-4</v>
      </c>
      <c r="GQ111" s="14">
        <f t="shared" si="89"/>
        <v>7</v>
      </c>
    </row>
    <row r="112" spans="38:199" ht="16.5" x14ac:dyDescent="0.2">
      <c r="AL112" s="101">
        <v>5</v>
      </c>
      <c r="AM112" s="101">
        <v>1</v>
      </c>
      <c r="AN112" s="101">
        <v>35</v>
      </c>
      <c r="AO112" s="101">
        <v>22</v>
      </c>
      <c r="AP112" s="101" t="s">
        <v>384</v>
      </c>
      <c r="AQ112" s="101">
        <v>5000</v>
      </c>
      <c r="AR112" s="101">
        <v>1</v>
      </c>
      <c r="AS112" s="101">
        <v>3</v>
      </c>
      <c r="AT112" s="101">
        <f t="shared" si="81"/>
        <v>1</v>
      </c>
      <c r="AU112" s="14">
        <f t="shared" si="82"/>
        <v>1</v>
      </c>
      <c r="AV112" s="14">
        <f t="shared" si="83"/>
        <v>30</v>
      </c>
      <c r="GJ112" s="105">
        <v>106</v>
      </c>
      <c r="GK112" s="14">
        <f t="shared" si="84"/>
        <v>8</v>
      </c>
      <c r="GL112" s="14">
        <f t="shared" si="85"/>
        <v>1606010</v>
      </c>
      <c r="GM112" s="14" t="str">
        <f t="shared" si="86"/>
        <v>神器2-5 : 22级</v>
      </c>
      <c r="GN112" s="14" t="s">
        <v>893</v>
      </c>
      <c r="GO112" s="14">
        <f t="shared" si="87"/>
        <v>1</v>
      </c>
      <c r="GP112" s="14" t="str">
        <f t="shared" si="88"/>
        <v>神器2-5</v>
      </c>
      <c r="GQ112" s="14">
        <f t="shared" si="89"/>
        <v>1</v>
      </c>
    </row>
    <row r="113" spans="38:199" ht="16.5" x14ac:dyDescent="0.2">
      <c r="AL113" s="101">
        <v>5</v>
      </c>
      <c r="AM113" s="101">
        <v>1</v>
      </c>
      <c r="AN113" s="101">
        <v>36</v>
      </c>
      <c r="AO113" s="101">
        <v>23</v>
      </c>
      <c r="AP113" s="101" t="s">
        <v>385</v>
      </c>
      <c r="AQ113" s="101">
        <v>3500</v>
      </c>
      <c r="AR113" s="101">
        <v>1</v>
      </c>
      <c r="AS113" s="101">
        <v>2</v>
      </c>
      <c r="AT113" s="101">
        <f t="shared" si="81"/>
        <v>2</v>
      </c>
      <c r="AU113" s="14">
        <f t="shared" si="82"/>
        <v>0.52500000000000002</v>
      </c>
      <c r="AV113" s="14">
        <f t="shared" si="83"/>
        <v>47.25</v>
      </c>
      <c r="GJ113" s="105">
        <v>107</v>
      </c>
      <c r="GK113" s="14">
        <f t="shared" si="84"/>
        <v>8</v>
      </c>
      <c r="GL113" s="14">
        <f t="shared" si="85"/>
        <v>1606010</v>
      </c>
      <c r="GM113" s="14" t="str">
        <f t="shared" si="86"/>
        <v>神器2-5 : 23级</v>
      </c>
      <c r="GN113" s="14" t="s">
        <v>893</v>
      </c>
      <c r="GO113" s="14">
        <f t="shared" si="87"/>
        <v>2</v>
      </c>
      <c r="GP113" s="14" t="str">
        <f t="shared" si="88"/>
        <v>神器2-5</v>
      </c>
      <c r="GQ113" s="14">
        <f t="shared" si="89"/>
        <v>1</v>
      </c>
    </row>
    <row r="114" spans="38:199" ht="16.5" x14ac:dyDescent="0.2">
      <c r="AL114" s="101">
        <v>5</v>
      </c>
      <c r="AM114" s="101">
        <v>1</v>
      </c>
      <c r="AN114" s="101">
        <v>36</v>
      </c>
      <c r="AO114" s="101">
        <v>24</v>
      </c>
      <c r="AP114" s="101" t="s">
        <v>386</v>
      </c>
      <c r="AQ114" s="101">
        <v>3500</v>
      </c>
      <c r="AR114" s="101">
        <v>1</v>
      </c>
      <c r="AS114" s="101">
        <v>2</v>
      </c>
      <c r="AT114" s="101">
        <f t="shared" si="81"/>
        <v>2</v>
      </c>
      <c r="AU114" s="14">
        <f t="shared" si="82"/>
        <v>0.52500000000000002</v>
      </c>
      <c r="AV114" s="14">
        <f t="shared" si="83"/>
        <v>47.25</v>
      </c>
      <c r="GJ114" s="105">
        <v>108</v>
      </c>
      <c r="GK114" s="14">
        <f t="shared" si="84"/>
        <v>8</v>
      </c>
      <c r="GL114" s="14">
        <f t="shared" si="85"/>
        <v>1606010</v>
      </c>
      <c r="GM114" s="14" t="str">
        <f t="shared" si="86"/>
        <v>神器2-5 : 24级</v>
      </c>
      <c r="GN114" s="14" t="s">
        <v>893</v>
      </c>
      <c r="GO114" s="14">
        <f t="shared" si="87"/>
        <v>3</v>
      </c>
      <c r="GP114" s="14" t="str">
        <f t="shared" si="88"/>
        <v>神器2-5</v>
      </c>
      <c r="GQ114" s="14">
        <f t="shared" si="89"/>
        <v>1</v>
      </c>
    </row>
    <row r="115" spans="38:199" ht="16.5" x14ac:dyDescent="0.2">
      <c r="AL115" s="101">
        <v>5</v>
      </c>
      <c r="AM115" s="101">
        <v>2</v>
      </c>
      <c r="AN115" s="101">
        <v>37</v>
      </c>
      <c r="AO115" s="101">
        <v>1</v>
      </c>
      <c r="AP115" s="101" t="s">
        <v>363</v>
      </c>
      <c r="AQ115" s="101">
        <v>1500</v>
      </c>
      <c r="AR115" s="101">
        <v>1</v>
      </c>
      <c r="AS115" s="101">
        <v>1</v>
      </c>
      <c r="AT115" s="101">
        <f t="shared" si="81"/>
        <v>1</v>
      </c>
      <c r="AU115" s="14">
        <f t="shared" si="82"/>
        <v>0.15</v>
      </c>
      <c r="AV115" s="14">
        <f t="shared" si="83"/>
        <v>1.5</v>
      </c>
      <c r="GJ115" s="105">
        <v>109</v>
      </c>
      <c r="GK115" s="14">
        <f t="shared" si="84"/>
        <v>8</v>
      </c>
      <c r="GL115" s="14">
        <f t="shared" si="85"/>
        <v>1606010</v>
      </c>
      <c r="GM115" s="14" t="str">
        <f t="shared" si="86"/>
        <v>神器2-5 : 1级</v>
      </c>
      <c r="GN115" s="14" t="s">
        <v>893</v>
      </c>
      <c r="GO115" s="14">
        <f t="shared" si="87"/>
        <v>4</v>
      </c>
      <c r="GP115" s="14" t="str">
        <f t="shared" si="88"/>
        <v>神器2-5</v>
      </c>
      <c r="GQ115" s="14">
        <f t="shared" si="89"/>
        <v>2</v>
      </c>
    </row>
    <row r="116" spans="38:199" ht="16.5" x14ac:dyDescent="0.2">
      <c r="AL116" s="101">
        <v>5</v>
      </c>
      <c r="AM116" s="101">
        <v>2</v>
      </c>
      <c r="AN116" s="101">
        <v>37</v>
      </c>
      <c r="AO116" s="101">
        <v>2</v>
      </c>
      <c r="AP116" s="101" t="s">
        <v>364</v>
      </c>
      <c r="AQ116" s="101">
        <v>1500</v>
      </c>
      <c r="AR116" s="101">
        <v>1</v>
      </c>
      <c r="AS116" s="101">
        <v>1</v>
      </c>
      <c r="AT116" s="101">
        <f t="shared" si="81"/>
        <v>1</v>
      </c>
      <c r="AU116" s="14">
        <f t="shared" si="82"/>
        <v>0.15</v>
      </c>
      <c r="AV116" s="14">
        <f t="shared" si="83"/>
        <v>1.5</v>
      </c>
      <c r="GJ116" s="105">
        <v>110</v>
      </c>
      <c r="GK116" s="14">
        <f t="shared" si="84"/>
        <v>8</v>
      </c>
      <c r="GL116" s="14">
        <f t="shared" si="85"/>
        <v>1606010</v>
      </c>
      <c r="GM116" s="14" t="str">
        <f t="shared" si="86"/>
        <v>神器2-5 : 2级</v>
      </c>
      <c r="GN116" s="14" t="s">
        <v>893</v>
      </c>
      <c r="GO116" s="14">
        <f t="shared" si="87"/>
        <v>5</v>
      </c>
      <c r="GP116" s="14" t="str">
        <f t="shared" si="88"/>
        <v>神器2-5</v>
      </c>
      <c r="GQ116" s="14">
        <f t="shared" si="89"/>
        <v>2</v>
      </c>
    </row>
    <row r="117" spans="38:199" ht="16.5" x14ac:dyDescent="0.2">
      <c r="AL117" s="101">
        <v>5</v>
      </c>
      <c r="AM117" s="101">
        <v>2</v>
      </c>
      <c r="AN117" s="101">
        <v>37</v>
      </c>
      <c r="AO117" s="101">
        <v>3</v>
      </c>
      <c r="AP117" s="101" t="s">
        <v>365</v>
      </c>
      <c r="AQ117" s="101">
        <v>1000</v>
      </c>
      <c r="AR117" s="101">
        <v>1</v>
      </c>
      <c r="AS117" s="101">
        <v>1</v>
      </c>
      <c r="AT117" s="101">
        <f t="shared" si="81"/>
        <v>2</v>
      </c>
      <c r="AU117" s="14">
        <f t="shared" si="82"/>
        <v>0.1</v>
      </c>
      <c r="AV117" s="14">
        <f t="shared" si="83"/>
        <v>3</v>
      </c>
      <c r="GJ117" s="105">
        <v>111</v>
      </c>
      <c r="GK117" s="14">
        <f t="shared" si="84"/>
        <v>8</v>
      </c>
      <c r="GL117" s="14">
        <f t="shared" si="85"/>
        <v>1606010</v>
      </c>
      <c r="GM117" s="14" t="str">
        <f t="shared" si="86"/>
        <v>神器2-5 : 3级</v>
      </c>
      <c r="GN117" s="14" t="s">
        <v>893</v>
      </c>
      <c r="GO117" s="14">
        <f t="shared" si="87"/>
        <v>6</v>
      </c>
      <c r="GP117" s="14" t="str">
        <f t="shared" si="88"/>
        <v>神器2-5</v>
      </c>
      <c r="GQ117" s="14">
        <f t="shared" si="89"/>
        <v>2</v>
      </c>
    </row>
    <row r="118" spans="38:199" ht="16.5" x14ac:dyDescent="0.2">
      <c r="AL118" s="101">
        <v>5</v>
      </c>
      <c r="AM118" s="101">
        <v>2</v>
      </c>
      <c r="AN118" s="101">
        <v>37</v>
      </c>
      <c r="AO118" s="101">
        <v>4</v>
      </c>
      <c r="AP118" s="101" t="s">
        <v>366</v>
      </c>
      <c r="AQ118" s="101">
        <v>1500</v>
      </c>
      <c r="AR118" s="101">
        <v>1</v>
      </c>
      <c r="AS118" s="101">
        <v>1</v>
      </c>
      <c r="AT118" s="101">
        <f t="shared" si="81"/>
        <v>1</v>
      </c>
      <c r="AU118" s="14">
        <f t="shared" si="82"/>
        <v>0.15</v>
      </c>
      <c r="AV118" s="14">
        <f t="shared" si="83"/>
        <v>2.25</v>
      </c>
      <c r="GJ118" s="105">
        <v>112</v>
      </c>
      <c r="GK118" s="14">
        <f t="shared" si="84"/>
        <v>8</v>
      </c>
      <c r="GL118" s="14">
        <f t="shared" si="85"/>
        <v>1606010</v>
      </c>
      <c r="GM118" s="14" t="str">
        <f t="shared" si="86"/>
        <v>神器2-5 : 4级</v>
      </c>
      <c r="GN118" s="14" t="s">
        <v>893</v>
      </c>
      <c r="GO118" s="14">
        <f t="shared" si="87"/>
        <v>7</v>
      </c>
      <c r="GP118" s="14" t="str">
        <f t="shared" si="88"/>
        <v>神器2-5</v>
      </c>
      <c r="GQ118" s="14">
        <f t="shared" si="89"/>
        <v>3</v>
      </c>
    </row>
    <row r="119" spans="38:199" ht="16.5" x14ac:dyDescent="0.2">
      <c r="AL119" s="101">
        <v>5</v>
      </c>
      <c r="AM119" s="101">
        <v>2</v>
      </c>
      <c r="AN119" s="101">
        <v>37</v>
      </c>
      <c r="AO119" s="101">
        <v>5</v>
      </c>
      <c r="AP119" s="101" t="s">
        <v>367</v>
      </c>
      <c r="AQ119" s="101">
        <v>1500</v>
      </c>
      <c r="AR119" s="101">
        <v>1</v>
      </c>
      <c r="AS119" s="101">
        <v>1</v>
      </c>
      <c r="AT119" s="101">
        <f t="shared" si="81"/>
        <v>1</v>
      </c>
      <c r="AU119" s="14">
        <f t="shared" si="82"/>
        <v>0.15</v>
      </c>
      <c r="AV119" s="14">
        <f t="shared" si="83"/>
        <v>2.25</v>
      </c>
      <c r="GJ119" s="105">
        <v>113</v>
      </c>
      <c r="GK119" s="14">
        <f t="shared" si="84"/>
        <v>8</v>
      </c>
      <c r="GL119" s="14">
        <f t="shared" si="85"/>
        <v>1606010</v>
      </c>
      <c r="GM119" s="14" t="str">
        <f t="shared" si="86"/>
        <v>神器2-5 : 5级</v>
      </c>
      <c r="GN119" s="14" t="s">
        <v>893</v>
      </c>
      <c r="GO119" s="14">
        <f t="shared" si="87"/>
        <v>8</v>
      </c>
      <c r="GP119" s="14" t="str">
        <f t="shared" si="88"/>
        <v>神器2-5</v>
      </c>
      <c r="GQ119" s="14">
        <f t="shared" si="89"/>
        <v>3</v>
      </c>
    </row>
    <row r="120" spans="38:199" ht="16.5" x14ac:dyDescent="0.2">
      <c r="AL120" s="101">
        <v>5</v>
      </c>
      <c r="AM120" s="101">
        <v>2</v>
      </c>
      <c r="AN120" s="101">
        <v>37</v>
      </c>
      <c r="AO120" s="101">
        <v>6</v>
      </c>
      <c r="AP120" s="101" t="s">
        <v>368</v>
      </c>
      <c r="AQ120" s="101">
        <v>1000</v>
      </c>
      <c r="AR120" s="101">
        <v>1</v>
      </c>
      <c r="AS120" s="101">
        <v>1</v>
      </c>
      <c r="AT120" s="101">
        <f t="shared" si="81"/>
        <v>2</v>
      </c>
      <c r="AU120" s="14">
        <f t="shared" si="82"/>
        <v>0.1</v>
      </c>
      <c r="AV120" s="14">
        <f t="shared" si="83"/>
        <v>4.5</v>
      </c>
      <c r="GJ120" s="105">
        <v>114</v>
      </c>
      <c r="GK120" s="14">
        <f t="shared" si="84"/>
        <v>8</v>
      </c>
      <c r="GL120" s="14">
        <f t="shared" si="85"/>
        <v>1606010</v>
      </c>
      <c r="GM120" s="14" t="str">
        <f t="shared" si="86"/>
        <v>神器2-5 : 6级</v>
      </c>
      <c r="GN120" s="14" t="s">
        <v>893</v>
      </c>
      <c r="GO120" s="14">
        <f t="shared" si="87"/>
        <v>9</v>
      </c>
      <c r="GP120" s="14" t="str">
        <f t="shared" si="88"/>
        <v>神器2-5</v>
      </c>
      <c r="GQ120" s="14">
        <f t="shared" si="89"/>
        <v>3</v>
      </c>
    </row>
    <row r="121" spans="38:199" ht="16.5" x14ac:dyDescent="0.2">
      <c r="AL121" s="101">
        <v>5</v>
      </c>
      <c r="AM121" s="101">
        <v>2</v>
      </c>
      <c r="AN121" s="101">
        <v>37</v>
      </c>
      <c r="AO121" s="101">
        <v>7</v>
      </c>
      <c r="AP121" s="101" t="s">
        <v>369</v>
      </c>
      <c r="AQ121" s="101">
        <v>1000</v>
      </c>
      <c r="AR121" s="101">
        <v>1</v>
      </c>
      <c r="AS121" s="101">
        <v>1</v>
      </c>
      <c r="AT121" s="101">
        <f t="shared" si="81"/>
        <v>2</v>
      </c>
      <c r="AU121" s="14">
        <f t="shared" si="82"/>
        <v>0.1</v>
      </c>
      <c r="AV121" s="14">
        <f t="shared" si="83"/>
        <v>4.5</v>
      </c>
      <c r="GJ121" s="105">
        <v>115</v>
      </c>
      <c r="GK121" s="14">
        <f t="shared" si="84"/>
        <v>8</v>
      </c>
      <c r="GL121" s="14">
        <f t="shared" si="85"/>
        <v>1606010</v>
      </c>
      <c r="GM121" s="14" t="str">
        <f t="shared" si="86"/>
        <v>神器2-5 : 7级</v>
      </c>
      <c r="GN121" s="14" t="s">
        <v>893</v>
      </c>
      <c r="GO121" s="14">
        <f t="shared" si="87"/>
        <v>10</v>
      </c>
      <c r="GP121" s="14" t="str">
        <f t="shared" si="88"/>
        <v>神器2-5</v>
      </c>
      <c r="GQ121" s="14">
        <f t="shared" si="89"/>
        <v>5</v>
      </c>
    </row>
    <row r="122" spans="38:199" ht="16.5" x14ac:dyDescent="0.2">
      <c r="AL122" s="101">
        <v>5</v>
      </c>
      <c r="AM122" s="101">
        <v>2</v>
      </c>
      <c r="AN122" s="101">
        <v>37</v>
      </c>
      <c r="AO122" s="101">
        <v>8</v>
      </c>
      <c r="AP122" s="101" t="s">
        <v>370</v>
      </c>
      <c r="AQ122" s="101">
        <v>1000</v>
      </c>
      <c r="AR122" s="101">
        <v>1</v>
      </c>
      <c r="AS122" s="101">
        <v>1</v>
      </c>
      <c r="AT122" s="101">
        <f t="shared" si="81"/>
        <v>3</v>
      </c>
      <c r="AU122" s="14">
        <f t="shared" si="82"/>
        <v>0.1</v>
      </c>
      <c r="AV122" s="14">
        <f t="shared" si="83"/>
        <v>10.5</v>
      </c>
      <c r="GJ122" s="105">
        <v>116</v>
      </c>
      <c r="GK122" s="14">
        <f t="shared" si="84"/>
        <v>8</v>
      </c>
      <c r="GL122" s="14">
        <f t="shared" si="85"/>
        <v>1606010</v>
      </c>
      <c r="GM122" s="14" t="str">
        <f t="shared" si="86"/>
        <v>神器2-5 : 8级</v>
      </c>
      <c r="GN122" s="14" t="s">
        <v>893</v>
      </c>
      <c r="GO122" s="14">
        <f t="shared" si="87"/>
        <v>11</v>
      </c>
      <c r="GP122" s="14" t="str">
        <f t="shared" si="88"/>
        <v>神器2-5</v>
      </c>
      <c r="GQ122" s="14">
        <f t="shared" si="89"/>
        <v>5</v>
      </c>
    </row>
    <row r="123" spans="38:199" ht="16.5" x14ac:dyDescent="0.2">
      <c r="AL123" s="101">
        <v>5</v>
      </c>
      <c r="AM123" s="101">
        <v>2</v>
      </c>
      <c r="AN123" s="101">
        <v>38</v>
      </c>
      <c r="AO123" s="101">
        <v>21</v>
      </c>
      <c r="AP123" s="101" t="s">
        <v>383</v>
      </c>
      <c r="AQ123" s="101">
        <v>5000</v>
      </c>
      <c r="AR123" s="101">
        <v>1</v>
      </c>
      <c r="AS123" s="101">
        <v>3</v>
      </c>
      <c r="AT123" s="101">
        <f t="shared" si="81"/>
        <v>1</v>
      </c>
      <c r="AU123" s="14">
        <f t="shared" si="82"/>
        <v>1</v>
      </c>
      <c r="AV123" s="14">
        <f t="shared" si="83"/>
        <v>30</v>
      </c>
      <c r="GJ123" s="105">
        <v>117</v>
      </c>
      <c r="GK123" s="14">
        <f t="shared" si="84"/>
        <v>8</v>
      </c>
      <c r="GL123" s="14">
        <f t="shared" si="85"/>
        <v>1606010</v>
      </c>
      <c r="GM123" s="14" t="str">
        <f t="shared" si="86"/>
        <v>神器2-5 : 21级</v>
      </c>
      <c r="GN123" s="14" t="s">
        <v>893</v>
      </c>
      <c r="GO123" s="14">
        <f t="shared" si="87"/>
        <v>12</v>
      </c>
      <c r="GP123" s="14" t="str">
        <f t="shared" si="88"/>
        <v>神器2-5</v>
      </c>
      <c r="GQ123" s="14">
        <f t="shared" si="89"/>
        <v>6</v>
      </c>
    </row>
    <row r="124" spans="38:199" ht="16.5" x14ac:dyDescent="0.2">
      <c r="AL124" s="101">
        <v>5</v>
      </c>
      <c r="AM124" s="101">
        <v>2</v>
      </c>
      <c r="AN124" s="101">
        <v>38</v>
      </c>
      <c r="AO124" s="101">
        <v>22</v>
      </c>
      <c r="AP124" s="101" t="s">
        <v>384</v>
      </c>
      <c r="AQ124" s="101">
        <v>5000</v>
      </c>
      <c r="AR124" s="101">
        <v>1</v>
      </c>
      <c r="AS124" s="101">
        <v>3</v>
      </c>
      <c r="AT124" s="101">
        <f t="shared" si="81"/>
        <v>1</v>
      </c>
      <c r="AU124" s="14">
        <f t="shared" si="82"/>
        <v>1</v>
      </c>
      <c r="AV124" s="14">
        <f t="shared" si="83"/>
        <v>30</v>
      </c>
      <c r="GJ124" s="105">
        <v>118</v>
      </c>
      <c r="GK124" s="14">
        <f t="shared" si="84"/>
        <v>8</v>
      </c>
      <c r="GL124" s="14">
        <f t="shared" si="85"/>
        <v>1606010</v>
      </c>
      <c r="GM124" s="14" t="str">
        <f t="shared" si="86"/>
        <v>神器2-5 : 22级</v>
      </c>
      <c r="GN124" s="14" t="s">
        <v>893</v>
      </c>
      <c r="GO124" s="14">
        <f t="shared" si="87"/>
        <v>13</v>
      </c>
      <c r="GP124" s="14" t="str">
        <f t="shared" si="88"/>
        <v>神器2-5</v>
      </c>
      <c r="GQ124" s="14">
        <f t="shared" si="89"/>
        <v>7</v>
      </c>
    </row>
    <row r="125" spans="38:199" ht="16.5" x14ac:dyDescent="0.2">
      <c r="AL125" s="101">
        <v>5</v>
      </c>
      <c r="AM125" s="101">
        <v>2</v>
      </c>
      <c r="AN125" s="101">
        <v>39</v>
      </c>
      <c r="AO125" s="101">
        <v>23</v>
      </c>
      <c r="AP125" s="101" t="s">
        <v>385</v>
      </c>
      <c r="AQ125" s="101">
        <v>3500</v>
      </c>
      <c r="AR125" s="101">
        <v>1</v>
      </c>
      <c r="AS125" s="101">
        <v>2</v>
      </c>
      <c r="AT125" s="101">
        <f t="shared" si="81"/>
        <v>2</v>
      </c>
      <c r="AU125" s="14">
        <f t="shared" si="82"/>
        <v>0.52500000000000002</v>
      </c>
      <c r="AV125" s="14">
        <f t="shared" si="83"/>
        <v>47.25</v>
      </c>
      <c r="GJ125" s="105">
        <v>119</v>
      </c>
      <c r="GK125" s="14">
        <f t="shared" si="84"/>
        <v>8</v>
      </c>
      <c r="GL125" s="14">
        <f t="shared" si="85"/>
        <v>1606010</v>
      </c>
      <c r="GM125" s="14" t="str">
        <f t="shared" si="86"/>
        <v>神器2-5 : 23级</v>
      </c>
      <c r="GN125" s="14" t="s">
        <v>893</v>
      </c>
      <c r="GO125" s="14">
        <f t="shared" si="87"/>
        <v>14</v>
      </c>
      <c r="GP125" s="14" t="str">
        <f t="shared" si="88"/>
        <v>神器2-5</v>
      </c>
      <c r="GQ125" s="14">
        <f t="shared" si="89"/>
        <v>7</v>
      </c>
    </row>
    <row r="126" spans="38:199" ht="16.5" x14ac:dyDescent="0.2">
      <c r="AL126" s="101">
        <v>5</v>
      </c>
      <c r="AM126" s="101">
        <v>2</v>
      </c>
      <c r="AN126" s="101">
        <v>39</v>
      </c>
      <c r="AO126" s="101">
        <v>24</v>
      </c>
      <c r="AP126" s="101" t="s">
        <v>386</v>
      </c>
      <c r="AQ126" s="101">
        <v>3500</v>
      </c>
      <c r="AR126" s="101">
        <v>1</v>
      </c>
      <c r="AS126" s="101">
        <v>2</v>
      </c>
      <c r="AT126" s="101">
        <f t="shared" si="81"/>
        <v>2</v>
      </c>
      <c r="AU126" s="14">
        <f t="shared" si="82"/>
        <v>0.52500000000000002</v>
      </c>
      <c r="AV126" s="14">
        <f t="shared" si="83"/>
        <v>47.25</v>
      </c>
      <c r="GJ126" s="105">
        <v>120</v>
      </c>
      <c r="GK126" s="14">
        <f t="shared" si="84"/>
        <v>8</v>
      </c>
      <c r="GL126" s="14">
        <f t="shared" si="85"/>
        <v>1606010</v>
      </c>
      <c r="GM126" s="14" t="str">
        <f t="shared" si="86"/>
        <v>神器2-5 : 24级</v>
      </c>
      <c r="GN126" s="14" t="s">
        <v>893</v>
      </c>
      <c r="GO126" s="14">
        <f t="shared" si="87"/>
        <v>15</v>
      </c>
      <c r="GP126" s="14" t="str">
        <f t="shared" si="88"/>
        <v>神器2-5</v>
      </c>
      <c r="GQ126" s="14">
        <f t="shared" si="89"/>
        <v>7</v>
      </c>
    </row>
    <row r="127" spans="38:199" ht="16.5" x14ac:dyDescent="0.2">
      <c r="AL127" s="101">
        <v>5</v>
      </c>
      <c r="AM127" s="101">
        <v>2</v>
      </c>
      <c r="AN127" s="101">
        <v>40</v>
      </c>
      <c r="AO127" s="101">
        <v>25</v>
      </c>
      <c r="AP127" s="101" t="s">
        <v>387</v>
      </c>
      <c r="AQ127" s="101">
        <v>2000</v>
      </c>
      <c r="AR127" s="101">
        <v>1</v>
      </c>
      <c r="AS127" s="101">
        <v>1</v>
      </c>
      <c r="AT127" s="101">
        <f t="shared" si="81"/>
        <v>3</v>
      </c>
      <c r="AU127" s="14">
        <f t="shared" si="82"/>
        <v>0.2</v>
      </c>
      <c r="AV127" s="14">
        <f t="shared" si="83"/>
        <v>42</v>
      </c>
      <c r="GJ127" s="105">
        <v>121</v>
      </c>
      <c r="GK127" s="14">
        <f t="shared" si="84"/>
        <v>9</v>
      </c>
      <c r="GL127" s="14">
        <f t="shared" si="85"/>
        <v>1606011</v>
      </c>
      <c r="GM127" s="14" t="str">
        <f t="shared" si="86"/>
        <v>神器3-1 : 25级</v>
      </c>
      <c r="GN127" s="14" t="s">
        <v>893</v>
      </c>
      <c r="GO127" s="14">
        <f t="shared" si="87"/>
        <v>1</v>
      </c>
      <c r="GP127" s="14" t="str">
        <f t="shared" si="88"/>
        <v>神器3-1</v>
      </c>
      <c r="GQ127" s="14">
        <f t="shared" si="89"/>
        <v>1</v>
      </c>
    </row>
    <row r="128" spans="38:199" ht="16.5" x14ac:dyDescent="0.2">
      <c r="AL128" s="101">
        <v>5</v>
      </c>
      <c r="AM128" s="101">
        <v>3</v>
      </c>
      <c r="AN128" s="101">
        <v>41</v>
      </c>
      <c r="AO128" s="101">
        <v>1</v>
      </c>
      <c r="AP128" s="101" t="s">
        <v>363</v>
      </c>
      <c r="AQ128" s="101">
        <v>1500</v>
      </c>
      <c r="AR128" s="101">
        <v>1</v>
      </c>
      <c r="AS128" s="101">
        <v>1</v>
      </c>
      <c r="AT128" s="101">
        <f t="shared" si="81"/>
        <v>1</v>
      </c>
      <c r="AU128" s="14">
        <f t="shared" si="82"/>
        <v>0.15</v>
      </c>
      <c r="AV128" s="14">
        <f t="shared" si="83"/>
        <v>1.5</v>
      </c>
      <c r="GJ128" s="105">
        <v>122</v>
      </c>
      <c r="GK128" s="14">
        <f t="shared" si="84"/>
        <v>9</v>
      </c>
      <c r="GL128" s="14">
        <f t="shared" si="85"/>
        <v>1606011</v>
      </c>
      <c r="GM128" s="14" t="str">
        <f t="shared" si="86"/>
        <v>神器3-1 : 1级</v>
      </c>
      <c r="GN128" s="14" t="s">
        <v>893</v>
      </c>
      <c r="GO128" s="14">
        <f t="shared" si="87"/>
        <v>2</v>
      </c>
      <c r="GP128" s="14" t="str">
        <f t="shared" si="88"/>
        <v>神器3-1</v>
      </c>
      <c r="GQ128" s="14">
        <f t="shared" si="89"/>
        <v>1</v>
      </c>
    </row>
    <row r="129" spans="38:199" ht="16.5" x14ac:dyDescent="0.2">
      <c r="AL129" s="101">
        <v>5</v>
      </c>
      <c r="AM129" s="101">
        <v>3</v>
      </c>
      <c r="AN129" s="101">
        <v>41</v>
      </c>
      <c r="AO129" s="101">
        <v>2</v>
      </c>
      <c r="AP129" s="101" t="s">
        <v>364</v>
      </c>
      <c r="AQ129" s="101">
        <v>1500</v>
      </c>
      <c r="AR129" s="101">
        <v>1</v>
      </c>
      <c r="AS129" s="101">
        <v>1</v>
      </c>
      <c r="AT129" s="101">
        <f t="shared" si="81"/>
        <v>1</v>
      </c>
      <c r="AU129" s="14">
        <f t="shared" si="82"/>
        <v>0.15</v>
      </c>
      <c r="AV129" s="14">
        <f t="shared" si="83"/>
        <v>1.5</v>
      </c>
      <c r="GJ129" s="105">
        <v>123</v>
      </c>
      <c r="GK129" s="14">
        <f t="shared" si="84"/>
        <v>9</v>
      </c>
      <c r="GL129" s="14">
        <f t="shared" si="85"/>
        <v>1606011</v>
      </c>
      <c r="GM129" s="14" t="str">
        <f t="shared" si="86"/>
        <v>神器3-1 : 2级</v>
      </c>
      <c r="GN129" s="14" t="s">
        <v>893</v>
      </c>
      <c r="GO129" s="14">
        <f t="shared" si="87"/>
        <v>3</v>
      </c>
      <c r="GP129" s="14" t="str">
        <f t="shared" si="88"/>
        <v>神器3-1</v>
      </c>
      <c r="GQ129" s="14">
        <f t="shared" si="89"/>
        <v>1</v>
      </c>
    </row>
    <row r="130" spans="38:199" ht="16.5" x14ac:dyDescent="0.2">
      <c r="AL130" s="101">
        <v>5</v>
      </c>
      <c r="AM130" s="101">
        <v>3</v>
      </c>
      <c r="AN130" s="101">
        <v>41</v>
      </c>
      <c r="AO130" s="101">
        <v>3</v>
      </c>
      <c r="AP130" s="101" t="s">
        <v>365</v>
      </c>
      <c r="AQ130" s="101">
        <v>1000</v>
      </c>
      <c r="AR130" s="101">
        <v>1</v>
      </c>
      <c r="AS130" s="101">
        <v>1</v>
      </c>
      <c r="AT130" s="101">
        <f t="shared" si="81"/>
        <v>2</v>
      </c>
      <c r="AU130" s="14">
        <f t="shared" si="82"/>
        <v>0.1</v>
      </c>
      <c r="AV130" s="14">
        <f t="shared" si="83"/>
        <v>3</v>
      </c>
      <c r="GJ130" s="105">
        <v>124</v>
      </c>
      <c r="GK130" s="14">
        <f t="shared" si="84"/>
        <v>9</v>
      </c>
      <c r="GL130" s="14">
        <f t="shared" si="85"/>
        <v>1606011</v>
      </c>
      <c r="GM130" s="14" t="str">
        <f t="shared" si="86"/>
        <v>神器3-1 : 3级</v>
      </c>
      <c r="GN130" s="14" t="s">
        <v>893</v>
      </c>
      <c r="GO130" s="14">
        <f t="shared" si="87"/>
        <v>4</v>
      </c>
      <c r="GP130" s="14" t="str">
        <f t="shared" si="88"/>
        <v>神器3-1</v>
      </c>
      <c r="GQ130" s="14">
        <f t="shared" si="89"/>
        <v>2</v>
      </c>
    </row>
    <row r="131" spans="38:199" ht="16.5" x14ac:dyDescent="0.2">
      <c r="AL131" s="101">
        <v>5</v>
      </c>
      <c r="AM131" s="101">
        <v>3</v>
      </c>
      <c r="AN131" s="101">
        <v>41</v>
      </c>
      <c r="AO131" s="101">
        <v>4</v>
      </c>
      <c r="AP131" s="101" t="s">
        <v>366</v>
      </c>
      <c r="AQ131" s="101">
        <v>1500</v>
      </c>
      <c r="AR131" s="101">
        <v>1</v>
      </c>
      <c r="AS131" s="101">
        <v>1</v>
      </c>
      <c r="AT131" s="101">
        <f t="shared" si="81"/>
        <v>1</v>
      </c>
      <c r="AU131" s="14">
        <f t="shared" si="82"/>
        <v>0.15</v>
      </c>
      <c r="AV131" s="14">
        <f t="shared" si="83"/>
        <v>2.25</v>
      </c>
      <c r="GJ131" s="105">
        <v>125</v>
      </c>
      <c r="GK131" s="14">
        <f t="shared" si="84"/>
        <v>9</v>
      </c>
      <c r="GL131" s="14">
        <f t="shared" si="85"/>
        <v>1606011</v>
      </c>
      <c r="GM131" s="14" t="str">
        <f t="shared" si="86"/>
        <v>神器3-1 : 4级</v>
      </c>
      <c r="GN131" s="14" t="s">
        <v>893</v>
      </c>
      <c r="GO131" s="14">
        <f t="shared" si="87"/>
        <v>5</v>
      </c>
      <c r="GP131" s="14" t="str">
        <f t="shared" si="88"/>
        <v>神器3-1</v>
      </c>
      <c r="GQ131" s="14">
        <f t="shared" si="89"/>
        <v>2</v>
      </c>
    </row>
    <row r="132" spans="38:199" ht="16.5" x14ac:dyDescent="0.2">
      <c r="AL132" s="101">
        <v>5</v>
      </c>
      <c r="AM132" s="101">
        <v>3</v>
      </c>
      <c r="AN132" s="101">
        <v>41</v>
      </c>
      <c r="AO132" s="101">
        <v>5</v>
      </c>
      <c r="AP132" s="101" t="s">
        <v>367</v>
      </c>
      <c r="AQ132" s="101">
        <v>1500</v>
      </c>
      <c r="AR132" s="101">
        <v>1</v>
      </c>
      <c r="AS132" s="101">
        <v>1</v>
      </c>
      <c r="AT132" s="101">
        <f t="shared" si="81"/>
        <v>1</v>
      </c>
      <c r="AU132" s="14">
        <f t="shared" si="82"/>
        <v>0.15</v>
      </c>
      <c r="AV132" s="14">
        <f t="shared" si="83"/>
        <v>2.25</v>
      </c>
      <c r="GJ132" s="105">
        <v>126</v>
      </c>
      <c r="GK132" s="14">
        <f t="shared" si="84"/>
        <v>9</v>
      </c>
      <c r="GL132" s="14">
        <f t="shared" si="85"/>
        <v>1606011</v>
      </c>
      <c r="GM132" s="14" t="str">
        <f t="shared" si="86"/>
        <v>神器3-1 : 5级</v>
      </c>
      <c r="GN132" s="14" t="s">
        <v>893</v>
      </c>
      <c r="GO132" s="14">
        <f t="shared" si="87"/>
        <v>6</v>
      </c>
      <c r="GP132" s="14" t="str">
        <f t="shared" si="88"/>
        <v>神器3-1</v>
      </c>
      <c r="GQ132" s="14">
        <f t="shared" si="89"/>
        <v>2</v>
      </c>
    </row>
    <row r="133" spans="38:199" ht="16.5" x14ac:dyDescent="0.2">
      <c r="AL133" s="101">
        <v>5</v>
      </c>
      <c r="AM133" s="101">
        <v>3</v>
      </c>
      <c r="AN133" s="101">
        <v>41</v>
      </c>
      <c r="AO133" s="101">
        <v>6</v>
      </c>
      <c r="AP133" s="101" t="s">
        <v>368</v>
      </c>
      <c r="AQ133" s="101">
        <v>1000</v>
      </c>
      <c r="AR133" s="101">
        <v>1</v>
      </c>
      <c r="AS133" s="101">
        <v>1</v>
      </c>
      <c r="AT133" s="101">
        <f t="shared" si="81"/>
        <v>2</v>
      </c>
      <c r="AU133" s="14">
        <f t="shared" si="82"/>
        <v>0.1</v>
      </c>
      <c r="AV133" s="14">
        <f t="shared" si="83"/>
        <v>4.5</v>
      </c>
      <c r="GJ133" s="105">
        <v>127</v>
      </c>
      <c r="GK133" s="14">
        <f t="shared" si="84"/>
        <v>9</v>
      </c>
      <c r="GL133" s="14">
        <f t="shared" si="85"/>
        <v>1606011</v>
      </c>
      <c r="GM133" s="14" t="str">
        <f t="shared" si="86"/>
        <v>神器3-1 : 6级</v>
      </c>
      <c r="GN133" s="14" t="s">
        <v>893</v>
      </c>
      <c r="GO133" s="14">
        <f t="shared" si="87"/>
        <v>7</v>
      </c>
      <c r="GP133" s="14" t="str">
        <f t="shared" si="88"/>
        <v>神器3-1</v>
      </c>
      <c r="GQ133" s="14">
        <f t="shared" si="89"/>
        <v>3</v>
      </c>
    </row>
    <row r="134" spans="38:199" ht="16.5" x14ac:dyDescent="0.2">
      <c r="AL134" s="101">
        <v>5</v>
      </c>
      <c r="AM134" s="101">
        <v>3</v>
      </c>
      <c r="AN134" s="101">
        <v>41</v>
      </c>
      <c r="AO134" s="101">
        <v>7</v>
      </c>
      <c r="AP134" s="101" t="s">
        <v>369</v>
      </c>
      <c r="AQ134" s="101">
        <v>1000</v>
      </c>
      <c r="AR134" s="101">
        <v>1</v>
      </c>
      <c r="AS134" s="101">
        <v>1</v>
      </c>
      <c r="AT134" s="101">
        <f t="shared" si="81"/>
        <v>2</v>
      </c>
      <c r="AU134" s="14">
        <f t="shared" si="82"/>
        <v>0.1</v>
      </c>
      <c r="AV134" s="14">
        <f t="shared" si="83"/>
        <v>4.5</v>
      </c>
      <c r="GJ134" s="105">
        <v>128</v>
      </c>
      <c r="GK134" s="14">
        <f t="shared" si="84"/>
        <v>9</v>
      </c>
      <c r="GL134" s="14">
        <f t="shared" si="85"/>
        <v>1606011</v>
      </c>
      <c r="GM134" s="14" t="str">
        <f t="shared" si="86"/>
        <v>神器3-1 : 7级</v>
      </c>
      <c r="GN134" s="14" t="s">
        <v>893</v>
      </c>
      <c r="GO134" s="14">
        <f t="shared" si="87"/>
        <v>8</v>
      </c>
      <c r="GP134" s="14" t="str">
        <f t="shared" si="88"/>
        <v>神器3-1</v>
      </c>
      <c r="GQ134" s="14">
        <f t="shared" si="89"/>
        <v>3</v>
      </c>
    </row>
    <row r="135" spans="38:199" ht="16.5" x14ac:dyDescent="0.2">
      <c r="AL135" s="101">
        <v>5</v>
      </c>
      <c r="AM135" s="101">
        <v>3</v>
      </c>
      <c r="AN135" s="101">
        <v>41</v>
      </c>
      <c r="AO135" s="101">
        <v>8</v>
      </c>
      <c r="AP135" s="101" t="s">
        <v>370</v>
      </c>
      <c r="AQ135" s="101">
        <v>1000</v>
      </c>
      <c r="AR135" s="101">
        <v>1</v>
      </c>
      <c r="AS135" s="101">
        <v>1</v>
      </c>
      <c r="AT135" s="101">
        <f t="shared" si="81"/>
        <v>3</v>
      </c>
      <c r="AU135" s="14">
        <f t="shared" si="82"/>
        <v>0.1</v>
      </c>
      <c r="AV135" s="14">
        <f t="shared" si="83"/>
        <v>10.5</v>
      </c>
      <c r="GJ135" s="105">
        <v>129</v>
      </c>
      <c r="GK135" s="14">
        <f t="shared" si="84"/>
        <v>9</v>
      </c>
      <c r="GL135" s="14">
        <f t="shared" si="85"/>
        <v>1606011</v>
      </c>
      <c r="GM135" s="14" t="str">
        <f t="shared" si="86"/>
        <v>神器3-1 : 8级</v>
      </c>
      <c r="GN135" s="14" t="s">
        <v>893</v>
      </c>
      <c r="GO135" s="14">
        <f t="shared" si="87"/>
        <v>9</v>
      </c>
      <c r="GP135" s="14" t="str">
        <f t="shared" si="88"/>
        <v>神器3-1</v>
      </c>
      <c r="GQ135" s="14">
        <f t="shared" si="89"/>
        <v>3</v>
      </c>
    </row>
    <row r="136" spans="38:199" ht="16.5" x14ac:dyDescent="0.2">
      <c r="AL136" s="101">
        <v>5</v>
      </c>
      <c r="AM136" s="101">
        <v>3</v>
      </c>
      <c r="AN136" s="101">
        <v>42</v>
      </c>
      <c r="AO136" s="101">
        <v>21</v>
      </c>
      <c r="AP136" s="101" t="s">
        <v>383</v>
      </c>
      <c r="AQ136" s="101">
        <v>5000</v>
      </c>
      <c r="AR136" s="101">
        <v>1</v>
      </c>
      <c r="AS136" s="101">
        <v>3</v>
      </c>
      <c r="AT136" s="101">
        <f t="shared" ref="AT136:AT199" si="90">INDEX($AH$7:$AH$48,AO136)</f>
        <v>1</v>
      </c>
      <c r="AU136" s="14">
        <f t="shared" ref="AU136:AU199" si="91">(AR136+AS136)/2*AQ136/10000</f>
        <v>1</v>
      </c>
      <c r="AV136" s="14">
        <f t="shared" ref="AV136:AV199" si="92">(AR136+AS136)/2*AQ136/10000*INDEX($AI$7:$AI$48,AO136)</f>
        <v>30</v>
      </c>
      <c r="GJ136" s="105">
        <v>130</v>
      </c>
      <c r="GK136" s="14">
        <f t="shared" ref="GK136:GK199" si="93">MATCH(GJ136-1,$R$7:$R$49,1)</f>
        <v>9</v>
      </c>
      <c r="GL136" s="14">
        <f t="shared" ref="GL136:GL199" si="94">INDEX($S$8:$S$49,GK136)</f>
        <v>1606011</v>
      </c>
      <c r="GM136" s="14" t="str">
        <f t="shared" ref="GM136:GM199" si="95">INDEX($T$8:$T$49,GK136)&amp;" : "&amp;AO136&amp;"级"</f>
        <v>神器3-1 : 21级</v>
      </c>
      <c r="GN136" s="14" t="s">
        <v>893</v>
      </c>
      <c r="GO136" s="14">
        <f t="shared" ref="GO136:GO199" si="96">GJ136-INDEX($R$7:$R$49,GK136)</f>
        <v>10</v>
      </c>
      <c r="GP136" s="14" t="str">
        <f t="shared" ref="GP136:GP199" si="97">INDEX($T$8:$T$49,GK136)</f>
        <v>神器3-1</v>
      </c>
      <c r="GQ136" s="14">
        <f t="shared" ref="GQ136:GQ199" si="98">INDEX($K$8:$K$28,GO136)</f>
        <v>5</v>
      </c>
    </row>
    <row r="137" spans="38:199" ht="16.5" x14ac:dyDescent="0.2">
      <c r="AL137" s="101">
        <v>5</v>
      </c>
      <c r="AM137" s="101">
        <v>3</v>
      </c>
      <c r="AN137" s="101">
        <v>42</v>
      </c>
      <c r="AO137" s="101">
        <v>22</v>
      </c>
      <c r="AP137" s="101" t="s">
        <v>384</v>
      </c>
      <c r="AQ137" s="101">
        <v>5000</v>
      </c>
      <c r="AR137" s="101">
        <v>1</v>
      </c>
      <c r="AS137" s="101">
        <v>3</v>
      </c>
      <c r="AT137" s="101">
        <f t="shared" si="90"/>
        <v>1</v>
      </c>
      <c r="AU137" s="14">
        <f t="shared" si="91"/>
        <v>1</v>
      </c>
      <c r="AV137" s="14">
        <f t="shared" si="92"/>
        <v>30</v>
      </c>
      <c r="GJ137" s="105">
        <v>131</v>
      </c>
      <c r="GK137" s="14">
        <f t="shared" si="93"/>
        <v>9</v>
      </c>
      <c r="GL137" s="14">
        <f t="shared" si="94"/>
        <v>1606011</v>
      </c>
      <c r="GM137" s="14" t="str">
        <f t="shared" si="95"/>
        <v>神器3-1 : 22级</v>
      </c>
      <c r="GN137" s="14" t="s">
        <v>893</v>
      </c>
      <c r="GO137" s="14">
        <f t="shared" si="96"/>
        <v>11</v>
      </c>
      <c r="GP137" s="14" t="str">
        <f t="shared" si="97"/>
        <v>神器3-1</v>
      </c>
      <c r="GQ137" s="14">
        <f t="shared" si="98"/>
        <v>5</v>
      </c>
    </row>
    <row r="138" spans="38:199" ht="16.5" x14ac:dyDescent="0.2">
      <c r="AL138" s="101">
        <v>5</v>
      </c>
      <c r="AM138" s="101">
        <v>3</v>
      </c>
      <c r="AN138" s="101">
        <v>43</v>
      </c>
      <c r="AO138" s="101">
        <v>23</v>
      </c>
      <c r="AP138" s="101" t="s">
        <v>385</v>
      </c>
      <c r="AQ138" s="101">
        <v>3500</v>
      </c>
      <c r="AR138" s="101">
        <v>1</v>
      </c>
      <c r="AS138" s="101">
        <v>2</v>
      </c>
      <c r="AT138" s="101">
        <f t="shared" si="90"/>
        <v>2</v>
      </c>
      <c r="AU138" s="14">
        <f t="shared" si="91"/>
        <v>0.52500000000000002</v>
      </c>
      <c r="AV138" s="14">
        <f t="shared" si="92"/>
        <v>47.25</v>
      </c>
      <c r="GJ138" s="105">
        <v>132</v>
      </c>
      <c r="GK138" s="14">
        <f t="shared" si="93"/>
        <v>9</v>
      </c>
      <c r="GL138" s="14">
        <f t="shared" si="94"/>
        <v>1606011</v>
      </c>
      <c r="GM138" s="14" t="str">
        <f t="shared" si="95"/>
        <v>神器3-1 : 23级</v>
      </c>
      <c r="GN138" s="14" t="s">
        <v>893</v>
      </c>
      <c r="GO138" s="14">
        <f t="shared" si="96"/>
        <v>12</v>
      </c>
      <c r="GP138" s="14" t="str">
        <f t="shared" si="97"/>
        <v>神器3-1</v>
      </c>
      <c r="GQ138" s="14">
        <f t="shared" si="98"/>
        <v>6</v>
      </c>
    </row>
    <row r="139" spans="38:199" ht="16.5" x14ac:dyDescent="0.2">
      <c r="AL139" s="101">
        <v>5</v>
      </c>
      <c r="AM139" s="101">
        <v>3</v>
      </c>
      <c r="AN139" s="101">
        <v>43</v>
      </c>
      <c r="AO139" s="101">
        <v>24</v>
      </c>
      <c r="AP139" s="101" t="s">
        <v>386</v>
      </c>
      <c r="AQ139" s="101">
        <v>3500</v>
      </c>
      <c r="AR139" s="101">
        <v>1</v>
      </c>
      <c r="AS139" s="101">
        <v>2</v>
      </c>
      <c r="AT139" s="101">
        <f t="shared" si="90"/>
        <v>2</v>
      </c>
      <c r="AU139" s="14">
        <f t="shared" si="91"/>
        <v>0.52500000000000002</v>
      </c>
      <c r="AV139" s="14">
        <f t="shared" si="92"/>
        <v>47.25</v>
      </c>
      <c r="GJ139" s="105">
        <v>133</v>
      </c>
      <c r="GK139" s="14">
        <f t="shared" si="93"/>
        <v>9</v>
      </c>
      <c r="GL139" s="14">
        <f t="shared" si="94"/>
        <v>1606011</v>
      </c>
      <c r="GM139" s="14" t="str">
        <f t="shared" si="95"/>
        <v>神器3-1 : 24级</v>
      </c>
      <c r="GN139" s="14" t="s">
        <v>893</v>
      </c>
      <c r="GO139" s="14">
        <f t="shared" si="96"/>
        <v>13</v>
      </c>
      <c r="GP139" s="14" t="str">
        <f t="shared" si="97"/>
        <v>神器3-1</v>
      </c>
      <c r="GQ139" s="14">
        <f t="shared" si="98"/>
        <v>7</v>
      </c>
    </row>
    <row r="140" spans="38:199" ht="16.5" x14ac:dyDescent="0.2">
      <c r="AL140" s="101">
        <v>5</v>
      </c>
      <c r="AM140" s="101">
        <v>3</v>
      </c>
      <c r="AN140" s="101">
        <v>44</v>
      </c>
      <c r="AO140" s="101">
        <v>25</v>
      </c>
      <c r="AP140" s="101" t="s">
        <v>387</v>
      </c>
      <c r="AQ140" s="101">
        <v>2000</v>
      </c>
      <c r="AR140" s="101">
        <v>1</v>
      </c>
      <c r="AS140" s="101">
        <v>1</v>
      </c>
      <c r="AT140" s="101">
        <f t="shared" si="90"/>
        <v>3</v>
      </c>
      <c r="AU140" s="14">
        <f t="shared" si="91"/>
        <v>0.2</v>
      </c>
      <c r="AV140" s="14">
        <f t="shared" si="92"/>
        <v>42</v>
      </c>
      <c r="GJ140" s="105">
        <v>134</v>
      </c>
      <c r="GK140" s="14">
        <f t="shared" si="93"/>
        <v>9</v>
      </c>
      <c r="GL140" s="14">
        <f t="shared" si="94"/>
        <v>1606011</v>
      </c>
      <c r="GM140" s="14" t="str">
        <f t="shared" si="95"/>
        <v>神器3-1 : 25级</v>
      </c>
      <c r="GN140" s="14" t="s">
        <v>893</v>
      </c>
      <c r="GO140" s="14">
        <f t="shared" si="96"/>
        <v>14</v>
      </c>
      <c r="GP140" s="14" t="str">
        <f t="shared" si="97"/>
        <v>神器3-1</v>
      </c>
      <c r="GQ140" s="14">
        <f t="shared" si="98"/>
        <v>7</v>
      </c>
    </row>
    <row r="141" spans="38:199" ht="16.5" x14ac:dyDescent="0.2">
      <c r="AL141" s="101">
        <v>5</v>
      </c>
      <c r="AM141" s="101">
        <v>3</v>
      </c>
      <c r="AN141" s="101">
        <v>45</v>
      </c>
      <c r="AO141" s="101">
        <v>26</v>
      </c>
      <c r="AP141" s="101" t="s">
        <v>388</v>
      </c>
      <c r="AQ141" s="101">
        <v>1000</v>
      </c>
      <c r="AR141" s="101">
        <v>1</v>
      </c>
      <c r="AS141" s="101">
        <v>1</v>
      </c>
      <c r="AT141" s="101">
        <f t="shared" si="90"/>
        <v>4</v>
      </c>
      <c r="AU141" s="14">
        <f t="shared" si="91"/>
        <v>0.1</v>
      </c>
      <c r="AV141" s="14">
        <f t="shared" si="92"/>
        <v>45</v>
      </c>
      <c r="GJ141" s="105">
        <v>135</v>
      </c>
      <c r="GK141" s="14">
        <f t="shared" si="93"/>
        <v>9</v>
      </c>
      <c r="GL141" s="14">
        <f t="shared" si="94"/>
        <v>1606011</v>
      </c>
      <c r="GM141" s="14" t="str">
        <f t="shared" si="95"/>
        <v>神器3-1 : 26级</v>
      </c>
      <c r="GN141" s="14" t="s">
        <v>893</v>
      </c>
      <c r="GO141" s="14">
        <f t="shared" si="96"/>
        <v>15</v>
      </c>
      <c r="GP141" s="14" t="str">
        <f t="shared" si="97"/>
        <v>神器3-1</v>
      </c>
      <c r="GQ141" s="14">
        <f t="shared" si="98"/>
        <v>7</v>
      </c>
    </row>
    <row r="142" spans="38:199" ht="16.5" x14ac:dyDescent="0.2">
      <c r="AL142" s="101">
        <v>6</v>
      </c>
      <c r="AM142" s="101">
        <v>1</v>
      </c>
      <c r="AN142" s="101">
        <v>46</v>
      </c>
      <c r="AO142" s="101">
        <v>9</v>
      </c>
      <c r="AP142" s="101" t="s">
        <v>853</v>
      </c>
      <c r="AQ142" s="101">
        <v>833</v>
      </c>
      <c r="AR142" s="101">
        <v>1</v>
      </c>
      <c r="AS142" s="101">
        <v>1</v>
      </c>
      <c r="AT142" s="101">
        <f t="shared" si="90"/>
        <v>1</v>
      </c>
      <c r="AU142" s="14">
        <f t="shared" si="91"/>
        <v>8.3299999999999999E-2</v>
      </c>
      <c r="AV142" s="14">
        <f t="shared" si="92"/>
        <v>1.6659999999999999</v>
      </c>
      <c r="GJ142" s="105">
        <v>136</v>
      </c>
      <c r="GK142" s="14">
        <f t="shared" si="93"/>
        <v>9</v>
      </c>
      <c r="GL142" s="14">
        <f t="shared" si="94"/>
        <v>1606011</v>
      </c>
      <c r="GM142" s="14" t="str">
        <f t="shared" si="95"/>
        <v>神器3-1 : 9级</v>
      </c>
      <c r="GN142" s="14" t="s">
        <v>893</v>
      </c>
      <c r="GO142" s="14">
        <f t="shared" si="96"/>
        <v>16</v>
      </c>
      <c r="GP142" s="14" t="str">
        <f t="shared" si="97"/>
        <v>神器3-1</v>
      </c>
      <c r="GQ142" s="14">
        <f t="shared" si="98"/>
        <v>10</v>
      </c>
    </row>
    <row r="143" spans="38:199" ht="16.5" x14ac:dyDescent="0.2">
      <c r="AL143" s="101">
        <v>6</v>
      </c>
      <c r="AM143" s="101">
        <v>1</v>
      </c>
      <c r="AN143" s="101">
        <v>46</v>
      </c>
      <c r="AO143" s="101">
        <v>10</v>
      </c>
      <c r="AP143" s="101" t="s">
        <v>372</v>
      </c>
      <c r="AQ143" s="101">
        <v>833</v>
      </c>
      <c r="AR143" s="101">
        <v>1</v>
      </c>
      <c r="AS143" s="101">
        <v>1</v>
      </c>
      <c r="AT143" s="101">
        <f t="shared" si="90"/>
        <v>1</v>
      </c>
      <c r="AU143" s="14">
        <f t="shared" si="91"/>
        <v>8.3299999999999999E-2</v>
      </c>
      <c r="AV143" s="14">
        <f t="shared" si="92"/>
        <v>1.6659999999999999</v>
      </c>
      <c r="GJ143" s="105">
        <v>137</v>
      </c>
      <c r="GK143" s="14">
        <f t="shared" si="93"/>
        <v>9</v>
      </c>
      <c r="GL143" s="14">
        <f t="shared" si="94"/>
        <v>1606011</v>
      </c>
      <c r="GM143" s="14" t="str">
        <f t="shared" si="95"/>
        <v>神器3-1 : 10级</v>
      </c>
      <c r="GN143" s="14" t="s">
        <v>893</v>
      </c>
      <c r="GO143" s="14">
        <f t="shared" si="96"/>
        <v>17</v>
      </c>
      <c r="GP143" s="14" t="str">
        <f t="shared" si="97"/>
        <v>神器3-1</v>
      </c>
      <c r="GQ143" s="14">
        <f t="shared" si="98"/>
        <v>10</v>
      </c>
    </row>
    <row r="144" spans="38:199" ht="16.5" x14ac:dyDescent="0.2">
      <c r="AL144" s="101">
        <v>6</v>
      </c>
      <c r="AM144" s="101">
        <v>1</v>
      </c>
      <c r="AN144" s="101">
        <v>46</v>
      </c>
      <c r="AO144" s="101">
        <v>11</v>
      </c>
      <c r="AP144" s="101" t="s">
        <v>373</v>
      </c>
      <c r="AQ144" s="101">
        <v>500</v>
      </c>
      <c r="AR144" s="101">
        <v>1</v>
      </c>
      <c r="AS144" s="101">
        <v>1</v>
      </c>
      <c r="AT144" s="101">
        <f t="shared" si="90"/>
        <v>2</v>
      </c>
      <c r="AU144" s="14">
        <f t="shared" si="91"/>
        <v>0.05</v>
      </c>
      <c r="AV144" s="14">
        <f t="shared" si="92"/>
        <v>3</v>
      </c>
      <c r="GJ144" s="105">
        <v>138</v>
      </c>
      <c r="GK144" s="14">
        <f t="shared" si="93"/>
        <v>9</v>
      </c>
      <c r="GL144" s="14">
        <f t="shared" si="94"/>
        <v>1606011</v>
      </c>
      <c r="GM144" s="14" t="str">
        <f t="shared" si="95"/>
        <v>神器3-1 : 11级</v>
      </c>
      <c r="GN144" s="14" t="s">
        <v>893</v>
      </c>
      <c r="GO144" s="14">
        <f t="shared" si="96"/>
        <v>18</v>
      </c>
      <c r="GP144" s="14" t="str">
        <f t="shared" si="97"/>
        <v>神器3-1</v>
      </c>
      <c r="GQ144" s="14">
        <f t="shared" si="98"/>
        <v>10</v>
      </c>
    </row>
    <row r="145" spans="38:199" ht="16.5" x14ac:dyDescent="0.2">
      <c r="AL145" s="101">
        <v>6</v>
      </c>
      <c r="AM145" s="101">
        <v>1</v>
      </c>
      <c r="AN145" s="101">
        <v>46</v>
      </c>
      <c r="AO145" s="101">
        <v>12</v>
      </c>
      <c r="AP145" s="101" t="s">
        <v>374</v>
      </c>
      <c r="AQ145" s="101">
        <v>500</v>
      </c>
      <c r="AR145" s="101">
        <v>1</v>
      </c>
      <c r="AS145" s="101">
        <v>1</v>
      </c>
      <c r="AT145" s="101">
        <f t="shared" si="90"/>
        <v>2</v>
      </c>
      <c r="AU145" s="14">
        <f t="shared" si="91"/>
        <v>0.05</v>
      </c>
      <c r="AV145" s="14">
        <f t="shared" si="92"/>
        <v>3</v>
      </c>
      <c r="GJ145" s="105">
        <v>139</v>
      </c>
      <c r="GK145" s="14">
        <f t="shared" si="93"/>
        <v>10</v>
      </c>
      <c r="GL145" s="14">
        <f t="shared" si="94"/>
        <v>1606012</v>
      </c>
      <c r="GM145" s="14" t="str">
        <f t="shared" si="95"/>
        <v>神器3-2 : 12级</v>
      </c>
      <c r="GN145" s="14" t="s">
        <v>893</v>
      </c>
      <c r="GO145" s="14">
        <f t="shared" si="96"/>
        <v>1</v>
      </c>
      <c r="GP145" s="14" t="str">
        <f t="shared" si="97"/>
        <v>神器3-2</v>
      </c>
      <c r="GQ145" s="14">
        <f t="shared" si="98"/>
        <v>1</v>
      </c>
    </row>
    <row r="146" spans="38:199" ht="16.5" x14ac:dyDescent="0.2">
      <c r="AL146" s="101">
        <v>6</v>
      </c>
      <c r="AM146" s="101">
        <v>1</v>
      </c>
      <c r="AN146" s="101">
        <v>46</v>
      </c>
      <c r="AO146" s="101">
        <v>13</v>
      </c>
      <c r="AP146" s="101" t="s">
        <v>375</v>
      </c>
      <c r="AQ146" s="101">
        <v>500</v>
      </c>
      <c r="AR146" s="101">
        <v>1</v>
      </c>
      <c r="AS146" s="101">
        <v>1</v>
      </c>
      <c r="AT146" s="101">
        <f t="shared" si="90"/>
        <v>3</v>
      </c>
      <c r="AU146" s="14">
        <f t="shared" si="91"/>
        <v>0.05</v>
      </c>
      <c r="AV146" s="14">
        <f t="shared" si="92"/>
        <v>7</v>
      </c>
      <c r="GJ146" s="105">
        <v>140</v>
      </c>
      <c r="GK146" s="14">
        <f t="shared" si="93"/>
        <v>10</v>
      </c>
      <c r="GL146" s="14">
        <f t="shared" si="94"/>
        <v>1606012</v>
      </c>
      <c r="GM146" s="14" t="str">
        <f t="shared" si="95"/>
        <v>神器3-2 : 13级</v>
      </c>
      <c r="GN146" s="14" t="s">
        <v>893</v>
      </c>
      <c r="GO146" s="14">
        <f t="shared" si="96"/>
        <v>2</v>
      </c>
      <c r="GP146" s="14" t="str">
        <f t="shared" si="97"/>
        <v>神器3-2</v>
      </c>
      <c r="GQ146" s="14">
        <f t="shared" si="98"/>
        <v>1</v>
      </c>
    </row>
    <row r="147" spans="38:199" ht="16.5" x14ac:dyDescent="0.2">
      <c r="AL147" s="101">
        <v>6</v>
      </c>
      <c r="AM147" s="101">
        <v>1</v>
      </c>
      <c r="AN147" s="101">
        <v>46</v>
      </c>
      <c r="AO147" s="101">
        <v>14</v>
      </c>
      <c r="AP147" s="101" t="s">
        <v>376</v>
      </c>
      <c r="AQ147" s="101">
        <v>170</v>
      </c>
      <c r="AR147" s="101">
        <v>1</v>
      </c>
      <c r="AS147" s="101">
        <v>1</v>
      </c>
      <c r="AT147" s="101">
        <f t="shared" si="90"/>
        <v>4</v>
      </c>
      <c r="AU147" s="14">
        <f t="shared" si="91"/>
        <v>1.7000000000000001E-2</v>
      </c>
      <c r="AV147" s="14">
        <f t="shared" si="92"/>
        <v>5.1000000000000005</v>
      </c>
      <c r="GJ147" s="105">
        <v>141</v>
      </c>
      <c r="GK147" s="14">
        <f t="shared" si="93"/>
        <v>10</v>
      </c>
      <c r="GL147" s="14">
        <f t="shared" si="94"/>
        <v>1606012</v>
      </c>
      <c r="GM147" s="14" t="str">
        <f t="shared" si="95"/>
        <v>神器3-2 : 14级</v>
      </c>
      <c r="GN147" s="14" t="s">
        <v>893</v>
      </c>
      <c r="GO147" s="14">
        <f t="shared" si="96"/>
        <v>3</v>
      </c>
      <c r="GP147" s="14" t="str">
        <f t="shared" si="97"/>
        <v>神器3-2</v>
      </c>
      <c r="GQ147" s="14">
        <f t="shared" si="98"/>
        <v>1</v>
      </c>
    </row>
    <row r="148" spans="38:199" ht="16.5" x14ac:dyDescent="0.2">
      <c r="AL148" s="101">
        <v>6</v>
      </c>
      <c r="AM148" s="101">
        <v>1</v>
      </c>
      <c r="AN148" s="101">
        <v>46</v>
      </c>
      <c r="AO148" s="101">
        <v>15</v>
      </c>
      <c r="AP148" s="101" t="s">
        <v>377</v>
      </c>
      <c r="AQ148" s="101">
        <v>833</v>
      </c>
      <c r="AR148" s="101">
        <v>1</v>
      </c>
      <c r="AS148" s="101">
        <v>1</v>
      </c>
      <c r="AT148" s="101">
        <f t="shared" si="90"/>
        <v>1</v>
      </c>
      <c r="AU148" s="14">
        <f t="shared" si="91"/>
        <v>8.3299999999999999E-2</v>
      </c>
      <c r="AV148" s="14">
        <f t="shared" si="92"/>
        <v>2.0825</v>
      </c>
      <c r="GJ148" s="105">
        <v>142</v>
      </c>
      <c r="GK148" s="14">
        <f t="shared" si="93"/>
        <v>10</v>
      </c>
      <c r="GL148" s="14">
        <f t="shared" si="94"/>
        <v>1606012</v>
      </c>
      <c r="GM148" s="14" t="str">
        <f t="shared" si="95"/>
        <v>神器3-2 : 15级</v>
      </c>
      <c r="GN148" s="14" t="s">
        <v>893</v>
      </c>
      <c r="GO148" s="14">
        <f t="shared" si="96"/>
        <v>4</v>
      </c>
      <c r="GP148" s="14" t="str">
        <f t="shared" si="97"/>
        <v>神器3-2</v>
      </c>
      <c r="GQ148" s="14">
        <f t="shared" si="98"/>
        <v>2</v>
      </c>
    </row>
    <row r="149" spans="38:199" ht="16.5" x14ac:dyDescent="0.2">
      <c r="AL149" s="101">
        <v>6</v>
      </c>
      <c r="AM149" s="101">
        <v>1</v>
      </c>
      <c r="AN149" s="101">
        <v>46</v>
      </c>
      <c r="AO149" s="101">
        <v>16</v>
      </c>
      <c r="AP149" s="101" t="s">
        <v>378</v>
      </c>
      <c r="AQ149" s="101">
        <v>833</v>
      </c>
      <c r="AR149" s="101">
        <v>1</v>
      </c>
      <c r="AS149" s="101">
        <v>1</v>
      </c>
      <c r="AT149" s="101">
        <f t="shared" si="90"/>
        <v>1</v>
      </c>
      <c r="AU149" s="14">
        <f t="shared" si="91"/>
        <v>8.3299999999999999E-2</v>
      </c>
      <c r="AV149" s="14">
        <f t="shared" si="92"/>
        <v>2.0825</v>
      </c>
      <c r="GJ149" s="105">
        <v>143</v>
      </c>
      <c r="GK149" s="14">
        <f t="shared" si="93"/>
        <v>10</v>
      </c>
      <c r="GL149" s="14">
        <f t="shared" si="94"/>
        <v>1606012</v>
      </c>
      <c r="GM149" s="14" t="str">
        <f t="shared" si="95"/>
        <v>神器3-2 : 16级</v>
      </c>
      <c r="GN149" s="14" t="s">
        <v>893</v>
      </c>
      <c r="GO149" s="14">
        <f t="shared" si="96"/>
        <v>5</v>
      </c>
      <c r="GP149" s="14" t="str">
        <f t="shared" si="97"/>
        <v>神器3-2</v>
      </c>
      <c r="GQ149" s="14">
        <f t="shared" si="98"/>
        <v>2</v>
      </c>
    </row>
    <row r="150" spans="38:199" ht="16.5" x14ac:dyDescent="0.2">
      <c r="AL150" s="101">
        <v>6</v>
      </c>
      <c r="AM150" s="101">
        <v>1</v>
      </c>
      <c r="AN150" s="101">
        <v>46</v>
      </c>
      <c r="AO150" s="101">
        <v>17</v>
      </c>
      <c r="AP150" s="101" t="s">
        <v>379</v>
      </c>
      <c r="AQ150" s="101">
        <v>500</v>
      </c>
      <c r="AR150" s="101">
        <v>1</v>
      </c>
      <c r="AS150" s="101">
        <v>1</v>
      </c>
      <c r="AT150" s="101">
        <f t="shared" si="90"/>
        <v>2</v>
      </c>
      <c r="AU150" s="14">
        <f t="shared" si="91"/>
        <v>0.05</v>
      </c>
      <c r="AV150" s="14">
        <f t="shared" si="92"/>
        <v>3.75</v>
      </c>
      <c r="GJ150" s="105">
        <v>144</v>
      </c>
      <c r="GK150" s="14">
        <f t="shared" si="93"/>
        <v>10</v>
      </c>
      <c r="GL150" s="14">
        <f t="shared" si="94"/>
        <v>1606012</v>
      </c>
      <c r="GM150" s="14" t="str">
        <f t="shared" si="95"/>
        <v>神器3-2 : 17级</v>
      </c>
      <c r="GN150" s="14" t="s">
        <v>893</v>
      </c>
      <c r="GO150" s="14">
        <f t="shared" si="96"/>
        <v>6</v>
      </c>
      <c r="GP150" s="14" t="str">
        <f t="shared" si="97"/>
        <v>神器3-2</v>
      </c>
      <c r="GQ150" s="14">
        <f t="shared" si="98"/>
        <v>2</v>
      </c>
    </row>
    <row r="151" spans="38:199" ht="16.5" x14ac:dyDescent="0.2">
      <c r="AL151" s="101">
        <v>6</v>
      </c>
      <c r="AM151" s="101">
        <v>1</v>
      </c>
      <c r="AN151" s="101">
        <v>46</v>
      </c>
      <c r="AO151" s="101">
        <v>18</v>
      </c>
      <c r="AP151" s="101" t="s">
        <v>380</v>
      </c>
      <c r="AQ151" s="101">
        <v>500</v>
      </c>
      <c r="AR151" s="101">
        <v>1</v>
      </c>
      <c r="AS151" s="101">
        <v>1</v>
      </c>
      <c r="AT151" s="101">
        <f t="shared" si="90"/>
        <v>2</v>
      </c>
      <c r="AU151" s="14">
        <f t="shared" si="91"/>
        <v>0.05</v>
      </c>
      <c r="AV151" s="14">
        <f t="shared" si="92"/>
        <v>3.75</v>
      </c>
      <c r="GJ151" s="105">
        <v>145</v>
      </c>
      <c r="GK151" s="14">
        <f t="shared" si="93"/>
        <v>10</v>
      </c>
      <c r="GL151" s="14">
        <f t="shared" si="94"/>
        <v>1606012</v>
      </c>
      <c r="GM151" s="14" t="str">
        <f t="shared" si="95"/>
        <v>神器3-2 : 18级</v>
      </c>
      <c r="GN151" s="14" t="s">
        <v>893</v>
      </c>
      <c r="GO151" s="14">
        <f t="shared" si="96"/>
        <v>7</v>
      </c>
      <c r="GP151" s="14" t="str">
        <f t="shared" si="97"/>
        <v>神器3-2</v>
      </c>
      <c r="GQ151" s="14">
        <f t="shared" si="98"/>
        <v>3</v>
      </c>
    </row>
    <row r="152" spans="38:199" ht="16.5" x14ac:dyDescent="0.2">
      <c r="AL152" s="101">
        <v>6</v>
      </c>
      <c r="AM152" s="101">
        <v>1</v>
      </c>
      <c r="AN152" s="101">
        <v>46</v>
      </c>
      <c r="AO152" s="101">
        <v>19</v>
      </c>
      <c r="AP152" s="101" t="s">
        <v>381</v>
      </c>
      <c r="AQ152" s="101">
        <v>500</v>
      </c>
      <c r="AR152" s="101">
        <v>1</v>
      </c>
      <c r="AS152" s="101">
        <v>1</v>
      </c>
      <c r="AT152" s="101">
        <f t="shared" si="90"/>
        <v>3</v>
      </c>
      <c r="AU152" s="14">
        <f t="shared" si="91"/>
        <v>0.05</v>
      </c>
      <c r="AV152" s="14">
        <f t="shared" si="92"/>
        <v>8.75</v>
      </c>
      <c r="GJ152" s="105">
        <v>146</v>
      </c>
      <c r="GK152" s="14">
        <f t="shared" si="93"/>
        <v>10</v>
      </c>
      <c r="GL152" s="14">
        <f t="shared" si="94"/>
        <v>1606012</v>
      </c>
      <c r="GM152" s="14" t="str">
        <f t="shared" si="95"/>
        <v>神器3-2 : 19级</v>
      </c>
      <c r="GN152" s="14" t="s">
        <v>893</v>
      </c>
      <c r="GO152" s="14">
        <f t="shared" si="96"/>
        <v>8</v>
      </c>
      <c r="GP152" s="14" t="str">
        <f t="shared" si="97"/>
        <v>神器3-2</v>
      </c>
      <c r="GQ152" s="14">
        <f t="shared" si="98"/>
        <v>3</v>
      </c>
    </row>
    <row r="153" spans="38:199" ht="16.5" x14ac:dyDescent="0.2">
      <c r="AL153" s="101">
        <v>6</v>
      </c>
      <c r="AM153" s="101">
        <v>1</v>
      </c>
      <c r="AN153" s="101">
        <v>46</v>
      </c>
      <c r="AO153" s="101">
        <v>20</v>
      </c>
      <c r="AP153" s="101" t="s">
        <v>382</v>
      </c>
      <c r="AQ153" s="101">
        <v>166</v>
      </c>
      <c r="AR153" s="101">
        <v>1</v>
      </c>
      <c r="AS153" s="101">
        <v>1</v>
      </c>
      <c r="AT153" s="101">
        <f t="shared" si="90"/>
        <v>4</v>
      </c>
      <c r="AU153" s="14">
        <f t="shared" si="91"/>
        <v>1.66E-2</v>
      </c>
      <c r="AV153" s="14">
        <f t="shared" si="92"/>
        <v>6.2249999999999996</v>
      </c>
      <c r="GJ153" s="105">
        <v>147</v>
      </c>
      <c r="GK153" s="14">
        <f t="shared" si="93"/>
        <v>10</v>
      </c>
      <c r="GL153" s="14">
        <f t="shared" si="94"/>
        <v>1606012</v>
      </c>
      <c r="GM153" s="14" t="str">
        <f t="shared" si="95"/>
        <v>神器3-2 : 20级</v>
      </c>
      <c r="GN153" s="14" t="s">
        <v>893</v>
      </c>
      <c r="GO153" s="14">
        <f t="shared" si="96"/>
        <v>9</v>
      </c>
      <c r="GP153" s="14" t="str">
        <f t="shared" si="97"/>
        <v>神器3-2</v>
      </c>
      <c r="GQ153" s="14">
        <f t="shared" si="98"/>
        <v>3</v>
      </c>
    </row>
    <row r="154" spans="38:199" ht="16.5" x14ac:dyDescent="0.2">
      <c r="AL154" s="101">
        <v>6</v>
      </c>
      <c r="AM154" s="101">
        <v>1</v>
      </c>
      <c r="AN154" s="101">
        <v>46</v>
      </c>
      <c r="AO154" s="101">
        <v>21</v>
      </c>
      <c r="AP154" s="101" t="s">
        <v>383</v>
      </c>
      <c r="AQ154" s="101">
        <v>833</v>
      </c>
      <c r="AR154" s="101">
        <v>1</v>
      </c>
      <c r="AS154" s="101">
        <v>1</v>
      </c>
      <c r="AT154" s="101">
        <f t="shared" si="90"/>
        <v>1</v>
      </c>
      <c r="AU154" s="14">
        <f t="shared" si="91"/>
        <v>8.3299999999999999E-2</v>
      </c>
      <c r="AV154" s="14">
        <f t="shared" si="92"/>
        <v>2.4990000000000001</v>
      </c>
      <c r="GJ154" s="105">
        <v>148</v>
      </c>
      <c r="GK154" s="14">
        <f t="shared" si="93"/>
        <v>10</v>
      </c>
      <c r="GL154" s="14">
        <f t="shared" si="94"/>
        <v>1606012</v>
      </c>
      <c r="GM154" s="14" t="str">
        <f t="shared" si="95"/>
        <v>神器3-2 : 21级</v>
      </c>
      <c r="GN154" s="14" t="s">
        <v>893</v>
      </c>
      <c r="GO154" s="14">
        <f t="shared" si="96"/>
        <v>10</v>
      </c>
      <c r="GP154" s="14" t="str">
        <f t="shared" si="97"/>
        <v>神器3-2</v>
      </c>
      <c r="GQ154" s="14">
        <f t="shared" si="98"/>
        <v>5</v>
      </c>
    </row>
    <row r="155" spans="38:199" ht="16.5" x14ac:dyDescent="0.2">
      <c r="AL155" s="101">
        <v>6</v>
      </c>
      <c r="AM155" s="101">
        <v>1</v>
      </c>
      <c r="AN155" s="101">
        <v>46</v>
      </c>
      <c r="AO155" s="101">
        <v>22</v>
      </c>
      <c r="AP155" s="101" t="s">
        <v>384</v>
      </c>
      <c r="AQ155" s="101">
        <v>833</v>
      </c>
      <c r="AR155" s="101">
        <v>1</v>
      </c>
      <c r="AS155" s="101">
        <v>1</v>
      </c>
      <c r="AT155" s="101">
        <f t="shared" si="90"/>
        <v>1</v>
      </c>
      <c r="AU155" s="14">
        <f t="shared" si="91"/>
        <v>8.3299999999999999E-2</v>
      </c>
      <c r="AV155" s="14">
        <f t="shared" si="92"/>
        <v>2.4990000000000001</v>
      </c>
      <c r="GJ155" s="105">
        <v>149</v>
      </c>
      <c r="GK155" s="14">
        <f t="shared" si="93"/>
        <v>10</v>
      </c>
      <c r="GL155" s="14">
        <f t="shared" si="94"/>
        <v>1606012</v>
      </c>
      <c r="GM155" s="14" t="str">
        <f t="shared" si="95"/>
        <v>神器3-2 : 22级</v>
      </c>
      <c r="GN155" s="14" t="s">
        <v>893</v>
      </c>
      <c r="GO155" s="14">
        <f t="shared" si="96"/>
        <v>11</v>
      </c>
      <c r="GP155" s="14" t="str">
        <f t="shared" si="97"/>
        <v>神器3-2</v>
      </c>
      <c r="GQ155" s="14">
        <f t="shared" si="98"/>
        <v>5</v>
      </c>
    </row>
    <row r="156" spans="38:199" ht="16.5" x14ac:dyDescent="0.2">
      <c r="AL156" s="101">
        <v>6</v>
      </c>
      <c r="AM156" s="101">
        <v>1</v>
      </c>
      <c r="AN156" s="101">
        <v>46</v>
      </c>
      <c r="AO156" s="101">
        <v>23</v>
      </c>
      <c r="AP156" s="101" t="s">
        <v>385</v>
      </c>
      <c r="AQ156" s="101">
        <v>500</v>
      </c>
      <c r="AR156" s="101">
        <v>1</v>
      </c>
      <c r="AS156" s="101">
        <v>1</v>
      </c>
      <c r="AT156" s="101">
        <f t="shared" si="90"/>
        <v>2</v>
      </c>
      <c r="AU156" s="14">
        <f t="shared" si="91"/>
        <v>0.05</v>
      </c>
      <c r="AV156" s="14">
        <f t="shared" si="92"/>
        <v>4.5</v>
      </c>
      <c r="GJ156" s="105">
        <v>150</v>
      </c>
      <c r="GK156" s="14">
        <f t="shared" si="93"/>
        <v>10</v>
      </c>
      <c r="GL156" s="14">
        <f t="shared" si="94"/>
        <v>1606012</v>
      </c>
      <c r="GM156" s="14" t="str">
        <f t="shared" si="95"/>
        <v>神器3-2 : 23级</v>
      </c>
      <c r="GN156" s="14" t="s">
        <v>893</v>
      </c>
      <c r="GO156" s="14">
        <f t="shared" si="96"/>
        <v>12</v>
      </c>
      <c r="GP156" s="14" t="str">
        <f t="shared" si="97"/>
        <v>神器3-2</v>
      </c>
      <c r="GQ156" s="14">
        <f t="shared" si="98"/>
        <v>6</v>
      </c>
    </row>
    <row r="157" spans="38:199" ht="16.5" x14ac:dyDescent="0.2">
      <c r="AL157" s="101">
        <v>6</v>
      </c>
      <c r="AM157" s="101">
        <v>1</v>
      </c>
      <c r="AN157" s="101">
        <v>46</v>
      </c>
      <c r="AO157" s="101">
        <v>24</v>
      </c>
      <c r="AP157" s="101" t="s">
        <v>386</v>
      </c>
      <c r="AQ157" s="101">
        <v>500</v>
      </c>
      <c r="AR157" s="101">
        <v>1</v>
      </c>
      <c r="AS157" s="101">
        <v>1</v>
      </c>
      <c r="AT157" s="101">
        <f t="shared" si="90"/>
        <v>2</v>
      </c>
      <c r="AU157" s="14">
        <f t="shared" si="91"/>
        <v>0.05</v>
      </c>
      <c r="AV157" s="14">
        <f t="shared" si="92"/>
        <v>4.5</v>
      </c>
      <c r="GJ157" s="105">
        <v>151</v>
      </c>
      <c r="GK157" s="14">
        <f t="shared" si="93"/>
        <v>10</v>
      </c>
      <c r="GL157" s="14">
        <f t="shared" si="94"/>
        <v>1606012</v>
      </c>
      <c r="GM157" s="14" t="str">
        <f t="shared" si="95"/>
        <v>神器3-2 : 24级</v>
      </c>
      <c r="GN157" s="14" t="s">
        <v>893</v>
      </c>
      <c r="GO157" s="14">
        <f t="shared" si="96"/>
        <v>13</v>
      </c>
      <c r="GP157" s="14" t="str">
        <f t="shared" si="97"/>
        <v>神器3-2</v>
      </c>
      <c r="GQ157" s="14">
        <f t="shared" si="98"/>
        <v>7</v>
      </c>
    </row>
    <row r="158" spans="38:199" ht="16.5" x14ac:dyDescent="0.2">
      <c r="AL158" s="101">
        <v>6</v>
      </c>
      <c r="AM158" s="101">
        <v>1</v>
      </c>
      <c r="AN158" s="101">
        <v>46</v>
      </c>
      <c r="AO158" s="101">
        <v>25</v>
      </c>
      <c r="AP158" s="101" t="s">
        <v>387</v>
      </c>
      <c r="AQ158" s="101">
        <v>500</v>
      </c>
      <c r="AR158" s="101">
        <v>1</v>
      </c>
      <c r="AS158" s="101">
        <v>1</v>
      </c>
      <c r="AT158" s="101">
        <f t="shared" si="90"/>
        <v>3</v>
      </c>
      <c r="AU158" s="14">
        <f t="shared" si="91"/>
        <v>0.05</v>
      </c>
      <c r="AV158" s="14">
        <f t="shared" si="92"/>
        <v>10.5</v>
      </c>
      <c r="GJ158" s="105">
        <v>152</v>
      </c>
      <c r="GK158" s="14">
        <f t="shared" si="93"/>
        <v>10</v>
      </c>
      <c r="GL158" s="14">
        <f t="shared" si="94"/>
        <v>1606012</v>
      </c>
      <c r="GM158" s="14" t="str">
        <f t="shared" si="95"/>
        <v>神器3-2 : 25级</v>
      </c>
      <c r="GN158" s="14" t="s">
        <v>893</v>
      </c>
      <c r="GO158" s="14">
        <f t="shared" si="96"/>
        <v>14</v>
      </c>
      <c r="GP158" s="14" t="str">
        <f t="shared" si="97"/>
        <v>神器3-2</v>
      </c>
      <c r="GQ158" s="14">
        <f t="shared" si="98"/>
        <v>7</v>
      </c>
    </row>
    <row r="159" spans="38:199" ht="16.5" x14ac:dyDescent="0.2">
      <c r="AL159" s="101">
        <v>6</v>
      </c>
      <c r="AM159" s="101">
        <v>1</v>
      </c>
      <c r="AN159" s="101">
        <v>46</v>
      </c>
      <c r="AO159" s="101">
        <v>26</v>
      </c>
      <c r="AP159" s="101" t="s">
        <v>388</v>
      </c>
      <c r="AQ159" s="101">
        <v>166</v>
      </c>
      <c r="AR159" s="101">
        <v>1</v>
      </c>
      <c r="AS159" s="101">
        <v>1</v>
      </c>
      <c r="AT159" s="101">
        <f t="shared" si="90"/>
        <v>4</v>
      </c>
      <c r="AU159" s="14">
        <f t="shared" si="91"/>
        <v>1.66E-2</v>
      </c>
      <c r="AV159" s="14">
        <f t="shared" si="92"/>
        <v>7.47</v>
      </c>
      <c r="GJ159" s="105">
        <v>153</v>
      </c>
      <c r="GK159" s="14">
        <f t="shared" si="93"/>
        <v>10</v>
      </c>
      <c r="GL159" s="14">
        <f t="shared" si="94"/>
        <v>1606012</v>
      </c>
      <c r="GM159" s="14" t="str">
        <f t="shared" si="95"/>
        <v>神器3-2 : 26级</v>
      </c>
      <c r="GN159" s="14" t="s">
        <v>893</v>
      </c>
      <c r="GO159" s="14">
        <f t="shared" si="96"/>
        <v>15</v>
      </c>
      <c r="GP159" s="14" t="str">
        <f t="shared" si="97"/>
        <v>神器3-2</v>
      </c>
      <c r="GQ159" s="14">
        <f t="shared" si="98"/>
        <v>7</v>
      </c>
    </row>
    <row r="160" spans="38:199" ht="16.5" x14ac:dyDescent="0.2">
      <c r="AL160" s="101">
        <v>6</v>
      </c>
      <c r="AM160" s="101">
        <v>1</v>
      </c>
      <c r="AN160" s="101">
        <v>47</v>
      </c>
      <c r="AO160" s="101">
        <v>27</v>
      </c>
      <c r="AP160" s="101" t="s">
        <v>854</v>
      </c>
      <c r="AQ160" s="101">
        <v>2000</v>
      </c>
      <c r="AR160" s="101">
        <v>1</v>
      </c>
      <c r="AS160" s="101">
        <v>2</v>
      </c>
      <c r="AT160" s="101">
        <f t="shared" si="90"/>
        <v>2</v>
      </c>
      <c r="AU160" s="14">
        <f t="shared" si="91"/>
        <v>0.3</v>
      </c>
      <c r="AV160" s="14">
        <f t="shared" si="92"/>
        <v>36</v>
      </c>
      <c r="GJ160" s="105">
        <v>154</v>
      </c>
      <c r="GK160" s="14">
        <f t="shared" si="93"/>
        <v>10</v>
      </c>
      <c r="GL160" s="14">
        <f t="shared" si="94"/>
        <v>1606012</v>
      </c>
      <c r="GM160" s="14" t="str">
        <f t="shared" si="95"/>
        <v>神器3-2 : 27级</v>
      </c>
      <c r="GN160" s="14" t="s">
        <v>893</v>
      </c>
      <c r="GO160" s="14">
        <f t="shared" si="96"/>
        <v>16</v>
      </c>
      <c r="GP160" s="14" t="str">
        <f t="shared" si="97"/>
        <v>神器3-2</v>
      </c>
      <c r="GQ160" s="14">
        <f t="shared" si="98"/>
        <v>10</v>
      </c>
    </row>
    <row r="161" spans="38:199" ht="16.5" x14ac:dyDescent="0.2">
      <c r="AL161" s="101">
        <v>6</v>
      </c>
      <c r="AM161" s="101">
        <v>1</v>
      </c>
      <c r="AN161" s="101">
        <v>47</v>
      </c>
      <c r="AO161" s="101">
        <v>28</v>
      </c>
      <c r="AP161" s="101" t="s">
        <v>855</v>
      </c>
      <c r="AQ161" s="101">
        <v>2000</v>
      </c>
      <c r="AR161" s="101">
        <v>1</v>
      </c>
      <c r="AS161" s="101">
        <v>2</v>
      </c>
      <c r="AT161" s="101">
        <f t="shared" si="90"/>
        <v>2</v>
      </c>
      <c r="AU161" s="14">
        <f t="shared" si="91"/>
        <v>0.3</v>
      </c>
      <c r="AV161" s="14">
        <f t="shared" si="92"/>
        <v>36</v>
      </c>
      <c r="GJ161" s="105">
        <v>155</v>
      </c>
      <c r="GK161" s="14">
        <f t="shared" si="93"/>
        <v>10</v>
      </c>
      <c r="GL161" s="14">
        <f t="shared" si="94"/>
        <v>1606012</v>
      </c>
      <c r="GM161" s="14" t="str">
        <f t="shared" si="95"/>
        <v>神器3-2 : 28级</v>
      </c>
      <c r="GN161" s="14" t="s">
        <v>893</v>
      </c>
      <c r="GO161" s="14">
        <f t="shared" si="96"/>
        <v>17</v>
      </c>
      <c r="GP161" s="14" t="str">
        <f t="shared" si="97"/>
        <v>神器3-2</v>
      </c>
      <c r="GQ161" s="14">
        <f t="shared" si="98"/>
        <v>10</v>
      </c>
    </row>
    <row r="162" spans="38:199" ht="16.5" x14ac:dyDescent="0.2">
      <c r="AL162" s="101">
        <v>6</v>
      </c>
      <c r="AM162" s="101">
        <v>1</v>
      </c>
      <c r="AN162" s="101">
        <v>47</v>
      </c>
      <c r="AO162" s="101">
        <v>29</v>
      </c>
      <c r="AP162" s="101" t="s">
        <v>856</v>
      </c>
      <c r="AQ162" s="101">
        <v>2000</v>
      </c>
      <c r="AR162" s="101">
        <v>1</v>
      </c>
      <c r="AS162" s="101">
        <v>2</v>
      </c>
      <c r="AT162" s="101">
        <f t="shared" si="90"/>
        <v>2</v>
      </c>
      <c r="AU162" s="14">
        <f t="shared" si="91"/>
        <v>0.3</v>
      </c>
      <c r="AV162" s="14">
        <f t="shared" si="92"/>
        <v>36</v>
      </c>
      <c r="GJ162" s="105">
        <v>156</v>
      </c>
      <c r="GK162" s="14">
        <f t="shared" si="93"/>
        <v>10</v>
      </c>
      <c r="GL162" s="14">
        <f t="shared" si="94"/>
        <v>1606012</v>
      </c>
      <c r="GM162" s="14" t="str">
        <f t="shared" si="95"/>
        <v>神器3-2 : 29级</v>
      </c>
      <c r="GN162" s="14" t="s">
        <v>893</v>
      </c>
      <c r="GO162" s="14">
        <f t="shared" si="96"/>
        <v>18</v>
      </c>
      <c r="GP162" s="14" t="str">
        <f t="shared" si="97"/>
        <v>神器3-2</v>
      </c>
      <c r="GQ162" s="14">
        <f t="shared" si="98"/>
        <v>10</v>
      </c>
    </row>
    <row r="163" spans="38:199" ht="16.5" x14ac:dyDescent="0.2">
      <c r="AL163" s="101">
        <v>6</v>
      </c>
      <c r="AM163" s="101">
        <v>2</v>
      </c>
      <c r="AN163" s="101">
        <v>48</v>
      </c>
      <c r="AO163" s="101">
        <v>9</v>
      </c>
      <c r="AP163" s="101" t="s">
        <v>853</v>
      </c>
      <c r="AQ163" s="101">
        <v>833</v>
      </c>
      <c r="AR163" s="101">
        <v>1</v>
      </c>
      <c r="AS163" s="101">
        <v>1</v>
      </c>
      <c r="AT163" s="101">
        <f t="shared" si="90"/>
        <v>1</v>
      </c>
      <c r="AU163" s="14">
        <f t="shared" si="91"/>
        <v>8.3299999999999999E-2</v>
      </c>
      <c r="AV163" s="14">
        <f t="shared" si="92"/>
        <v>1.6659999999999999</v>
      </c>
      <c r="GJ163" s="105">
        <v>157</v>
      </c>
      <c r="GK163" s="14">
        <f t="shared" si="93"/>
        <v>11</v>
      </c>
      <c r="GL163" s="14">
        <f t="shared" si="94"/>
        <v>1606013</v>
      </c>
      <c r="GM163" s="14" t="str">
        <f t="shared" si="95"/>
        <v>神器3-3 : 9级</v>
      </c>
      <c r="GN163" s="14" t="s">
        <v>893</v>
      </c>
      <c r="GO163" s="14">
        <f t="shared" si="96"/>
        <v>1</v>
      </c>
      <c r="GP163" s="14" t="str">
        <f t="shared" si="97"/>
        <v>神器3-3</v>
      </c>
      <c r="GQ163" s="14">
        <f t="shared" si="98"/>
        <v>1</v>
      </c>
    </row>
    <row r="164" spans="38:199" ht="16.5" x14ac:dyDescent="0.2">
      <c r="AL164" s="101">
        <v>6</v>
      </c>
      <c r="AM164" s="101">
        <v>2</v>
      </c>
      <c r="AN164" s="101">
        <v>48</v>
      </c>
      <c r="AO164" s="101">
        <v>10</v>
      </c>
      <c r="AP164" s="101" t="s">
        <v>372</v>
      </c>
      <c r="AQ164" s="101">
        <v>833</v>
      </c>
      <c r="AR164" s="101">
        <v>1</v>
      </c>
      <c r="AS164" s="101">
        <v>1</v>
      </c>
      <c r="AT164" s="101">
        <f t="shared" si="90"/>
        <v>1</v>
      </c>
      <c r="AU164" s="14">
        <f t="shared" si="91"/>
        <v>8.3299999999999999E-2</v>
      </c>
      <c r="AV164" s="14">
        <f t="shared" si="92"/>
        <v>1.6659999999999999</v>
      </c>
      <c r="GJ164" s="105">
        <v>158</v>
      </c>
      <c r="GK164" s="14">
        <f t="shared" si="93"/>
        <v>11</v>
      </c>
      <c r="GL164" s="14">
        <f t="shared" si="94"/>
        <v>1606013</v>
      </c>
      <c r="GM164" s="14" t="str">
        <f t="shared" si="95"/>
        <v>神器3-3 : 10级</v>
      </c>
      <c r="GN164" s="14" t="s">
        <v>893</v>
      </c>
      <c r="GO164" s="14">
        <f t="shared" si="96"/>
        <v>2</v>
      </c>
      <c r="GP164" s="14" t="str">
        <f t="shared" si="97"/>
        <v>神器3-3</v>
      </c>
      <c r="GQ164" s="14">
        <f t="shared" si="98"/>
        <v>1</v>
      </c>
    </row>
    <row r="165" spans="38:199" ht="16.5" x14ac:dyDescent="0.2">
      <c r="AL165" s="101">
        <v>6</v>
      </c>
      <c r="AM165" s="101">
        <v>2</v>
      </c>
      <c r="AN165" s="101">
        <v>48</v>
      </c>
      <c r="AO165" s="101">
        <v>11</v>
      </c>
      <c r="AP165" s="101" t="s">
        <v>373</v>
      </c>
      <c r="AQ165" s="101">
        <v>500</v>
      </c>
      <c r="AR165" s="101">
        <v>1</v>
      </c>
      <c r="AS165" s="101">
        <v>1</v>
      </c>
      <c r="AT165" s="101">
        <f t="shared" si="90"/>
        <v>2</v>
      </c>
      <c r="AU165" s="14">
        <f t="shared" si="91"/>
        <v>0.05</v>
      </c>
      <c r="AV165" s="14">
        <f t="shared" si="92"/>
        <v>3</v>
      </c>
      <c r="GJ165" s="105">
        <v>159</v>
      </c>
      <c r="GK165" s="14">
        <f t="shared" si="93"/>
        <v>11</v>
      </c>
      <c r="GL165" s="14">
        <f t="shared" si="94"/>
        <v>1606013</v>
      </c>
      <c r="GM165" s="14" t="str">
        <f t="shared" si="95"/>
        <v>神器3-3 : 11级</v>
      </c>
      <c r="GN165" s="14" t="s">
        <v>893</v>
      </c>
      <c r="GO165" s="14">
        <f t="shared" si="96"/>
        <v>3</v>
      </c>
      <c r="GP165" s="14" t="str">
        <f t="shared" si="97"/>
        <v>神器3-3</v>
      </c>
      <c r="GQ165" s="14">
        <f t="shared" si="98"/>
        <v>1</v>
      </c>
    </row>
    <row r="166" spans="38:199" ht="16.5" x14ac:dyDescent="0.2">
      <c r="AL166" s="101">
        <v>6</v>
      </c>
      <c r="AM166" s="101">
        <v>2</v>
      </c>
      <c r="AN166" s="101">
        <v>48</v>
      </c>
      <c r="AO166" s="101">
        <v>12</v>
      </c>
      <c r="AP166" s="101" t="s">
        <v>374</v>
      </c>
      <c r="AQ166" s="101">
        <v>500</v>
      </c>
      <c r="AR166" s="101">
        <v>1</v>
      </c>
      <c r="AS166" s="101">
        <v>1</v>
      </c>
      <c r="AT166" s="101">
        <f t="shared" si="90"/>
        <v>2</v>
      </c>
      <c r="AU166" s="14">
        <f t="shared" si="91"/>
        <v>0.05</v>
      </c>
      <c r="AV166" s="14">
        <f t="shared" si="92"/>
        <v>3</v>
      </c>
      <c r="GJ166" s="105">
        <v>160</v>
      </c>
      <c r="GK166" s="14">
        <f t="shared" si="93"/>
        <v>11</v>
      </c>
      <c r="GL166" s="14">
        <f t="shared" si="94"/>
        <v>1606013</v>
      </c>
      <c r="GM166" s="14" t="str">
        <f t="shared" si="95"/>
        <v>神器3-3 : 12级</v>
      </c>
      <c r="GN166" s="14" t="s">
        <v>893</v>
      </c>
      <c r="GO166" s="14">
        <f t="shared" si="96"/>
        <v>4</v>
      </c>
      <c r="GP166" s="14" t="str">
        <f t="shared" si="97"/>
        <v>神器3-3</v>
      </c>
      <c r="GQ166" s="14">
        <f t="shared" si="98"/>
        <v>2</v>
      </c>
    </row>
    <row r="167" spans="38:199" ht="16.5" x14ac:dyDescent="0.2">
      <c r="AL167" s="101">
        <v>6</v>
      </c>
      <c r="AM167" s="101">
        <v>2</v>
      </c>
      <c r="AN167" s="101">
        <v>48</v>
      </c>
      <c r="AO167" s="101">
        <v>13</v>
      </c>
      <c r="AP167" s="101" t="s">
        <v>375</v>
      </c>
      <c r="AQ167" s="101">
        <v>500</v>
      </c>
      <c r="AR167" s="101">
        <v>1</v>
      </c>
      <c r="AS167" s="101">
        <v>1</v>
      </c>
      <c r="AT167" s="101">
        <f t="shared" si="90"/>
        <v>3</v>
      </c>
      <c r="AU167" s="14">
        <f t="shared" si="91"/>
        <v>0.05</v>
      </c>
      <c r="AV167" s="14">
        <f t="shared" si="92"/>
        <v>7</v>
      </c>
      <c r="GJ167" s="105">
        <v>161</v>
      </c>
      <c r="GK167" s="14">
        <f t="shared" si="93"/>
        <v>11</v>
      </c>
      <c r="GL167" s="14">
        <f t="shared" si="94"/>
        <v>1606013</v>
      </c>
      <c r="GM167" s="14" t="str">
        <f t="shared" si="95"/>
        <v>神器3-3 : 13级</v>
      </c>
      <c r="GN167" s="14" t="s">
        <v>893</v>
      </c>
      <c r="GO167" s="14">
        <f t="shared" si="96"/>
        <v>5</v>
      </c>
      <c r="GP167" s="14" t="str">
        <f t="shared" si="97"/>
        <v>神器3-3</v>
      </c>
      <c r="GQ167" s="14">
        <f t="shared" si="98"/>
        <v>2</v>
      </c>
    </row>
    <row r="168" spans="38:199" ht="16.5" x14ac:dyDescent="0.2">
      <c r="AL168" s="101">
        <v>6</v>
      </c>
      <c r="AM168" s="101">
        <v>2</v>
      </c>
      <c r="AN168" s="101">
        <v>48</v>
      </c>
      <c r="AO168" s="101">
        <v>14</v>
      </c>
      <c r="AP168" s="101" t="s">
        <v>376</v>
      </c>
      <c r="AQ168" s="101">
        <v>170</v>
      </c>
      <c r="AR168" s="101">
        <v>1</v>
      </c>
      <c r="AS168" s="101">
        <v>1</v>
      </c>
      <c r="AT168" s="101">
        <f t="shared" si="90"/>
        <v>4</v>
      </c>
      <c r="AU168" s="14">
        <f t="shared" si="91"/>
        <v>1.7000000000000001E-2</v>
      </c>
      <c r="AV168" s="14">
        <f t="shared" si="92"/>
        <v>5.1000000000000005</v>
      </c>
      <c r="GJ168" s="105">
        <v>162</v>
      </c>
      <c r="GK168" s="14">
        <f t="shared" si="93"/>
        <v>11</v>
      </c>
      <c r="GL168" s="14">
        <f t="shared" si="94"/>
        <v>1606013</v>
      </c>
      <c r="GM168" s="14" t="str">
        <f t="shared" si="95"/>
        <v>神器3-3 : 14级</v>
      </c>
      <c r="GN168" s="14" t="s">
        <v>893</v>
      </c>
      <c r="GO168" s="14">
        <f t="shared" si="96"/>
        <v>6</v>
      </c>
      <c r="GP168" s="14" t="str">
        <f t="shared" si="97"/>
        <v>神器3-3</v>
      </c>
      <c r="GQ168" s="14">
        <f t="shared" si="98"/>
        <v>2</v>
      </c>
    </row>
    <row r="169" spans="38:199" ht="16.5" x14ac:dyDescent="0.2">
      <c r="AL169" s="101">
        <v>6</v>
      </c>
      <c r="AM169" s="101">
        <v>2</v>
      </c>
      <c r="AN169" s="101">
        <v>48</v>
      </c>
      <c r="AO169" s="101">
        <v>15</v>
      </c>
      <c r="AP169" s="101" t="s">
        <v>377</v>
      </c>
      <c r="AQ169" s="101">
        <v>833</v>
      </c>
      <c r="AR169" s="101">
        <v>1</v>
      </c>
      <c r="AS169" s="101">
        <v>1</v>
      </c>
      <c r="AT169" s="101">
        <f t="shared" si="90"/>
        <v>1</v>
      </c>
      <c r="AU169" s="14">
        <f t="shared" si="91"/>
        <v>8.3299999999999999E-2</v>
      </c>
      <c r="AV169" s="14">
        <f t="shared" si="92"/>
        <v>2.0825</v>
      </c>
      <c r="GJ169" s="105">
        <v>163</v>
      </c>
      <c r="GK169" s="14">
        <f t="shared" si="93"/>
        <v>11</v>
      </c>
      <c r="GL169" s="14">
        <f t="shared" si="94"/>
        <v>1606013</v>
      </c>
      <c r="GM169" s="14" t="str">
        <f t="shared" si="95"/>
        <v>神器3-3 : 15级</v>
      </c>
      <c r="GN169" s="14" t="s">
        <v>893</v>
      </c>
      <c r="GO169" s="14">
        <f t="shared" si="96"/>
        <v>7</v>
      </c>
      <c r="GP169" s="14" t="str">
        <f t="shared" si="97"/>
        <v>神器3-3</v>
      </c>
      <c r="GQ169" s="14">
        <f t="shared" si="98"/>
        <v>3</v>
      </c>
    </row>
    <row r="170" spans="38:199" ht="16.5" x14ac:dyDescent="0.2">
      <c r="AL170" s="101">
        <v>6</v>
      </c>
      <c r="AM170" s="101">
        <v>2</v>
      </c>
      <c r="AN170" s="101">
        <v>48</v>
      </c>
      <c r="AO170" s="101">
        <v>16</v>
      </c>
      <c r="AP170" s="101" t="s">
        <v>378</v>
      </c>
      <c r="AQ170" s="101">
        <v>833</v>
      </c>
      <c r="AR170" s="101">
        <v>1</v>
      </c>
      <c r="AS170" s="101">
        <v>1</v>
      </c>
      <c r="AT170" s="101">
        <f t="shared" si="90"/>
        <v>1</v>
      </c>
      <c r="AU170" s="14">
        <f t="shared" si="91"/>
        <v>8.3299999999999999E-2</v>
      </c>
      <c r="AV170" s="14">
        <f t="shared" si="92"/>
        <v>2.0825</v>
      </c>
      <c r="GJ170" s="105">
        <v>164</v>
      </c>
      <c r="GK170" s="14">
        <f t="shared" si="93"/>
        <v>11</v>
      </c>
      <c r="GL170" s="14">
        <f t="shared" si="94"/>
        <v>1606013</v>
      </c>
      <c r="GM170" s="14" t="str">
        <f t="shared" si="95"/>
        <v>神器3-3 : 16级</v>
      </c>
      <c r="GN170" s="14" t="s">
        <v>893</v>
      </c>
      <c r="GO170" s="14">
        <f t="shared" si="96"/>
        <v>8</v>
      </c>
      <c r="GP170" s="14" t="str">
        <f t="shared" si="97"/>
        <v>神器3-3</v>
      </c>
      <c r="GQ170" s="14">
        <f t="shared" si="98"/>
        <v>3</v>
      </c>
    </row>
    <row r="171" spans="38:199" ht="16.5" x14ac:dyDescent="0.2">
      <c r="AL171" s="101">
        <v>6</v>
      </c>
      <c r="AM171" s="101">
        <v>2</v>
      </c>
      <c r="AN171" s="101">
        <v>48</v>
      </c>
      <c r="AO171" s="101">
        <v>17</v>
      </c>
      <c r="AP171" s="101" t="s">
        <v>379</v>
      </c>
      <c r="AQ171" s="101">
        <v>500</v>
      </c>
      <c r="AR171" s="101">
        <v>1</v>
      </c>
      <c r="AS171" s="101">
        <v>1</v>
      </c>
      <c r="AT171" s="101">
        <f t="shared" si="90"/>
        <v>2</v>
      </c>
      <c r="AU171" s="14">
        <f t="shared" si="91"/>
        <v>0.05</v>
      </c>
      <c r="AV171" s="14">
        <f t="shared" si="92"/>
        <v>3.75</v>
      </c>
      <c r="GJ171" s="105">
        <v>165</v>
      </c>
      <c r="GK171" s="14">
        <f t="shared" si="93"/>
        <v>11</v>
      </c>
      <c r="GL171" s="14">
        <f t="shared" si="94"/>
        <v>1606013</v>
      </c>
      <c r="GM171" s="14" t="str">
        <f t="shared" si="95"/>
        <v>神器3-3 : 17级</v>
      </c>
      <c r="GN171" s="14" t="s">
        <v>893</v>
      </c>
      <c r="GO171" s="14">
        <f t="shared" si="96"/>
        <v>9</v>
      </c>
      <c r="GP171" s="14" t="str">
        <f t="shared" si="97"/>
        <v>神器3-3</v>
      </c>
      <c r="GQ171" s="14">
        <f t="shared" si="98"/>
        <v>3</v>
      </c>
    </row>
    <row r="172" spans="38:199" ht="16.5" x14ac:dyDescent="0.2">
      <c r="AL172" s="101">
        <v>6</v>
      </c>
      <c r="AM172" s="101">
        <v>2</v>
      </c>
      <c r="AN172" s="101">
        <v>48</v>
      </c>
      <c r="AO172" s="101">
        <v>18</v>
      </c>
      <c r="AP172" s="101" t="s">
        <v>380</v>
      </c>
      <c r="AQ172" s="101">
        <v>500</v>
      </c>
      <c r="AR172" s="101">
        <v>1</v>
      </c>
      <c r="AS172" s="101">
        <v>1</v>
      </c>
      <c r="AT172" s="101">
        <f t="shared" si="90"/>
        <v>2</v>
      </c>
      <c r="AU172" s="14">
        <f t="shared" si="91"/>
        <v>0.05</v>
      </c>
      <c r="AV172" s="14">
        <f t="shared" si="92"/>
        <v>3.75</v>
      </c>
      <c r="GJ172" s="105">
        <v>166</v>
      </c>
      <c r="GK172" s="14">
        <f t="shared" si="93"/>
        <v>11</v>
      </c>
      <c r="GL172" s="14">
        <f t="shared" si="94"/>
        <v>1606013</v>
      </c>
      <c r="GM172" s="14" t="str">
        <f t="shared" si="95"/>
        <v>神器3-3 : 18级</v>
      </c>
      <c r="GN172" s="14" t="s">
        <v>893</v>
      </c>
      <c r="GO172" s="14">
        <f t="shared" si="96"/>
        <v>10</v>
      </c>
      <c r="GP172" s="14" t="str">
        <f t="shared" si="97"/>
        <v>神器3-3</v>
      </c>
      <c r="GQ172" s="14">
        <f t="shared" si="98"/>
        <v>5</v>
      </c>
    </row>
    <row r="173" spans="38:199" ht="16.5" x14ac:dyDescent="0.2">
      <c r="AL173" s="101">
        <v>6</v>
      </c>
      <c r="AM173" s="101">
        <v>2</v>
      </c>
      <c r="AN173" s="101">
        <v>48</v>
      </c>
      <c r="AO173" s="101">
        <v>19</v>
      </c>
      <c r="AP173" s="101" t="s">
        <v>381</v>
      </c>
      <c r="AQ173" s="101">
        <v>500</v>
      </c>
      <c r="AR173" s="101">
        <v>1</v>
      </c>
      <c r="AS173" s="101">
        <v>1</v>
      </c>
      <c r="AT173" s="101">
        <f t="shared" si="90"/>
        <v>3</v>
      </c>
      <c r="AU173" s="14">
        <f t="shared" si="91"/>
        <v>0.05</v>
      </c>
      <c r="AV173" s="14">
        <f t="shared" si="92"/>
        <v>8.75</v>
      </c>
      <c r="GJ173" s="105">
        <v>167</v>
      </c>
      <c r="GK173" s="14">
        <f t="shared" si="93"/>
        <v>11</v>
      </c>
      <c r="GL173" s="14">
        <f t="shared" si="94"/>
        <v>1606013</v>
      </c>
      <c r="GM173" s="14" t="str">
        <f t="shared" si="95"/>
        <v>神器3-3 : 19级</v>
      </c>
      <c r="GN173" s="14" t="s">
        <v>893</v>
      </c>
      <c r="GO173" s="14">
        <f t="shared" si="96"/>
        <v>11</v>
      </c>
      <c r="GP173" s="14" t="str">
        <f t="shared" si="97"/>
        <v>神器3-3</v>
      </c>
      <c r="GQ173" s="14">
        <f t="shared" si="98"/>
        <v>5</v>
      </c>
    </row>
    <row r="174" spans="38:199" ht="16.5" x14ac:dyDescent="0.2">
      <c r="AL174" s="101">
        <v>6</v>
      </c>
      <c r="AM174" s="101">
        <v>2</v>
      </c>
      <c r="AN174" s="101">
        <v>48</v>
      </c>
      <c r="AO174" s="101">
        <v>20</v>
      </c>
      <c r="AP174" s="101" t="s">
        <v>382</v>
      </c>
      <c r="AQ174" s="101">
        <v>166</v>
      </c>
      <c r="AR174" s="101">
        <v>1</v>
      </c>
      <c r="AS174" s="101">
        <v>1</v>
      </c>
      <c r="AT174" s="101">
        <f t="shared" si="90"/>
        <v>4</v>
      </c>
      <c r="AU174" s="14">
        <f t="shared" si="91"/>
        <v>1.66E-2</v>
      </c>
      <c r="AV174" s="14">
        <f t="shared" si="92"/>
        <v>6.2249999999999996</v>
      </c>
      <c r="GJ174" s="105">
        <v>168</v>
      </c>
      <c r="GK174" s="14">
        <f t="shared" si="93"/>
        <v>11</v>
      </c>
      <c r="GL174" s="14">
        <f t="shared" si="94"/>
        <v>1606013</v>
      </c>
      <c r="GM174" s="14" t="str">
        <f t="shared" si="95"/>
        <v>神器3-3 : 20级</v>
      </c>
      <c r="GN174" s="14" t="s">
        <v>893</v>
      </c>
      <c r="GO174" s="14">
        <f t="shared" si="96"/>
        <v>12</v>
      </c>
      <c r="GP174" s="14" t="str">
        <f t="shared" si="97"/>
        <v>神器3-3</v>
      </c>
      <c r="GQ174" s="14">
        <f t="shared" si="98"/>
        <v>6</v>
      </c>
    </row>
    <row r="175" spans="38:199" ht="16.5" x14ac:dyDescent="0.2">
      <c r="AL175" s="101">
        <v>6</v>
      </c>
      <c r="AM175" s="101">
        <v>2</v>
      </c>
      <c r="AN175" s="101">
        <v>48</v>
      </c>
      <c r="AO175" s="101">
        <v>21</v>
      </c>
      <c r="AP175" s="101" t="s">
        <v>383</v>
      </c>
      <c r="AQ175" s="101">
        <v>833</v>
      </c>
      <c r="AR175" s="101">
        <v>1</v>
      </c>
      <c r="AS175" s="101">
        <v>1</v>
      </c>
      <c r="AT175" s="101">
        <f t="shared" si="90"/>
        <v>1</v>
      </c>
      <c r="AU175" s="14">
        <f t="shared" si="91"/>
        <v>8.3299999999999999E-2</v>
      </c>
      <c r="AV175" s="14">
        <f t="shared" si="92"/>
        <v>2.4990000000000001</v>
      </c>
      <c r="GJ175" s="105">
        <v>169</v>
      </c>
      <c r="GK175" s="14">
        <f t="shared" si="93"/>
        <v>11</v>
      </c>
      <c r="GL175" s="14">
        <f t="shared" si="94"/>
        <v>1606013</v>
      </c>
      <c r="GM175" s="14" t="str">
        <f t="shared" si="95"/>
        <v>神器3-3 : 21级</v>
      </c>
      <c r="GN175" s="14" t="s">
        <v>893</v>
      </c>
      <c r="GO175" s="14">
        <f t="shared" si="96"/>
        <v>13</v>
      </c>
      <c r="GP175" s="14" t="str">
        <f t="shared" si="97"/>
        <v>神器3-3</v>
      </c>
      <c r="GQ175" s="14">
        <f t="shared" si="98"/>
        <v>7</v>
      </c>
    </row>
    <row r="176" spans="38:199" ht="16.5" x14ac:dyDescent="0.2">
      <c r="AL176" s="101">
        <v>6</v>
      </c>
      <c r="AM176" s="101">
        <v>2</v>
      </c>
      <c r="AN176" s="101">
        <v>48</v>
      </c>
      <c r="AO176" s="101">
        <v>22</v>
      </c>
      <c r="AP176" s="101" t="s">
        <v>384</v>
      </c>
      <c r="AQ176" s="101">
        <v>833</v>
      </c>
      <c r="AR176" s="101">
        <v>1</v>
      </c>
      <c r="AS176" s="101">
        <v>1</v>
      </c>
      <c r="AT176" s="101">
        <f t="shared" si="90"/>
        <v>1</v>
      </c>
      <c r="AU176" s="14">
        <f t="shared" si="91"/>
        <v>8.3299999999999999E-2</v>
      </c>
      <c r="AV176" s="14">
        <f t="shared" si="92"/>
        <v>2.4990000000000001</v>
      </c>
      <c r="GJ176" s="105">
        <v>170</v>
      </c>
      <c r="GK176" s="14">
        <f t="shared" si="93"/>
        <v>11</v>
      </c>
      <c r="GL176" s="14">
        <f t="shared" si="94"/>
        <v>1606013</v>
      </c>
      <c r="GM176" s="14" t="str">
        <f t="shared" si="95"/>
        <v>神器3-3 : 22级</v>
      </c>
      <c r="GN176" s="14" t="s">
        <v>893</v>
      </c>
      <c r="GO176" s="14">
        <f t="shared" si="96"/>
        <v>14</v>
      </c>
      <c r="GP176" s="14" t="str">
        <f t="shared" si="97"/>
        <v>神器3-3</v>
      </c>
      <c r="GQ176" s="14">
        <f t="shared" si="98"/>
        <v>7</v>
      </c>
    </row>
    <row r="177" spans="38:199" ht="16.5" x14ac:dyDescent="0.2">
      <c r="AL177" s="101">
        <v>6</v>
      </c>
      <c r="AM177" s="101">
        <v>2</v>
      </c>
      <c r="AN177" s="101">
        <v>48</v>
      </c>
      <c r="AO177" s="101">
        <v>23</v>
      </c>
      <c r="AP177" s="101" t="s">
        <v>385</v>
      </c>
      <c r="AQ177" s="101">
        <v>500</v>
      </c>
      <c r="AR177" s="101">
        <v>1</v>
      </c>
      <c r="AS177" s="101">
        <v>1</v>
      </c>
      <c r="AT177" s="101">
        <f t="shared" si="90"/>
        <v>2</v>
      </c>
      <c r="AU177" s="14">
        <f t="shared" si="91"/>
        <v>0.05</v>
      </c>
      <c r="AV177" s="14">
        <f t="shared" si="92"/>
        <v>4.5</v>
      </c>
      <c r="GJ177" s="105">
        <v>171</v>
      </c>
      <c r="GK177" s="14">
        <f t="shared" si="93"/>
        <v>11</v>
      </c>
      <c r="GL177" s="14">
        <f t="shared" si="94"/>
        <v>1606013</v>
      </c>
      <c r="GM177" s="14" t="str">
        <f t="shared" si="95"/>
        <v>神器3-3 : 23级</v>
      </c>
      <c r="GN177" s="14" t="s">
        <v>893</v>
      </c>
      <c r="GO177" s="14">
        <f t="shared" si="96"/>
        <v>15</v>
      </c>
      <c r="GP177" s="14" t="str">
        <f t="shared" si="97"/>
        <v>神器3-3</v>
      </c>
      <c r="GQ177" s="14">
        <f t="shared" si="98"/>
        <v>7</v>
      </c>
    </row>
    <row r="178" spans="38:199" ht="16.5" x14ac:dyDescent="0.2">
      <c r="AL178" s="101">
        <v>6</v>
      </c>
      <c r="AM178" s="101">
        <v>2</v>
      </c>
      <c r="AN178" s="101">
        <v>48</v>
      </c>
      <c r="AO178" s="101">
        <v>24</v>
      </c>
      <c r="AP178" s="101" t="s">
        <v>386</v>
      </c>
      <c r="AQ178" s="101">
        <v>500</v>
      </c>
      <c r="AR178" s="101">
        <v>1</v>
      </c>
      <c r="AS178" s="101">
        <v>1</v>
      </c>
      <c r="AT178" s="101">
        <f t="shared" si="90"/>
        <v>2</v>
      </c>
      <c r="AU178" s="14">
        <f t="shared" si="91"/>
        <v>0.05</v>
      </c>
      <c r="AV178" s="14">
        <f t="shared" si="92"/>
        <v>4.5</v>
      </c>
      <c r="GJ178" s="105">
        <v>172</v>
      </c>
      <c r="GK178" s="14">
        <f t="shared" si="93"/>
        <v>11</v>
      </c>
      <c r="GL178" s="14">
        <f t="shared" si="94"/>
        <v>1606013</v>
      </c>
      <c r="GM178" s="14" t="str">
        <f t="shared" si="95"/>
        <v>神器3-3 : 24级</v>
      </c>
      <c r="GN178" s="14" t="s">
        <v>893</v>
      </c>
      <c r="GO178" s="14">
        <f t="shared" si="96"/>
        <v>16</v>
      </c>
      <c r="GP178" s="14" t="str">
        <f t="shared" si="97"/>
        <v>神器3-3</v>
      </c>
      <c r="GQ178" s="14">
        <f t="shared" si="98"/>
        <v>10</v>
      </c>
    </row>
    <row r="179" spans="38:199" ht="16.5" x14ac:dyDescent="0.2">
      <c r="AL179" s="101">
        <v>6</v>
      </c>
      <c r="AM179" s="101">
        <v>2</v>
      </c>
      <c r="AN179" s="101">
        <v>48</v>
      </c>
      <c r="AO179" s="101">
        <v>25</v>
      </c>
      <c r="AP179" s="101" t="s">
        <v>387</v>
      </c>
      <c r="AQ179" s="101">
        <v>500</v>
      </c>
      <c r="AR179" s="101">
        <v>1</v>
      </c>
      <c r="AS179" s="101">
        <v>1</v>
      </c>
      <c r="AT179" s="101">
        <f t="shared" si="90"/>
        <v>3</v>
      </c>
      <c r="AU179" s="14">
        <f t="shared" si="91"/>
        <v>0.05</v>
      </c>
      <c r="AV179" s="14">
        <f t="shared" si="92"/>
        <v>10.5</v>
      </c>
      <c r="GJ179" s="105">
        <v>173</v>
      </c>
      <c r="GK179" s="14">
        <f t="shared" si="93"/>
        <v>11</v>
      </c>
      <c r="GL179" s="14">
        <f t="shared" si="94"/>
        <v>1606013</v>
      </c>
      <c r="GM179" s="14" t="str">
        <f t="shared" si="95"/>
        <v>神器3-3 : 25级</v>
      </c>
      <c r="GN179" s="14" t="s">
        <v>893</v>
      </c>
      <c r="GO179" s="14">
        <f t="shared" si="96"/>
        <v>17</v>
      </c>
      <c r="GP179" s="14" t="str">
        <f t="shared" si="97"/>
        <v>神器3-3</v>
      </c>
      <c r="GQ179" s="14">
        <f t="shared" si="98"/>
        <v>10</v>
      </c>
    </row>
    <row r="180" spans="38:199" ht="16.5" x14ac:dyDescent="0.2">
      <c r="AL180" s="101">
        <v>6</v>
      </c>
      <c r="AM180" s="101">
        <v>2</v>
      </c>
      <c r="AN180" s="101">
        <v>48</v>
      </c>
      <c r="AO180" s="101">
        <v>26</v>
      </c>
      <c r="AP180" s="101" t="s">
        <v>388</v>
      </c>
      <c r="AQ180" s="101">
        <v>166</v>
      </c>
      <c r="AR180" s="101">
        <v>1</v>
      </c>
      <c r="AS180" s="101">
        <v>1</v>
      </c>
      <c r="AT180" s="101">
        <f t="shared" si="90"/>
        <v>4</v>
      </c>
      <c r="AU180" s="14">
        <f t="shared" si="91"/>
        <v>1.66E-2</v>
      </c>
      <c r="AV180" s="14">
        <f t="shared" si="92"/>
        <v>7.47</v>
      </c>
      <c r="GJ180" s="105">
        <v>174</v>
      </c>
      <c r="GK180" s="14">
        <f t="shared" si="93"/>
        <v>11</v>
      </c>
      <c r="GL180" s="14">
        <f t="shared" si="94"/>
        <v>1606013</v>
      </c>
      <c r="GM180" s="14" t="str">
        <f t="shared" si="95"/>
        <v>神器3-3 : 26级</v>
      </c>
      <c r="GN180" s="14" t="s">
        <v>893</v>
      </c>
      <c r="GO180" s="14">
        <f t="shared" si="96"/>
        <v>18</v>
      </c>
      <c r="GP180" s="14" t="str">
        <f t="shared" si="97"/>
        <v>神器3-3</v>
      </c>
      <c r="GQ180" s="14">
        <f t="shared" si="98"/>
        <v>10</v>
      </c>
    </row>
    <row r="181" spans="38:199" ht="16.5" x14ac:dyDescent="0.2">
      <c r="AL181" s="101">
        <v>6</v>
      </c>
      <c r="AM181" s="101">
        <v>2</v>
      </c>
      <c r="AN181" s="101">
        <v>49</v>
      </c>
      <c r="AO181" s="101">
        <v>27</v>
      </c>
      <c r="AP181" s="101" t="s">
        <v>854</v>
      </c>
      <c r="AQ181" s="101">
        <v>2000</v>
      </c>
      <c r="AR181" s="101">
        <v>1</v>
      </c>
      <c r="AS181" s="101">
        <v>2</v>
      </c>
      <c r="AT181" s="101">
        <f t="shared" si="90"/>
        <v>2</v>
      </c>
      <c r="AU181" s="14">
        <f t="shared" si="91"/>
        <v>0.3</v>
      </c>
      <c r="AV181" s="14">
        <f t="shared" si="92"/>
        <v>36</v>
      </c>
      <c r="GJ181" s="105">
        <v>175</v>
      </c>
      <c r="GK181" s="14">
        <f t="shared" si="93"/>
        <v>12</v>
      </c>
      <c r="GL181" s="14">
        <f t="shared" si="94"/>
        <v>1606014</v>
      </c>
      <c r="GM181" s="14" t="str">
        <f t="shared" si="95"/>
        <v>神器3-4 : 27级</v>
      </c>
      <c r="GN181" s="14" t="s">
        <v>893</v>
      </c>
      <c r="GO181" s="14">
        <f t="shared" si="96"/>
        <v>1</v>
      </c>
      <c r="GP181" s="14" t="str">
        <f t="shared" si="97"/>
        <v>神器3-4</v>
      </c>
      <c r="GQ181" s="14">
        <f t="shared" si="98"/>
        <v>1</v>
      </c>
    </row>
    <row r="182" spans="38:199" ht="16.5" x14ac:dyDescent="0.2">
      <c r="AL182" s="101">
        <v>6</v>
      </c>
      <c r="AM182" s="101">
        <v>2</v>
      </c>
      <c r="AN182" s="101">
        <v>49</v>
      </c>
      <c r="AO182" s="101">
        <v>28</v>
      </c>
      <c r="AP182" s="101" t="s">
        <v>855</v>
      </c>
      <c r="AQ182" s="101">
        <v>2000</v>
      </c>
      <c r="AR182" s="101">
        <v>1</v>
      </c>
      <c r="AS182" s="101">
        <v>2</v>
      </c>
      <c r="AT182" s="101">
        <f t="shared" si="90"/>
        <v>2</v>
      </c>
      <c r="AU182" s="14">
        <f t="shared" si="91"/>
        <v>0.3</v>
      </c>
      <c r="AV182" s="14">
        <f t="shared" si="92"/>
        <v>36</v>
      </c>
      <c r="GJ182" s="105">
        <v>176</v>
      </c>
      <c r="GK182" s="14">
        <f t="shared" si="93"/>
        <v>12</v>
      </c>
      <c r="GL182" s="14">
        <f t="shared" si="94"/>
        <v>1606014</v>
      </c>
      <c r="GM182" s="14" t="str">
        <f t="shared" si="95"/>
        <v>神器3-4 : 28级</v>
      </c>
      <c r="GN182" s="14" t="s">
        <v>893</v>
      </c>
      <c r="GO182" s="14">
        <f t="shared" si="96"/>
        <v>2</v>
      </c>
      <c r="GP182" s="14" t="str">
        <f t="shared" si="97"/>
        <v>神器3-4</v>
      </c>
      <c r="GQ182" s="14">
        <f t="shared" si="98"/>
        <v>1</v>
      </c>
    </row>
    <row r="183" spans="38:199" ht="16.5" x14ac:dyDescent="0.2">
      <c r="AL183" s="101">
        <v>6</v>
      </c>
      <c r="AM183" s="101">
        <v>2</v>
      </c>
      <c r="AN183" s="101">
        <v>49</v>
      </c>
      <c r="AO183" s="101">
        <v>29</v>
      </c>
      <c r="AP183" s="101" t="s">
        <v>856</v>
      </c>
      <c r="AQ183" s="101">
        <v>2000</v>
      </c>
      <c r="AR183" s="101">
        <v>1</v>
      </c>
      <c r="AS183" s="101">
        <v>2</v>
      </c>
      <c r="AT183" s="101">
        <f t="shared" si="90"/>
        <v>2</v>
      </c>
      <c r="AU183" s="14">
        <f t="shared" si="91"/>
        <v>0.3</v>
      </c>
      <c r="AV183" s="14">
        <f t="shared" si="92"/>
        <v>36</v>
      </c>
      <c r="GJ183" s="105">
        <v>177</v>
      </c>
      <c r="GK183" s="14">
        <f t="shared" si="93"/>
        <v>12</v>
      </c>
      <c r="GL183" s="14">
        <f t="shared" si="94"/>
        <v>1606014</v>
      </c>
      <c r="GM183" s="14" t="str">
        <f t="shared" si="95"/>
        <v>神器3-4 : 29级</v>
      </c>
      <c r="GN183" s="14" t="s">
        <v>893</v>
      </c>
      <c r="GO183" s="14">
        <f t="shared" si="96"/>
        <v>3</v>
      </c>
      <c r="GP183" s="14" t="str">
        <f t="shared" si="97"/>
        <v>神器3-4</v>
      </c>
      <c r="GQ183" s="14">
        <f t="shared" si="98"/>
        <v>1</v>
      </c>
    </row>
    <row r="184" spans="38:199" ht="16.5" x14ac:dyDescent="0.2">
      <c r="AL184" s="101">
        <v>6</v>
      </c>
      <c r="AM184" s="101">
        <v>2</v>
      </c>
      <c r="AN184" s="101">
        <v>50</v>
      </c>
      <c r="AO184" s="101">
        <v>30</v>
      </c>
      <c r="AP184" s="101" t="s">
        <v>392</v>
      </c>
      <c r="AQ184" s="101">
        <v>1000</v>
      </c>
      <c r="AR184" s="101">
        <v>1</v>
      </c>
      <c r="AS184" s="101">
        <v>1</v>
      </c>
      <c r="AT184" s="101">
        <f t="shared" si="90"/>
        <v>3</v>
      </c>
      <c r="AU184" s="14">
        <f t="shared" si="91"/>
        <v>0.1</v>
      </c>
      <c r="AV184" s="14">
        <f t="shared" si="92"/>
        <v>28</v>
      </c>
      <c r="GJ184" s="105">
        <v>178</v>
      </c>
      <c r="GK184" s="14">
        <f t="shared" si="93"/>
        <v>12</v>
      </c>
      <c r="GL184" s="14">
        <f t="shared" si="94"/>
        <v>1606014</v>
      </c>
      <c r="GM184" s="14" t="str">
        <f t="shared" si="95"/>
        <v>神器3-4 : 30级</v>
      </c>
      <c r="GN184" s="14" t="s">
        <v>893</v>
      </c>
      <c r="GO184" s="14">
        <f t="shared" si="96"/>
        <v>4</v>
      </c>
      <c r="GP184" s="14" t="str">
        <f t="shared" si="97"/>
        <v>神器3-4</v>
      </c>
      <c r="GQ184" s="14">
        <f t="shared" si="98"/>
        <v>2</v>
      </c>
    </row>
    <row r="185" spans="38:199" ht="16.5" x14ac:dyDescent="0.2">
      <c r="AL185" s="101">
        <v>6</v>
      </c>
      <c r="AM185" s="101">
        <v>2</v>
      </c>
      <c r="AN185" s="101">
        <v>50</v>
      </c>
      <c r="AO185" s="101">
        <v>31</v>
      </c>
      <c r="AP185" s="101" t="s">
        <v>393</v>
      </c>
      <c r="AQ185" s="101">
        <v>1000</v>
      </c>
      <c r="AR185" s="101">
        <v>1</v>
      </c>
      <c r="AS185" s="101">
        <v>1</v>
      </c>
      <c r="AT185" s="101">
        <f t="shared" si="90"/>
        <v>3</v>
      </c>
      <c r="AU185" s="14">
        <f t="shared" si="91"/>
        <v>0.1</v>
      </c>
      <c r="AV185" s="14">
        <f t="shared" si="92"/>
        <v>28</v>
      </c>
      <c r="GJ185" s="105">
        <v>179</v>
      </c>
      <c r="GK185" s="14">
        <f t="shared" si="93"/>
        <v>12</v>
      </c>
      <c r="GL185" s="14">
        <f t="shared" si="94"/>
        <v>1606014</v>
      </c>
      <c r="GM185" s="14" t="str">
        <f t="shared" si="95"/>
        <v>神器3-4 : 31级</v>
      </c>
      <c r="GN185" s="14" t="s">
        <v>893</v>
      </c>
      <c r="GO185" s="14">
        <f t="shared" si="96"/>
        <v>5</v>
      </c>
      <c r="GP185" s="14" t="str">
        <f t="shared" si="97"/>
        <v>神器3-4</v>
      </c>
      <c r="GQ185" s="14">
        <f t="shared" si="98"/>
        <v>2</v>
      </c>
    </row>
    <row r="186" spans="38:199" ht="16.5" x14ac:dyDescent="0.2">
      <c r="AL186" s="101">
        <v>6</v>
      </c>
      <c r="AM186" s="101">
        <v>2</v>
      </c>
      <c r="AN186" s="101">
        <v>50</v>
      </c>
      <c r="AO186" s="101">
        <v>32</v>
      </c>
      <c r="AP186" s="101" t="s">
        <v>394</v>
      </c>
      <c r="AQ186" s="101">
        <v>1000</v>
      </c>
      <c r="AR186" s="101">
        <v>1</v>
      </c>
      <c r="AS186" s="101">
        <v>1</v>
      </c>
      <c r="AT186" s="101">
        <f t="shared" si="90"/>
        <v>3</v>
      </c>
      <c r="AU186" s="14">
        <f t="shared" si="91"/>
        <v>0.1</v>
      </c>
      <c r="AV186" s="14">
        <f t="shared" si="92"/>
        <v>28</v>
      </c>
      <c r="GJ186" s="105">
        <v>180</v>
      </c>
      <c r="GK186" s="14">
        <f t="shared" si="93"/>
        <v>12</v>
      </c>
      <c r="GL186" s="14">
        <f t="shared" si="94"/>
        <v>1606014</v>
      </c>
      <c r="GM186" s="14" t="str">
        <f t="shared" si="95"/>
        <v>神器3-4 : 32级</v>
      </c>
      <c r="GN186" s="14" t="s">
        <v>893</v>
      </c>
      <c r="GO186" s="14">
        <f t="shared" si="96"/>
        <v>6</v>
      </c>
      <c r="GP186" s="14" t="str">
        <f t="shared" si="97"/>
        <v>神器3-4</v>
      </c>
      <c r="GQ186" s="14">
        <f t="shared" si="98"/>
        <v>2</v>
      </c>
    </row>
    <row r="187" spans="38:199" ht="16.5" x14ac:dyDescent="0.2">
      <c r="AL187" s="101">
        <v>6</v>
      </c>
      <c r="AM187" s="101">
        <v>3</v>
      </c>
      <c r="AN187" s="101">
        <v>51</v>
      </c>
      <c r="AO187" s="101">
        <v>9</v>
      </c>
      <c r="AP187" s="101" t="s">
        <v>853</v>
      </c>
      <c r="AQ187" s="101">
        <v>833</v>
      </c>
      <c r="AR187" s="101">
        <v>1</v>
      </c>
      <c r="AS187" s="101">
        <v>1</v>
      </c>
      <c r="AT187" s="101">
        <f t="shared" si="90"/>
        <v>1</v>
      </c>
      <c r="AU187" s="14">
        <f t="shared" si="91"/>
        <v>8.3299999999999999E-2</v>
      </c>
      <c r="AV187" s="14">
        <f t="shared" si="92"/>
        <v>1.6659999999999999</v>
      </c>
      <c r="GJ187" s="105">
        <v>181</v>
      </c>
      <c r="GK187" s="14">
        <f t="shared" si="93"/>
        <v>12</v>
      </c>
      <c r="GL187" s="14">
        <f t="shared" si="94"/>
        <v>1606014</v>
      </c>
      <c r="GM187" s="14" t="str">
        <f t="shared" si="95"/>
        <v>神器3-4 : 9级</v>
      </c>
      <c r="GN187" s="14" t="s">
        <v>893</v>
      </c>
      <c r="GO187" s="14">
        <f t="shared" si="96"/>
        <v>7</v>
      </c>
      <c r="GP187" s="14" t="str">
        <f t="shared" si="97"/>
        <v>神器3-4</v>
      </c>
      <c r="GQ187" s="14">
        <f t="shared" si="98"/>
        <v>3</v>
      </c>
    </row>
    <row r="188" spans="38:199" ht="16.5" x14ac:dyDescent="0.2">
      <c r="AL188" s="101">
        <v>6</v>
      </c>
      <c r="AM188" s="101">
        <v>3</v>
      </c>
      <c r="AN188" s="101">
        <v>51</v>
      </c>
      <c r="AO188" s="101">
        <v>10</v>
      </c>
      <c r="AP188" s="101" t="s">
        <v>372</v>
      </c>
      <c r="AQ188" s="101">
        <v>833</v>
      </c>
      <c r="AR188" s="101">
        <v>1</v>
      </c>
      <c r="AS188" s="101">
        <v>1</v>
      </c>
      <c r="AT188" s="101">
        <f t="shared" si="90"/>
        <v>1</v>
      </c>
      <c r="AU188" s="14">
        <f t="shared" si="91"/>
        <v>8.3299999999999999E-2</v>
      </c>
      <c r="AV188" s="14">
        <f t="shared" si="92"/>
        <v>1.6659999999999999</v>
      </c>
      <c r="GJ188" s="105">
        <v>182</v>
      </c>
      <c r="GK188" s="14">
        <f t="shared" si="93"/>
        <v>12</v>
      </c>
      <c r="GL188" s="14">
        <f t="shared" si="94"/>
        <v>1606014</v>
      </c>
      <c r="GM188" s="14" t="str">
        <f t="shared" si="95"/>
        <v>神器3-4 : 10级</v>
      </c>
      <c r="GN188" s="14" t="s">
        <v>893</v>
      </c>
      <c r="GO188" s="14">
        <f t="shared" si="96"/>
        <v>8</v>
      </c>
      <c r="GP188" s="14" t="str">
        <f t="shared" si="97"/>
        <v>神器3-4</v>
      </c>
      <c r="GQ188" s="14">
        <f t="shared" si="98"/>
        <v>3</v>
      </c>
    </row>
    <row r="189" spans="38:199" ht="16.5" x14ac:dyDescent="0.2">
      <c r="AL189" s="101">
        <v>6</v>
      </c>
      <c r="AM189" s="101">
        <v>3</v>
      </c>
      <c r="AN189" s="101">
        <v>51</v>
      </c>
      <c r="AO189" s="101">
        <v>11</v>
      </c>
      <c r="AP189" s="101" t="s">
        <v>373</v>
      </c>
      <c r="AQ189" s="101">
        <v>500</v>
      </c>
      <c r="AR189" s="101">
        <v>1</v>
      </c>
      <c r="AS189" s="101">
        <v>1</v>
      </c>
      <c r="AT189" s="101">
        <f t="shared" si="90"/>
        <v>2</v>
      </c>
      <c r="AU189" s="14">
        <f t="shared" si="91"/>
        <v>0.05</v>
      </c>
      <c r="AV189" s="14">
        <f t="shared" si="92"/>
        <v>3</v>
      </c>
      <c r="GJ189" s="105">
        <v>183</v>
      </c>
      <c r="GK189" s="14">
        <f t="shared" si="93"/>
        <v>12</v>
      </c>
      <c r="GL189" s="14">
        <f t="shared" si="94"/>
        <v>1606014</v>
      </c>
      <c r="GM189" s="14" t="str">
        <f t="shared" si="95"/>
        <v>神器3-4 : 11级</v>
      </c>
      <c r="GN189" s="14" t="s">
        <v>893</v>
      </c>
      <c r="GO189" s="14">
        <f t="shared" si="96"/>
        <v>9</v>
      </c>
      <c r="GP189" s="14" t="str">
        <f t="shared" si="97"/>
        <v>神器3-4</v>
      </c>
      <c r="GQ189" s="14">
        <f t="shared" si="98"/>
        <v>3</v>
      </c>
    </row>
    <row r="190" spans="38:199" ht="16.5" x14ac:dyDescent="0.2">
      <c r="AL190" s="101">
        <v>6</v>
      </c>
      <c r="AM190" s="101">
        <v>3</v>
      </c>
      <c r="AN190" s="101">
        <v>51</v>
      </c>
      <c r="AO190" s="101">
        <v>12</v>
      </c>
      <c r="AP190" s="101" t="s">
        <v>374</v>
      </c>
      <c r="AQ190" s="101">
        <v>500</v>
      </c>
      <c r="AR190" s="101">
        <v>1</v>
      </c>
      <c r="AS190" s="101">
        <v>1</v>
      </c>
      <c r="AT190" s="101">
        <f t="shared" si="90"/>
        <v>2</v>
      </c>
      <c r="AU190" s="14">
        <f t="shared" si="91"/>
        <v>0.05</v>
      </c>
      <c r="AV190" s="14">
        <f t="shared" si="92"/>
        <v>3</v>
      </c>
      <c r="GJ190" s="105">
        <v>184</v>
      </c>
      <c r="GK190" s="14">
        <f t="shared" si="93"/>
        <v>12</v>
      </c>
      <c r="GL190" s="14">
        <f t="shared" si="94"/>
        <v>1606014</v>
      </c>
      <c r="GM190" s="14" t="str">
        <f t="shared" si="95"/>
        <v>神器3-4 : 12级</v>
      </c>
      <c r="GN190" s="14" t="s">
        <v>893</v>
      </c>
      <c r="GO190" s="14">
        <f t="shared" si="96"/>
        <v>10</v>
      </c>
      <c r="GP190" s="14" t="str">
        <f t="shared" si="97"/>
        <v>神器3-4</v>
      </c>
      <c r="GQ190" s="14">
        <f t="shared" si="98"/>
        <v>5</v>
      </c>
    </row>
    <row r="191" spans="38:199" ht="16.5" x14ac:dyDescent="0.2">
      <c r="AL191" s="101">
        <v>6</v>
      </c>
      <c r="AM191" s="101">
        <v>3</v>
      </c>
      <c r="AN191" s="101">
        <v>51</v>
      </c>
      <c r="AO191" s="101">
        <v>13</v>
      </c>
      <c r="AP191" s="101" t="s">
        <v>375</v>
      </c>
      <c r="AQ191" s="101">
        <v>500</v>
      </c>
      <c r="AR191" s="101">
        <v>1</v>
      </c>
      <c r="AS191" s="101">
        <v>1</v>
      </c>
      <c r="AT191" s="101">
        <f t="shared" si="90"/>
        <v>3</v>
      </c>
      <c r="AU191" s="14">
        <f t="shared" si="91"/>
        <v>0.05</v>
      </c>
      <c r="AV191" s="14">
        <f t="shared" si="92"/>
        <v>7</v>
      </c>
      <c r="GJ191" s="105">
        <v>185</v>
      </c>
      <c r="GK191" s="14">
        <f t="shared" si="93"/>
        <v>12</v>
      </c>
      <c r="GL191" s="14">
        <f t="shared" si="94"/>
        <v>1606014</v>
      </c>
      <c r="GM191" s="14" t="str">
        <f t="shared" si="95"/>
        <v>神器3-4 : 13级</v>
      </c>
      <c r="GN191" s="14" t="s">
        <v>893</v>
      </c>
      <c r="GO191" s="14">
        <f t="shared" si="96"/>
        <v>11</v>
      </c>
      <c r="GP191" s="14" t="str">
        <f t="shared" si="97"/>
        <v>神器3-4</v>
      </c>
      <c r="GQ191" s="14">
        <f t="shared" si="98"/>
        <v>5</v>
      </c>
    </row>
    <row r="192" spans="38:199" ht="16.5" x14ac:dyDescent="0.2">
      <c r="AL192" s="101">
        <v>6</v>
      </c>
      <c r="AM192" s="101">
        <v>3</v>
      </c>
      <c r="AN192" s="101">
        <v>51</v>
      </c>
      <c r="AO192" s="101">
        <v>14</v>
      </c>
      <c r="AP192" s="101" t="s">
        <v>376</v>
      </c>
      <c r="AQ192" s="101">
        <v>170</v>
      </c>
      <c r="AR192" s="101">
        <v>1</v>
      </c>
      <c r="AS192" s="101">
        <v>1</v>
      </c>
      <c r="AT192" s="101">
        <f t="shared" si="90"/>
        <v>4</v>
      </c>
      <c r="AU192" s="14">
        <f t="shared" si="91"/>
        <v>1.7000000000000001E-2</v>
      </c>
      <c r="AV192" s="14">
        <f t="shared" si="92"/>
        <v>5.1000000000000005</v>
      </c>
      <c r="GJ192" s="105">
        <v>186</v>
      </c>
      <c r="GK192" s="14">
        <f t="shared" si="93"/>
        <v>12</v>
      </c>
      <c r="GL192" s="14">
        <f t="shared" si="94"/>
        <v>1606014</v>
      </c>
      <c r="GM192" s="14" t="str">
        <f t="shared" si="95"/>
        <v>神器3-4 : 14级</v>
      </c>
      <c r="GN192" s="14" t="s">
        <v>893</v>
      </c>
      <c r="GO192" s="14">
        <f t="shared" si="96"/>
        <v>12</v>
      </c>
      <c r="GP192" s="14" t="str">
        <f t="shared" si="97"/>
        <v>神器3-4</v>
      </c>
      <c r="GQ192" s="14">
        <f t="shared" si="98"/>
        <v>6</v>
      </c>
    </row>
    <row r="193" spans="38:199" ht="16.5" x14ac:dyDescent="0.2">
      <c r="AL193" s="101">
        <v>6</v>
      </c>
      <c r="AM193" s="101">
        <v>3</v>
      </c>
      <c r="AN193" s="101">
        <v>51</v>
      </c>
      <c r="AO193" s="101">
        <v>15</v>
      </c>
      <c r="AP193" s="101" t="s">
        <v>377</v>
      </c>
      <c r="AQ193" s="101">
        <v>833</v>
      </c>
      <c r="AR193" s="101">
        <v>1</v>
      </c>
      <c r="AS193" s="101">
        <v>1</v>
      </c>
      <c r="AT193" s="101">
        <f t="shared" si="90"/>
        <v>1</v>
      </c>
      <c r="AU193" s="14">
        <f t="shared" si="91"/>
        <v>8.3299999999999999E-2</v>
      </c>
      <c r="AV193" s="14">
        <f t="shared" si="92"/>
        <v>2.0825</v>
      </c>
      <c r="GJ193" s="105">
        <v>187</v>
      </c>
      <c r="GK193" s="14">
        <f t="shared" si="93"/>
        <v>12</v>
      </c>
      <c r="GL193" s="14">
        <f t="shared" si="94"/>
        <v>1606014</v>
      </c>
      <c r="GM193" s="14" t="str">
        <f t="shared" si="95"/>
        <v>神器3-4 : 15级</v>
      </c>
      <c r="GN193" s="14" t="s">
        <v>893</v>
      </c>
      <c r="GO193" s="14">
        <f t="shared" si="96"/>
        <v>13</v>
      </c>
      <c r="GP193" s="14" t="str">
        <f t="shared" si="97"/>
        <v>神器3-4</v>
      </c>
      <c r="GQ193" s="14">
        <f t="shared" si="98"/>
        <v>7</v>
      </c>
    </row>
    <row r="194" spans="38:199" ht="16.5" x14ac:dyDescent="0.2">
      <c r="AL194" s="101">
        <v>6</v>
      </c>
      <c r="AM194" s="101">
        <v>3</v>
      </c>
      <c r="AN194" s="101">
        <v>51</v>
      </c>
      <c r="AO194" s="101">
        <v>16</v>
      </c>
      <c r="AP194" s="101" t="s">
        <v>378</v>
      </c>
      <c r="AQ194" s="101">
        <v>833</v>
      </c>
      <c r="AR194" s="101">
        <v>1</v>
      </c>
      <c r="AS194" s="101">
        <v>1</v>
      </c>
      <c r="AT194" s="101">
        <f t="shared" si="90"/>
        <v>1</v>
      </c>
      <c r="AU194" s="14">
        <f t="shared" si="91"/>
        <v>8.3299999999999999E-2</v>
      </c>
      <c r="AV194" s="14">
        <f t="shared" si="92"/>
        <v>2.0825</v>
      </c>
      <c r="GJ194" s="105">
        <v>188</v>
      </c>
      <c r="GK194" s="14">
        <f t="shared" si="93"/>
        <v>12</v>
      </c>
      <c r="GL194" s="14">
        <f t="shared" si="94"/>
        <v>1606014</v>
      </c>
      <c r="GM194" s="14" t="str">
        <f t="shared" si="95"/>
        <v>神器3-4 : 16级</v>
      </c>
      <c r="GN194" s="14" t="s">
        <v>893</v>
      </c>
      <c r="GO194" s="14">
        <f t="shared" si="96"/>
        <v>14</v>
      </c>
      <c r="GP194" s="14" t="str">
        <f t="shared" si="97"/>
        <v>神器3-4</v>
      </c>
      <c r="GQ194" s="14">
        <f t="shared" si="98"/>
        <v>7</v>
      </c>
    </row>
    <row r="195" spans="38:199" ht="16.5" x14ac:dyDescent="0.2">
      <c r="AL195" s="101">
        <v>6</v>
      </c>
      <c r="AM195" s="101">
        <v>3</v>
      </c>
      <c r="AN195" s="101">
        <v>51</v>
      </c>
      <c r="AO195" s="101">
        <v>17</v>
      </c>
      <c r="AP195" s="101" t="s">
        <v>379</v>
      </c>
      <c r="AQ195" s="101">
        <v>500</v>
      </c>
      <c r="AR195" s="101">
        <v>1</v>
      </c>
      <c r="AS195" s="101">
        <v>1</v>
      </c>
      <c r="AT195" s="101">
        <f t="shared" si="90"/>
        <v>2</v>
      </c>
      <c r="AU195" s="14">
        <f t="shared" si="91"/>
        <v>0.05</v>
      </c>
      <c r="AV195" s="14">
        <f t="shared" si="92"/>
        <v>3.75</v>
      </c>
      <c r="GJ195" s="105">
        <v>189</v>
      </c>
      <c r="GK195" s="14">
        <f t="shared" si="93"/>
        <v>12</v>
      </c>
      <c r="GL195" s="14">
        <f t="shared" si="94"/>
        <v>1606014</v>
      </c>
      <c r="GM195" s="14" t="str">
        <f t="shared" si="95"/>
        <v>神器3-4 : 17级</v>
      </c>
      <c r="GN195" s="14" t="s">
        <v>893</v>
      </c>
      <c r="GO195" s="14">
        <f t="shared" si="96"/>
        <v>15</v>
      </c>
      <c r="GP195" s="14" t="str">
        <f t="shared" si="97"/>
        <v>神器3-4</v>
      </c>
      <c r="GQ195" s="14">
        <f t="shared" si="98"/>
        <v>7</v>
      </c>
    </row>
    <row r="196" spans="38:199" ht="16.5" x14ac:dyDescent="0.2">
      <c r="AL196" s="101">
        <v>6</v>
      </c>
      <c r="AM196" s="101">
        <v>3</v>
      </c>
      <c r="AN196" s="101">
        <v>51</v>
      </c>
      <c r="AO196" s="101">
        <v>18</v>
      </c>
      <c r="AP196" s="101" t="s">
        <v>380</v>
      </c>
      <c r="AQ196" s="101">
        <v>500</v>
      </c>
      <c r="AR196" s="101">
        <v>1</v>
      </c>
      <c r="AS196" s="101">
        <v>1</v>
      </c>
      <c r="AT196" s="101">
        <f t="shared" si="90"/>
        <v>2</v>
      </c>
      <c r="AU196" s="14">
        <f t="shared" si="91"/>
        <v>0.05</v>
      </c>
      <c r="AV196" s="14">
        <f t="shared" si="92"/>
        <v>3.75</v>
      </c>
      <c r="GJ196" s="105">
        <v>190</v>
      </c>
      <c r="GK196" s="14">
        <f t="shared" si="93"/>
        <v>12</v>
      </c>
      <c r="GL196" s="14">
        <f t="shared" si="94"/>
        <v>1606014</v>
      </c>
      <c r="GM196" s="14" t="str">
        <f t="shared" si="95"/>
        <v>神器3-4 : 18级</v>
      </c>
      <c r="GN196" s="14" t="s">
        <v>893</v>
      </c>
      <c r="GO196" s="14">
        <f t="shared" si="96"/>
        <v>16</v>
      </c>
      <c r="GP196" s="14" t="str">
        <f t="shared" si="97"/>
        <v>神器3-4</v>
      </c>
      <c r="GQ196" s="14">
        <f t="shared" si="98"/>
        <v>10</v>
      </c>
    </row>
    <row r="197" spans="38:199" ht="16.5" x14ac:dyDescent="0.2">
      <c r="AL197" s="101">
        <v>6</v>
      </c>
      <c r="AM197" s="101">
        <v>3</v>
      </c>
      <c r="AN197" s="101">
        <v>51</v>
      </c>
      <c r="AO197" s="101">
        <v>19</v>
      </c>
      <c r="AP197" s="101" t="s">
        <v>381</v>
      </c>
      <c r="AQ197" s="101">
        <v>500</v>
      </c>
      <c r="AR197" s="101">
        <v>1</v>
      </c>
      <c r="AS197" s="101">
        <v>1</v>
      </c>
      <c r="AT197" s="101">
        <f t="shared" si="90"/>
        <v>3</v>
      </c>
      <c r="AU197" s="14">
        <f t="shared" si="91"/>
        <v>0.05</v>
      </c>
      <c r="AV197" s="14">
        <f t="shared" si="92"/>
        <v>8.75</v>
      </c>
      <c r="GJ197" s="105">
        <v>191</v>
      </c>
      <c r="GK197" s="14">
        <f t="shared" si="93"/>
        <v>12</v>
      </c>
      <c r="GL197" s="14">
        <f t="shared" si="94"/>
        <v>1606014</v>
      </c>
      <c r="GM197" s="14" t="str">
        <f t="shared" si="95"/>
        <v>神器3-4 : 19级</v>
      </c>
      <c r="GN197" s="14" t="s">
        <v>893</v>
      </c>
      <c r="GO197" s="14">
        <f t="shared" si="96"/>
        <v>17</v>
      </c>
      <c r="GP197" s="14" t="str">
        <f t="shared" si="97"/>
        <v>神器3-4</v>
      </c>
      <c r="GQ197" s="14">
        <f t="shared" si="98"/>
        <v>10</v>
      </c>
    </row>
    <row r="198" spans="38:199" ht="16.5" x14ac:dyDescent="0.2">
      <c r="AL198" s="101">
        <v>6</v>
      </c>
      <c r="AM198" s="101">
        <v>3</v>
      </c>
      <c r="AN198" s="101">
        <v>51</v>
      </c>
      <c r="AO198" s="101">
        <v>20</v>
      </c>
      <c r="AP198" s="101" t="s">
        <v>382</v>
      </c>
      <c r="AQ198" s="101">
        <v>166</v>
      </c>
      <c r="AR198" s="101">
        <v>1</v>
      </c>
      <c r="AS198" s="101">
        <v>1</v>
      </c>
      <c r="AT198" s="101">
        <f t="shared" si="90"/>
        <v>4</v>
      </c>
      <c r="AU198" s="14">
        <f t="shared" si="91"/>
        <v>1.66E-2</v>
      </c>
      <c r="AV198" s="14">
        <f t="shared" si="92"/>
        <v>6.2249999999999996</v>
      </c>
      <c r="GJ198" s="105">
        <v>192</v>
      </c>
      <c r="GK198" s="14">
        <f t="shared" si="93"/>
        <v>12</v>
      </c>
      <c r="GL198" s="14">
        <f t="shared" si="94"/>
        <v>1606014</v>
      </c>
      <c r="GM198" s="14" t="str">
        <f t="shared" si="95"/>
        <v>神器3-4 : 20级</v>
      </c>
      <c r="GN198" s="14" t="s">
        <v>893</v>
      </c>
      <c r="GO198" s="14">
        <f t="shared" si="96"/>
        <v>18</v>
      </c>
      <c r="GP198" s="14" t="str">
        <f t="shared" si="97"/>
        <v>神器3-4</v>
      </c>
      <c r="GQ198" s="14">
        <f t="shared" si="98"/>
        <v>10</v>
      </c>
    </row>
    <row r="199" spans="38:199" ht="16.5" x14ac:dyDescent="0.2">
      <c r="AL199" s="101">
        <v>6</v>
      </c>
      <c r="AM199" s="101">
        <v>3</v>
      </c>
      <c r="AN199" s="101">
        <v>51</v>
      </c>
      <c r="AO199" s="101">
        <v>21</v>
      </c>
      <c r="AP199" s="101" t="s">
        <v>383</v>
      </c>
      <c r="AQ199" s="101">
        <v>833</v>
      </c>
      <c r="AR199" s="101">
        <v>1</v>
      </c>
      <c r="AS199" s="101">
        <v>1</v>
      </c>
      <c r="AT199" s="101">
        <f t="shared" si="90"/>
        <v>1</v>
      </c>
      <c r="AU199" s="14">
        <f t="shared" si="91"/>
        <v>8.3299999999999999E-2</v>
      </c>
      <c r="AV199" s="14">
        <f t="shared" si="92"/>
        <v>2.4990000000000001</v>
      </c>
      <c r="GJ199" s="105">
        <v>193</v>
      </c>
      <c r="GK199" s="14">
        <f t="shared" si="93"/>
        <v>13</v>
      </c>
      <c r="GL199" s="14">
        <f t="shared" si="94"/>
        <v>1606015</v>
      </c>
      <c r="GM199" s="14" t="str">
        <f t="shared" si="95"/>
        <v>神器3-5 : 21级</v>
      </c>
      <c r="GN199" s="14" t="s">
        <v>893</v>
      </c>
      <c r="GO199" s="14">
        <f t="shared" si="96"/>
        <v>1</v>
      </c>
      <c r="GP199" s="14" t="str">
        <f t="shared" si="97"/>
        <v>神器3-5</v>
      </c>
      <c r="GQ199" s="14">
        <f t="shared" si="98"/>
        <v>1</v>
      </c>
    </row>
    <row r="200" spans="38:199" ht="16.5" x14ac:dyDescent="0.2">
      <c r="AL200" s="101">
        <v>6</v>
      </c>
      <c r="AM200" s="101">
        <v>3</v>
      </c>
      <c r="AN200" s="101">
        <v>51</v>
      </c>
      <c r="AO200" s="101">
        <v>22</v>
      </c>
      <c r="AP200" s="101" t="s">
        <v>384</v>
      </c>
      <c r="AQ200" s="101">
        <v>833</v>
      </c>
      <c r="AR200" s="101">
        <v>1</v>
      </c>
      <c r="AS200" s="101">
        <v>1</v>
      </c>
      <c r="AT200" s="101">
        <f t="shared" ref="AT200:AT236" si="99">INDEX($AH$7:$AH$48,AO200)</f>
        <v>1</v>
      </c>
      <c r="AU200" s="14">
        <f t="shared" ref="AU200:AU230" si="100">(AR200+AS200)/2*AQ200/10000</f>
        <v>8.3299999999999999E-2</v>
      </c>
      <c r="AV200" s="14">
        <f t="shared" ref="AV200:AV230" si="101">(AR200+AS200)/2*AQ200/10000*INDEX($AI$7:$AI$48,AO200)</f>
        <v>2.4990000000000001</v>
      </c>
      <c r="GJ200" s="105">
        <v>194</v>
      </c>
      <c r="GK200" s="14">
        <f t="shared" ref="GK200:GK263" si="102">MATCH(GJ200-1,$R$7:$R$49,1)</f>
        <v>13</v>
      </c>
      <c r="GL200" s="14">
        <f t="shared" ref="GL200:GL263" si="103">INDEX($S$8:$S$49,GK200)</f>
        <v>1606015</v>
      </c>
      <c r="GM200" s="14" t="str">
        <f t="shared" ref="GM200:GM215" si="104">INDEX($T$8:$T$49,GK200)&amp;" : "&amp;AO200&amp;"级"</f>
        <v>神器3-5 : 22级</v>
      </c>
      <c r="GN200" s="14" t="s">
        <v>893</v>
      </c>
      <c r="GO200" s="14">
        <f t="shared" ref="GO200:GO263" si="105">GJ200-INDEX($R$7:$R$49,GK200)</f>
        <v>2</v>
      </c>
      <c r="GP200" s="14" t="str">
        <f t="shared" ref="GP200:GP263" si="106">INDEX($T$8:$T$49,GK200)</f>
        <v>神器3-5</v>
      </c>
      <c r="GQ200" s="14">
        <f t="shared" ref="GQ200:GQ263" si="107">INDEX($K$8:$K$28,GO200)</f>
        <v>1</v>
      </c>
    </row>
    <row r="201" spans="38:199" ht="16.5" x14ac:dyDescent="0.2">
      <c r="AL201" s="101">
        <v>6</v>
      </c>
      <c r="AM201" s="101">
        <v>3</v>
      </c>
      <c r="AN201" s="101">
        <v>51</v>
      </c>
      <c r="AO201" s="101">
        <v>23</v>
      </c>
      <c r="AP201" s="101" t="s">
        <v>385</v>
      </c>
      <c r="AQ201" s="101">
        <v>500</v>
      </c>
      <c r="AR201" s="101">
        <v>1</v>
      </c>
      <c r="AS201" s="101">
        <v>1</v>
      </c>
      <c r="AT201" s="101">
        <f t="shared" si="99"/>
        <v>2</v>
      </c>
      <c r="AU201" s="14">
        <f t="shared" si="100"/>
        <v>0.05</v>
      </c>
      <c r="AV201" s="14">
        <f t="shared" si="101"/>
        <v>4.5</v>
      </c>
      <c r="GJ201" s="105">
        <v>195</v>
      </c>
      <c r="GK201" s="14">
        <f t="shared" si="102"/>
        <v>13</v>
      </c>
      <c r="GL201" s="14">
        <f t="shared" si="103"/>
        <v>1606015</v>
      </c>
      <c r="GM201" s="14" t="str">
        <f t="shared" si="104"/>
        <v>神器3-5 : 23级</v>
      </c>
      <c r="GN201" s="14" t="s">
        <v>893</v>
      </c>
      <c r="GO201" s="14">
        <f t="shared" si="105"/>
        <v>3</v>
      </c>
      <c r="GP201" s="14" t="str">
        <f t="shared" si="106"/>
        <v>神器3-5</v>
      </c>
      <c r="GQ201" s="14">
        <f t="shared" si="107"/>
        <v>1</v>
      </c>
    </row>
    <row r="202" spans="38:199" ht="16.5" x14ac:dyDescent="0.2">
      <c r="AL202" s="101">
        <v>6</v>
      </c>
      <c r="AM202" s="101">
        <v>3</v>
      </c>
      <c r="AN202" s="101">
        <v>51</v>
      </c>
      <c r="AO202" s="101">
        <v>24</v>
      </c>
      <c r="AP202" s="101" t="s">
        <v>386</v>
      </c>
      <c r="AQ202" s="101">
        <v>500</v>
      </c>
      <c r="AR202" s="101">
        <v>1</v>
      </c>
      <c r="AS202" s="101">
        <v>1</v>
      </c>
      <c r="AT202" s="101">
        <f t="shared" si="99"/>
        <v>2</v>
      </c>
      <c r="AU202" s="14">
        <f t="shared" si="100"/>
        <v>0.05</v>
      </c>
      <c r="AV202" s="14">
        <f t="shared" si="101"/>
        <v>4.5</v>
      </c>
      <c r="GJ202" s="105">
        <v>196</v>
      </c>
      <c r="GK202" s="14">
        <f t="shared" si="102"/>
        <v>13</v>
      </c>
      <c r="GL202" s="14">
        <f t="shared" si="103"/>
        <v>1606015</v>
      </c>
      <c r="GM202" s="14" t="str">
        <f t="shared" si="104"/>
        <v>神器3-5 : 24级</v>
      </c>
      <c r="GN202" s="14" t="s">
        <v>893</v>
      </c>
      <c r="GO202" s="14">
        <f t="shared" si="105"/>
        <v>4</v>
      </c>
      <c r="GP202" s="14" t="str">
        <f t="shared" si="106"/>
        <v>神器3-5</v>
      </c>
      <c r="GQ202" s="14">
        <f t="shared" si="107"/>
        <v>2</v>
      </c>
    </row>
    <row r="203" spans="38:199" ht="16.5" x14ac:dyDescent="0.2">
      <c r="AL203" s="101">
        <v>6</v>
      </c>
      <c r="AM203" s="101">
        <v>3</v>
      </c>
      <c r="AN203" s="101">
        <v>51</v>
      </c>
      <c r="AO203" s="101">
        <v>25</v>
      </c>
      <c r="AP203" s="101" t="s">
        <v>387</v>
      </c>
      <c r="AQ203" s="101">
        <v>500</v>
      </c>
      <c r="AR203" s="101">
        <v>1</v>
      </c>
      <c r="AS203" s="101">
        <v>1</v>
      </c>
      <c r="AT203" s="101">
        <f t="shared" si="99"/>
        <v>3</v>
      </c>
      <c r="AU203" s="14">
        <f t="shared" si="100"/>
        <v>0.05</v>
      </c>
      <c r="AV203" s="14">
        <f t="shared" si="101"/>
        <v>10.5</v>
      </c>
      <c r="GJ203" s="105">
        <v>197</v>
      </c>
      <c r="GK203" s="14">
        <f t="shared" si="102"/>
        <v>13</v>
      </c>
      <c r="GL203" s="14">
        <f t="shared" si="103"/>
        <v>1606015</v>
      </c>
      <c r="GM203" s="14" t="str">
        <f t="shared" si="104"/>
        <v>神器3-5 : 25级</v>
      </c>
      <c r="GN203" s="14" t="s">
        <v>893</v>
      </c>
      <c r="GO203" s="14">
        <f t="shared" si="105"/>
        <v>5</v>
      </c>
      <c r="GP203" s="14" t="str">
        <f t="shared" si="106"/>
        <v>神器3-5</v>
      </c>
      <c r="GQ203" s="14">
        <f t="shared" si="107"/>
        <v>2</v>
      </c>
    </row>
    <row r="204" spans="38:199" ht="16.5" x14ac:dyDescent="0.2">
      <c r="AL204" s="101">
        <v>6</v>
      </c>
      <c r="AM204" s="101">
        <v>3</v>
      </c>
      <c r="AN204" s="101">
        <v>51</v>
      </c>
      <c r="AO204" s="101">
        <v>26</v>
      </c>
      <c r="AP204" s="101" t="s">
        <v>388</v>
      </c>
      <c r="AQ204" s="101">
        <v>166</v>
      </c>
      <c r="AR204" s="101">
        <v>1</v>
      </c>
      <c r="AS204" s="101">
        <v>1</v>
      </c>
      <c r="AT204" s="101">
        <f t="shared" si="99"/>
        <v>4</v>
      </c>
      <c r="AU204" s="14">
        <f t="shared" si="100"/>
        <v>1.66E-2</v>
      </c>
      <c r="AV204" s="14">
        <f t="shared" si="101"/>
        <v>7.47</v>
      </c>
      <c r="GJ204" s="105">
        <v>198</v>
      </c>
      <c r="GK204" s="14">
        <f t="shared" si="102"/>
        <v>13</v>
      </c>
      <c r="GL204" s="14">
        <f t="shared" si="103"/>
        <v>1606015</v>
      </c>
      <c r="GM204" s="14" t="str">
        <f t="shared" si="104"/>
        <v>神器3-5 : 26级</v>
      </c>
      <c r="GN204" s="14" t="s">
        <v>893</v>
      </c>
      <c r="GO204" s="14">
        <f t="shared" si="105"/>
        <v>6</v>
      </c>
      <c r="GP204" s="14" t="str">
        <f t="shared" si="106"/>
        <v>神器3-5</v>
      </c>
      <c r="GQ204" s="14">
        <f t="shared" si="107"/>
        <v>2</v>
      </c>
    </row>
    <row r="205" spans="38:199" ht="16.5" x14ac:dyDescent="0.2">
      <c r="AL205" s="101">
        <v>6</v>
      </c>
      <c r="AM205" s="101">
        <v>3</v>
      </c>
      <c r="AN205" s="101">
        <v>52</v>
      </c>
      <c r="AO205" s="101">
        <v>27</v>
      </c>
      <c r="AP205" s="101" t="s">
        <v>854</v>
      </c>
      <c r="AQ205" s="101">
        <v>2000</v>
      </c>
      <c r="AR205" s="101">
        <v>1</v>
      </c>
      <c r="AS205" s="101">
        <v>2</v>
      </c>
      <c r="AT205" s="101">
        <f t="shared" si="99"/>
        <v>2</v>
      </c>
      <c r="AU205" s="14">
        <f t="shared" si="100"/>
        <v>0.3</v>
      </c>
      <c r="AV205" s="14">
        <f t="shared" si="101"/>
        <v>36</v>
      </c>
      <c r="GJ205" s="105">
        <v>199</v>
      </c>
      <c r="GK205" s="14">
        <f t="shared" si="102"/>
        <v>13</v>
      </c>
      <c r="GL205" s="14">
        <f t="shared" si="103"/>
        <v>1606015</v>
      </c>
      <c r="GM205" s="14" t="str">
        <f t="shared" si="104"/>
        <v>神器3-5 : 27级</v>
      </c>
      <c r="GN205" s="14" t="s">
        <v>893</v>
      </c>
      <c r="GO205" s="14">
        <f t="shared" si="105"/>
        <v>7</v>
      </c>
      <c r="GP205" s="14" t="str">
        <f t="shared" si="106"/>
        <v>神器3-5</v>
      </c>
      <c r="GQ205" s="14">
        <f t="shared" si="107"/>
        <v>3</v>
      </c>
    </row>
    <row r="206" spans="38:199" ht="16.5" x14ac:dyDescent="0.2">
      <c r="AL206" s="101">
        <v>6</v>
      </c>
      <c r="AM206" s="101">
        <v>3</v>
      </c>
      <c r="AN206" s="101">
        <v>52</v>
      </c>
      <c r="AO206" s="101">
        <v>28</v>
      </c>
      <c r="AP206" s="101" t="s">
        <v>855</v>
      </c>
      <c r="AQ206" s="101">
        <v>2000</v>
      </c>
      <c r="AR206" s="101">
        <v>1</v>
      </c>
      <c r="AS206" s="101">
        <v>2</v>
      </c>
      <c r="AT206" s="101">
        <f t="shared" si="99"/>
        <v>2</v>
      </c>
      <c r="AU206" s="14">
        <f t="shared" si="100"/>
        <v>0.3</v>
      </c>
      <c r="AV206" s="14">
        <f t="shared" si="101"/>
        <v>36</v>
      </c>
      <c r="GJ206" s="105">
        <v>200</v>
      </c>
      <c r="GK206" s="14">
        <f t="shared" si="102"/>
        <v>13</v>
      </c>
      <c r="GL206" s="14">
        <f t="shared" si="103"/>
        <v>1606015</v>
      </c>
      <c r="GM206" s="14" t="str">
        <f t="shared" si="104"/>
        <v>神器3-5 : 28级</v>
      </c>
      <c r="GN206" s="14" t="s">
        <v>893</v>
      </c>
      <c r="GO206" s="14">
        <f t="shared" si="105"/>
        <v>8</v>
      </c>
      <c r="GP206" s="14" t="str">
        <f t="shared" si="106"/>
        <v>神器3-5</v>
      </c>
      <c r="GQ206" s="14">
        <f t="shared" si="107"/>
        <v>3</v>
      </c>
    </row>
    <row r="207" spans="38:199" ht="16.5" x14ac:dyDescent="0.2">
      <c r="AL207" s="101">
        <v>6</v>
      </c>
      <c r="AM207" s="101">
        <v>3</v>
      </c>
      <c r="AN207" s="101">
        <v>52</v>
      </c>
      <c r="AO207" s="101">
        <v>29</v>
      </c>
      <c r="AP207" s="101" t="s">
        <v>856</v>
      </c>
      <c r="AQ207" s="101">
        <v>2000</v>
      </c>
      <c r="AR207" s="101">
        <v>1</v>
      </c>
      <c r="AS207" s="101">
        <v>2</v>
      </c>
      <c r="AT207" s="101">
        <f t="shared" si="99"/>
        <v>2</v>
      </c>
      <c r="AU207" s="14">
        <f t="shared" si="100"/>
        <v>0.3</v>
      </c>
      <c r="AV207" s="14">
        <f t="shared" si="101"/>
        <v>36</v>
      </c>
      <c r="GJ207" s="105">
        <v>201</v>
      </c>
      <c r="GK207" s="14">
        <f t="shared" si="102"/>
        <v>13</v>
      </c>
      <c r="GL207" s="14">
        <f t="shared" si="103"/>
        <v>1606015</v>
      </c>
      <c r="GM207" s="14" t="str">
        <f t="shared" si="104"/>
        <v>神器3-5 : 29级</v>
      </c>
      <c r="GN207" s="14" t="s">
        <v>893</v>
      </c>
      <c r="GO207" s="14">
        <f t="shared" si="105"/>
        <v>9</v>
      </c>
      <c r="GP207" s="14" t="str">
        <f t="shared" si="106"/>
        <v>神器3-5</v>
      </c>
      <c r="GQ207" s="14">
        <f t="shared" si="107"/>
        <v>3</v>
      </c>
    </row>
    <row r="208" spans="38:199" ht="16.5" x14ac:dyDescent="0.2">
      <c r="AL208" s="101">
        <v>6</v>
      </c>
      <c r="AM208" s="101">
        <v>3</v>
      </c>
      <c r="AN208" s="101">
        <v>53</v>
      </c>
      <c r="AO208" s="101">
        <v>30</v>
      </c>
      <c r="AP208" s="101" t="s">
        <v>392</v>
      </c>
      <c r="AQ208" s="101">
        <v>1000</v>
      </c>
      <c r="AR208" s="101">
        <v>1</v>
      </c>
      <c r="AS208" s="101">
        <v>1</v>
      </c>
      <c r="AT208" s="101">
        <f t="shared" si="99"/>
        <v>3</v>
      </c>
      <c r="AU208" s="14">
        <f t="shared" si="100"/>
        <v>0.1</v>
      </c>
      <c r="AV208" s="14">
        <f t="shared" si="101"/>
        <v>28</v>
      </c>
      <c r="GJ208" s="105">
        <v>202</v>
      </c>
      <c r="GK208" s="14">
        <f t="shared" si="102"/>
        <v>13</v>
      </c>
      <c r="GL208" s="14">
        <f t="shared" si="103"/>
        <v>1606015</v>
      </c>
      <c r="GM208" s="14" t="str">
        <f t="shared" si="104"/>
        <v>神器3-5 : 30级</v>
      </c>
      <c r="GN208" s="14" t="s">
        <v>893</v>
      </c>
      <c r="GO208" s="14">
        <f t="shared" si="105"/>
        <v>10</v>
      </c>
      <c r="GP208" s="14" t="str">
        <f t="shared" si="106"/>
        <v>神器3-5</v>
      </c>
      <c r="GQ208" s="14">
        <f t="shared" si="107"/>
        <v>5</v>
      </c>
    </row>
    <row r="209" spans="38:199" ht="16.5" x14ac:dyDescent="0.2">
      <c r="AL209" s="101">
        <v>6</v>
      </c>
      <c r="AM209" s="101">
        <v>3</v>
      </c>
      <c r="AN209" s="101">
        <v>53</v>
      </c>
      <c r="AO209" s="101">
        <v>31</v>
      </c>
      <c r="AP209" s="101" t="s">
        <v>393</v>
      </c>
      <c r="AQ209" s="101">
        <v>1000</v>
      </c>
      <c r="AR209" s="101">
        <v>1</v>
      </c>
      <c r="AS209" s="101">
        <v>1</v>
      </c>
      <c r="AT209" s="101">
        <f t="shared" si="99"/>
        <v>3</v>
      </c>
      <c r="AU209" s="14">
        <f t="shared" si="100"/>
        <v>0.1</v>
      </c>
      <c r="AV209" s="14">
        <f t="shared" si="101"/>
        <v>28</v>
      </c>
      <c r="GJ209" s="105">
        <v>203</v>
      </c>
      <c r="GK209" s="14">
        <f t="shared" si="102"/>
        <v>13</v>
      </c>
      <c r="GL209" s="14">
        <f t="shared" si="103"/>
        <v>1606015</v>
      </c>
      <c r="GM209" s="14" t="str">
        <f t="shared" si="104"/>
        <v>神器3-5 : 31级</v>
      </c>
      <c r="GN209" s="14" t="s">
        <v>893</v>
      </c>
      <c r="GO209" s="14">
        <f t="shared" si="105"/>
        <v>11</v>
      </c>
      <c r="GP209" s="14" t="str">
        <f t="shared" si="106"/>
        <v>神器3-5</v>
      </c>
      <c r="GQ209" s="14">
        <f t="shared" si="107"/>
        <v>5</v>
      </c>
    </row>
    <row r="210" spans="38:199" ht="16.5" x14ac:dyDescent="0.2">
      <c r="AL210" s="101">
        <v>6</v>
      </c>
      <c r="AM210" s="101">
        <v>3</v>
      </c>
      <c r="AN210" s="101">
        <v>53</v>
      </c>
      <c r="AO210" s="101">
        <v>32</v>
      </c>
      <c r="AP210" s="101" t="s">
        <v>394</v>
      </c>
      <c r="AQ210" s="101">
        <v>1000</v>
      </c>
      <c r="AR210" s="101">
        <v>1</v>
      </c>
      <c r="AS210" s="101">
        <v>1</v>
      </c>
      <c r="AT210" s="101">
        <f t="shared" si="99"/>
        <v>3</v>
      </c>
      <c r="AU210" s="14">
        <f t="shared" si="100"/>
        <v>0.1</v>
      </c>
      <c r="AV210" s="14">
        <f t="shared" si="101"/>
        <v>28</v>
      </c>
      <c r="GJ210" s="105">
        <v>204</v>
      </c>
      <c r="GK210" s="14">
        <f t="shared" si="102"/>
        <v>13</v>
      </c>
      <c r="GL210" s="14">
        <f t="shared" si="103"/>
        <v>1606015</v>
      </c>
      <c r="GM210" s="14" t="str">
        <f t="shared" si="104"/>
        <v>神器3-5 : 32级</v>
      </c>
      <c r="GN210" s="14" t="s">
        <v>893</v>
      </c>
      <c r="GO210" s="14">
        <f t="shared" si="105"/>
        <v>12</v>
      </c>
      <c r="GP210" s="14" t="str">
        <f t="shared" si="106"/>
        <v>神器3-5</v>
      </c>
      <c r="GQ210" s="14">
        <f t="shared" si="107"/>
        <v>6</v>
      </c>
    </row>
    <row r="211" spans="38:199" ht="16.5" x14ac:dyDescent="0.2">
      <c r="AL211" s="101">
        <v>6</v>
      </c>
      <c r="AM211" s="101">
        <v>3</v>
      </c>
      <c r="AN211" s="101">
        <v>54</v>
      </c>
      <c r="AO211" s="101">
        <v>33</v>
      </c>
      <c r="AP211" s="101" t="s">
        <v>395</v>
      </c>
      <c r="AQ211" s="101">
        <v>750</v>
      </c>
      <c r="AR211" s="101">
        <v>1</v>
      </c>
      <c r="AS211" s="101">
        <v>1</v>
      </c>
      <c r="AT211" s="101">
        <f t="shared" si="99"/>
        <v>4</v>
      </c>
      <c r="AU211" s="14">
        <f t="shared" si="100"/>
        <v>7.4999999999999997E-2</v>
      </c>
      <c r="AV211" s="14">
        <f t="shared" si="101"/>
        <v>45</v>
      </c>
      <c r="GJ211" s="105">
        <v>205</v>
      </c>
      <c r="GK211" s="14">
        <f t="shared" si="102"/>
        <v>13</v>
      </c>
      <c r="GL211" s="14">
        <f t="shared" si="103"/>
        <v>1606015</v>
      </c>
      <c r="GM211" s="14" t="str">
        <f t="shared" si="104"/>
        <v>神器3-5 : 33级</v>
      </c>
      <c r="GN211" s="14" t="s">
        <v>893</v>
      </c>
      <c r="GO211" s="14">
        <f t="shared" si="105"/>
        <v>13</v>
      </c>
      <c r="GP211" s="14" t="str">
        <f t="shared" si="106"/>
        <v>神器3-5</v>
      </c>
      <c r="GQ211" s="14">
        <f t="shared" si="107"/>
        <v>7</v>
      </c>
    </row>
    <row r="212" spans="38:199" ht="16.5" x14ac:dyDescent="0.2">
      <c r="AL212" s="101">
        <v>6</v>
      </c>
      <c r="AM212" s="101">
        <v>3</v>
      </c>
      <c r="AN212" s="101">
        <v>54</v>
      </c>
      <c r="AO212" s="101">
        <v>34</v>
      </c>
      <c r="AP212" s="101" t="s">
        <v>396</v>
      </c>
      <c r="AQ212" s="101">
        <v>750</v>
      </c>
      <c r="AR212" s="101">
        <v>1</v>
      </c>
      <c r="AS212" s="101">
        <v>1</v>
      </c>
      <c r="AT212" s="101">
        <f t="shared" si="99"/>
        <v>4</v>
      </c>
      <c r="AU212" s="14">
        <f t="shared" si="100"/>
        <v>7.4999999999999997E-2</v>
      </c>
      <c r="AV212" s="14">
        <f t="shared" si="101"/>
        <v>45</v>
      </c>
      <c r="GJ212" s="105">
        <v>206</v>
      </c>
      <c r="GK212" s="14">
        <f t="shared" si="102"/>
        <v>13</v>
      </c>
      <c r="GL212" s="14">
        <f t="shared" si="103"/>
        <v>1606015</v>
      </c>
      <c r="GM212" s="14" t="str">
        <f t="shared" si="104"/>
        <v>神器3-5 : 34级</v>
      </c>
      <c r="GN212" s="14" t="s">
        <v>893</v>
      </c>
      <c r="GO212" s="14">
        <f t="shared" si="105"/>
        <v>14</v>
      </c>
      <c r="GP212" s="14" t="str">
        <f t="shared" si="106"/>
        <v>神器3-5</v>
      </c>
      <c r="GQ212" s="14">
        <f t="shared" si="107"/>
        <v>7</v>
      </c>
    </row>
    <row r="213" spans="38:199" ht="16.5" x14ac:dyDescent="0.2">
      <c r="AL213" s="101">
        <v>7</v>
      </c>
      <c r="AM213" s="101">
        <v>1</v>
      </c>
      <c r="AN213" s="101">
        <v>55</v>
      </c>
      <c r="AO213" s="101">
        <v>9</v>
      </c>
      <c r="AP213" s="101" t="s">
        <v>853</v>
      </c>
      <c r="AQ213" s="101">
        <v>700</v>
      </c>
      <c r="AR213" s="101">
        <v>1</v>
      </c>
      <c r="AS213" s="101">
        <v>1</v>
      </c>
      <c r="AT213" s="101">
        <f t="shared" si="99"/>
        <v>1</v>
      </c>
      <c r="AU213" s="14">
        <f t="shared" si="100"/>
        <v>7.0000000000000007E-2</v>
      </c>
      <c r="AV213" s="14">
        <f t="shared" si="101"/>
        <v>1.4000000000000001</v>
      </c>
      <c r="GJ213" s="105">
        <v>207</v>
      </c>
      <c r="GK213" s="14">
        <f t="shared" si="102"/>
        <v>13</v>
      </c>
      <c r="GL213" s="14">
        <f t="shared" si="103"/>
        <v>1606015</v>
      </c>
      <c r="GM213" s="14" t="str">
        <f t="shared" si="104"/>
        <v>神器3-5 : 9级</v>
      </c>
      <c r="GN213" s="14" t="s">
        <v>893</v>
      </c>
      <c r="GO213" s="14">
        <f t="shared" si="105"/>
        <v>15</v>
      </c>
      <c r="GP213" s="14" t="str">
        <f t="shared" si="106"/>
        <v>神器3-5</v>
      </c>
      <c r="GQ213" s="14">
        <f t="shared" si="107"/>
        <v>7</v>
      </c>
    </row>
    <row r="214" spans="38:199" ht="16.5" x14ac:dyDescent="0.2">
      <c r="AL214" s="101">
        <v>7</v>
      </c>
      <c r="AM214" s="101">
        <v>1</v>
      </c>
      <c r="AN214" s="101">
        <v>55</v>
      </c>
      <c r="AO214" s="101">
        <v>10</v>
      </c>
      <c r="AP214" s="101" t="s">
        <v>372</v>
      </c>
      <c r="AQ214" s="101">
        <v>700</v>
      </c>
      <c r="AR214" s="101">
        <v>1</v>
      </c>
      <c r="AS214" s="101">
        <v>1</v>
      </c>
      <c r="AT214" s="101">
        <f t="shared" si="99"/>
        <v>1</v>
      </c>
      <c r="AU214" s="14">
        <f t="shared" si="100"/>
        <v>7.0000000000000007E-2</v>
      </c>
      <c r="AV214" s="14">
        <f t="shared" si="101"/>
        <v>1.4000000000000001</v>
      </c>
      <c r="GJ214" s="105">
        <v>208</v>
      </c>
      <c r="GK214" s="14">
        <f t="shared" si="102"/>
        <v>13</v>
      </c>
      <c r="GL214" s="14">
        <f t="shared" si="103"/>
        <v>1606015</v>
      </c>
      <c r="GM214" s="14" t="str">
        <f t="shared" si="104"/>
        <v>神器3-5 : 10级</v>
      </c>
      <c r="GN214" s="14" t="s">
        <v>893</v>
      </c>
      <c r="GO214" s="14">
        <f t="shared" si="105"/>
        <v>16</v>
      </c>
      <c r="GP214" s="14" t="str">
        <f t="shared" si="106"/>
        <v>神器3-5</v>
      </c>
      <c r="GQ214" s="14">
        <f t="shared" si="107"/>
        <v>10</v>
      </c>
    </row>
    <row r="215" spans="38:199" ht="16.5" x14ac:dyDescent="0.2">
      <c r="AL215" s="101">
        <v>7</v>
      </c>
      <c r="AM215" s="101">
        <v>1</v>
      </c>
      <c r="AN215" s="101">
        <v>55</v>
      </c>
      <c r="AO215" s="101">
        <v>11</v>
      </c>
      <c r="AP215" s="101" t="s">
        <v>373</v>
      </c>
      <c r="AQ215" s="101">
        <v>414</v>
      </c>
      <c r="AR215" s="101">
        <v>1</v>
      </c>
      <c r="AS215" s="101">
        <v>1</v>
      </c>
      <c r="AT215" s="101">
        <f t="shared" si="99"/>
        <v>2</v>
      </c>
      <c r="AU215" s="14">
        <f t="shared" si="100"/>
        <v>4.1399999999999999E-2</v>
      </c>
      <c r="AV215" s="14">
        <f t="shared" si="101"/>
        <v>2.484</v>
      </c>
      <c r="GJ215" s="105">
        <v>209</v>
      </c>
      <c r="GK215" s="14">
        <f t="shared" si="102"/>
        <v>13</v>
      </c>
      <c r="GL215" s="14">
        <f t="shared" si="103"/>
        <v>1606015</v>
      </c>
      <c r="GM215" s="14" t="str">
        <f t="shared" si="104"/>
        <v>神器3-5 : 11级</v>
      </c>
      <c r="GN215" s="14" t="s">
        <v>893</v>
      </c>
      <c r="GO215" s="14">
        <f t="shared" si="105"/>
        <v>17</v>
      </c>
      <c r="GP215" s="14" t="str">
        <f t="shared" si="106"/>
        <v>神器3-5</v>
      </c>
      <c r="GQ215" s="14">
        <f t="shared" si="107"/>
        <v>10</v>
      </c>
    </row>
    <row r="216" spans="38:199" ht="16.5" x14ac:dyDescent="0.2">
      <c r="AL216" s="101">
        <v>7</v>
      </c>
      <c r="AM216" s="101">
        <v>1</v>
      </c>
      <c r="AN216" s="101">
        <v>55</v>
      </c>
      <c r="AO216" s="101">
        <v>12</v>
      </c>
      <c r="AP216" s="101" t="s">
        <v>374</v>
      </c>
      <c r="AQ216" s="101">
        <v>414</v>
      </c>
      <c r="AR216" s="101">
        <v>1</v>
      </c>
      <c r="AS216" s="101">
        <v>1</v>
      </c>
      <c r="AT216" s="101">
        <f t="shared" si="99"/>
        <v>2</v>
      </c>
      <c r="AU216" s="14">
        <f t="shared" si="100"/>
        <v>4.1399999999999999E-2</v>
      </c>
      <c r="AV216" s="14">
        <f t="shared" si="101"/>
        <v>2.484</v>
      </c>
      <c r="GJ216" s="105">
        <v>210</v>
      </c>
      <c r="GK216" s="14">
        <f t="shared" si="102"/>
        <v>13</v>
      </c>
      <c r="GL216" s="14">
        <f t="shared" si="103"/>
        <v>1606015</v>
      </c>
      <c r="GM216" s="14" t="str">
        <f t="shared" ref="GM216:GM279" si="108">INDEX($T$8:$T$49,GK216)&amp;" : "&amp;AO216&amp;"级"</f>
        <v>神器3-5 : 12级</v>
      </c>
      <c r="GN216" s="14" t="s">
        <v>893</v>
      </c>
      <c r="GO216" s="14">
        <f t="shared" si="105"/>
        <v>18</v>
      </c>
      <c r="GP216" s="14" t="str">
        <f t="shared" si="106"/>
        <v>神器3-5</v>
      </c>
      <c r="GQ216" s="14">
        <f t="shared" si="107"/>
        <v>10</v>
      </c>
    </row>
    <row r="217" spans="38:199" ht="16.5" x14ac:dyDescent="0.2">
      <c r="AL217" s="101">
        <v>7</v>
      </c>
      <c r="AM217" s="101">
        <v>1</v>
      </c>
      <c r="AN217" s="101">
        <v>55</v>
      </c>
      <c r="AO217" s="101">
        <v>13</v>
      </c>
      <c r="AP217" s="101" t="s">
        <v>375</v>
      </c>
      <c r="AQ217" s="101">
        <v>275</v>
      </c>
      <c r="AR217" s="101">
        <v>1</v>
      </c>
      <c r="AS217" s="101">
        <v>1</v>
      </c>
      <c r="AT217" s="101">
        <f t="shared" si="99"/>
        <v>3</v>
      </c>
      <c r="AU217" s="14">
        <f t="shared" si="100"/>
        <v>2.75E-2</v>
      </c>
      <c r="AV217" s="14">
        <f t="shared" si="101"/>
        <v>3.85</v>
      </c>
      <c r="GJ217" s="105">
        <v>211</v>
      </c>
      <c r="GK217" s="14">
        <f t="shared" si="102"/>
        <v>14</v>
      </c>
      <c r="GL217" s="14">
        <f t="shared" si="103"/>
        <v>1606016</v>
      </c>
      <c r="GM217" s="14" t="str">
        <f t="shared" si="108"/>
        <v>神器3-6 : 13级</v>
      </c>
      <c r="GN217" s="14" t="s">
        <v>893</v>
      </c>
      <c r="GO217" s="14">
        <f t="shared" si="105"/>
        <v>1</v>
      </c>
      <c r="GP217" s="14" t="str">
        <f t="shared" si="106"/>
        <v>神器3-6</v>
      </c>
      <c r="GQ217" s="14">
        <f t="shared" si="107"/>
        <v>1</v>
      </c>
    </row>
    <row r="218" spans="38:199" ht="16.5" x14ac:dyDescent="0.2">
      <c r="AL218" s="101">
        <v>7</v>
      </c>
      <c r="AM218" s="101">
        <v>1</v>
      </c>
      <c r="AN218" s="101">
        <v>55</v>
      </c>
      <c r="AO218" s="101">
        <v>14</v>
      </c>
      <c r="AP218" s="101" t="s">
        <v>376</v>
      </c>
      <c r="AQ218" s="101">
        <v>138</v>
      </c>
      <c r="AR218" s="101">
        <v>1</v>
      </c>
      <c r="AS218" s="101">
        <v>1</v>
      </c>
      <c r="AT218" s="101">
        <f t="shared" si="99"/>
        <v>4</v>
      </c>
      <c r="AU218" s="14">
        <f t="shared" si="100"/>
        <v>1.38E-2</v>
      </c>
      <c r="AV218" s="14">
        <f t="shared" si="101"/>
        <v>4.1399999999999997</v>
      </c>
      <c r="GJ218" s="105">
        <v>212</v>
      </c>
      <c r="GK218" s="14">
        <f t="shared" si="102"/>
        <v>14</v>
      </c>
      <c r="GL218" s="14">
        <f t="shared" si="103"/>
        <v>1606016</v>
      </c>
      <c r="GM218" s="14" t="str">
        <f t="shared" si="108"/>
        <v>神器3-6 : 14级</v>
      </c>
      <c r="GN218" s="14" t="s">
        <v>893</v>
      </c>
      <c r="GO218" s="14">
        <f t="shared" si="105"/>
        <v>2</v>
      </c>
      <c r="GP218" s="14" t="str">
        <f t="shared" si="106"/>
        <v>神器3-6</v>
      </c>
      <c r="GQ218" s="14">
        <f t="shared" si="107"/>
        <v>1</v>
      </c>
    </row>
    <row r="219" spans="38:199" ht="16.5" x14ac:dyDescent="0.2">
      <c r="AL219" s="101">
        <v>7</v>
      </c>
      <c r="AM219" s="101">
        <v>1</v>
      </c>
      <c r="AN219" s="101">
        <v>55</v>
      </c>
      <c r="AO219" s="101">
        <v>15</v>
      </c>
      <c r="AP219" s="101" t="s">
        <v>377</v>
      </c>
      <c r="AQ219" s="101">
        <v>700</v>
      </c>
      <c r="AR219" s="101">
        <v>1</v>
      </c>
      <c r="AS219" s="101">
        <v>1</v>
      </c>
      <c r="AT219" s="101">
        <f t="shared" si="99"/>
        <v>1</v>
      </c>
      <c r="AU219" s="14">
        <f t="shared" si="100"/>
        <v>7.0000000000000007E-2</v>
      </c>
      <c r="AV219" s="14">
        <f t="shared" si="101"/>
        <v>1.7500000000000002</v>
      </c>
      <c r="GJ219" s="105">
        <v>213</v>
      </c>
      <c r="GK219" s="14">
        <f t="shared" si="102"/>
        <v>14</v>
      </c>
      <c r="GL219" s="14">
        <f t="shared" si="103"/>
        <v>1606016</v>
      </c>
      <c r="GM219" s="14" t="str">
        <f t="shared" si="108"/>
        <v>神器3-6 : 15级</v>
      </c>
      <c r="GN219" s="14" t="s">
        <v>893</v>
      </c>
      <c r="GO219" s="14">
        <f t="shared" si="105"/>
        <v>3</v>
      </c>
      <c r="GP219" s="14" t="str">
        <f t="shared" si="106"/>
        <v>神器3-6</v>
      </c>
      <c r="GQ219" s="14">
        <f t="shared" si="107"/>
        <v>1</v>
      </c>
    </row>
    <row r="220" spans="38:199" ht="16.5" x14ac:dyDescent="0.2">
      <c r="AL220" s="101">
        <v>7</v>
      </c>
      <c r="AM220" s="101">
        <v>1</v>
      </c>
      <c r="AN220" s="101">
        <v>55</v>
      </c>
      <c r="AO220" s="101">
        <v>16</v>
      </c>
      <c r="AP220" s="101" t="s">
        <v>378</v>
      </c>
      <c r="AQ220" s="101">
        <v>700</v>
      </c>
      <c r="AR220" s="101">
        <v>1</v>
      </c>
      <c r="AS220" s="101">
        <v>1</v>
      </c>
      <c r="AT220" s="101">
        <f t="shared" si="99"/>
        <v>1</v>
      </c>
      <c r="AU220" s="14">
        <f t="shared" si="100"/>
        <v>7.0000000000000007E-2</v>
      </c>
      <c r="AV220" s="14">
        <f t="shared" si="101"/>
        <v>1.7500000000000002</v>
      </c>
      <c r="GJ220" s="105">
        <v>214</v>
      </c>
      <c r="GK220" s="14">
        <f t="shared" si="102"/>
        <v>14</v>
      </c>
      <c r="GL220" s="14">
        <f t="shared" si="103"/>
        <v>1606016</v>
      </c>
      <c r="GM220" s="14" t="str">
        <f t="shared" si="108"/>
        <v>神器3-6 : 16级</v>
      </c>
      <c r="GN220" s="14" t="s">
        <v>893</v>
      </c>
      <c r="GO220" s="14">
        <f t="shared" si="105"/>
        <v>4</v>
      </c>
      <c r="GP220" s="14" t="str">
        <f t="shared" si="106"/>
        <v>神器3-6</v>
      </c>
      <c r="GQ220" s="14">
        <f t="shared" si="107"/>
        <v>2</v>
      </c>
    </row>
    <row r="221" spans="38:199" ht="16.5" x14ac:dyDescent="0.2">
      <c r="AL221" s="101">
        <v>7</v>
      </c>
      <c r="AM221" s="101">
        <v>1</v>
      </c>
      <c r="AN221" s="101">
        <v>55</v>
      </c>
      <c r="AO221" s="101">
        <v>17</v>
      </c>
      <c r="AP221" s="101" t="s">
        <v>379</v>
      </c>
      <c r="AQ221" s="101">
        <v>414</v>
      </c>
      <c r="AR221" s="101">
        <v>1</v>
      </c>
      <c r="AS221" s="101">
        <v>1</v>
      </c>
      <c r="AT221" s="101">
        <f t="shared" si="99"/>
        <v>2</v>
      </c>
      <c r="AU221" s="14">
        <f t="shared" si="100"/>
        <v>4.1399999999999999E-2</v>
      </c>
      <c r="AV221" s="14">
        <f t="shared" si="101"/>
        <v>3.105</v>
      </c>
      <c r="GJ221" s="105">
        <v>215</v>
      </c>
      <c r="GK221" s="14">
        <f t="shared" si="102"/>
        <v>14</v>
      </c>
      <c r="GL221" s="14">
        <f t="shared" si="103"/>
        <v>1606016</v>
      </c>
      <c r="GM221" s="14" t="str">
        <f t="shared" si="108"/>
        <v>神器3-6 : 17级</v>
      </c>
      <c r="GN221" s="14" t="s">
        <v>893</v>
      </c>
      <c r="GO221" s="14">
        <f t="shared" si="105"/>
        <v>5</v>
      </c>
      <c r="GP221" s="14" t="str">
        <f t="shared" si="106"/>
        <v>神器3-6</v>
      </c>
      <c r="GQ221" s="14">
        <f t="shared" si="107"/>
        <v>2</v>
      </c>
    </row>
    <row r="222" spans="38:199" ht="16.5" x14ac:dyDescent="0.2">
      <c r="AL222" s="101">
        <v>7</v>
      </c>
      <c r="AM222" s="101">
        <v>1</v>
      </c>
      <c r="AN222" s="101">
        <v>55</v>
      </c>
      <c r="AO222" s="101">
        <v>18</v>
      </c>
      <c r="AP222" s="101" t="s">
        <v>380</v>
      </c>
      <c r="AQ222" s="101">
        <v>414</v>
      </c>
      <c r="AR222" s="101">
        <v>1</v>
      </c>
      <c r="AS222" s="101">
        <v>1</v>
      </c>
      <c r="AT222" s="101">
        <f t="shared" si="99"/>
        <v>2</v>
      </c>
      <c r="AU222" s="14">
        <f t="shared" si="100"/>
        <v>4.1399999999999999E-2</v>
      </c>
      <c r="AV222" s="14">
        <f t="shared" si="101"/>
        <v>3.105</v>
      </c>
      <c r="GJ222" s="105">
        <v>216</v>
      </c>
      <c r="GK222" s="14">
        <f t="shared" si="102"/>
        <v>14</v>
      </c>
      <c r="GL222" s="14">
        <f t="shared" si="103"/>
        <v>1606016</v>
      </c>
      <c r="GM222" s="14" t="str">
        <f t="shared" si="108"/>
        <v>神器3-6 : 18级</v>
      </c>
      <c r="GN222" s="14" t="s">
        <v>893</v>
      </c>
      <c r="GO222" s="14">
        <f t="shared" si="105"/>
        <v>6</v>
      </c>
      <c r="GP222" s="14" t="str">
        <f t="shared" si="106"/>
        <v>神器3-6</v>
      </c>
      <c r="GQ222" s="14">
        <f t="shared" si="107"/>
        <v>2</v>
      </c>
    </row>
    <row r="223" spans="38:199" ht="16.5" x14ac:dyDescent="0.2">
      <c r="AL223" s="101">
        <v>7</v>
      </c>
      <c r="AM223" s="101">
        <v>1</v>
      </c>
      <c r="AN223" s="101">
        <v>55</v>
      </c>
      <c r="AO223" s="101">
        <v>19</v>
      </c>
      <c r="AP223" s="101" t="s">
        <v>381</v>
      </c>
      <c r="AQ223" s="101">
        <v>275</v>
      </c>
      <c r="AR223" s="101">
        <v>1</v>
      </c>
      <c r="AS223" s="101">
        <v>1</v>
      </c>
      <c r="AT223" s="101">
        <f t="shared" si="99"/>
        <v>3</v>
      </c>
      <c r="AU223" s="14">
        <f t="shared" si="100"/>
        <v>2.75E-2</v>
      </c>
      <c r="AV223" s="14">
        <f t="shared" si="101"/>
        <v>4.8125</v>
      </c>
      <c r="GJ223" s="105">
        <v>217</v>
      </c>
      <c r="GK223" s="14">
        <f t="shared" si="102"/>
        <v>14</v>
      </c>
      <c r="GL223" s="14">
        <f t="shared" si="103"/>
        <v>1606016</v>
      </c>
      <c r="GM223" s="14" t="str">
        <f t="shared" si="108"/>
        <v>神器3-6 : 19级</v>
      </c>
      <c r="GN223" s="14" t="s">
        <v>893</v>
      </c>
      <c r="GO223" s="14">
        <f t="shared" si="105"/>
        <v>7</v>
      </c>
      <c r="GP223" s="14" t="str">
        <f t="shared" si="106"/>
        <v>神器3-6</v>
      </c>
      <c r="GQ223" s="14">
        <f t="shared" si="107"/>
        <v>3</v>
      </c>
    </row>
    <row r="224" spans="38:199" ht="16.5" x14ac:dyDescent="0.2">
      <c r="AL224" s="101">
        <v>7</v>
      </c>
      <c r="AM224" s="101">
        <v>1</v>
      </c>
      <c r="AN224" s="101">
        <v>55</v>
      </c>
      <c r="AO224" s="101">
        <v>20</v>
      </c>
      <c r="AP224" s="101" t="s">
        <v>382</v>
      </c>
      <c r="AQ224" s="101">
        <v>138</v>
      </c>
      <c r="AR224" s="101">
        <v>1</v>
      </c>
      <c r="AS224" s="101">
        <v>1</v>
      </c>
      <c r="AT224" s="101">
        <f t="shared" si="99"/>
        <v>4</v>
      </c>
      <c r="AU224" s="14">
        <f t="shared" si="100"/>
        <v>1.38E-2</v>
      </c>
      <c r="AV224" s="14">
        <f t="shared" si="101"/>
        <v>5.1749999999999998</v>
      </c>
      <c r="GJ224" s="105">
        <v>218</v>
      </c>
      <c r="GK224" s="14">
        <f t="shared" si="102"/>
        <v>14</v>
      </c>
      <c r="GL224" s="14">
        <f t="shared" si="103"/>
        <v>1606016</v>
      </c>
      <c r="GM224" s="14" t="str">
        <f t="shared" si="108"/>
        <v>神器3-6 : 20级</v>
      </c>
      <c r="GN224" s="14" t="s">
        <v>893</v>
      </c>
      <c r="GO224" s="14">
        <f t="shared" si="105"/>
        <v>8</v>
      </c>
      <c r="GP224" s="14" t="str">
        <f t="shared" si="106"/>
        <v>神器3-6</v>
      </c>
      <c r="GQ224" s="14">
        <f t="shared" si="107"/>
        <v>3</v>
      </c>
    </row>
    <row r="225" spans="38:199" ht="16.5" x14ac:dyDescent="0.2">
      <c r="AL225" s="101">
        <v>7</v>
      </c>
      <c r="AM225" s="101">
        <v>1</v>
      </c>
      <c r="AN225" s="101">
        <v>55</v>
      </c>
      <c r="AO225" s="101">
        <v>21</v>
      </c>
      <c r="AP225" s="101" t="s">
        <v>383</v>
      </c>
      <c r="AQ225" s="101">
        <v>700</v>
      </c>
      <c r="AR225" s="101">
        <v>1</v>
      </c>
      <c r="AS225" s="101">
        <v>1</v>
      </c>
      <c r="AT225" s="101">
        <f t="shared" si="99"/>
        <v>1</v>
      </c>
      <c r="AU225" s="14">
        <f t="shared" si="100"/>
        <v>7.0000000000000007E-2</v>
      </c>
      <c r="AV225" s="14">
        <f t="shared" si="101"/>
        <v>2.1</v>
      </c>
      <c r="GJ225" s="105">
        <v>219</v>
      </c>
      <c r="GK225" s="14">
        <f t="shared" si="102"/>
        <v>14</v>
      </c>
      <c r="GL225" s="14">
        <f t="shared" si="103"/>
        <v>1606016</v>
      </c>
      <c r="GM225" s="14" t="str">
        <f t="shared" si="108"/>
        <v>神器3-6 : 21级</v>
      </c>
      <c r="GN225" s="14" t="s">
        <v>893</v>
      </c>
      <c r="GO225" s="14">
        <f t="shared" si="105"/>
        <v>9</v>
      </c>
      <c r="GP225" s="14" t="str">
        <f t="shared" si="106"/>
        <v>神器3-6</v>
      </c>
      <c r="GQ225" s="14">
        <f t="shared" si="107"/>
        <v>3</v>
      </c>
    </row>
    <row r="226" spans="38:199" ht="16.5" x14ac:dyDescent="0.2">
      <c r="AL226" s="101">
        <v>7</v>
      </c>
      <c r="AM226" s="101">
        <v>1</v>
      </c>
      <c r="AN226" s="101">
        <v>55</v>
      </c>
      <c r="AO226" s="101">
        <v>22</v>
      </c>
      <c r="AP226" s="101" t="s">
        <v>384</v>
      </c>
      <c r="AQ226" s="101">
        <v>700</v>
      </c>
      <c r="AR226" s="101">
        <v>1</v>
      </c>
      <c r="AS226" s="101">
        <v>1</v>
      </c>
      <c r="AT226" s="101">
        <f t="shared" si="99"/>
        <v>1</v>
      </c>
      <c r="AU226" s="14">
        <f t="shared" si="100"/>
        <v>7.0000000000000007E-2</v>
      </c>
      <c r="AV226" s="14">
        <f t="shared" si="101"/>
        <v>2.1</v>
      </c>
      <c r="GJ226" s="105">
        <v>220</v>
      </c>
      <c r="GK226" s="14">
        <f t="shared" si="102"/>
        <v>14</v>
      </c>
      <c r="GL226" s="14">
        <f t="shared" si="103"/>
        <v>1606016</v>
      </c>
      <c r="GM226" s="14" t="str">
        <f t="shared" si="108"/>
        <v>神器3-6 : 22级</v>
      </c>
      <c r="GN226" s="14" t="s">
        <v>893</v>
      </c>
      <c r="GO226" s="14">
        <f t="shared" si="105"/>
        <v>10</v>
      </c>
      <c r="GP226" s="14" t="str">
        <f t="shared" si="106"/>
        <v>神器3-6</v>
      </c>
      <c r="GQ226" s="14">
        <f t="shared" si="107"/>
        <v>5</v>
      </c>
    </row>
    <row r="227" spans="38:199" ht="16.5" x14ac:dyDescent="0.2">
      <c r="AL227" s="101">
        <v>7</v>
      </c>
      <c r="AM227" s="101">
        <v>1</v>
      </c>
      <c r="AN227" s="101">
        <v>55</v>
      </c>
      <c r="AO227" s="101">
        <v>23</v>
      </c>
      <c r="AP227" s="101" t="s">
        <v>385</v>
      </c>
      <c r="AQ227" s="101">
        <v>414</v>
      </c>
      <c r="AR227" s="101">
        <v>1</v>
      </c>
      <c r="AS227" s="101">
        <v>1</v>
      </c>
      <c r="AT227" s="101">
        <f t="shared" si="99"/>
        <v>2</v>
      </c>
      <c r="AU227" s="14">
        <f t="shared" si="100"/>
        <v>4.1399999999999999E-2</v>
      </c>
      <c r="AV227" s="14">
        <f t="shared" si="101"/>
        <v>3.726</v>
      </c>
      <c r="GJ227" s="105">
        <v>221</v>
      </c>
      <c r="GK227" s="14">
        <f t="shared" si="102"/>
        <v>14</v>
      </c>
      <c r="GL227" s="14">
        <f t="shared" si="103"/>
        <v>1606016</v>
      </c>
      <c r="GM227" s="14" t="str">
        <f t="shared" si="108"/>
        <v>神器3-6 : 23级</v>
      </c>
      <c r="GN227" s="14" t="s">
        <v>893</v>
      </c>
      <c r="GO227" s="14">
        <f t="shared" si="105"/>
        <v>11</v>
      </c>
      <c r="GP227" s="14" t="str">
        <f t="shared" si="106"/>
        <v>神器3-6</v>
      </c>
      <c r="GQ227" s="14">
        <f t="shared" si="107"/>
        <v>5</v>
      </c>
    </row>
    <row r="228" spans="38:199" ht="16.5" x14ac:dyDescent="0.2">
      <c r="AL228" s="101">
        <v>7</v>
      </c>
      <c r="AM228" s="101">
        <v>1</v>
      </c>
      <c r="AN228" s="101">
        <v>55</v>
      </c>
      <c r="AO228" s="101">
        <v>24</v>
      </c>
      <c r="AP228" s="101" t="s">
        <v>386</v>
      </c>
      <c r="AQ228" s="101">
        <v>414</v>
      </c>
      <c r="AR228" s="101">
        <v>1</v>
      </c>
      <c r="AS228" s="101">
        <v>1</v>
      </c>
      <c r="AT228" s="101">
        <f t="shared" si="99"/>
        <v>2</v>
      </c>
      <c r="AU228" s="14">
        <f t="shared" si="100"/>
        <v>4.1399999999999999E-2</v>
      </c>
      <c r="AV228" s="14">
        <f t="shared" si="101"/>
        <v>3.726</v>
      </c>
      <c r="GJ228" s="105">
        <v>222</v>
      </c>
      <c r="GK228" s="14">
        <f t="shared" si="102"/>
        <v>14</v>
      </c>
      <c r="GL228" s="14">
        <f t="shared" si="103"/>
        <v>1606016</v>
      </c>
      <c r="GM228" s="14" t="str">
        <f t="shared" si="108"/>
        <v>神器3-6 : 24级</v>
      </c>
      <c r="GN228" s="14" t="s">
        <v>893</v>
      </c>
      <c r="GO228" s="14">
        <f t="shared" si="105"/>
        <v>12</v>
      </c>
      <c r="GP228" s="14" t="str">
        <f t="shared" si="106"/>
        <v>神器3-6</v>
      </c>
      <c r="GQ228" s="14">
        <f t="shared" si="107"/>
        <v>6</v>
      </c>
    </row>
    <row r="229" spans="38:199" ht="16.5" x14ac:dyDescent="0.2">
      <c r="AL229" s="101">
        <v>7</v>
      </c>
      <c r="AM229" s="101">
        <v>1</v>
      </c>
      <c r="AN229" s="101">
        <v>55</v>
      </c>
      <c r="AO229" s="101">
        <v>25</v>
      </c>
      <c r="AP229" s="101" t="s">
        <v>387</v>
      </c>
      <c r="AQ229" s="101">
        <v>275</v>
      </c>
      <c r="AR229" s="101">
        <v>1</v>
      </c>
      <c r="AS229" s="101">
        <v>1</v>
      </c>
      <c r="AT229" s="101">
        <f t="shared" si="99"/>
        <v>3</v>
      </c>
      <c r="AU229" s="14">
        <f t="shared" si="100"/>
        <v>2.75E-2</v>
      </c>
      <c r="AV229" s="14">
        <f t="shared" si="101"/>
        <v>5.7750000000000004</v>
      </c>
      <c r="GJ229" s="105">
        <v>223</v>
      </c>
      <c r="GK229" s="14">
        <f t="shared" si="102"/>
        <v>14</v>
      </c>
      <c r="GL229" s="14">
        <f t="shared" si="103"/>
        <v>1606016</v>
      </c>
      <c r="GM229" s="14" t="str">
        <f t="shared" si="108"/>
        <v>神器3-6 : 25级</v>
      </c>
      <c r="GN229" s="14" t="s">
        <v>893</v>
      </c>
      <c r="GO229" s="14">
        <f t="shared" si="105"/>
        <v>13</v>
      </c>
      <c r="GP229" s="14" t="str">
        <f t="shared" si="106"/>
        <v>神器3-6</v>
      </c>
      <c r="GQ229" s="14">
        <f t="shared" si="107"/>
        <v>7</v>
      </c>
    </row>
    <row r="230" spans="38:199" ht="16.5" x14ac:dyDescent="0.2">
      <c r="AL230" s="101">
        <v>7</v>
      </c>
      <c r="AM230" s="101">
        <v>1</v>
      </c>
      <c r="AN230" s="101">
        <v>55</v>
      </c>
      <c r="AO230" s="101">
        <v>26</v>
      </c>
      <c r="AP230" s="101" t="s">
        <v>388</v>
      </c>
      <c r="AQ230" s="101">
        <v>139</v>
      </c>
      <c r="AR230" s="101">
        <v>1</v>
      </c>
      <c r="AS230" s="101">
        <v>1</v>
      </c>
      <c r="AT230" s="101">
        <f t="shared" si="99"/>
        <v>4</v>
      </c>
      <c r="AU230" s="14">
        <f t="shared" si="100"/>
        <v>1.3899999999999999E-2</v>
      </c>
      <c r="AV230" s="14">
        <f t="shared" si="101"/>
        <v>6.2549999999999999</v>
      </c>
      <c r="GJ230" s="105">
        <v>224</v>
      </c>
      <c r="GK230" s="14">
        <f t="shared" si="102"/>
        <v>14</v>
      </c>
      <c r="GL230" s="14">
        <f t="shared" si="103"/>
        <v>1606016</v>
      </c>
      <c r="GM230" s="14" t="str">
        <f t="shared" si="108"/>
        <v>神器3-6 : 26级</v>
      </c>
      <c r="GN230" s="14" t="s">
        <v>893</v>
      </c>
      <c r="GO230" s="14">
        <f t="shared" si="105"/>
        <v>14</v>
      </c>
      <c r="GP230" s="14" t="str">
        <f t="shared" si="106"/>
        <v>神器3-6</v>
      </c>
      <c r="GQ230" s="14">
        <f t="shared" si="107"/>
        <v>7</v>
      </c>
    </row>
    <row r="231" spans="38:199" ht="16.5" x14ac:dyDescent="0.2">
      <c r="AL231" s="101">
        <v>7</v>
      </c>
      <c r="AM231" s="101">
        <v>1</v>
      </c>
      <c r="AN231" s="101">
        <v>55</v>
      </c>
      <c r="AO231" s="101">
        <v>27</v>
      </c>
      <c r="AP231" s="101" t="s">
        <v>878</v>
      </c>
      <c r="AQ231" s="101">
        <v>416</v>
      </c>
      <c r="AR231" s="101">
        <v>1</v>
      </c>
      <c r="AS231" s="101">
        <v>1</v>
      </c>
      <c r="AT231" s="101">
        <f t="shared" si="99"/>
        <v>2</v>
      </c>
      <c r="AU231" s="14">
        <f t="shared" ref="AU231:AU236" si="109">(AR231+AS231)/2*AQ231/10000</f>
        <v>4.1599999999999998E-2</v>
      </c>
      <c r="AV231" s="14">
        <f t="shared" ref="AV231:AV236" si="110">(AR231+AS231)/2*AQ231/10000*INDEX($AI$7:$AI$48,AO231)</f>
        <v>4.992</v>
      </c>
      <c r="GJ231" s="105">
        <v>225</v>
      </c>
      <c r="GK231" s="14">
        <f t="shared" si="102"/>
        <v>14</v>
      </c>
      <c r="GL231" s="14">
        <f t="shared" si="103"/>
        <v>1606016</v>
      </c>
      <c r="GM231" s="14" t="str">
        <f t="shared" si="108"/>
        <v>神器3-6 : 27级</v>
      </c>
      <c r="GN231" s="14" t="s">
        <v>893</v>
      </c>
      <c r="GO231" s="14">
        <f t="shared" si="105"/>
        <v>15</v>
      </c>
      <c r="GP231" s="14" t="str">
        <f t="shared" si="106"/>
        <v>神器3-6</v>
      </c>
      <c r="GQ231" s="14">
        <f t="shared" si="107"/>
        <v>7</v>
      </c>
    </row>
    <row r="232" spans="38:199" ht="16.5" x14ac:dyDescent="0.2">
      <c r="AL232" s="101">
        <v>7</v>
      </c>
      <c r="AM232" s="101">
        <v>1</v>
      </c>
      <c r="AN232" s="101">
        <v>55</v>
      </c>
      <c r="AO232" s="101">
        <v>28</v>
      </c>
      <c r="AP232" s="101" t="s">
        <v>390</v>
      </c>
      <c r="AQ232" s="101">
        <v>416</v>
      </c>
      <c r="AR232" s="101">
        <v>1</v>
      </c>
      <c r="AS232" s="101">
        <v>1</v>
      </c>
      <c r="AT232" s="101">
        <f t="shared" si="99"/>
        <v>2</v>
      </c>
      <c r="AU232" s="14">
        <f t="shared" si="109"/>
        <v>4.1599999999999998E-2</v>
      </c>
      <c r="AV232" s="14">
        <f t="shared" si="110"/>
        <v>4.992</v>
      </c>
      <c r="GJ232" s="105">
        <v>226</v>
      </c>
      <c r="GK232" s="14">
        <f t="shared" si="102"/>
        <v>14</v>
      </c>
      <c r="GL232" s="14">
        <f t="shared" si="103"/>
        <v>1606016</v>
      </c>
      <c r="GM232" s="14" t="str">
        <f t="shared" si="108"/>
        <v>神器3-6 : 28级</v>
      </c>
      <c r="GN232" s="14" t="s">
        <v>893</v>
      </c>
      <c r="GO232" s="14">
        <f t="shared" si="105"/>
        <v>16</v>
      </c>
      <c r="GP232" s="14" t="str">
        <f t="shared" si="106"/>
        <v>神器3-6</v>
      </c>
      <c r="GQ232" s="14">
        <f t="shared" si="107"/>
        <v>10</v>
      </c>
    </row>
    <row r="233" spans="38:199" ht="16.5" x14ac:dyDescent="0.2">
      <c r="AL233" s="101">
        <v>7</v>
      </c>
      <c r="AM233" s="101">
        <v>1</v>
      </c>
      <c r="AN233" s="101">
        <v>55</v>
      </c>
      <c r="AO233" s="101">
        <v>29</v>
      </c>
      <c r="AP233" s="101" t="s">
        <v>391</v>
      </c>
      <c r="AQ233" s="101">
        <v>416</v>
      </c>
      <c r="AR233" s="101">
        <v>1</v>
      </c>
      <c r="AS233" s="101">
        <v>1</v>
      </c>
      <c r="AT233" s="101">
        <f t="shared" si="99"/>
        <v>2</v>
      </c>
      <c r="AU233" s="14">
        <f t="shared" si="109"/>
        <v>4.1599999999999998E-2</v>
      </c>
      <c r="AV233" s="14">
        <f t="shared" si="110"/>
        <v>4.992</v>
      </c>
      <c r="GJ233" s="105">
        <v>227</v>
      </c>
      <c r="GK233" s="14">
        <f t="shared" si="102"/>
        <v>14</v>
      </c>
      <c r="GL233" s="14">
        <f t="shared" si="103"/>
        <v>1606016</v>
      </c>
      <c r="GM233" s="14" t="str">
        <f t="shared" si="108"/>
        <v>神器3-6 : 29级</v>
      </c>
      <c r="GN233" s="14" t="s">
        <v>893</v>
      </c>
      <c r="GO233" s="14">
        <f t="shared" si="105"/>
        <v>17</v>
      </c>
      <c r="GP233" s="14" t="str">
        <f t="shared" si="106"/>
        <v>神器3-6</v>
      </c>
      <c r="GQ233" s="14">
        <f t="shared" si="107"/>
        <v>10</v>
      </c>
    </row>
    <row r="234" spans="38:199" ht="16.5" x14ac:dyDescent="0.2">
      <c r="AL234" s="101">
        <v>7</v>
      </c>
      <c r="AM234" s="101">
        <v>1</v>
      </c>
      <c r="AN234" s="101">
        <v>55</v>
      </c>
      <c r="AO234" s="101">
        <v>30</v>
      </c>
      <c r="AP234" s="101" t="s">
        <v>392</v>
      </c>
      <c r="AQ234" s="101">
        <v>276</v>
      </c>
      <c r="AR234" s="101">
        <v>1</v>
      </c>
      <c r="AS234" s="101">
        <v>1</v>
      </c>
      <c r="AT234" s="101">
        <f t="shared" si="99"/>
        <v>3</v>
      </c>
      <c r="AU234" s="14">
        <f t="shared" si="109"/>
        <v>2.76E-2</v>
      </c>
      <c r="AV234" s="14">
        <f t="shared" si="110"/>
        <v>7.7279999999999998</v>
      </c>
      <c r="GJ234" s="105">
        <v>228</v>
      </c>
      <c r="GK234" s="14">
        <f t="shared" si="102"/>
        <v>14</v>
      </c>
      <c r="GL234" s="14">
        <f t="shared" si="103"/>
        <v>1606016</v>
      </c>
      <c r="GM234" s="14" t="str">
        <f t="shared" si="108"/>
        <v>神器3-6 : 30级</v>
      </c>
      <c r="GN234" s="14" t="s">
        <v>893</v>
      </c>
      <c r="GO234" s="14">
        <f t="shared" si="105"/>
        <v>18</v>
      </c>
      <c r="GP234" s="14" t="str">
        <f t="shared" si="106"/>
        <v>神器3-6</v>
      </c>
      <c r="GQ234" s="14">
        <f t="shared" si="107"/>
        <v>10</v>
      </c>
    </row>
    <row r="235" spans="38:199" ht="16.5" x14ac:dyDescent="0.2">
      <c r="AL235" s="101">
        <v>7</v>
      </c>
      <c r="AM235" s="101">
        <v>1</v>
      </c>
      <c r="AN235" s="101">
        <v>55</v>
      </c>
      <c r="AO235" s="101">
        <v>31</v>
      </c>
      <c r="AP235" s="101" t="s">
        <v>393</v>
      </c>
      <c r="AQ235" s="101">
        <v>276</v>
      </c>
      <c r="AR235" s="101">
        <v>1</v>
      </c>
      <c r="AS235" s="101">
        <v>1</v>
      </c>
      <c r="AT235" s="101">
        <f t="shared" si="99"/>
        <v>3</v>
      </c>
      <c r="AU235" s="14">
        <f t="shared" si="109"/>
        <v>2.76E-2</v>
      </c>
      <c r="AV235" s="14">
        <f t="shared" si="110"/>
        <v>7.7279999999999998</v>
      </c>
      <c r="GJ235" s="105">
        <v>229</v>
      </c>
      <c r="GK235" s="14">
        <f t="shared" si="102"/>
        <v>15</v>
      </c>
      <c r="GL235" s="14">
        <f t="shared" si="103"/>
        <v>1606019</v>
      </c>
      <c r="GM235" s="14" t="str">
        <f t="shared" si="108"/>
        <v>神器4-1 : 31级</v>
      </c>
      <c r="GN235" s="14" t="s">
        <v>893</v>
      </c>
      <c r="GO235" s="14">
        <f t="shared" si="105"/>
        <v>1</v>
      </c>
      <c r="GP235" s="14" t="str">
        <f t="shared" si="106"/>
        <v>神器4-1</v>
      </c>
      <c r="GQ235" s="14">
        <f t="shared" si="107"/>
        <v>1</v>
      </c>
    </row>
    <row r="236" spans="38:199" ht="16.5" x14ac:dyDescent="0.2">
      <c r="AL236" s="101">
        <v>7</v>
      </c>
      <c r="AM236" s="101">
        <v>1</v>
      </c>
      <c r="AN236" s="101">
        <v>55</v>
      </c>
      <c r="AO236" s="101">
        <v>32</v>
      </c>
      <c r="AP236" s="101" t="s">
        <v>394</v>
      </c>
      <c r="AQ236" s="101">
        <v>276</v>
      </c>
      <c r="AR236" s="101">
        <v>1</v>
      </c>
      <c r="AS236" s="101">
        <v>1</v>
      </c>
      <c r="AT236" s="101">
        <f t="shared" si="99"/>
        <v>3</v>
      </c>
      <c r="AU236" s="14">
        <f t="shared" si="109"/>
        <v>2.76E-2</v>
      </c>
      <c r="AV236" s="14">
        <f t="shared" si="110"/>
        <v>7.7279999999999998</v>
      </c>
      <c r="GJ236" s="105">
        <v>230</v>
      </c>
      <c r="GK236" s="14">
        <f t="shared" si="102"/>
        <v>15</v>
      </c>
      <c r="GL236" s="14">
        <f t="shared" si="103"/>
        <v>1606019</v>
      </c>
      <c r="GM236" s="14" t="str">
        <f t="shared" si="108"/>
        <v>神器4-1 : 32级</v>
      </c>
      <c r="GN236" s="14" t="s">
        <v>893</v>
      </c>
      <c r="GO236" s="14">
        <f t="shared" si="105"/>
        <v>2</v>
      </c>
      <c r="GP236" s="14" t="str">
        <f t="shared" si="106"/>
        <v>神器4-1</v>
      </c>
      <c r="GQ236" s="14">
        <f t="shared" si="107"/>
        <v>1</v>
      </c>
    </row>
    <row r="237" spans="38:199" ht="16.5" x14ac:dyDescent="0.2">
      <c r="AL237" s="101">
        <v>7</v>
      </c>
      <c r="AM237" s="101">
        <v>1</v>
      </c>
      <c r="AN237" s="101">
        <v>56</v>
      </c>
      <c r="AO237" s="101">
        <v>35</v>
      </c>
      <c r="AP237" s="101" t="s">
        <v>397</v>
      </c>
      <c r="AQ237" s="101">
        <v>2000</v>
      </c>
      <c r="AR237" s="101">
        <v>1</v>
      </c>
      <c r="AS237" s="101">
        <v>2</v>
      </c>
      <c r="AT237" s="101">
        <f t="shared" ref="AT237:AT257" si="111">INDEX($AH$7:$AH$48,AO237)</f>
        <v>2</v>
      </c>
      <c r="AU237" s="14">
        <f t="shared" ref="AU237:AU257" si="112">(AR237+AS237)/2*AQ237/10000</f>
        <v>0.3</v>
      </c>
      <c r="AV237" s="14">
        <f t="shared" ref="AV237:AV257" si="113">(AR237+AS237)/2*AQ237/10000*INDEX($AI$7:$AI$48,AO237)</f>
        <v>45</v>
      </c>
      <c r="GJ237" s="105">
        <v>231</v>
      </c>
      <c r="GK237" s="14">
        <f t="shared" si="102"/>
        <v>15</v>
      </c>
      <c r="GL237" s="14">
        <f t="shared" si="103"/>
        <v>1606019</v>
      </c>
      <c r="GM237" s="14" t="str">
        <f t="shared" si="108"/>
        <v>神器4-1 : 35级</v>
      </c>
      <c r="GN237" s="14" t="s">
        <v>893</v>
      </c>
      <c r="GO237" s="14">
        <f t="shared" si="105"/>
        <v>3</v>
      </c>
      <c r="GP237" s="14" t="str">
        <f t="shared" si="106"/>
        <v>神器4-1</v>
      </c>
      <c r="GQ237" s="14">
        <f t="shared" si="107"/>
        <v>1</v>
      </c>
    </row>
    <row r="238" spans="38:199" ht="16.5" x14ac:dyDescent="0.2">
      <c r="AL238" s="101">
        <v>7</v>
      </c>
      <c r="AM238" s="101">
        <v>1</v>
      </c>
      <c r="AN238" s="101">
        <v>56</v>
      </c>
      <c r="AO238" s="101">
        <v>36</v>
      </c>
      <c r="AP238" s="101" t="s">
        <v>398</v>
      </c>
      <c r="AQ238" s="101">
        <v>2000</v>
      </c>
      <c r="AR238" s="101">
        <v>1</v>
      </c>
      <c r="AS238" s="101">
        <v>2</v>
      </c>
      <c r="AT238" s="101">
        <f t="shared" si="111"/>
        <v>2</v>
      </c>
      <c r="AU238" s="14">
        <f t="shared" si="112"/>
        <v>0.3</v>
      </c>
      <c r="AV238" s="14">
        <f t="shared" si="113"/>
        <v>45</v>
      </c>
      <c r="GJ238" s="105">
        <v>232</v>
      </c>
      <c r="GK238" s="14">
        <f t="shared" si="102"/>
        <v>15</v>
      </c>
      <c r="GL238" s="14">
        <f t="shared" si="103"/>
        <v>1606019</v>
      </c>
      <c r="GM238" s="14" t="str">
        <f t="shared" si="108"/>
        <v>神器4-1 : 36级</v>
      </c>
      <c r="GN238" s="14" t="s">
        <v>893</v>
      </c>
      <c r="GO238" s="14">
        <f t="shared" si="105"/>
        <v>4</v>
      </c>
      <c r="GP238" s="14" t="str">
        <f t="shared" si="106"/>
        <v>神器4-1</v>
      </c>
      <c r="GQ238" s="14">
        <f t="shared" si="107"/>
        <v>2</v>
      </c>
    </row>
    <row r="239" spans="38:199" ht="16.5" x14ac:dyDescent="0.2">
      <c r="AL239" s="101">
        <v>7</v>
      </c>
      <c r="AM239" s="101">
        <v>1</v>
      </c>
      <c r="AN239" s="101">
        <v>56</v>
      </c>
      <c r="AO239" s="101">
        <v>37</v>
      </c>
      <c r="AP239" s="101" t="s">
        <v>399</v>
      </c>
      <c r="AQ239" s="101">
        <v>2000</v>
      </c>
      <c r="AR239" s="101">
        <v>1</v>
      </c>
      <c r="AS239" s="101">
        <v>2</v>
      </c>
      <c r="AT239" s="101">
        <f t="shared" si="111"/>
        <v>2</v>
      </c>
      <c r="AU239" s="14">
        <f t="shared" si="112"/>
        <v>0.3</v>
      </c>
      <c r="AV239" s="14">
        <f t="shared" si="113"/>
        <v>45</v>
      </c>
      <c r="GJ239" s="105">
        <v>233</v>
      </c>
      <c r="GK239" s="14">
        <f t="shared" si="102"/>
        <v>15</v>
      </c>
      <c r="GL239" s="14">
        <f t="shared" si="103"/>
        <v>1606019</v>
      </c>
      <c r="GM239" s="14" t="str">
        <f t="shared" si="108"/>
        <v>神器4-1 : 37级</v>
      </c>
      <c r="GN239" s="14" t="s">
        <v>893</v>
      </c>
      <c r="GO239" s="14">
        <f t="shared" si="105"/>
        <v>5</v>
      </c>
      <c r="GP239" s="14" t="str">
        <f t="shared" si="106"/>
        <v>神器4-1</v>
      </c>
      <c r="GQ239" s="14">
        <f t="shared" si="107"/>
        <v>2</v>
      </c>
    </row>
    <row r="240" spans="38:199" ht="16.5" x14ac:dyDescent="0.2">
      <c r="AL240" s="101">
        <v>7</v>
      </c>
      <c r="AM240" s="101">
        <v>2</v>
      </c>
      <c r="AN240" s="101">
        <v>57</v>
      </c>
      <c r="AO240" s="101">
        <v>9</v>
      </c>
      <c r="AP240" s="101" t="s">
        <v>853</v>
      </c>
      <c r="AQ240" s="101">
        <v>700</v>
      </c>
      <c r="AR240" s="101">
        <v>1</v>
      </c>
      <c r="AS240" s="101">
        <v>1</v>
      </c>
      <c r="AT240" s="101">
        <f t="shared" si="111"/>
        <v>1</v>
      </c>
      <c r="AU240" s="14">
        <f t="shared" si="112"/>
        <v>7.0000000000000007E-2</v>
      </c>
      <c r="AV240" s="14">
        <f t="shared" si="113"/>
        <v>1.4000000000000001</v>
      </c>
      <c r="GJ240" s="105">
        <v>234</v>
      </c>
      <c r="GK240" s="14">
        <f t="shared" si="102"/>
        <v>15</v>
      </c>
      <c r="GL240" s="14">
        <f t="shared" si="103"/>
        <v>1606019</v>
      </c>
      <c r="GM240" s="14" t="str">
        <f t="shared" si="108"/>
        <v>神器4-1 : 9级</v>
      </c>
      <c r="GN240" s="14" t="s">
        <v>893</v>
      </c>
      <c r="GO240" s="14">
        <f t="shared" si="105"/>
        <v>6</v>
      </c>
      <c r="GP240" s="14" t="str">
        <f t="shared" si="106"/>
        <v>神器4-1</v>
      </c>
      <c r="GQ240" s="14">
        <f t="shared" si="107"/>
        <v>2</v>
      </c>
    </row>
    <row r="241" spans="38:199" ht="16.5" x14ac:dyDescent="0.2">
      <c r="AL241" s="101">
        <v>7</v>
      </c>
      <c r="AM241" s="101">
        <v>2</v>
      </c>
      <c r="AN241" s="101">
        <v>57</v>
      </c>
      <c r="AO241" s="101">
        <v>10</v>
      </c>
      <c r="AP241" s="101" t="s">
        <v>372</v>
      </c>
      <c r="AQ241" s="101">
        <v>700</v>
      </c>
      <c r="AR241" s="101">
        <v>1</v>
      </c>
      <c r="AS241" s="101">
        <v>1</v>
      </c>
      <c r="AT241" s="101">
        <f t="shared" si="111"/>
        <v>1</v>
      </c>
      <c r="AU241" s="14">
        <f t="shared" si="112"/>
        <v>7.0000000000000007E-2</v>
      </c>
      <c r="AV241" s="14">
        <f t="shared" si="113"/>
        <v>1.4000000000000001</v>
      </c>
      <c r="GJ241" s="105">
        <v>235</v>
      </c>
      <c r="GK241" s="14">
        <f t="shared" si="102"/>
        <v>15</v>
      </c>
      <c r="GL241" s="14">
        <f t="shared" si="103"/>
        <v>1606019</v>
      </c>
      <c r="GM241" s="14" t="str">
        <f t="shared" si="108"/>
        <v>神器4-1 : 10级</v>
      </c>
      <c r="GN241" s="14" t="s">
        <v>893</v>
      </c>
      <c r="GO241" s="14">
        <f t="shared" si="105"/>
        <v>7</v>
      </c>
      <c r="GP241" s="14" t="str">
        <f t="shared" si="106"/>
        <v>神器4-1</v>
      </c>
      <c r="GQ241" s="14">
        <f t="shared" si="107"/>
        <v>3</v>
      </c>
    </row>
    <row r="242" spans="38:199" ht="16.5" x14ac:dyDescent="0.2">
      <c r="AL242" s="101">
        <v>7</v>
      </c>
      <c r="AM242" s="101">
        <v>2</v>
      </c>
      <c r="AN242" s="101">
        <v>57</v>
      </c>
      <c r="AO242" s="101">
        <v>11</v>
      </c>
      <c r="AP242" s="101" t="s">
        <v>373</v>
      </c>
      <c r="AQ242" s="101">
        <v>414</v>
      </c>
      <c r="AR242" s="101">
        <v>1</v>
      </c>
      <c r="AS242" s="101">
        <v>1</v>
      </c>
      <c r="AT242" s="101">
        <f t="shared" si="111"/>
        <v>2</v>
      </c>
      <c r="AU242" s="14">
        <f t="shared" si="112"/>
        <v>4.1399999999999999E-2</v>
      </c>
      <c r="AV242" s="14">
        <f t="shared" si="113"/>
        <v>2.484</v>
      </c>
      <c r="GJ242" s="105">
        <v>236</v>
      </c>
      <c r="GK242" s="14">
        <f t="shared" si="102"/>
        <v>15</v>
      </c>
      <c r="GL242" s="14">
        <f t="shared" si="103"/>
        <v>1606019</v>
      </c>
      <c r="GM242" s="14" t="str">
        <f t="shared" si="108"/>
        <v>神器4-1 : 11级</v>
      </c>
      <c r="GN242" s="14" t="s">
        <v>893</v>
      </c>
      <c r="GO242" s="14">
        <f t="shared" si="105"/>
        <v>8</v>
      </c>
      <c r="GP242" s="14" t="str">
        <f t="shared" si="106"/>
        <v>神器4-1</v>
      </c>
      <c r="GQ242" s="14">
        <f t="shared" si="107"/>
        <v>3</v>
      </c>
    </row>
    <row r="243" spans="38:199" ht="16.5" x14ac:dyDescent="0.2">
      <c r="AL243" s="101">
        <v>7</v>
      </c>
      <c r="AM243" s="101">
        <v>2</v>
      </c>
      <c r="AN243" s="101">
        <v>57</v>
      </c>
      <c r="AO243" s="101">
        <v>12</v>
      </c>
      <c r="AP243" s="101" t="s">
        <v>374</v>
      </c>
      <c r="AQ243" s="101">
        <v>414</v>
      </c>
      <c r="AR243" s="101">
        <v>1</v>
      </c>
      <c r="AS243" s="101">
        <v>1</v>
      </c>
      <c r="AT243" s="101">
        <f t="shared" si="111"/>
        <v>2</v>
      </c>
      <c r="AU243" s="14">
        <f t="shared" si="112"/>
        <v>4.1399999999999999E-2</v>
      </c>
      <c r="AV243" s="14">
        <f t="shared" si="113"/>
        <v>2.484</v>
      </c>
      <c r="GJ243" s="105">
        <v>237</v>
      </c>
      <c r="GK243" s="14">
        <f t="shared" si="102"/>
        <v>15</v>
      </c>
      <c r="GL243" s="14">
        <f t="shared" si="103"/>
        <v>1606019</v>
      </c>
      <c r="GM243" s="14" t="str">
        <f t="shared" si="108"/>
        <v>神器4-1 : 12级</v>
      </c>
      <c r="GN243" s="14" t="s">
        <v>893</v>
      </c>
      <c r="GO243" s="14">
        <f t="shared" si="105"/>
        <v>9</v>
      </c>
      <c r="GP243" s="14" t="str">
        <f t="shared" si="106"/>
        <v>神器4-1</v>
      </c>
      <c r="GQ243" s="14">
        <f t="shared" si="107"/>
        <v>3</v>
      </c>
    </row>
    <row r="244" spans="38:199" ht="16.5" x14ac:dyDescent="0.2">
      <c r="AL244" s="101">
        <v>7</v>
      </c>
      <c r="AM244" s="101">
        <v>2</v>
      </c>
      <c r="AN244" s="101">
        <v>57</v>
      </c>
      <c r="AO244" s="101">
        <v>13</v>
      </c>
      <c r="AP244" s="101" t="s">
        <v>375</v>
      </c>
      <c r="AQ244" s="101">
        <v>275</v>
      </c>
      <c r="AR244" s="101">
        <v>1</v>
      </c>
      <c r="AS244" s="101">
        <v>1</v>
      </c>
      <c r="AT244" s="101">
        <f t="shared" si="111"/>
        <v>3</v>
      </c>
      <c r="AU244" s="14">
        <f t="shared" si="112"/>
        <v>2.75E-2</v>
      </c>
      <c r="AV244" s="14">
        <f t="shared" si="113"/>
        <v>3.85</v>
      </c>
      <c r="GJ244" s="105">
        <v>238</v>
      </c>
      <c r="GK244" s="14">
        <f t="shared" si="102"/>
        <v>15</v>
      </c>
      <c r="GL244" s="14">
        <f t="shared" si="103"/>
        <v>1606019</v>
      </c>
      <c r="GM244" s="14" t="str">
        <f t="shared" si="108"/>
        <v>神器4-1 : 13级</v>
      </c>
      <c r="GN244" s="14" t="s">
        <v>893</v>
      </c>
      <c r="GO244" s="14">
        <f t="shared" si="105"/>
        <v>10</v>
      </c>
      <c r="GP244" s="14" t="str">
        <f t="shared" si="106"/>
        <v>神器4-1</v>
      </c>
      <c r="GQ244" s="14">
        <f t="shared" si="107"/>
        <v>5</v>
      </c>
    </row>
    <row r="245" spans="38:199" ht="16.5" x14ac:dyDescent="0.2">
      <c r="AL245" s="101">
        <v>7</v>
      </c>
      <c r="AM245" s="101">
        <v>2</v>
      </c>
      <c r="AN245" s="101">
        <v>57</v>
      </c>
      <c r="AO245" s="101">
        <v>14</v>
      </c>
      <c r="AP245" s="101" t="s">
        <v>376</v>
      </c>
      <c r="AQ245" s="101">
        <v>138</v>
      </c>
      <c r="AR245" s="101">
        <v>1</v>
      </c>
      <c r="AS245" s="101">
        <v>1</v>
      </c>
      <c r="AT245" s="101">
        <f t="shared" si="111"/>
        <v>4</v>
      </c>
      <c r="AU245" s="14">
        <f t="shared" si="112"/>
        <v>1.38E-2</v>
      </c>
      <c r="AV245" s="14">
        <f t="shared" si="113"/>
        <v>4.1399999999999997</v>
      </c>
      <c r="GJ245" s="105">
        <v>239</v>
      </c>
      <c r="GK245" s="14">
        <f t="shared" si="102"/>
        <v>15</v>
      </c>
      <c r="GL245" s="14">
        <f t="shared" si="103"/>
        <v>1606019</v>
      </c>
      <c r="GM245" s="14" t="str">
        <f t="shared" si="108"/>
        <v>神器4-1 : 14级</v>
      </c>
      <c r="GN245" s="14" t="s">
        <v>893</v>
      </c>
      <c r="GO245" s="14">
        <f t="shared" si="105"/>
        <v>11</v>
      </c>
      <c r="GP245" s="14" t="str">
        <f t="shared" si="106"/>
        <v>神器4-1</v>
      </c>
      <c r="GQ245" s="14">
        <f t="shared" si="107"/>
        <v>5</v>
      </c>
    </row>
    <row r="246" spans="38:199" ht="16.5" x14ac:dyDescent="0.2">
      <c r="AL246" s="101">
        <v>7</v>
      </c>
      <c r="AM246" s="101">
        <v>2</v>
      </c>
      <c r="AN246" s="101">
        <v>57</v>
      </c>
      <c r="AO246" s="101">
        <v>15</v>
      </c>
      <c r="AP246" s="101" t="s">
        <v>377</v>
      </c>
      <c r="AQ246" s="101">
        <v>700</v>
      </c>
      <c r="AR246" s="101">
        <v>1</v>
      </c>
      <c r="AS246" s="101">
        <v>1</v>
      </c>
      <c r="AT246" s="101">
        <f t="shared" si="111"/>
        <v>1</v>
      </c>
      <c r="AU246" s="14">
        <f t="shared" si="112"/>
        <v>7.0000000000000007E-2</v>
      </c>
      <c r="AV246" s="14">
        <f t="shared" si="113"/>
        <v>1.7500000000000002</v>
      </c>
      <c r="GJ246" s="105">
        <v>240</v>
      </c>
      <c r="GK246" s="14">
        <f t="shared" si="102"/>
        <v>15</v>
      </c>
      <c r="GL246" s="14">
        <f t="shared" si="103"/>
        <v>1606019</v>
      </c>
      <c r="GM246" s="14" t="str">
        <f t="shared" si="108"/>
        <v>神器4-1 : 15级</v>
      </c>
      <c r="GN246" s="14" t="s">
        <v>893</v>
      </c>
      <c r="GO246" s="14">
        <f t="shared" si="105"/>
        <v>12</v>
      </c>
      <c r="GP246" s="14" t="str">
        <f t="shared" si="106"/>
        <v>神器4-1</v>
      </c>
      <c r="GQ246" s="14">
        <f t="shared" si="107"/>
        <v>6</v>
      </c>
    </row>
    <row r="247" spans="38:199" ht="16.5" x14ac:dyDescent="0.2">
      <c r="AL247" s="101">
        <v>7</v>
      </c>
      <c r="AM247" s="101">
        <v>2</v>
      </c>
      <c r="AN247" s="101">
        <v>57</v>
      </c>
      <c r="AO247" s="101">
        <v>16</v>
      </c>
      <c r="AP247" s="101" t="s">
        <v>378</v>
      </c>
      <c r="AQ247" s="101">
        <v>700</v>
      </c>
      <c r="AR247" s="101">
        <v>1</v>
      </c>
      <c r="AS247" s="101">
        <v>1</v>
      </c>
      <c r="AT247" s="101">
        <f t="shared" si="111"/>
        <v>1</v>
      </c>
      <c r="AU247" s="14">
        <f t="shared" si="112"/>
        <v>7.0000000000000007E-2</v>
      </c>
      <c r="AV247" s="14">
        <f t="shared" si="113"/>
        <v>1.7500000000000002</v>
      </c>
      <c r="GJ247" s="105">
        <v>241</v>
      </c>
      <c r="GK247" s="14">
        <f t="shared" si="102"/>
        <v>15</v>
      </c>
      <c r="GL247" s="14">
        <f t="shared" si="103"/>
        <v>1606019</v>
      </c>
      <c r="GM247" s="14" t="str">
        <f t="shared" si="108"/>
        <v>神器4-1 : 16级</v>
      </c>
      <c r="GN247" s="14" t="s">
        <v>893</v>
      </c>
      <c r="GO247" s="14">
        <f t="shared" si="105"/>
        <v>13</v>
      </c>
      <c r="GP247" s="14" t="str">
        <f t="shared" si="106"/>
        <v>神器4-1</v>
      </c>
      <c r="GQ247" s="14">
        <f t="shared" si="107"/>
        <v>7</v>
      </c>
    </row>
    <row r="248" spans="38:199" ht="16.5" x14ac:dyDescent="0.2">
      <c r="AL248" s="101">
        <v>7</v>
      </c>
      <c r="AM248" s="101">
        <v>2</v>
      </c>
      <c r="AN248" s="101">
        <v>57</v>
      </c>
      <c r="AO248" s="101">
        <v>17</v>
      </c>
      <c r="AP248" s="101" t="s">
        <v>379</v>
      </c>
      <c r="AQ248" s="101">
        <v>414</v>
      </c>
      <c r="AR248" s="101">
        <v>1</v>
      </c>
      <c r="AS248" s="101">
        <v>1</v>
      </c>
      <c r="AT248" s="101">
        <f t="shared" si="111"/>
        <v>2</v>
      </c>
      <c r="AU248" s="14">
        <f t="shared" si="112"/>
        <v>4.1399999999999999E-2</v>
      </c>
      <c r="AV248" s="14">
        <f t="shared" si="113"/>
        <v>3.105</v>
      </c>
      <c r="GJ248" s="105">
        <v>242</v>
      </c>
      <c r="GK248" s="14">
        <f t="shared" si="102"/>
        <v>15</v>
      </c>
      <c r="GL248" s="14">
        <f t="shared" si="103"/>
        <v>1606019</v>
      </c>
      <c r="GM248" s="14" t="str">
        <f t="shared" si="108"/>
        <v>神器4-1 : 17级</v>
      </c>
      <c r="GN248" s="14" t="s">
        <v>893</v>
      </c>
      <c r="GO248" s="14">
        <f t="shared" si="105"/>
        <v>14</v>
      </c>
      <c r="GP248" s="14" t="str">
        <f t="shared" si="106"/>
        <v>神器4-1</v>
      </c>
      <c r="GQ248" s="14">
        <f t="shared" si="107"/>
        <v>7</v>
      </c>
    </row>
    <row r="249" spans="38:199" ht="16.5" x14ac:dyDescent="0.2">
      <c r="AL249" s="101">
        <v>7</v>
      </c>
      <c r="AM249" s="101">
        <v>2</v>
      </c>
      <c r="AN249" s="101">
        <v>57</v>
      </c>
      <c r="AO249" s="101">
        <v>18</v>
      </c>
      <c r="AP249" s="101" t="s">
        <v>380</v>
      </c>
      <c r="AQ249" s="101">
        <v>414</v>
      </c>
      <c r="AR249" s="101">
        <v>1</v>
      </c>
      <c r="AS249" s="101">
        <v>1</v>
      </c>
      <c r="AT249" s="101">
        <f t="shared" si="111"/>
        <v>2</v>
      </c>
      <c r="AU249" s="14">
        <f t="shared" si="112"/>
        <v>4.1399999999999999E-2</v>
      </c>
      <c r="AV249" s="14">
        <f t="shared" si="113"/>
        <v>3.105</v>
      </c>
      <c r="GJ249" s="105">
        <v>243</v>
      </c>
      <c r="GK249" s="14">
        <f t="shared" si="102"/>
        <v>15</v>
      </c>
      <c r="GL249" s="14">
        <f t="shared" si="103"/>
        <v>1606019</v>
      </c>
      <c r="GM249" s="14" t="str">
        <f t="shared" si="108"/>
        <v>神器4-1 : 18级</v>
      </c>
      <c r="GN249" s="14" t="s">
        <v>893</v>
      </c>
      <c r="GO249" s="14">
        <f t="shared" si="105"/>
        <v>15</v>
      </c>
      <c r="GP249" s="14" t="str">
        <f t="shared" si="106"/>
        <v>神器4-1</v>
      </c>
      <c r="GQ249" s="14">
        <f t="shared" si="107"/>
        <v>7</v>
      </c>
    </row>
    <row r="250" spans="38:199" ht="16.5" x14ac:dyDescent="0.2">
      <c r="AL250" s="101">
        <v>7</v>
      </c>
      <c r="AM250" s="101">
        <v>2</v>
      </c>
      <c r="AN250" s="101">
        <v>57</v>
      </c>
      <c r="AO250" s="101">
        <v>19</v>
      </c>
      <c r="AP250" s="101" t="s">
        <v>381</v>
      </c>
      <c r="AQ250" s="101">
        <v>275</v>
      </c>
      <c r="AR250" s="101">
        <v>1</v>
      </c>
      <c r="AS250" s="101">
        <v>1</v>
      </c>
      <c r="AT250" s="101">
        <f t="shared" si="111"/>
        <v>3</v>
      </c>
      <c r="AU250" s="14">
        <f t="shared" si="112"/>
        <v>2.75E-2</v>
      </c>
      <c r="AV250" s="14">
        <f t="shared" si="113"/>
        <v>4.8125</v>
      </c>
      <c r="GJ250" s="105">
        <v>244</v>
      </c>
      <c r="GK250" s="14">
        <f t="shared" si="102"/>
        <v>15</v>
      </c>
      <c r="GL250" s="14">
        <f t="shared" si="103"/>
        <v>1606019</v>
      </c>
      <c r="GM250" s="14" t="str">
        <f t="shared" si="108"/>
        <v>神器4-1 : 19级</v>
      </c>
      <c r="GN250" s="14" t="s">
        <v>893</v>
      </c>
      <c r="GO250" s="14">
        <f t="shared" si="105"/>
        <v>16</v>
      </c>
      <c r="GP250" s="14" t="str">
        <f t="shared" si="106"/>
        <v>神器4-1</v>
      </c>
      <c r="GQ250" s="14">
        <f t="shared" si="107"/>
        <v>10</v>
      </c>
    </row>
    <row r="251" spans="38:199" ht="16.5" x14ac:dyDescent="0.2">
      <c r="AL251" s="101">
        <v>7</v>
      </c>
      <c r="AM251" s="101">
        <v>2</v>
      </c>
      <c r="AN251" s="101">
        <v>57</v>
      </c>
      <c r="AO251" s="101">
        <v>20</v>
      </c>
      <c r="AP251" s="101" t="s">
        <v>382</v>
      </c>
      <c r="AQ251" s="101">
        <v>138</v>
      </c>
      <c r="AR251" s="101">
        <v>1</v>
      </c>
      <c r="AS251" s="101">
        <v>1</v>
      </c>
      <c r="AT251" s="101">
        <f t="shared" si="111"/>
        <v>4</v>
      </c>
      <c r="AU251" s="14">
        <f t="shared" si="112"/>
        <v>1.38E-2</v>
      </c>
      <c r="AV251" s="14">
        <f t="shared" si="113"/>
        <v>5.1749999999999998</v>
      </c>
      <c r="GJ251" s="105">
        <v>245</v>
      </c>
      <c r="GK251" s="14">
        <f t="shared" si="102"/>
        <v>15</v>
      </c>
      <c r="GL251" s="14">
        <f t="shared" si="103"/>
        <v>1606019</v>
      </c>
      <c r="GM251" s="14" t="str">
        <f t="shared" si="108"/>
        <v>神器4-1 : 20级</v>
      </c>
      <c r="GN251" s="14" t="s">
        <v>893</v>
      </c>
      <c r="GO251" s="14">
        <f t="shared" si="105"/>
        <v>17</v>
      </c>
      <c r="GP251" s="14" t="str">
        <f t="shared" si="106"/>
        <v>神器4-1</v>
      </c>
      <c r="GQ251" s="14">
        <f t="shared" si="107"/>
        <v>10</v>
      </c>
    </row>
    <row r="252" spans="38:199" ht="16.5" x14ac:dyDescent="0.2">
      <c r="AL252" s="101">
        <v>7</v>
      </c>
      <c r="AM252" s="101">
        <v>2</v>
      </c>
      <c r="AN252" s="101">
        <v>57</v>
      </c>
      <c r="AO252" s="101">
        <v>21</v>
      </c>
      <c r="AP252" s="101" t="s">
        <v>383</v>
      </c>
      <c r="AQ252" s="101">
        <v>700</v>
      </c>
      <c r="AR252" s="101">
        <v>1</v>
      </c>
      <c r="AS252" s="101">
        <v>1</v>
      </c>
      <c r="AT252" s="101">
        <f t="shared" si="111"/>
        <v>1</v>
      </c>
      <c r="AU252" s="14">
        <f t="shared" si="112"/>
        <v>7.0000000000000007E-2</v>
      </c>
      <c r="AV252" s="14">
        <f t="shared" si="113"/>
        <v>2.1</v>
      </c>
      <c r="GJ252" s="105">
        <v>246</v>
      </c>
      <c r="GK252" s="14">
        <f t="shared" si="102"/>
        <v>15</v>
      </c>
      <c r="GL252" s="14">
        <f t="shared" si="103"/>
        <v>1606019</v>
      </c>
      <c r="GM252" s="14" t="str">
        <f t="shared" si="108"/>
        <v>神器4-1 : 21级</v>
      </c>
      <c r="GN252" s="14" t="s">
        <v>893</v>
      </c>
      <c r="GO252" s="14">
        <f t="shared" si="105"/>
        <v>18</v>
      </c>
      <c r="GP252" s="14" t="str">
        <f t="shared" si="106"/>
        <v>神器4-1</v>
      </c>
      <c r="GQ252" s="14">
        <f t="shared" si="107"/>
        <v>10</v>
      </c>
    </row>
    <row r="253" spans="38:199" ht="16.5" x14ac:dyDescent="0.2">
      <c r="AL253" s="101">
        <v>7</v>
      </c>
      <c r="AM253" s="101">
        <v>2</v>
      </c>
      <c r="AN253" s="101">
        <v>57</v>
      </c>
      <c r="AO253" s="101">
        <v>22</v>
      </c>
      <c r="AP253" s="101" t="s">
        <v>384</v>
      </c>
      <c r="AQ253" s="101">
        <v>700</v>
      </c>
      <c r="AR253" s="101">
        <v>1</v>
      </c>
      <c r="AS253" s="101">
        <v>1</v>
      </c>
      <c r="AT253" s="101">
        <f t="shared" si="111"/>
        <v>1</v>
      </c>
      <c r="AU253" s="14">
        <f t="shared" si="112"/>
        <v>7.0000000000000007E-2</v>
      </c>
      <c r="AV253" s="14">
        <f t="shared" si="113"/>
        <v>2.1</v>
      </c>
      <c r="GJ253" s="105">
        <v>247</v>
      </c>
      <c r="GK253" s="14">
        <f t="shared" si="102"/>
        <v>16</v>
      </c>
      <c r="GL253" s="14">
        <f t="shared" si="103"/>
        <v>1606020</v>
      </c>
      <c r="GM253" s="14" t="str">
        <f t="shared" si="108"/>
        <v>神器4-2 : 22级</v>
      </c>
      <c r="GN253" s="14" t="s">
        <v>893</v>
      </c>
      <c r="GO253" s="14">
        <f t="shared" si="105"/>
        <v>1</v>
      </c>
      <c r="GP253" s="14" t="str">
        <f t="shared" si="106"/>
        <v>神器4-2</v>
      </c>
      <c r="GQ253" s="14">
        <f t="shared" si="107"/>
        <v>1</v>
      </c>
    </row>
    <row r="254" spans="38:199" ht="16.5" x14ac:dyDescent="0.2">
      <c r="AL254" s="101">
        <v>7</v>
      </c>
      <c r="AM254" s="101">
        <v>2</v>
      </c>
      <c r="AN254" s="101">
        <v>57</v>
      </c>
      <c r="AO254" s="101">
        <v>23</v>
      </c>
      <c r="AP254" s="101" t="s">
        <v>385</v>
      </c>
      <c r="AQ254" s="101">
        <v>414</v>
      </c>
      <c r="AR254" s="101">
        <v>1</v>
      </c>
      <c r="AS254" s="101">
        <v>1</v>
      </c>
      <c r="AT254" s="101">
        <f t="shared" si="111"/>
        <v>2</v>
      </c>
      <c r="AU254" s="14">
        <f t="shared" si="112"/>
        <v>4.1399999999999999E-2</v>
      </c>
      <c r="AV254" s="14">
        <f t="shared" si="113"/>
        <v>3.726</v>
      </c>
      <c r="GJ254" s="105">
        <v>248</v>
      </c>
      <c r="GK254" s="14">
        <f t="shared" si="102"/>
        <v>16</v>
      </c>
      <c r="GL254" s="14">
        <f t="shared" si="103"/>
        <v>1606020</v>
      </c>
      <c r="GM254" s="14" t="str">
        <f t="shared" si="108"/>
        <v>神器4-2 : 23级</v>
      </c>
      <c r="GN254" s="14" t="s">
        <v>893</v>
      </c>
      <c r="GO254" s="14">
        <f t="shared" si="105"/>
        <v>2</v>
      </c>
      <c r="GP254" s="14" t="str">
        <f t="shared" si="106"/>
        <v>神器4-2</v>
      </c>
      <c r="GQ254" s="14">
        <f t="shared" si="107"/>
        <v>1</v>
      </c>
    </row>
    <row r="255" spans="38:199" ht="16.5" x14ac:dyDescent="0.2">
      <c r="AL255" s="101">
        <v>7</v>
      </c>
      <c r="AM255" s="101">
        <v>2</v>
      </c>
      <c r="AN255" s="101">
        <v>57</v>
      </c>
      <c r="AO255" s="101">
        <v>24</v>
      </c>
      <c r="AP255" s="101" t="s">
        <v>386</v>
      </c>
      <c r="AQ255" s="101">
        <v>414</v>
      </c>
      <c r="AR255" s="101">
        <v>1</v>
      </c>
      <c r="AS255" s="101">
        <v>1</v>
      </c>
      <c r="AT255" s="101">
        <f t="shared" si="111"/>
        <v>2</v>
      </c>
      <c r="AU255" s="14">
        <f t="shared" si="112"/>
        <v>4.1399999999999999E-2</v>
      </c>
      <c r="AV255" s="14">
        <f t="shared" si="113"/>
        <v>3.726</v>
      </c>
      <c r="GJ255" s="105">
        <v>249</v>
      </c>
      <c r="GK255" s="14">
        <f t="shared" si="102"/>
        <v>16</v>
      </c>
      <c r="GL255" s="14">
        <f t="shared" si="103"/>
        <v>1606020</v>
      </c>
      <c r="GM255" s="14" t="str">
        <f t="shared" si="108"/>
        <v>神器4-2 : 24级</v>
      </c>
      <c r="GN255" s="14" t="s">
        <v>893</v>
      </c>
      <c r="GO255" s="14">
        <f t="shared" si="105"/>
        <v>3</v>
      </c>
      <c r="GP255" s="14" t="str">
        <f t="shared" si="106"/>
        <v>神器4-2</v>
      </c>
      <c r="GQ255" s="14">
        <f t="shared" si="107"/>
        <v>1</v>
      </c>
    </row>
    <row r="256" spans="38:199" ht="16.5" x14ac:dyDescent="0.2">
      <c r="AL256" s="101">
        <v>7</v>
      </c>
      <c r="AM256" s="101">
        <v>2</v>
      </c>
      <c r="AN256" s="101">
        <v>57</v>
      </c>
      <c r="AO256" s="101">
        <v>25</v>
      </c>
      <c r="AP256" s="101" t="s">
        <v>387</v>
      </c>
      <c r="AQ256" s="101">
        <v>275</v>
      </c>
      <c r="AR256" s="101">
        <v>1</v>
      </c>
      <c r="AS256" s="101">
        <v>1</v>
      </c>
      <c r="AT256" s="101">
        <f t="shared" si="111"/>
        <v>3</v>
      </c>
      <c r="AU256" s="14">
        <f t="shared" si="112"/>
        <v>2.75E-2</v>
      </c>
      <c r="AV256" s="14">
        <f t="shared" si="113"/>
        <v>5.7750000000000004</v>
      </c>
      <c r="GJ256" s="105">
        <v>250</v>
      </c>
      <c r="GK256" s="14">
        <f t="shared" si="102"/>
        <v>16</v>
      </c>
      <c r="GL256" s="14">
        <f t="shared" si="103"/>
        <v>1606020</v>
      </c>
      <c r="GM256" s="14" t="str">
        <f t="shared" si="108"/>
        <v>神器4-2 : 25级</v>
      </c>
      <c r="GN256" s="14" t="s">
        <v>893</v>
      </c>
      <c r="GO256" s="14">
        <f t="shared" si="105"/>
        <v>4</v>
      </c>
      <c r="GP256" s="14" t="str">
        <f t="shared" si="106"/>
        <v>神器4-2</v>
      </c>
      <c r="GQ256" s="14">
        <f t="shared" si="107"/>
        <v>2</v>
      </c>
    </row>
    <row r="257" spans="38:199" ht="16.5" x14ac:dyDescent="0.2">
      <c r="AL257" s="101">
        <v>7</v>
      </c>
      <c r="AM257" s="101">
        <v>2</v>
      </c>
      <c r="AN257" s="101">
        <v>57</v>
      </c>
      <c r="AO257" s="101">
        <v>26</v>
      </c>
      <c r="AP257" s="101" t="s">
        <v>388</v>
      </c>
      <c r="AQ257" s="101">
        <v>139</v>
      </c>
      <c r="AR257" s="101">
        <v>1</v>
      </c>
      <c r="AS257" s="101">
        <v>1</v>
      </c>
      <c r="AT257" s="101">
        <f t="shared" si="111"/>
        <v>4</v>
      </c>
      <c r="AU257" s="14">
        <f t="shared" si="112"/>
        <v>1.3899999999999999E-2</v>
      </c>
      <c r="AV257" s="14">
        <f t="shared" si="113"/>
        <v>6.2549999999999999</v>
      </c>
      <c r="GJ257" s="105">
        <v>251</v>
      </c>
      <c r="GK257" s="14">
        <f t="shared" si="102"/>
        <v>16</v>
      </c>
      <c r="GL257" s="14">
        <f t="shared" si="103"/>
        <v>1606020</v>
      </c>
      <c r="GM257" s="14" t="str">
        <f t="shared" si="108"/>
        <v>神器4-2 : 26级</v>
      </c>
      <c r="GN257" s="14" t="s">
        <v>893</v>
      </c>
      <c r="GO257" s="14">
        <f t="shared" si="105"/>
        <v>5</v>
      </c>
      <c r="GP257" s="14" t="str">
        <f t="shared" si="106"/>
        <v>神器4-2</v>
      </c>
      <c r="GQ257" s="14">
        <f t="shared" si="107"/>
        <v>2</v>
      </c>
    </row>
    <row r="258" spans="38:199" ht="16.5" x14ac:dyDescent="0.2">
      <c r="AL258" s="101">
        <v>7</v>
      </c>
      <c r="AM258" s="101">
        <v>2</v>
      </c>
      <c r="AN258" s="101">
        <v>57</v>
      </c>
      <c r="AO258" s="101">
        <v>27</v>
      </c>
      <c r="AP258" s="101" t="s">
        <v>878</v>
      </c>
      <c r="AQ258" s="101">
        <v>416</v>
      </c>
      <c r="AR258" s="101">
        <v>1</v>
      </c>
      <c r="AS258" s="101">
        <v>1</v>
      </c>
      <c r="AT258" s="101">
        <f t="shared" ref="AT258:AT263" si="114">INDEX($AH$7:$AH$48,AO258)</f>
        <v>2</v>
      </c>
      <c r="AU258" s="14">
        <f t="shared" ref="AU258:AU263" si="115">(AR258+AS258)/2*AQ258/10000</f>
        <v>4.1599999999999998E-2</v>
      </c>
      <c r="AV258" s="14">
        <f t="shared" ref="AV258:AV263" si="116">(AR258+AS258)/2*AQ258/10000*INDEX($AI$7:$AI$48,AO258)</f>
        <v>4.992</v>
      </c>
      <c r="GJ258" s="105">
        <v>252</v>
      </c>
      <c r="GK258" s="14">
        <f t="shared" si="102"/>
        <v>16</v>
      </c>
      <c r="GL258" s="14">
        <f t="shared" si="103"/>
        <v>1606020</v>
      </c>
      <c r="GM258" s="14" t="str">
        <f t="shared" si="108"/>
        <v>神器4-2 : 27级</v>
      </c>
      <c r="GN258" s="14" t="s">
        <v>893</v>
      </c>
      <c r="GO258" s="14">
        <f t="shared" si="105"/>
        <v>6</v>
      </c>
      <c r="GP258" s="14" t="str">
        <f t="shared" si="106"/>
        <v>神器4-2</v>
      </c>
      <c r="GQ258" s="14">
        <f t="shared" si="107"/>
        <v>2</v>
      </c>
    </row>
    <row r="259" spans="38:199" ht="16.5" x14ac:dyDescent="0.2">
      <c r="AL259" s="101">
        <v>7</v>
      </c>
      <c r="AM259" s="101">
        <v>2</v>
      </c>
      <c r="AN259" s="101">
        <v>57</v>
      </c>
      <c r="AO259" s="101">
        <v>28</v>
      </c>
      <c r="AP259" s="101" t="s">
        <v>390</v>
      </c>
      <c r="AQ259" s="101">
        <v>416</v>
      </c>
      <c r="AR259" s="101">
        <v>1</v>
      </c>
      <c r="AS259" s="101">
        <v>1</v>
      </c>
      <c r="AT259" s="101">
        <f t="shared" si="114"/>
        <v>2</v>
      </c>
      <c r="AU259" s="14">
        <f t="shared" si="115"/>
        <v>4.1599999999999998E-2</v>
      </c>
      <c r="AV259" s="14">
        <f t="shared" si="116"/>
        <v>4.992</v>
      </c>
      <c r="GJ259" s="105">
        <v>253</v>
      </c>
      <c r="GK259" s="14">
        <f t="shared" si="102"/>
        <v>16</v>
      </c>
      <c r="GL259" s="14">
        <f t="shared" si="103"/>
        <v>1606020</v>
      </c>
      <c r="GM259" s="14" t="str">
        <f t="shared" si="108"/>
        <v>神器4-2 : 28级</v>
      </c>
      <c r="GN259" s="14" t="s">
        <v>893</v>
      </c>
      <c r="GO259" s="14">
        <f t="shared" si="105"/>
        <v>7</v>
      </c>
      <c r="GP259" s="14" t="str">
        <f t="shared" si="106"/>
        <v>神器4-2</v>
      </c>
      <c r="GQ259" s="14">
        <f t="shared" si="107"/>
        <v>3</v>
      </c>
    </row>
    <row r="260" spans="38:199" ht="16.5" x14ac:dyDescent="0.2">
      <c r="AL260" s="101">
        <v>7</v>
      </c>
      <c r="AM260" s="101">
        <v>2</v>
      </c>
      <c r="AN260" s="101">
        <v>57</v>
      </c>
      <c r="AO260" s="101">
        <v>29</v>
      </c>
      <c r="AP260" s="101" t="s">
        <v>391</v>
      </c>
      <c r="AQ260" s="101">
        <v>416</v>
      </c>
      <c r="AR260" s="101">
        <v>1</v>
      </c>
      <c r="AS260" s="101">
        <v>1</v>
      </c>
      <c r="AT260" s="101">
        <f t="shared" si="114"/>
        <v>2</v>
      </c>
      <c r="AU260" s="14">
        <f t="shared" si="115"/>
        <v>4.1599999999999998E-2</v>
      </c>
      <c r="AV260" s="14">
        <f t="shared" si="116"/>
        <v>4.992</v>
      </c>
      <c r="GJ260" s="105">
        <v>254</v>
      </c>
      <c r="GK260" s="14">
        <f t="shared" si="102"/>
        <v>16</v>
      </c>
      <c r="GL260" s="14">
        <f t="shared" si="103"/>
        <v>1606020</v>
      </c>
      <c r="GM260" s="14" t="str">
        <f t="shared" si="108"/>
        <v>神器4-2 : 29级</v>
      </c>
      <c r="GN260" s="14" t="s">
        <v>893</v>
      </c>
      <c r="GO260" s="14">
        <f t="shared" si="105"/>
        <v>8</v>
      </c>
      <c r="GP260" s="14" t="str">
        <f t="shared" si="106"/>
        <v>神器4-2</v>
      </c>
      <c r="GQ260" s="14">
        <f t="shared" si="107"/>
        <v>3</v>
      </c>
    </row>
    <row r="261" spans="38:199" ht="16.5" x14ac:dyDescent="0.2">
      <c r="AL261" s="101">
        <v>7</v>
      </c>
      <c r="AM261" s="101">
        <v>2</v>
      </c>
      <c r="AN261" s="101">
        <v>57</v>
      </c>
      <c r="AO261" s="101">
        <v>30</v>
      </c>
      <c r="AP261" s="101" t="s">
        <v>392</v>
      </c>
      <c r="AQ261" s="101">
        <v>276</v>
      </c>
      <c r="AR261" s="101">
        <v>1</v>
      </c>
      <c r="AS261" s="101">
        <v>1</v>
      </c>
      <c r="AT261" s="101">
        <f t="shared" si="114"/>
        <v>3</v>
      </c>
      <c r="AU261" s="14">
        <f t="shared" si="115"/>
        <v>2.76E-2</v>
      </c>
      <c r="AV261" s="14">
        <f t="shared" si="116"/>
        <v>7.7279999999999998</v>
      </c>
      <c r="GJ261" s="105">
        <v>255</v>
      </c>
      <c r="GK261" s="14">
        <f t="shared" si="102"/>
        <v>16</v>
      </c>
      <c r="GL261" s="14">
        <f t="shared" si="103"/>
        <v>1606020</v>
      </c>
      <c r="GM261" s="14" t="str">
        <f t="shared" si="108"/>
        <v>神器4-2 : 30级</v>
      </c>
      <c r="GN261" s="14" t="s">
        <v>893</v>
      </c>
      <c r="GO261" s="14">
        <f t="shared" si="105"/>
        <v>9</v>
      </c>
      <c r="GP261" s="14" t="str">
        <f t="shared" si="106"/>
        <v>神器4-2</v>
      </c>
      <c r="GQ261" s="14">
        <f t="shared" si="107"/>
        <v>3</v>
      </c>
    </row>
    <row r="262" spans="38:199" ht="16.5" x14ac:dyDescent="0.2">
      <c r="AL262" s="101">
        <v>7</v>
      </c>
      <c r="AM262" s="101">
        <v>2</v>
      </c>
      <c r="AN262" s="101">
        <v>57</v>
      </c>
      <c r="AO262" s="101">
        <v>31</v>
      </c>
      <c r="AP262" s="101" t="s">
        <v>393</v>
      </c>
      <c r="AQ262" s="101">
        <v>276</v>
      </c>
      <c r="AR262" s="101">
        <v>1</v>
      </c>
      <c r="AS262" s="101">
        <v>1</v>
      </c>
      <c r="AT262" s="101">
        <f t="shared" si="114"/>
        <v>3</v>
      </c>
      <c r="AU262" s="14">
        <f t="shared" si="115"/>
        <v>2.76E-2</v>
      </c>
      <c r="AV262" s="14">
        <f t="shared" si="116"/>
        <v>7.7279999999999998</v>
      </c>
      <c r="GJ262" s="105">
        <v>256</v>
      </c>
      <c r="GK262" s="14">
        <f t="shared" si="102"/>
        <v>16</v>
      </c>
      <c r="GL262" s="14">
        <f t="shared" si="103"/>
        <v>1606020</v>
      </c>
      <c r="GM262" s="14" t="str">
        <f t="shared" si="108"/>
        <v>神器4-2 : 31级</v>
      </c>
      <c r="GN262" s="14" t="s">
        <v>893</v>
      </c>
      <c r="GO262" s="14">
        <f t="shared" si="105"/>
        <v>10</v>
      </c>
      <c r="GP262" s="14" t="str">
        <f t="shared" si="106"/>
        <v>神器4-2</v>
      </c>
      <c r="GQ262" s="14">
        <f t="shared" si="107"/>
        <v>5</v>
      </c>
    </row>
    <row r="263" spans="38:199" ht="16.5" x14ac:dyDescent="0.2">
      <c r="AL263" s="101">
        <v>7</v>
      </c>
      <c r="AM263" s="101">
        <v>2</v>
      </c>
      <c r="AN263" s="101">
        <v>57</v>
      </c>
      <c r="AO263" s="101">
        <v>32</v>
      </c>
      <c r="AP263" s="101" t="s">
        <v>394</v>
      </c>
      <c r="AQ263" s="101">
        <v>276</v>
      </c>
      <c r="AR263" s="101">
        <v>1</v>
      </c>
      <c r="AS263" s="101">
        <v>1</v>
      </c>
      <c r="AT263" s="101">
        <f t="shared" si="114"/>
        <v>3</v>
      </c>
      <c r="AU263" s="14">
        <f t="shared" si="115"/>
        <v>2.76E-2</v>
      </c>
      <c r="AV263" s="14">
        <f t="shared" si="116"/>
        <v>7.7279999999999998</v>
      </c>
      <c r="GJ263" s="105">
        <v>257</v>
      </c>
      <c r="GK263" s="14">
        <f t="shared" si="102"/>
        <v>16</v>
      </c>
      <c r="GL263" s="14">
        <f t="shared" si="103"/>
        <v>1606020</v>
      </c>
      <c r="GM263" s="14" t="str">
        <f t="shared" si="108"/>
        <v>神器4-2 : 32级</v>
      </c>
      <c r="GN263" s="14" t="s">
        <v>893</v>
      </c>
      <c r="GO263" s="14">
        <f t="shared" si="105"/>
        <v>11</v>
      </c>
      <c r="GP263" s="14" t="str">
        <f t="shared" si="106"/>
        <v>神器4-2</v>
      </c>
      <c r="GQ263" s="14">
        <f t="shared" si="107"/>
        <v>5</v>
      </c>
    </row>
    <row r="264" spans="38:199" ht="16.5" x14ac:dyDescent="0.2">
      <c r="AL264" s="101">
        <v>7</v>
      </c>
      <c r="AM264" s="101">
        <v>2</v>
      </c>
      <c r="AN264" s="101">
        <v>58</v>
      </c>
      <c r="AO264" s="101">
        <v>35</v>
      </c>
      <c r="AP264" s="101" t="s">
        <v>397</v>
      </c>
      <c r="AQ264" s="101">
        <v>2000</v>
      </c>
      <c r="AR264" s="101">
        <v>1</v>
      </c>
      <c r="AS264" s="101">
        <v>2</v>
      </c>
      <c r="AT264" s="101">
        <f t="shared" ref="AT264:AT275" si="117">INDEX($AH$7:$AH$48,AO264)</f>
        <v>2</v>
      </c>
      <c r="AU264" s="14">
        <f t="shared" ref="AU264:AU275" si="118">(AR264+AS264)/2*AQ264/10000</f>
        <v>0.3</v>
      </c>
      <c r="AV264" s="14">
        <f t="shared" ref="AV264:AV275" si="119">(AR264+AS264)/2*AQ264/10000*INDEX($AI$7:$AI$48,AO264)</f>
        <v>45</v>
      </c>
      <c r="GJ264" s="105">
        <v>258</v>
      </c>
      <c r="GK264" s="14">
        <f t="shared" ref="GK264:GK327" si="120">MATCH(GJ264-1,$R$7:$R$49,1)</f>
        <v>16</v>
      </c>
      <c r="GL264" s="14">
        <f t="shared" ref="GL264:GL327" si="121">INDEX($S$8:$S$49,GK264)</f>
        <v>1606020</v>
      </c>
      <c r="GM264" s="14" t="str">
        <f t="shared" si="108"/>
        <v>神器4-2 : 35级</v>
      </c>
      <c r="GN264" s="14" t="s">
        <v>893</v>
      </c>
      <c r="GO264" s="14">
        <f t="shared" ref="GO264:GO327" si="122">GJ264-INDEX($R$7:$R$49,GK264)</f>
        <v>12</v>
      </c>
      <c r="GP264" s="14" t="str">
        <f t="shared" ref="GP264:GP327" si="123">INDEX($T$8:$T$49,GK264)</f>
        <v>神器4-2</v>
      </c>
      <c r="GQ264" s="14">
        <f t="shared" ref="GQ264:GQ327" si="124">INDEX($K$8:$K$28,GO264)</f>
        <v>6</v>
      </c>
    </row>
    <row r="265" spans="38:199" ht="16.5" x14ac:dyDescent="0.2">
      <c r="AL265" s="101">
        <v>7</v>
      </c>
      <c r="AM265" s="101">
        <v>2</v>
      </c>
      <c r="AN265" s="101">
        <v>58</v>
      </c>
      <c r="AO265" s="101">
        <v>36</v>
      </c>
      <c r="AP265" s="101" t="s">
        <v>398</v>
      </c>
      <c r="AQ265" s="101">
        <v>2000</v>
      </c>
      <c r="AR265" s="101">
        <v>1</v>
      </c>
      <c r="AS265" s="101">
        <v>2</v>
      </c>
      <c r="AT265" s="101">
        <f t="shared" si="117"/>
        <v>2</v>
      </c>
      <c r="AU265" s="14">
        <f t="shared" si="118"/>
        <v>0.3</v>
      </c>
      <c r="AV265" s="14">
        <f t="shared" si="119"/>
        <v>45</v>
      </c>
      <c r="GJ265" s="105">
        <v>259</v>
      </c>
      <c r="GK265" s="14">
        <f t="shared" si="120"/>
        <v>16</v>
      </c>
      <c r="GL265" s="14">
        <f t="shared" si="121"/>
        <v>1606020</v>
      </c>
      <c r="GM265" s="14" t="str">
        <f t="shared" si="108"/>
        <v>神器4-2 : 36级</v>
      </c>
      <c r="GN265" s="14" t="s">
        <v>893</v>
      </c>
      <c r="GO265" s="14">
        <f t="shared" si="122"/>
        <v>13</v>
      </c>
      <c r="GP265" s="14" t="str">
        <f t="shared" si="123"/>
        <v>神器4-2</v>
      </c>
      <c r="GQ265" s="14">
        <f t="shared" si="124"/>
        <v>7</v>
      </c>
    </row>
    <row r="266" spans="38:199" ht="16.5" x14ac:dyDescent="0.2">
      <c r="AL266" s="101">
        <v>7</v>
      </c>
      <c r="AM266" s="101">
        <v>2</v>
      </c>
      <c r="AN266" s="101">
        <v>58</v>
      </c>
      <c r="AO266" s="101">
        <v>37</v>
      </c>
      <c r="AP266" s="101" t="s">
        <v>399</v>
      </c>
      <c r="AQ266" s="101">
        <v>2000</v>
      </c>
      <c r="AR266" s="101">
        <v>1</v>
      </c>
      <c r="AS266" s="101">
        <v>2</v>
      </c>
      <c r="AT266" s="101">
        <f t="shared" si="117"/>
        <v>2</v>
      </c>
      <c r="AU266" s="14">
        <f t="shared" si="118"/>
        <v>0.3</v>
      </c>
      <c r="AV266" s="14">
        <f t="shared" si="119"/>
        <v>45</v>
      </c>
      <c r="GJ266" s="105">
        <v>260</v>
      </c>
      <c r="GK266" s="14">
        <f t="shared" si="120"/>
        <v>16</v>
      </c>
      <c r="GL266" s="14">
        <f t="shared" si="121"/>
        <v>1606020</v>
      </c>
      <c r="GM266" s="14" t="str">
        <f t="shared" si="108"/>
        <v>神器4-2 : 37级</v>
      </c>
      <c r="GN266" s="14" t="s">
        <v>893</v>
      </c>
      <c r="GO266" s="14">
        <f t="shared" si="122"/>
        <v>14</v>
      </c>
      <c r="GP266" s="14" t="str">
        <f t="shared" si="123"/>
        <v>神器4-2</v>
      </c>
      <c r="GQ266" s="14">
        <f t="shared" si="124"/>
        <v>7</v>
      </c>
    </row>
    <row r="267" spans="38:199" ht="16.5" x14ac:dyDescent="0.2">
      <c r="AL267" s="101">
        <v>7</v>
      </c>
      <c r="AM267" s="101">
        <v>2</v>
      </c>
      <c r="AN267" s="101">
        <v>59</v>
      </c>
      <c r="AO267" s="101">
        <v>38</v>
      </c>
      <c r="AP267" s="101" t="s">
        <v>400</v>
      </c>
      <c r="AQ267" s="101">
        <v>1000</v>
      </c>
      <c r="AR267" s="101">
        <v>1</v>
      </c>
      <c r="AS267" s="101">
        <v>1</v>
      </c>
      <c r="AT267" s="101">
        <f t="shared" si="117"/>
        <v>3</v>
      </c>
      <c r="AU267" s="14">
        <f t="shared" si="118"/>
        <v>0.1</v>
      </c>
      <c r="AV267" s="14">
        <f t="shared" si="119"/>
        <v>35</v>
      </c>
      <c r="GJ267" s="105">
        <v>261</v>
      </c>
      <c r="GK267" s="14">
        <f t="shared" si="120"/>
        <v>16</v>
      </c>
      <c r="GL267" s="14">
        <f t="shared" si="121"/>
        <v>1606020</v>
      </c>
      <c r="GM267" s="14" t="str">
        <f t="shared" si="108"/>
        <v>神器4-2 : 38级</v>
      </c>
      <c r="GN267" s="14" t="s">
        <v>893</v>
      </c>
      <c r="GO267" s="14">
        <f t="shared" si="122"/>
        <v>15</v>
      </c>
      <c r="GP267" s="14" t="str">
        <f t="shared" si="123"/>
        <v>神器4-2</v>
      </c>
      <c r="GQ267" s="14">
        <f t="shared" si="124"/>
        <v>7</v>
      </c>
    </row>
    <row r="268" spans="38:199" ht="16.5" x14ac:dyDescent="0.2">
      <c r="AL268" s="101">
        <v>7</v>
      </c>
      <c r="AM268" s="101">
        <v>2</v>
      </c>
      <c r="AN268" s="101">
        <v>59</v>
      </c>
      <c r="AO268" s="101">
        <v>39</v>
      </c>
      <c r="AP268" s="101" t="s">
        <v>401</v>
      </c>
      <c r="AQ268" s="101">
        <v>1000</v>
      </c>
      <c r="AR268" s="101">
        <v>1</v>
      </c>
      <c r="AS268" s="101">
        <v>1</v>
      </c>
      <c r="AT268" s="101">
        <f t="shared" si="117"/>
        <v>3</v>
      </c>
      <c r="AU268" s="14">
        <f t="shared" si="118"/>
        <v>0.1</v>
      </c>
      <c r="AV268" s="14">
        <f t="shared" si="119"/>
        <v>35</v>
      </c>
      <c r="GJ268" s="105">
        <v>262</v>
      </c>
      <c r="GK268" s="14">
        <f t="shared" si="120"/>
        <v>16</v>
      </c>
      <c r="GL268" s="14">
        <f t="shared" si="121"/>
        <v>1606020</v>
      </c>
      <c r="GM268" s="14" t="str">
        <f t="shared" si="108"/>
        <v>神器4-2 : 39级</v>
      </c>
      <c r="GN268" s="14" t="s">
        <v>893</v>
      </c>
      <c r="GO268" s="14">
        <f t="shared" si="122"/>
        <v>16</v>
      </c>
      <c r="GP268" s="14" t="str">
        <f t="shared" si="123"/>
        <v>神器4-2</v>
      </c>
      <c r="GQ268" s="14">
        <f t="shared" si="124"/>
        <v>10</v>
      </c>
    </row>
    <row r="269" spans="38:199" ht="16.5" x14ac:dyDescent="0.2">
      <c r="AL269" s="101">
        <v>7</v>
      </c>
      <c r="AM269" s="101">
        <v>2</v>
      </c>
      <c r="AN269" s="101">
        <v>59</v>
      </c>
      <c r="AO269" s="101">
        <v>40</v>
      </c>
      <c r="AP269" s="101" t="s">
        <v>402</v>
      </c>
      <c r="AQ269" s="101">
        <v>1000</v>
      </c>
      <c r="AR269" s="101">
        <v>1</v>
      </c>
      <c r="AS269" s="101">
        <v>1</v>
      </c>
      <c r="AT269" s="101">
        <f t="shared" si="117"/>
        <v>3</v>
      </c>
      <c r="AU269" s="14">
        <f t="shared" si="118"/>
        <v>0.1</v>
      </c>
      <c r="AV269" s="14">
        <f t="shared" si="119"/>
        <v>35</v>
      </c>
      <c r="GJ269" s="105">
        <v>263</v>
      </c>
      <c r="GK269" s="14">
        <f t="shared" si="120"/>
        <v>16</v>
      </c>
      <c r="GL269" s="14">
        <f t="shared" si="121"/>
        <v>1606020</v>
      </c>
      <c r="GM269" s="14" t="str">
        <f t="shared" si="108"/>
        <v>神器4-2 : 40级</v>
      </c>
      <c r="GN269" s="14" t="s">
        <v>893</v>
      </c>
      <c r="GO269" s="14">
        <f t="shared" si="122"/>
        <v>17</v>
      </c>
      <c r="GP269" s="14" t="str">
        <f t="shared" si="123"/>
        <v>神器4-2</v>
      </c>
      <c r="GQ269" s="14">
        <f t="shared" si="124"/>
        <v>10</v>
      </c>
    </row>
    <row r="270" spans="38:199" ht="16.5" x14ac:dyDescent="0.2">
      <c r="AL270" s="101">
        <v>7</v>
      </c>
      <c r="AM270" s="101">
        <v>3</v>
      </c>
      <c r="AN270" s="101">
        <v>60</v>
      </c>
      <c r="AO270" s="101">
        <v>9</v>
      </c>
      <c r="AP270" s="101" t="s">
        <v>853</v>
      </c>
      <c r="AQ270" s="101">
        <v>700</v>
      </c>
      <c r="AR270" s="101">
        <v>1</v>
      </c>
      <c r="AS270" s="101">
        <v>1</v>
      </c>
      <c r="AT270" s="101">
        <f t="shared" si="117"/>
        <v>1</v>
      </c>
      <c r="AU270" s="14">
        <f t="shared" si="118"/>
        <v>7.0000000000000007E-2</v>
      </c>
      <c r="AV270" s="14">
        <f t="shared" si="119"/>
        <v>1.4000000000000001</v>
      </c>
      <c r="GJ270" s="105">
        <v>264</v>
      </c>
      <c r="GK270" s="14">
        <f t="shared" si="120"/>
        <v>16</v>
      </c>
      <c r="GL270" s="14">
        <f t="shared" si="121"/>
        <v>1606020</v>
      </c>
      <c r="GM270" s="14" t="str">
        <f t="shared" si="108"/>
        <v>神器4-2 : 9级</v>
      </c>
      <c r="GN270" s="14" t="s">
        <v>893</v>
      </c>
      <c r="GO270" s="14">
        <f t="shared" si="122"/>
        <v>18</v>
      </c>
      <c r="GP270" s="14" t="str">
        <f t="shared" si="123"/>
        <v>神器4-2</v>
      </c>
      <c r="GQ270" s="14">
        <f t="shared" si="124"/>
        <v>10</v>
      </c>
    </row>
    <row r="271" spans="38:199" ht="16.5" x14ac:dyDescent="0.2">
      <c r="AL271" s="101">
        <v>7</v>
      </c>
      <c r="AM271" s="101">
        <v>3</v>
      </c>
      <c r="AN271" s="101">
        <v>60</v>
      </c>
      <c r="AO271" s="101">
        <v>10</v>
      </c>
      <c r="AP271" s="101" t="s">
        <v>372</v>
      </c>
      <c r="AQ271" s="101">
        <v>700</v>
      </c>
      <c r="AR271" s="101">
        <v>1</v>
      </c>
      <c r="AS271" s="101">
        <v>1</v>
      </c>
      <c r="AT271" s="101">
        <f t="shared" si="117"/>
        <v>1</v>
      </c>
      <c r="AU271" s="14">
        <f t="shared" si="118"/>
        <v>7.0000000000000007E-2</v>
      </c>
      <c r="AV271" s="14">
        <f t="shared" si="119"/>
        <v>1.4000000000000001</v>
      </c>
      <c r="GJ271" s="105">
        <v>265</v>
      </c>
      <c r="GK271" s="14">
        <f t="shared" si="120"/>
        <v>17</v>
      </c>
      <c r="GL271" s="14">
        <f t="shared" si="121"/>
        <v>1606021</v>
      </c>
      <c r="GM271" s="14" t="str">
        <f t="shared" si="108"/>
        <v>神器4-3 : 10级</v>
      </c>
      <c r="GN271" s="14" t="s">
        <v>893</v>
      </c>
      <c r="GO271" s="14">
        <f t="shared" si="122"/>
        <v>1</v>
      </c>
      <c r="GP271" s="14" t="str">
        <f t="shared" si="123"/>
        <v>神器4-3</v>
      </c>
      <c r="GQ271" s="14">
        <f t="shared" si="124"/>
        <v>1</v>
      </c>
    </row>
    <row r="272" spans="38:199" ht="16.5" x14ac:dyDescent="0.2">
      <c r="AL272" s="101">
        <v>7</v>
      </c>
      <c r="AM272" s="101">
        <v>3</v>
      </c>
      <c r="AN272" s="101">
        <v>60</v>
      </c>
      <c r="AO272" s="101">
        <v>11</v>
      </c>
      <c r="AP272" s="101" t="s">
        <v>373</v>
      </c>
      <c r="AQ272" s="101">
        <v>414</v>
      </c>
      <c r="AR272" s="101">
        <v>1</v>
      </c>
      <c r="AS272" s="101">
        <v>1</v>
      </c>
      <c r="AT272" s="101">
        <f t="shared" si="117"/>
        <v>2</v>
      </c>
      <c r="AU272" s="14">
        <f t="shared" si="118"/>
        <v>4.1399999999999999E-2</v>
      </c>
      <c r="AV272" s="14">
        <f t="shared" si="119"/>
        <v>2.484</v>
      </c>
      <c r="GJ272" s="105">
        <v>266</v>
      </c>
      <c r="GK272" s="14">
        <f t="shared" si="120"/>
        <v>17</v>
      </c>
      <c r="GL272" s="14">
        <f t="shared" si="121"/>
        <v>1606021</v>
      </c>
      <c r="GM272" s="14" t="str">
        <f t="shared" si="108"/>
        <v>神器4-3 : 11级</v>
      </c>
      <c r="GN272" s="14" t="s">
        <v>893</v>
      </c>
      <c r="GO272" s="14">
        <f t="shared" si="122"/>
        <v>2</v>
      </c>
      <c r="GP272" s="14" t="str">
        <f t="shared" si="123"/>
        <v>神器4-3</v>
      </c>
      <c r="GQ272" s="14">
        <f t="shared" si="124"/>
        <v>1</v>
      </c>
    </row>
    <row r="273" spans="38:199" ht="16.5" x14ac:dyDescent="0.2">
      <c r="AL273" s="101">
        <v>7</v>
      </c>
      <c r="AM273" s="101">
        <v>3</v>
      </c>
      <c r="AN273" s="101">
        <v>60</v>
      </c>
      <c r="AO273" s="101">
        <v>12</v>
      </c>
      <c r="AP273" s="101" t="s">
        <v>374</v>
      </c>
      <c r="AQ273" s="101">
        <v>414</v>
      </c>
      <c r="AR273" s="101">
        <v>1</v>
      </c>
      <c r="AS273" s="101">
        <v>1</v>
      </c>
      <c r="AT273" s="101">
        <f t="shared" si="117"/>
        <v>2</v>
      </c>
      <c r="AU273" s="14">
        <f t="shared" si="118"/>
        <v>4.1399999999999999E-2</v>
      </c>
      <c r="AV273" s="14">
        <f t="shared" si="119"/>
        <v>2.484</v>
      </c>
      <c r="GJ273" s="105">
        <v>267</v>
      </c>
      <c r="GK273" s="14">
        <f t="shared" si="120"/>
        <v>17</v>
      </c>
      <c r="GL273" s="14">
        <f t="shared" si="121"/>
        <v>1606021</v>
      </c>
      <c r="GM273" s="14" t="str">
        <f t="shared" si="108"/>
        <v>神器4-3 : 12级</v>
      </c>
      <c r="GN273" s="14" t="s">
        <v>893</v>
      </c>
      <c r="GO273" s="14">
        <f t="shared" si="122"/>
        <v>3</v>
      </c>
      <c r="GP273" s="14" t="str">
        <f t="shared" si="123"/>
        <v>神器4-3</v>
      </c>
      <c r="GQ273" s="14">
        <f t="shared" si="124"/>
        <v>1</v>
      </c>
    </row>
    <row r="274" spans="38:199" ht="16.5" x14ac:dyDescent="0.2">
      <c r="AL274" s="101">
        <v>7</v>
      </c>
      <c r="AM274" s="101">
        <v>3</v>
      </c>
      <c r="AN274" s="101">
        <v>60</v>
      </c>
      <c r="AO274" s="101">
        <v>13</v>
      </c>
      <c r="AP274" s="101" t="s">
        <v>375</v>
      </c>
      <c r="AQ274" s="101">
        <v>275</v>
      </c>
      <c r="AR274" s="101">
        <v>1</v>
      </c>
      <c r="AS274" s="101">
        <v>1</v>
      </c>
      <c r="AT274" s="101">
        <f t="shared" si="117"/>
        <v>3</v>
      </c>
      <c r="AU274" s="14">
        <f t="shared" si="118"/>
        <v>2.75E-2</v>
      </c>
      <c r="AV274" s="14">
        <f t="shared" si="119"/>
        <v>3.85</v>
      </c>
      <c r="GJ274" s="105">
        <v>268</v>
      </c>
      <c r="GK274" s="14">
        <f t="shared" si="120"/>
        <v>17</v>
      </c>
      <c r="GL274" s="14">
        <f t="shared" si="121"/>
        <v>1606021</v>
      </c>
      <c r="GM274" s="14" t="str">
        <f t="shared" si="108"/>
        <v>神器4-3 : 13级</v>
      </c>
      <c r="GN274" s="14" t="s">
        <v>893</v>
      </c>
      <c r="GO274" s="14">
        <f t="shared" si="122"/>
        <v>4</v>
      </c>
      <c r="GP274" s="14" t="str">
        <f t="shared" si="123"/>
        <v>神器4-3</v>
      </c>
      <c r="GQ274" s="14">
        <f t="shared" si="124"/>
        <v>2</v>
      </c>
    </row>
    <row r="275" spans="38:199" ht="16.5" x14ac:dyDescent="0.2">
      <c r="AL275" s="101">
        <v>7</v>
      </c>
      <c r="AM275" s="101">
        <v>3</v>
      </c>
      <c r="AN275" s="101">
        <v>60</v>
      </c>
      <c r="AO275" s="101">
        <v>14</v>
      </c>
      <c r="AP275" s="101" t="s">
        <v>376</v>
      </c>
      <c r="AQ275" s="101">
        <v>138</v>
      </c>
      <c r="AR275" s="101">
        <v>1</v>
      </c>
      <c r="AS275" s="101">
        <v>1</v>
      </c>
      <c r="AT275" s="101">
        <f t="shared" si="117"/>
        <v>4</v>
      </c>
      <c r="AU275" s="14">
        <f t="shared" si="118"/>
        <v>1.38E-2</v>
      </c>
      <c r="AV275" s="14">
        <f t="shared" si="119"/>
        <v>4.1399999999999997</v>
      </c>
      <c r="GJ275" s="105">
        <v>269</v>
      </c>
      <c r="GK275" s="14">
        <f t="shared" si="120"/>
        <v>17</v>
      </c>
      <c r="GL275" s="14">
        <f t="shared" si="121"/>
        <v>1606021</v>
      </c>
      <c r="GM275" s="14" t="str">
        <f t="shared" si="108"/>
        <v>神器4-3 : 14级</v>
      </c>
      <c r="GN275" s="14" t="s">
        <v>893</v>
      </c>
      <c r="GO275" s="14">
        <f t="shared" si="122"/>
        <v>5</v>
      </c>
      <c r="GP275" s="14" t="str">
        <f t="shared" si="123"/>
        <v>神器4-3</v>
      </c>
      <c r="GQ275" s="14">
        <f t="shared" si="124"/>
        <v>2</v>
      </c>
    </row>
    <row r="276" spans="38:199" ht="16.5" x14ac:dyDescent="0.2">
      <c r="AL276" s="101">
        <v>7</v>
      </c>
      <c r="AM276" s="101">
        <v>3</v>
      </c>
      <c r="AN276" s="101">
        <v>60</v>
      </c>
      <c r="AO276" s="101">
        <v>15</v>
      </c>
      <c r="AP276" s="101" t="s">
        <v>377</v>
      </c>
      <c r="AQ276" s="101">
        <v>700</v>
      </c>
      <c r="AR276" s="101">
        <v>1</v>
      </c>
      <c r="AS276" s="101">
        <v>1</v>
      </c>
      <c r="AT276" s="101">
        <f t="shared" ref="AT276:AT293" si="125">INDEX($AH$7:$AH$48,AO276)</f>
        <v>1</v>
      </c>
      <c r="AU276" s="14">
        <f t="shared" ref="AU276:AU293" si="126">(AR276+AS276)/2*AQ276/10000</f>
        <v>7.0000000000000007E-2</v>
      </c>
      <c r="AV276" s="14">
        <f t="shared" ref="AV276:AV293" si="127">(AR276+AS276)/2*AQ276/10000*INDEX($AI$7:$AI$48,AO276)</f>
        <v>1.7500000000000002</v>
      </c>
      <c r="GJ276" s="105">
        <v>270</v>
      </c>
      <c r="GK276" s="14">
        <f t="shared" si="120"/>
        <v>17</v>
      </c>
      <c r="GL276" s="14">
        <f t="shared" si="121"/>
        <v>1606021</v>
      </c>
      <c r="GM276" s="14" t="str">
        <f t="shared" si="108"/>
        <v>神器4-3 : 15级</v>
      </c>
      <c r="GN276" s="14" t="s">
        <v>893</v>
      </c>
      <c r="GO276" s="14">
        <f t="shared" si="122"/>
        <v>6</v>
      </c>
      <c r="GP276" s="14" t="str">
        <f t="shared" si="123"/>
        <v>神器4-3</v>
      </c>
      <c r="GQ276" s="14">
        <f t="shared" si="124"/>
        <v>2</v>
      </c>
    </row>
    <row r="277" spans="38:199" ht="16.5" x14ac:dyDescent="0.2">
      <c r="AL277" s="101">
        <v>7</v>
      </c>
      <c r="AM277" s="101">
        <v>3</v>
      </c>
      <c r="AN277" s="101">
        <v>60</v>
      </c>
      <c r="AO277" s="101">
        <v>16</v>
      </c>
      <c r="AP277" s="101" t="s">
        <v>378</v>
      </c>
      <c r="AQ277" s="101">
        <v>700</v>
      </c>
      <c r="AR277" s="101">
        <v>1</v>
      </c>
      <c r="AS277" s="101">
        <v>1</v>
      </c>
      <c r="AT277" s="101">
        <f t="shared" si="125"/>
        <v>1</v>
      </c>
      <c r="AU277" s="14">
        <f t="shared" si="126"/>
        <v>7.0000000000000007E-2</v>
      </c>
      <c r="AV277" s="14">
        <f t="shared" si="127"/>
        <v>1.7500000000000002</v>
      </c>
      <c r="GJ277" s="105">
        <v>271</v>
      </c>
      <c r="GK277" s="14">
        <f t="shared" si="120"/>
        <v>17</v>
      </c>
      <c r="GL277" s="14">
        <f t="shared" si="121"/>
        <v>1606021</v>
      </c>
      <c r="GM277" s="14" t="str">
        <f t="shared" si="108"/>
        <v>神器4-3 : 16级</v>
      </c>
      <c r="GN277" s="14" t="s">
        <v>893</v>
      </c>
      <c r="GO277" s="14">
        <f t="shared" si="122"/>
        <v>7</v>
      </c>
      <c r="GP277" s="14" t="str">
        <f t="shared" si="123"/>
        <v>神器4-3</v>
      </c>
      <c r="GQ277" s="14">
        <f t="shared" si="124"/>
        <v>3</v>
      </c>
    </row>
    <row r="278" spans="38:199" ht="16.5" x14ac:dyDescent="0.2">
      <c r="AL278" s="101">
        <v>7</v>
      </c>
      <c r="AM278" s="101">
        <v>3</v>
      </c>
      <c r="AN278" s="101">
        <v>60</v>
      </c>
      <c r="AO278" s="101">
        <v>17</v>
      </c>
      <c r="AP278" s="101" t="s">
        <v>379</v>
      </c>
      <c r="AQ278" s="101">
        <v>414</v>
      </c>
      <c r="AR278" s="101">
        <v>1</v>
      </c>
      <c r="AS278" s="101">
        <v>1</v>
      </c>
      <c r="AT278" s="101">
        <f t="shared" si="125"/>
        <v>2</v>
      </c>
      <c r="AU278" s="14">
        <f t="shared" si="126"/>
        <v>4.1399999999999999E-2</v>
      </c>
      <c r="AV278" s="14">
        <f t="shared" si="127"/>
        <v>3.105</v>
      </c>
      <c r="GJ278" s="105">
        <v>272</v>
      </c>
      <c r="GK278" s="14">
        <f t="shared" si="120"/>
        <v>17</v>
      </c>
      <c r="GL278" s="14">
        <f t="shared" si="121"/>
        <v>1606021</v>
      </c>
      <c r="GM278" s="14" t="str">
        <f t="shared" si="108"/>
        <v>神器4-3 : 17级</v>
      </c>
      <c r="GN278" s="14" t="s">
        <v>893</v>
      </c>
      <c r="GO278" s="14">
        <f t="shared" si="122"/>
        <v>8</v>
      </c>
      <c r="GP278" s="14" t="str">
        <f t="shared" si="123"/>
        <v>神器4-3</v>
      </c>
      <c r="GQ278" s="14">
        <f t="shared" si="124"/>
        <v>3</v>
      </c>
    </row>
    <row r="279" spans="38:199" ht="16.5" x14ac:dyDescent="0.2">
      <c r="AL279" s="101">
        <v>7</v>
      </c>
      <c r="AM279" s="101">
        <v>3</v>
      </c>
      <c r="AN279" s="101">
        <v>60</v>
      </c>
      <c r="AO279" s="101">
        <v>18</v>
      </c>
      <c r="AP279" s="101" t="s">
        <v>380</v>
      </c>
      <c r="AQ279" s="101">
        <v>414</v>
      </c>
      <c r="AR279" s="101">
        <v>1</v>
      </c>
      <c r="AS279" s="101">
        <v>1</v>
      </c>
      <c r="AT279" s="101">
        <f t="shared" si="125"/>
        <v>2</v>
      </c>
      <c r="AU279" s="14">
        <f t="shared" si="126"/>
        <v>4.1399999999999999E-2</v>
      </c>
      <c r="AV279" s="14">
        <f t="shared" si="127"/>
        <v>3.105</v>
      </c>
      <c r="GJ279" s="105">
        <v>273</v>
      </c>
      <c r="GK279" s="14">
        <f t="shared" si="120"/>
        <v>17</v>
      </c>
      <c r="GL279" s="14">
        <f t="shared" si="121"/>
        <v>1606021</v>
      </c>
      <c r="GM279" s="14" t="str">
        <f t="shared" si="108"/>
        <v>神器4-3 : 18级</v>
      </c>
      <c r="GN279" s="14" t="s">
        <v>893</v>
      </c>
      <c r="GO279" s="14">
        <f t="shared" si="122"/>
        <v>9</v>
      </c>
      <c r="GP279" s="14" t="str">
        <f t="shared" si="123"/>
        <v>神器4-3</v>
      </c>
      <c r="GQ279" s="14">
        <f t="shared" si="124"/>
        <v>3</v>
      </c>
    </row>
    <row r="280" spans="38:199" ht="16.5" x14ac:dyDescent="0.2">
      <c r="AL280" s="101">
        <v>7</v>
      </c>
      <c r="AM280" s="101">
        <v>3</v>
      </c>
      <c r="AN280" s="101">
        <v>60</v>
      </c>
      <c r="AO280" s="101">
        <v>19</v>
      </c>
      <c r="AP280" s="101" t="s">
        <v>381</v>
      </c>
      <c r="AQ280" s="101">
        <v>275</v>
      </c>
      <c r="AR280" s="101">
        <v>1</v>
      </c>
      <c r="AS280" s="101">
        <v>1</v>
      </c>
      <c r="AT280" s="101">
        <f t="shared" si="125"/>
        <v>3</v>
      </c>
      <c r="AU280" s="14">
        <f t="shared" si="126"/>
        <v>2.75E-2</v>
      </c>
      <c r="AV280" s="14">
        <f t="shared" si="127"/>
        <v>4.8125</v>
      </c>
      <c r="GJ280" s="105">
        <v>274</v>
      </c>
      <c r="GK280" s="14">
        <f t="shared" si="120"/>
        <v>17</v>
      </c>
      <c r="GL280" s="14">
        <f t="shared" si="121"/>
        <v>1606021</v>
      </c>
      <c r="GM280" s="14" t="str">
        <f t="shared" ref="GM280:GM343" si="128">INDEX($T$8:$T$49,GK280)&amp;" : "&amp;AO280&amp;"级"</f>
        <v>神器4-3 : 19级</v>
      </c>
      <c r="GN280" s="14" t="s">
        <v>893</v>
      </c>
      <c r="GO280" s="14">
        <f t="shared" si="122"/>
        <v>10</v>
      </c>
      <c r="GP280" s="14" t="str">
        <f t="shared" si="123"/>
        <v>神器4-3</v>
      </c>
      <c r="GQ280" s="14">
        <f t="shared" si="124"/>
        <v>5</v>
      </c>
    </row>
    <row r="281" spans="38:199" ht="16.5" x14ac:dyDescent="0.2">
      <c r="AL281" s="101">
        <v>7</v>
      </c>
      <c r="AM281" s="101">
        <v>3</v>
      </c>
      <c r="AN281" s="101">
        <v>60</v>
      </c>
      <c r="AO281" s="101">
        <v>20</v>
      </c>
      <c r="AP281" s="101" t="s">
        <v>382</v>
      </c>
      <c r="AQ281" s="101">
        <v>138</v>
      </c>
      <c r="AR281" s="101">
        <v>1</v>
      </c>
      <c r="AS281" s="101">
        <v>1</v>
      </c>
      <c r="AT281" s="101">
        <f t="shared" si="125"/>
        <v>4</v>
      </c>
      <c r="AU281" s="14">
        <f t="shared" si="126"/>
        <v>1.38E-2</v>
      </c>
      <c r="AV281" s="14">
        <f t="shared" si="127"/>
        <v>5.1749999999999998</v>
      </c>
      <c r="GJ281" s="105">
        <v>275</v>
      </c>
      <c r="GK281" s="14">
        <f t="shared" si="120"/>
        <v>17</v>
      </c>
      <c r="GL281" s="14">
        <f t="shared" si="121"/>
        <v>1606021</v>
      </c>
      <c r="GM281" s="14" t="str">
        <f t="shared" si="128"/>
        <v>神器4-3 : 20级</v>
      </c>
      <c r="GN281" s="14" t="s">
        <v>893</v>
      </c>
      <c r="GO281" s="14">
        <f t="shared" si="122"/>
        <v>11</v>
      </c>
      <c r="GP281" s="14" t="str">
        <f t="shared" si="123"/>
        <v>神器4-3</v>
      </c>
      <c r="GQ281" s="14">
        <f t="shared" si="124"/>
        <v>5</v>
      </c>
    </row>
    <row r="282" spans="38:199" ht="16.5" x14ac:dyDescent="0.2">
      <c r="AL282" s="101">
        <v>7</v>
      </c>
      <c r="AM282" s="101">
        <v>3</v>
      </c>
      <c r="AN282" s="101">
        <v>60</v>
      </c>
      <c r="AO282" s="101">
        <v>21</v>
      </c>
      <c r="AP282" s="101" t="s">
        <v>383</v>
      </c>
      <c r="AQ282" s="101">
        <v>700</v>
      </c>
      <c r="AR282" s="101">
        <v>1</v>
      </c>
      <c r="AS282" s="101">
        <v>1</v>
      </c>
      <c r="AT282" s="101">
        <f t="shared" si="125"/>
        <v>1</v>
      </c>
      <c r="AU282" s="14">
        <f t="shared" si="126"/>
        <v>7.0000000000000007E-2</v>
      </c>
      <c r="AV282" s="14">
        <f t="shared" si="127"/>
        <v>2.1</v>
      </c>
      <c r="GJ282" s="105">
        <v>276</v>
      </c>
      <c r="GK282" s="14">
        <f t="shared" si="120"/>
        <v>17</v>
      </c>
      <c r="GL282" s="14">
        <f t="shared" si="121"/>
        <v>1606021</v>
      </c>
      <c r="GM282" s="14" t="str">
        <f t="shared" si="128"/>
        <v>神器4-3 : 21级</v>
      </c>
      <c r="GN282" s="14" t="s">
        <v>893</v>
      </c>
      <c r="GO282" s="14">
        <f t="shared" si="122"/>
        <v>12</v>
      </c>
      <c r="GP282" s="14" t="str">
        <f t="shared" si="123"/>
        <v>神器4-3</v>
      </c>
      <c r="GQ282" s="14">
        <f t="shared" si="124"/>
        <v>6</v>
      </c>
    </row>
    <row r="283" spans="38:199" ht="16.5" x14ac:dyDescent="0.2">
      <c r="AL283" s="101">
        <v>7</v>
      </c>
      <c r="AM283" s="101">
        <v>3</v>
      </c>
      <c r="AN283" s="101">
        <v>60</v>
      </c>
      <c r="AO283" s="101">
        <v>22</v>
      </c>
      <c r="AP283" s="101" t="s">
        <v>384</v>
      </c>
      <c r="AQ283" s="101">
        <v>700</v>
      </c>
      <c r="AR283" s="101">
        <v>1</v>
      </c>
      <c r="AS283" s="101">
        <v>1</v>
      </c>
      <c r="AT283" s="101">
        <f t="shared" si="125"/>
        <v>1</v>
      </c>
      <c r="AU283" s="14">
        <f t="shared" si="126"/>
        <v>7.0000000000000007E-2</v>
      </c>
      <c r="AV283" s="14">
        <f t="shared" si="127"/>
        <v>2.1</v>
      </c>
      <c r="GJ283" s="105">
        <v>277</v>
      </c>
      <c r="GK283" s="14">
        <f t="shared" si="120"/>
        <v>17</v>
      </c>
      <c r="GL283" s="14">
        <f t="shared" si="121"/>
        <v>1606021</v>
      </c>
      <c r="GM283" s="14" t="str">
        <f t="shared" si="128"/>
        <v>神器4-3 : 22级</v>
      </c>
      <c r="GN283" s="14" t="s">
        <v>893</v>
      </c>
      <c r="GO283" s="14">
        <f t="shared" si="122"/>
        <v>13</v>
      </c>
      <c r="GP283" s="14" t="str">
        <f t="shared" si="123"/>
        <v>神器4-3</v>
      </c>
      <c r="GQ283" s="14">
        <f t="shared" si="124"/>
        <v>7</v>
      </c>
    </row>
    <row r="284" spans="38:199" ht="16.5" x14ac:dyDescent="0.2">
      <c r="AL284" s="101">
        <v>7</v>
      </c>
      <c r="AM284" s="101">
        <v>3</v>
      </c>
      <c r="AN284" s="101">
        <v>60</v>
      </c>
      <c r="AO284" s="101">
        <v>23</v>
      </c>
      <c r="AP284" s="101" t="s">
        <v>385</v>
      </c>
      <c r="AQ284" s="101">
        <v>414</v>
      </c>
      <c r="AR284" s="101">
        <v>1</v>
      </c>
      <c r="AS284" s="101">
        <v>1</v>
      </c>
      <c r="AT284" s="101">
        <f t="shared" si="125"/>
        <v>2</v>
      </c>
      <c r="AU284" s="14">
        <f t="shared" si="126"/>
        <v>4.1399999999999999E-2</v>
      </c>
      <c r="AV284" s="14">
        <f t="shared" si="127"/>
        <v>3.726</v>
      </c>
      <c r="GJ284" s="105">
        <v>278</v>
      </c>
      <c r="GK284" s="14">
        <f t="shared" si="120"/>
        <v>17</v>
      </c>
      <c r="GL284" s="14">
        <f t="shared" si="121"/>
        <v>1606021</v>
      </c>
      <c r="GM284" s="14" t="str">
        <f t="shared" si="128"/>
        <v>神器4-3 : 23级</v>
      </c>
      <c r="GN284" s="14" t="s">
        <v>893</v>
      </c>
      <c r="GO284" s="14">
        <f t="shared" si="122"/>
        <v>14</v>
      </c>
      <c r="GP284" s="14" t="str">
        <f t="shared" si="123"/>
        <v>神器4-3</v>
      </c>
      <c r="GQ284" s="14">
        <f t="shared" si="124"/>
        <v>7</v>
      </c>
    </row>
    <row r="285" spans="38:199" ht="16.5" x14ac:dyDescent="0.2">
      <c r="AL285" s="101">
        <v>7</v>
      </c>
      <c r="AM285" s="101">
        <v>3</v>
      </c>
      <c r="AN285" s="101">
        <v>60</v>
      </c>
      <c r="AO285" s="101">
        <v>24</v>
      </c>
      <c r="AP285" s="101" t="s">
        <v>386</v>
      </c>
      <c r="AQ285" s="101">
        <v>414</v>
      </c>
      <c r="AR285" s="101">
        <v>1</v>
      </c>
      <c r="AS285" s="101">
        <v>1</v>
      </c>
      <c r="AT285" s="101">
        <f t="shared" si="125"/>
        <v>2</v>
      </c>
      <c r="AU285" s="14">
        <f t="shared" si="126"/>
        <v>4.1399999999999999E-2</v>
      </c>
      <c r="AV285" s="14">
        <f t="shared" si="127"/>
        <v>3.726</v>
      </c>
      <c r="GJ285" s="105">
        <v>279</v>
      </c>
      <c r="GK285" s="14">
        <f t="shared" si="120"/>
        <v>17</v>
      </c>
      <c r="GL285" s="14">
        <f t="shared" si="121"/>
        <v>1606021</v>
      </c>
      <c r="GM285" s="14" t="str">
        <f t="shared" si="128"/>
        <v>神器4-3 : 24级</v>
      </c>
      <c r="GN285" s="14" t="s">
        <v>893</v>
      </c>
      <c r="GO285" s="14">
        <f t="shared" si="122"/>
        <v>15</v>
      </c>
      <c r="GP285" s="14" t="str">
        <f t="shared" si="123"/>
        <v>神器4-3</v>
      </c>
      <c r="GQ285" s="14">
        <f t="shared" si="124"/>
        <v>7</v>
      </c>
    </row>
    <row r="286" spans="38:199" ht="16.5" x14ac:dyDescent="0.2">
      <c r="AL286" s="101">
        <v>7</v>
      </c>
      <c r="AM286" s="101">
        <v>3</v>
      </c>
      <c r="AN286" s="101">
        <v>60</v>
      </c>
      <c r="AO286" s="101">
        <v>25</v>
      </c>
      <c r="AP286" s="101" t="s">
        <v>387</v>
      </c>
      <c r="AQ286" s="101">
        <v>275</v>
      </c>
      <c r="AR286" s="101">
        <v>1</v>
      </c>
      <c r="AS286" s="101">
        <v>1</v>
      </c>
      <c r="AT286" s="101">
        <f t="shared" si="125"/>
        <v>3</v>
      </c>
      <c r="AU286" s="14">
        <f t="shared" si="126"/>
        <v>2.75E-2</v>
      </c>
      <c r="AV286" s="14">
        <f t="shared" si="127"/>
        <v>5.7750000000000004</v>
      </c>
      <c r="GJ286" s="105">
        <v>280</v>
      </c>
      <c r="GK286" s="14">
        <f t="shared" si="120"/>
        <v>17</v>
      </c>
      <c r="GL286" s="14">
        <f t="shared" si="121"/>
        <v>1606021</v>
      </c>
      <c r="GM286" s="14" t="str">
        <f t="shared" si="128"/>
        <v>神器4-3 : 25级</v>
      </c>
      <c r="GN286" s="14" t="s">
        <v>893</v>
      </c>
      <c r="GO286" s="14">
        <f t="shared" si="122"/>
        <v>16</v>
      </c>
      <c r="GP286" s="14" t="str">
        <f t="shared" si="123"/>
        <v>神器4-3</v>
      </c>
      <c r="GQ286" s="14">
        <f t="shared" si="124"/>
        <v>10</v>
      </c>
    </row>
    <row r="287" spans="38:199" ht="16.5" x14ac:dyDescent="0.2">
      <c r="AL287" s="101">
        <v>7</v>
      </c>
      <c r="AM287" s="101">
        <v>3</v>
      </c>
      <c r="AN287" s="101">
        <v>60</v>
      </c>
      <c r="AO287" s="101">
        <v>26</v>
      </c>
      <c r="AP287" s="101" t="s">
        <v>388</v>
      </c>
      <c r="AQ287" s="101">
        <v>139</v>
      </c>
      <c r="AR287" s="101">
        <v>1</v>
      </c>
      <c r="AS287" s="101">
        <v>1</v>
      </c>
      <c r="AT287" s="101">
        <f t="shared" si="125"/>
        <v>4</v>
      </c>
      <c r="AU287" s="14">
        <f t="shared" si="126"/>
        <v>1.3899999999999999E-2</v>
      </c>
      <c r="AV287" s="14">
        <f t="shared" si="127"/>
        <v>6.2549999999999999</v>
      </c>
      <c r="GJ287" s="105">
        <v>281</v>
      </c>
      <c r="GK287" s="14">
        <f t="shared" si="120"/>
        <v>17</v>
      </c>
      <c r="GL287" s="14">
        <f t="shared" si="121"/>
        <v>1606021</v>
      </c>
      <c r="GM287" s="14" t="str">
        <f t="shared" si="128"/>
        <v>神器4-3 : 26级</v>
      </c>
      <c r="GN287" s="14" t="s">
        <v>893</v>
      </c>
      <c r="GO287" s="14">
        <f t="shared" si="122"/>
        <v>17</v>
      </c>
      <c r="GP287" s="14" t="str">
        <f t="shared" si="123"/>
        <v>神器4-3</v>
      </c>
      <c r="GQ287" s="14">
        <f t="shared" si="124"/>
        <v>10</v>
      </c>
    </row>
    <row r="288" spans="38:199" ht="16.5" x14ac:dyDescent="0.2">
      <c r="AL288" s="101">
        <v>7</v>
      </c>
      <c r="AM288" s="101">
        <v>3</v>
      </c>
      <c r="AN288" s="101">
        <v>60</v>
      </c>
      <c r="AO288" s="101">
        <v>27</v>
      </c>
      <c r="AP288" s="101" t="s">
        <v>878</v>
      </c>
      <c r="AQ288" s="101">
        <v>416</v>
      </c>
      <c r="AR288" s="101">
        <v>1</v>
      </c>
      <c r="AS288" s="101">
        <v>1</v>
      </c>
      <c r="AT288" s="101">
        <f t="shared" si="125"/>
        <v>2</v>
      </c>
      <c r="AU288" s="14">
        <f t="shared" si="126"/>
        <v>4.1599999999999998E-2</v>
      </c>
      <c r="AV288" s="14">
        <f t="shared" si="127"/>
        <v>4.992</v>
      </c>
      <c r="GJ288" s="105">
        <v>282</v>
      </c>
      <c r="GK288" s="14">
        <f t="shared" si="120"/>
        <v>17</v>
      </c>
      <c r="GL288" s="14">
        <f t="shared" si="121"/>
        <v>1606021</v>
      </c>
      <c r="GM288" s="14" t="str">
        <f t="shared" si="128"/>
        <v>神器4-3 : 27级</v>
      </c>
      <c r="GN288" s="14" t="s">
        <v>893</v>
      </c>
      <c r="GO288" s="14">
        <f t="shared" si="122"/>
        <v>18</v>
      </c>
      <c r="GP288" s="14" t="str">
        <f t="shared" si="123"/>
        <v>神器4-3</v>
      </c>
      <c r="GQ288" s="14">
        <f t="shared" si="124"/>
        <v>10</v>
      </c>
    </row>
    <row r="289" spans="38:199" ht="16.5" x14ac:dyDescent="0.2">
      <c r="AL289" s="101">
        <v>7</v>
      </c>
      <c r="AM289" s="101">
        <v>3</v>
      </c>
      <c r="AN289" s="101">
        <v>60</v>
      </c>
      <c r="AO289" s="101">
        <v>28</v>
      </c>
      <c r="AP289" s="101" t="s">
        <v>390</v>
      </c>
      <c r="AQ289" s="101">
        <v>416</v>
      </c>
      <c r="AR289" s="101">
        <v>1</v>
      </c>
      <c r="AS289" s="101">
        <v>1</v>
      </c>
      <c r="AT289" s="101">
        <f t="shared" si="125"/>
        <v>2</v>
      </c>
      <c r="AU289" s="14">
        <f t="shared" si="126"/>
        <v>4.1599999999999998E-2</v>
      </c>
      <c r="AV289" s="14">
        <f t="shared" si="127"/>
        <v>4.992</v>
      </c>
      <c r="GJ289" s="105">
        <v>283</v>
      </c>
      <c r="GK289" s="14">
        <f t="shared" si="120"/>
        <v>18</v>
      </c>
      <c r="GL289" s="14">
        <f t="shared" si="121"/>
        <v>1606022</v>
      </c>
      <c r="GM289" s="14" t="str">
        <f t="shared" si="128"/>
        <v>神器4-4 : 28级</v>
      </c>
      <c r="GN289" s="14" t="s">
        <v>893</v>
      </c>
      <c r="GO289" s="14">
        <f t="shared" si="122"/>
        <v>1</v>
      </c>
      <c r="GP289" s="14" t="str">
        <f t="shared" si="123"/>
        <v>神器4-4</v>
      </c>
      <c r="GQ289" s="14">
        <f t="shared" si="124"/>
        <v>1</v>
      </c>
    </row>
    <row r="290" spans="38:199" ht="16.5" x14ac:dyDescent="0.2">
      <c r="AL290" s="101">
        <v>7</v>
      </c>
      <c r="AM290" s="101">
        <v>3</v>
      </c>
      <c r="AN290" s="101">
        <v>60</v>
      </c>
      <c r="AO290" s="101">
        <v>29</v>
      </c>
      <c r="AP290" s="101" t="s">
        <v>391</v>
      </c>
      <c r="AQ290" s="101">
        <v>416</v>
      </c>
      <c r="AR290" s="101">
        <v>1</v>
      </c>
      <c r="AS290" s="101">
        <v>1</v>
      </c>
      <c r="AT290" s="101">
        <f t="shared" si="125"/>
        <v>2</v>
      </c>
      <c r="AU290" s="14">
        <f t="shared" si="126"/>
        <v>4.1599999999999998E-2</v>
      </c>
      <c r="AV290" s="14">
        <f t="shared" si="127"/>
        <v>4.992</v>
      </c>
      <c r="GJ290" s="105">
        <v>284</v>
      </c>
      <c r="GK290" s="14">
        <f t="shared" si="120"/>
        <v>18</v>
      </c>
      <c r="GL290" s="14">
        <f t="shared" si="121"/>
        <v>1606022</v>
      </c>
      <c r="GM290" s="14" t="str">
        <f t="shared" si="128"/>
        <v>神器4-4 : 29级</v>
      </c>
      <c r="GN290" s="14" t="s">
        <v>893</v>
      </c>
      <c r="GO290" s="14">
        <f t="shared" si="122"/>
        <v>2</v>
      </c>
      <c r="GP290" s="14" t="str">
        <f t="shared" si="123"/>
        <v>神器4-4</v>
      </c>
      <c r="GQ290" s="14">
        <f t="shared" si="124"/>
        <v>1</v>
      </c>
    </row>
    <row r="291" spans="38:199" ht="16.5" x14ac:dyDescent="0.2">
      <c r="AL291" s="101">
        <v>7</v>
      </c>
      <c r="AM291" s="101">
        <v>3</v>
      </c>
      <c r="AN291" s="101">
        <v>60</v>
      </c>
      <c r="AO291" s="101">
        <v>30</v>
      </c>
      <c r="AP291" s="101" t="s">
        <v>392</v>
      </c>
      <c r="AQ291" s="101">
        <v>276</v>
      </c>
      <c r="AR291" s="101">
        <v>1</v>
      </c>
      <c r="AS291" s="101">
        <v>1</v>
      </c>
      <c r="AT291" s="101">
        <f t="shared" si="125"/>
        <v>3</v>
      </c>
      <c r="AU291" s="14">
        <f t="shared" si="126"/>
        <v>2.76E-2</v>
      </c>
      <c r="AV291" s="14">
        <f t="shared" si="127"/>
        <v>7.7279999999999998</v>
      </c>
      <c r="GJ291" s="105">
        <v>285</v>
      </c>
      <c r="GK291" s="14">
        <f t="shared" si="120"/>
        <v>18</v>
      </c>
      <c r="GL291" s="14">
        <f t="shared" si="121"/>
        <v>1606022</v>
      </c>
      <c r="GM291" s="14" t="str">
        <f t="shared" si="128"/>
        <v>神器4-4 : 30级</v>
      </c>
      <c r="GN291" s="14" t="s">
        <v>893</v>
      </c>
      <c r="GO291" s="14">
        <f t="shared" si="122"/>
        <v>3</v>
      </c>
      <c r="GP291" s="14" t="str">
        <f t="shared" si="123"/>
        <v>神器4-4</v>
      </c>
      <c r="GQ291" s="14">
        <f t="shared" si="124"/>
        <v>1</v>
      </c>
    </row>
    <row r="292" spans="38:199" ht="16.5" x14ac:dyDescent="0.2">
      <c r="AL292" s="101">
        <v>7</v>
      </c>
      <c r="AM292" s="101">
        <v>3</v>
      </c>
      <c r="AN292" s="101">
        <v>60</v>
      </c>
      <c r="AO292" s="101">
        <v>31</v>
      </c>
      <c r="AP292" s="101" t="s">
        <v>393</v>
      </c>
      <c r="AQ292" s="101">
        <v>276</v>
      </c>
      <c r="AR292" s="101">
        <v>1</v>
      </c>
      <c r="AS292" s="101">
        <v>1</v>
      </c>
      <c r="AT292" s="101">
        <f t="shared" si="125"/>
        <v>3</v>
      </c>
      <c r="AU292" s="14">
        <f t="shared" si="126"/>
        <v>2.76E-2</v>
      </c>
      <c r="AV292" s="14">
        <f t="shared" si="127"/>
        <v>7.7279999999999998</v>
      </c>
      <c r="GJ292" s="105">
        <v>286</v>
      </c>
      <c r="GK292" s="14">
        <f t="shared" si="120"/>
        <v>18</v>
      </c>
      <c r="GL292" s="14">
        <f t="shared" si="121"/>
        <v>1606022</v>
      </c>
      <c r="GM292" s="14" t="str">
        <f t="shared" si="128"/>
        <v>神器4-4 : 31级</v>
      </c>
      <c r="GN292" s="14" t="s">
        <v>893</v>
      </c>
      <c r="GO292" s="14">
        <f t="shared" si="122"/>
        <v>4</v>
      </c>
      <c r="GP292" s="14" t="str">
        <f t="shared" si="123"/>
        <v>神器4-4</v>
      </c>
      <c r="GQ292" s="14">
        <f t="shared" si="124"/>
        <v>2</v>
      </c>
    </row>
    <row r="293" spans="38:199" ht="16.5" x14ac:dyDescent="0.2">
      <c r="AL293" s="101">
        <v>7</v>
      </c>
      <c r="AM293" s="101">
        <v>3</v>
      </c>
      <c r="AN293" s="101">
        <v>60</v>
      </c>
      <c r="AO293" s="101">
        <v>32</v>
      </c>
      <c r="AP293" s="101" t="s">
        <v>394</v>
      </c>
      <c r="AQ293" s="101">
        <v>276</v>
      </c>
      <c r="AR293" s="101">
        <v>1</v>
      </c>
      <c r="AS293" s="101">
        <v>1</v>
      </c>
      <c r="AT293" s="101">
        <f t="shared" si="125"/>
        <v>3</v>
      </c>
      <c r="AU293" s="14">
        <f t="shared" si="126"/>
        <v>2.76E-2</v>
      </c>
      <c r="AV293" s="14">
        <f t="shared" si="127"/>
        <v>7.7279999999999998</v>
      </c>
      <c r="GJ293" s="105">
        <v>287</v>
      </c>
      <c r="GK293" s="14">
        <f t="shared" si="120"/>
        <v>18</v>
      </c>
      <c r="GL293" s="14">
        <f t="shared" si="121"/>
        <v>1606022</v>
      </c>
      <c r="GM293" s="14" t="str">
        <f t="shared" si="128"/>
        <v>神器4-4 : 32级</v>
      </c>
      <c r="GN293" s="14" t="s">
        <v>893</v>
      </c>
      <c r="GO293" s="14">
        <f t="shared" si="122"/>
        <v>5</v>
      </c>
      <c r="GP293" s="14" t="str">
        <f t="shared" si="123"/>
        <v>神器4-4</v>
      </c>
      <c r="GQ293" s="14">
        <f t="shared" si="124"/>
        <v>2</v>
      </c>
    </row>
    <row r="294" spans="38:199" ht="16.5" x14ac:dyDescent="0.2">
      <c r="AL294" s="101">
        <v>7</v>
      </c>
      <c r="AM294" s="101">
        <v>3</v>
      </c>
      <c r="AN294" s="101">
        <v>61</v>
      </c>
      <c r="AO294" s="101">
        <v>35</v>
      </c>
      <c r="AP294" s="101" t="s">
        <v>762</v>
      </c>
      <c r="AQ294" s="101">
        <v>2000</v>
      </c>
      <c r="AR294" s="101">
        <v>1</v>
      </c>
      <c r="AS294" s="101">
        <v>2</v>
      </c>
      <c r="AT294" s="101">
        <f t="shared" ref="AT294:AT301" si="129">INDEX($AH$7:$AH$48,AO294)</f>
        <v>2</v>
      </c>
      <c r="AU294" s="14">
        <f t="shared" ref="AU294:AU301" si="130">(AR294+AS294)/2*AQ294/10000</f>
        <v>0.3</v>
      </c>
      <c r="AV294" s="14">
        <f t="shared" ref="AV294:AV301" si="131">(AR294+AS294)/2*AQ294/10000*INDEX($AI$7:$AI$48,AO294)</f>
        <v>45</v>
      </c>
      <c r="GJ294" s="105">
        <v>288</v>
      </c>
      <c r="GK294" s="14">
        <f t="shared" si="120"/>
        <v>18</v>
      </c>
      <c r="GL294" s="14">
        <f t="shared" si="121"/>
        <v>1606022</v>
      </c>
      <c r="GM294" s="14" t="str">
        <f t="shared" si="128"/>
        <v>神器4-4 : 35级</v>
      </c>
      <c r="GN294" s="14" t="s">
        <v>893</v>
      </c>
      <c r="GO294" s="14">
        <f t="shared" si="122"/>
        <v>6</v>
      </c>
      <c r="GP294" s="14" t="str">
        <f t="shared" si="123"/>
        <v>神器4-4</v>
      </c>
      <c r="GQ294" s="14">
        <f t="shared" si="124"/>
        <v>2</v>
      </c>
    </row>
    <row r="295" spans="38:199" ht="16.5" x14ac:dyDescent="0.2">
      <c r="AL295" s="101">
        <v>7</v>
      </c>
      <c r="AM295" s="101">
        <v>3</v>
      </c>
      <c r="AN295" s="101">
        <v>61</v>
      </c>
      <c r="AO295" s="101">
        <v>36</v>
      </c>
      <c r="AP295" s="101" t="s">
        <v>857</v>
      </c>
      <c r="AQ295" s="101">
        <v>2000</v>
      </c>
      <c r="AR295" s="101">
        <v>1</v>
      </c>
      <c r="AS295" s="101">
        <v>2</v>
      </c>
      <c r="AT295" s="101">
        <f t="shared" si="129"/>
        <v>2</v>
      </c>
      <c r="AU295" s="14">
        <f t="shared" si="130"/>
        <v>0.3</v>
      </c>
      <c r="AV295" s="14">
        <f t="shared" si="131"/>
        <v>45</v>
      </c>
      <c r="GJ295" s="105">
        <v>289</v>
      </c>
      <c r="GK295" s="14">
        <f t="shared" si="120"/>
        <v>18</v>
      </c>
      <c r="GL295" s="14">
        <f t="shared" si="121"/>
        <v>1606022</v>
      </c>
      <c r="GM295" s="14" t="str">
        <f t="shared" si="128"/>
        <v>神器4-4 : 36级</v>
      </c>
      <c r="GN295" s="14" t="s">
        <v>893</v>
      </c>
      <c r="GO295" s="14">
        <f t="shared" si="122"/>
        <v>7</v>
      </c>
      <c r="GP295" s="14" t="str">
        <f t="shared" si="123"/>
        <v>神器4-4</v>
      </c>
      <c r="GQ295" s="14">
        <f t="shared" si="124"/>
        <v>3</v>
      </c>
    </row>
    <row r="296" spans="38:199" ht="16.5" x14ac:dyDescent="0.2">
      <c r="AL296" s="101">
        <v>7</v>
      </c>
      <c r="AM296" s="101">
        <v>3</v>
      </c>
      <c r="AN296" s="101">
        <v>61</v>
      </c>
      <c r="AO296" s="101">
        <v>37</v>
      </c>
      <c r="AP296" s="101" t="s">
        <v>858</v>
      </c>
      <c r="AQ296" s="101">
        <v>2000</v>
      </c>
      <c r="AR296" s="101">
        <v>1</v>
      </c>
      <c r="AS296" s="101">
        <v>2</v>
      </c>
      <c r="AT296" s="101">
        <f t="shared" si="129"/>
        <v>2</v>
      </c>
      <c r="AU296" s="14">
        <f t="shared" si="130"/>
        <v>0.3</v>
      </c>
      <c r="AV296" s="14">
        <f t="shared" si="131"/>
        <v>45</v>
      </c>
      <c r="GJ296" s="105">
        <v>290</v>
      </c>
      <c r="GK296" s="14">
        <f t="shared" si="120"/>
        <v>18</v>
      </c>
      <c r="GL296" s="14">
        <f t="shared" si="121"/>
        <v>1606022</v>
      </c>
      <c r="GM296" s="14" t="str">
        <f t="shared" si="128"/>
        <v>神器4-4 : 37级</v>
      </c>
      <c r="GN296" s="14" t="s">
        <v>893</v>
      </c>
      <c r="GO296" s="14">
        <f t="shared" si="122"/>
        <v>8</v>
      </c>
      <c r="GP296" s="14" t="str">
        <f t="shared" si="123"/>
        <v>神器4-4</v>
      </c>
      <c r="GQ296" s="14">
        <f t="shared" si="124"/>
        <v>3</v>
      </c>
    </row>
    <row r="297" spans="38:199" ht="16.5" x14ac:dyDescent="0.2">
      <c r="AL297" s="101">
        <v>7</v>
      </c>
      <c r="AM297" s="101">
        <v>3</v>
      </c>
      <c r="AN297" s="101">
        <v>62</v>
      </c>
      <c r="AO297" s="101">
        <v>38</v>
      </c>
      <c r="AP297" s="101" t="s">
        <v>859</v>
      </c>
      <c r="AQ297" s="101">
        <v>1000</v>
      </c>
      <c r="AR297" s="101">
        <v>1</v>
      </c>
      <c r="AS297" s="101">
        <v>1</v>
      </c>
      <c r="AT297" s="101">
        <f t="shared" si="129"/>
        <v>3</v>
      </c>
      <c r="AU297" s="14">
        <f t="shared" si="130"/>
        <v>0.1</v>
      </c>
      <c r="AV297" s="14">
        <f t="shared" si="131"/>
        <v>35</v>
      </c>
      <c r="GJ297" s="105">
        <v>291</v>
      </c>
      <c r="GK297" s="14">
        <f t="shared" si="120"/>
        <v>18</v>
      </c>
      <c r="GL297" s="14">
        <f t="shared" si="121"/>
        <v>1606022</v>
      </c>
      <c r="GM297" s="14" t="str">
        <f t="shared" si="128"/>
        <v>神器4-4 : 38级</v>
      </c>
      <c r="GN297" s="14" t="s">
        <v>893</v>
      </c>
      <c r="GO297" s="14">
        <f t="shared" si="122"/>
        <v>9</v>
      </c>
      <c r="GP297" s="14" t="str">
        <f t="shared" si="123"/>
        <v>神器4-4</v>
      </c>
      <c r="GQ297" s="14">
        <f t="shared" si="124"/>
        <v>3</v>
      </c>
    </row>
    <row r="298" spans="38:199" ht="16.5" x14ac:dyDescent="0.2">
      <c r="AL298" s="101">
        <v>7</v>
      </c>
      <c r="AM298" s="101">
        <v>3</v>
      </c>
      <c r="AN298" s="101">
        <v>62</v>
      </c>
      <c r="AO298" s="101">
        <v>39</v>
      </c>
      <c r="AP298" s="101" t="s">
        <v>860</v>
      </c>
      <c r="AQ298" s="101">
        <v>1000</v>
      </c>
      <c r="AR298" s="101">
        <v>1</v>
      </c>
      <c r="AS298" s="101">
        <v>1</v>
      </c>
      <c r="AT298" s="101">
        <f t="shared" si="129"/>
        <v>3</v>
      </c>
      <c r="AU298" s="14">
        <f t="shared" si="130"/>
        <v>0.1</v>
      </c>
      <c r="AV298" s="14">
        <f t="shared" si="131"/>
        <v>35</v>
      </c>
      <c r="GJ298" s="105">
        <v>292</v>
      </c>
      <c r="GK298" s="14">
        <f t="shared" si="120"/>
        <v>18</v>
      </c>
      <c r="GL298" s="14">
        <f t="shared" si="121"/>
        <v>1606022</v>
      </c>
      <c r="GM298" s="14" t="str">
        <f t="shared" si="128"/>
        <v>神器4-4 : 39级</v>
      </c>
      <c r="GN298" s="14" t="s">
        <v>893</v>
      </c>
      <c r="GO298" s="14">
        <f t="shared" si="122"/>
        <v>10</v>
      </c>
      <c r="GP298" s="14" t="str">
        <f t="shared" si="123"/>
        <v>神器4-4</v>
      </c>
      <c r="GQ298" s="14">
        <f t="shared" si="124"/>
        <v>5</v>
      </c>
    </row>
    <row r="299" spans="38:199" ht="16.5" x14ac:dyDescent="0.2">
      <c r="AL299" s="101">
        <v>7</v>
      </c>
      <c r="AM299" s="101">
        <v>3</v>
      </c>
      <c r="AN299" s="101">
        <v>62</v>
      </c>
      <c r="AO299" s="101">
        <v>40</v>
      </c>
      <c r="AP299" s="101" t="s">
        <v>861</v>
      </c>
      <c r="AQ299" s="101">
        <v>1000</v>
      </c>
      <c r="AR299" s="101">
        <v>1</v>
      </c>
      <c r="AS299" s="101">
        <v>1</v>
      </c>
      <c r="AT299" s="101">
        <f t="shared" si="129"/>
        <v>3</v>
      </c>
      <c r="AU299" s="14">
        <f t="shared" si="130"/>
        <v>0.1</v>
      </c>
      <c r="AV299" s="14">
        <f t="shared" si="131"/>
        <v>35</v>
      </c>
      <c r="GJ299" s="105">
        <v>293</v>
      </c>
      <c r="GK299" s="14">
        <f t="shared" si="120"/>
        <v>18</v>
      </c>
      <c r="GL299" s="14">
        <f t="shared" si="121"/>
        <v>1606022</v>
      </c>
      <c r="GM299" s="14" t="str">
        <f t="shared" si="128"/>
        <v>神器4-4 : 40级</v>
      </c>
      <c r="GN299" s="14" t="s">
        <v>893</v>
      </c>
      <c r="GO299" s="14">
        <f t="shared" si="122"/>
        <v>11</v>
      </c>
      <c r="GP299" s="14" t="str">
        <f t="shared" si="123"/>
        <v>神器4-4</v>
      </c>
      <c r="GQ299" s="14">
        <f t="shared" si="124"/>
        <v>5</v>
      </c>
    </row>
    <row r="300" spans="38:199" ht="16.5" x14ac:dyDescent="0.2">
      <c r="AL300" s="101">
        <v>7</v>
      </c>
      <c r="AM300" s="101">
        <v>3</v>
      </c>
      <c r="AN300" s="101">
        <v>63</v>
      </c>
      <c r="AO300" s="101">
        <v>41</v>
      </c>
      <c r="AP300" s="101" t="s">
        <v>862</v>
      </c>
      <c r="AQ300" s="101">
        <v>750</v>
      </c>
      <c r="AR300" s="101">
        <v>1</v>
      </c>
      <c r="AS300" s="101">
        <v>1</v>
      </c>
      <c r="AT300" s="101">
        <f t="shared" si="129"/>
        <v>4</v>
      </c>
      <c r="AU300" s="14">
        <f t="shared" si="130"/>
        <v>7.4999999999999997E-2</v>
      </c>
      <c r="AV300" s="14">
        <f t="shared" si="131"/>
        <v>56.25</v>
      </c>
      <c r="GJ300" s="105">
        <v>294</v>
      </c>
      <c r="GK300" s="14">
        <f t="shared" si="120"/>
        <v>18</v>
      </c>
      <c r="GL300" s="14">
        <f t="shared" si="121"/>
        <v>1606022</v>
      </c>
      <c r="GM300" s="14" t="str">
        <f t="shared" si="128"/>
        <v>神器4-4 : 41级</v>
      </c>
      <c r="GN300" s="14" t="s">
        <v>893</v>
      </c>
      <c r="GO300" s="14">
        <f t="shared" si="122"/>
        <v>12</v>
      </c>
      <c r="GP300" s="14" t="str">
        <f t="shared" si="123"/>
        <v>神器4-4</v>
      </c>
      <c r="GQ300" s="14">
        <f t="shared" si="124"/>
        <v>6</v>
      </c>
    </row>
    <row r="301" spans="38:199" ht="16.5" x14ac:dyDescent="0.2">
      <c r="AL301" s="101">
        <v>7</v>
      </c>
      <c r="AM301" s="101">
        <v>3</v>
      </c>
      <c r="AN301" s="101">
        <v>63</v>
      </c>
      <c r="AO301" s="101">
        <v>42</v>
      </c>
      <c r="AP301" s="101" t="s">
        <v>863</v>
      </c>
      <c r="AQ301" s="101">
        <v>750</v>
      </c>
      <c r="AR301" s="101">
        <v>1</v>
      </c>
      <c r="AS301" s="101">
        <v>1</v>
      </c>
      <c r="AT301" s="101">
        <f t="shared" si="129"/>
        <v>4</v>
      </c>
      <c r="AU301" s="14">
        <f t="shared" si="130"/>
        <v>7.4999999999999997E-2</v>
      </c>
      <c r="AV301" s="14">
        <f t="shared" si="131"/>
        <v>56.25</v>
      </c>
      <c r="GJ301" s="105">
        <v>295</v>
      </c>
      <c r="GK301" s="14">
        <f t="shared" si="120"/>
        <v>18</v>
      </c>
      <c r="GL301" s="14">
        <f t="shared" si="121"/>
        <v>1606022</v>
      </c>
      <c r="GM301" s="14" t="str">
        <f t="shared" si="128"/>
        <v>神器4-4 : 42级</v>
      </c>
      <c r="GN301" s="14" t="s">
        <v>893</v>
      </c>
      <c r="GO301" s="14">
        <f t="shared" si="122"/>
        <v>13</v>
      </c>
      <c r="GP301" s="14" t="str">
        <f t="shared" si="123"/>
        <v>神器4-4</v>
      </c>
      <c r="GQ301" s="14">
        <f t="shared" si="124"/>
        <v>7</v>
      </c>
    </row>
    <row r="302" spans="38:199" ht="16.5" x14ac:dyDescent="0.2">
      <c r="GJ302" s="105">
        <v>296</v>
      </c>
      <c r="GK302" s="14">
        <f t="shared" si="120"/>
        <v>18</v>
      </c>
      <c r="GL302" s="14">
        <f t="shared" si="121"/>
        <v>1606022</v>
      </c>
      <c r="GM302" s="14" t="str">
        <f t="shared" si="128"/>
        <v>神器4-4 : 级</v>
      </c>
      <c r="GN302" s="14" t="s">
        <v>893</v>
      </c>
      <c r="GO302" s="14">
        <f t="shared" si="122"/>
        <v>14</v>
      </c>
      <c r="GP302" s="14" t="str">
        <f t="shared" si="123"/>
        <v>神器4-4</v>
      </c>
      <c r="GQ302" s="14">
        <f t="shared" si="124"/>
        <v>7</v>
      </c>
    </row>
    <row r="303" spans="38:199" ht="16.5" x14ac:dyDescent="0.2">
      <c r="GJ303" s="105">
        <v>297</v>
      </c>
      <c r="GK303" s="14">
        <f t="shared" si="120"/>
        <v>18</v>
      </c>
      <c r="GL303" s="14">
        <f t="shared" si="121"/>
        <v>1606022</v>
      </c>
      <c r="GM303" s="14" t="str">
        <f t="shared" si="128"/>
        <v>神器4-4 : 级</v>
      </c>
      <c r="GN303" s="14" t="s">
        <v>893</v>
      </c>
      <c r="GO303" s="14">
        <f t="shared" si="122"/>
        <v>15</v>
      </c>
      <c r="GP303" s="14" t="str">
        <f t="shared" si="123"/>
        <v>神器4-4</v>
      </c>
      <c r="GQ303" s="14">
        <f t="shared" si="124"/>
        <v>7</v>
      </c>
    </row>
    <row r="304" spans="38:199" ht="16.5" x14ac:dyDescent="0.2">
      <c r="GJ304" s="105">
        <v>298</v>
      </c>
      <c r="GK304" s="14">
        <f t="shared" si="120"/>
        <v>18</v>
      </c>
      <c r="GL304" s="14">
        <f t="shared" si="121"/>
        <v>1606022</v>
      </c>
      <c r="GM304" s="14" t="str">
        <f t="shared" si="128"/>
        <v>神器4-4 : 级</v>
      </c>
      <c r="GN304" s="14" t="s">
        <v>893</v>
      </c>
      <c r="GO304" s="14">
        <f t="shared" si="122"/>
        <v>16</v>
      </c>
      <c r="GP304" s="14" t="str">
        <f t="shared" si="123"/>
        <v>神器4-4</v>
      </c>
      <c r="GQ304" s="14">
        <f t="shared" si="124"/>
        <v>10</v>
      </c>
    </row>
    <row r="305" spans="192:199" ht="16.5" x14ac:dyDescent="0.2">
      <c r="GJ305" s="105">
        <v>299</v>
      </c>
      <c r="GK305" s="14">
        <f t="shared" si="120"/>
        <v>18</v>
      </c>
      <c r="GL305" s="14">
        <f t="shared" si="121"/>
        <v>1606022</v>
      </c>
      <c r="GM305" s="14" t="str">
        <f t="shared" si="128"/>
        <v>神器4-4 : 级</v>
      </c>
      <c r="GN305" s="14" t="s">
        <v>893</v>
      </c>
      <c r="GO305" s="14">
        <f t="shared" si="122"/>
        <v>17</v>
      </c>
      <c r="GP305" s="14" t="str">
        <f t="shared" si="123"/>
        <v>神器4-4</v>
      </c>
      <c r="GQ305" s="14">
        <f t="shared" si="124"/>
        <v>10</v>
      </c>
    </row>
    <row r="306" spans="192:199" ht="16.5" x14ac:dyDescent="0.2">
      <c r="GJ306" s="105">
        <v>300</v>
      </c>
      <c r="GK306" s="14">
        <f t="shared" si="120"/>
        <v>18</v>
      </c>
      <c r="GL306" s="14">
        <f t="shared" si="121"/>
        <v>1606022</v>
      </c>
      <c r="GM306" s="14" t="str">
        <f t="shared" si="128"/>
        <v>神器4-4 : 级</v>
      </c>
      <c r="GN306" s="14" t="s">
        <v>893</v>
      </c>
      <c r="GO306" s="14">
        <f t="shared" si="122"/>
        <v>18</v>
      </c>
      <c r="GP306" s="14" t="str">
        <f t="shared" si="123"/>
        <v>神器4-4</v>
      </c>
      <c r="GQ306" s="14">
        <f t="shared" si="124"/>
        <v>10</v>
      </c>
    </row>
    <row r="307" spans="192:199" ht="16.5" x14ac:dyDescent="0.2">
      <c r="GJ307" s="105">
        <v>301</v>
      </c>
      <c r="GK307" s="14">
        <f t="shared" si="120"/>
        <v>19</v>
      </c>
      <c r="GL307" s="14">
        <f t="shared" si="121"/>
        <v>1606023</v>
      </c>
      <c r="GM307" s="14" t="str">
        <f t="shared" si="128"/>
        <v>神器4-5 : 级</v>
      </c>
      <c r="GN307" s="14" t="s">
        <v>893</v>
      </c>
      <c r="GO307" s="14">
        <f t="shared" si="122"/>
        <v>1</v>
      </c>
      <c r="GP307" s="14" t="str">
        <f t="shared" si="123"/>
        <v>神器4-5</v>
      </c>
      <c r="GQ307" s="14">
        <f t="shared" si="124"/>
        <v>1</v>
      </c>
    </row>
    <row r="308" spans="192:199" ht="16.5" x14ac:dyDescent="0.2">
      <c r="GJ308" s="105">
        <v>302</v>
      </c>
      <c r="GK308" s="14">
        <f t="shared" si="120"/>
        <v>19</v>
      </c>
      <c r="GL308" s="14">
        <f t="shared" si="121"/>
        <v>1606023</v>
      </c>
      <c r="GM308" s="14" t="str">
        <f t="shared" si="128"/>
        <v>神器4-5 : 级</v>
      </c>
      <c r="GN308" s="14" t="s">
        <v>893</v>
      </c>
      <c r="GO308" s="14">
        <f t="shared" si="122"/>
        <v>2</v>
      </c>
      <c r="GP308" s="14" t="str">
        <f t="shared" si="123"/>
        <v>神器4-5</v>
      </c>
      <c r="GQ308" s="14">
        <f t="shared" si="124"/>
        <v>1</v>
      </c>
    </row>
    <row r="309" spans="192:199" ht="16.5" x14ac:dyDescent="0.2">
      <c r="GJ309" s="105">
        <v>303</v>
      </c>
      <c r="GK309" s="14">
        <f t="shared" si="120"/>
        <v>19</v>
      </c>
      <c r="GL309" s="14">
        <f t="shared" si="121"/>
        <v>1606023</v>
      </c>
      <c r="GM309" s="14" t="str">
        <f t="shared" si="128"/>
        <v>神器4-5 : 级</v>
      </c>
      <c r="GN309" s="14" t="s">
        <v>893</v>
      </c>
      <c r="GO309" s="14">
        <f t="shared" si="122"/>
        <v>3</v>
      </c>
      <c r="GP309" s="14" t="str">
        <f t="shared" si="123"/>
        <v>神器4-5</v>
      </c>
      <c r="GQ309" s="14">
        <f t="shared" si="124"/>
        <v>1</v>
      </c>
    </row>
    <row r="310" spans="192:199" ht="16.5" x14ac:dyDescent="0.2">
      <c r="GJ310" s="105">
        <v>304</v>
      </c>
      <c r="GK310" s="14">
        <f t="shared" si="120"/>
        <v>19</v>
      </c>
      <c r="GL310" s="14">
        <f t="shared" si="121"/>
        <v>1606023</v>
      </c>
      <c r="GM310" s="14" t="str">
        <f t="shared" si="128"/>
        <v>神器4-5 : 级</v>
      </c>
      <c r="GN310" s="14" t="s">
        <v>893</v>
      </c>
      <c r="GO310" s="14">
        <f t="shared" si="122"/>
        <v>4</v>
      </c>
      <c r="GP310" s="14" t="str">
        <f t="shared" si="123"/>
        <v>神器4-5</v>
      </c>
      <c r="GQ310" s="14">
        <f t="shared" si="124"/>
        <v>2</v>
      </c>
    </row>
    <row r="311" spans="192:199" ht="16.5" x14ac:dyDescent="0.2">
      <c r="GJ311" s="105">
        <v>305</v>
      </c>
      <c r="GK311" s="14">
        <f t="shared" si="120"/>
        <v>19</v>
      </c>
      <c r="GL311" s="14">
        <f t="shared" si="121"/>
        <v>1606023</v>
      </c>
      <c r="GM311" s="14" t="str">
        <f t="shared" si="128"/>
        <v>神器4-5 : 级</v>
      </c>
      <c r="GN311" s="14" t="s">
        <v>893</v>
      </c>
      <c r="GO311" s="14">
        <f t="shared" si="122"/>
        <v>5</v>
      </c>
      <c r="GP311" s="14" t="str">
        <f t="shared" si="123"/>
        <v>神器4-5</v>
      </c>
      <c r="GQ311" s="14">
        <f t="shared" si="124"/>
        <v>2</v>
      </c>
    </row>
    <row r="312" spans="192:199" ht="16.5" x14ac:dyDescent="0.2">
      <c r="GJ312" s="105">
        <v>306</v>
      </c>
      <c r="GK312" s="14">
        <f t="shared" si="120"/>
        <v>19</v>
      </c>
      <c r="GL312" s="14">
        <f t="shared" si="121"/>
        <v>1606023</v>
      </c>
      <c r="GM312" s="14" t="str">
        <f t="shared" si="128"/>
        <v>神器4-5 : 级</v>
      </c>
      <c r="GN312" s="14" t="s">
        <v>893</v>
      </c>
      <c r="GO312" s="14">
        <f t="shared" si="122"/>
        <v>6</v>
      </c>
      <c r="GP312" s="14" t="str">
        <f t="shared" si="123"/>
        <v>神器4-5</v>
      </c>
      <c r="GQ312" s="14">
        <f t="shared" si="124"/>
        <v>2</v>
      </c>
    </row>
    <row r="313" spans="192:199" ht="16.5" x14ac:dyDescent="0.2">
      <c r="GJ313" s="105">
        <v>307</v>
      </c>
      <c r="GK313" s="14">
        <f t="shared" si="120"/>
        <v>19</v>
      </c>
      <c r="GL313" s="14">
        <f t="shared" si="121"/>
        <v>1606023</v>
      </c>
      <c r="GM313" s="14" t="str">
        <f t="shared" si="128"/>
        <v>神器4-5 : 级</v>
      </c>
      <c r="GN313" s="14" t="s">
        <v>893</v>
      </c>
      <c r="GO313" s="14">
        <f t="shared" si="122"/>
        <v>7</v>
      </c>
      <c r="GP313" s="14" t="str">
        <f t="shared" si="123"/>
        <v>神器4-5</v>
      </c>
      <c r="GQ313" s="14">
        <f t="shared" si="124"/>
        <v>3</v>
      </c>
    </row>
    <row r="314" spans="192:199" ht="16.5" x14ac:dyDescent="0.2">
      <c r="GJ314" s="105">
        <v>308</v>
      </c>
      <c r="GK314" s="14">
        <f t="shared" si="120"/>
        <v>19</v>
      </c>
      <c r="GL314" s="14">
        <f t="shared" si="121"/>
        <v>1606023</v>
      </c>
      <c r="GM314" s="14" t="str">
        <f t="shared" si="128"/>
        <v>神器4-5 : 级</v>
      </c>
      <c r="GN314" s="14" t="s">
        <v>893</v>
      </c>
      <c r="GO314" s="14">
        <f t="shared" si="122"/>
        <v>8</v>
      </c>
      <c r="GP314" s="14" t="str">
        <f t="shared" si="123"/>
        <v>神器4-5</v>
      </c>
      <c r="GQ314" s="14">
        <f t="shared" si="124"/>
        <v>3</v>
      </c>
    </row>
    <row r="315" spans="192:199" ht="16.5" x14ac:dyDescent="0.2">
      <c r="GJ315" s="105">
        <v>309</v>
      </c>
      <c r="GK315" s="14">
        <f t="shared" si="120"/>
        <v>19</v>
      </c>
      <c r="GL315" s="14">
        <f t="shared" si="121"/>
        <v>1606023</v>
      </c>
      <c r="GM315" s="14" t="str">
        <f t="shared" si="128"/>
        <v>神器4-5 : 级</v>
      </c>
      <c r="GN315" s="14" t="s">
        <v>893</v>
      </c>
      <c r="GO315" s="14">
        <f t="shared" si="122"/>
        <v>9</v>
      </c>
      <c r="GP315" s="14" t="str">
        <f t="shared" si="123"/>
        <v>神器4-5</v>
      </c>
      <c r="GQ315" s="14">
        <f t="shared" si="124"/>
        <v>3</v>
      </c>
    </row>
    <row r="316" spans="192:199" ht="16.5" x14ac:dyDescent="0.2">
      <c r="GJ316" s="105">
        <v>310</v>
      </c>
      <c r="GK316" s="14">
        <f t="shared" si="120"/>
        <v>19</v>
      </c>
      <c r="GL316" s="14">
        <f t="shared" si="121"/>
        <v>1606023</v>
      </c>
      <c r="GM316" s="14" t="str">
        <f t="shared" si="128"/>
        <v>神器4-5 : 级</v>
      </c>
      <c r="GN316" s="14" t="s">
        <v>893</v>
      </c>
      <c r="GO316" s="14">
        <f t="shared" si="122"/>
        <v>10</v>
      </c>
      <c r="GP316" s="14" t="str">
        <f t="shared" si="123"/>
        <v>神器4-5</v>
      </c>
      <c r="GQ316" s="14">
        <f t="shared" si="124"/>
        <v>5</v>
      </c>
    </row>
    <row r="317" spans="192:199" ht="16.5" x14ac:dyDescent="0.2">
      <c r="GJ317" s="105">
        <v>311</v>
      </c>
      <c r="GK317" s="14">
        <f t="shared" si="120"/>
        <v>19</v>
      </c>
      <c r="GL317" s="14">
        <f t="shared" si="121"/>
        <v>1606023</v>
      </c>
      <c r="GM317" s="14" t="str">
        <f t="shared" si="128"/>
        <v>神器4-5 : 级</v>
      </c>
      <c r="GN317" s="14" t="s">
        <v>893</v>
      </c>
      <c r="GO317" s="14">
        <f t="shared" si="122"/>
        <v>11</v>
      </c>
      <c r="GP317" s="14" t="str">
        <f t="shared" si="123"/>
        <v>神器4-5</v>
      </c>
      <c r="GQ317" s="14">
        <f t="shared" si="124"/>
        <v>5</v>
      </c>
    </row>
    <row r="318" spans="192:199" ht="16.5" x14ac:dyDescent="0.2">
      <c r="GJ318" s="105">
        <v>312</v>
      </c>
      <c r="GK318" s="14">
        <f t="shared" si="120"/>
        <v>19</v>
      </c>
      <c r="GL318" s="14">
        <f t="shared" si="121"/>
        <v>1606023</v>
      </c>
      <c r="GM318" s="14" t="str">
        <f t="shared" si="128"/>
        <v>神器4-5 : 级</v>
      </c>
      <c r="GN318" s="14" t="s">
        <v>893</v>
      </c>
      <c r="GO318" s="14">
        <f t="shared" si="122"/>
        <v>12</v>
      </c>
      <c r="GP318" s="14" t="str">
        <f t="shared" si="123"/>
        <v>神器4-5</v>
      </c>
      <c r="GQ318" s="14">
        <f t="shared" si="124"/>
        <v>6</v>
      </c>
    </row>
    <row r="319" spans="192:199" ht="16.5" x14ac:dyDescent="0.2">
      <c r="GJ319" s="105">
        <v>313</v>
      </c>
      <c r="GK319" s="14">
        <f t="shared" si="120"/>
        <v>19</v>
      </c>
      <c r="GL319" s="14">
        <f t="shared" si="121"/>
        <v>1606023</v>
      </c>
      <c r="GM319" s="14" t="str">
        <f t="shared" si="128"/>
        <v>神器4-5 : 级</v>
      </c>
      <c r="GN319" s="14" t="s">
        <v>893</v>
      </c>
      <c r="GO319" s="14">
        <f t="shared" si="122"/>
        <v>13</v>
      </c>
      <c r="GP319" s="14" t="str">
        <f t="shared" si="123"/>
        <v>神器4-5</v>
      </c>
      <c r="GQ319" s="14">
        <f t="shared" si="124"/>
        <v>7</v>
      </c>
    </row>
    <row r="320" spans="192:199" ht="16.5" x14ac:dyDescent="0.2">
      <c r="GJ320" s="105">
        <v>314</v>
      </c>
      <c r="GK320" s="14">
        <f t="shared" si="120"/>
        <v>19</v>
      </c>
      <c r="GL320" s="14">
        <f t="shared" si="121"/>
        <v>1606023</v>
      </c>
      <c r="GM320" s="14" t="str">
        <f t="shared" si="128"/>
        <v>神器4-5 : 级</v>
      </c>
      <c r="GN320" s="14" t="s">
        <v>893</v>
      </c>
      <c r="GO320" s="14">
        <f t="shared" si="122"/>
        <v>14</v>
      </c>
      <c r="GP320" s="14" t="str">
        <f t="shared" si="123"/>
        <v>神器4-5</v>
      </c>
      <c r="GQ320" s="14">
        <f t="shared" si="124"/>
        <v>7</v>
      </c>
    </row>
    <row r="321" spans="192:199" ht="16.5" x14ac:dyDescent="0.2">
      <c r="GJ321" s="105">
        <v>315</v>
      </c>
      <c r="GK321" s="14">
        <f t="shared" si="120"/>
        <v>19</v>
      </c>
      <c r="GL321" s="14">
        <f t="shared" si="121"/>
        <v>1606023</v>
      </c>
      <c r="GM321" s="14" t="str">
        <f t="shared" si="128"/>
        <v>神器4-5 : 级</v>
      </c>
      <c r="GN321" s="14" t="s">
        <v>893</v>
      </c>
      <c r="GO321" s="14">
        <f t="shared" si="122"/>
        <v>15</v>
      </c>
      <c r="GP321" s="14" t="str">
        <f t="shared" si="123"/>
        <v>神器4-5</v>
      </c>
      <c r="GQ321" s="14">
        <f t="shared" si="124"/>
        <v>7</v>
      </c>
    </row>
    <row r="322" spans="192:199" ht="16.5" x14ac:dyDescent="0.2">
      <c r="GJ322" s="105">
        <v>316</v>
      </c>
      <c r="GK322" s="14">
        <f t="shared" si="120"/>
        <v>19</v>
      </c>
      <c r="GL322" s="14">
        <f t="shared" si="121"/>
        <v>1606023</v>
      </c>
      <c r="GM322" s="14" t="str">
        <f t="shared" si="128"/>
        <v>神器4-5 : 级</v>
      </c>
      <c r="GN322" s="14" t="s">
        <v>893</v>
      </c>
      <c r="GO322" s="14">
        <f t="shared" si="122"/>
        <v>16</v>
      </c>
      <c r="GP322" s="14" t="str">
        <f t="shared" si="123"/>
        <v>神器4-5</v>
      </c>
      <c r="GQ322" s="14">
        <f t="shared" si="124"/>
        <v>10</v>
      </c>
    </row>
    <row r="323" spans="192:199" ht="16.5" x14ac:dyDescent="0.2">
      <c r="GJ323" s="105">
        <v>317</v>
      </c>
      <c r="GK323" s="14">
        <f t="shared" si="120"/>
        <v>19</v>
      </c>
      <c r="GL323" s="14">
        <f t="shared" si="121"/>
        <v>1606023</v>
      </c>
      <c r="GM323" s="14" t="str">
        <f t="shared" si="128"/>
        <v>神器4-5 : 级</v>
      </c>
      <c r="GN323" s="14" t="s">
        <v>893</v>
      </c>
      <c r="GO323" s="14">
        <f t="shared" si="122"/>
        <v>17</v>
      </c>
      <c r="GP323" s="14" t="str">
        <f t="shared" si="123"/>
        <v>神器4-5</v>
      </c>
      <c r="GQ323" s="14">
        <f t="shared" si="124"/>
        <v>10</v>
      </c>
    </row>
    <row r="324" spans="192:199" ht="16.5" x14ac:dyDescent="0.2">
      <c r="GJ324" s="105">
        <v>318</v>
      </c>
      <c r="GK324" s="14">
        <f t="shared" si="120"/>
        <v>19</v>
      </c>
      <c r="GL324" s="14">
        <f t="shared" si="121"/>
        <v>1606023</v>
      </c>
      <c r="GM324" s="14" t="str">
        <f t="shared" si="128"/>
        <v>神器4-5 : 级</v>
      </c>
      <c r="GN324" s="14" t="s">
        <v>893</v>
      </c>
      <c r="GO324" s="14">
        <f t="shared" si="122"/>
        <v>18</v>
      </c>
      <c r="GP324" s="14" t="str">
        <f t="shared" si="123"/>
        <v>神器4-5</v>
      </c>
      <c r="GQ324" s="14">
        <f t="shared" si="124"/>
        <v>10</v>
      </c>
    </row>
    <row r="325" spans="192:199" ht="16.5" x14ac:dyDescent="0.2">
      <c r="GJ325" s="105">
        <v>319</v>
      </c>
      <c r="GK325" s="14">
        <f t="shared" si="120"/>
        <v>20</v>
      </c>
      <c r="GL325" s="14">
        <f t="shared" si="121"/>
        <v>1606024</v>
      </c>
      <c r="GM325" s="14" t="str">
        <f t="shared" si="128"/>
        <v>神器4-6 : 级</v>
      </c>
      <c r="GN325" s="14" t="s">
        <v>893</v>
      </c>
      <c r="GO325" s="14">
        <f t="shared" si="122"/>
        <v>1</v>
      </c>
      <c r="GP325" s="14" t="str">
        <f t="shared" si="123"/>
        <v>神器4-6</v>
      </c>
      <c r="GQ325" s="14">
        <f t="shared" si="124"/>
        <v>1</v>
      </c>
    </row>
    <row r="326" spans="192:199" ht="16.5" x14ac:dyDescent="0.2">
      <c r="GJ326" s="105">
        <v>320</v>
      </c>
      <c r="GK326" s="14">
        <f t="shared" si="120"/>
        <v>20</v>
      </c>
      <c r="GL326" s="14">
        <f t="shared" si="121"/>
        <v>1606024</v>
      </c>
      <c r="GM326" s="14" t="str">
        <f t="shared" si="128"/>
        <v>神器4-6 : 级</v>
      </c>
      <c r="GN326" s="14" t="s">
        <v>893</v>
      </c>
      <c r="GO326" s="14">
        <f t="shared" si="122"/>
        <v>2</v>
      </c>
      <c r="GP326" s="14" t="str">
        <f t="shared" si="123"/>
        <v>神器4-6</v>
      </c>
      <c r="GQ326" s="14">
        <f t="shared" si="124"/>
        <v>1</v>
      </c>
    </row>
    <row r="327" spans="192:199" ht="16.5" x14ac:dyDescent="0.2">
      <c r="GJ327" s="105">
        <v>321</v>
      </c>
      <c r="GK327" s="14">
        <f t="shared" si="120"/>
        <v>20</v>
      </c>
      <c r="GL327" s="14">
        <f t="shared" si="121"/>
        <v>1606024</v>
      </c>
      <c r="GM327" s="14" t="str">
        <f t="shared" si="128"/>
        <v>神器4-6 : 级</v>
      </c>
      <c r="GN327" s="14" t="s">
        <v>893</v>
      </c>
      <c r="GO327" s="14">
        <f t="shared" si="122"/>
        <v>3</v>
      </c>
      <c r="GP327" s="14" t="str">
        <f t="shared" si="123"/>
        <v>神器4-6</v>
      </c>
      <c r="GQ327" s="14">
        <f t="shared" si="124"/>
        <v>1</v>
      </c>
    </row>
    <row r="328" spans="192:199" ht="16.5" x14ac:dyDescent="0.2">
      <c r="GJ328" s="105">
        <v>322</v>
      </c>
      <c r="GK328" s="14">
        <f t="shared" ref="GK328:GK391" si="132">MATCH(GJ328-1,$R$7:$R$49,1)</f>
        <v>20</v>
      </c>
      <c r="GL328" s="14">
        <f t="shared" ref="GL328:GL391" si="133">INDEX($S$8:$S$49,GK328)</f>
        <v>1606024</v>
      </c>
      <c r="GM328" s="14" t="str">
        <f t="shared" si="128"/>
        <v>神器4-6 : 级</v>
      </c>
      <c r="GN328" s="14" t="s">
        <v>893</v>
      </c>
      <c r="GO328" s="14">
        <f t="shared" ref="GO328:GO391" si="134">GJ328-INDEX($R$7:$R$49,GK328)</f>
        <v>4</v>
      </c>
      <c r="GP328" s="14" t="str">
        <f t="shared" ref="GP328:GP391" si="135">INDEX($T$8:$T$49,GK328)</f>
        <v>神器4-6</v>
      </c>
      <c r="GQ328" s="14">
        <f t="shared" ref="GQ328:GQ391" si="136">INDEX($K$8:$K$28,GO328)</f>
        <v>2</v>
      </c>
    </row>
    <row r="329" spans="192:199" ht="16.5" x14ac:dyDescent="0.2">
      <c r="GJ329" s="105">
        <v>323</v>
      </c>
      <c r="GK329" s="14">
        <f t="shared" si="132"/>
        <v>20</v>
      </c>
      <c r="GL329" s="14">
        <f t="shared" si="133"/>
        <v>1606024</v>
      </c>
      <c r="GM329" s="14" t="str">
        <f t="shared" si="128"/>
        <v>神器4-6 : 级</v>
      </c>
      <c r="GN329" s="14" t="s">
        <v>893</v>
      </c>
      <c r="GO329" s="14">
        <f t="shared" si="134"/>
        <v>5</v>
      </c>
      <c r="GP329" s="14" t="str">
        <f t="shared" si="135"/>
        <v>神器4-6</v>
      </c>
      <c r="GQ329" s="14">
        <f t="shared" si="136"/>
        <v>2</v>
      </c>
    </row>
    <row r="330" spans="192:199" ht="16.5" x14ac:dyDescent="0.2">
      <c r="GJ330" s="105">
        <v>324</v>
      </c>
      <c r="GK330" s="14">
        <f t="shared" si="132"/>
        <v>20</v>
      </c>
      <c r="GL330" s="14">
        <f t="shared" si="133"/>
        <v>1606024</v>
      </c>
      <c r="GM330" s="14" t="str">
        <f t="shared" si="128"/>
        <v>神器4-6 : 级</v>
      </c>
      <c r="GN330" s="14" t="s">
        <v>893</v>
      </c>
      <c r="GO330" s="14">
        <f t="shared" si="134"/>
        <v>6</v>
      </c>
      <c r="GP330" s="14" t="str">
        <f t="shared" si="135"/>
        <v>神器4-6</v>
      </c>
      <c r="GQ330" s="14">
        <f t="shared" si="136"/>
        <v>2</v>
      </c>
    </row>
    <row r="331" spans="192:199" ht="16.5" x14ac:dyDescent="0.2">
      <c r="GJ331" s="105">
        <v>325</v>
      </c>
      <c r="GK331" s="14">
        <f t="shared" si="132"/>
        <v>20</v>
      </c>
      <c r="GL331" s="14">
        <f t="shared" si="133"/>
        <v>1606024</v>
      </c>
      <c r="GM331" s="14" t="str">
        <f t="shared" si="128"/>
        <v>神器4-6 : 级</v>
      </c>
      <c r="GN331" s="14" t="s">
        <v>893</v>
      </c>
      <c r="GO331" s="14">
        <f t="shared" si="134"/>
        <v>7</v>
      </c>
      <c r="GP331" s="14" t="str">
        <f t="shared" si="135"/>
        <v>神器4-6</v>
      </c>
      <c r="GQ331" s="14">
        <f t="shared" si="136"/>
        <v>3</v>
      </c>
    </row>
    <row r="332" spans="192:199" ht="16.5" x14ac:dyDescent="0.2">
      <c r="GJ332" s="105">
        <v>326</v>
      </c>
      <c r="GK332" s="14">
        <f t="shared" si="132"/>
        <v>20</v>
      </c>
      <c r="GL332" s="14">
        <f t="shared" si="133"/>
        <v>1606024</v>
      </c>
      <c r="GM332" s="14" t="str">
        <f t="shared" si="128"/>
        <v>神器4-6 : 级</v>
      </c>
      <c r="GN332" s="14" t="s">
        <v>893</v>
      </c>
      <c r="GO332" s="14">
        <f t="shared" si="134"/>
        <v>8</v>
      </c>
      <c r="GP332" s="14" t="str">
        <f t="shared" si="135"/>
        <v>神器4-6</v>
      </c>
      <c r="GQ332" s="14">
        <f t="shared" si="136"/>
        <v>3</v>
      </c>
    </row>
    <row r="333" spans="192:199" ht="16.5" x14ac:dyDescent="0.2">
      <c r="GJ333" s="105">
        <v>327</v>
      </c>
      <c r="GK333" s="14">
        <f t="shared" si="132"/>
        <v>20</v>
      </c>
      <c r="GL333" s="14">
        <f t="shared" si="133"/>
        <v>1606024</v>
      </c>
      <c r="GM333" s="14" t="str">
        <f t="shared" si="128"/>
        <v>神器4-6 : 级</v>
      </c>
      <c r="GN333" s="14" t="s">
        <v>893</v>
      </c>
      <c r="GO333" s="14">
        <f t="shared" si="134"/>
        <v>9</v>
      </c>
      <c r="GP333" s="14" t="str">
        <f t="shared" si="135"/>
        <v>神器4-6</v>
      </c>
      <c r="GQ333" s="14">
        <f t="shared" si="136"/>
        <v>3</v>
      </c>
    </row>
    <row r="334" spans="192:199" ht="16.5" x14ac:dyDescent="0.2">
      <c r="GJ334" s="105">
        <v>328</v>
      </c>
      <c r="GK334" s="14">
        <f t="shared" si="132"/>
        <v>20</v>
      </c>
      <c r="GL334" s="14">
        <f t="shared" si="133"/>
        <v>1606024</v>
      </c>
      <c r="GM334" s="14" t="str">
        <f t="shared" si="128"/>
        <v>神器4-6 : 级</v>
      </c>
      <c r="GN334" s="14" t="s">
        <v>893</v>
      </c>
      <c r="GO334" s="14">
        <f t="shared" si="134"/>
        <v>10</v>
      </c>
      <c r="GP334" s="14" t="str">
        <f t="shared" si="135"/>
        <v>神器4-6</v>
      </c>
      <c r="GQ334" s="14">
        <f t="shared" si="136"/>
        <v>5</v>
      </c>
    </row>
    <row r="335" spans="192:199" ht="16.5" x14ac:dyDescent="0.2">
      <c r="GJ335" s="105">
        <v>329</v>
      </c>
      <c r="GK335" s="14">
        <f t="shared" si="132"/>
        <v>20</v>
      </c>
      <c r="GL335" s="14">
        <f t="shared" si="133"/>
        <v>1606024</v>
      </c>
      <c r="GM335" s="14" t="str">
        <f t="shared" si="128"/>
        <v>神器4-6 : 级</v>
      </c>
      <c r="GN335" s="14" t="s">
        <v>893</v>
      </c>
      <c r="GO335" s="14">
        <f t="shared" si="134"/>
        <v>11</v>
      </c>
      <c r="GP335" s="14" t="str">
        <f t="shared" si="135"/>
        <v>神器4-6</v>
      </c>
      <c r="GQ335" s="14">
        <f t="shared" si="136"/>
        <v>5</v>
      </c>
    </row>
    <row r="336" spans="192:199" ht="16.5" x14ac:dyDescent="0.2">
      <c r="GJ336" s="105">
        <v>330</v>
      </c>
      <c r="GK336" s="14">
        <f t="shared" si="132"/>
        <v>20</v>
      </c>
      <c r="GL336" s="14">
        <f t="shared" si="133"/>
        <v>1606024</v>
      </c>
      <c r="GM336" s="14" t="str">
        <f t="shared" si="128"/>
        <v>神器4-6 : 级</v>
      </c>
      <c r="GN336" s="14" t="s">
        <v>893</v>
      </c>
      <c r="GO336" s="14">
        <f t="shared" si="134"/>
        <v>12</v>
      </c>
      <c r="GP336" s="14" t="str">
        <f t="shared" si="135"/>
        <v>神器4-6</v>
      </c>
      <c r="GQ336" s="14">
        <f t="shared" si="136"/>
        <v>6</v>
      </c>
    </row>
    <row r="337" spans="192:199" ht="16.5" x14ac:dyDescent="0.2">
      <c r="GJ337" s="105">
        <v>331</v>
      </c>
      <c r="GK337" s="14">
        <f t="shared" si="132"/>
        <v>20</v>
      </c>
      <c r="GL337" s="14">
        <f t="shared" si="133"/>
        <v>1606024</v>
      </c>
      <c r="GM337" s="14" t="str">
        <f t="shared" si="128"/>
        <v>神器4-6 : 级</v>
      </c>
      <c r="GN337" s="14" t="s">
        <v>893</v>
      </c>
      <c r="GO337" s="14">
        <f t="shared" si="134"/>
        <v>13</v>
      </c>
      <c r="GP337" s="14" t="str">
        <f t="shared" si="135"/>
        <v>神器4-6</v>
      </c>
      <c r="GQ337" s="14">
        <f t="shared" si="136"/>
        <v>7</v>
      </c>
    </row>
    <row r="338" spans="192:199" ht="16.5" x14ac:dyDescent="0.2">
      <c r="GJ338" s="105">
        <v>332</v>
      </c>
      <c r="GK338" s="14">
        <f t="shared" si="132"/>
        <v>20</v>
      </c>
      <c r="GL338" s="14">
        <f t="shared" si="133"/>
        <v>1606024</v>
      </c>
      <c r="GM338" s="14" t="str">
        <f t="shared" si="128"/>
        <v>神器4-6 : 级</v>
      </c>
      <c r="GN338" s="14" t="s">
        <v>893</v>
      </c>
      <c r="GO338" s="14">
        <f t="shared" si="134"/>
        <v>14</v>
      </c>
      <c r="GP338" s="14" t="str">
        <f t="shared" si="135"/>
        <v>神器4-6</v>
      </c>
      <c r="GQ338" s="14">
        <f t="shared" si="136"/>
        <v>7</v>
      </c>
    </row>
    <row r="339" spans="192:199" ht="16.5" x14ac:dyDescent="0.2">
      <c r="GJ339" s="105">
        <v>333</v>
      </c>
      <c r="GK339" s="14">
        <f t="shared" si="132"/>
        <v>20</v>
      </c>
      <c r="GL339" s="14">
        <f t="shared" si="133"/>
        <v>1606024</v>
      </c>
      <c r="GM339" s="14" t="str">
        <f t="shared" si="128"/>
        <v>神器4-6 : 级</v>
      </c>
      <c r="GN339" s="14" t="s">
        <v>893</v>
      </c>
      <c r="GO339" s="14">
        <f t="shared" si="134"/>
        <v>15</v>
      </c>
      <c r="GP339" s="14" t="str">
        <f t="shared" si="135"/>
        <v>神器4-6</v>
      </c>
      <c r="GQ339" s="14">
        <f t="shared" si="136"/>
        <v>7</v>
      </c>
    </row>
    <row r="340" spans="192:199" ht="16.5" x14ac:dyDescent="0.2">
      <c r="GJ340" s="105">
        <v>334</v>
      </c>
      <c r="GK340" s="14">
        <f t="shared" si="132"/>
        <v>20</v>
      </c>
      <c r="GL340" s="14">
        <f t="shared" si="133"/>
        <v>1606024</v>
      </c>
      <c r="GM340" s="14" t="str">
        <f t="shared" si="128"/>
        <v>神器4-6 : 级</v>
      </c>
      <c r="GN340" s="14" t="s">
        <v>893</v>
      </c>
      <c r="GO340" s="14">
        <f t="shared" si="134"/>
        <v>16</v>
      </c>
      <c r="GP340" s="14" t="str">
        <f t="shared" si="135"/>
        <v>神器4-6</v>
      </c>
      <c r="GQ340" s="14">
        <f t="shared" si="136"/>
        <v>10</v>
      </c>
    </row>
    <row r="341" spans="192:199" ht="16.5" x14ac:dyDescent="0.2">
      <c r="GJ341" s="105">
        <v>335</v>
      </c>
      <c r="GK341" s="14">
        <f t="shared" si="132"/>
        <v>20</v>
      </c>
      <c r="GL341" s="14">
        <f t="shared" si="133"/>
        <v>1606024</v>
      </c>
      <c r="GM341" s="14" t="str">
        <f t="shared" si="128"/>
        <v>神器4-6 : 级</v>
      </c>
      <c r="GN341" s="14" t="s">
        <v>893</v>
      </c>
      <c r="GO341" s="14">
        <f t="shared" si="134"/>
        <v>17</v>
      </c>
      <c r="GP341" s="14" t="str">
        <f t="shared" si="135"/>
        <v>神器4-6</v>
      </c>
      <c r="GQ341" s="14">
        <f t="shared" si="136"/>
        <v>10</v>
      </c>
    </row>
    <row r="342" spans="192:199" ht="16.5" x14ac:dyDescent="0.2">
      <c r="GJ342" s="105">
        <v>336</v>
      </c>
      <c r="GK342" s="14">
        <f t="shared" si="132"/>
        <v>20</v>
      </c>
      <c r="GL342" s="14">
        <f t="shared" si="133"/>
        <v>1606024</v>
      </c>
      <c r="GM342" s="14" t="str">
        <f t="shared" si="128"/>
        <v>神器4-6 : 级</v>
      </c>
      <c r="GN342" s="14" t="s">
        <v>893</v>
      </c>
      <c r="GO342" s="14">
        <f t="shared" si="134"/>
        <v>18</v>
      </c>
      <c r="GP342" s="14" t="str">
        <f t="shared" si="135"/>
        <v>神器4-6</v>
      </c>
      <c r="GQ342" s="14">
        <f t="shared" si="136"/>
        <v>10</v>
      </c>
    </row>
    <row r="343" spans="192:199" ht="16.5" x14ac:dyDescent="0.2">
      <c r="GJ343" s="105">
        <v>337</v>
      </c>
      <c r="GK343" s="14">
        <f t="shared" si="132"/>
        <v>21</v>
      </c>
      <c r="GL343" s="14">
        <f t="shared" si="133"/>
        <v>1606027</v>
      </c>
      <c r="GM343" s="14" t="str">
        <f t="shared" si="128"/>
        <v>神器5-1 : 级</v>
      </c>
      <c r="GN343" s="14" t="s">
        <v>893</v>
      </c>
      <c r="GO343" s="14">
        <f t="shared" si="134"/>
        <v>1</v>
      </c>
      <c r="GP343" s="14" t="str">
        <f t="shared" si="135"/>
        <v>神器5-1</v>
      </c>
      <c r="GQ343" s="14">
        <f t="shared" si="136"/>
        <v>1</v>
      </c>
    </row>
    <row r="344" spans="192:199" ht="16.5" x14ac:dyDescent="0.2">
      <c r="GJ344" s="105">
        <v>338</v>
      </c>
      <c r="GK344" s="14">
        <f t="shared" si="132"/>
        <v>21</v>
      </c>
      <c r="GL344" s="14">
        <f t="shared" si="133"/>
        <v>1606027</v>
      </c>
      <c r="GM344" s="14" t="str">
        <f t="shared" ref="GM344:GM407" si="137">INDEX($T$8:$T$49,GK344)&amp;" : "&amp;AO344&amp;"级"</f>
        <v>神器5-1 : 级</v>
      </c>
      <c r="GN344" s="14" t="s">
        <v>893</v>
      </c>
      <c r="GO344" s="14">
        <f t="shared" si="134"/>
        <v>2</v>
      </c>
      <c r="GP344" s="14" t="str">
        <f t="shared" si="135"/>
        <v>神器5-1</v>
      </c>
      <c r="GQ344" s="14">
        <f t="shared" si="136"/>
        <v>1</v>
      </c>
    </row>
    <row r="345" spans="192:199" ht="16.5" x14ac:dyDescent="0.2">
      <c r="GJ345" s="105">
        <v>339</v>
      </c>
      <c r="GK345" s="14">
        <f t="shared" si="132"/>
        <v>21</v>
      </c>
      <c r="GL345" s="14">
        <f t="shared" si="133"/>
        <v>1606027</v>
      </c>
      <c r="GM345" s="14" t="str">
        <f t="shared" si="137"/>
        <v>神器5-1 : 级</v>
      </c>
      <c r="GN345" s="14" t="s">
        <v>893</v>
      </c>
      <c r="GO345" s="14">
        <f t="shared" si="134"/>
        <v>3</v>
      </c>
      <c r="GP345" s="14" t="str">
        <f t="shared" si="135"/>
        <v>神器5-1</v>
      </c>
      <c r="GQ345" s="14">
        <f t="shared" si="136"/>
        <v>1</v>
      </c>
    </row>
    <row r="346" spans="192:199" ht="16.5" x14ac:dyDescent="0.2">
      <c r="GJ346" s="105">
        <v>340</v>
      </c>
      <c r="GK346" s="14">
        <f t="shared" si="132"/>
        <v>21</v>
      </c>
      <c r="GL346" s="14">
        <f t="shared" si="133"/>
        <v>1606027</v>
      </c>
      <c r="GM346" s="14" t="str">
        <f t="shared" si="137"/>
        <v>神器5-1 : 级</v>
      </c>
      <c r="GN346" s="14" t="s">
        <v>893</v>
      </c>
      <c r="GO346" s="14">
        <f t="shared" si="134"/>
        <v>4</v>
      </c>
      <c r="GP346" s="14" t="str">
        <f t="shared" si="135"/>
        <v>神器5-1</v>
      </c>
      <c r="GQ346" s="14">
        <f t="shared" si="136"/>
        <v>2</v>
      </c>
    </row>
    <row r="347" spans="192:199" ht="16.5" x14ac:dyDescent="0.2">
      <c r="GJ347" s="105">
        <v>341</v>
      </c>
      <c r="GK347" s="14">
        <f t="shared" si="132"/>
        <v>21</v>
      </c>
      <c r="GL347" s="14">
        <f t="shared" si="133"/>
        <v>1606027</v>
      </c>
      <c r="GM347" s="14" t="str">
        <f t="shared" si="137"/>
        <v>神器5-1 : 级</v>
      </c>
      <c r="GN347" s="14" t="s">
        <v>893</v>
      </c>
      <c r="GO347" s="14">
        <f t="shared" si="134"/>
        <v>5</v>
      </c>
      <c r="GP347" s="14" t="str">
        <f t="shared" si="135"/>
        <v>神器5-1</v>
      </c>
      <c r="GQ347" s="14">
        <f t="shared" si="136"/>
        <v>2</v>
      </c>
    </row>
    <row r="348" spans="192:199" ht="16.5" x14ac:dyDescent="0.2">
      <c r="GJ348" s="105">
        <v>342</v>
      </c>
      <c r="GK348" s="14">
        <f t="shared" si="132"/>
        <v>21</v>
      </c>
      <c r="GL348" s="14">
        <f t="shared" si="133"/>
        <v>1606027</v>
      </c>
      <c r="GM348" s="14" t="str">
        <f t="shared" si="137"/>
        <v>神器5-1 : 级</v>
      </c>
      <c r="GN348" s="14" t="s">
        <v>893</v>
      </c>
      <c r="GO348" s="14">
        <f t="shared" si="134"/>
        <v>6</v>
      </c>
      <c r="GP348" s="14" t="str">
        <f t="shared" si="135"/>
        <v>神器5-1</v>
      </c>
      <c r="GQ348" s="14">
        <f t="shared" si="136"/>
        <v>2</v>
      </c>
    </row>
    <row r="349" spans="192:199" ht="16.5" x14ac:dyDescent="0.2">
      <c r="GJ349" s="105">
        <v>343</v>
      </c>
      <c r="GK349" s="14">
        <f t="shared" si="132"/>
        <v>21</v>
      </c>
      <c r="GL349" s="14">
        <f t="shared" si="133"/>
        <v>1606027</v>
      </c>
      <c r="GM349" s="14" t="str">
        <f t="shared" si="137"/>
        <v>神器5-1 : 级</v>
      </c>
      <c r="GN349" s="14" t="s">
        <v>893</v>
      </c>
      <c r="GO349" s="14">
        <f t="shared" si="134"/>
        <v>7</v>
      </c>
      <c r="GP349" s="14" t="str">
        <f t="shared" si="135"/>
        <v>神器5-1</v>
      </c>
      <c r="GQ349" s="14">
        <f t="shared" si="136"/>
        <v>3</v>
      </c>
    </row>
    <row r="350" spans="192:199" ht="16.5" x14ac:dyDescent="0.2">
      <c r="GJ350" s="105">
        <v>344</v>
      </c>
      <c r="GK350" s="14">
        <f t="shared" si="132"/>
        <v>21</v>
      </c>
      <c r="GL350" s="14">
        <f t="shared" si="133"/>
        <v>1606027</v>
      </c>
      <c r="GM350" s="14" t="str">
        <f t="shared" si="137"/>
        <v>神器5-1 : 级</v>
      </c>
      <c r="GN350" s="14" t="s">
        <v>893</v>
      </c>
      <c r="GO350" s="14">
        <f t="shared" si="134"/>
        <v>8</v>
      </c>
      <c r="GP350" s="14" t="str">
        <f t="shared" si="135"/>
        <v>神器5-1</v>
      </c>
      <c r="GQ350" s="14">
        <f t="shared" si="136"/>
        <v>3</v>
      </c>
    </row>
    <row r="351" spans="192:199" ht="16.5" x14ac:dyDescent="0.2">
      <c r="GJ351" s="105">
        <v>345</v>
      </c>
      <c r="GK351" s="14">
        <f t="shared" si="132"/>
        <v>21</v>
      </c>
      <c r="GL351" s="14">
        <f t="shared" si="133"/>
        <v>1606027</v>
      </c>
      <c r="GM351" s="14" t="str">
        <f t="shared" si="137"/>
        <v>神器5-1 : 级</v>
      </c>
      <c r="GN351" s="14" t="s">
        <v>893</v>
      </c>
      <c r="GO351" s="14">
        <f t="shared" si="134"/>
        <v>9</v>
      </c>
      <c r="GP351" s="14" t="str">
        <f t="shared" si="135"/>
        <v>神器5-1</v>
      </c>
      <c r="GQ351" s="14">
        <f t="shared" si="136"/>
        <v>3</v>
      </c>
    </row>
    <row r="352" spans="192:199" ht="16.5" x14ac:dyDescent="0.2">
      <c r="GJ352" s="105">
        <v>346</v>
      </c>
      <c r="GK352" s="14">
        <f t="shared" si="132"/>
        <v>21</v>
      </c>
      <c r="GL352" s="14">
        <f t="shared" si="133"/>
        <v>1606027</v>
      </c>
      <c r="GM352" s="14" t="str">
        <f t="shared" si="137"/>
        <v>神器5-1 : 级</v>
      </c>
      <c r="GN352" s="14" t="s">
        <v>893</v>
      </c>
      <c r="GO352" s="14">
        <f t="shared" si="134"/>
        <v>10</v>
      </c>
      <c r="GP352" s="14" t="str">
        <f t="shared" si="135"/>
        <v>神器5-1</v>
      </c>
      <c r="GQ352" s="14">
        <f t="shared" si="136"/>
        <v>5</v>
      </c>
    </row>
    <row r="353" spans="192:199" ht="16.5" x14ac:dyDescent="0.2">
      <c r="GJ353" s="105">
        <v>347</v>
      </c>
      <c r="GK353" s="14">
        <f t="shared" si="132"/>
        <v>21</v>
      </c>
      <c r="GL353" s="14">
        <f t="shared" si="133"/>
        <v>1606027</v>
      </c>
      <c r="GM353" s="14" t="str">
        <f t="shared" si="137"/>
        <v>神器5-1 : 级</v>
      </c>
      <c r="GN353" s="14" t="s">
        <v>893</v>
      </c>
      <c r="GO353" s="14">
        <f t="shared" si="134"/>
        <v>11</v>
      </c>
      <c r="GP353" s="14" t="str">
        <f t="shared" si="135"/>
        <v>神器5-1</v>
      </c>
      <c r="GQ353" s="14">
        <f t="shared" si="136"/>
        <v>5</v>
      </c>
    </row>
    <row r="354" spans="192:199" ht="16.5" x14ac:dyDescent="0.2">
      <c r="GJ354" s="105">
        <v>348</v>
      </c>
      <c r="GK354" s="14">
        <f t="shared" si="132"/>
        <v>21</v>
      </c>
      <c r="GL354" s="14">
        <f t="shared" si="133"/>
        <v>1606027</v>
      </c>
      <c r="GM354" s="14" t="str">
        <f t="shared" si="137"/>
        <v>神器5-1 : 级</v>
      </c>
      <c r="GN354" s="14" t="s">
        <v>893</v>
      </c>
      <c r="GO354" s="14">
        <f t="shared" si="134"/>
        <v>12</v>
      </c>
      <c r="GP354" s="14" t="str">
        <f t="shared" si="135"/>
        <v>神器5-1</v>
      </c>
      <c r="GQ354" s="14">
        <f t="shared" si="136"/>
        <v>6</v>
      </c>
    </row>
    <row r="355" spans="192:199" ht="16.5" x14ac:dyDescent="0.2">
      <c r="GJ355" s="105">
        <v>349</v>
      </c>
      <c r="GK355" s="14">
        <f t="shared" si="132"/>
        <v>21</v>
      </c>
      <c r="GL355" s="14">
        <f t="shared" si="133"/>
        <v>1606027</v>
      </c>
      <c r="GM355" s="14" t="str">
        <f t="shared" si="137"/>
        <v>神器5-1 : 级</v>
      </c>
      <c r="GN355" s="14" t="s">
        <v>893</v>
      </c>
      <c r="GO355" s="14">
        <f t="shared" si="134"/>
        <v>13</v>
      </c>
      <c r="GP355" s="14" t="str">
        <f t="shared" si="135"/>
        <v>神器5-1</v>
      </c>
      <c r="GQ355" s="14">
        <f t="shared" si="136"/>
        <v>7</v>
      </c>
    </row>
    <row r="356" spans="192:199" ht="16.5" x14ac:dyDescent="0.2">
      <c r="GJ356" s="105">
        <v>350</v>
      </c>
      <c r="GK356" s="14">
        <f t="shared" si="132"/>
        <v>21</v>
      </c>
      <c r="GL356" s="14">
        <f t="shared" si="133"/>
        <v>1606027</v>
      </c>
      <c r="GM356" s="14" t="str">
        <f t="shared" si="137"/>
        <v>神器5-1 : 级</v>
      </c>
      <c r="GN356" s="14" t="s">
        <v>893</v>
      </c>
      <c r="GO356" s="14">
        <f t="shared" si="134"/>
        <v>14</v>
      </c>
      <c r="GP356" s="14" t="str">
        <f t="shared" si="135"/>
        <v>神器5-1</v>
      </c>
      <c r="GQ356" s="14">
        <f t="shared" si="136"/>
        <v>7</v>
      </c>
    </row>
    <row r="357" spans="192:199" ht="16.5" x14ac:dyDescent="0.2">
      <c r="GJ357" s="105">
        <v>351</v>
      </c>
      <c r="GK357" s="14">
        <f t="shared" si="132"/>
        <v>21</v>
      </c>
      <c r="GL357" s="14">
        <f t="shared" si="133"/>
        <v>1606027</v>
      </c>
      <c r="GM357" s="14" t="str">
        <f t="shared" si="137"/>
        <v>神器5-1 : 级</v>
      </c>
      <c r="GN357" s="14" t="s">
        <v>893</v>
      </c>
      <c r="GO357" s="14">
        <f t="shared" si="134"/>
        <v>15</v>
      </c>
      <c r="GP357" s="14" t="str">
        <f t="shared" si="135"/>
        <v>神器5-1</v>
      </c>
      <c r="GQ357" s="14">
        <f t="shared" si="136"/>
        <v>7</v>
      </c>
    </row>
    <row r="358" spans="192:199" ht="16.5" x14ac:dyDescent="0.2">
      <c r="GJ358" s="105">
        <v>352</v>
      </c>
      <c r="GK358" s="14">
        <f t="shared" si="132"/>
        <v>21</v>
      </c>
      <c r="GL358" s="14">
        <f t="shared" si="133"/>
        <v>1606027</v>
      </c>
      <c r="GM358" s="14" t="str">
        <f t="shared" si="137"/>
        <v>神器5-1 : 级</v>
      </c>
      <c r="GN358" s="14" t="s">
        <v>893</v>
      </c>
      <c r="GO358" s="14">
        <f t="shared" si="134"/>
        <v>16</v>
      </c>
      <c r="GP358" s="14" t="str">
        <f t="shared" si="135"/>
        <v>神器5-1</v>
      </c>
      <c r="GQ358" s="14">
        <f t="shared" si="136"/>
        <v>10</v>
      </c>
    </row>
    <row r="359" spans="192:199" ht="16.5" x14ac:dyDescent="0.2">
      <c r="GJ359" s="105">
        <v>353</v>
      </c>
      <c r="GK359" s="14">
        <f t="shared" si="132"/>
        <v>21</v>
      </c>
      <c r="GL359" s="14">
        <f t="shared" si="133"/>
        <v>1606027</v>
      </c>
      <c r="GM359" s="14" t="str">
        <f t="shared" si="137"/>
        <v>神器5-1 : 级</v>
      </c>
      <c r="GN359" s="14" t="s">
        <v>893</v>
      </c>
      <c r="GO359" s="14">
        <f t="shared" si="134"/>
        <v>17</v>
      </c>
      <c r="GP359" s="14" t="str">
        <f t="shared" si="135"/>
        <v>神器5-1</v>
      </c>
      <c r="GQ359" s="14">
        <f t="shared" si="136"/>
        <v>10</v>
      </c>
    </row>
    <row r="360" spans="192:199" ht="16.5" x14ac:dyDescent="0.2">
      <c r="GJ360" s="105">
        <v>354</v>
      </c>
      <c r="GK360" s="14">
        <f t="shared" si="132"/>
        <v>21</v>
      </c>
      <c r="GL360" s="14">
        <f t="shared" si="133"/>
        <v>1606027</v>
      </c>
      <c r="GM360" s="14" t="str">
        <f t="shared" si="137"/>
        <v>神器5-1 : 级</v>
      </c>
      <c r="GN360" s="14" t="s">
        <v>893</v>
      </c>
      <c r="GO360" s="14">
        <f t="shared" si="134"/>
        <v>18</v>
      </c>
      <c r="GP360" s="14" t="str">
        <f t="shared" si="135"/>
        <v>神器5-1</v>
      </c>
      <c r="GQ360" s="14">
        <f t="shared" si="136"/>
        <v>10</v>
      </c>
    </row>
    <row r="361" spans="192:199" ht="16.5" x14ac:dyDescent="0.2">
      <c r="GJ361" s="105">
        <v>355</v>
      </c>
      <c r="GK361" s="14">
        <f t="shared" si="132"/>
        <v>22</v>
      </c>
      <c r="GL361" s="14">
        <f t="shared" si="133"/>
        <v>1606028</v>
      </c>
      <c r="GM361" s="14" t="str">
        <f t="shared" si="137"/>
        <v>神器5-2 : 级</v>
      </c>
      <c r="GN361" s="14" t="s">
        <v>893</v>
      </c>
      <c r="GO361" s="14">
        <f t="shared" si="134"/>
        <v>1</v>
      </c>
      <c r="GP361" s="14" t="str">
        <f t="shared" si="135"/>
        <v>神器5-2</v>
      </c>
      <c r="GQ361" s="14">
        <f t="shared" si="136"/>
        <v>1</v>
      </c>
    </row>
    <row r="362" spans="192:199" ht="16.5" x14ac:dyDescent="0.2">
      <c r="GJ362" s="105">
        <v>356</v>
      </c>
      <c r="GK362" s="14">
        <f t="shared" si="132"/>
        <v>22</v>
      </c>
      <c r="GL362" s="14">
        <f t="shared" si="133"/>
        <v>1606028</v>
      </c>
      <c r="GM362" s="14" t="str">
        <f t="shared" si="137"/>
        <v>神器5-2 : 级</v>
      </c>
      <c r="GN362" s="14" t="s">
        <v>893</v>
      </c>
      <c r="GO362" s="14">
        <f t="shared" si="134"/>
        <v>2</v>
      </c>
      <c r="GP362" s="14" t="str">
        <f t="shared" si="135"/>
        <v>神器5-2</v>
      </c>
      <c r="GQ362" s="14">
        <f t="shared" si="136"/>
        <v>1</v>
      </c>
    </row>
    <row r="363" spans="192:199" ht="16.5" x14ac:dyDescent="0.2">
      <c r="GJ363" s="105">
        <v>357</v>
      </c>
      <c r="GK363" s="14">
        <f t="shared" si="132"/>
        <v>22</v>
      </c>
      <c r="GL363" s="14">
        <f t="shared" si="133"/>
        <v>1606028</v>
      </c>
      <c r="GM363" s="14" t="str">
        <f t="shared" si="137"/>
        <v>神器5-2 : 级</v>
      </c>
      <c r="GN363" s="14" t="s">
        <v>893</v>
      </c>
      <c r="GO363" s="14">
        <f t="shared" si="134"/>
        <v>3</v>
      </c>
      <c r="GP363" s="14" t="str">
        <f t="shared" si="135"/>
        <v>神器5-2</v>
      </c>
      <c r="GQ363" s="14">
        <f t="shared" si="136"/>
        <v>1</v>
      </c>
    </row>
    <row r="364" spans="192:199" ht="16.5" x14ac:dyDescent="0.2">
      <c r="GJ364" s="105">
        <v>358</v>
      </c>
      <c r="GK364" s="14">
        <f t="shared" si="132"/>
        <v>22</v>
      </c>
      <c r="GL364" s="14">
        <f t="shared" si="133"/>
        <v>1606028</v>
      </c>
      <c r="GM364" s="14" t="str">
        <f t="shared" si="137"/>
        <v>神器5-2 : 级</v>
      </c>
      <c r="GN364" s="14" t="s">
        <v>893</v>
      </c>
      <c r="GO364" s="14">
        <f t="shared" si="134"/>
        <v>4</v>
      </c>
      <c r="GP364" s="14" t="str">
        <f t="shared" si="135"/>
        <v>神器5-2</v>
      </c>
      <c r="GQ364" s="14">
        <f t="shared" si="136"/>
        <v>2</v>
      </c>
    </row>
    <row r="365" spans="192:199" ht="16.5" x14ac:dyDescent="0.2">
      <c r="GJ365" s="105">
        <v>359</v>
      </c>
      <c r="GK365" s="14">
        <f t="shared" si="132"/>
        <v>22</v>
      </c>
      <c r="GL365" s="14">
        <f t="shared" si="133"/>
        <v>1606028</v>
      </c>
      <c r="GM365" s="14" t="str">
        <f t="shared" si="137"/>
        <v>神器5-2 : 级</v>
      </c>
      <c r="GN365" s="14" t="s">
        <v>893</v>
      </c>
      <c r="GO365" s="14">
        <f t="shared" si="134"/>
        <v>5</v>
      </c>
      <c r="GP365" s="14" t="str">
        <f t="shared" si="135"/>
        <v>神器5-2</v>
      </c>
      <c r="GQ365" s="14">
        <f t="shared" si="136"/>
        <v>2</v>
      </c>
    </row>
    <row r="366" spans="192:199" ht="16.5" x14ac:dyDescent="0.2">
      <c r="GJ366" s="105">
        <v>360</v>
      </c>
      <c r="GK366" s="14">
        <f t="shared" si="132"/>
        <v>22</v>
      </c>
      <c r="GL366" s="14">
        <f t="shared" si="133"/>
        <v>1606028</v>
      </c>
      <c r="GM366" s="14" t="str">
        <f t="shared" si="137"/>
        <v>神器5-2 : 级</v>
      </c>
      <c r="GN366" s="14" t="s">
        <v>893</v>
      </c>
      <c r="GO366" s="14">
        <f t="shared" si="134"/>
        <v>6</v>
      </c>
      <c r="GP366" s="14" t="str">
        <f t="shared" si="135"/>
        <v>神器5-2</v>
      </c>
      <c r="GQ366" s="14">
        <f t="shared" si="136"/>
        <v>2</v>
      </c>
    </row>
    <row r="367" spans="192:199" ht="16.5" x14ac:dyDescent="0.2">
      <c r="GJ367" s="105">
        <v>361</v>
      </c>
      <c r="GK367" s="14">
        <f t="shared" si="132"/>
        <v>22</v>
      </c>
      <c r="GL367" s="14">
        <f t="shared" si="133"/>
        <v>1606028</v>
      </c>
      <c r="GM367" s="14" t="str">
        <f t="shared" si="137"/>
        <v>神器5-2 : 级</v>
      </c>
      <c r="GN367" s="14" t="s">
        <v>893</v>
      </c>
      <c r="GO367" s="14">
        <f t="shared" si="134"/>
        <v>7</v>
      </c>
      <c r="GP367" s="14" t="str">
        <f t="shared" si="135"/>
        <v>神器5-2</v>
      </c>
      <c r="GQ367" s="14">
        <f t="shared" si="136"/>
        <v>3</v>
      </c>
    </row>
    <row r="368" spans="192:199" ht="16.5" x14ac:dyDescent="0.2">
      <c r="GJ368" s="105">
        <v>362</v>
      </c>
      <c r="GK368" s="14">
        <f t="shared" si="132"/>
        <v>22</v>
      </c>
      <c r="GL368" s="14">
        <f t="shared" si="133"/>
        <v>1606028</v>
      </c>
      <c r="GM368" s="14" t="str">
        <f t="shared" si="137"/>
        <v>神器5-2 : 级</v>
      </c>
      <c r="GN368" s="14" t="s">
        <v>893</v>
      </c>
      <c r="GO368" s="14">
        <f t="shared" si="134"/>
        <v>8</v>
      </c>
      <c r="GP368" s="14" t="str">
        <f t="shared" si="135"/>
        <v>神器5-2</v>
      </c>
      <c r="GQ368" s="14">
        <f t="shared" si="136"/>
        <v>3</v>
      </c>
    </row>
    <row r="369" spans="192:199" ht="16.5" x14ac:dyDescent="0.2">
      <c r="GJ369" s="105">
        <v>363</v>
      </c>
      <c r="GK369" s="14">
        <f t="shared" si="132"/>
        <v>22</v>
      </c>
      <c r="GL369" s="14">
        <f t="shared" si="133"/>
        <v>1606028</v>
      </c>
      <c r="GM369" s="14" t="str">
        <f t="shared" si="137"/>
        <v>神器5-2 : 级</v>
      </c>
      <c r="GN369" s="14" t="s">
        <v>893</v>
      </c>
      <c r="GO369" s="14">
        <f t="shared" si="134"/>
        <v>9</v>
      </c>
      <c r="GP369" s="14" t="str">
        <f t="shared" si="135"/>
        <v>神器5-2</v>
      </c>
      <c r="GQ369" s="14">
        <f t="shared" si="136"/>
        <v>3</v>
      </c>
    </row>
    <row r="370" spans="192:199" ht="16.5" x14ac:dyDescent="0.2">
      <c r="GJ370" s="105">
        <v>364</v>
      </c>
      <c r="GK370" s="14">
        <f t="shared" si="132"/>
        <v>22</v>
      </c>
      <c r="GL370" s="14">
        <f t="shared" si="133"/>
        <v>1606028</v>
      </c>
      <c r="GM370" s="14" t="str">
        <f t="shared" si="137"/>
        <v>神器5-2 : 级</v>
      </c>
      <c r="GN370" s="14" t="s">
        <v>893</v>
      </c>
      <c r="GO370" s="14">
        <f t="shared" si="134"/>
        <v>10</v>
      </c>
      <c r="GP370" s="14" t="str">
        <f t="shared" si="135"/>
        <v>神器5-2</v>
      </c>
      <c r="GQ370" s="14">
        <f t="shared" si="136"/>
        <v>5</v>
      </c>
    </row>
    <row r="371" spans="192:199" ht="16.5" x14ac:dyDescent="0.2">
      <c r="GJ371" s="105">
        <v>365</v>
      </c>
      <c r="GK371" s="14">
        <f t="shared" si="132"/>
        <v>22</v>
      </c>
      <c r="GL371" s="14">
        <f t="shared" si="133"/>
        <v>1606028</v>
      </c>
      <c r="GM371" s="14" t="str">
        <f t="shared" si="137"/>
        <v>神器5-2 : 级</v>
      </c>
      <c r="GN371" s="14" t="s">
        <v>893</v>
      </c>
      <c r="GO371" s="14">
        <f t="shared" si="134"/>
        <v>11</v>
      </c>
      <c r="GP371" s="14" t="str">
        <f t="shared" si="135"/>
        <v>神器5-2</v>
      </c>
      <c r="GQ371" s="14">
        <f t="shared" si="136"/>
        <v>5</v>
      </c>
    </row>
    <row r="372" spans="192:199" ht="16.5" x14ac:dyDescent="0.2">
      <c r="GJ372" s="105">
        <v>366</v>
      </c>
      <c r="GK372" s="14">
        <f t="shared" si="132"/>
        <v>22</v>
      </c>
      <c r="GL372" s="14">
        <f t="shared" si="133"/>
        <v>1606028</v>
      </c>
      <c r="GM372" s="14" t="str">
        <f t="shared" si="137"/>
        <v>神器5-2 : 级</v>
      </c>
      <c r="GN372" s="14" t="s">
        <v>893</v>
      </c>
      <c r="GO372" s="14">
        <f t="shared" si="134"/>
        <v>12</v>
      </c>
      <c r="GP372" s="14" t="str">
        <f t="shared" si="135"/>
        <v>神器5-2</v>
      </c>
      <c r="GQ372" s="14">
        <f t="shared" si="136"/>
        <v>6</v>
      </c>
    </row>
    <row r="373" spans="192:199" ht="16.5" x14ac:dyDescent="0.2">
      <c r="GJ373" s="105">
        <v>367</v>
      </c>
      <c r="GK373" s="14">
        <f t="shared" si="132"/>
        <v>22</v>
      </c>
      <c r="GL373" s="14">
        <f t="shared" si="133"/>
        <v>1606028</v>
      </c>
      <c r="GM373" s="14" t="str">
        <f t="shared" si="137"/>
        <v>神器5-2 : 级</v>
      </c>
      <c r="GN373" s="14" t="s">
        <v>893</v>
      </c>
      <c r="GO373" s="14">
        <f t="shared" si="134"/>
        <v>13</v>
      </c>
      <c r="GP373" s="14" t="str">
        <f t="shared" si="135"/>
        <v>神器5-2</v>
      </c>
      <c r="GQ373" s="14">
        <f t="shared" si="136"/>
        <v>7</v>
      </c>
    </row>
    <row r="374" spans="192:199" ht="16.5" x14ac:dyDescent="0.2">
      <c r="GJ374" s="105">
        <v>368</v>
      </c>
      <c r="GK374" s="14">
        <f t="shared" si="132"/>
        <v>22</v>
      </c>
      <c r="GL374" s="14">
        <f t="shared" si="133"/>
        <v>1606028</v>
      </c>
      <c r="GM374" s="14" t="str">
        <f t="shared" si="137"/>
        <v>神器5-2 : 级</v>
      </c>
      <c r="GN374" s="14" t="s">
        <v>893</v>
      </c>
      <c r="GO374" s="14">
        <f t="shared" si="134"/>
        <v>14</v>
      </c>
      <c r="GP374" s="14" t="str">
        <f t="shared" si="135"/>
        <v>神器5-2</v>
      </c>
      <c r="GQ374" s="14">
        <f t="shared" si="136"/>
        <v>7</v>
      </c>
    </row>
    <row r="375" spans="192:199" ht="16.5" x14ac:dyDescent="0.2">
      <c r="GJ375" s="105">
        <v>369</v>
      </c>
      <c r="GK375" s="14">
        <f t="shared" si="132"/>
        <v>22</v>
      </c>
      <c r="GL375" s="14">
        <f t="shared" si="133"/>
        <v>1606028</v>
      </c>
      <c r="GM375" s="14" t="str">
        <f t="shared" si="137"/>
        <v>神器5-2 : 级</v>
      </c>
      <c r="GN375" s="14" t="s">
        <v>893</v>
      </c>
      <c r="GO375" s="14">
        <f t="shared" si="134"/>
        <v>15</v>
      </c>
      <c r="GP375" s="14" t="str">
        <f t="shared" si="135"/>
        <v>神器5-2</v>
      </c>
      <c r="GQ375" s="14">
        <f t="shared" si="136"/>
        <v>7</v>
      </c>
    </row>
    <row r="376" spans="192:199" ht="16.5" x14ac:dyDescent="0.2">
      <c r="GJ376" s="105">
        <v>370</v>
      </c>
      <c r="GK376" s="14">
        <f t="shared" si="132"/>
        <v>22</v>
      </c>
      <c r="GL376" s="14">
        <f t="shared" si="133"/>
        <v>1606028</v>
      </c>
      <c r="GM376" s="14" t="str">
        <f t="shared" si="137"/>
        <v>神器5-2 : 级</v>
      </c>
      <c r="GN376" s="14" t="s">
        <v>893</v>
      </c>
      <c r="GO376" s="14">
        <f t="shared" si="134"/>
        <v>16</v>
      </c>
      <c r="GP376" s="14" t="str">
        <f t="shared" si="135"/>
        <v>神器5-2</v>
      </c>
      <c r="GQ376" s="14">
        <f t="shared" si="136"/>
        <v>10</v>
      </c>
    </row>
    <row r="377" spans="192:199" ht="16.5" x14ac:dyDescent="0.2">
      <c r="GJ377" s="105">
        <v>371</v>
      </c>
      <c r="GK377" s="14">
        <f t="shared" si="132"/>
        <v>22</v>
      </c>
      <c r="GL377" s="14">
        <f t="shared" si="133"/>
        <v>1606028</v>
      </c>
      <c r="GM377" s="14" t="str">
        <f t="shared" si="137"/>
        <v>神器5-2 : 级</v>
      </c>
      <c r="GN377" s="14" t="s">
        <v>893</v>
      </c>
      <c r="GO377" s="14">
        <f t="shared" si="134"/>
        <v>17</v>
      </c>
      <c r="GP377" s="14" t="str">
        <f t="shared" si="135"/>
        <v>神器5-2</v>
      </c>
      <c r="GQ377" s="14">
        <f t="shared" si="136"/>
        <v>10</v>
      </c>
    </row>
    <row r="378" spans="192:199" ht="16.5" x14ac:dyDescent="0.2">
      <c r="GJ378" s="105">
        <v>372</v>
      </c>
      <c r="GK378" s="14">
        <f t="shared" si="132"/>
        <v>22</v>
      </c>
      <c r="GL378" s="14">
        <f t="shared" si="133"/>
        <v>1606028</v>
      </c>
      <c r="GM378" s="14" t="str">
        <f t="shared" si="137"/>
        <v>神器5-2 : 级</v>
      </c>
      <c r="GN378" s="14" t="s">
        <v>893</v>
      </c>
      <c r="GO378" s="14">
        <f t="shared" si="134"/>
        <v>18</v>
      </c>
      <c r="GP378" s="14" t="str">
        <f t="shared" si="135"/>
        <v>神器5-2</v>
      </c>
      <c r="GQ378" s="14">
        <f t="shared" si="136"/>
        <v>10</v>
      </c>
    </row>
    <row r="379" spans="192:199" ht="16.5" x14ac:dyDescent="0.2">
      <c r="GJ379" s="105">
        <v>373</v>
      </c>
      <c r="GK379" s="14">
        <f t="shared" si="132"/>
        <v>23</v>
      </c>
      <c r="GL379" s="14">
        <f t="shared" si="133"/>
        <v>1606029</v>
      </c>
      <c r="GM379" s="14" t="str">
        <f t="shared" si="137"/>
        <v>神器5-3 : 级</v>
      </c>
      <c r="GN379" s="14" t="s">
        <v>893</v>
      </c>
      <c r="GO379" s="14">
        <f t="shared" si="134"/>
        <v>1</v>
      </c>
      <c r="GP379" s="14" t="str">
        <f t="shared" si="135"/>
        <v>神器5-3</v>
      </c>
      <c r="GQ379" s="14">
        <f t="shared" si="136"/>
        <v>1</v>
      </c>
    </row>
    <row r="380" spans="192:199" ht="16.5" x14ac:dyDescent="0.2">
      <c r="GJ380" s="105">
        <v>374</v>
      </c>
      <c r="GK380" s="14">
        <f t="shared" si="132"/>
        <v>23</v>
      </c>
      <c r="GL380" s="14">
        <f t="shared" si="133"/>
        <v>1606029</v>
      </c>
      <c r="GM380" s="14" t="str">
        <f t="shared" si="137"/>
        <v>神器5-3 : 级</v>
      </c>
      <c r="GN380" s="14" t="s">
        <v>893</v>
      </c>
      <c r="GO380" s="14">
        <f t="shared" si="134"/>
        <v>2</v>
      </c>
      <c r="GP380" s="14" t="str">
        <f t="shared" si="135"/>
        <v>神器5-3</v>
      </c>
      <c r="GQ380" s="14">
        <f t="shared" si="136"/>
        <v>1</v>
      </c>
    </row>
    <row r="381" spans="192:199" ht="16.5" x14ac:dyDescent="0.2">
      <c r="GJ381" s="105">
        <v>375</v>
      </c>
      <c r="GK381" s="14">
        <f t="shared" si="132"/>
        <v>23</v>
      </c>
      <c r="GL381" s="14">
        <f t="shared" si="133"/>
        <v>1606029</v>
      </c>
      <c r="GM381" s="14" t="str">
        <f t="shared" si="137"/>
        <v>神器5-3 : 级</v>
      </c>
      <c r="GN381" s="14" t="s">
        <v>893</v>
      </c>
      <c r="GO381" s="14">
        <f t="shared" si="134"/>
        <v>3</v>
      </c>
      <c r="GP381" s="14" t="str">
        <f t="shared" si="135"/>
        <v>神器5-3</v>
      </c>
      <c r="GQ381" s="14">
        <f t="shared" si="136"/>
        <v>1</v>
      </c>
    </row>
    <row r="382" spans="192:199" ht="16.5" x14ac:dyDescent="0.2">
      <c r="GJ382" s="105">
        <v>376</v>
      </c>
      <c r="GK382" s="14">
        <f t="shared" si="132"/>
        <v>23</v>
      </c>
      <c r="GL382" s="14">
        <f t="shared" si="133"/>
        <v>1606029</v>
      </c>
      <c r="GM382" s="14" t="str">
        <f t="shared" si="137"/>
        <v>神器5-3 : 级</v>
      </c>
      <c r="GN382" s="14" t="s">
        <v>893</v>
      </c>
      <c r="GO382" s="14">
        <f t="shared" si="134"/>
        <v>4</v>
      </c>
      <c r="GP382" s="14" t="str">
        <f t="shared" si="135"/>
        <v>神器5-3</v>
      </c>
      <c r="GQ382" s="14">
        <f t="shared" si="136"/>
        <v>2</v>
      </c>
    </row>
    <row r="383" spans="192:199" ht="16.5" x14ac:dyDescent="0.2">
      <c r="GJ383" s="105">
        <v>377</v>
      </c>
      <c r="GK383" s="14">
        <f t="shared" si="132"/>
        <v>23</v>
      </c>
      <c r="GL383" s="14">
        <f t="shared" si="133"/>
        <v>1606029</v>
      </c>
      <c r="GM383" s="14" t="str">
        <f t="shared" si="137"/>
        <v>神器5-3 : 级</v>
      </c>
      <c r="GN383" s="14" t="s">
        <v>893</v>
      </c>
      <c r="GO383" s="14">
        <f t="shared" si="134"/>
        <v>5</v>
      </c>
      <c r="GP383" s="14" t="str">
        <f t="shared" si="135"/>
        <v>神器5-3</v>
      </c>
      <c r="GQ383" s="14">
        <f t="shared" si="136"/>
        <v>2</v>
      </c>
    </row>
    <row r="384" spans="192:199" ht="16.5" x14ac:dyDescent="0.2">
      <c r="GJ384" s="105">
        <v>378</v>
      </c>
      <c r="GK384" s="14">
        <f t="shared" si="132"/>
        <v>23</v>
      </c>
      <c r="GL384" s="14">
        <f t="shared" si="133"/>
        <v>1606029</v>
      </c>
      <c r="GM384" s="14" t="str">
        <f t="shared" si="137"/>
        <v>神器5-3 : 级</v>
      </c>
      <c r="GN384" s="14" t="s">
        <v>893</v>
      </c>
      <c r="GO384" s="14">
        <f t="shared" si="134"/>
        <v>6</v>
      </c>
      <c r="GP384" s="14" t="str">
        <f t="shared" si="135"/>
        <v>神器5-3</v>
      </c>
      <c r="GQ384" s="14">
        <f t="shared" si="136"/>
        <v>2</v>
      </c>
    </row>
    <row r="385" spans="192:199" ht="16.5" x14ac:dyDescent="0.2">
      <c r="GJ385" s="105">
        <v>379</v>
      </c>
      <c r="GK385" s="14">
        <f t="shared" si="132"/>
        <v>23</v>
      </c>
      <c r="GL385" s="14">
        <f t="shared" si="133"/>
        <v>1606029</v>
      </c>
      <c r="GM385" s="14" t="str">
        <f t="shared" si="137"/>
        <v>神器5-3 : 级</v>
      </c>
      <c r="GN385" s="14" t="s">
        <v>893</v>
      </c>
      <c r="GO385" s="14">
        <f t="shared" si="134"/>
        <v>7</v>
      </c>
      <c r="GP385" s="14" t="str">
        <f t="shared" si="135"/>
        <v>神器5-3</v>
      </c>
      <c r="GQ385" s="14">
        <f t="shared" si="136"/>
        <v>3</v>
      </c>
    </row>
    <row r="386" spans="192:199" ht="16.5" x14ac:dyDescent="0.2">
      <c r="GJ386" s="105">
        <v>380</v>
      </c>
      <c r="GK386" s="14">
        <f t="shared" si="132"/>
        <v>23</v>
      </c>
      <c r="GL386" s="14">
        <f t="shared" si="133"/>
        <v>1606029</v>
      </c>
      <c r="GM386" s="14" t="str">
        <f t="shared" si="137"/>
        <v>神器5-3 : 级</v>
      </c>
      <c r="GN386" s="14" t="s">
        <v>893</v>
      </c>
      <c r="GO386" s="14">
        <f t="shared" si="134"/>
        <v>8</v>
      </c>
      <c r="GP386" s="14" t="str">
        <f t="shared" si="135"/>
        <v>神器5-3</v>
      </c>
      <c r="GQ386" s="14">
        <f t="shared" si="136"/>
        <v>3</v>
      </c>
    </row>
    <row r="387" spans="192:199" ht="16.5" x14ac:dyDescent="0.2">
      <c r="GJ387" s="105">
        <v>381</v>
      </c>
      <c r="GK387" s="14">
        <f t="shared" si="132"/>
        <v>23</v>
      </c>
      <c r="GL387" s="14">
        <f t="shared" si="133"/>
        <v>1606029</v>
      </c>
      <c r="GM387" s="14" t="str">
        <f t="shared" si="137"/>
        <v>神器5-3 : 级</v>
      </c>
      <c r="GN387" s="14" t="s">
        <v>893</v>
      </c>
      <c r="GO387" s="14">
        <f t="shared" si="134"/>
        <v>9</v>
      </c>
      <c r="GP387" s="14" t="str">
        <f t="shared" si="135"/>
        <v>神器5-3</v>
      </c>
      <c r="GQ387" s="14">
        <f t="shared" si="136"/>
        <v>3</v>
      </c>
    </row>
    <row r="388" spans="192:199" ht="16.5" x14ac:dyDescent="0.2">
      <c r="GJ388" s="105">
        <v>382</v>
      </c>
      <c r="GK388" s="14">
        <f t="shared" si="132"/>
        <v>23</v>
      </c>
      <c r="GL388" s="14">
        <f t="shared" si="133"/>
        <v>1606029</v>
      </c>
      <c r="GM388" s="14" t="str">
        <f t="shared" si="137"/>
        <v>神器5-3 : 级</v>
      </c>
      <c r="GN388" s="14" t="s">
        <v>893</v>
      </c>
      <c r="GO388" s="14">
        <f t="shared" si="134"/>
        <v>10</v>
      </c>
      <c r="GP388" s="14" t="str">
        <f t="shared" si="135"/>
        <v>神器5-3</v>
      </c>
      <c r="GQ388" s="14">
        <f t="shared" si="136"/>
        <v>5</v>
      </c>
    </row>
    <row r="389" spans="192:199" ht="16.5" x14ac:dyDescent="0.2">
      <c r="GJ389" s="105">
        <v>383</v>
      </c>
      <c r="GK389" s="14">
        <f t="shared" si="132"/>
        <v>23</v>
      </c>
      <c r="GL389" s="14">
        <f t="shared" si="133"/>
        <v>1606029</v>
      </c>
      <c r="GM389" s="14" t="str">
        <f t="shared" si="137"/>
        <v>神器5-3 : 级</v>
      </c>
      <c r="GN389" s="14" t="s">
        <v>893</v>
      </c>
      <c r="GO389" s="14">
        <f t="shared" si="134"/>
        <v>11</v>
      </c>
      <c r="GP389" s="14" t="str">
        <f t="shared" si="135"/>
        <v>神器5-3</v>
      </c>
      <c r="GQ389" s="14">
        <f t="shared" si="136"/>
        <v>5</v>
      </c>
    </row>
    <row r="390" spans="192:199" ht="16.5" x14ac:dyDescent="0.2">
      <c r="GJ390" s="105">
        <v>384</v>
      </c>
      <c r="GK390" s="14">
        <f t="shared" si="132"/>
        <v>23</v>
      </c>
      <c r="GL390" s="14">
        <f t="shared" si="133"/>
        <v>1606029</v>
      </c>
      <c r="GM390" s="14" t="str">
        <f t="shared" si="137"/>
        <v>神器5-3 : 级</v>
      </c>
      <c r="GN390" s="14" t="s">
        <v>893</v>
      </c>
      <c r="GO390" s="14">
        <f t="shared" si="134"/>
        <v>12</v>
      </c>
      <c r="GP390" s="14" t="str">
        <f t="shared" si="135"/>
        <v>神器5-3</v>
      </c>
      <c r="GQ390" s="14">
        <f t="shared" si="136"/>
        <v>6</v>
      </c>
    </row>
    <row r="391" spans="192:199" ht="16.5" x14ac:dyDescent="0.2">
      <c r="GJ391" s="105">
        <v>385</v>
      </c>
      <c r="GK391" s="14">
        <f t="shared" si="132"/>
        <v>23</v>
      </c>
      <c r="GL391" s="14">
        <f t="shared" si="133"/>
        <v>1606029</v>
      </c>
      <c r="GM391" s="14" t="str">
        <f t="shared" si="137"/>
        <v>神器5-3 : 级</v>
      </c>
      <c r="GN391" s="14" t="s">
        <v>893</v>
      </c>
      <c r="GO391" s="14">
        <f t="shared" si="134"/>
        <v>13</v>
      </c>
      <c r="GP391" s="14" t="str">
        <f t="shared" si="135"/>
        <v>神器5-3</v>
      </c>
      <c r="GQ391" s="14">
        <f t="shared" si="136"/>
        <v>7</v>
      </c>
    </row>
    <row r="392" spans="192:199" ht="16.5" x14ac:dyDescent="0.2">
      <c r="GJ392" s="105">
        <v>386</v>
      </c>
      <c r="GK392" s="14">
        <f t="shared" ref="GK392:GK455" si="138">MATCH(GJ392-1,$R$7:$R$49,1)</f>
        <v>23</v>
      </c>
      <c r="GL392" s="14">
        <f t="shared" ref="GL392:GL455" si="139">INDEX($S$8:$S$49,GK392)</f>
        <v>1606029</v>
      </c>
      <c r="GM392" s="14" t="str">
        <f t="shared" si="137"/>
        <v>神器5-3 : 级</v>
      </c>
      <c r="GN392" s="14" t="s">
        <v>893</v>
      </c>
      <c r="GO392" s="14">
        <f t="shared" ref="GO392:GO455" si="140">GJ392-INDEX($R$7:$R$49,GK392)</f>
        <v>14</v>
      </c>
      <c r="GP392" s="14" t="str">
        <f t="shared" ref="GP392:GP455" si="141">INDEX($T$8:$T$49,GK392)</f>
        <v>神器5-3</v>
      </c>
      <c r="GQ392" s="14">
        <f t="shared" ref="GQ392:GQ455" si="142">INDEX($K$8:$K$28,GO392)</f>
        <v>7</v>
      </c>
    </row>
    <row r="393" spans="192:199" ht="16.5" x14ac:dyDescent="0.2">
      <c r="GJ393" s="105">
        <v>387</v>
      </c>
      <c r="GK393" s="14">
        <f t="shared" si="138"/>
        <v>23</v>
      </c>
      <c r="GL393" s="14">
        <f t="shared" si="139"/>
        <v>1606029</v>
      </c>
      <c r="GM393" s="14" t="str">
        <f t="shared" si="137"/>
        <v>神器5-3 : 级</v>
      </c>
      <c r="GN393" s="14" t="s">
        <v>893</v>
      </c>
      <c r="GO393" s="14">
        <f t="shared" si="140"/>
        <v>15</v>
      </c>
      <c r="GP393" s="14" t="str">
        <f t="shared" si="141"/>
        <v>神器5-3</v>
      </c>
      <c r="GQ393" s="14">
        <f t="shared" si="142"/>
        <v>7</v>
      </c>
    </row>
    <row r="394" spans="192:199" ht="16.5" x14ac:dyDescent="0.2">
      <c r="GJ394" s="105">
        <v>388</v>
      </c>
      <c r="GK394" s="14">
        <f t="shared" si="138"/>
        <v>23</v>
      </c>
      <c r="GL394" s="14">
        <f t="shared" si="139"/>
        <v>1606029</v>
      </c>
      <c r="GM394" s="14" t="str">
        <f t="shared" si="137"/>
        <v>神器5-3 : 级</v>
      </c>
      <c r="GN394" s="14" t="s">
        <v>893</v>
      </c>
      <c r="GO394" s="14">
        <f t="shared" si="140"/>
        <v>16</v>
      </c>
      <c r="GP394" s="14" t="str">
        <f t="shared" si="141"/>
        <v>神器5-3</v>
      </c>
      <c r="GQ394" s="14">
        <f t="shared" si="142"/>
        <v>10</v>
      </c>
    </row>
    <row r="395" spans="192:199" ht="16.5" x14ac:dyDescent="0.2">
      <c r="GJ395" s="105">
        <v>389</v>
      </c>
      <c r="GK395" s="14">
        <f t="shared" si="138"/>
        <v>23</v>
      </c>
      <c r="GL395" s="14">
        <f t="shared" si="139"/>
        <v>1606029</v>
      </c>
      <c r="GM395" s="14" t="str">
        <f t="shared" si="137"/>
        <v>神器5-3 : 级</v>
      </c>
      <c r="GN395" s="14" t="s">
        <v>893</v>
      </c>
      <c r="GO395" s="14">
        <f t="shared" si="140"/>
        <v>17</v>
      </c>
      <c r="GP395" s="14" t="str">
        <f t="shared" si="141"/>
        <v>神器5-3</v>
      </c>
      <c r="GQ395" s="14">
        <f t="shared" si="142"/>
        <v>10</v>
      </c>
    </row>
    <row r="396" spans="192:199" ht="16.5" x14ac:dyDescent="0.2">
      <c r="GJ396" s="105">
        <v>390</v>
      </c>
      <c r="GK396" s="14">
        <f t="shared" si="138"/>
        <v>23</v>
      </c>
      <c r="GL396" s="14">
        <f t="shared" si="139"/>
        <v>1606029</v>
      </c>
      <c r="GM396" s="14" t="str">
        <f t="shared" si="137"/>
        <v>神器5-3 : 级</v>
      </c>
      <c r="GN396" s="14" t="s">
        <v>893</v>
      </c>
      <c r="GO396" s="14">
        <f t="shared" si="140"/>
        <v>18</v>
      </c>
      <c r="GP396" s="14" t="str">
        <f t="shared" si="141"/>
        <v>神器5-3</v>
      </c>
      <c r="GQ396" s="14">
        <f t="shared" si="142"/>
        <v>10</v>
      </c>
    </row>
    <row r="397" spans="192:199" ht="16.5" x14ac:dyDescent="0.2">
      <c r="GJ397" s="105">
        <v>391</v>
      </c>
      <c r="GK397" s="14">
        <f t="shared" si="138"/>
        <v>24</v>
      </c>
      <c r="GL397" s="14">
        <f t="shared" si="139"/>
        <v>1606030</v>
      </c>
      <c r="GM397" s="14" t="str">
        <f t="shared" si="137"/>
        <v>神器5-4 : 级</v>
      </c>
      <c r="GN397" s="14" t="s">
        <v>893</v>
      </c>
      <c r="GO397" s="14">
        <f t="shared" si="140"/>
        <v>1</v>
      </c>
      <c r="GP397" s="14" t="str">
        <f t="shared" si="141"/>
        <v>神器5-4</v>
      </c>
      <c r="GQ397" s="14">
        <f t="shared" si="142"/>
        <v>1</v>
      </c>
    </row>
    <row r="398" spans="192:199" ht="16.5" x14ac:dyDescent="0.2">
      <c r="GJ398" s="105">
        <v>392</v>
      </c>
      <c r="GK398" s="14">
        <f t="shared" si="138"/>
        <v>24</v>
      </c>
      <c r="GL398" s="14">
        <f t="shared" si="139"/>
        <v>1606030</v>
      </c>
      <c r="GM398" s="14" t="str">
        <f t="shared" si="137"/>
        <v>神器5-4 : 级</v>
      </c>
      <c r="GN398" s="14" t="s">
        <v>893</v>
      </c>
      <c r="GO398" s="14">
        <f t="shared" si="140"/>
        <v>2</v>
      </c>
      <c r="GP398" s="14" t="str">
        <f t="shared" si="141"/>
        <v>神器5-4</v>
      </c>
      <c r="GQ398" s="14">
        <f t="shared" si="142"/>
        <v>1</v>
      </c>
    </row>
    <row r="399" spans="192:199" ht="16.5" x14ac:dyDescent="0.2">
      <c r="GJ399" s="105">
        <v>393</v>
      </c>
      <c r="GK399" s="14">
        <f t="shared" si="138"/>
        <v>24</v>
      </c>
      <c r="GL399" s="14">
        <f t="shared" si="139"/>
        <v>1606030</v>
      </c>
      <c r="GM399" s="14" t="str">
        <f t="shared" si="137"/>
        <v>神器5-4 : 级</v>
      </c>
      <c r="GN399" s="14" t="s">
        <v>893</v>
      </c>
      <c r="GO399" s="14">
        <f t="shared" si="140"/>
        <v>3</v>
      </c>
      <c r="GP399" s="14" t="str">
        <f t="shared" si="141"/>
        <v>神器5-4</v>
      </c>
      <c r="GQ399" s="14">
        <f t="shared" si="142"/>
        <v>1</v>
      </c>
    </row>
    <row r="400" spans="192:199" ht="16.5" x14ac:dyDescent="0.2">
      <c r="GJ400" s="105">
        <v>394</v>
      </c>
      <c r="GK400" s="14">
        <f t="shared" si="138"/>
        <v>24</v>
      </c>
      <c r="GL400" s="14">
        <f t="shared" si="139"/>
        <v>1606030</v>
      </c>
      <c r="GM400" s="14" t="str">
        <f t="shared" si="137"/>
        <v>神器5-4 : 级</v>
      </c>
      <c r="GN400" s="14" t="s">
        <v>893</v>
      </c>
      <c r="GO400" s="14">
        <f t="shared" si="140"/>
        <v>4</v>
      </c>
      <c r="GP400" s="14" t="str">
        <f t="shared" si="141"/>
        <v>神器5-4</v>
      </c>
      <c r="GQ400" s="14">
        <f t="shared" si="142"/>
        <v>2</v>
      </c>
    </row>
    <row r="401" spans="192:199" ht="16.5" x14ac:dyDescent="0.2">
      <c r="GJ401" s="105">
        <v>395</v>
      </c>
      <c r="GK401" s="14">
        <f t="shared" si="138"/>
        <v>24</v>
      </c>
      <c r="GL401" s="14">
        <f t="shared" si="139"/>
        <v>1606030</v>
      </c>
      <c r="GM401" s="14" t="str">
        <f t="shared" si="137"/>
        <v>神器5-4 : 级</v>
      </c>
      <c r="GN401" s="14" t="s">
        <v>893</v>
      </c>
      <c r="GO401" s="14">
        <f t="shared" si="140"/>
        <v>5</v>
      </c>
      <c r="GP401" s="14" t="str">
        <f t="shared" si="141"/>
        <v>神器5-4</v>
      </c>
      <c r="GQ401" s="14">
        <f t="shared" si="142"/>
        <v>2</v>
      </c>
    </row>
    <row r="402" spans="192:199" ht="16.5" x14ac:dyDescent="0.2">
      <c r="GJ402" s="105">
        <v>396</v>
      </c>
      <c r="GK402" s="14">
        <f t="shared" si="138"/>
        <v>24</v>
      </c>
      <c r="GL402" s="14">
        <f t="shared" si="139"/>
        <v>1606030</v>
      </c>
      <c r="GM402" s="14" t="str">
        <f t="shared" si="137"/>
        <v>神器5-4 : 级</v>
      </c>
      <c r="GN402" s="14" t="s">
        <v>893</v>
      </c>
      <c r="GO402" s="14">
        <f t="shared" si="140"/>
        <v>6</v>
      </c>
      <c r="GP402" s="14" t="str">
        <f t="shared" si="141"/>
        <v>神器5-4</v>
      </c>
      <c r="GQ402" s="14">
        <f t="shared" si="142"/>
        <v>2</v>
      </c>
    </row>
    <row r="403" spans="192:199" ht="16.5" x14ac:dyDescent="0.2">
      <c r="GJ403" s="105">
        <v>397</v>
      </c>
      <c r="GK403" s="14">
        <f t="shared" si="138"/>
        <v>24</v>
      </c>
      <c r="GL403" s="14">
        <f t="shared" si="139"/>
        <v>1606030</v>
      </c>
      <c r="GM403" s="14" t="str">
        <f t="shared" si="137"/>
        <v>神器5-4 : 级</v>
      </c>
      <c r="GN403" s="14" t="s">
        <v>893</v>
      </c>
      <c r="GO403" s="14">
        <f t="shared" si="140"/>
        <v>7</v>
      </c>
      <c r="GP403" s="14" t="str">
        <f t="shared" si="141"/>
        <v>神器5-4</v>
      </c>
      <c r="GQ403" s="14">
        <f t="shared" si="142"/>
        <v>3</v>
      </c>
    </row>
    <row r="404" spans="192:199" ht="16.5" x14ac:dyDescent="0.2">
      <c r="GJ404" s="105">
        <v>398</v>
      </c>
      <c r="GK404" s="14">
        <f t="shared" si="138"/>
        <v>24</v>
      </c>
      <c r="GL404" s="14">
        <f t="shared" si="139"/>
        <v>1606030</v>
      </c>
      <c r="GM404" s="14" t="str">
        <f t="shared" si="137"/>
        <v>神器5-4 : 级</v>
      </c>
      <c r="GN404" s="14" t="s">
        <v>893</v>
      </c>
      <c r="GO404" s="14">
        <f t="shared" si="140"/>
        <v>8</v>
      </c>
      <c r="GP404" s="14" t="str">
        <f t="shared" si="141"/>
        <v>神器5-4</v>
      </c>
      <c r="GQ404" s="14">
        <f t="shared" si="142"/>
        <v>3</v>
      </c>
    </row>
    <row r="405" spans="192:199" ht="16.5" x14ac:dyDescent="0.2">
      <c r="GJ405" s="105">
        <v>399</v>
      </c>
      <c r="GK405" s="14">
        <f t="shared" si="138"/>
        <v>24</v>
      </c>
      <c r="GL405" s="14">
        <f t="shared" si="139"/>
        <v>1606030</v>
      </c>
      <c r="GM405" s="14" t="str">
        <f t="shared" si="137"/>
        <v>神器5-4 : 级</v>
      </c>
      <c r="GN405" s="14" t="s">
        <v>893</v>
      </c>
      <c r="GO405" s="14">
        <f t="shared" si="140"/>
        <v>9</v>
      </c>
      <c r="GP405" s="14" t="str">
        <f t="shared" si="141"/>
        <v>神器5-4</v>
      </c>
      <c r="GQ405" s="14">
        <f t="shared" si="142"/>
        <v>3</v>
      </c>
    </row>
    <row r="406" spans="192:199" ht="16.5" x14ac:dyDescent="0.2">
      <c r="GJ406" s="105">
        <v>400</v>
      </c>
      <c r="GK406" s="14">
        <f t="shared" si="138"/>
        <v>24</v>
      </c>
      <c r="GL406" s="14">
        <f t="shared" si="139"/>
        <v>1606030</v>
      </c>
      <c r="GM406" s="14" t="str">
        <f t="shared" si="137"/>
        <v>神器5-4 : 级</v>
      </c>
      <c r="GN406" s="14" t="s">
        <v>893</v>
      </c>
      <c r="GO406" s="14">
        <f t="shared" si="140"/>
        <v>10</v>
      </c>
      <c r="GP406" s="14" t="str">
        <f t="shared" si="141"/>
        <v>神器5-4</v>
      </c>
      <c r="GQ406" s="14">
        <f t="shared" si="142"/>
        <v>5</v>
      </c>
    </row>
    <row r="407" spans="192:199" ht="16.5" x14ac:dyDescent="0.2">
      <c r="GJ407" s="105">
        <v>401</v>
      </c>
      <c r="GK407" s="14">
        <f t="shared" si="138"/>
        <v>24</v>
      </c>
      <c r="GL407" s="14">
        <f t="shared" si="139"/>
        <v>1606030</v>
      </c>
      <c r="GM407" s="14" t="str">
        <f t="shared" si="137"/>
        <v>神器5-4 : 级</v>
      </c>
      <c r="GN407" s="14" t="s">
        <v>893</v>
      </c>
      <c r="GO407" s="14">
        <f t="shared" si="140"/>
        <v>11</v>
      </c>
      <c r="GP407" s="14" t="str">
        <f t="shared" si="141"/>
        <v>神器5-4</v>
      </c>
      <c r="GQ407" s="14">
        <f t="shared" si="142"/>
        <v>5</v>
      </c>
    </row>
    <row r="408" spans="192:199" ht="16.5" x14ac:dyDescent="0.2">
      <c r="GJ408" s="105">
        <v>402</v>
      </c>
      <c r="GK408" s="14">
        <f t="shared" si="138"/>
        <v>24</v>
      </c>
      <c r="GL408" s="14">
        <f t="shared" si="139"/>
        <v>1606030</v>
      </c>
      <c r="GM408" s="14" t="str">
        <f t="shared" ref="GM408:GM471" si="143">INDEX($T$8:$T$49,GK408)&amp;" : "&amp;AO408&amp;"级"</f>
        <v>神器5-4 : 级</v>
      </c>
      <c r="GN408" s="14" t="s">
        <v>893</v>
      </c>
      <c r="GO408" s="14">
        <f t="shared" si="140"/>
        <v>12</v>
      </c>
      <c r="GP408" s="14" t="str">
        <f t="shared" si="141"/>
        <v>神器5-4</v>
      </c>
      <c r="GQ408" s="14">
        <f t="shared" si="142"/>
        <v>6</v>
      </c>
    </row>
    <row r="409" spans="192:199" ht="16.5" x14ac:dyDescent="0.2">
      <c r="GJ409" s="105">
        <v>403</v>
      </c>
      <c r="GK409" s="14">
        <f t="shared" si="138"/>
        <v>24</v>
      </c>
      <c r="GL409" s="14">
        <f t="shared" si="139"/>
        <v>1606030</v>
      </c>
      <c r="GM409" s="14" t="str">
        <f t="shared" si="143"/>
        <v>神器5-4 : 级</v>
      </c>
      <c r="GN409" s="14" t="s">
        <v>893</v>
      </c>
      <c r="GO409" s="14">
        <f t="shared" si="140"/>
        <v>13</v>
      </c>
      <c r="GP409" s="14" t="str">
        <f t="shared" si="141"/>
        <v>神器5-4</v>
      </c>
      <c r="GQ409" s="14">
        <f t="shared" si="142"/>
        <v>7</v>
      </c>
    </row>
    <row r="410" spans="192:199" ht="16.5" x14ac:dyDescent="0.2">
      <c r="GJ410" s="105">
        <v>404</v>
      </c>
      <c r="GK410" s="14">
        <f t="shared" si="138"/>
        <v>24</v>
      </c>
      <c r="GL410" s="14">
        <f t="shared" si="139"/>
        <v>1606030</v>
      </c>
      <c r="GM410" s="14" t="str">
        <f t="shared" si="143"/>
        <v>神器5-4 : 级</v>
      </c>
      <c r="GN410" s="14" t="s">
        <v>893</v>
      </c>
      <c r="GO410" s="14">
        <f t="shared" si="140"/>
        <v>14</v>
      </c>
      <c r="GP410" s="14" t="str">
        <f t="shared" si="141"/>
        <v>神器5-4</v>
      </c>
      <c r="GQ410" s="14">
        <f t="shared" si="142"/>
        <v>7</v>
      </c>
    </row>
    <row r="411" spans="192:199" ht="16.5" x14ac:dyDescent="0.2">
      <c r="GJ411" s="105">
        <v>405</v>
      </c>
      <c r="GK411" s="14">
        <f t="shared" si="138"/>
        <v>24</v>
      </c>
      <c r="GL411" s="14">
        <f t="shared" si="139"/>
        <v>1606030</v>
      </c>
      <c r="GM411" s="14" t="str">
        <f t="shared" si="143"/>
        <v>神器5-4 : 级</v>
      </c>
      <c r="GN411" s="14" t="s">
        <v>893</v>
      </c>
      <c r="GO411" s="14">
        <f t="shared" si="140"/>
        <v>15</v>
      </c>
      <c r="GP411" s="14" t="str">
        <f t="shared" si="141"/>
        <v>神器5-4</v>
      </c>
      <c r="GQ411" s="14">
        <f t="shared" si="142"/>
        <v>7</v>
      </c>
    </row>
    <row r="412" spans="192:199" ht="16.5" x14ac:dyDescent="0.2">
      <c r="GJ412" s="105">
        <v>406</v>
      </c>
      <c r="GK412" s="14">
        <f t="shared" si="138"/>
        <v>24</v>
      </c>
      <c r="GL412" s="14">
        <f t="shared" si="139"/>
        <v>1606030</v>
      </c>
      <c r="GM412" s="14" t="str">
        <f t="shared" si="143"/>
        <v>神器5-4 : 级</v>
      </c>
      <c r="GN412" s="14" t="s">
        <v>893</v>
      </c>
      <c r="GO412" s="14">
        <f t="shared" si="140"/>
        <v>16</v>
      </c>
      <c r="GP412" s="14" t="str">
        <f t="shared" si="141"/>
        <v>神器5-4</v>
      </c>
      <c r="GQ412" s="14">
        <f t="shared" si="142"/>
        <v>10</v>
      </c>
    </row>
    <row r="413" spans="192:199" ht="16.5" x14ac:dyDescent="0.2">
      <c r="GJ413" s="105">
        <v>407</v>
      </c>
      <c r="GK413" s="14">
        <f t="shared" si="138"/>
        <v>24</v>
      </c>
      <c r="GL413" s="14">
        <f t="shared" si="139"/>
        <v>1606030</v>
      </c>
      <c r="GM413" s="14" t="str">
        <f t="shared" si="143"/>
        <v>神器5-4 : 级</v>
      </c>
      <c r="GN413" s="14" t="s">
        <v>893</v>
      </c>
      <c r="GO413" s="14">
        <f t="shared" si="140"/>
        <v>17</v>
      </c>
      <c r="GP413" s="14" t="str">
        <f t="shared" si="141"/>
        <v>神器5-4</v>
      </c>
      <c r="GQ413" s="14">
        <f t="shared" si="142"/>
        <v>10</v>
      </c>
    </row>
    <row r="414" spans="192:199" ht="16.5" x14ac:dyDescent="0.2">
      <c r="GJ414" s="105">
        <v>408</v>
      </c>
      <c r="GK414" s="14">
        <f t="shared" si="138"/>
        <v>24</v>
      </c>
      <c r="GL414" s="14">
        <f t="shared" si="139"/>
        <v>1606030</v>
      </c>
      <c r="GM414" s="14" t="str">
        <f t="shared" si="143"/>
        <v>神器5-4 : 级</v>
      </c>
      <c r="GN414" s="14" t="s">
        <v>893</v>
      </c>
      <c r="GO414" s="14">
        <f t="shared" si="140"/>
        <v>18</v>
      </c>
      <c r="GP414" s="14" t="str">
        <f t="shared" si="141"/>
        <v>神器5-4</v>
      </c>
      <c r="GQ414" s="14">
        <f t="shared" si="142"/>
        <v>10</v>
      </c>
    </row>
    <row r="415" spans="192:199" ht="16.5" x14ac:dyDescent="0.2">
      <c r="GJ415" s="105">
        <v>409</v>
      </c>
      <c r="GK415" s="14">
        <f t="shared" si="138"/>
        <v>25</v>
      </c>
      <c r="GL415" s="14">
        <f t="shared" si="139"/>
        <v>1606031</v>
      </c>
      <c r="GM415" s="14" t="str">
        <f t="shared" si="143"/>
        <v>神器5-5 : 级</v>
      </c>
      <c r="GN415" s="14" t="s">
        <v>893</v>
      </c>
      <c r="GO415" s="14">
        <f t="shared" si="140"/>
        <v>1</v>
      </c>
      <c r="GP415" s="14" t="str">
        <f t="shared" si="141"/>
        <v>神器5-5</v>
      </c>
      <c r="GQ415" s="14">
        <f t="shared" si="142"/>
        <v>1</v>
      </c>
    </row>
    <row r="416" spans="192:199" ht="16.5" x14ac:dyDescent="0.2">
      <c r="GJ416" s="105">
        <v>410</v>
      </c>
      <c r="GK416" s="14">
        <f t="shared" si="138"/>
        <v>25</v>
      </c>
      <c r="GL416" s="14">
        <f t="shared" si="139"/>
        <v>1606031</v>
      </c>
      <c r="GM416" s="14" t="str">
        <f t="shared" si="143"/>
        <v>神器5-5 : 级</v>
      </c>
      <c r="GN416" s="14" t="s">
        <v>893</v>
      </c>
      <c r="GO416" s="14">
        <f t="shared" si="140"/>
        <v>2</v>
      </c>
      <c r="GP416" s="14" t="str">
        <f t="shared" si="141"/>
        <v>神器5-5</v>
      </c>
      <c r="GQ416" s="14">
        <f t="shared" si="142"/>
        <v>1</v>
      </c>
    </row>
    <row r="417" spans="192:199" ht="16.5" x14ac:dyDescent="0.2">
      <c r="GJ417" s="105">
        <v>411</v>
      </c>
      <c r="GK417" s="14">
        <f t="shared" si="138"/>
        <v>25</v>
      </c>
      <c r="GL417" s="14">
        <f t="shared" si="139"/>
        <v>1606031</v>
      </c>
      <c r="GM417" s="14" t="str">
        <f t="shared" si="143"/>
        <v>神器5-5 : 级</v>
      </c>
      <c r="GN417" s="14" t="s">
        <v>893</v>
      </c>
      <c r="GO417" s="14">
        <f t="shared" si="140"/>
        <v>3</v>
      </c>
      <c r="GP417" s="14" t="str">
        <f t="shared" si="141"/>
        <v>神器5-5</v>
      </c>
      <c r="GQ417" s="14">
        <f t="shared" si="142"/>
        <v>1</v>
      </c>
    </row>
    <row r="418" spans="192:199" ht="16.5" x14ac:dyDescent="0.2">
      <c r="GJ418" s="105">
        <v>412</v>
      </c>
      <c r="GK418" s="14">
        <f t="shared" si="138"/>
        <v>25</v>
      </c>
      <c r="GL418" s="14">
        <f t="shared" si="139"/>
        <v>1606031</v>
      </c>
      <c r="GM418" s="14" t="str">
        <f t="shared" si="143"/>
        <v>神器5-5 : 级</v>
      </c>
      <c r="GN418" s="14" t="s">
        <v>893</v>
      </c>
      <c r="GO418" s="14">
        <f t="shared" si="140"/>
        <v>4</v>
      </c>
      <c r="GP418" s="14" t="str">
        <f t="shared" si="141"/>
        <v>神器5-5</v>
      </c>
      <c r="GQ418" s="14">
        <f t="shared" si="142"/>
        <v>2</v>
      </c>
    </row>
    <row r="419" spans="192:199" ht="16.5" x14ac:dyDescent="0.2">
      <c r="GJ419" s="105">
        <v>413</v>
      </c>
      <c r="GK419" s="14">
        <f t="shared" si="138"/>
        <v>25</v>
      </c>
      <c r="GL419" s="14">
        <f t="shared" si="139"/>
        <v>1606031</v>
      </c>
      <c r="GM419" s="14" t="str">
        <f t="shared" si="143"/>
        <v>神器5-5 : 级</v>
      </c>
      <c r="GN419" s="14" t="s">
        <v>893</v>
      </c>
      <c r="GO419" s="14">
        <f t="shared" si="140"/>
        <v>5</v>
      </c>
      <c r="GP419" s="14" t="str">
        <f t="shared" si="141"/>
        <v>神器5-5</v>
      </c>
      <c r="GQ419" s="14">
        <f t="shared" si="142"/>
        <v>2</v>
      </c>
    </row>
    <row r="420" spans="192:199" ht="16.5" x14ac:dyDescent="0.2">
      <c r="GJ420" s="105">
        <v>414</v>
      </c>
      <c r="GK420" s="14">
        <f t="shared" si="138"/>
        <v>25</v>
      </c>
      <c r="GL420" s="14">
        <f t="shared" si="139"/>
        <v>1606031</v>
      </c>
      <c r="GM420" s="14" t="str">
        <f t="shared" si="143"/>
        <v>神器5-5 : 级</v>
      </c>
      <c r="GN420" s="14" t="s">
        <v>893</v>
      </c>
      <c r="GO420" s="14">
        <f t="shared" si="140"/>
        <v>6</v>
      </c>
      <c r="GP420" s="14" t="str">
        <f t="shared" si="141"/>
        <v>神器5-5</v>
      </c>
      <c r="GQ420" s="14">
        <f t="shared" si="142"/>
        <v>2</v>
      </c>
    </row>
    <row r="421" spans="192:199" ht="16.5" x14ac:dyDescent="0.2">
      <c r="GJ421" s="105">
        <v>415</v>
      </c>
      <c r="GK421" s="14">
        <f t="shared" si="138"/>
        <v>25</v>
      </c>
      <c r="GL421" s="14">
        <f t="shared" si="139"/>
        <v>1606031</v>
      </c>
      <c r="GM421" s="14" t="str">
        <f t="shared" si="143"/>
        <v>神器5-5 : 级</v>
      </c>
      <c r="GN421" s="14" t="s">
        <v>893</v>
      </c>
      <c r="GO421" s="14">
        <f t="shared" si="140"/>
        <v>7</v>
      </c>
      <c r="GP421" s="14" t="str">
        <f t="shared" si="141"/>
        <v>神器5-5</v>
      </c>
      <c r="GQ421" s="14">
        <f t="shared" si="142"/>
        <v>3</v>
      </c>
    </row>
    <row r="422" spans="192:199" ht="16.5" x14ac:dyDescent="0.2">
      <c r="GJ422" s="105">
        <v>416</v>
      </c>
      <c r="GK422" s="14">
        <f t="shared" si="138"/>
        <v>25</v>
      </c>
      <c r="GL422" s="14">
        <f t="shared" si="139"/>
        <v>1606031</v>
      </c>
      <c r="GM422" s="14" t="str">
        <f t="shared" si="143"/>
        <v>神器5-5 : 级</v>
      </c>
      <c r="GN422" s="14" t="s">
        <v>893</v>
      </c>
      <c r="GO422" s="14">
        <f t="shared" si="140"/>
        <v>8</v>
      </c>
      <c r="GP422" s="14" t="str">
        <f t="shared" si="141"/>
        <v>神器5-5</v>
      </c>
      <c r="GQ422" s="14">
        <f t="shared" si="142"/>
        <v>3</v>
      </c>
    </row>
    <row r="423" spans="192:199" ht="16.5" x14ac:dyDescent="0.2">
      <c r="GJ423" s="105">
        <v>417</v>
      </c>
      <c r="GK423" s="14">
        <f t="shared" si="138"/>
        <v>25</v>
      </c>
      <c r="GL423" s="14">
        <f t="shared" si="139"/>
        <v>1606031</v>
      </c>
      <c r="GM423" s="14" t="str">
        <f t="shared" si="143"/>
        <v>神器5-5 : 级</v>
      </c>
      <c r="GN423" s="14" t="s">
        <v>893</v>
      </c>
      <c r="GO423" s="14">
        <f t="shared" si="140"/>
        <v>9</v>
      </c>
      <c r="GP423" s="14" t="str">
        <f t="shared" si="141"/>
        <v>神器5-5</v>
      </c>
      <c r="GQ423" s="14">
        <f t="shared" si="142"/>
        <v>3</v>
      </c>
    </row>
    <row r="424" spans="192:199" ht="16.5" x14ac:dyDescent="0.2">
      <c r="GJ424" s="105">
        <v>418</v>
      </c>
      <c r="GK424" s="14">
        <f t="shared" si="138"/>
        <v>25</v>
      </c>
      <c r="GL424" s="14">
        <f t="shared" si="139"/>
        <v>1606031</v>
      </c>
      <c r="GM424" s="14" t="str">
        <f t="shared" si="143"/>
        <v>神器5-5 : 级</v>
      </c>
      <c r="GN424" s="14" t="s">
        <v>893</v>
      </c>
      <c r="GO424" s="14">
        <f t="shared" si="140"/>
        <v>10</v>
      </c>
      <c r="GP424" s="14" t="str">
        <f t="shared" si="141"/>
        <v>神器5-5</v>
      </c>
      <c r="GQ424" s="14">
        <f t="shared" si="142"/>
        <v>5</v>
      </c>
    </row>
    <row r="425" spans="192:199" ht="16.5" x14ac:dyDescent="0.2">
      <c r="GJ425" s="105">
        <v>419</v>
      </c>
      <c r="GK425" s="14">
        <f t="shared" si="138"/>
        <v>25</v>
      </c>
      <c r="GL425" s="14">
        <f t="shared" si="139"/>
        <v>1606031</v>
      </c>
      <c r="GM425" s="14" t="str">
        <f t="shared" si="143"/>
        <v>神器5-5 : 级</v>
      </c>
      <c r="GN425" s="14" t="s">
        <v>893</v>
      </c>
      <c r="GO425" s="14">
        <f t="shared" si="140"/>
        <v>11</v>
      </c>
      <c r="GP425" s="14" t="str">
        <f t="shared" si="141"/>
        <v>神器5-5</v>
      </c>
      <c r="GQ425" s="14">
        <f t="shared" si="142"/>
        <v>5</v>
      </c>
    </row>
    <row r="426" spans="192:199" ht="16.5" x14ac:dyDescent="0.2">
      <c r="GJ426" s="105">
        <v>420</v>
      </c>
      <c r="GK426" s="14">
        <f t="shared" si="138"/>
        <v>25</v>
      </c>
      <c r="GL426" s="14">
        <f t="shared" si="139"/>
        <v>1606031</v>
      </c>
      <c r="GM426" s="14" t="str">
        <f t="shared" si="143"/>
        <v>神器5-5 : 级</v>
      </c>
      <c r="GN426" s="14" t="s">
        <v>893</v>
      </c>
      <c r="GO426" s="14">
        <f t="shared" si="140"/>
        <v>12</v>
      </c>
      <c r="GP426" s="14" t="str">
        <f t="shared" si="141"/>
        <v>神器5-5</v>
      </c>
      <c r="GQ426" s="14">
        <f t="shared" si="142"/>
        <v>6</v>
      </c>
    </row>
    <row r="427" spans="192:199" ht="16.5" x14ac:dyDescent="0.2">
      <c r="GJ427" s="105">
        <v>421</v>
      </c>
      <c r="GK427" s="14">
        <f t="shared" si="138"/>
        <v>25</v>
      </c>
      <c r="GL427" s="14">
        <f t="shared" si="139"/>
        <v>1606031</v>
      </c>
      <c r="GM427" s="14" t="str">
        <f t="shared" si="143"/>
        <v>神器5-5 : 级</v>
      </c>
      <c r="GN427" s="14" t="s">
        <v>893</v>
      </c>
      <c r="GO427" s="14">
        <f t="shared" si="140"/>
        <v>13</v>
      </c>
      <c r="GP427" s="14" t="str">
        <f t="shared" si="141"/>
        <v>神器5-5</v>
      </c>
      <c r="GQ427" s="14">
        <f t="shared" si="142"/>
        <v>7</v>
      </c>
    </row>
    <row r="428" spans="192:199" ht="16.5" x14ac:dyDescent="0.2">
      <c r="GJ428" s="105">
        <v>422</v>
      </c>
      <c r="GK428" s="14">
        <f t="shared" si="138"/>
        <v>25</v>
      </c>
      <c r="GL428" s="14">
        <f t="shared" si="139"/>
        <v>1606031</v>
      </c>
      <c r="GM428" s="14" t="str">
        <f t="shared" si="143"/>
        <v>神器5-5 : 级</v>
      </c>
      <c r="GN428" s="14" t="s">
        <v>893</v>
      </c>
      <c r="GO428" s="14">
        <f t="shared" si="140"/>
        <v>14</v>
      </c>
      <c r="GP428" s="14" t="str">
        <f t="shared" si="141"/>
        <v>神器5-5</v>
      </c>
      <c r="GQ428" s="14">
        <f t="shared" si="142"/>
        <v>7</v>
      </c>
    </row>
    <row r="429" spans="192:199" ht="16.5" x14ac:dyDescent="0.2">
      <c r="GJ429" s="105">
        <v>423</v>
      </c>
      <c r="GK429" s="14">
        <f t="shared" si="138"/>
        <v>25</v>
      </c>
      <c r="GL429" s="14">
        <f t="shared" si="139"/>
        <v>1606031</v>
      </c>
      <c r="GM429" s="14" t="str">
        <f t="shared" si="143"/>
        <v>神器5-5 : 级</v>
      </c>
      <c r="GN429" s="14" t="s">
        <v>893</v>
      </c>
      <c r="GO429" s="14">
        <f t="shared" si="140"/>
        <v>15</v>
      </c>
      <c r="GP429" s="14" t="str">
        <f t="shared" si="141"/>
        <v>神器5-5</v>
      </c>
      <c r="GQ429" s="14">
        <f t="shared" si="142"/>
        <v>7</v>
      </c>
    </row>
    <row r="430" spans="192:199" ht="16.5" x14ac:dyDescent="0.2">
      <c r="GJ430" s="105">
        <v>424</v>
      </c>
      <c r="GK430" s="14">
        <f t="shared" si="138"/>
        <v>25</v>
      </c>
      <c r="GL430" s="14">
        <f t="shared" si="139"/>
        <v>1606031</v>
      </c>
      <c r="GM430" s="14" t="str">
        <f t="shared" si="143"/>
        <v>神器5-5 : 级</v>
      </c>
      <c r="GN430" s="14" t="s">
        <v>893</v>
      </c>
      <c r="GO430" s="14">
        <f t="shared" si="140"/>
        <v>16</v>
      </c>
      <c r="GP430" s="14" t="str">
        <f t="shared" si="141"/>
        <v>神器5-5</v>
      </c>
      <c r="GQ430" s="14">
        <f t="shared" si="142"/>
        <v>10</v>
      </c>
    </row>
    <row r="431" spans="192:199" ht="16.5" x14ac:dyDescent="0.2">
      <c r="GJ431" s="105">
        <v>425</v>
      </c>
      <c r="GK431" s="14">
        <f t="shared" si="138"/>
        <v>25</v>
      </c>
      <c r="GL431" s="14">
        <f t="shared" si="139"/>
        <v>1606031</v>
      </c>
      <c r="GM431" s="14" t="str">
        <f t="shared" si="143"/>
        <v>神器5-5 : 级</v>
      </c>
      <c r="GN431" s="14" t="s">
        <v>893</v>
      </c>
      <c r="GO431" s="14">
        <f t="shared" si="140"/>
        <v>17</v>
      </c>
      <c r="GP431" s="14" t="str">
        <f t="shared" si="141"/>
        <v>神器5-5</v>
      </c>
      <c r="GQ431" s="14">
        <f t="shared" si="142"/>
        <v>10</v>
      </c>
    </row>
    <row r="432" spans="192:199" ht="16.5" x14ac:dyDescent="0.2">
      <c r="GJ432" s="105">
        <v>426</v>
      </c>
      <c r="GK432" s="14">
        <f t="shared" si="138"/>
        <v>25</v>
      </c>
      <c r="GL432" s="14">
        <f t="shared" si="139"/>
        <v>1606031</v>
      </c>
      <c r="GM432" s="14" t="str">
        <f t="shared" si="143"/>
        <v>神器5-5 : 级</v>
      </c>
      <c r="GN432" s="14" t="s">
        <v>893</v>
      </c>
      <c r="GO432" s="14">
        <f t="shared" si="140"/>
        <v>18</v>
      </c>
      <c r="GP432" s="14" t="str">
        <f t="shared" si="141"/>
        <v>神器5-5</v>
      </c>
      <c r="GQ432" s="14">
        <f t="shared" si="142"/>
        <v>10</v>
      </c>
    </row>
    <row r="433" spans="192:199" ht="16.5" x14ac:dyDescent="0.2">
      <c r="GJ433" s="105">
        <v>427</v>
      </c>
      <c r="GK433" s="14">
        <f t="shared" si="138"/>
        <v>26</v>
      </c>
      <c r="GL433" s="14">
        <f t="shared" si="139"/>
        <v>1606032</v>
      </c>
      <c r="GM433" s="14" t="str">
        <f t="shared" si="143"/>
        <v>神器5-6 : 级</v>
      </c>
      <c r="GN433" s="14" t="s">
        <v>893</v>
      </c>
      <c r="GO433" s="14">
        <f t="shared" si="140"/>
        <v>1</v>
      </c>
      <c r="GP433" s="14" t="str">
        <f t="shared" si="141"/>
        <v>神器5-6</v>
      </c>
      <c r="GQ433" s="14">
        <f t="shared" si="142"/>
        <v>1</v>
      </c>
    </row>
    <row r="434" spans="192:199" ht="16.5" x14ac:dyDescent="0.2">
      <c r="GJ434" s="105">
        <v>428</v>
      </c>
      <c r="GK434" s="14">
        <f t="shared" si="138"/>
        <v>26</v>
      </c>
      <c r="GL434" s="14">
        <f t="shared" si="139"/>
        <v>1606032</v>
      </c>
      <c r="GM434" s="14" t="str">
        <f t="shared" si="143"/>
        <v>神器5-6 : 级</v>
      </c>
      <c r="GN434" s="14" t="s">
        <v>893</v>
      </c>
      <c r="GO434" s="14">
        <f t="shared" si="140"/>
        <v>2</v>
      </c>
      <c r="GP434" s="14" t="str">
        <f t="shared" si="141"/>
        <v>神器5-6</v>
      </c>
      <c r="GQ434" s="14">
        <f t="shared" si="142"/>
        <v>1</v>
      </c>
    </row>
    <row r="435" spans="192:199" ht="16.5" x14ac:dyDescent="0.2">
      <c r="GJ435" s="105">
        <v>429</v>
      </c>
      <c r="GK435" s="14">
        <f t="shared" si="138"/>
        <v>26</v>
      </c>
      <c r="GL435" s="14">
        <f t="shared" si="139"/>
        <v>1606032</v>
      </c>
      <c r="GM435" s="14" t="str">
        <f t="shared" si="143"/>
        <v>神器5-6 : 级</v>
      </c>
      <c r="GN435" s="14" t="s">
        <v>893</v>
      </c>
      <c r="GO435" s="14">
        <f t="shared" si="140"/>
        <v>3</v>
      </c>
      <c r="GP435" s="14" t="str">
        <f t="shared" si="141"/>
        <v>神器5-6</v>
      </c>
      <c r="GQ435" s="14">
        <f t="shared" si="142"/>
        <v>1</v>
      </c>
    </row>
    <row r="436" spans="192:199" ht="16.5" x14ac:dyDescent="0.2">
      <c r="GJ436" s="105">
        <v>430</v>
      </c>
      <c r="GK436" s="14">
        <f t="shared" si="138"/>
        <v>26</v>
      </c>
      <c r="GL436" s="14">
        <f t="shared" si="139"/>
        <v>1606032</v>
      </c>
      <c r="GM436" s="14" t="str">
        <f t="shared" si="143"/>
        <v>神器5-6 : 级</v>
      </c>
      <c r="GN436" s="14" t="s">
        <v>893</v>
      </c>
      <c r="GO436" s="14">
        <f t="shared" si="140"/>
        <v>4</v>
      </c>
      <c r="GP436" s="14" t="str">
        <f t="shared" si="141"/>
        <v>神器5-6</v>
      </c>
      <c r="GQ436" s="14">
        <f t="shared" si="142"/>
        <v>2</v>
      </c>
    </row>
    <row r="437" spans="192:199" ht="16.5" x14ac:dyDescent="0.2">
      <c r="GJ437" s="105">
        <v>431</v>
      </c>
      <c r="GK437" s="14">
        <f t="shared" si="138"/>
        <v>26</v>
      </c>
      <c r="GL437" s="14">
        <f t="shared" si="139"/>
        <v>1606032</v>
      </c>
      <c r="GM437" s="14" t="str">
        <f t="shared" si="143"/>
        <v>神器5-6 : 级</v>
      </c>
      <c r="GN437" s="14" t="s">
        <v>893</v>
      </c>
      <c r="GO437" s="14">
        <f t="shared" si="140"/>
        <v>5</v>
      </c>
      <c r="GP437" s="14" t="str">
        <f t="shared" si="141"/>
        <v>神器5-6</v>
      </c>
      <c r="GQ437" s="14">
        <f t="shared" si="142"/>
        <v>2</v>
      </c>
    </row>
    <row r="438" spans="192:199" ht="16.5" x14ac:dyDescent="0.2">
      <c r="GJ438" s="105">
        <v>432</v>
      </c>
      <c r="GK438" s="14">
        <f t="shared" si="138"/>
        <v>26</v>
      </c>
      <c r="GL438" s="14">
        <f t="shared" si="139"/>
        <v>1606032</v>
      </c>
      <c r="GM438" s="14" t="str">
        <f t="shared" si="143"/>
        <v>神器5-6 : 级</v>
      </c>
      <c r="GN438" s="14" t="s">
        <v>893</v>
      </c>
      <c r="GO438" s="14">
        <f t="shared" si="140"/>
        <v>6</v>
      </c>
      <c r="GP438" s="14" t="str">
        <f t="shared" si="141"/>
        <v>神器5-6</v>
      </c>
      <c r="GQ438" s="14">
        <f t="shared" si="142"/>
        <v>2</v>
      </c>
    </row>
    <row r="439" spans="192:199" ht="16.5" x14ac:dyDescent="0.2">
      <c r="GJ439" s="105">
        <v>433</v>
      </c>
      <c r="GK439" s="14">
        <f t="shared" si="138"/>
        <v>26</v>
      </c>
      <c r="GL439" s="14">
        <f t="shared" si="139"/>
        <v>1606032</v>
      </c>
      <c r="GM439" s="14" t="str">
        <f t="shared" si="143"/>
        <v>神器5-6 : 级</v>
      </c>
      <c r="GN439" s="14" t="s">
        <v>893</v>
      </c>
      <c r="GO439" s="14">
        <f t="shared" si="140"/>
        <v>7</v>
      </c>
      <c r="GP439" s="14" t="str">
        <f t="shared" si="141"/>
        <v>神器5-6</v>
      </c>
      <c r="GQ439" s="14">
        <f t="shared" si="142"/>
        <v>3</v>
      </c>
    </row>
    <row r="440" spans="192:199" ht="16.5" x14ac:dyDescent="0.2">
      <c r="GJ440" s="105">
        <v>434</v>
      </c>
      <c r="GK440" s="14">
        <f t="shared" si="138"/>
        <v>26</v>
      </c>
      <c r="GL440" s="14">
        <f t="shared" si="139"/>
        <v>1606032</v>
      </c>
      <c r="GM440" s="14" t="str">
        <f t="shared" si="143"/>
        <v>神器5-6 : 级</v>
      </c>
      <c r="GN440" s="14" t="s">
        <v>893</v>
      </c>
      <c r="GO440" s="14">
        <f t="shared" si="140"/>
        <v>8</v>
      </c>
      <c r="GP440" s="14" t="str">
        <f t="shared" si="141"/>
        <v>神器5-6</v>
      </c>
      <c r="GQ440" s="14">
        <f t="shared" si="142"/>
        <v>3</v>
      </c>
    </row>
    <row r="441" spans="192:199" ht="16.5" x14ac:dyDescent="0.2">
      <c r="GJ441" s="105">
        <v>435</v>
      </c>
      <c r="GK441" s="14">
        <f t="shared" si="138"/>
        <v>26</v>
      </c>
      <c r="GL441" s="14">
        <f t="shared" si="139"/>
        <v>1606032</v>
      </c>
      <c r="GM441" s="14" t="str">
        <f t="shared" si="143"/>
        <v>神器5-6 : 级</v>
      </c>
      <c r="GN441" s="14" t="s">
        <v>893</v>
      </c>
      <c r="GO441" s="14">
        <f t="shared" si="140"/>
        <v>9</v>
      </c>
      <c r="GP441" s="14" t="str">
        <f t="shared" si="141"/>
        <v>神器5-6</v>
      </c>
      <c r="GQ441" s="14">
        <f t="shared" si="142"/>
        <v>3</v>
      </c>
    </row>
    <row r="442" spans="192:199" ht="16.5" x14ac:dyDescent="0.2">
      <c r="GJ442" s="105">
        <v>436</v>
      </c>
      <c r="GK442" s="14">
        <f t="shared" si="138"/>
        <v>26</v>
      </c>
      <c r="GL442" s="14">
        <f t="shared" si="139"/>
        <v>1606032</v>
      </c>
      <c r="GM442" s="14" t="str">
        <f t="shared" si="143"/>
        <v>神器5-6 : 级</v>
      </c>
      <c r="GN442" s="14" t="s">
        <v>893</v>
      </c>
      <c r="GO442" s="14">
        <f t="shared" si="140"/>
        <v>10</v>
      </c>
      <c r="GP442" s="14" t="str">
        <f t="shared" si="141"/>
        <v>神器5-6</v>
      </c>
      <c r="GQ442" s="14">
        <f t="shared" si="142"/>
        <v>5</v>
      </c>
    </row>
    <row r="443" spans="192:199" ht="16.5" x14ac:dyDescent="0.2">
      <c r="GJ443" s="105">
        <v>437</v>
      </c>
      <c r="GK443" s="14">
        <f t="shared" si="138"/>
        <v>26</v>
      </c>
      <c r="GL443" s="14">
        <f t="shared" si="139"/>
        <v>1606032</v>
      </c>
      <c r="GM443" s="14" t="str">
        <f t="shared" si="143"/>
        <v>神器5-6 : 级</v>
      </c>
      <c r="GN443" s="14" t="s">
        <v>893</v>
      </c>
      <c r="GO443" s="14">
        <f t="shared" si="140"/>
        <v>11</v>
      </c>
      <c r="GP443" s="14" t="str">
        <f t="shared" si="141"/>
        <v>神器5-6</v>
      </c>
      <c r="GQ443" s="14">
        <f t="shared" si="142"/>
        <v>5</v>
      </c>
    </row>
    <row r="444" spans="192:199" ht="16.5" x14ac:dyDescent="0.2">
      <c r="GJ444" s="105">
        <v>438</v>
      </c>
      <c r="GK444" s="14">
        <f t="shared" si="138"/>
        <v>26</v>
      </c>
      <c r="GL444" s="14">
        <f t="shared" si="139"/>
        <v>1606032</v>
      </c>
      <c r="GM444" s="14" t="str">
        <f t="shared" si="143"/>
        <v>神器5-6 : 级</v>
      </c>
      <c r="GN444" s="14" t="s">
        <v>893</v>
      </c>
      <c r="GO444" s="14">
        <f t="shared" si="140"/>
        <v>12</v>
      </c>
      <c r="GP444" s="14" t="str">
        <f t="shared" si="141"/>
        <v>神器5-6</v>
      </c>
      <c r="GQ444" s="14">
        <f t="shared" si="142"/>
        <v>6</v>
      </c>
    </row>
    <row r="445" spans="192:199" ht="16.5" x14ac:dyDescent="0.2">
      <c r="GJ445" s="105">
        <v>439</v>
      </c>
      <c r="GK445" s="14">
        <f t="shared" si="138"/>
        <v>26</v>
      </c>
      <c r="GL445" s="14">
        <f t="shared" si="139"/>
        <v>1606032</v>
      </c>
      <c r="GM445" s="14" t="str">
        <f t="shared" si="143"/>
        <v>神器5-6 : 级</v>
      </c>
      <c r="GN445" s="14" t="s">
        <v>893</v>
      </c>
      <c r="GO445" s="14">
        <f t="shared" si="140"/>
        <v>13</v>
      </c>
      <c r="GP445" s="14" t="str">
        <f t="shared" si="141"/>
        <v>神器5-6</v>
      </c>
      <c r="GQ445" s="14">
        <f t="shared" si="142"/>
        <v>7</v>
      </c>
    </row>
    <row r="446" spans="192:199" ht="16.5" x14ac:dyDescent="0.2">
      <c r="GJ446" s="105">
        <v>440</v>
      </c>
      <c r="GK446" s="14">
        <f t="shared" si="138"/>
        <v>26</v>
      </c>
      <c r="GL446" s="14">
        <f t="shared" si="139"/>
        <v>1606032</v>
      </c>
      <c r="GM446" s="14" t="str">
        <f t="shared" si="143"/>
        <v>神器5-6 : 级</v>
      </c>
      <c r="GN446" s="14" t="s">
        <v>893</v>
      </c>
      <c r="GO446" s="14">
        <f t="shared" si="140"/>
        <v>14</v>
      </c>
      <c r="GP446" s="14" t="str">
        <f t="shared" si="141"/>
        <v>神器5-6</v>
      </c>
      <c r="GQ446" s="14">
        <f t="shared" si="142"/>
        <v>7</v>
      </c>
    </row>
    <row r="447" spans="192:199" ht="16.5" x14ac:dyDescent="0.2">
      <c r="GJ447" s="105">
        <v>441</v>
      </c>
      <c r="GK447" s="14">
        <f t="shared" si="138"/>
        <v>26</v>
      </c>
      <c r="GL447" s="14">
        <f t="shared" si="139"/>
        <v>1606032</v>
      </c>
      <c r="GM447" s="14" t="str">
        <f t="shared" si="143"/>
        <v>神器5-6 : 级</v>
      </c>
      <c r="GN447" s="14" t="s">
        <v>893</v>
      </c>
      <c r="GO447" s="14">
        <f t="shared" si="140"/>
        <v>15</v>
      </c>
      <c r="GP447" s="14" t="str">
        <f t="shared" si="141"/>
        <v>神器5-6</v>
      </c>
      <c r="GQ447" s="14">
        <f t="shared" si="142"/>
        <v>7</v>
      </c>
    </row>
    <row r="448" spans="192:199" ht="16.5" x14ac:dyDescent="0.2">
      <c r="GJ448" s="105">
        <v>442</v>
      </c>
      <c r="GK448" s="14">
        <f t="shared" si="138"/>
        <v>26</v>
      </c>
      <c r="GL448" s="14">
        <f t="shared" si="139"/>
        <v>1606032</v>
      </c>
      <c r="GM448" s="14" t="str">
        <f t="shared" si="143"/>
        <v>神器5-6 : 级</v>
      </c>
      <c r="GN448" s="14" t="s">
        <v>893</v>
      </c>
      <c r="GO448" s="14">
        <f t="shared" si="140"/>
        <v>16</v>
      </c>
      <c r="GP448" s="14" t="str">
        <f t="shared" si="141"/>
        <v>神器5-6</v>
      </c>
      <c r="GQ448" s="14">
        <f t="shared" si="142"/>
        <v>10</v>
      </c>
    </row>
    <row r="449" spans="192:199" ht="16.5" x14ac:dyDescent="0.2">
      <c r="GJ449" s="105">
        <v>443</v>
      </c>
      <c r="GK449" s="14">
        <f t="shared" si="138"/>
        <v>26</v>
      </c>
      <c r="GL449" s="14">
        <f t="shared" si="139"/>
        <v>1606032</v>
      </c>
      <c r="GM449" s="14" t="str">
        <f t="shared" si="143"/>
        <v>神器5-6 : 级</v>
      </c>
      <c r="GN449" s="14" t="s">
        <v>893</v>
      </c>
      <c r="GO449" s="14">
        <f t="shared" si="140"/>
        <v>17</v>
      </c>
      <c r="GP449" s="14" t="str">
        <f t="shared" si="141"/>
        <v>神器5-6</v>
      </c>
      <c r="GQ449" s="14">
        <f t="shared" si="142"/>
        <v>10</v>
      </c>
    </row>
    <row r="450" spans="192:199" ht="16.5" x14ac:dyDescent="0.2">
      <c r="GJ450" s="105">
        <v>444</v>
      </c>
      <c r="GK450" s="14">
        <f t="shared" si="138"/>
        <v>26</v>
      </c>
      <c r="GL450" s="14">
        <f t="shared" si="139"/>
        <v>1606032</v>
      </c>
      <c r="GM450" s="14" t="str">
        <f t="shared" si="143"/>
        <v>神器5-6 : 级</v>
      </c>
      <c r="GN450" s="14" t="s">
        <v>893</v>
      </c>
      <c r="GO450" s="14">
        <f t="shared" si="140"/>
        <v>18</v>
      </c>
      <c r="GP450" s="14" t="str">
        <f t="shared" si="141"/>
        <v>神器5-6</v>
      </c>
      <c r="GQ450" s="14">
        <f t="shared" si="142"/>
        <v>10</v>
      </c>
    </row>
    <row r="451" spans="192:199" ht="16.5" x14ac:dyDescent="0.2">
      <c r="GJ451" s="105">
        <v>445</v>
      </c>
      <c r="GK451" s="14">
        <f t="shared" si="138"/>
        <v>27</v>
      </c>
      <c r="GL451" s="14">
        <f t="shared" si="139"/>
        <v>1606035</v>
      </c>
      <c r="GM451" s="14" t="str">
        <f t="shared" si="143"/>
        <v>神器6-1 : 级</v>
      </c>
      <c r="GN451" s="14" t="s">
        <v>893</v>
      </c>
      <c r="GO451" s="14">
        <f t="shared" si="140"/>
        <v>1</v>
      </c>
      <c r="GP451" s="14" t="str">
        <f t="shared" si="141"/>
        <v>神器6-1</v>
      </c>
      <c r="GQ451" s="14">
        <f t="shared" si="142"/>
        <v>1</v>
      </c>
    </row>
    <row r="452" spans="192:199" ht="16.5" x14ac:dyDescent="0.2">
      <c r="GJ452" s="105">
        <v>446</v>
      </c>
      <c r="GK452" s="14">
        <f t="shared" si="138"/>
        <v>27</v>
      </c>
      <c r="GL452" s="14">
        <f t="shared" si="139"/>
        <v>1606035</v>
      </c>
      <c r="GM452" s="14" t="str">
        <f t="shared" si="143"/>
        <v>神器6-1 : 级</v>
      </c>
      <c r="GN452" s="14" t="s">
        <v>893</v>
      </c>
      <c r="GO452" s="14">
        <f t="shared" si="140"/>
        <v>2</v>
      </c>
      <c r="GP452" s="14" t="str">
        <f t="shared" si="141"/>
        <v>神器6-1</v>
      </c>
      <c r="GQ452" s="14">
        <f t="shared" si="142"/>
        <v>1</v>
      </c>
    </row>
    <row r="453" spans="192:199" ht="16.5" x14ac:dyDescent="0.2">
      <c r="GJ453" s="105">
        <v>447</v>
      </c>
      <c r="GK453" s="14">
        <f t="shared" si="138"/>
        <v>27</v>
      </c>
      <c r="GL453" s="14">
        <f t="shared" si="139"/>
        <v>1606035</v>
      </c>
      <c r="GM453" s="14" t="str">
        <f t="shared" si="143"/>
        <v>神器6-1 : 级</v>
      </c>
      <c r="GN453" s="14" t="s">
        <v>893</v>
      </c>
      <c r="GO453" s="14">
        <f t="shared" si="140"/>
        <v>3</v>
      </c>
      <c r="GP453" s="14" t="str">
        <f t="shared" si="141"/>
        <v>神器6-1</v>
      </c>
      <c r="GQ453" s="14">
        <f t="shared" si="142"/>
        <v>1</v>
      </c>
    </row>
    <row r="454" spans="192:199" ht="16.5" x14ac:dyDescent="0.2">
      <c r="GJ454" s="105">
        <v>448</v>
      </c>
      <c r="GK454" s="14">
        <f t="shared" si="138"/>
        <v>27</v>
      </c>
      <c r="GL454" s="14">
        <f t="shared" si="139"/>
        <v>1606035</v>
      </c>
      <c r="GM454" s="14" t="str">
        <f t="shared" si="143"/>
        <v>神器6-1 : 级</v>
      </c>
      <c r="GN454" s="14" t="s">
        <v>893</v>
      </c>
      <c r="GO454" s="14">
        <f t="shared" si="140"/>
        <v>4</v>
      </c>
      <c r="GP454" s="14" t="str">
        <f t="shared" si="141"/>
        <v>神器6-1</v>
      </c>
      <c r="GQ454" s="14">
        <f t="shared" si="142"/>
        <v>2</v>
      </c>
    </row>
    <row r="455" spans="192:199" ht="16.5" x14ac:dyDescent="0.2">
      <c r="GJ455" s="105">
        <v>449</v>
      </c>
      <c r="GK455" s="14">
        <f t="shared" si="138"/>
        <v>27</v>
      </c>
      <c r="GL455" s="14">
        <f t="shared" si="139"/>
        <v>1606035</v>
      </c>
      <c r="GM455" s="14" t="str">
        <f t="shared" si="143"/>
        <v>神器6-1 : 级</v>
      </c>
      <c r="GN455" s="14" t="s">
        <v>893</v>
      </c>
      <c r="GO455" s="14">
        <f t="shared" si="140"/>
        <v>5</v>
      </c>
      <c r="GP455" s="14" t="str">
        <f t="shared" si="141"/>
        <v>神器6-1</v>
      </c>
      <c r="GQ455" s="14">
        <f t="shared" si="142"/>
        <v>2</v>
      </c>
    </row>
    <row r="456" spans="192:199" ht="16.5" x14ac:dyDescent="0.2">
      <c r="GJ456" s="105">
        <v>450</v>
      </c>
      <c r="GK456" s="14">
        <f t="shared" ref="GK456:GK519" si="144">MATCH(GJ456-1,$R$7:$R$49,1)</f>
        <v>27</v>
      </c>
      <c r="GL456" s="14">
        <f t="shared" ref="GL456:GL519" si="145">INDEX($S$8:$S$49,GK456)</f>
        <v>1606035</v>
      </c>
      <c r="GM456" s="14" t="str">
        <f t="shared" si="143"/>
        <v>神器6-1 : 级</v>
      </c>
      <c r="GN456" s="14" t="s">
        <v>893</v>
      </c>
      <c r="GO456" s="14">
        <f t="shared" ref="GO456:GO519" si="146">GJ456-INDEX($R$7:$R$49,GK456)</f>
        <v>6</v>
      </c>
      <c r="GP456" s="14" t="str">
        <f t="shared" ref="GP456:GP519" si="147">INDEX($T$8:$T$49,GK456)</f>
        <v>神器6-1</v>
      </c>
      <c r="GQ456" s="14">
        <f t="shared" ref="GQ456:GQ519" si="148">INDEX($K$8:$K$28,GO456)</f>
        <v>2</v>
      </c>
    </row>
    <row r="457" spans="192:199" ht="16.5" x14ac:dyDescent="0.2">
      <c r="GJ457" s="105">
        <v>451</v>
      </c>
      <c r="GK457" s="14">
        <f t="shared" si="144"/>
        <v>27</v>
      </c>
      <c r="GL457" s="14">
        <f t="shared" si="145"/>
        <v>1606035</v>
      </c>
      <c r="GM457" s="14" t="str">
        <f t="shared" si="143"/>
        <v>神器6-1 : 级</v>
      </c>
      <c r="GN457" s="14" t="s">
        <v>893</v>
      </c>
      <c r="GO457" s="14">
        <f t="shared" si="146"/>
        <v>7</v>
      </c>
      <c r="GP457" s="14" t="str">
        <f t="shared" si="147"/>
        <v>神器6-1</v>
      </c>
      <c r="GQ457" s="14">
        <f t="shared" si="148"/>
        <v>3</v>
      </c>
    </row>
    <row r="458" spans="192:199" ht="16.5" x14ac:dyDescent="0.2">
      <c r="GJ458" s="105">
        <v>452</v>
      </c>
      <c r="GK458" s="14">
        <f t="shared" si="144"/>
        <v>27</v>
      </c>
      <c r="GL458" s="14">
        <f t="shared" si="145"/>
        <v>1606035</v>
      </c>
      <c r="GM458" s="14" t="str">
        <f t="shared" si="143"/>
        <v>神器6-1 : 级</v>
      </c>
      <c r="GN458" s="14" t="s">
        <v>893</v>
      </c>
      <c r="GO458" s="14">
        <f t="shared" si="146"/>
        <v>8</v>
      </c>
      <c r="GP458" s="14" t="str">
        <f t="shared" si="147"/>
        <v>神器6-1</v>
      </c>
      <c r="GQ458" s="14">
        <f t="shared" si="148"/>
        <v>3</v>
      </c>
    </row>
    <row r="459" spans="192:199" ht="16.5" x14ac:dyDescent="0.2">
      <c r="GJ459" s="105">
        <v>453</v>
      </c>
      <c r="GK459" s="14">
        <f t="shared" si="144"/>
        <v>27</v>
      </c>
      <c r="GL459" s="14">
        <f t="shared" si="145"/>
        <v>1606035</v>
      </c>
      <c r="GM459" s="14" t="str">
        <f t="shared" si="143"/>
        <v>神器6-1 : 级</v>
      </c>
      <c r="GN459" s="14" t="s">
        <v>893</v>
      </c>
      <c r="GO459" s="14">
        <f t="shared" si="146"/>
        <v>9</v>
      </c>
      <c r="GP459" s="14" t="str">
        <f t="shared" si="147"/>
        <v>神器6-1</v>
      </c>
      <c r="GQ459" s="14">
        <f t="shared" si="148"/>
        <v>3</v>
      </c>
    </row>
    <row r="460" spans="192:199" ht="16.5" x14ac:dyDescent="0.2">
      <c r="GJ460" s="105">
        <v>454</v>
      </c>
      <c r="GK460" s="14">
        <f t="shared" si="144"/>
        <v>27</v>
      </c>
      <c r="GL460" s="14">
        <f t="shared" si="145"/>
        <v>1606035</v>
      </c>
      <c r="GM460" s="14" t="str">
        <f t="shared" si="143"/>
        <v>神器6-1 : 级</v>
      </c>
      <c r="GN460" s="14" t="s">
        <v>893</v>
      </c>
      <c r="GO460" s="14">
        <f t="shared" si="146"/>
        <v>10</v>
      </c>
      <c r="GP460" s="14" t="str">
        <f t="shared" si="147"/>
        <v>神器6-1</v>
      </c>
      <c r="GQ460" s="14">
        <f t="shared" si="148"/>
        <v>5</v>
      </c>
    </row>
    <row r="461" spans="192:199" ht="16.5" x14ac:dyDescent="0.2">
      <c r="GJ461" s="105">
        <v>455</v>
      </c>
      <c r="GK461" s="14">
        <f t="shared" si="144"/>
        <v>27</v>
      </c>
      <c r="GL461" s="14">
        <f t="shared" si="145"/>
        <v>1606035</v>
      </c>
      <c r="GM461" s="14" t="str">
        <f t="shared" si="143"/>
        <v>神器6-1 : 级</v>
      </c>
      <c r="GN461" s="14" t="s">
        <v>893</v>
      </c>
      <c r="GO461" s="14">
        <f t="shared" si="146"/>
        <v>11</v>
      </c>
      <c r="GP461" s="14" t="str">
        <f t="shared" si="147"/>
        <v>神器6-1</v>
      </c>
      <c r="GQ461" s="14">
        <f t="shared" si="148"/>
        <v>5</v>
      </c>
    </row>
    <row r="462" spans="192:199" ht="16.5" x14ac:dyDescent="0.2">
      <c r="GJ462" s="105">
        <v>456</v>
      </c>
      <c r="GK462" s="14">
        <f t="shared" si="144"/>
        <v>27</v>
      </c>
      <c r="GL462" s="14">
        <f t="shared" si="145"/>
        <v>1606035</v>
      </c>
      <c r="GM462" s="14" t="str">
        <f t="shared" si="143"/>
        <v>神器6-1 : 级</v>
      </c>
      <c r="GN462" s="14" t="s">
        <v>893</v>
      </c>
      <c r="GO462" s="14">
        <f t="shared" si="146"/>
        <v>12</v>
      </c>
      <c r="GP462" s="14" t="str">
        <f t="shared" si="147"/>
        <v>神器6-1</v>
      </c>
      <c r="GQ462" s="14">
        <f t="shared" si="148"/>
        <v>6</v>
      </c>
    </row>
    <row r="463" spans="192:199" ht="16.5" x14ac:dyDescent="0.2">
      <c r="GJ463" s="105">
        <v>457</v>
      </c>
      <c r="GK463" s="14">
        <f t="shared" si="144"/>
        <v>27</v>
      </c>
      <c r="GL463" s="14">
        <f t="shared" si="145"/>
        <v>1606035</v>
      </c>
      <c r="GM463" s="14" t="str">
        <f t="shared" si="143"/>
        <v>神器6-1 : 级</v>
      </c>
      <c r="GN463" s="14" t="s">
        <v>893</v>
      </c>
      <c r="GO463" s="14">
        <f t="shared" si="146"/>
        <v>13</v>
      </c>
      <c r="GP463" s="14" t="str">
        <f t="shared" si="147"/>
        <v>神器6-1</v>
      </c>
      <c r="GQ463" s="14">
        <f t="shared" si="148"/>
        <v>7</v>
      </c>
    </row>
    <row r="464" spans="192:199" ht="16.5" x14ac:dyDescent="0.2">
      <c r="GJ464" s="105">
        <v>458</v>
      </c>
      <c r="GK464" s="14">
        <f t="shared" si="144"/>
        <v>27</v>
      </c>
      <c r="GL464" s="14">
        <f t="shared" si="145"/>
        <v>1606035</v>
      </c>
      <c r="GM464" s="14" t="str">
        <f t="shared" si="143"/>
        <v>神器6-1 : 级</v>
      </c>
      <c r="GN464" s="14" t="s">
        <v>893</v>
      </c>
      <c r="GO464" s="14">
        <f t="shared" si="146"/>
        <v>14</v>
      </c>
      <c r="GP464" s="14" t="str">
        <f t="shared" si="147"/>
        <v>神器6-1</v>
      </c>
      <c r="GQ464" s="14">
        <f t="shared" si="148"/>
        <v>7</v>
      </c>
    </row>
    <row r="465" spans="192:199" ht="16.5" x14ac:dyDescent="0.2">
      <c r="GJ465" s="105">
        <v>459</v>
      </c>
      <c r="GK465" s="14">
        <f t="shared" si="144"/>
        <v>27</v>
      </c>
      <c r="GL465" s="14">
        <f t="shared" si="145"/>
        <v>1606035</v>
      </c>
      <c r="GM465" s="14" t="str">
        <f t="shared" si="143"/>
        <v>神器6-1 : 级</v>
      </c>
      <c r="GN465" s="14" t="s">
        <v>893</v>
      </c>
      <c r="GO465" s="14">
        <f t="shared" si="146"/>
        <v>15</v>
      </c>
      <c r="GP465" s="14" t="str">
        <f t="shared" si="147"/>
        <v>神器6-1</v>
      </c>
      <c r="GQ465" s="14">
        <f t="shared" si="148"/>
        <v>7</v>
      </c>
    </row>
    <row r="466" spans="192:199" ht="16.5" x14ac:dyDescent="0.2">
      <c r="GJ466" s="105">
        <v>460</v>
      </c>
      <c r="GK466" s="14">
        <f t="shared" si="144"/>
        <v>27</v>
      </c>
      <c r="GL466" s="14">
        <f t="shared" si="145"/>
        <v>1606035</v>
      </c>
      <c r="GM466" s="14" t="str">
        <f t="shared" si="143"/>
        <v>神器6-1 : 级</v>
      </c>
      <c r="GN466" s="14" t="s">
        <v>893</v>
      </c>
      <c r="GO466" s="14">
        <f t="shared" si="146"/>
        <v>16</v>
      </c>
      <c r="GP466" s="14" t="str">
        <f t="shared" si="147"/>
        <v>神器6-1</v>
      </c>
      <c r="GQ466" s="14">
        <f t="shared" si="148"/>
        <v>10</v>
      </c>
    </row>
    <row r="467" spans="192:199" ht="16.5" x14ac:dyDescent="0.2">
      <c r="GJ467" s="105">
        <v>461</v>
      </c>
      <c r="GK467" s="14">
        <f t="shared" si="144"/>
        <v>27</v>
      </c>
      <c r="GL467" s="14">
        <f t="shared" si="145"/>
        <v>1606035</v>
      </c>
      <c r="GM467" s="14" t="str">
        <f t="shared" si="143"/>
        <v>神器6-1 : 级</v>
      </c>
      <c r="GN467" s="14" t="s">
        <v>893</v>
      </c>
      <c r="GO467" s="14">
        <f t="shared" si="146"/>
        <v>17</v>
      </c>
      <c r="GP467" s="14" t="str">
        <f t="shared" si="147"/>
        <v>神器6-1</v>
      </c>
      <c r="GQ467" s="14">
        <f t="shared" si="148"/>
        <v>10</v>
      </c>
    </row>
    <row r="468" spans="192:199" ht="16.5" x14ac:dyDescent="0.2">
      <c r="GJ468" s="105">
        <v>462</v>
      </c>
      <c r="GK468" s="14">
        <f t="shared" si="144"/>
        <v>27</v>
      </c>
      <c r="GL468" s="14">
        <f t="shared" si="145"/>
        <v>1606035</v>
      </c>
      <c r="GM468" s="14" t="str">
        <f t="shared" si="143"/>
        <v>神器6-1 : 级</v>
      </c>
      <c r="GN468" s="14" t="s">
        <v>893</v>
      </c>
      <c r="GO468" s="14">
        <f t="shared" si="146"/>
        <v>18</v>
      </c>
      <c r="GP468" s="14" t="str">
        <f t="shared" si="147"/>
        <v>神器6-1</v>
      </c>
      <c r="GQ468" s="14">
        <f t="shared" si="148"/>
        <v>10</v>
      </c>
    </row>
    <row r="469" spans="192:199" ht="16.5" x14ac:dyDescent="0.2">
      <c r="GJ469" s="105">
        <v>463</v>
      </c>
      <c r="GK469" s="14">
        <f t="shared" si="144"/>
        <v>27</v>
      </c>
      <c r="GL469" s="14">
        <f t="shared" si="145"/>
        <v>1606035</v>
      </c>
      <c r="GM469" s="14" t="str">
        <f t="shared" si="143"/>
        <v>神器6-1 : 级</v>
      </c>
      <c r="GN469" s="14" t="s">
        <v>893</v>
      </c>
      <c r="GO469" s="14">
        <f t="shared" si="146"/>
        <v>19</v>
      </c>
      <c r="GP469" s="14" t="str">
        <f t="shared" si="147"/>
        <v>神器6-1</v>
      </c>
      <c r="GQ469" s="14">
        <f t="shared" si="148"/>
        <v>15</v>
      </c>
    </row>
    <row r="470" spans="192:199" ht="16.5" x14ac:dyDescent="0.2">
      <c r="GJ470" s="105">
        <v>464</v>
      </c>
      <c r="GK470" s="14">
        <f t="shared" si="144"/>
        <v>27</v>
      </c>
      <c r="GL470" s="14">
        <f t="shared" si="145"/>
        <v>1606035</v>
      </c>
      <c r="GM470" s="14" t="str">
        <f t="shared" si="143"/>
        <v>神器6-1 : 级</v>
      </c>
      <c r="GN470" s="14" t="s">
        <v>893</v>
      </c>
      <c r="GO470" s="14">
        <f t="shared" si="146"/>
        <v>20</v>
      </c>
      <c r="GP470" s="14" t="str">
        <f t="shared" si="147"/>
        <v>神器6-1</v>
      </c>
      <c r="GQ470" s="14">
        <f t="shared" si="148"/>
        <v>15</v>
      </c>
    </row>
    <row r="471" spans="192:199" ht="16.5" x14ac:dyDescent="0.2">
      <c r="GJ471" s="105">
        <v>465</v>
      </c>
      <c r="GK471" s="14">
        <f t="shared" si="144"/>
        <v>27</v>
      </c>
      <c r="GL471" s="14">
        <f t="shared" si="145"/>
        <v>1606035</v>
      </c>
      <c r="GM471" s="14" t="str">
        <f t="shared" si="143"/>
        <v>神器6-1 : 级</v>
      </c>
      <c r="GN471" s="14" t="s">
        <v>893</v>
      </c>
      <c r="GO471" s="14">
        <f t="shared" si="146"/>
        <v>21</v>
      </c>
      <c r="GP471" s="14" t="str">
        <f t="shared" si="147"/>
        <v>神器6-1</v>
      </c>
      <c r="GQ471" s="14">
        <f t="shared" si="148"/>
        <v>15</v>
      </c>
    </row>
    <row r="472" spans="192:199" ht="16.5" x14ac:dyDescent="0.2">
      <c r="GJ472" s="105">
        <v>466</v>
      </c>
      <c r="GK472" s="14">
        <f t="shared" si="144"/>
        <v>28</v>
      </c>
      <c r="GL472" s="14">
        <f t="shared" si="145"/>
        <v>1606036</v>
      </c>
      <c r="GM472" s="14" t="str">
        <f t="shared" ref="GM472:GM535" si="149">INDEX($T$8:$T$49,GK472)&amp;" : "&amp;AO472&amp;"级"</f>
        <v>神器6-2 : 级</v>
      </c>
      <c r="GN472" s="14" t="s">
        <v>893</v>
      </c>
      <c r="GO472" s="14">
        <f t="shared" si="146"/>
        <v>1</v>
      </c>
      <c r="GP472" s="14" t="str">
        <f t="shared" si="147"/>
        <v>神器6-2</v>
      </c>
      <c r="GQ472" s="14">
        <f t="shared" si="148"/>
        <v>1</v>
      </c>
    </row>
    <row r="473" spans="192:199" ht="16.5" x14ac:dyDescent="0.2">
      <c r="GJ473" s="105">
        <v>467</v>
      </c>
      <c r="GK473" s="14">
        <f t="shared" si="144"/>
        <v>28</v>
      </c>
      <c r="GL473" s="14">
        <f t="shared" si="145"/>
        <v>1606036</v>
      </c>
      <c r="GM473" s="14" t="str">
        <f t="shared" si="149"/>
        <v>神器6-2 : 级</v>
      </c>
      <c r="GN473" s="14" t="s">
        <v>893</v>
      </c>
      <c r="GO473" s="14">
        <f t="shared" si="146"/>
        <v>2</v>
      </c>
      <c r="GP473" s="14" t="str">
        <f t="shared" si="147"/>
        <v>神器6-2</v>
      </c>
      <c r="GQ473" s="14">
        <f t="shared" si="148"/>
        <v>1</v>
      </c>
    </row>
    <row r="474" spans="192:199" ht="16.5" x14ac:dyDescent="0.2">
      <c r="GJ474" s="105">
        <v>468</v>
      </c>
      <c r="GK474" s="14">
        <f t="shared" si="144"/>
        <v>28</v>
      </c>
      <c r="GL474" s="14">
        <f t="shared" si="145"/>
        <v>1606036</v>
      </c>
      <c r="GM474" s="14" t="str">
        <f t="shared" si="149"/>
        <v>神器6-2 : 级</v>
      </c>
      <c r="GN474" s="14" t="s">
        <v>893</v>
      </c>
      <c r="GO474" s="14">
        <f t="shared" si="146"/>
        <v>3</v>
      </c>
      <c r="GP474" s="14" t="str">
        <f t="shared" si="147"/>
        <v>神器6-2</v>
      </c>
      <c r="GQ474" s="14">
        <f t="shared" si="148"/>
        <v>1</v>
      </c>
    </row>
    <row r="475" spans="192:199" ht="16.5" x14ac:dyDescent="0.2">
      <c r="GJ475" s="105">
        <v>469</v>
      </c>
      <c r="GK475" s="14">
        <f t="shared" si="144"/>
        <v>28</v>
      </c>
      <c r="GL475" s="14">
        <f t="shared" si="145"/>
        <v>1606036</v>
      </c>
      <c r="GM475" s="14" t="str">
        <f t="shared" si="149"/>
        <v>神器6-2 : 级</v>
      </c>
      <c r="GN475" s="14" t="s">
        <v>893</v>
      </c>
      <c r="GO475" s="14">
        <f t="shared" si="146"/>
        <v>4</v>
      </c>
      <c r="GP475" s="14" t="str">
        <f t="shared" si="147"/>
        <v>神器6-2</v>
      </c>
      <c r="GQ475" s="14">
        <f t="shared" si="148"/>
        <v>2</v>
      </c>
    </row>
    <row r="476" spans="192:199" ht="16.5" x14ac:dyDescent="0.2">
      <c r="GJ476" s="105">
        <v>470</v>
      </c>
      <c r="GK476" s="14">
        <f t="shared" si="144"/>
        <v>28</v>
      </c>
      <c r="GL476" s="14">
        <f t="shared" si="145"/>
        <v>1606036</v>
      </c>
      <c r="GM476" s="14" t="str">
        <f t="shared" si="149"/>
        <v>神器6-2 : 级</v>
      </c>
      <c r="GN476" s="14" t="s">
        <v>893</v>
      </c>
      <c r="GO476" s="14">
        <f t="shared" si="146"/>
        <v>5</v>
      </c>
      <c r="GP476" s="14" t="str">
        <f t="shared" si="147"/>
        <v>神器6-2</v>
      </c>
      <c r="GQ476" s="14">
        <f t="shared" si="148"/>
        <v>2</v>
      </c>
    </row>
    <row r="477" spans="192:199" ht="16.5" x14ac:dyDescent="0.2">
      <c r="GJ477" s="105">
        <v>471</v>
      </c>
      <c r="GK477" s="14">
        <f t="shared" si="144"/>
        <v>28</v>
      </c>
      <c r="GL477" s="14">
        <f t="shared" si="145"/>
        <v>1606036</v>
      </c>
      <c r="GM477" s="14" t="str">
        <f t="shared" si="149"/>
        <v>神器6-2 : 级</v>
      </c>
      <c r="GN477" s="14" t="s">
        <v>893</v>
      </c>
      <c r="GO477" s="14">
        <f t="shared" si="146"/>
        <v>6</v>
      </c>
      <c r="GP477" s="14" t="str">
        <f t="shared" si="147"/>
        <v>神器6-2</v>
      </c>
      <c r="GQ477" s="14">
        <f t="shared" si="148"/>
        <v>2</v>
      </c>
    </row>
    <row r="478" spans="192:199" ht="16.5" x14ac:dyDescent="0.2">
      <c r="GJ478" s="105">
        <v>472</v>
      </c>
      <c r="GK478" s="14">
        <f t="shared" si="144"/>
        <v>28</v>
      </c>
      <c r="GL478" s="14">
        <f t="shared" si="145"/>
        <v>1606036</v>
      </c>
      <c r="GM478" s="14" t="str">
        <f t="shared" si="149"/>
        <v>神器6-2 : 级</v>
      </c>
      <c r="GN478" s="14" t="s">
        <v>893</v>
      </c>
      <c r="GO478" s="14">
        <f t="shared" si="146"/>
        <v>7</v>
      </c>
      <c r="GP478" s="14" t="str">
        <f t="shared" si="147"/>
        <v>神器6-2</v>
      </c>
      <c r="GQ478" s="14">
        <f t="shared" si="148"/>
        <v>3</v>
      </c>
    </row>
    <row r="479" spans="192:199" ht="16.5" x14ac:dyDescent="0.2">
      <c r="GJ479" s="105">
        <v>473</v>
      </c>
      <c r="GK479" s="14">
        <f t="shared" si="144"/>
        <v>28</v>
      </c>
      <c r="GL479" s="14">
        <f t="shared" si="145"/>
        <v>1606036</v>
      </c>
      <c r="GM479" s="14" t="str">
        <f t="shared" si="149"/>
        <v>神器6-2 : 级</v>
      </c>
      <c r="GN479" s="14" t="s">
        <v>893</v>
      </c>
      <c r="GO479" s="14">
        <f t="shared" si="146"/>
        <v>8</v>
      </c>
      <c r="GP479" s="14" t="str">
        <f t="shared" si="147"/>
        <v>神器6-2</v>
      </c>
      <c r="GQ479" s="14">
        <f t="shared" si="148"/>
        <v>3</v>
      </c>
    </row>
    <row r="480" spans="192:199" ht="16.5" x14ac:dyDescent="0.2">
      <c r="GJ480" s="105">
        <v>474</v>
      </c>
      <c r="GK480" s="14">
        <f t="shared" si="144"/>
        <v>28</v>
      </c>
      <c r="GL480" s="14">
        <f t="shared" si="145"/>
        <v>1606036</v>
      </c>
      <c r="GM480" s="14" t="str">
        <f t="shared" si="149"/>
        <v>神器6-2 : 级</v>
      </c>
      <c r="GN480" s="14" t="s">
        <v>893</v>
      </c>
      <c r="GO480" s="14">
        <f t="shared" si="146"/>
        <v>9</v>
      </c>
      <c r="GP480" s="14" t="str">
        <f t="shared" si="147"/>
        <v>神器6-2</v>
      </c>
      <c r="GQ480" s="14">
        <f t="shared" si="148"/>
        <v>3</v>
      </c>
    </row>
    <row r="481" spans="192:199" ht="16.5" x14ac:dyDescent="0.2">
      <c r="GJ481" s="105">
        <v>475</v>
      </c>
      <c r="GK481" s="14">
        <f t="shared" si="144"/>
        <v>28</v>
      </c>
      <c r="GL481" s="14">
        <f t="shared" si="145"/>
        <v>1606036</v>
      </c>
      <c r="GM481" s="14" t="str">
        <f t="shared" si="149"/>
        <v>神器6-2 : 级</v>
      </c>
      <c r="GN481" s="14" t="s">
        <v>893</v>
      </c>
      <c r="GO481" s="14">
        <f t="shared" si="146"/>
        <v>10</v>
      </c>
      <c r="GP481" s="14" t="str">
        <f t="shared" si="147"/>
        <v>神器6-2</v>
      </c>
      <c r="GQ481" s="14">
        <f t="shared" si="148"/>
        <v>5</v>
      </c>
    </row>
    <row r="482" spans="192:199" ht="16.5" x14ac:dyDescent="0.2">
      <c r="GJ482" s="105">
        <v>476</v>
      </c>
      <c r="GK482" s="14">
        <f t="shared" si="144"/>
        <v>28</v>
      </c>
      <c r="GL482" s="14">
        <f t="shared" si="145"/>
        <v>1606036</v>
      </c>
      <c r="GM482" s="14" t="str">
        <f t="shared" si="149"/>
        <v>神器6-2 : 级</v>
      </c>
      <c r="GN482" s="14" t="s">
        <v>893</v>
      </c>
      <c r="GO482" s="14">
        <f t="shared" si="146"/>
        <v>11</v>
      </c>
      <c r="GP482" s="14" t="str">
        <f t="shared" si="147"/>
        <v>神器6-2</v>
      </c>
      <c r="GQ482" s="14">
        <f t="shared" si="148"/>
        <v>5</v>
      </c>
    </row>
    <row r="483" spans="192:199" ht="16.5" x14ac:dyDescent="0.2">
      <c r="GJ483" s="105">
        <v>477</v>
      </c>
      <c r="GK483" s="14">
        <f t="shared" si="144"/>
        <v>28</v>
      </c>
      <c r="GL483" s="14">
        <f t="shared" si="145"/>
        <v>1606036</v>
      </c>
      <c r="GM483" s="14" t="str">
        <f t="shared" si="149"/>
        <v>神器6-2 : 级</v>
      </c>
      <c r="GN483" s="14" t="s">
        <v>893</v>
      </c>
      <c r="GO483" s="14">
        <f t="shared" si="146"/>
        <v>12</v>
      </c>
      <c r="GP483" s="14" t="str">
        <f t="shared" si="147"/>
        <v>神器6-2</v>
      </c>
      <c r="GQ483" s="14">
        <f t="shared" si="148"/>
        <v>6</v>
      </c>
    </row>
    <row r="484" spans="192:199" ht="16.5" x14ac:dyDescent="0.2">
      <c r="GJ484" s="105">
        <v>478</v>
      </c>
      <c r="GK484" s="14">
        <f t="shared" si="144"/>
        <v>28</v>
      </c>
      <c r="GL484" s="14">
        <f t="shared" si="145"/>
        <v>1606036</v>
      </c>
      <c r="GM484" s="14" t="str">
        <f t="shared" si="149"/>
        <v>神器6-2 : 级</v>
      </c>
      <c r="GN484" s="14" t="s">
        <v>893</v>
      </c>
      <c r="GO484" s="14">
        <f t="shared" si="146"/>
        <v>13</v>
      </c>
      <c r="GP484" s="14" t="str">
        <f t="shared" si="147"/>
        <v>神器6-2</v>
      </c>
      <c r="GQ484" s="14">
        <f t="shared" si="148"/>
        <v>7</v>
      </c>
    </row>
    <row r="485" spans="192:199" ht="16.5" x14ac:dyDescent="0.2">
      <c r="GJ485" s="105">
        <v>479</v>
      </c>
      <c r="GK485" s="14">
        <f t="shared" si="144"/>
        <v>28</v>
      </c>
      <c r="GL485" s="14">
        <f t="shared" si="145"/>
        <v>1606036</v>
      </c>
      <c r="GM485" s="14" t="str">
        <f t="shared" si="149"/>
        <v>神器6-2 : 级</v>
      </c>
      <c r="GN485" s="14" t="s">
        <v>893</v>
      </c>
      <c r="GO485" s="14">
        <f t="shared" si="146"/>
        <v>14</v>
      </c>
      <c r="GP485" s="14" t="str">
        <f t="shared" si="147"/>
        <v>神器6-2</v>
      </c>
      <c r="GQ485" s="14">
        <f t="shared" si="148"/>
        <v>7</v>
      </c>
    </row>
    <row r="486" spans="192:199" ht="16.5" x14ac:dyDescent="0.2">
      <c r="GJ486" s="105">
        <v>480</v>
      </c>
      <c r="GK486" s="14">
        <f t="shared" si="144"/>
        <v>28</v>
      </c>
      <c r="GL486" s="14">
        <f t="shared" si="145"/>
        <v>1606036</v>
      </c>
      <c r="GM486" s="14" t="str">
        <f t="shared" si="149"/>
        <v>神器6-2 : 级</v>
      </c>
      <c r="GN486" s="14" t="s">
        <v>893</v>
      </c>
      <c r="GO486" s="14">
        <f t="shared" si="146"/>
        <v>15</v>
      </c>
      <c r="GP486" s="14" t="str">
        <f t="shared" si="147"/>
        <v>神器6-2</v>
      </c>
      <c r="GQ486" s="14">
        <f t="shared" si="148"/>
        <v>7</v>
      </c>
    </row>
    <row r="487" spans="192:199" ht="16.5" x14ac:dyDescent="0.2">
      <c r="GJ487" s="105">
        <v>481</v>
      </c>
      <c r="GK487" s="14">
        <f t="shared" si="144"/>
        <v>28</v>
      </c>
      <c r="GL487" s="14">
        <f t="shared" si="145"/>
        <v>1606036</v>
      </c>
      <c r="GM487" s="14" t="str">
        <f t="shared" si="149"/>
        <v>神器6-2 : 级</v>
      </c>
      <c r="GN487" s="14" t="s">
        <v>893</v>
      </c>
      <c r="GO487" s="14">
        <f t="shared" si="146"/>
        <v>16</v>
      </c>
      <c r="GP487" s="14" t="str">
        <f t="shared" si="147"/>
        <v>神器6-2</v>
      </c>
      <c r="GQ487" s="14">
        <f t="shared" si="148"/>
        <v>10</v>
      </c>
    </row>
    <row r="488" spans="192:199" ht="16.5" x14ac:dyDescent="0.2">
      <c r="GJ488" s="105">
        <v>482</v>
      </c>
      <c r="GK488" s="14">
        <f t="shared" si="144"/>
        <v>28</v>
      </c>
      <c r="GL488" s="14">
        <f t="shared" si="145"/>
        <v>1606036</v>
      </c>
      <c r="GM488" s="14" t="str">
        <f t="shared" si="149"/>
        <v>神器6-2 : 级</v>
      </c>
      <c r="GN488" s="14" t="s">
        <v>893</v>
      </c>
      <c r="GO488" s="14">
        <f t="shared" si="146"/>
        <v>17</v>
      </c>
      <c r="GP488" s="14" t="str">
        <f t="shared" si="147"/>
        <v>神器6-2</v>
      </c>
      <c r="GQ488" s="14">
        <f t="shared" si="148"/>
        <v>10</v>
      </c>
    </row>
    <row r="489" spans="192:199" ht="16.5" x14ac:dyDescent="0.2">
      <c r="GJ489" s="105">
        <v>483</v>
      </c>
      <c r="GK489" s="14">
        <f t="shared" si="144"/>
        <v>28</v>
      </c>
      <c r="GL489" s="14">
        <f t="shared" si="145"/>
        <v>1606036</v>
      </c>
      <c r="GM489" s="14" t="str">
        <f t="shared" si="149"/>
        <v>神器6-2 : 级</v>
      </c>
      <c r="GN489" s="14" t="s">
        <v>893</v>
      </c>
      <c r="GO489" s="14">
        <f t="shared" si="146"/>
        <v>18</v>
      </c>
      <c r="GP489" s="14" t="str">
        <f t="shared" si="147"/>
        <v>神器6-2</v>
      </c>
      <c r="GQ489" s="14">
        <f t="shared" si="148"/>
        <v>10</v>
      </c>
    </row>
    <row r="490" spans="192:199" ht="16.5" x14ac:dyDescent="0.2">
      <c r="GJ490" s="105">
        <v>484</v>
      </c>
      <c r="GK490" s="14">
        <f t="shared" si="144"/>
        <v>28</v>
      </c>
      <c r="GL490" s="14">
        <f t="shared" si="145"/>
        <v>1606036</v>
      </c>
      <c r="GM490" s="14" t="str">
        <f t="shared" si="149"/>
        <v>神器6-2 : 级</v>
      </c>
      <c r="GN490" s="14" t="s">
        <v>893</v>
      </c>
      <c r="GO490" s="14">
        <f t="shared" si="146"/>
        <v>19</v>
      </c>
      <c r="GP490" s="14" t="str">
        <f t="shared" si="147"/>
        <v>神器6-2</v>
      </c>
      <c r="GQ490" s="14">
        <f t="shared" si="148"/>
        <v>15</v>
      </c>
    </row>
    <row r="491" spans="192:199" ht="16.5" x14ac:dyDescent="0.2">
      <c r="GJ491" s="105">
        <v>485</v>
      </c>
      <c r="GK491" s="14">
        <f t="shared" si="144"/>
        <v>28</v>
      </c>
      <c r="GL491" s="14">
        <f t="shared" si="145"/>
        <v>1606036</v>
      </c>
      <c r="GM491" s="14" t="str">
        <f t="shared" si="149"/>
        <v>神器6-2 : 级</v>
      </c>
      <c r="GN491" s="14" t="s">
        <v>893</v>
      </c>
      <c r="GO491" s="14">
        <f t="shared" si="146"/>
        <v>20</v>
      </c>
      <c r="GP491" s="14" t="str">
        <f t="shared" si="147"/>
        <v>神器6-2</v>
      </c>
      <c r="GQ491" s="14">
        <f t="shared" si="148"/>
        <v>15</v>
      </c>
    </row>
    <row r="492" spans="192:199" ht="16.5" x14ac:dyDescent="0.2">
      <c r="GJ492" s="105">
        <v>486</v>
      </c>
      <c r="GK492" s="14">
        <f t="shared" si="144"/>
        <v>28</v>
      </c>
      <c r="GL492" s="14">
        <f t="shared" si="145"/>
        <v>1606036</v>
      </c>
      <c r="GM492" s="14" t="str">
        <f t="shared" si="149"/>
        <v>神器6-2 : 级</v>
      </c>
      <c r="GN492" s="14" t="s">
        <v>893</v>
      </c>
      <c r="GO492" s="14">
        <f t="shared" si="146"/>
        <v>21</v>
      </c>
      <c r="GP492" s="14" t="str">
        <f t="shared" si="147"/>
        <v>神器6-2</v>
      </c>
      <c r="GQ492" s="14">
        <f t="shared" si="148"/>
        <v>15</v>
      </c>
    </row>
    <row r="493" spans="192:199" ht="16.5" x14ac:dyDescent="0.2">
      <c r="GJ493" s="105">
        <v>487</v>
      </c>
      <c r="GK493" s="14">
        <f t="shared" si="144"/>
        <v>29</v>
      </c>
      <c r="GL493" s="14">
        <f t="shared" si="145"/>
        <v>1606037</v>
      </c>
      <c r="GM493" s="14" t="str">
        <f t="shared" si="149"/>
        <v>神器6-3 : 级</v>
      </c>
      <c r="GN493" s="14" t="s">
        <v>893</v>
      </c>
      <c r="GO493" s="14">
        <f t="shared" si="146"/>
        <v>1</v>
      </c>
      <c r="GP493" s="14" t="str">
        <f t="shared" si="147"/>
        <v>神器6-3</v>
      </c>
      <c r="GQ493" s="14">
        <f t="shared" si="148"/>
        <v>1</v>
      </c>
    </row>
    <row r="494" spans="192:199" ht="16.5" x14ac:dyDescent="0.2">
      <c r="GJ494" s="105">
        <v>488</v>
      </c>
      <c r="GK494" s="14">
        <f t="shared" si="144"/>
        <v>29</v>
      </c>
      <c r="GL494" s="14">
        <f t="shared" si="145"/>
        <v>1606037</v>
      </c>
      <c r="GM494" s="14" t="str">
        <f t="shared" si="149"/>
        <v>神器6-3 : 级</v>
      </c>
      <c r="GN494" s="14" t="s">
        <v>893</v>
      </c>
      <c r="GO494" s="14">
        <f t="shared" si="146"/>
        <v>2</v>
      </c>
      <c r="GP494" s="14" t="str">
        <f t="shared" si="147"/>
        <v>神器6-3</v>
      </c>
      <c r="GQ494" s="14">
        <f t="shared" si="148"/>
        <v>1</v>
      </c>
    </row>
    <row r="495" spans="192:199" ht="16.5" x14ac:dyDescent="0.2">
      <c r="GJ495" s="105">
        <v>489</v>
      </c>
      <c r="GK495" s="14">
        <f t="shared" si="144"/>
        <v>29</v>
      </c>
      <c r="GL495" s="14">
        <f t="shared" si="145"/>
        <v>1606037</v>
      </c>
      <c r="GM495" s="14" t="str">
        <f t="shared" si="149"/>
        <v>神器6-3 : 级</v>
      </c>
      <c r="GN495" s="14" t="s">
        <v>893</v>
      </c>
      <c r="GO495" s="14">
        <f t="shared" si="146"/>
        <v>3</v>
      </c>
      <c r="GP495" s="14" t="str">
        <f t="shared" si="147"/>
        <v>神器6-3</v>
      </c>
      <c r="GQ495" s="14">
        <f t="shared" si="148"/>
        <v>1</v>
      </c>
    </row>
    <row r="496" spans="192:199" ht="16.5" x14ac:dyDescent="0.2">
      <c r="GJ496" s="105">
        <v>490</v>
      </c>
      <c r="GK496" s="14">
        <f t="shared" si="144"/>
        <v>29</v>
      </c>
      <c r="GL496" s="14">
        <f t="shared" si="145"/>
        <v>1606037</v>
      </c>
      <c r="GM496" s="14" t="str">
        <f t="shared" si="149"/>
        <v>神器6-3 : 级</v>
      </c>
      <c r="GN496" s="14" t="s">
        <v>893</v>
      </c>
      <c r="GO496" s="14">
        <f t="shared" si="146"/>
        <v>4</v>
      </c>
      <c r="GP496" s="14" t="str">
        <f t="shared" si="147"/>
        <v>神器6-3</v>
      </c>
      <c r="GQ496" s="14">
        <f t="shared" si="148"/>
        <v>2</v>
      </c>
    </row>
    <row r="497" spans="192:199" ht="16.5" x14ac:dyDescent="0.2">
      <c r="GJ497" s="105">
        <v>491</v>
      </c>
      <c r="GK497" s="14">
        <f t="shared" si="144"/>
        <v>29</v>
      </c>
      <c r="GL497" s="14">
        <f t="shared" si="145"/>
        <v>1606037</v>
      </c>
      <c r="GM497" s="14" t="str">
        <f t="shared" si="149"/>
        <v>神器6-3 : 级</v>
      </c>
      <c r="GN497" s="14" t="s">
        <v>893</v>
      </c>
      <c r="GO497" s="14">
        <f t="shared" si="146"/>
        <v>5</v>
      </c>
      <c r="GP497" s="14" t="str">
        <f t="shared" si="147"/>
        <v>神器6-3</v>
      </c>
      <c r="GQ497" s="14">
        <f t="shared" si="148"/>
        <v>2</v>
      </c>
    </row>
    <row r="498" spans="192:199" ht="16.5" x14ac:dyDescent="0.2">
      <c r="GJ498" s="105">
        <v>492</v>
      </c>
      <c r="GK498" s="14">
        <f t="shared" si="144"/>
        <v>29</v>
      </c>
      <c r="GL498" s="14">
        <f t="shared" si="145"/>
        <v>1606037</v>
      </c>
      <c r="GM498" s="14" t="str">
        <f t="shared" si="149"/>
        <v>神器6-3 : 级</v>
      </c>
      <c r="GN498" s="14" t="s">
        <v>893</v>
      </c>
      <c r="GO498" s="14">
        <f t="shared" si="146"/>
        <v>6</v>
      </c>
      <c r="GP498" s="14" t="str">
        <f t="shared" si="147"/>
        <v>神器6-3</v>
      </c>
      <c r="GQ498" s="14">
        <f t="shared" si="148"/>
        <v>2</v>
      </c>
    </row>
    <row r="499" spans="192:199" ht="16.5" x14ac:dyDescent="0.2">
      <c r="GJ499" s="105">
        <v>493</v>
      </c>
      <c r="GK499" s="14">
        <f t="shared" si="144"/>
        <v>29</v>
      </c>
      <c r="GL499" s="14">
        <f t="shared" si="145"/>
        <v>1606037</v>
      </c>
      <c r="GM499" s="14" t="str">
        <f t="shared" si="149"/>
        <v>神器6-3 : 级</v>
      </c>
      <c r="GN499" s="14" t="s">
        <v>893</v>
      </c>
      <c r="GO499" s="14">
        <f t="shared" si="146"/>
        <v>7</v>
      </c>
      <c r="GP499" s="14" t="str">
        <f t="shared" si="147"/>
        <v>神器6-3</v>
      </c>
      <c r="GQ499" s="14">
        <f t="shared" si="148"/>
        <v>3</v>
      </c>
    </row>
    <row r="500" spans="192:199" ht="16.5" x14ac:dyDescent="0.2">
      <c r="GJ500" s="105">
        <v>494</v>
      </c>
      <c r="GK500" s="14">
        <f t="shared" si="144"/>
        <v>29</v>
      </c>
      <c r="GL500" s="14">
        <f t="shared" si="145"/>
        <v>1606037</v>
      </c>
      <c r="GM500" s="14" t="str">
        <f t="shared" si="149"/>
        <v>神器6-3 : 级</v>
      </c>
      <c r="GN500" s="14" t="s">
        <v>893</v>
      </c>
      <c r="GO500" s="14">
        <f t="shared" si="146"/>
        <v>8</v>
      </c>
      <c r="GP500" s="14" t="str">
        <f t="shared" si="147"/>
        <v>神器6-3</v>
      </c>
      <c r="GQ500" s="14">
        <f t="shared" si="148"/>
        <v>3</v>
      </c>
    </row>
    <row r="501" spans="192:199" ht="16.5" x14ac:dyDescent="0.2">
      <c r="GJ501" s="105">
        <v>495</v>
      </c>
      <c r="GK501" s="14">
        <f t="shared" si="144"/>
        <v>29</v>
      </c>
      <c r="GL501" s="14">
        <f t="shared" si="145"/>
        <v>1606037</v>
      </c>
      <c r="GM501" s="14" t="str">
        <f t="shared" si="149"/>
        <v>神器6-3 : 级</v>
      </c>
      <c r="GN501" s="14" t="s">
        <v>893</v>
      </c>
      <c r="GO501" s="14">
        <f t="shared" si="146"/>
        <v>9</v>
      </c>
      <c r="GP501" s="14" t="str">
        <f t="shared" si="147"/>
        <v>神器6-3</v>
      </c>
      <c r="GQ501" s="14">
        <f t="shared" si="148"/>
        <v>3</v>
      </c>
    </row>
    <row r="502" spans="192:199" ht="16.5" x14ac:dyDescent="0.2">
      <c r="GJ502" s="105">
        <v>496</v>
      </c>
      <c r="GK502" s="14">
        <f t="shared" si="144"/>
        <v>29</v>
      </c>
      <c r="GL502" s="14">
        <f t="shared" si="145"/>
        <v>1606037</v>
      </c>
      <c r="GM502" s="14" t="str">
        <f t="shared" si="149"/>
        <v>神器6-3 : 级</v>
      </c>
      <c r="GN502" s="14" t="s">
        <v>893</v>
      </c>
      <c r="GO502" s="14">
        <f t="shared" si="146"/>
        <v>10</v>
      </c>
      <c r="GP502" s="14" t="str">
        <f t="shared" si="147"/>
        <v>神器6-3</v>
      </c>
      <c r="GQ502" s="14">
        <f t="shared" si="148"/>
        <v>5</v>
      </c>
    </row>
    <row r="503" spans="192:199" ht="16.5" x14ac:dyDescent="0.2">
      <c r="GJ503" s="105">
        <v>497</v>
      </c>
      <c r="GK503" s="14">
        <f t="shared" si="144"/>
        <v>29</v>
      </c>
      <c r="GL503" s="14">
        <f t="shared" si="145"/>
        <v>1606037</v>
      </c>
      <c r="GM503" s="14" t="str">
        <f t="shared" si="149"/>
        <v>神器6-3 : 级</v>
      </c>
      <c r="GN503" s="14" t="s">
        <v>893</v>
      </c>
      <c r="GO503" s="14">
        <f t="shared" si="146"/>
        <v>11</v>
      </c>
      <c r="GP503" s="14" t="str">
        <f t="shared" si="147"/>
        <v>神器6-3</v>
      </c>
      <c r="GQ503" s="14">
        <f t="shared" si="148"/>
        <v>5</v>
      </c>
    </row>
    <row r="504" spans="192:199" ht="16.5" x14ac:dyDescent="0.2">
      <c r="GJ504" s="105">
        <v>498</v>
      </c>
      <c r="GK504" s="14">
        <f t="shared" si="144"/>
        <v>29</v>
      </c>
      <c r="GL504" s="14">
        <f t="shared" si="145"/>
        <v>1606037</v>
      </c>
      <c r="GM504" s="14" t="str">
        <f t="shared" si="149"/>
        <v>神器6-3 : 级</v>
      </c>
      <c r="GN504" s="14" t="s">
        <v>893</v>
      </c>
      <c r="GO504" s="14">
        <f t="shared" si="146"/>
        <v>12</v>
      </c>
      <c r="GP504" s="14" t="str">
        <f t="shared" si="147"/>
        <v>神器6-3</v>
      </c>
      <c r="GQ504" s="14">
        <f t="shared" si="148"/>
        <v>6</v>
      </c>
    </row>
    <row r="505" spans="192:199" ht="16.5" x14ac:dyDescent="0.2">
      <c r="GJ505" s="105">
        <v>499</v>
      </c>
      <c r="GK505" s="14">
        <f t="shared" si="144"/>
        <v>29</v>
      </c>
      <c r="GL505" s="14">
        <f t="shared" si="145"/>
        <v>1606037</v>
      </c>
      <c r="GM505" s="14" t="str">
        <f t="shared" si="149"/>
        <v>神器6-3 : 级</v>
      </c>
      <c r="GN505" s="14" t="s">
        <v>893</v>
      </c>
      <c r="GO505" s="14">
        <f t="shared" si="146"/>
        <v>13</v>
      </c>
      <c r="GP505" s="14" t="str">
        <f t="shared" si="147"/>
        <v>神器6-3</v>
      </c>
      <c r="GQ505" s="14">
        <f t="shared" si="148"/>
        <v>7</v>
      </c>
    </row>
    <row r="506" spans="192:199" ht="16.5" x14ac:dyDescent="0.2">
      <c r="GJ506" s="105">
        <v>500</v>
      </c>
      <c r="GK506" s="14">
        <f t="shared" si="144"/>
        <v>29</v>
      </c>
      <c r="GL506" s="14">
        <f t="shared" si="145"/>
        <v>1606037</v>
      </c>
      <c r="GM506" s="14" t="str">
        <f t="shared" si="149"/>
        <v>神器6-3 : 级</v>
      </c>
      <c r="GN506" s="14" t="s">
        <v>893</v>
      </c>
      <c r="GO506" s="14">
        <f t="shared" si="146"/>
        <v>14</v>
      </c>
      <c r="GP506" s="14" t="str">
        <f t="shared" si="147"/>
        <v>神器6-3</v>
      </c>
      <c r="GQ506" s="14">
        <f t="shared" si="148"/>
        <v>7</v>
      </c>
    </row>
    <row r="507" spans="192:199" ht="16.5" x14ac:dyDescent="0.2">
      <c r="GJ507" s="105">
        <v>501</v>
      </c>
      <c r="GK507" s="14">
        <f t="shared" si="144"/>
        <v>29</v>
      </c>
      <c r="GL507" s="14">
        <f t="shared" si="145"/>
        <v>1606037</v>
      </c>
      <c r="GM507" s="14" t="str">
        <f t="shared" si="149"/>
        <v>神器6-3 : 级</v>
      </c>
      <c r="GN507" s="14" t="s">
        <v>893</v>
      </c>
      <c r="GO507" s="14">
        <f t="shared" si="146"/>
        <v>15</v>
      </c>
      <c r="GP507" s="14" t="str">
        <f t="shared" si="147"/>
        <v>神器6-3</v>
      </c>
      <c r="GQ507" s="14">
        <f t="shared" si="148"/>
        <v>7</v>
      </c>
    </row>
    <row r="508" spans="192:199" ht="16.5" x14ac:dyDescent="0.2">
      <c r="GJ508" s="105">
        <v>502</v>
      </c>
      <c r="GK508" s="14">
        <f t="shared" si="144"/>
        <v>29</v>
      </c>
      <c r="GL508" s="14">
        <f t="shared" si="145"/>
        <v>1606037</v>
      </c>
      <c r="GM508" s="14" t="str">
        <f t="shared" si="149"/>
        <v>神器6-3 : 级</v>
      </c>
      <c r="GN508" s="14" t="s">
        <v>893</v>
      </c>
      <c r="GO508" s="14">
        <f t="shared" si="146"/>
        <v>16</v>
      </c>
      <c r="GP508" s="14" t="str">
        <f t="shared" si="147"/>
        <v>神器6-3</v>
      </c>
      <c r="GQ508" s="14">
        <f t="shared" si="148"/>
        <v>10</v>
      </c>
    </row>
    <row r="509" spans="192:199" ht="16.5" x14ac:dyDescent="0.2">
      <c r="GJ509" s="105">
        <v>503</v>
      </c>
      <c r="GK509" s="14">
        <f t="shared" si="144"/>
        <v>29</v>
      </c>
      <c r="GL509" s="14">
        <f t="shared" si="145"/>
        <v>1606037</v>
      </c>
      <c r="GM509" s="14" t="str">
        <f t="shared" si="149"/>
        <v>神器6-3 : 级</v>
      </c>
      <c r="GN509" s="14" t="s">
        <v>893</v>
      </c>
      <c r="GO509" s="14">
        <f t="shared" si="146"/>
        <v>17</v>
      </c>
      <c r="GP509" s="14" t="str">
        <f t="shared" si="147"/>
        <v>神器6-3</v>
      </c>
      <c r="GQ509" s="14">
        <f t="shared" si="148"/>
        <v>10</v>
      </c>
    </row>
    <row r="510" spans="192:199" ht="16.5" x14ac:dyDescent="0.2">
      <c r="GJ510" s="105">
        <v>504</v>
      </c>
      <c r="GK510" s="14">
        <f t="shared" si="144"/>
        <v>29</v>
      </c>
      <c r="GL510" s="14">
        <f t="shared" si="145"/>
        <v>1606037</v>
      </c>
      <c r="GM510" s="14" t="str">
        <f t="shared" si="149"/>
        <v>神器6-3 : 级</v>
      </c>
      <c r="GN510" s="14" t="s">
        <v>893</v>
      </c>
      <c r="GO510" s="14">
        <f t="shared" si="146"/>
        <v>18</v>
      </c>
      <c r="GP510" s="14" t="str">
        <f t="shared" si="147"/>
        <v>神器6-3</v>
      </c>
      <c r="GQ510" s="14">
        <f t="shared" si="148"/>
        <v>10</v>
      </c>
    </row>
    <row r="511" spans="192:199" ht="16.5" x14ac:dyDescent="0.2">
      <c r="GJ511" s="105">
        <v>505</v>
      </c>
      <c r="GK511" s="14">
        <f t="shared" si="144"/>
        <v>29</v>
      </c>
      <c r="GL511" s="14">
        <f t="shared" si="145"/>
        <v>1606037</v>
      </c>
      <c r="GM511" s="14" t="str">
        <f t="shared" si="149"/>
        <v>神器6-3 : 级</v>
      </c>
      <c r="GN511" s="14" t="s">
        <v>893</v>
      </c>
      <c r="GO511" s="14">
        <f t="shared" si="146"/>
        <v>19</v>
      </c>
      <c r="GP511" s="14" t="str">
        <f t="shared" si="147"/>
        <v>神器6-3</v>
      </c>
      <c r="GQ511" s="14">
        <f t="shared" si="148"/>
        <v>15</v>
      </c>
    </row>
    <row r="512" spans="192:199" ht="16.5" x14ac:dyDescent="0.2">
      <c r="GJ512" s="105">
        <v>506</v>
      </c>
      <c r="GK512" s="14">
        <f t="shared" si="144"/>
        <v>29</v>
      </c>
      <c r="GL512" s="14">
        <f t="shared" si="145"/>
        <v>1606037</v>
      </c>
      <c r="GM512" s="14" t="str">
        <f t="shared" si="149"/>
        <v>神器6-3 : 级</v>
      </c>
      <c r="GN512" s="14" t="s">
        <v>893</v>
      </c>
      <c r="GO512" s="14">
        <f t="shared" si="146"/>
        <v>20</v>
      </c>
      <c r="GP512" s="14" t="str">
        <f t="shared" si="147"/>
        <v>神器6-3</v>
      </c>
      <c r="GQ512" s="14">
        <f t="shared" si="148"/>
        <v>15</v>
      </c>
    </row>
    <row r="513" spans="192:199" ht="16.5" x14ac:dyDescent="0.2">
      <c r="GJ513" s="105">
        <v>507</v>
      </c>
      <c r="GK513" s="14">
        <f t="shared" si="144"/>
        <v>29</v>
      </c>
      <c r="GL513" s="14">
        <f t="shared" si="145"/>
        <v>1606037</v>
      </c>
      <c r="GM513" s="14" t="str">
        <f t="shared" si="149"/>
        <v>神器6-3 : 级</v>
      </c>
      <c r="GN513" s="14" t="s">
        <v>893</v>
      </c>
      <c r="GO513" s="14">
        <f t="shared" si="146"/>
        <v>21</v>
      </c>
      <c r="GP513" s="14" t="str">
        <f t="shared" si="147"/>
        <v>神器6-3</v>
      </c>
      <c r="GQ513" s="14">
        <f t="shared" si="148"/>
        <v>15</v>
      </c>
    </row>
    <row r="514" spans="192:199" ht="16.5" x14ac:dyDescent="0.2">
      <c r="GJ514" s="105">
        <v>508</v>
      </c>
      <c r="GK514" s="14">
        <f t="shared" si="144"/>
        <v>30</v>
      </c>
      <c r="GL514" s="14">
        <f t="shared" si="145"/>
        <v>1606038</v>
      </c>
      <c r="GM514" s="14" t="str">
        <f t="shared" si="149"/>
        <v>神器6-4 : 级</v>
      </c>
      <c r="GN514" s="14" t="s">
        <v>893</v>
      </c>
      <c r="GO514" s="14">
        <f t="shared" si="146"/>
        <v>1</v>
      </c>
      <c r="GP514" s="14" t="str">
        <f t="shared" si="147"/>
        <v>神器6-4</v>
      </c>
      <c r="GQ514" s="14">
        <f t="shared" si="148"/>
        <v>1</v>
      </c>
    </row>
    <row r="515" spans="192:199" ht="16.5" x14ac:dyDescent="0.2">
      <c r="GJ515" s="105">
        <v>509</v>
      </c>
      <c r="GK515" s="14">
        <f t="shared" si="144"/>
        <v>30</v>
      </c>
      <c r="GL515" s="14">
        <f t="shared" si="145"/>
        <v>1606038</v>
      </c>
      <c r="GM515" s="14" t="str">
        <f t="shared" si="149"/>
        <v>神器6-4 : 级</v>
      </c>
      <c r="GN515" s="14" t="s">
        <v>893</v>
      </c>
      <c r="GO515" s="14">
        <f t="shared" si="146"/>
        <v>2</v>
      </c>
      <c r="GP515" s="14" t="str">
        <f t="shared" si="147"/>
        <v>神器6-4</v>
      </c>
      <c r="GQ515" s="14">
        <f t="shared" si="148"/>
        <v>1</v>
      </c>
    </row>
    <row r="516" spans="192:199" ht="16.5" x14ac:dyDescent="0.2">
      <c r="GJ516" s="105">
        <v>510</v>
      </c>
      <c r="GK516" s="14">
        <f t="shared" si="144"/>
        <v>30</v>
      </c>
      <c r="GL516" s="14">
        <f t="shared" si="145"/>
        <v>1606038</v>
      </c>
      <c r="GM516" s="14" t="str">
        <f t="shared" si="149"/>
        <v>神器6-4 : 级</v>
      </c>
      <c r="GN516" s="14" t="s">
        <v>893</v>
      </c>
      <c r="GO516" s="14">
        <f t="shared" si="146"/>
        <v>3</v>
      </c>
      <c r="GP516" s="14" t="str">
        <f t="shared" si="147"/>
        <v>神器6-4</v>
      </c>
      <c r="GQ516" s="14">
        <f t="shared" si="148"/>
        <v>1</v>
      </c>
    </row>
    <row r="517" spans="192:199" ht="16.5" x14ac:dyDescent="0.2">
      <c r="GJ517" s="105">
        <v>511</v>
      </c>
      <c r="GK517" s="14">
        <f t="shared" si="144"/>
        <v>30</v>
      </c>
      <c r="GL517" s="14">
        <f t="shared" si="145"/>
        <v>1606038</v>
      </c>
      <c r="GM517" s="14" t="str">
        <f t="shared" si="149"/>
        <v>神器6-4 : 级</v>
      </c>
      <c r="GN517" s="14" t="s">
        <v>893</v>
      </c>
      <c r="GO517" s="14">
        <f t="shared" si="146"/>
        <v>4</v>
      </c>
      <c r="GP517" s="14" t="str">
        <f t="shared" si="147"/>
        <v>神器6-4</v>
      </c>
      <c r="GQ517" s="14">
        <f t="shared" si="148"/>
        <v>2</v>
      </c>
    </row>
    <row r="518" spans="192:199" ht="16.5" x14ac:dyDescent="0.2">
      <c r="GJ518" s="105">
        <v>512</v>
      </c>
      <c r="GK518" s="14">
        <f t="shared" si="144"/>
        <v>30</v>
      </c>
      <c r="GL518" s="14">
        <f t="shared" si="145"/>
        <v>1606038</v>
      </c>
      <c r="GM518" s="14" t="str">
        <f t="shared" si="149"/>
        <v>神器6-4 : 级</v>
      </c>
      <c r="GN518" s="14" t="s">
        <v>893</v>
      </c>
      <c r="GO518" s="14">
        <f t="shared" si="146"/>
        <v>5</v>
      </c>
      <c r="GP518" s="14" t="str">
        <f t="shared" si="147"/>
        <v>神器6-4</v>
      </c>
      <c r="GQ518" s="14">
        <f t="shared" si="148"/>
        <v>2</v>
      </c>
    </row>
    <row r="519" spans="192:199" ht="16.5" x14ac:dyDescent="0.2">
      <c r="GJ519" s="105">
        <v>513</v>
      </c>
      <c r="GK519" s="14">
        <f t="shared" si="144"/>
        <v>30</v>
      </c>
      <c r="GL519" s="14">
        <f t="shared" si="145"/>
        <v>1606038</v>
      </c>
      <c r="GM519" s="14" t="str">
        <f t="shared" si="149"/>
        <v>神器6-4 : 级</v>
      </c>
      <c r="GN519" s="14" t="s">
        <v>893</v>
      </c>
      <c r="GO519" s="14">
        <f t="shared" si="146"/>
        <v>6</v>
      </c>
      <c r="GP519" s="14" t="str">
        <f t="shared" si="147"/>
        <v>神器6-4</v>
      </c>
      <c r="GQ519" s="14">
        <f t="shared" si="148"/>
        <v>2</v>
      </c>
    </row>
    <row r="520" spans="192:199" ht="16.5" x14ac:dyDescent="0.2">
      <c r="GJ520" s="105">
        <v>514</v>
      </c>
      <c r="GK520" s="14">
        <f t="shared" ref="GK520:GK583" si="150">MATCH(GJ520-1,$R$7:$R$49,1)</f>
        <v>30</v>
      </c>
      <c r="GL520" s="14">
        <f t="shared" ref="GL520:GL583" si="151">INDEX($S$8:$S$49,GK520)</f>
        <v>1606038</v>
      </c>
      <c r="GM520" s="14" t="str">
        <f t="shared" si="149"/>
        <v>神器6-4 : 级</v>
      </c>
      <c r="GN520" s="14" t="s">
        <v>893</v>
      </c>
      <c r="GO520" s="14">
        <f t="shared" ref="GO520:GO583" si="152">GJ520-INDEX($R$7:$R$49,GK520)</f>
        <v>7</v>
      </c>
      <c r="GP520" s="14" t="str">
        <f t="shared" ref="GP520:GP583" si="153">INDEX($T$8:$T$49,GK520)</f>
        <v>神器6-4</v>
      </c>
      <c r="GQ520" s="14">
        <f t="shared" ref="GQ520:GQ583" si="154">INDEX($K$8:$K$28,GO520)</f>
        <v>3</v>
      </c>
    </row>
    <row r="521" spans="192:199" ht="16.5" x14ac:dyDescent="0.2">
      <c r="GJ521" s="105">
        <v>515</v>
      </c>
      <c r="GK521" s="14">
        <f t="shared" si="150"/>
        <v>30</v>
      </c>
      <c r="GL521" s="14">
        <f t="shared" si="151"/>
        <v>1606038</v>
      </c>
      <c r="GM521" s="14" t="str">
        <f t="shared" si="149"/>
        <v>神器6-4 : 级</v>
      </c>
      <c r="GN521" s="14" t="s">
        <v>893</v>
      </c>
      <c r="GO521" s="14">
        <f t="shared" si="152"/>
        <v>8</v>
      </c>
      <c r="GP521" s="14" t="str">
        <f t="shared" si="153"/>
        <v>神器6-4</v>
      </c>
      <c r="GQ521" s="14">
        <f t="shared" si="154"/>
        <v>3</v>
      </c>
    </row>
    <row r="522" spans="192:199" ht="16.5" x14ac:dyDescent="0.2">
      <c r="GJ522" s="105">
        <v>516</v>
      </c>
      <c r="GK522" s="14">
        <f t="shared" si="150"/>
        <v>30</v>
      </c>
      <c r="GL522" s="14">
        <f t="shared" si="151"/>
        <v>1606038</v>
      </c>
      <c r="GM522" s="14" t="str">
        <f t="shared" si="149"/>
        <v>神器6-4 : 级</v>
      </c>
      <c r="GN522" s="14" t="s">
        <v>893</v>
      </c>
      <c r="GO522" s="14">
        <f t="shared" si="152"/>
        <v>9</v>
      </c>
      <c r="GP522" s="14" t="str">
        <f t="shared" si="153"/>
        <v>神器6-4</v>
      </c>
      <c r="GQ522" s="14">
        <f t="shared" si="154"/>
        <v>3</v>
      </c>
    </row>
    <row r="523" spans="192:199" ht="16.5" x14ac:dyDescent="0.2">
      <c r="GJ523" s="105">
        <v>517</v>
      </c>
      <c r="GK523" s="14">
        <f t="shared" si="150"/>
        <v>30</v>
      </c>
      <c r="GL523" s="14">
        <f t="shared" si="151"/>
        <v>1606038</v>
      </c>
      <c r="GM523" s="14" t="str">
        <f t="shared" si="149"/>
        <v>神器6-4 : 级</v>
      </c>
      <c r="GN523" s="14" t="s">
        <v>893</v>
      </c>
      <c r="GO523" s="14">
        <f t="shared" si="152"/>
        <v>10</v>
      </c>
      <c r="GP523" s="14" t="str">
        <f t="shared" si="153"/>
        <v>神器6-4</v>
      </c>
      <c r="GQ523" s="14">
        <f t="shared" si="154"/>
        <v>5</v>
      </c>
    </row>
    <row r="524" spans="192:199" ht="16.5" x14ac:dyDescent="0.2">
      <c r="GJ524" s="105">
        <v>518</v>
      </c>
      <c r="GK524" s="14">
        <f t="shared" si="150"/>
        <v>30</v>
      </c>
      <c r="GL524" s="14">
        <f t="shared" si="151"/>
        <v>1606038</v>
      </c>
      <c r="GM524" s="14" t="str">
        <f t="shared" si="149"/>
        <v>神器6-4 : 级</v>
      </c>
      <c r="GN524" s="14" t="s">
        <v>893</v>
      </c>
      <c r="GO524" s="14">
        <f t="shared" si="152"/>
        <v>11</v>
      </c>
      <c r="GP524" s="14" t="str">
        <f t="shared" si="153"/>
        <v>神器6-4</v>
      </c>
      <c r="GQ524" s="14">
        <f t="shared" si="154"/>
        <v>5</v>
      </c>
    </row>
    <row r="525" spans="192:199" ht="16.5" x14ac:dyDescent="0.2">
      <c r="GJ525" s="105">
        <v>519</v>
      </c>
      <c r="GK525" s="14">
        <f t="shared" si="150"/>
        <v>30</v>
      </c>
      <c r="GL525" s="14">
        <f t="shared" si="151"/>
        <v>1606038</v>
      </c>
      <c r="GM525" s="14" t="str">
        <f t="shared" si="149"/>
        <v>神器6-4 : 级</v>
      </c>
      <c r="GN525" s="14" t="s">
        <v>893</v>
      </c>
      <c r="GO525" s="14">
        <f t="shared" si="152"/>
        <v>12</v>
      </c>
      <c r="GP525" s="14" t="str">
        <f t="shared" si="153"/>
        <v>神器6-4</v>
      </c>
      <c r="GQ525" s="14">
        <f t="shared" si="154"/>
        <v>6</v>
      </c>
    </row>
    <row r="526" spans="192:199" ht="16.5" x14ac:dyDescent="0.2">
      <c r="GJ526" s="105">
        <v>520</v>
      </c>
      <c r="GK526" s="14">
        <f t="shared" si="150"/>
        <v>30</v>
      </c>
      <c r="GL526" s="14">
        <f t="shared" si="151"/>
        <v>1606038</v>
      </c>
      <c r="GM526" s="14" t="str">
        <f t="shared" si="149"/>
        <v>神器6-4 : 级</v>
      </c>
      <c r="GN526" s="14" t="s">
        <v>893</v>
      </c>
      <c r="GO526" s="14">
        <f t="shared" si="152"/>
        <v>13</v>
      </c>
      <c r="GP526" s="14" t="str">
        <f t="shared" si="153"/>
        <v>神器6-4</v>
      </c>
      <c r="GQ526" s="14">
        <f t="shared" si="154"/>
        <v>7</v>
      </c>
    </row>
    <row r="527" spans="192:199" ht="16.5" x14ac:dyDescent="0.2">
      <c r="GJ527" s="105">
        <v>521</v>
      </c>
      <c r="GK527" s="14">
        <f t="shared" si="150"/>
        <v>30</v>
      </c>
      <c r="GL527" s="14">
        <f t="shared" si="151"/>
        <v>1606038</v>
      </c>
      <c r="GM527" s="14" t="str">
        <f t="shared" si="149"/>
        <v>神器6-4 : 级</v>
      </c>
      <c r="GN527" s="14" t="s">
        <v>893</v>
      </c>
      <c r="GO527" s="14">
        <f t="shared" si="152"/>
        <v>14</v>
      </c>
      <c r="GP527" s="14" t="str">
        <f t="shared" si="153"/>
        <v>神器6-4</v>
      </c>
      <c r="GQ527" s="14">
        <f t="shared" si="154"/>
        <v>7</v>
      </c>
    </row>
    <row r="528" spans="192:199" ht="16.5" x14ac:dyDescent="0.2">
      <c r="GJ528" s="105">
        <v>522</v>
      </c>
      <c r="GK528" s="14">
        <f t="shared" si="150"/>
        <v>30</v>
      </c>
      <c r="GL528" s="14">
        <f t="shared" si="151"/>
        <v>1606038</v>
      </c>
      <c r="GM528" s="14" t="str">
        <f t="shared" si="149"/>
        <v>神器6-4 : 级</v>
      </c>
      <c r="GN528" s="14" t="s">
        <v>893</v>
      </c>
      <c r="GO528" s="14">
        <f t="shared" si="152"/>
        <v>15</v>
      </c>
      <c r="GP528" s="14" t="str">
        <f t="shared" si="153"/>
        <v>神器6-4</v>
      </c>
      <c r="GQ528" s="14">
        <f t="shared" si="154"/>
        <v>7</v>
      </c>
    </row>
    <row r="529" spans="192:199" ht="16.5" x14ac:dyDescent="0.2">
      <c r="GJ529" s="105">
        <v>523</v>
      </c>
      <c r="GK529" s="14">
        <f t="shared" si="150"/>
        <v>30</v>
      </c>
      <c r="GL529" s="14">
        <f t="shared" si="151"/>
        <v>1606038</v>
      </c>
      <c r="GM529" s="14" t="str">
        <f t="shared" si="149"/>
        <v>神器6-4 : 级</v>
      </c>
      <c r="GN529" s="14" t="s">
        <v>893</v>
      </c>
      <c r="GO529" s="14">
        <f t="shared" si="152"/>
        <v>16</v>
      </c>
      <c r="GP529" s="14" t="str">
        <f t="shared" si="153"/>
        <v>神器6-4</v>
      </c>
      <c r="GQ529" s="14">
        <f t="shared" si="154"/>
        <v>10</v>
      </c>
    </row>
    <row r="530" spans="192:199" ht="16.5" x14ac:dyDescent="0.2">
      <c r="GJ530" s="105">
        <v>524</v>
      </c>
      <c r="GK530" s="14">
        <f t="shared" si="150"/>
        <v>30</v>
      </c>
      <c r="GL530" s="14">
        <f t="shared" si="151"/>
        <v>1606038</v>
      </c>
      <c r="GM530" s="14" t="str">
        <f t="shared" si="149"/>
        <v>神器6-4 : 级</v>
      </c>
      <c r="GN530" s="14" t="s">
        <v>893</v>
      </c>
      <c r="GO530" s="14">
        <f t="shared" si="152"/>
        <v>17</v>
      </c>
      <c r="GP530" s="14" t="str">
        <f t="shared" si="153"/>
        <v>神器6-4</v>
      </c>
      <c r="GQ530" s="14">
        <f t="shared" si="154"/>
        <v>10</v>
      </c>
    </row>
    <row r="531" spans="192:199" ht="16.5" x14ac:dyDescent="0.2">
      <c r="GJ531" s="105">
        <v>525</v>
      </c>
      <c r="GK531" s="14">
        <f t="shared" si="150"/>
        <v>30</v>
      </c>
      <c r="GL531" s="14">
        <f t="shared" si="151"/>
        <v>1606038</v>
      </c>
      <c r="GM531" s="14" t="str">
        <f t="shared" si="149"/>
        <v>神器6-4 : 级</v>
      </c>
      <c r="GN531" s="14" t="s">
        <v>893</v>
      </c>
      <c r="GO531" s="14">
        <f t="shared" si="152"/>
        <v>18</v>
      </c>
      <c r="GP531" s="14" t="str">
        <f t="shared" si="153"/>
        <v>神器6-4</v>
      </c>
      <c r="GQ531" s="14">
        <f t="shared" si="154"/>
        <v>10</v>
      </c>
    </row>
    <row r="532" spans="192:199" ht="16.5" x14ac:dyDescent="0.2">
      <c r="GJ532" s="105">
        <v>526</v>
      </c>
      <c r="GK532" s="14">
        <f t="shared" si="150"/>
        <v>30</v>
      </c>
      <c r="GL532" s="14">
        <f t="shared" si="151"/>
        <v>1606038</v>
      </c>
      <c r="GM532" s="14" t="str">
        <f t="shared" si="149"/>
        <v>神器6-4 : 级</v>
      </c>
      <c r="GN532" s="14" t="s">
        <v>893</v>
      </c>
      <c r="GO532" s="14">
        <f t="shared" si="152"/>
        <v>19</v>
      </c>
      <c r="GP532" s="14" t="str">
        <f t="shared" si="153"/>
        <v>神器6-4</v>
      </c>
      <c r="GQ532" s="14">
        <f t="shared" si="154"/>
        <v>15</v>
      </c>
    </row>
    <row r="533" spans="192:199" ht="16.5" x14ac:dyDescent="0.2">
      <c r="GJ533" s="105">
        <v>527</v>
      </c>
      <c r="GK533" s="14">
        <f t="shared" si="150"/>
        <v>30</v>
      </c>
      <c r="GL533" s="14">
        <f t="shared" si="151"/>
        <v>1606038</v>
      </c>
      <c r="GM533" s="14" t="str">
        <f t="shared" si="149"/>
        <v>神器6-4 : 级</v>
      </c>
      <c r="GN533" s="14" t="s">
        <v>893</v>
      </c>
      <c r="GO533" s="14">
        <f t="shared" si="152"/>
        <v>20</v>
      </c>
      <c r="GP533" s="14" t="str">
        <f t="shared" si="153"/>
        <v>神器6-4</v>
      </c>
      <c r="GQ533" s="14">
        <f t="shared" si="154"/>
        <v>15</v>
      </c>
    </row>
    <row r="534" spans="192:199" ht="16.5" x14ac:dyDescent="0.2">
      <c r="GJ534" s="105">
        <v>528</v>
      </c>
      <c r="GK534" s="14">
        <f t="shared" si="150"/>
        <v>30</v>
      </c>
      <c r="GL534" s="14">
        <f t="shared" si="151"/>
        <v>1606038</v>
      </c>
      <c r="GM534" s="14" t="str">
        <f t="shared" si="149"/>
        <v>神器6-4 : 级</v>
      </c>
      <c r="GN534" s="14" t="s">
        <v>893</v>
      </c>
      <c r="GO534" s="14">
        <f t="shared" si="152"/>
        <v>21</v>
      </c>
      <c r="GP534" s="14" t="str">
        <f t="shared" si="153"/>
        <v>神器6-4</v>
      </c>
      <c r="GQ534" s="14">
        <f t="shared" si="154"/>
        <v>15</v>
      </c>
    </row>
    <row r="535" spans="192:199" ht="16.5" x14ac:dyDescent="0.2">
      <c r="GJ535" s="105">
        <v>529</v>
      </c>
      <c r="GK535" s="14">
        <f t="shared" si="150"/>
        <v>31</v>
      </c>
      <c r="GL535" s="14">
        <f t="shared" si="151"/>
        <v>1606039</v>
      </c>
      <c r="GM535" s="14" t="str">
        <f t="shared" si="149"/>
        <v>神器6-5 : 级</v>
      </c>
      <c r="GN535" s="14" t="s">
        <v>893</v>
      </c>
      <c r="GO535" s="14">
        <f t="shared" si="152"/>
        <v>1</v>
      </c>
      <c r="GP535" s="14" t="str">
        <f t="shared" si="153"/>
        <v>神器6-5</v>
      </c>
      <c r="GQ535" s="14">
        <f t="shared" si="154"/>
        <v>1</v>
      </c>
    </row>
    <row r="536" spans="192:199" ht="16.5" x14ac:dyDescent="0.2">
      <c r="GJ536" s="105">
        <v>530</v>
      </c>
      <c r="GK536" s="14">
        <f t="shared" si="150"/>
        <v>31</v>
      </c>
      <c r="GL536" s="14">
        <f t="shared" si="151"/>
        <v>1606039</v>
      </c>
      <c r="GM536" s="14" t="str">
        <f t="shared" ref="GM536:GM599" si="155">INDEX($T$8:$T$49,GK536)&amp;" : "&amp;AO536&amp;"级"</f>
        <v>神器6-5 : 级</v>
      </c>
      <c r="GN536" s="14" t="s">
        <v>893</v>
      </c>
      <c r="GO536" s="14">
        <f t="shared" si="152"/>
        <v>2</v>
      </c>
      <c r="GP536" s="14" t="str">
        <f t="shared" si="153"/>
        <v>神器6-5</v>
      </c>
      <c r="GQ536" s="14">
        <f t="shared" si="154"/>
        <v>1</v>
      </c>
    </row>
    <row r="537" spans="192:199" ht="16.5" x14ac:dyDescent="0.2">
      <c r="GJ537" s="105">
        <v>531</v>
      </c>
      <c r="GK537" s="14">
        <f t="shared" si="150"/>
        <v>31</v>
      </c>
      <c r="GL537" s="14">
        <f t="shared" si="151"/>
        <v>1606039</v>
      </c>
      <c r="GM537" s="14" t="str">
        <f t="shared" si="155"/>
        <v>神器6-5 : 级</v>
      </c>
      <c r="GN537" s="14" t="s">
        <v>893</v>
      </c>
      <c r="GO537" s="14">
        <f t="shared" si="152"/>
        <v>3</v>
      </c>
      <c r="GP537" s="14" t="str">
        <f t="shared" si="153"/>
        <v>神器6-5</v>
      </c>
      <c r="GQ537" s="14">
        <f t="shared" si="154"/>
        <v>1</v>
      </c>
    </row>
    <row r="538" spans="192:199" ht="16.5" x14ac:dyDescent="0.2">
      <c r="GJ538" s="105">
        <v>532</v>
      </c>
      <c r="GK538" s="14">
        <f t="shared" si="150"/>
        <v>31</v>
      </c>
      <c r="GL538" s="14">
        <f t="shared" si="151"/>
        <v>1606039</v>
      </c>
      <c r="GM538" s="14" t="str">
        <f t="shared" si="155"/>
        <v>神器6-5 : 级</v>
      </c>
      <c r="GN538" s="14" t="s">
        <v>893</v>
      </c>
      <c r="GO538" s="14">
        <f t="shared" si="152"/>
        <v>4</v>
      </c>
      <c r="GP538" s="14" t="str">
        <f t="shared" si="153"/>
        <v>神器6-5</v>
      </c>
      <c r="GQ538" s="14">
        <f t="shared" si="154"/>
        <v>2</v>
      </c>
    </row>
    <row r="539" spans="192:199" ht="16.5" x14ac:dyDescent="0.2">
      <c r="GJ539" s="105">
        <v>533</v>
      </c>
      <c r="GK539" s="14">
        <f t="shared" si="150"/>
        <v>31</v>
      </c>
      <c r="GL539" s="14">
        <f t="shared" si="151"/>
        <v>1606039</v>
      </c>
      <c r="GM539" s="14" t="str">
        <f t="shared" si="155"/>
        <v>神器6-5 : 级</v>
      </c>
      <c r="GN539" s="14" t="s">
        <v>893</v>
      </c>
      <c r="GO539" s="14">
        <f t="shared" si="152"/>
        <v>5</v>
      </c>
      <c r="GP539" s="14" t="str">
        <f t="shared" si="153"/>
        <v>神器6-5</v>
      </c>
      <c r="GQ539" s="14">
        <f t="shared" si="154"/>
        <v>2</v>
      </c>
    </row>
    <row r="540" spans="192:199" ht="16.5" x14ac:dyDescent="0.2">
      <c r="GJ540" s="105">
        <v>534</v>
      </c>
      <c r="GK540" s="14">
        <f t="shared" si="150"/>
        <v>31</v>
      </c>
      <c r="GL540" s="14">
        <f t="shared" si="151"/>
        <v>1606039</v>
      </c>
      <c r="GM540" s="14" t="str">
        <f t="shared" si="155"/>
        <v>神器6-5 : 级</v>
      </c>
      <c r="GN540" s="14" t="s">
        <v>893</v>
      </c>
      <c r="GO540" s="14">
        <f t="shared" si="152"/>
        <v>6</v>
      </c>
      <c r="GP540" s="14" t="str">
        <f t="shared" si="153"/>
        <v>神器6-5</v>
      </c>
      <c r="GQ540" s="14">
        <f t="shared" si="154"/>
        <v>2</v>
      </c>
    </row>
    <row r="541" spans="192:199" ht="16.5" x14ac:dyDescent="0.2">
      <c r="GJ541" s="105">
        <v>535</v>
      </c>
      <c r="GK541" s="14">
        <f t="shared" si="150"/>
        <v>31</v>
      </c>
      <c r="GL541" s="14">
        <f t="shared" si="151"/>
        <v>1606039</v>
      </c>
      <c r="GM541" s="14" t="str">
        <f t="shared" si="155"/>
        <v>神器6-5 : 级</v>
      </c>
      <c r="GN541" s="14" t="s">
        <v>893</v>
      </c>
      <c r="GO541" s="14">
        <f t="shared" si="152"/>
        <v>7</v>
      </c>
      <c r="GP541" s="14" t="str">
        <f t="shared" si="153"/>
        <v>神器6-5</v>
      </c>
      <c r="GQ541" s="14">
        <f t="shared" si="154"/>
        <v>3</v>
      </c>
    </row>
    <row r="542" spans="192:199" ht="16.5" x14ac:dyDescent="0.2">
      <c r="GJ542" s="105">
        <v>536</v>
      </c>
      <c r="GK542" s="14">
        <f t="shared" si="150"/>
        <v>31</v>
      </c>
      <c r="GL542" s="14">
        <f t="shared" si="151"/>
        <v>1606039</v>
      </c>
      <c r="GM542" s="14" t="str">
        <f t="shared" si="155"/>
        <v>神器6-5 : 级</v>
      </c>
      <c r="GN542" s="14" t="s">
        <v>893</v>
      </c>
      <c r="GO542" s="14">
        <f t="shared" si="152"/>
        <v>8</v>
      </c>
      <c r="GP542" s="14" t="str">
        <f t="shared" si="153"/>
        <v>神器6-5</v>
      </c>
      <c r="GQ542" s="14">
        <f t="shared" si="154"/>
        <v>3</v>
      </c>
    </row>
    <row r="543" spans="192:199" ht="16.5" x14ac:dyDescent="0.2">
      <c r="GJ543" s="105">
        <v>537</v>
      </c>
      <c r="GK543" s="14">
        <f t="shared" si="150"/>
        <v>31</v>
      </c>
      <c r="GL543" s="14">
        <f t="shared" si="151"/>
        <v>1606039</v>
      </c>
      <c r="GM543" s="14" t="str">
        <f t="shared" si="155"/>
        <v>神器6-5 : 级</v>
      </c>
      <c r="GN543" s="14" t="s">
        <v>893</v>
      </c>
      <c r="GO543" s="14">
        <f t="shared" si="152"/>
        <v>9</v>
      </c>
      <c r="GP543" s="14" t="str">
        <f t="shared" si="153"/>
        <v>神器6-5</v>
      </c>
      <c r="GQ543" s="14">
        <f t="shared" si="154"/>
        <v>3</v>
      </c>
    </row>
    <row r="544" spans="192:199" ht="16.5" x14ac:dyDescent="0.2">
      <c r="GJ544" s="105">
        <v>538</v>
      </c>
      <c r="GK544" s="14">
        <f t="shared" si="150"/>
        <v>31</v>
      </c>
      <c r="GL544" s="14">
        <f t="shared" si="151"/>
        <v>1606039</v>
      </c>
      <c r="GM544" s="14" t="str">
        <f t="shared" si="155"/>
        <v>神器6-5 : 级</v>
      </c>
      <c r="GN544" s="14" t="s">
        <v>893</v>
      </c>
      <c r="GO544" s="14">
        <f t="shared" si="152"/>
        <v>10</v>
      </c>
      <c r="GP544" s="14" t="str">
        <f t="shared" si="153"/>
        <v>神器6-5</v>
      </c>
      <c r="GQ544" s="14">
        <f t="shared" si="154"/>
        <v>5</v>
      </c>
    </row>
    <row r="545" spans="192:199" ht="16.5" x14ac:dyDescent="0.2">
      <c r="GJ545" s="105">
        <v>539</v>
      </c>
      <c r="GK545" s="14">
        <f t="shared" si="150"/>
        <v>31</v>
      </c>
      <c r="GL545" s="14">
        <f t="shared" si="151"/>
        <v>1606039</v>
      </c>
      <c r="GM545" s="14" t="str">
        <f t="shared" si="155"/>
        <v>神器6-5 : 级</v>
      </c>
      <c r="GN545" s="14" t="s">
        <v>893</v>
      </c>
      <c r="GO545" s="14">
        <f t="shared" si="152"/>
        <v>11</v>
      </c>
      <c r="GP545" s="14" t="str">
        <f t="shared" si="153"/>
        <v>神器6-5</v>
      </c>
      <c r="GQ545" s="14">
        <f t="shared" si="154"/>
        <v>5</v>
      </c>
    </row>
    <row r="546" spans="192:199" ht="16.5" x14ac:dyDescent="0.2">
      <c r="GJ546" s="105">
        <v>540</v>
      </c>
      <c r="GK546" s="14">
        <f t="shared" si="150"/>
        <v>31</v>
      </c>
      <c r="GL546" s="14">
        <f t="shared" si="151"/>
        <v>1606039</v>
      </c>
      <c r="GM546" s="14" t="str">
        <f t="shared" si="155"/>
        <v>神器6-5 : 级</v>
      </c>
      <c r="GN546" s="14" t="s">
        <v>893</v>
      </c>
      <c r="GO546" s="14">
        <f t="shared" si="152"/>
        <v>12</v>
      </c>
      <c r="GP546" s="14" t="str">
        <f t="shared" si="153"/>
        <v>神器6-5</v>
      </c>
      <c r="GQ546" s="14">
        <f t="shared" si="154"/>
        <v>6</v>
      </c>
    </row>
    <row r="547" spans="192:199" ht="16.5" x14ac:dyDescent="0.2">
      <c r="GJ547" s="105">
        <v>541</v>
      </c>
      <c r="GK547" s="14">
        <f t="shared" si="150"/>
        <v>31</v>
      </c>
      <c r="GL547" s="14">
        <f t="shared" si="151"/>
        <v>1606039</v>
      </c>
      <c r="GM547" s="14" t="str">
        <f t="shared" si="155"/>
        <v>神器6-5 : 级</v>
      </c>
      <c r="GN547" s="14" t="s">
        <v>893</v>
      </c>
      <c r="GO547" s="14">
        <f t="shared" si="152"/>
        <v>13</v>
      </c>
      <c r="GP547" s="14" t="str">
        <f t="shared" si="153"/>
        <v>神器6-5</v>
      </c>
      <c r="GQ547" s="14">
        <f t="shared" si="154"/>
        <v>7</v>
      </c>
    </row>
    <row r="548" spans="192:199" ht="16.5" x14ac:dyDescent="0.2">
      <c r="GJ548" s="105">
        <v>542</v>
      </c>
      <c r="GK548" s="14">
        <f t="shared" si="150"/>
        <v>31</v>
      </c>
      <c r="GL548" s="14">
        <f t="shared" si="151"/>
        <v>1606039</v>
      </c>
      <c r="GM548" s="14" t="str">
        <f t="shared" si="155"/>
        <v>神器6-5 : 级</v>
      </c>
      <c r="GN548" s="14" t="s">
        <v>893</v>
      </c>
      <c r="GO548" s="14">
        <f t="shared" si="152"/>
        <v>14</v>
      </c>
      <c r="GP548" s="14" t="str">
        <f t="shared" si="153"/>
        <v>神器6-5</v>
      </c>
      <c r="GQ548" s="14">
        <f t="shared" si="154"/>
        <v>7</v>
      </c>
    </row>
    <row r="549" spans="192:199" ht="16.5" x14ac:dyDescent="0.2">
      <c r="GJ549" s="105">
        <v>543</v>
      </c>
      <c r="GK549" s="14">
        <f t="shared" si="150"/>
        <v>31</v>
      </c>
      <c r="GL549" s="14">
        <f t="shared" si="151"/>
        <v>1606039</v>
      </c>
      <c r="GM549" s="14" t="str">
        <f t="shared" si="155"/>
        <v>神器6-5 : 级</v>
      </c>
      <c r="GN549" s="14" t="s">
        <v>893</v>
      </c>
      <c r="GO549" s="14">
        <f t="shared" si="152"/>
        <v>15</v>
      </c>
      <c r="GP549" s="14" t="str">
        <f t="shared" si="153"/>
        <v>神器6-5</v>
      </c>
      <c r="GQ549" s="14">
        <f t="shared" si="154"/>
        <v>7</v>
      </c>
    </row>
    <row r="550" spans="192:199" ht="16.5" x14ac:dyDescent="0.2">
      <c r="GJ550" s="105">
        <v>544</v>
      </c>
      <c r="GK550" s="14">
        <f t="shared" si="150"/>
        <v>31</v>
      </c>
      <c r="GL550" s="14">
        <f t="shared" si="151"/>
        <v>1606039</v>
      </c>
      <c r="GM550" s="14" t="str">
        <f t="shared" si="155"/>
        <v>神器6-5 : 级</v>
      </c>
      <c r="GN550" s="14" t="s">
        <v>893</v>
      </c>
      <c r="GO550" s="14">
        <f t="shared" si="152"/>
        <v>16</v>
      </c>
      <c r="GP550" s="14" t="str">
        <f t="shared" si="153"/>
        <v>神器6-5</v>
      </c>
      <c r="GQ550" s="14">
        <f t="shared" si="154"/>
        <v>10</v>
      </c>
    </row>
    <row r="551" spans="192:199" ht="16.5" x14ac:dyDescent="0.2">
      <c r="GJ551" s="105">
        <v>545</v>
      </c>
      <c r="GK551" s="14">
        <f t="shared" si="150"/>
        <v>31</v>
      </c>
      <c r="GL551" s="14">
        <f t="shared" si="151"/>
        <v>1606039</v>
      </c>
      <c r="GM551" s="14" t="str">
        <f t="shared" si="155"/>
        <v>神器6-5 : 级</v>
      </c>
      <c r="GN551" s="14" t="s">
        <v>893</v>
      </c>
      <c r="GO551" s="14">
        <f t="shared" si="152"/>
        <v>17</v>
      </c>
      <c r="GP551" s="14" t="str">
        <f t="shared" si="153"/>
        <v>神器6-5</v>
      </c>
      <c r="GQ551" s="14">
        <f t="shared" si="154"/>
        <v>10</v>
      </c>
    </row>
    <row r="552" spans="192:199" ht="16.5" x14ac:dyDescent="0.2">
      <c r="GJ552" s="105">
        <v>546</v>
      </c>
      <c r="GK552" s="14">
        <f t="shared" si="150"/>
        <v>31</v>
      </c>
      <c r="GL552" s="14">
        <f t="shared" si="151"/>
        <v>1606039</v>
      </c>
      <c r="GM552" s="14" t="str">
        <f t="shared" si="155"/>
        <v>神器6-5 : 级</v>
      </c>
      <c r="GN552" s="14" t="s">
        <v>893</v>
      </c>
      <c r="GO552" s="14">
        <f t="shared" si="152"/>
        <v>18</v>
      </c>
      <c r="GP552" s="14" t="str">
        <f t="shared" si="153"/>
        <v>神器6-5</v>
      </c>
      <c r="GQ552" s="14">
        <f t="shared" si="154"/>
        <v>10</v>
      </c>
    </row>
    <row r="553" spans="192:199" ht="16.5" x14ac:dyDescent="0.2">
      <c r="GJ553" s="105">
        <v>547</v>
      </c>
      <c r="GK553" s="14">
        <f t="shared" si="150"/>
        <v>31</v>
      </c>
      <c r="GL553" s="14">
        <f t="shared" si="151"/>
        <v>1606039</v>
      </c>
      <c r="GM553" s="14" t="str">
        <f t="shared" si="155"/>
        <v>神器6-5 : 级</v>
      </c>
      <c r="GN553" s="14" t="s">
        <v>893</v>
      </c>
      <c r="GO553" s="14">
        <f t="shared" si="152"/>
        <v>19</v>
      </c>
      <c r="GP553" s="14" t="str">
        <f t="shared" si="153"/>
        <v>神器6-5</v>
      </c>
      <c r="GQ553" s="14">
        <f t="shared" si="154"/>
        <v>15</v>
      </c>
    </row>
    <row r="554" spans="192:199" ht="16.5" x14ac:dyDescent="0.2">
      <c r="GJ554" s="105">
        <v>548</v>
      </c>
      <c r="GK554" s="14">
        <f t="shared" si="150"/>
        <v>31</v>
      </c>
      <c r="GL554" s="14">
        <f t="shared" si="151"/>
        <v>1606039</v>
      </c>
      <c r="GM554" s="14" t="str">
        <f t="shared" si="155"/>
        <v>神器6-5 : 级</v>
      </c>
      <c r="GN554" s="14" t="s">
        <v>893</v>
      </c>
      <c r="GO554" s="14">
        <f t="shared" si="152"/>
        <v>20</v>
      </c>
      <c r="GP554" s="14" t="str">
        <f t="shared" si="153"/>
        <v>神器6-5</v>
      </c>
      <c r="GQ554" s="14">
        <f t="shared" si="154"/>
        <v>15</v>
      </c>
    </row>
    <row r="555" spans="192:199" ht="16.5" x14ac:dyDescent="0.2">
      <c r="GJ555" s="105">
        <v>549</v>
      </c>
      <c r="GK555" s="14">
        <f t="shared" si="150"/>
        <v>31</v>
      </c>
      <c r="GL555" s="14">
        <f t="shared" si="151"/>
        <v>1606039</v>
      </c>
      <c r="GM555" s="14" t="str">
        <f t="shared" si="155"/>
        <v>神器6-5 : 级</v>
      </c>
      <c r="GN555" s="14" t="s">
        <v>893</v>
      </c>
      <c r="GO555" s="14">
        <f t="shared" si="152"/>
        <v>21</v>
      </c>
      <c r="GP555" s="14" t="str">
        <f t="shared" si="153"/>
        <v>神器6-5</v>
      </c>
      <c r="GQ555" s="14">
        <f t="shared" si="154"/>
        <v>15</v>
      </c>
    </row>
    <row r="556" spans="192:199" ht="16.5" x14ac:dyDescent="0.2">
      <c r="GJ556" s="105">
        <v>550</v>
      </c>
      <c r="GK556" s="14">
        <f t="shared" si="150"/>
        <v>32</v>
      </c>
      <c r="GL556" s="14">
        <f t="shared" si="151"/>
        <v>1606040</v>
      </c>
      <c r="GM556" s="14" t="str">
        <f t="shared" si="155"/>
        <v>神器6-6 : 级</v>
      </c>
      <c r="GN556" s="14" t="s">
        <v>893</v>
      </c>
      <c r="GO556" s="14">
        <f t="shared" si="152"/>
        <v>1</v>
      </c>
      <c r="GP556" s="14" t="str">
        <f t="shared" si="153"/>
        <v>神器6-6</v>
      </c>
      <c r="GQ556" s="14">
        <f t="shared" si="154"/>
        <v>1</v>
      </c>
    </row>
    <row r="557" spans="192:199" ht="16.5" x14ac:dyDescent="0.2">
      <c r="GJ557" s="105">
        <v>551</v>
      </c>
      <c r="GK557" s="14">
        <f t="shared" si="150"/>
        <v>32</v>
      </c>
      <c r="GL557" s="14">
        <f t="shared" si="151"/>
        <v>1606040</v>
      </c>
      <c r="GM557" s="14" t="str">
        <f t="shared" si="155"/>
        <v>神器6-6 : 级</v>
      </c>
      <c r="GN557" s="14" t="s">
        <v>893</v>
      </c>
      <c r="GO557" s="14">
        <f t="shared" si="152"/>
        <v>2</v>
      </c>
      <c r="GP557" s="14" t="str">
        <f t="shared" si="153"/>
        <v>神器6-6</v>
      </c>
      <c r="GQ557" s="14">
        <f t="shared" si="154"/>
        <v>1</v>
      </c>
    </row>
    <row r="558" spans="192:199" ht="16.5" x14ac:dyDescent="0.2">
      <c r="GJ558" s="105">
        <v>552</v>
      </c>
      <c r="GK558" s="14">
        <f t="shared" si="150"/>
        <v>32</v>
      </c>
      <c r="GL558" s="14">
        <f t="shared" si="151"/>
        <v>1606040</v>
      </c>
      <c r="GM558" s="14" t="str">
        <f t="shared" si="155"/>
        <v>神器6-6 : 级</v>
      </c>
      <c r="GN558" s="14" t="s">
        <v>893</v>
      </c>
      <c r="GO558" s="14">
        <f t="shared" si="152"/>
        <v>3</v>
      </c>
      <c r="GP558" s="14" t="str">
        <f t="shared" si="153"/>
        <v>神器6-6</v>
      </c>
      <c r="GQ558" s="14">
        <f t="shared" si="154"/>
        <v>1</v>
      </c>
    </row>
    <row r="559" spans="192:199" ht="16.5" x14ac:dyDescent="0.2">
      <c r="GJ559" s="105">
        <v>553</v>
      </c>
      <c r="GK559" s="14">
        <f t="shared" si="150"/>
        <v>32</v>
      </c>
      <c r="GL559" s="14">
        <f t="shared" si="151"/>
        <v>1606040</v>
      </c>
      <c r="GM559" s="14" t="str">
        <f t="shared" si="155"/>
        <v>神器6-6 : 级</v>
      </c>
      <c r="GN559" s="14" t="s">
        <v>893</v>
      </c>
      <c r="GO559" s="14">
        <f t="shared" si="152"/>
        <v>4</v>
      </c>
      <c r="GP559" s="14" t="str">
        <f t="shared" si="153"/>
        <v>神器6-6</v>
      </c>
      <c r="GQ559" s="14">
        <f t="shared" si="154"/>
        <v>2</v>
      </c>
    </row>
    <row r="560" spans="192:199" ht="16.5" x14ac:dyDescent="0.2">
      <c r="GJ560" s="105">
        <v>554</v>
      </c>
      <c r="GK560" s="14">
        <f t="shared" si="150"/>
        <v>32</v>
      </c>
      <c r="GL560" s="14">
        <f t="shared" si="151"/>
        <v>1606040</v>
      </c>
      <c r="GM560" s="14" t="str">
        <f t="shared" si="155"/>
        <v>神器6-6 : 级</v>
      </c>
      <c r="GN560" s="14" t="s">
        <v>893</v>
      </c>
      <c r="GO560" s="14">
        <f t="shared" si="152"/>
        <v>5</v>
      </c>
      <c r="GP560" s="14" t="str">
        <f t="shared" si="153"/>
        <v>神器6-6</v>
      </c>
      <c r="GQ560" s="14">
        <f t="shared" si="154"/>
        <v>2</v>
      </c>
    </row>
    <row r="561" spans="192:199" ht="16.5" x14ac:dyDescent="0.2">
      <c r="GJ561" s="105">
        <v>555</v>
      </c>
      <c r="GK561" s="14">
        <f t="shared" si="150"/>
        <v>32</v>
      </c>
      <c r="GL561" s="14">
        <f t="shared" si="151"/>
        <v>1606040</v>
      </c>
      <c r="GM561" s="14" t="str">
        <f t="shared" si="155"/>
        <v>神器6-6 : 级</v>
      </c>
      <c r="GN561" s="14" t="s">
        <v>893</v>
      </c>
      <c r="GO561" s="14">
        <f t="shared" si="152"/>
        <v>6</v>
      </c>
      <c r="GP561" s="14" t="str">
        <f t="shared" si="153"/>
        <v>神器6-6</v>
      </c>
      <c r="GQ561" s="14">
        <f t="shared" si="154"/>
        <v>2</v>
      </c>
    </row>
    <row r="562" spans="192:199" ht="16.5" x14ac:dyDescent="0.2">
      <c r="GJ562" s="105">
        <v>556</v>
      </c>
      <c r="GK562" s="14">
        <f t="shared" si="150"/>
        <v>32</v>
      </c>
      <c r="GL562" s="14">
        <f t="shared" si="151"/>
        <v>1606040</v>
      </c>
      <c r="GM562" s="14" t="str">
        <f t="shared" si="155"/>
        <v>神器6-6 : 级</v>
      </c>
      <c r="GN562" s="14" t="s">
        <v>893</v>
      </c>
      <c r="GO562" s="14">
        <f t="shared" si="152"/>
        <v>7</v>
      </c>
      <c r="GP562" s="14" t="str">
        <f t="shared" si="153"/>
        <v>神器6-6</v>
      </c>
      <c r="GQ562" s="14">
        <f t="shared" si="154"/>
        <v>3</v>
      </c>
    </row>
    <row r="563" spans="192:199" ht="16.5" x14ac:dyDescent="0.2">
      <c r="GJ563" s="105">
        <v>557</v>
      </c>
      <c r="GK563" s="14">
        <f t="shared" si="150"/>
        <v>32</v>
      </c>
      <c r="GL563" s="14">
        <f t="shared" si="151"/>
        <v>1606040</v>
      </c>
      <c r="GM563" s="14" t="str">
        <f t="shared" si="155"/>
        <v>神器6-6 : 级</v>
      </c>
      <c r="GN563" s="14" t="s">
        <v>893</v>
      </c>
      <c r="GO563" s="14">
        <f t="shared" si="152"/>
        <v>8</v>
      </c>
      <c r="GP563" s="14" t="str">
        <f t="shared" si="153"/>
        <v>神器6-6</v>
      </c>
      <c r="GQ563" s="14">
        <f t="shared" si="154"/>
        <v>3</v>
      </c>
    </row>
    <row r="564" spans="192:199" ht="16.5" x14ac:dyDescent="0.2">
      <c r="GJ564" s="105">
        <v>558</v>
      </c>
      <c r="GK564" s="14">
        <f t="shared" si="150"/>
        <v>32</v>
      </c>
      <c r="GL564" s="14">
        <f t="shared" si="151"/>
        <v>1606040</v>
      </c>
      <c r="GM564" s="14" t="str">
        <f t="shared" si="155"/>
        <v>神器6-6 : 级</v>
      </c>
      <c r="GN564" s="14" t="s">
        <v>893</v>
      </c>
      <c r="GO564" s="14">
        <f t="shared" si="152"/>
        <v>9</v>
      </c>
      <c r="GP564" s="14" t="str">
        <f t="shared" si="153"/>
        <v>神器6-6</v>
      </c>
      <c r="GQ564" s="14">
        <f t="shared" si="154"/>
        <v>3</v>
      </c>
    </row>
    <row r="565" spans="192:199" ht="16.5" x14ac:dyDescent="0.2">
      <c r="GJ565" s="105">
        <v>559</v>
      </c>
      <c r="GK565" s="14">
        <f t="shared" si="150"/>
        <v>32</v>
      </c>
      <c r="GL565" s="14">
        <f t="shared" si="151"/>
        <v>1606040</v>
      </c>
      <c r="GM565" s="14" t="str">
        <f t="shared" si="155"/>
        <v>神器6-6 : 级</v>
      </c>
      <c r="GN565" s="14" t="s">
        <v>893</v>
      </c>
      <c r="GO565" s="14">
        <f t="shared" si="152"/>
        <v>10</v>
      </c>
      <c r="GP565" s="14" t="str">
        <f t="shared" si="153"/>
        <v>神器6-6</v>
      </c>
      <c r="GQ565" s="14">
        <f t="shared" si="154"/>
        <v>5</v>
      </c>
    </row>
    <row r="566" spans="192:199" ht="16.5" x14ac:dyDescent="0.2">
      <c r="GJ566" s="105">
        <v>560</v>
      </c>
      <c r="GK566" s="14">
        <f t="shared" si="150"/>
        <v>32</v>
      </c>
      <c r="GL566" s="14">
        <f t="shared" si="151"/>
        <v>1606040</v>
      </c>
      <c r="GM566" s="14" t="str">
        <f t="shared" si="155"/>
        <v>神器6-6 : 级</v>
      </c>
      <c r="GN566" s="14" t="s">
        <v>893</v>
      </c>
      <c r="GO566" s="14">
        <f t="shared" si="152"/>
        <v>11</v>
      </c>
      <c r="GP566" s="14" t="str">
        <f t="shared" si="153"/>
        <v>神器6-6</v>
      </c>
      <c r="GQ566" s="14">
        <f t="shared" si="154"/>
        <v>5</v>
      </c>
    </row>
    <row r="567" spans="192:199" ht="16.5" x14ac:dyDescent="0.2">
      <c r="GJ567" s="105">
        <v>561</v>
      </c>
      <c r="GK567" s="14">
        <f t="shared" si="150"/>
        <v>32</v>
      </c>
      <c r="GL567" s="14">
        <f t="shared" si="151"/>
        <v>1606040</v>
      </c>
      <c r="GM567" s="14" t="str">
        <f t="shared" si="155"/>
        <v>神器6-6 : 级</v>
      </c>
      <c r="GN567" s="14" t="s">
        <v>893</v>
      </c>
      <c r="GO567" s="14">
        <f t="shared" si="152"/>
        <v>12</v>
      </c>
      <c r="GP567" s="14" t="str">
        <f t="shared" si="153"/>
        <v>神器6-6</v>
      </c>
      <c r="GQ567" s="14">
        <f t="shared" si="154"/>
        <v>6</v>
      </c>
    </row>
    <row r="568" spans="192:199" ht="16.5" x14ac:dyDescent="0.2">
      <c r="GJ568" s="105">
        <v>562</v>
      </c>
      <c r="GK568" s="14">
        <f t="shared" si="150"/>
        <v>32</v>
      </c>
      <c r="GL568" s="14">
        <f t="shared" si="151"/>
        <v>1606040</v>
      </c>
      <c r="GM568" s="14" t="str">
        <f t="shared" si="155"/>
        <v>神器6-6 : 级</v>
      </c>
      <c r="GN568" s="14" t="s">
        <v>893</v>
      </c>
      <c r="GO568" s="14">
        <f t="shared" si="152"/>
        <v>13</v>
      </c>
      <c r="GP568" s="14" t="str">
        <f t="shared" si="153"/>
        <v>神器6-6</v>
      </c>
      <c r="GQ568" s="14">
        <f t="shared" si="154"/>
        <v>7</v>
      </c>
    </row>
    <row r="569" spans="192:199" ht="16.5" x14ac:dyDescent="0.2">
      <c r="GJ569" s="105">
        <v>563</v>
      </c>
      <c r="GK569" s="14">
        <f t="shared" si="150"/>
        <v>32</v>
      </c>
      <c r="GL569" s="14">
        <f t="shared" si="151"/>
        <v>1606040</v>
      </c>
      <c r="GM569" s="14" t="str">
        <f t="shared" si="155"/>
        <v>神器6-6 : 级</v>
      </c>
      <c r="GN569" s="14" t="s">
        <v>893</v>
      </c>
      <c r="GO569" s="14">
        <f t="shared" si="152"/>
        <v>14</v>
      </c>
      <c r="GP569" s="14" t="str">
        <f t="shared" si="153"/>
        <v>神器6-6</v>
      </c>
      <c r="GQ569" s="14">
        <f t="shared" si="154"/>
        <v>7</v>
      </c>
    </row>
    <row r="570" spans="192:199" ht="16.5" x14ac:dyDescent="0.2">
      <c r="GJ570" s="105">
        <v>564</v>
      </c>
      <c r="GK570" s="14">
        <f t="shared" si="150"/>
        <v>32</v>
      </c>
      <c r="GL570" s="14">
        <f t="shared" si="151"/>
        <v>1606040</v>
      </c>
      <c r="GM570" s="14" t="str">
        <f t="shared" si="155"/>
        <v>神器6-6 : 级</v>
      </c>
      <c r="GN570" s="14" t="s">
        <v>893</v>
      </c>
      <c r="GO570" s="14">
        <f t="shared" si="152"/>
        <v>15</v>
      </c>
      <c r="GP570" s="14" t="str">
        <f t="shared" si="153"/>
        <v>神器6-6</v>
      </c>
      <c r="GQ570" s="14">
        <f t="shared" si="154"/>
        <v>7</v>
      </c>
    </row>
    <row r="571" spans="192:199" ht="16.5" x14ac:dyDescent="0.2">
      <c r="GJ571" s="105">
        <v>565</v>
      </c>
      <c r="GK571" s="14">
        <f t="shared" si="150"/>
        <v>32</v>
      </c>
      <c r="GL571" s="14">
        <f t="shared" si="151"/>
        <v>1606040</v>
      </c>
      <c r="GM571" s="14" t="str">
        <f t="shared" si="155"/>
        <v>神器6-6 : 级</v>
      </c>
      <c r="GN571" s="14" t="s">
        <v>893</v>
      </c>
      <c r="GO571" s="14">
        <f t="shared" si="152"/>
        <v>16</v>
      </c>
      <c r="GP571" s="14" t="str">
        <f t="shared" si="153"/>
        <v>神器6-6</v>
      </c>
      <c r="GQ571" s="14">
        <f t="shared" si="154"/>
        <v>10</v>
      </c>
    </row>
    <row r="572" spans="192:199" ht="16.5" x14ac:dyDescent="0.2">
      <c r="GJ572" s="105">
        <v>566</v>
      </c>
      <c r="GK572" s="14">
        <f t="shared" si="150"/>
        <v>32</v>
      </c>
      <c r="GL572" s="14">
        <f t="shared" si="151"/>
        <v>1606040</v>
      </c>
      <c r="GM572" s="14" t="str">
        <f t="shared" si="155"/>
        <v>神器6-6 : 级</v>
      </c>
      <c r="GN572" s="14" t="s">
        <v>893</v>
      </c>
      <c r="GO572" s="14">
        <f t="shared" si="152"/>
        <v>17</v>
      </c>
      <c r="GP572" s="14" t="str">
        <f t="shared" si="153"/>
        <v>神器6-6</v>
      </c>
      <c r="GQ572" s="14">
        <f t="shared" si="154"/>
        <v>10</v>
      </c>
    </row>
    <row r="573" spans="192:199" ht="16.5" x14ac:dyDescent="0.2">
      <c r="GJ573" s="105">
        <v>567</v>
      </c>
      <c r="GK573" s="14">
        <f t="shared" si="150"/>
        <v>32</v>
      </c>
      <c r="GL573" s="14">
        <f t="shared" si="151"/>
        <v>1606040</v>
      </c>
      <c r="GM573" s="14" t="str">
        <f t="shared" si="155"/>
        <v>神器6-6 : 级</v>
      </c>
      <c r="GN573" s="14" t="s">
        <v>893</v>
      </c>
      <c r="GO573" s="14">
        <f t="shared" si="152"/>
        <v>18</v>
      </c>
      <c r="GP573" s="14" t="str">
        <f t="shared" si="153"/>
        <v>神器6-6</v>
      </c>
      <c r="GQ573" s="14">
        <f t="shared" si="154"/>
        <v>10</v>
      </c>
    </row>
    <row r="574" spans="192:199" ht="16.5" x14ac:dyDescent="0.2">
      <c r="GJ574" s="105">
        <v>568</v>
      </c>
      <c r="GK574" s="14">
        <f t="shared" si="150"/>
        <v>32</v>
      </c>
      <c r="GL574" s="14">
        <f t="shared" si="151"/>
        <v>1606040</v>
      </c>
      <c r="GM574" s="14" t="str">
        <f t="shared" si="155"/>
        <v>神器6-6 : 级</v>
      </c>
      <c r="GN574" s="14" t="s">
        <v>893</v>
      </c>
      <c r="GO574" s="14">
        <f t="shared" si="152"/>
        <v>19</v>
      </c>
      <c r="GP574" s="14" t="str">
        <f t="shared" si="153"/>
        <v>神器6-6</v>
      </c>
      <c r="GQ574" s="14">
        <f t="shared" si="154"/>
        <v>15</v>
      </c>
    </row>
    <row r="575" spans="192:199" ht="16.5" x14ac:dyDescent="0.2">
      <c r="GJ575" s="105">
        <v>569</v>
      </c>
      <c r="GK575" s="14">
        <f t="shared" si="150"/>
        <v>32</v>
      </c>
      <c r="GL575" s="14">
        <f t="shared" si="151"/>
        <v>1606040</v>
      </c>
      <c r="GM575" s="14" t="str">
        <f t="shared" si="155"/>
        <v>神器6-6 : 级</v>
      </c>
      <c r="GN575" s="14" t="s">
        <v>893</v>
      </c>
      <c r="GO575" s="14">
        <f t="shared" si="152"/>
        <v>20</v>
      </c>
      <c r="GP575" s="14" t="str">
        <f t="shared" si="153"/>
        <v>神器6-6</v>
      </c>
      <c r="GQ575" s="14">
        <f t="shared" si="154"/>
        <v>15</v>
      </c>
    </row>
    <row r="576" spans="192:199" ht="16.5" x14ac:dyDescent="0.2">
      <c r="GJ576" s="105">
        <v>570</v>
      </c>
      <c r="GK576" s="14">
        <f t="shared" si="150"/>
        <v>32</v>
      </c>
      <c r="GL576" s="14">
        <f t="shared" si="151"/>
        <v>1606040</v>
      </c>
      <c r="GM576" s="14" t="str">
        <f t="shared" si="155"/>
        <v>神器6-6 : 级</v>
      </c>
      <c r="GN576" s="14" t="s">
        <v>893</v>
      </c>
      <c r="GO576" s="14">
        <f t="shared" si="152"/>
        <v>21</v>
      </c>
      <c r="GP576" s="14" t="str">
        <f t="shared" si="153"/>
        <v>神器6-6</v>
      </c>
      <c r="GQ576" s="14">
        <f t="shared" si="154"/>
        <v>15</v>
      </c>
    </row>
    <row r="577" spans="192:199" ht="16.5" x14ac:dyDescent="0.2">
      <c r="GJ577" s="105">
        <v>571</v>
      </c>
      <c r="GK577" s="14">
        <f t="shared" si="150"/>
        <v>33</v>
      </c>
      <c r="GL577" s="14">
        <f t="shared" si="151"/>
        <v>1606041</v>
      </c>
      <c r="GM577" s="14" t="str">
        <f t="shared" si="155"/>
        <v>神器6-7 : 级</v>
      </c>
      <c r="GN577" s="14" t="s">
        <v>893</v>
      </c>
      <c r="GO577" s="14">
        <f t="shared" si="152"/>
        <v>1</v>
      </c>
      <c r="GP577" s="14" t="str">
        <f t="shared" si="153"/>
        <v>神器6-7</v>
      </c>
      <c r="GQ577" s="14">
        <f t="shared" si="154"/>
        <v>1</v>
      </c>
    </row>
    <row r="578" spans="192:199" ht="16.5" x14ac:dyDescent="0.2">
      <c r="GJ578" s="105">
        <v>572</v>
      </c>
      <c r="GK578" s="14">
        <f t="shared" si="150"/>
        <v>33</v>
      </c>
      <c r="GL578" s="14">
        <f t="shared" si="151"/>
        <v>1606041</v>
      </c>
      <c r="GM578" s="14" t="str">
        <f t="shared" si="155"/>
        <v>神器6-7 : 级</v>
      </c>
      <c r="GN578" s="14" t="s">
        <v>893</v>
      </c>
      <c r="GO578" s="14">
        <f t="shared" si="152"/>
        <v>2</v>
      </c>
      <c r="GP578" s="14" t="str">
        <f t="shared" si="153"/>
        <v>神器6-7</v>
      </c>
      <c r="GQ578" s="14">
        <f t="shared" si="154"/>
        <v>1</v>
      </c>
    </row>
    <row r="579" spans="192:199" ht="16.5" x14ac:dyDescent="0.2">
      <c r="GJ579" s="105">
        <v>573</v>
      </c>
      <c r="GK579" s="14">
        <f t="shared" si="150"/>
        <v>33</v>
      </c>
      <c r="GL579" s="14">
        <f t="shared" si="151"/>
        <v>1606041</v>
      </c>
      <c r="GM579" s="14" t="str">
        <f t="shared" si="155"/>
        <v>神器6-7 : 级</v>
      </c>
      <c r="GN579" s="14" t="s">
        <v>893</v>
      </c>
      <c r="GO579" s="14">
        <f t="shared" si="152"/>
        <v>3</v>
      </c>
      <c r="GP579" s="14" t="str">
        <f t="shared" si="153"/>
        <v>神器6-7</v>
      </c>
      <c r="GQ579" s="14">
        <f t="shared" si="154"/>
        <v>1</v>
      </c>
    </row>
    <row r="580" spans="192:199" ht="16.5" x14ac:dyDescent="0.2">
      <c r="GJ580" s="105">
        <v>574</v>
      </c>
      <c r="GK580" s="14">
        <f t="shared" si="150"/>
        <v>33</v>
      </c>
      <c r="GL580" s="14">
        <f t="shared" si="151"/>
        <v>1606041</v>
      </c>
      <c r="GM580" s="14" t="str">
        <f t="shared" si="155"/>
        <v>神器6-7 : 级</v>
      </c>
      <c r="GN580" s="14" t="s">
        <v>893</v>
      </c>
      <c r="GO580" s="14">
        <f t="shared" si="152"/>
        <v>4</v>
      </c>
      <c r="GP580" s="14" t="str">
        <f t="shared" si="153"/>
        <v>神器6-7</v>
      </c>
      <c r="GQ580" s="14">
        <f t="shared" si="154"/>
        <v>2</v>
      </c>
    </row>
    <row r="581" spans="192:199" ht="16.5" x14ac:dyDescent="0.2">
      <c r="GJ581" s="105">
        <v>575</v>
      </c>
      <c r="GK581" s="14">
        <f t="shared" si="150"/>
        <v>33</v>
      </c>
      <c r="GL581" s="14">
        <f t="shared" si="151"/>
        <v>1606041</v>
      </c>
      <c r="GM581" s="14" t="str">
        <f t="shared" si="155"/>
        <v>神器6-7 : 级</v>
      </c>
      <c r="GN581" s="14" t="s">
        <v>893</v>
      </c>
      <c r="GO581" s="14">
        <f t="shared" si="152"/>
        <v>5</v>
      </c>
      <c r="GP581" s="14" t="str">
        <f t="shared" si="153"/>
        <v>神器6-7</v>
      </c>
      <c r="GQ581" s="14">
        <f t="shared" si="154"/>
        <v>2</v>
      </c>
    </row>
    <row r="582" spans="192:199" ht="16.5" x14ac:dyDescent="0.2">
      <c r="GJ582" s="105">
        <v>576</v>
      </c>
      <c r="GK582" s="14">
        <f t="shared" si="150"/>
        <v>33</v>
      </c>
      <c r="GL582" s="14">
        <f t="shared" si="151"/>
        <v>1606041</v>
      </c>
      <c r="GM582" s="14" t="str">
        <f t="shared" si="155"/>
        <v>神器6-7 : 级</v>
      </c>
      <c r="GN582" s="14" t="s">
        <v>893</v>
      </c>
      <c r="GO582" s="14">
        <f t="shared" si="152"/>
        <v>6</v>
      </c>
      <c r="GP582" s="14" t="str">
        <f t="shared" si="153"/>
        <v>神器6-7</v>
      </c>
      <c r="GQ582" s="14">
        <f t="shared" si="154"/>
        <v>2</v>
      </c>
    </row>
    <row r="583" spans="192:199" ht="16.5" x14ac:dyDescent="0.2">
      <c r="GJ583" s="105">
        <v>577</v>
      </c>
      <c r="GK583" s="14">
        <f t="shared" si="150"/>
        <v>33</v>
      </c>
      <c r="GL583" s="14">
        <f t="shared" si="151"/>
        <v>1606041</v>
      </c>
      <c r="GM583" s="14" t="str">
        <f t="shared" si="155"/>
        <v>神器6-7 : 级</v>
      </c>
      <c r="GN583" s="14" t="s">
        <v>893</v>
      </c>
      <c r="GO583" s="14">
        <f t="shared" si="152"/>
        <v>7</v>
      </c>
      <c r="GP583" s="14" t="str">
        <f t="shared" si="153"/>
        <v>神器6-7</v>
      </c>
      <c r="GQ583" s="14">
        <f t="shared" si="154"/>
        <v>3</v>
      </c>
    </row>
    <row r="584" spans="192:199" ht="16.5" x14ac:dyDescent="0.2">
      <c r="GJ584" s="105">
        <v>578</v>
      </c>
      <c r="GK584" s="14">
        <f t="shared" ref="GK584:GK647" si="156">MATCH(GJ584-1,$R$7:$R$49,1)</f>
        <v>33</v>
      </c>
      <c r="GL584" s="14">
        <f t="shared" ref="GL584:GL647" si="157">INDEX($S$8:$S$49,GK584)</f>
        <v>1606041</v>
      </c>
      <c r="GM584" s="14" t="str">
        <f t="shared" si="155"/>
        <v>神器6-7 : 级</v>
      </c>
      <c r="GN584" s="14" t="s">
        <v>893</v>
      </c>
      <c r="GO584" s="14">
        <f t="shared" ref="GO584:GO647" si="158">GJ584-INDEX($R$7:$R$49,GK584)</f>
        <v>8</v>
      </c>
      <c r="GP584" s="14" t="str">
        <f t="shared" ref="GP584:GP647" si="159">INDEX($T$8:$T$49,GK584)</f>
        <v>神器6-7</v>
      </c>
      <c r="GQ584" s="14">
        <f t="shared" ref="GQ584:GQ647" si="160">INDEX($K$8:$K$28,GO584)</f>
        <v>3</v>
      </c>
    </row>
    <row r="585" spans="192:199" ht="16.5" x14ac:dyDescent="0.2">
      <c r="GJ585" s="105">
        <v>579</v>
      </c>
      <c r="GK585" s="14">
        <f t="shared" si="156"/>
        <v>33</v>
      </c>
      <c r="GL585" s="14">
        <f t="shared" si="157"/>
        <v>1606041</v>
      </c>
      <c r="GM585" s="14" t="str">
        <f t="shared" si="155"/>
        <v>神器6-7 : 级</v>
      </c>
      <c r="GN585" s="14" t="s">
        <v>893</v>
      </c>
      <c r="GO585" s="14">
        <f t="shared" si="158"/>
        <v>9</v>
      </c>
      <c r="GP585" s="14" t="str">
        <f t="shared" si="159"/>
        <v>神器6-7</v>
      </c>
      <c r="GQ585" s="14">
        <f t="shared" si="160"/>
        <v>3</v>
      </c>
    </row>
    <row r="586" spans="192:199" ht="16.5" x14ac:dyDescent="0.2">
      <c r="GJ586" s="105">
        <v>580</v>
      </c>
      <c r="GK586" s="14">
        <f t="shared" si="156"/>
        <v>33</v>
      </c>
      <c r="GL586" s="14">
        <f t="shared" si="157"/>
        <v>1606041</v>
      </c>
      <c r="GM586" s="14" t="str">
        <f t="shared" si="155"/>
        <v>神器6-7 : 级</v>
      </c>
      <c r="GN586" s="14" t="s">
        <v>893</v>
      </c>
      <c r="GO586" s="14">
        <f t="shared" si="158"/>
        <v>10</v>
      </c>
      <c r="GP586" s="14" t="str">
        <f t="shared" si="159"/>
        <v>神器6-7</v>
      </c>
      <c r="GQ586" s="14">
        <f t="shared" si="160"/>
        <v>5</v>
      </c>
    </row>
    <row r="587" spans="192:199" ht="16.5" x14ac:dyDescent="0.2">
      <c r="GJ587" s="105">
        <v>581</v>
      </c>
      <c r="GK587" s="14">
        <f t="shared" si="156"/>
        <v>33</v>
      </c>
      <c r="GL587" s="14">
        <f t="shared" si="157"/>
        <v>1606041</v>
      </c>
      <c r="GM587" s="14" t="str">
        <f t="shared" si="155"/>
        <v>神器6-7 : 级</v>
      </c>
      <c r="GN587" s="14" t="s">
        <v>893</v>
      </c>
      <c r="GO587" s="14">
        <f t="shared" si="158"/>
        <v>11</v>
      </c>
      <c r="GP587" s="14" t="str">
        <f t="shared" si="159"/>
        <v>神器6-7</v>
      </c>
      <c r="GQ587" s="14">
        <f t="shared" si="160"/>
        <v>5</v>
      </c>
    </row>
    <row r="588" spans="192:199" ht="16.5" x14ac:dyDescent="0.2">
      <c r="GJ588" s="105">
        <v>582</v>
      </c>
      <c r="GK588" s="14">
        <f t="shared" si="156"/>
        <v>33</v>
      </c>
      <c r="GL588" s="14">
        <f t="shared" si="157"/>
        <v>1606041</v>
      </c>
      <c r="GM588" s="14" t="str">
        <f t="shared" si="155"/>
        <v>神器6-7 : 级</v>
      </c>
      <c r="GN588" s="14" t="s">
        <v>893</v>
      </c>
      <c r="GO588" s="14">
        <f t="shared" si="158"/>
        <v>12</v>
      </c>
      <c r="GP588" s="14" t="str">
        <f t="shared" si="159"/>
        <v>神器6-7</v>
      </c>
      <c r="GQ588" s="14">
        <f t="shared" si="160"/>
        <v>6</v>
      </c>
    </row>
    <row r="589" spans="192:199" ht="16.5" x14ac:dyDescent="0.2">
      <c r="GJ589" s="105">
        <v>583</v>
      </c>
      <c r="GK589" s="14">
        <f t="shared" si="156"/>
        <v>33</v>
      </c>
      <c r="GL589" s="14">
        <f t="shared" si="157"/>
        <v>1606041</v>
      </c>
      <c r="GM589" s="14" t="str">
        <f t="shared" si="155"/>
        <v>神器6-7 : 级</v>
      </c>
      <c r="GN589" s="14" t="s">
        <v>893</v>
      </c>
      <c r="GO589" s="14">
        <f t="shared" si="158"/>
        <v>13</v>
      </c>
      <c r="GP589" s="14" t="str">
        <f t="shared" si="159"/>
        <v>神器6-7</v>
      </c>
      <c r="GQ589" s="14">
        <f t="shared" si="160"/>
        <v>7</v>
      </c>
    </row>
    <row r="590" spans="192:199" ht="16.5" x14ac:dyDescent="0.2">
      <c r="GJ590" s="105">
        <v>584</v>
      </c>
      <c r="GK590" s="14">
        <f t="shared" si="156"/>
        <v>33</v>
      </c>
      <c r="GL590" s="14">
        <f t="shared" si="157"/>
        <v>1606041</v>
      </c>
      <c r="GM590" s="14" t="str">
        <f t="shared" si="155"/>
        <v>神器6-7 : 级</v>
      </c>
      <c r="GN590" s="14" t="s">
        <v>893</v>
      </c>
      <c r="GO590" s="14">
        <f t="shared" si="158"/>
        <v>14</v>
      </c>
      <c r="GP590" s="14" t="str">
        <f t="shared" si="159"/>
        <v>神器6-7</v>
      </c>
      <c r="GQ590" s="14">
        <f t="shared" si="160"/>
        <v>7</v>
      </c>
    </row>
    <row r="591" spans="192:199" ht="16.5" x14ac:dyDescent="0.2">
      <c r="GJ591" s="105">
        <v>585</v>
      </c>
      <c r="GK591" s="14">
        <f t="shared" si="156"/>
        <v>33</v>
      </c>
      <c r="GL591" s="14">
        <f t="shared" si="157"/>
        <v>1606041</v>
      </c>
      <c r="GM591" s="14" t="str">
        <f t="shared" si="155"/>
        <v>神器6-7 : 级</v>
      </c>
      <c r="GN591" s="14" t="s">
        <v>893</v>
      </c>
      <c r="GO591" s="14">
        <f t="shared" si="158"/>
        <v>15</v>
      </c>
      <c r="GP591" s="14" t="str">
        <f t="shared" si="159"/>
        <v>神器6-7</v>
      </c>
      <c r="GQ591" s="14">
        <f t="shared" si="160"/>
        <v>7</v>
      </c>
    </row>
    <row r="592" spans="192:199" ht="16.5" x14ac:dyDescent="0.2">
      <c r="GJ592" s="105">
        <v>586</v>
      </c>
      <c r="GK592" s="14">
        <f t="shared" si="156"/>
        <v>33</v>
      </c>
      <c r="GL592" s="14">
        <f t="shared" si="157"/>
        <v>1606041</v>
      </c>
      <c r="GM592" s="14" t="str">
        <f t="shared" si="155"/>
        <v>神器6-7 : 级</v>
      </c>
      <c r="GN592" s="14" t="s">
        <v>893</v>
      </c>
      <c r="GO592" s="14">
        <f t="shared" si="158"/>
        <v>16</v>
      </c>
      <c r="GP592" s="14" t="str">
        <f t="shared" si="159"/>
        <v>神器6-7</v>
      </c>
      <c r="GQ592" s="14">
        <f t="shared" si="160"/>
        <v>10</v>
      </c>
    </row>
    <row r="593" spans="192:199" ht="16.5" x14ac:dyDescent="0.2">
      <c r="GJ593" s="105">
        <v>587</v>
      </c>
      <c r="GK593" s="14">
        <f t="shared" si="156"/>
        <v>33</v>
      </c>
      <c r="GL593" s="14">
        <f t="shared" si="157"/>
        <v>1606041</v>
      </c>
      <c r="GM593" s="14" t="str">
        <f t="shared" si="155"/>
        <v>神器6-7 : 级</v>
      </c>
      <c r="GN593" s="14" t="s">
        <v>893</v>
      </c>
      <c r="GO593" s="14">
        <f t="shared" si="158"/>
        <v>17</v>
      </c>
      <c r="GP593" s="14" t="str">
        <f t="shared" si="159"/>
        <v>神器6-7</v>
      </c>
      <c r="GQ593" s="14">
        <f t="shared" si="160"/>
        <v>10</v>
      </c>
    </row>
    <row r="594" spans="192:199" ht="16.5" x14ac:dyDescent="0.2">
      <c r="GJ594" s="105">
        <v>588</v>
      </c>
      <c r="GK594" s="14">
        <f t="shared" si="156"/>
        <v>33</v>
      </c>
      <c r="GL594" s="14">
        <f t="shared" si="157"/>
        <v>1606041</v>
      </c>
      <c r="GM594" s="14" t="str">
        <f t="shared" si="155"/>
        <v>神器6-7 : 级</v>
      </c>
      <c r="GN594" s="14" t="s">
        <v>893</v>
      </c>
      <c r="GO594" s="14">
        <f t="shared" si="158"/>
        <v>18</v>
      </c>
      <c r="GP594" s="14" t="str">
        <f t="shared" si="159"/>
        <v>神器6-7</v>
      </c>
      <c r="GQ594" s="14">
        <f t="shared" si="160"/>
        <v>10</v>
      </c>
    </row>
    <row r="595" spans="192:199" ht="16.5" x14ac:dyDescent="0.2">
      <c r="GJ595" s="105">
        <v>589</v>
      </c>
      <c r="GK595" s="14">
        <f t="shared" si="156"/>
        <v>33</v>
      </c>
      <c r="GL595" s="14">
        <f t="shared" si="157"/>
        <v>1606041</v>
      </c>
      <c r="GM595" s="14" t="str">
        <f t="shared" si="155"/>
        <v>神器6-7 : 级</v>
      </c>
      <c r="GN595" s="14" t="s">
        <v>893</v>
      </c>
      <c r="GO595" s="14">
        <f t="shared" si="158"/>
        <v>19</v>
      </c>
      <c r="GP595" s="14" t="str">
        <f t="shared" si="159"/>
        <v>神器6-7</v>
      </c>
      <c r="GQ595" s="14">
        <f t="shared" si="160"/>
        <v>15</v>
      </c>
    </row>
    <row r="596" spans="192:199" ht="16.5" x14ac:dyDescent="0.2">
      <c r="GJ596" s="105">
        <v>590</v>
      </c>
      <c r="GK596" s="14">
        <f t="shared" si="156"/>
        <v>33</v>
      </c>
      <c r="GL596" s="14">
        <f t="shared" si="157"/>
        <v>1606041</v>
      </c>
      <c r="GM596" s="14" t="str">
        <f t="shared" si="155"/>
        <v>神器6-7 : 级</v>
      </c>
      <c r="GN596" s="14" t="s">
        <v>893</v>
      </c>
      <c r="GO596" s="14">
        <f t="shared" si="158"/>
        <v>20</v>
      </c>
      <c r="GP596" s="14" t="str">
        <f t="shared" si="159"/>
        <v>神器6-7</v>
      </c>
      <c r="GQ596" s="14">
        <f t="shared" si="160"/>
        <v>15</v>
      </c>
    </row>
    <row r="597" spans="192:199" ht="16.5" x14ac:dyDescent="0.2">
      <c r="GJ597" s="105">
        <v>591</v>
      </c>
      <c r="GK597" s="14">
        <f t="shared" si="156"/>
        <v>33</v>
      </c>
      <c r="GL597" s="14">
        <f t="shared" si="157"/>
        <v>1606041</v>
      </c>
      <c r="GM597" s="14" t="str">
        <f t="shared" si="155"/>
        <v>神器6-7 : 级</v>
      </c>
      <c r="GN597" s="14" t="s">
        <v>893</v>
      </c>
      <c r="GO597" s="14">
        <f t="shared" si="158"/>
        <v>21</v>
      </c>
      <c r="GP597" s="14" t="str">
        <f t="shared" si="159"/>
        <v>神器6-7</v>
      </c>
      <c r="GQ597" s="14">
        <f t="shared" si="160"/>
        <v>15</v>
      </c>
    </row>
    <row r="598" spans="192:199" ht="16.5" x14ac:dyDescent="0.2">
      <c r="GJ598" s="105">
        <v>592</v>
      </c>
      <c r="GK598" s="14">
        <f t="shared" si="156"/>
        <v>34</v>
      </c>
      <c r="GL598" s="14">
        <f t="shared" si="157"/>
        <v>1606042</v>
      </c>
      <c r="GM598" s="14" t="str">
        <f t="shared" si="155"/>
        <v>神器6-8 : 级</v>
      </c>
      <c r="GN598" s="14" t="s">
        <v>893</v>
      </c>
      <c r="GO598" s="14">
        <f t="shared" si="158"/>
        <v>1</v>
      </c>
      <c r="GP598" s="14" t="str">
        <f t="shared" si="159"/>
        <v>神器6-8</v>
      </c>
      <c r="GQ598" s="14">
        <f t="shared" si="160"/>
        <v>1</v>
      </c>
    </row>
    <row r="599" spans="192:199" ht="16.5" x14ac:dyDescent="0.2">
      <c r="GJ599" s="105">
        <v>593</v>
      </c>
      <c r="GK599" s="14">
        <f t="shared" si="156"/>
        <v>34</v>
      </c>
      <c r="GL599" s="14">
        <f t="shared" si="157"/>
        <v>1606042</v>
      </c>
      <c r="GM599" s="14" t="str">
        <f t="shared" si="155"/>
        <v>神器6-8 : 级</v>
      </c>
      <c r="GN599" s="14" t="s">
        <v>893</v>
      </c>
      <c r="GO599" s="14">
        <f t="shared" si="158"/>
        <v>2</v>
      </c>
      <c r="GP599" s="14" t="str">
        <f t="shared" si="159"/>
        <v>神器6-8</v>
      </c>
      <c r="GQ599" s="14">
        <f t="shared" si="160"/>
        <v>1</v>
      </c>
    </row>
    <row r="600" spans="192:199" ht="16.5" x14ac:dyDescent="0.2">
      <c r="GJ600" s="105">
        <v>594</v>
      </c>
      <c r="GK600" s="14">
        <f t="shared" si="156"/>
        <v>34</v>
      </c>
      <c r="GL600" s="14">
        <f t="shared" si="157"/>
        <v>1606042</v>
      </c>
      <c r="GM600" s="14" t="str">
        <f t="shared" ref="GM600:GM663" si="161">INDEX($T$8:$T$49,GK600)&amp;" : "&amp;AO600&amp;"级"</f>
        <v>神器6-8 : 级</v>
      </c>
      <c r="GN600" s="14" t="s">
        <v>893</v>
      </c>
      <c r="GO600" s="14">
        <f t="shared" si="158"/>
        <v>3</v>
      </c>
      <c r="GP600" s="14" t="str">
        <f t="shared" si="159"/>
        <v>神器6-8</v>
      </c>
      <c r="GQ600" s="14">
        <f t="shared" si="160"/>
        <v>1</v>
      </c>
    </row>
    <row r="601" spans="192:199" ht="16.5" x14ac:dyDescent="0.2">
      <c r="GJ601" s="105">
        <v>595</v>
      </c>
      <c r="GK601" s="14">
        <f t="shared" si="156"/>
        <v>34</v>
      </c>
      <c r="GL601" s="14">
        <f t="shared" si="157"/>
        <v>1606042</v>
      </c>
      <c r="GM601" s="14" t="str">
        <f t="shared" si="161"/>
        <v>神器6-8 : 级</v>
      </c>
      <c r="GN601" s="14" t="s">
        <v>893</v>
      </c>
      <c r="GO601" s="14">
        <f t="shared" si="158"/>
        <v>4</v>
      </c>
      <c r="GP601" s="14" t="str">
        <f t="shared" si="159"/>
        <v>神器6-8</v>
      </c>
      <c r="GQ601" s="14">
        <f t="shared" si="160"/>
        <v>2</v>
      </c>
    </row>
    <row r="602" spans="192:199" ht="16.5" x14ac:dyDescent="0.2">
      <c r="GJ602" s="105">
        <v>596</v>
      </c>
      <c r="GK602" s="14">
        <f t="shared" si="156"/>
        <v>34</v>
      </c>
      <c r="GL602" s="14">
        <f t="shared" si="157"/>
        <v>1606042</v>
      </c>
      <c r="GM602" s="14" t="str">
        <f t="shared" si="161"/>
        <v>神器6-8 : 级</v>
      </c>
      <c r="GN602" s="14" t="s">
        <v>893</v>
      </c>
      <c r="GO602" s="14">
        <f t="shared" si="158"/>
        <v>5</v>
      </c>
      <c r="GP602" s="14" t="str">
        <f t="shared" si="159"/>
        <v>神器6-8</v>
      </c>
      <c r="GQ602" s="14">
        <f t="shared" si="160"/>
        <v>2</v>
      </c>
    </row>
    <row r="603" spans="192:199" ht="16.5" x14ac:dyDescent="0.2">
      <c r="GJ603" s="105">
        <v>597</v>
      </c>
      <c r="GK603" s="14">
        <f t="shared" si="156"/>
        <v>34</v>
      </c>
      <c r="GL603" s="14">
        <f t="shared" si="157"/>
        <v>1606042</v>
      </c>
      <c r="GM603" s="14" t="str">
        <f t="shared" si="161"/>
        <v>神器6-8 : 级</v>
      </c>
      <c r="GN603" s="14" t="s">
        <v>893</v>
      </c>
      <c r="GO603" s="14">
        <f t="shared" si="158"/>
        <v>6</v>
      </c>
      <c r="GP603" s="14" t="str">
        <f t="shared" si="159"/>
        <v>神器6-8</v>
      </c>
      <c r="GQ603" s="14">
        <f t="shared" si="160"/>
        <v>2</v>
      </c>
    </row>
    <row r="604" spans="192:199" ht="16.5" x14ac:dyDescent="0.2">
      <c r="GJ604" s="105">
        <v>598</v>
      </c>
      <c r="GK604" s="14">
        <f t="shared" si="156"/>
        <v>34</v>
      </c>
      <c r="GL604" s="14">
        <f t="shared" si="157"/>
        <v>1606042</v>
      </c>
      <c r="GM604" s="14" t="str">
        <f t="shared" si="161"/>
        <v>神器6-8 : 级</v>
      </c>
      <c r="GN604" s="14" t="s">
        <v>893</v>
      </c>
      <c r="GO604" s="14">
        <f t="shared" si="158"/>
        <v>7</v>
      </c>
      <c r="GP604" s="14" t="str">
        <f t="shared" si="159"/>
        <v>神器6-8</v>
      </c>
      <c r="GQ604" s="14">
        <f t="shared" si="160"/>
        <v>3</v>
      </c>
    </row>
    <row r="605" spans="192:199" ht="16.5" x14ac:dyDescent="0.2">
      <c r="GJ605" s="105">
        <v>599</v>
      </c>
      <c r="GK605" s="14">
        <f t="shared" si="156"/>
        <v>34</v>
      </c>
      <c r="GL605" s="14">
        <f t="shared" si="157"/>
        <v>1606042</v>
      </c>
      <c r="GM605" s="14" t="str">
        <f t="shared" si="161"/>
        <v>神器6-8 : 级</v>
      </c>
      <c r="GN605" s="14" t="s">
        <v>893</v>
      </c>
      <c r="GO605" s="14">
        <f t="shared" si="158"/>
        <v>8</v>
      </c>
      <c r="GP605" s="14" t="str">
        <f t="shared" si="159"/>
        <v>神器6-8</v>
      </c>
      <c r="GQ605" s="14">
        <f t="shared" si="160"/>
        <v>3</v>
      </c>
    </row>
    <row r="606" spans="192:199" ht="16.5" x14ac:dyDescent="0.2">
      <c r="GJ606" s="105">
        <v>600</v>
      </c>
      <c r="GK606" s="14">
        <f t="shared" si="156"/>
        <v>34</v>
      </c>
      <c r="GL606" s="14">
        <f t="shared" si="157"/>
        <v>1606042</v>
      </c>
      <c r="GM606" s="14" t="str">
        <f t="shared" si="161"/>
        <v>神器6-8 : 级</v>
      </c>
      <c r="GN606" s="14" t="s">
        <v>893</v>
      </c>
      <c r="GO606" s="14">
        <f t="shared" si="158"/>
        <v>9</v>
      </c>
      <c r="GP606" s="14" t="str">
        <f t="shared" si="159"/>
        <v>神器6-8</v>
      </c>
      <c r="GQ606" s="14">
        <f t="shared" si="160"/>
        <v>3</v>
      </c>
    </row>
    <row r="607" spans="192:199" ht="16.5" x14ac:dyDescent="0.2">
      <c r="GJ607" s="105">
        <v>601</v>
      </c>
      <c r="GK607" s="14">
        <f t="shared" si="156"/>
        <v>34</v>
      </c>
      <c r="GL607" s="14">
        <f t="shared" si="157"/>
        <v>1606042</v>
      </c>
      <c r="GM607" s="14" t="str">
        <f t="shared" si="161"/>
        <v>神器6-8 : 级</v>
      </c>
      <c r="GN607" s="14" t="s">
        <v>893</v>
      </c>
      <c r="GO607" s="14">
        <f t="shared" si="158"/>
        <v>10</v>
      </c>
      <c r="GP607" s="14" t="str">
        <f t="shared" si="159"/>
        <v>神器6-8</v>
      </c>
      <c r="GQ607" s="14">
        <f t="shared" si="160"/>
        <v>5</v>
      </c>
    </row>
    <row r="608" spans="192:199" ht="16.5" x14ac:dyDescent="0.2">
      <c r="GJ608" s="105">
        <v>602</v>
      </c>
      <c r="GK608" s="14">
        <f t="shared" si="156"/>
        <v>34</v>
      </c>
      <c r="GL608" s="14">
        <f t="shared" si="157"/>
        <v>1606042</v>
      </c>
      <c r="GM608" s="14" t="str">
        <f t="shared" si="161"/>
        <v>神器6-8 : 级</v>
      </c>
      <c r="GN608" s="14" t="s">
        <v>893</v>
      </c>
      <c r="GO608" s="14">
        <f t="shared" si="158"/>
        <v>11</v>
      </c>
      <c r="GP608" s="14" t="str">
        <f t="shared" si="159"/>
        <v>神器6-8</v>
      </c>
      <c r="GQ608" s="14">
        <f t="shared" si="160"/>
        <v>5</v>
      </c>
    </row>
    <row r="609" spans="192:199" ht="16.5" x14ac:dyDescent="0.2">
      <c r="GJ609" s="105">
        <v>603</v>
      </c>
      <c r="GK609" s="14">
        <f t="shared" si="156"/>
        <v>34</v>
      </c>
      <c r="GL609" s="14">
        <f t="shared" si="157"/>
        <v>1606042</v>
      </c>
      <c r="GM609" s="14" t="str">
        <f t="shared" si="161"/>
        <v>神器6-8 : 级</v>
      </c>
      <c r="GN609" s="14" t="s">
        <v>893</v>
      </c>
      <c r="GO609" s="14">
        <f t="shared" si="158"/>
        <v>12</v>
      </c>
      <c r="GP609" s="14" t="str">
        <f t="shared" si="159"/>
        <v>神器6-8</v>
      </c>
      <c r="GQ609" s="14">
        <f t="shared" si="160"/>
        <v>6</v>
      </c>
    </row>
    <row r="610" spans="192:199" ht="16.5" x14ac:dyDescent="0.2">
      <c r="GJ610" s="105">
        <v>604</v>
      </c>
      <c r="GK610" s="14">
        <f t="shared" si="156"/>
        <v>34</v>
      </c>
      <c r="GL610" s="14">
        <f t="shared" si="157"/>
        <v>1606042</v>
      </c>
      <c r="GM610" s="14" t="str">
        <f t="shared" si="161"/>
        <v>神器6-8 : 级</v>
      </c>
      <c r="GN610" s="14" t="s">
        <v>893</v>
      </c>
      <c r="GO610" s="14">
        <f t="shared" si="158"/>
        <v>13</v>
      </c>
      <c r="GP610" s="14" t="str">
        <f t="shared" si="159"/>
        <v>神器6-8</v>
      </c>
      <c r="GQ610" s="14">
        <f t="shared" si="160"/>
        <v>7</v>
      </c>
    </row>
    <row r="611" spans="192:199" ht="16.5" x14ac:dyDescent="0.2">
      <c r="GJ611" s="105">
        <v>605</v>
      </c>
      <c r="GK611" s="14">
        <f t="shared" si="156"/>
        <v>34</v>
      </c>
      <c r="GL611" s="14">
        <f t="shared" si="157"/>
        <v>1606042</v>
      </c>
      <c r="GM611" s="14" t="str">
        <f t="shared" si="161"/>
        <v>神器6-8 : 级</v>
      </c>
      <c r="GN611" s="14" t="s">
        <v>893</v>
      </c>
      <c r="GO611" s="14">
        <f t="shared" si="158"/>
        <v>14</v>
      </c>
      <c r="GP611" s="14" t="str">
        <f t="shared" si="159"/>
        <v>神器6-8</v>
      </c>
      <c r="GQ611" s="14">
        <f t="shared" si="160"/>
        <v>7</v>
      </c>
    </row>
    <row r="612" spans="192:199" ht="16.5" x14ac:dyDescent="0.2">
      <c r="GJ612" s="105">
        <v>606</v>
      </c>
      <c r="GK612" s="14">
        <f t="shared" si="156"/>
        <v>34</v>
      </c>
      <c r="GL612" s="14">
        <f t="shared" si="157"/>
        <v>1606042</v>
      </c>
      <c r="GM612" s="14" t="str">
        <f t="shared" si="161"/>
        <v>神器6-8 : 级</v>
      </c>
      <c r="GN612" s="14" t="s">
        <v>893</v>
      </c>
      <c r="GO612" s="14">
        <f t="shared" si="158"/>
        <v>15</v>
      </c>
      <c r="GP612" s="14" t="str">
        <f t="shared" si="159"/>
        <v>神器6-8</v>
      </c>
      <c r="GQ612" s="14">
        <f t="shared" si="160"/>
        <v>7</v>
      </c>
    </row>
    <row r="613" spans="192:199" ht="16.5" x14ac:dyDescent="0.2">
      <c r="GJ613" s="105">
        <v>607</v>
      </c>
      <c r="GK613" s="14">
        <f t="shared" si="156"/>
        <v>34</v>
      </c>
      <c r="GL613" s="14">
        <f t="shared" si="157"/>
        <v>1606042</v>
      </c>
      <c r="GM613" s="14" t="str">
        <f t="shared" si="161"/>
        <v>神器6-8 : 级</v>
      </c>
      <c r="GN613" s="14" t="s">
        <v>893</v>
      </c>
      <c r="GO613" s="14">
        <f t="shared" si="158"/>
        <v>16</v>
      </c>
      <c r="GP613" s="14" t="str">
        <f t="shared" si="159"/>
        <v>神器6-8</v>
      </c>
      <c r="GQ613" s="14">
        <f t="shared" si="160"/>
        <v>10</v>
      </c>
    </row>
    <row r="614" spans="192:199" ht="16.5" x14ac:dyDescent="0.2">
      <c r="GJ614" s="105">
        <v>608</v>
      </c>
      <c r="GK614" s="14">
        <f t="shared" si="156"/>
        <v>34</v>
      </c>
      <c r="GL614" s="14">
        <f t="shared" si="157"/>
        <v>1606042</v>
      </c>
      <c r="GM614" s="14" t="str">
        <f t="shared" si="161"/>
        <v>神器6-8 : 级</v>
      </c>
      <c r="GN614" s="14" t="s">
        <v>893</v>
      </c>
      <c r="GO614" s="14">
        <f t="shared" si="158"/>
        <v>17</v>
      </c>
      <c r="GP614" s="14" t="str">
        <f t="shared" si="159"/>
        <v>神器6-8</v>
      </c>
      <c r="GQ614" s="14">
        <f t="shared" si="160"/>
        <v>10</v>
      </c>
    </row>
    <row r="615" spans="192:199" ht="16.5" x14ac:dyDescent="0.2">
      <c r="GJ615" s="105">
        <v>609</v>
      </c>
      <c r="GK615" s="14">
        <f t="shared" si="156"/>
        <v>34</v>
      </c>
      <c r="GL615" s="14">
        <f t="shared" si="157"/>
        <v>1606042</v>
      </c>
      <c r="GM615" s="14" t="str">
        <f t="shared" si="161"/>
        <v>神器6-8 : 级</v>
      </c>
      <c r="GN615" s="14" t="s">
        <v>893</v>
      </c>
      <c r="GO615" s="14">
        <f t="shared" si="158"/>
        <v>18</v>
      </c>
      <c r="GP615" s="14" t="str">
        <f t="shared" si="159"/>
        <v>神器6-8</v>
      </c>
      <c r="GQ615" s="14">
        <f t="shared" si="160"/>
        <v>10</v>
      </c>
    </row>
    <row r="616" spans="192:199" ht="16.5" x14ac:dyDescent="0.2">
      <c r="GJ616" s="105">
        <v>610</v>
      </c>
      <c r="GK616" s="14">
        <f t="shared" si="156"/>
        <v>34</v>
      </c>
      <c r="GL616" s="14">
        <f t="shared" si="157"/>
        <v>1606042</v>
      </c>
      <c r="GM616" s="14" t="str">
        <f t="shared" si="161"/>
        <v>神器6-8 : 级</v>
      </c>
      <c r="GN616" s="14" t="s">
        <v>893</v>
      </c>
      <c r="GO616" s="14">
        <f t="shared" si="158"/>
        <v>19</v>
      </c>
      <c r="GP616" s="14" t="str">
        <f t="shared" si="159"/>
        <v>神器6-8</v>
      </c>
      <c r="GQ616" s="14">
        <f t="shared" si="160"/>
        <v>15</v>
      </c>
    </row>
    <row r="617" spans="192:199" ht="16.5" x14ac:dyDescent="0.2">
      <c r="GJ617" s="105">
        <v>611</v>
      </c>
      <c r="GK617" s="14">
        <f t="shared" si="156"/>
        <v>34</v>
      </c>
      <c r="GL617" s="14">
        <f t="shared" si="157"/>
        <v>1606042</v>
      </c>
      <c r="GM617" s="14" t="str">
        <f t="shared" si="161"/>
        <v>神器6-8 : 级</v>
      </c>
      <c r="GN617" s="14" t="s">
        <v>893</v>
      </c>
      <c r="GO617" s="14">
        <f t="shared" si="158"/>
        <v>20</v>
      </c>
      <c r="GP617" s="14" t="str">
        <f t="shared" si="159"/>
        <v>神器6-8</v>
      </c>
      <c r="GQ617" s="14">
        <f t="shared" si="160"/>
        <v>15</v>
      </c>
    </row>
    <row r="618" spans="192:199" ht="16.5" x14ac:dyDescent="0.2">
      <c r="GJ618" s="105">
        <v>612</v>
      </c>
      <c r="GK618" s="14">
        <f t="shared" si="156"/>
        <v>34</v>
      </c>
      <c r="GL618" s="14">
        <f t="shared" si="157"/>
        <v>1606042</v>
      </c>
      <c r="GM618" s="14" t="str">
        <f t="shared" si="161"/>
        <v>神器6-8 : 级</v>
      </c>
      <c r="GN618" s="14" t="s">
        <v>893</v>
      </c>
      <c r="GO618" s="14">
        <f t="shared" si="158"/>
        <v>21</v>
      </c>
      <c r="GP618" s="14" t="str">
        <f t="shared" si="159"/>
        <v>神器6-8</v>
      </c>
      <c r="GQ618" s="14">
        <f t="shared" si="160"/>
        <v>15</v>
      </c>
    </row>
    <row r="619" spans="192:199" ht="16.5" x14ac:dyDescent="0.2">
      <c r="GJ619" s="105">
        <v>613</v>
      </c>
      <c r="GK619" s="14">
        <f t="shared" si="156"/>
        <v>35</v>
      </c>
      <c r="GL619" s="14">
        <f t="shared" si="157"/>
        <v>1606043</v>
      </c>
      <c r="GM619" s="14" t="str">
        <f t="shared" si="161"/>
        <v>神器7-1 : 级</v>
      </c>
      <c r="GN619" s="14" t="s">
        <v>893</v>
      </c>
      <c r="GO619" s="14">
        <f t="shared" si="158"/>
        <v>1</v>
      </c>
      <c r="GP619" s="14" t="str">
        <f t="shared" si="159"/>
        <v>神器7-1</v>
      </c>
      <c r="GQ619" s="14">
        <f t="shared" si="160"/>
        <v>1</v>
      </c>
    </row>
    <row r="620" spans="192:199" ht="16.5" x14ac:dyDescent="0.2">
      <c r="GJ620" s="105">
        <v>614</v>
      </c>
      <c r="GK620" s="14">
        <f t="shared" si="156"/>
        <v>35</v>
      </c>
      <c r="GL620" s="14">
        <f t="shared" si="157"/>
        <v>1606043</v>
      </c>
      <c r="GM620" s="14" t="str">
        <f t="shared" si="161"/>
        <v>神器7-1 : 级</v>
      </c>
      <c r="GN620" s="14" t="s">
        <v>893</v>
      </c>
      <c r="GO620" s="14">
        <f t="shared" si="158"/>
        <v>2</v>
      </c>
      <c r="GP620" s="14" t="str">
        <f t="shared" si="159"/>
        <v>神器7-1</v>
      </c>
      <c r="GQ620" s="14">
        <f t="shared" si="160"/>
        <v>1</v>
      </c>
    </row>
    <row r="621" spans="192:199" ht="16.5" x14ac:dyDescent="0.2">
      <c r="GJ621" s="105">
        <v>615</v>
      </c>
      <c r="GK621" s="14">
        <f t="shared" si="156"/>
        <v>35</v>
      </c>
      <c r="GL621" s="14">
        <f t="shared" si="157"/>
        <v>1606043</v>
      </c>
      <c r="GM621" s="14" t="str">
        <f t="shared" si="161"/>
        <v>神器7-1 : 级</v>
      </c>
      <c r="GN621" s="14" t="s">
        <v>893</v>
      </c>
      <c r="GO621" s="14">
        <f t="shared" si="158"/>
        <v>3</v>
      </c>
      <c r="GP621" s="14" t="str">
        <f t="shared" si="159"/>
        <v>神器7-1</v>
      </c>
      <c r="GQ621" s="14">
        <f t="shared" si="160"/>
        <v>1</v>
      </c>
    </row>
    <row r="622" spans="192:199" ht="16.5" x14ac:dyDescent="0.2">
      <c r="GJ622" s="105">
        <v>616</v>
      </c>
      <c r="GK622" s="14">
        <f t="shared" si="156"/>
        <v>35</v>
      </c>
      <c r="GL622" s="14">
        <f t="shared" si="157"/>
        <v>1606043</v>
      </c>
      <c r="GM622" s="14" t="str">
        <f t="shared" si="161"/>
        <v>神器7-1 : 级</v>
      </c>
      <c r="GN622" s="14" t="s">
        <v>893</v>
      </c>
      <c r="GO622" s="14">
        <f t="shared" si="158"/>
        <v>4</v>
      </c>
      <c r="GP622" s="14" t="str">
        <f t="shared" si="159"/>
        <v>神器7-1</v>
      </c>
      <c r="GQ622" s="14">
        <f t="shared" si="160"/>
        <v>2</v>
      </c>
    </row>
    <row r="623" spans="192:199" ht="16.5" x14ac:dyDescent="0.2">
      <c r="GJ623" s="105">
        <v>617</v>
      </c>
      <c r="GK623" s="14">
        <f t="shared" si="156"/>
        <v>35</v>
      </c>
      <c r="GL623" s="14">
        <f t="shared" si="157"/>
        <v>1606043</v>
      </c>
      <c r="GM623" s="14" t="str">
        <f t="shared" si="161"/>
        <v>神器7-1 : 级</v>
      </c>
      <c r="GN623" s="14" t="s">
        <v>893</v>
      </c>
      <c r="GO623" s="14">
        <f t="shared" si="158"/>
        <v>5</v>
      </c>
      <c r="GP623" s="14" t="str">
        <f t="shared" si="159"/>
        <v>神器7-1</v>
      </c>
      <c r="GQ623" s="14">
        <f t="shared" si="160"/>
        <v>2</v>
      </c>
    </row>
    <row r="624" spans="192:199" ht="16.5" x14ac:dyDescent="0.2">
      <c r="GJ624" s="105">
        <v>618</v>
      </c>
      <c r="GK624" s="14">
        <f t="shared" si="156"/>
        <v>35</v>
      </c>
      <c r="GL624" s="14">
        <f t="shared" si="157"/>
        <v>1606043</v>
      </c>
      <c r="GM624" s="14" t="str">
        <f t="shared" si="161"/>
        <v>神器7-1 : 级</v>
      </c>
      <c r="GN624" s="14" t="s">
        <v>893</v>
      </c>
      <c r="GO624" s="14">
        <f t="shared" si="158"/>
        <v>6</v>
      </c>
      <c r="GP624" s="14" t="str">
        <f t="shared" si="159"/>
        <v>神器7-1</v>
      </c>
      <c r="GQ624" s="14">
        <f t="shared" si="160"/>
        <v>2</v>
      </c>
    </row>
    <row r="625" spans="192:199" ht="16.5" x14ac:dyDescent="0.2">
      <c r="GJ625" s="105">
        <v>619</v>
      </c>
      <c r="GK625" s="14">
        <f t="shared" si="156"/>
        <v>35</v>
      </c>
      <c r="GL625" s="14">
        <f t="shared" si="157"/>
        <v>1606043</v>
      </c>
      <c r="GM625" s="14" t="str">
        <f t="shared" si="161"/>
        <v>神器7-1 : 级</v>
      </c>
      <c r="GN625" s="14" t="s">
        <v>893</v>
      </c>
      <c r="GO625" s="14">
        <f t="shared" si="158"/>
        <v>7</v>
      </c>
      <c r="GP625" s="14" t="str">
        <f t="shared" si="159"/>
        <v>神器7-1</v>
      </c>
      <c r="GQ625" s="14">
        <f t="shared" si="160"/>
        <v>3</v>
      </c>
    </row>
    <row r="626" spans="192:199" ht="16.5" x14ac:dyDescent="0.2">
      <c r="GJ626" s="105">
        <v>620</v>
      </c>
      <c r="GK626" s="14">
        <f t="shared" si="156"/>
        <v>35</v>
      </c>
      <c r="GL626" s="14">
        <f t="shared" si="157"/>
        <v>1606043</v>
      </c>
      <c r="GM626" s="14" t="str">
        <f t="shared" si="161"/>
        <v>神器7-1 : 级</v>
      </c>
      <c r="GN626" s="14" t="s">
        <v>893</v>
      </c>
      <c r="GO626" s="14">
        <f t="shared" si="158"/>
        <v>8</v>
      </c>
      <c r="GP626" s="14" t="str">
        <f t="shared" si="159"/>
        <v>神器7-1</v>
      </c>
      <c r="GQ626" s="14">
        <f t="shared" si="160"/>
        <v>3</v>
      </c>
    </row>
    <row r="627" spans="192:199" ht="16.5" x14ac:dyDescent="0.2">
      <c r="GJ627" s="105">
        <v>621</v>
      </c>
      <c r="GK627" s="14">
        <f t="shared" si="156"/>
        <v>35</v>
      </c>
      <c r="GL627" s="14">
        <f t="shared" si="157"/>
        <v>1606043</v>
      </c>
      <c r="GM627" s="14" t="str">
        <f t="shared" si="161"/>
        <v>神器7-1 : 级</v>
      </c>
      <c r="GN627" s="14" t="s">
        <v>893</v>
      </c>
      <c r="GO627" s="14">
        <f t="shared" si="158"/>
        <v>9</v>
      </c>
      <c r="GP627" s="14" t="str">
        <f t="shared" si="159"/>
        <v>神器7-1</v>
      </c>
      <c r="GQ627" s="14">
        <f t="shared" si="160"/>
        <v>3</v>
      </c>
    </row>
    <row r="628" spans="192:199" ht="16.5" x14ac:dyDescent="0.2">
      <c r="GJ628" s="105">
        <v>622</v>
      </c>
      <c r="GK628" s="14">
        <f t="shared" si="156"/>
        <v>35</v>
      </c>
      <c r="GL628" s="14">
        <f t="shared" si="157"/>
        <v>1606043</v>
      </c>
      <c r="GM628" s="14" t="str">
        <f t="shared" si="161"/>
        <v>神器7-1 : 级</v>
      </c>
      <c r="GN628" s="14" t="s">
        <v>893</v>
      </c>
      <c r="GO628" s="14">
        <f t="shared" si="158"/>
        <v>10</v>
      </c>
      <c r="GP628" s="14" t="str">
        <f t="shared" si="159"/>
        <v>神器7-1</v>
      </c>
      <c r="GQ628" s="14">
        <f t="shared" si="160"/>
        <v>5</v>
      </c>
    </row>
    <row r="629" spans="192:199" ht="16.5" x14ac:dyDescent="0.2">
      <c r="GJ629" s="105">
        <v>623</v>
      </c>
      <c r="GK629" s="14">
        <f t="shared" si="156"/>
        <v>35</v>
      </c>
      <c r="GL629" s="14">
        <f t="shared" si="157"/>
        <v>1606043</v>
      </c>
      <c r="GM629" s="14" t="str">
        <f t="shared" si="161"/>
        <v>神器7-1 : 级</v>
      </c>
      <c r="GN629" s="14" t="s">
        <v>893</v>
      </c>
      <c r="GO629" s="14">
        <f t="shared" si="158"/>
        <v>11</v>
      </c>
      <c r="GP629" s="14" t="str">
        <f t="shared" si="159"/>
        <v>神器7-1</v>
      </c>
      <c r="GQ629" s="14">
        <f t="shared" si="160"/>
        <v>5</v>
      </c>
    </row>
    <row r="630" spans="192:199" ht="16.5" x14ac:dyDescent="0.2">
      <c r="GJ630" s="105">
        <v>624</v>
      </c>
      <c r="GK630" s="14">
        <f t="shared" si="156"/>
        <v>35</v>
      </c>
      <c r="GL630" s="14">
        <f t="shared" si="157"/>
        <v>1606043</v>
      </c>
      <c r="GM630" s="14" t="str">
        <f t="shared" si="161"/>
        <v>神器7-1 : 级</v>
      </c>
      <c r="GN630" s="14" t="s">
        <v>893</v>
      </c>
      <c r="GO630" s="14">
        <f t="shared" si="158"/>
        <v>12</v>
      </c>
      <c r="GP630" s="14" t="str">
        <f t="shared" si="159"/>
        <v>神器7-1</v>
      </c>
      <c r="GQ630" s="14">
        <f t="shared" si="160"/>
        <v>6</v>
      </c>
    </row>
    <row r="631" spans="192:199" ht="16.5" x14ac:dyDescent="0.2">
      <c r="GJ631" s="105">
        <v>625</v>
      </c>
      <c r="GK631" s="14">
        <f t="shared" si="156"/>
        <v>35</v>
      </c>
      <c r="GL631" s="14">
        <f t="shared" si="157"/>
        <v>1606043</v>
      </c>
      <c r="GM631" s="14" t="str">
        <f t="shared" si="161"/>
        <v>神器7-1 : 级</v>
      </c>
      <c r="GN631" s="14" t="s">
        <v>893</v>
      </c>
      <c r="GO631" s="14">
        <f t="shared" si="158"/>
        <v>13</v>
      </c>
      <c r="GP631" s="14" t="str">
        <f t="shared" si="159"/>
        <v>神器7-1</v>
      </c>
      <c r="GQ631" s="14">
        <f t="shared" si="160"/>
        <v>7</v>
      </c>
    </row>
    <row r="632" spans="192:199" ht="16.5" x14ac:dyDescent="0.2">
      <c r="GJ632" s="105">
        <v>626</v>
      </c>
      <c r="GK632" s="14">
        <f t="shared" si="156"/>
        <v>35</v>
      </c>
      <c r="GL632" s="14">
        <f t="shared" si="157"/>
        <v>1606043</v>
      </c>
      <c r="GM632" s="14" t="str">
        <f t="shared" si="161"/>
        <v>神器7-1 : 级</v>
      </c>
      <c r="GN632" s="14" t="s">
        <v>893</v>
      </c>
      <c r="GO632" s="14">
        <f t="shared" si="158"/>
        <v>14</v>
      </c>
      <c r="GP632" s="14" t="str">
        <f t="shared" si="159"/>
        <v>神器7-1</v>
      </c>
      <c r="GQ632" s="14">
        <f t="shared" si="160"/>
        <v>7</v>
      </c>
    </row>
    <row r="633" spans="192:199" ht="16.5" x14ac:dyDescent="0.2">
      <c r="GJ633" s="105">
        <v>627</v>
      </c>
      <c r="GK633" s="14">
        <f t="shared" si="156"/>
        <v>35</v>
      </c>
      <c r="GL633" s="14">
        <f t="shared" si="157"/>
        <v>1606043</v>
      </c>
      <c r="GM633" s="14" t="str">
        <f t="shared" si="161"/>
        <v>神器7-1 : 级</v>
      </c>
      <c r="GN633" s="14" t="s">
        <v>893</v>
      </c>
      <c r="GO633" s="14">
        <f t="shared" si="158"/>
        <v>15</v>
      </c>
      <c r="GP633" s="14" t="str">
        <f t="shared" si="159"/>
        <v>神器7-1</v>
      </c>
      <c r="GQ633" s="14">
        <f t="shared" si="160"/>
        <v>7</v>
      </c>
    </row>
    <row r="634" spans="192:199" ht="16.5" x14ac:dyDescent="0.2">
      <c r="GJ634" s="105">
        <v>628</v>
      </c>
      <c r="GK634" s="14">
        <f t="shared" si="156"/>
        <v>35</v>
      </c>
      <c r="GL634" s="14">
        <f t="shared" si="157"/>
        <v>1606043</v>
      </c>
      <c r="GM634" s="14" t="str">
        <f t="shared" si="161"/>
        <v>神器7-1 : 级</v>
      </c>
      <c r="GN634" s="14" t="s">
        <v>893</v>
      </c>
      <c r="GO634" s="14">
        <f t="shared" si="158"/>
        <v>16</v>
      </c>
      <c r="GP634" s="14" t="str">
        <f t="shared" si="159"/>
        <v>神器7-1</v>
      </c>
      <c r="GQ634" s="14">
        <f t="shared" si="160"/>
        <v>10</v>
      </c>
    </row>
    <row r="635" spans="192:199" ht="16.5" x14ac:dyDescent="0.2">
      <c r="GJ635" s="105">
        <v>629</v>
      </c>
      <c r="GK635" s="14">
        <f t="shared" si="156"/>
        <v>35</v>
      </c>
      <c r="GL635" s="14">
        <f t="shared" si="157"/>
        <v>1606043</v>
      </c>
      <c r="GM635" s="14" t="str">
        <f t="shared" si="161"/>
        <v>神器7-1 : 级</v>
      </c>
      <c r="GN635" s="14" t="s">
        <v>893</v>
      </c>
      <c r="GO635" s="14">
        <f t="shared" si="158"/>
        <v>17</v>
      </c>
      <c r="GP635" s="14" t="str">
        <f t="shared" si="159"/>
        <v>神器7-1</v>
      </c>
      <c r="GQ635" s="14">
        <f t="shared" si="160"/>
        <v>10</v>
      </c>
    </row>
    <row r="636" spans="192:199" ht="16.5" x14ac:dyDescent="0.2">
      <c r="GJ636" s="105">
        <v>630</v>
      </c>
      <c r="GK636" s="14">
        <f t="shared" si="156"/>
        <v>35</v>
      </c>
      <c r="GL636" s="14">
        <f t="shared" si="157"/>
        <v>1606043</v>
      </c>
      <c r="GM636" s="14" t="str">
        <f t="shared" si="161"/>
        <v>神器7-1 : 级</v>
      </c>
      <c r="GN636" s="14" t="s">
        <v>893</v>
      </c>
      <c r="GO636" s="14">
        <f t="shared" si="158"/>
        <v>18</v>
      </c>
      <c r="GP636" s="14" t="str">
        <f t="shared" si="159"/>
        <v>神器7-1</v>
      </c>
      <c r="GQ636" s="14">
        <f t="shared" si="160"/>
        <v>10</v>
      </c>
    </row>
    <row r="637" spans="192:199" ht="16.5" x14ac:dyDescent="0.2">
      <c r="GJ637" s="105">
        <v>631</v>
      </c>
      <c r="GK637" s="14">
        <f t="shared" si="156"/>
        <v>35</v>
      </c>
      <c r="GL637" s="14">
        <f t="shared" si="157"/>
        <v>1606043</v>
      </c>
      <c r="GM637" s="14" t="str">
        <f t="shared" si="161"/>
        <v>神器7-1 : 级</v>
      </c>
      <c r="GN637" s="14" t="s">
        <v>893</v>
      </c>
      <c r="GO637" s="14">
        <f t="shared" si="158"/>
        <v>19</v>
      </c>
      <c r="GP637" s="14" t="str">
        <f t="shared" si="159"/>
        <v>神器7-1</v>
      </c>
      <c r="GQ637" s="14">
        <f t="shared" si="160"/>
        <v>15</v>
      </c>
    </row>
    <row r="638" spans="192:199" ht="16.5" x14ac:dyDescent="0.2">
      <c r="GJ638" s="105">
        <v>632</v>
      </c>
      <c r="GK638" s="14">
        <f t="shared" si="156"/>
        <v>35</v>
      </c>
      <c r="GL638" s="14">
        <f t="shared" si="157"/>
        <v>1606043</v>
      </c>
      <c r="GM638" s="14" t="str">
        <f t="shared" si="161"/>
        <v>神器7-1 : 级</v>
      </c>
      <c r="GN638" s="14" t="s">
        <v>893</v>
      </c>
      <c r="GO638" s="14">
        <f t="shared" si="158"/>
        <v>20</v>
      </c>
      <c r="GP638" s="14" t="str">
        <f t="shared" si="159"/>
        <v>神器7-1</v>
      </c>
      <c r="GQ638" s="14">
        <f t="shared" si="160"/>
        <v>15</v>
      </c>
    </row>
    <row r="639" spans="192:199" ht="16.5" x14ac:dyDescent="0.2">
      <c r="GJ639" s="105">
        <v>633</v>
      </c>
      <c r="GK639" s="14">
        <f t="shared" si="156"/>
        <v>35</v>
      </c>
      <c r="GL639" s="14">
        <f t="shared" si="157"/>
        <v>1606043</v>
      </c>
      <c r="GM639" s="14" t="str">
        <f t="shared" si="161"/>
        <v>神器7-1 : 级</v>
      </c>
      <c r="GN639" s="14" t="s">
        <v>893</v>
      </c>
      <c r="GO639" s="14">
        <f t="shared" si="158"/>
        <v>21</v>
      </c>
      <c r="GP639" s="14" t="str">
        <f t="shared" si="159"/>
        <v>神器7-1</v>
      </c>
      <c r="GQ639" s="14">
        <f t="shared" si="160"/>
        <v>15</v>
      </c>
    </row>
    <row r="640" spans="192:199" ht="16.5" x14ac:dyDescent="0.2">
      <c r="GJ640" s="105">
        <v>634</v>
      </c>
      <c r="GK640" s="14">
        <f t="shared" si="156"/>
        <v>36</v>
      </c>
      <c r="GL640" s="14">
        <f t="shared" si="157"/>
        <v>1606044</v>
      </c>
      <c r="GM640" s="14" t="str">
        <f t="shared" si="161"/>
        <v>神器7-2 : 级</v>
      </c>
      <c r="GN640" s="14" t="s">
        <v>893</v>
      </c>
      <c r="GO640" s="14">
        <f t="shared" si="158"/>
        <v>1</v>
      </c>
      <c r="GP640" s="14" t="str">
        <f t="shared" si="159"/>
        <v>神器7-2</v>
      </c>
      <c r="GQ640" s="14">
        <f t="shared" si="160"/>
        <v>1</v>
      </c>
    </row>
    <row r="641" spans="192:199" ht="16.5" x14ac:dyDescent="0.2">
      <c r="GJ641" s="105">
        <v>635</v>
      </c>
      <c r="GK641" s="14">
        <f t="shared" si="156"/>
        <v>36</v>
      </c>
      <c r="GL641" s="14">
        <f t="shared" si="157"/>
        <v>1606044</v>
      </c>
      <c r="GM641" s="14" t="str">
        <f t="shared" si="161"/>
        <v>神器7-2 : 级</v>
      </c>
      <c r="GN641" s="14" t="s">
        <v>893</v>
      </c>
      <c r="GO641" s="14">
        <f t="shared" si="158"/>
        <v>2</v>
      </c>
      <c r="GP641" s="14" t="str">
        <f t="shared" si="159"/>
        <v>神器7-2</v>
      </c>
      <c r="GQ641" s="14">
        <f t="shared" si="160"/>
        <v>1</v>
      </c>
    </row>
    <row r="642" spans="192:199" ht="16.5" x14ac:dyDescent="0.2">
      <c r="GJ642" s="105">
        <v>636</v>
      </c>
      <c r="GK642" s="14">
        <f t="shared" si="156"/>
        <v>36</v>
      </c>
      <c r="GL642" s="14">
        <f t="shared" si="157"/>
        <v>1606044</v>
      </c>
      <c r="GM642" s="14" t="str">
        <f t="shared" si="161"/>
        <v>神器7-2 : 级</v>
      </c>
      <c r="GN642" s="14" t="s">
        <v>893</v>
      </c>
      <c r="GO642" s="14">
        <f t="shared" si="158"/>
        <v>3</v>
      </c>
      <c r="GP642" s="14" t="str">
        <f t="shared" si="159"/>
        <v>神器7-2</v>
      </c>
      <c r="GQ642" s="14">
        <f t="shared" si="160"/>
        <v>1</v>
      </c>
    </row>
    <row r="643" spans="192:199" ht="16.5" x14ac:dyDescent="0.2">
      <c r="GJ643" s="105">
        <v>637</v>
      </c>
      <c r="GK643" s="14">
        <f t="shared" si="156"/>
        <v>36</v>
      </c>
      <c r="GL643" s="14">
        <f t="shared" si="157"/>
        <v>1606044</v>
      </c>
      <c r="GM643" s="14" t="str">
        <f t="shared" si="161"/>
        <v>神器7-2 : 级</v>
      </c>
      <c r="GN643" s="14" t="s">
        <v>893</v>
      </c>
      <c r="GO643" s="14">
        <f t="shared" si="158"/>
        <v>4</v>
      </c>
      <c r="GP643" s="14" t="str">
        <f t="shared" si="159"/>
        <v>神器7-2</v>
      </c>
      <c r="GQ643" s="14">
        <f t="shared" si="160"/>
        <v>2</v>
      </c>
    </row>
    <row r="644" spans="192:199" ht="16.5" x14ac:dyDescent="0.2">
      <c r="GJ644" s="105">
        <v>638</v>
      </c>
      <c r="GK644" s="14">
        <f t="shared" si="156"/>
        <v>36</v>
      </c>
      <c r="GL644" s="14">
        <f t="shared" si="157"/>
        <v>1606044</v>
      </c>
      <c r="GM644" s="14" t="str">
        <f t="shared" si="161"/>
        <v>神器7-2 : 级</v>
      </c>
      <c r="GN644" s="14" t="s">
        <v>893</v>
      </c>
      <c r="GO644" s="14">
        <f t="shared" si="158"/>
        <v>5</v>
      </c>
      <c r="GP644" s="14" t="str">
        <f t="shared" si="159"/>
        <v>神器7-2</v>
      </c>
      <c r="GQ644" s="14">
        <f t="shared" si="160"/>
        <v>2</v>
      </c>
    </row>
    <row r="645" spans="192:199" ht="16.5" x14ac:dyDescent="0.2">
      <c r="GJ645" s="105">
        <v>639</v>
      </c>
      <c r="GK645" s="14">
        <f t="shared" si="156"/>
        <v>36</v>
      </c>
      <c r="GL645" s="14">
        <f t="shared" si="157"/>
        <v>1606044</v>
      </c>
      <c r="GM645" s="14" t="str">
        <f t="shared" si="161"/>
        <v>神器7-2 : 级</v>
      </c>
      <c r="GN645" s="14" t="s">
        <v>893</v>
      </c>
      <c r="GO645" s="14">
        <f t="shared" si="158"/>
        <v>6</v>
      </c>
      <c r="GP645" s="14" t="str">
        <f t="shared" si="159"/>
        <v>神器7-2</v>
      </c>
      <c r="GQ645" s="14">
        <f t="shared" si="160"/>
        <v>2</v>
      </c>
    </row>
    <row r="646" spans="192:199" ht="16.5" x14ac:dyDescent="0.2">
      <c r="GJ646" s="105">
        <v>640</v>
      </c>
      <c r="GK646" s="14">
        <f t="shared" si="156"/>
        <v>36</v>
      </c>
      <c r="GL646" s="14">
        <f t="shared" si="157"/>
        <v>1606044</v>
      </c>
      <c r="GM646" s="14" t="str">
        <f t="shared" si="161"/>
        <v>神器7-2 : 级</v>
      </c>
      <c r="GN646" s="14" t="s">
        <v>893</v>
      </c>
      <c r="GO646" s="14">
        <f t="shared" si="158"/>
        <v>7</v>
      </c>
      <c r="GP646" s="14" t="str">
        <f t="shared" si="159"/>
        <v>神器7-2</v>
      </c>
      <c r="GQ646" s="14">
        <f t="shared" si="160"/>
        <v>3</v>
      </c>
    </row>
    <row r="647" spans="192:199" ht="16.5" x14ac:dyDescent="0.2">
      <c r="GJ647" s="105">
        <v>641</v>
      </c>
      <c r="GK647" s="14">
        <f t="shared" si="156"/>
        <v>36</v>
      </c>
      <c r="GL647" s="14">
        <f t="shared" si="157"/>
        <v>1606044</v>
      </c>
      <c r="GM647" s="14" t="str">
        <f t="shared" si="161"/>
        <v>神器7-2 : 级</v>
      </c>
      <c r="GN647" s="14" t="s">
        <v>893</v>
      </c>
      <c r="GO647" s="14">
        <f t="shared" si="158"/>
        <v>8</v>
      </c>
      <c r="GP647" s="14" t="str">
        <f t="shared" si="159"/>
        <v>神器7-2</v>
      </c>
      <c r="GQ647" s="14">
        <f t="shared" si="160"/>
        <v>3</v>
      </c>
    </row>
    <row r="648" spans="192:199" ht="16.5" x14ac:dyDescent="0.2">
      <c r="GJ648" s="105">
        <v>642</v>
      </c>
      <c r="GK648" s="14">
        <f t="shared" ref="GK648:GK711" si="162">MATCH(GJ648-1,$R$7:$R$49,1)</f>
        <v>36</v>
      </c>
      <c r="GL648" s="14">
        <f t="shared" ref="GL648:GL711" si="163">INDEX($S$8:$S$49,GK648)</f>
        <v>1606044</v>
      </c>
      <c r="GM648" s="14" t="str">
        <f t="shared" si="161"/>
        <v>神器7-2 : 级</v>
      </c>
      <c r="GN648" s="14" t="s">
        <v>893</v>
      </c>
      <c r="GO648" s="14">
        <f t="shared" ref="GO648:GO711" si="164">GJ648-INDEX($R$7:$R$49,GK648)</f>
        <v>9</v>
      </c>
      <c r="GP648" s="14" t="str">
        <f t="shared" ref="GP648:GP711" si="165">INDEX($T$8:$T$49,GK648)</f>
        <v>神器7-2</v>
      </c>
      <c r="GQ648" s="14">
        <f t="shared" ref="GQ648:GQ711" si="166">INDEX($K$8:$K$28,GO648)</f>
        <v>3</v>
      </c>
    </row>
    <row r="649" spans="192:199" ht="16.5" x14ac:dyDescent="0.2">
      <c r="GJ649" s="105">
        <v>643</v>
      </c>
      <c r="GK649" s="14">
        <f t="shared" si="162"/>
        <v>36</v>
      </c>
      <c r="GL649" s="14">
        <f t="shared" si="163"/>
        <v>1606044</v>
      </c>
      <c r="GM649" s="14" t="str">
        <f t="shared" si="161"/>
        <v>神器7-2 : 级</v>
      </c>
      <c r="GN649" s="14" t="s">
        <v>893</v>
      </c>
      <c r="GO649" s="14">
        <f t="shared" si="164"/>
        <v>10</v>
      </c>
      <c r="GP649" s="14" t="str">
        <f t="shared" si="165"/>
        <v>神器7-2</v>
      </c>
      <c r="GQ649" s="14">
        <f t="shared" si="166"/>
        <v>5</v>
      </c>
    </row>
    <row r="650" spans="192:199" ht="16.5" x14ac:dyDescent="0.2">
      <c r="GJ650" s="105">
        <v>644</v>
      </c>
      <c r="GK650" s="14">
        <f t="shared" si="162"/>
        <v>36</v>
      </c>
      <c r="GL650" s="14">
        <f t="shared" si="163"/>
        <v>1606044</v>
      </c>
      <c r="GM650" s="14" t="str">
        <f t="shared" si="161"/>
        <v>神器7-2 : 级</v>
      </c>
      <c r="GN650" s="14" t="s">
        <v>893</v>
      </c>
      <c r="GO650" s="14">
        <f t="shared" si="164"/>
        <v>11</v>
      </c>
      <c r="GP650" s="14" t="str">
        <f t="shared" si="165"/>
        <v>神器7-2</v>
      </c>
      <c r="GQ650" s="14">
        <f t="shared" si="166"/>
        <v>5</v>
      </c>
    </row>
    <row r="651" spans="192:199" ht="16.5" x14ac:dyDescent="0.2">
      <c r="GJ651" s="105">
        <v>645</v>
      </c>
      <c r="GK651" s="14">
        <f t="shared" si="162"/>
        <v>36</v>
      </c>
      <c r="GL651" s="14">
        <f t="shared" si="163"/>
        <v>1606044</v>
      </c>
      <c r="GM651" s="14" t="str">
        <f t="shared" si="161"/>
        <v>神器7-2 : 级</v>
      </c>
      <c r="GN651" s="14" t="s">
        <v>893</v>
      </c>
      <c r="GO651" s="14">
        <f t="shared" si="164"/>
        <v>12</v>
      </c>
      <c r="GP651" s="14" t="str">
        <f t="shared" si="165"/>
        <v>神器7-2</v>
      </c>
      <c r="GQ651" s="14">
        <f t="shared" si="166"/>
        <v>6</v>
      </c>
    </row>
    <row r="652" spans="192:199" ht="16.5" x14ac:dyDescent="0.2">
      <c r="GJ652" s="105">
        <v>646</v>
      </c>
      <c r="GK652" s="14">
        <f t="shared" si="162"/>
        <v>36</v>
      </c>
      <c r="GL652" s="14">
        <f t="shared" si="163"/>
        <v>1606044</v>
      </c>
      <c r="GM652" s="14" t="str">
        <f t="shared" si="161"/>
        <v>神器7-2 : 级</v>
      </c>
      <c r="GN652" s="14" t="s">
        <v>893</v>
      </c>
      <c r="GO652" s="14">
        <f t="shared" si="164"/>
        <v>13</v>
      </c>
      <c r="GP652" s="14" t="str">
        <f t="shared" si="165"/>
        <v>神器7-2</v>
      </c>
      <c r="GQ652" s="14">
        <f t="shared" si="166"/>
        <v>7</v>
      </c>
    </row>
    <row r="653" spans="192:199" ht="16.5" x14ac:dyDescent="0.2">
      <c r="GJ653" s="105">
        <v>647</v>
      </c>
      <c r="GK653" s="14">
        <f t="shared" si="162"/>
        <v>36</v>
      </c>
      <c r="GL653" s="14">
        <f t="shared" si="163"/>
        <v>1606044</v>
      </c>
      <c r="GM653" s="14" t="str">
        <f t="shared" si="161"/>
        <v>神器7-2 : 级</v>
      </c>
      <c r="GN653" s="14" t="s">
        <v>893</v>
      </c>
      <c r="GO653" s="14">
        <f t="shared" si="164"/>
        <v>14</v>
      </c>
      <c r="GP653" s="14" t="str">
        <f t="shared" si="165"/>
        <v>神器7-2</v>
      </c>
      <c r="GQ653" s="14">
        <f t="shared" si="166"/>
        <v>7</v>
      </c>
    </row>
    <row r="654" spans="192:199" ht="16.5" x14ac:dyDescent="0.2">
      <c r="GJ654" s="105">
        <v>648</v>
      </c>
      <c r="GK654" s="14">
        <f t="shared" si="162"/>
        <v>36</v>
      </c>
      <c r="GL654" s="14">
        <f t="shared" si="163"/>
        <v>1606044</v>
      </c>
      <c r="GM654" s="14" t="str">
        <f t="shared" si="161"/>
        <v>神器7-2 : 级</v>
      </c>
      <c r="GN654" s="14" t="s">
        <v>893</v>
      </c>
      <c r="GO654" s="14">
        <f t="shared" si="164"/>
        <v>15</v>
      </c>
      <c r="GP654" s="14" t="str">
        <f t="shared" si="165"/>
        <v>神器7-2</v>
      </c>
      <c r="GQ654" s="14">
        <f t="shared" si="166"/>
        <v>7</v>
      </c>
    </row>
    <row r="655" spans="192:199" ht="16.5" x14ac:dyDescent="0.2">
      <c r="GJ655" s="105">
        <v>649</v>
      </c>
      <c r="GK655" s="14">
        <f t="shared" si="162"/>
        <v>36</v>
      </c>
      <c r="GL655" s="14">
        <f t="shared" si="163"/>
        <v>1606044</v>
      </c>
      <c r="GM655" s="14" t="str">
        <f t="shared" si="161"/>
        <v>神器7-2 : 级</v>
      </c>
      <c r="GN655" s="14" t="s">
        <v>893</v>
      </c>
      <c r="GO655" s="14">
        <f t="shared" si="164"/>
        <v>16</v>
      </c>
      <c r="GP655" s="14" t="str">
        <f t="shared" si="165"/>
        <v>神器7-2</v>
      </c>
      <c r="GQ655" s="14">
        <f t="shared" si="166"/>
        <v>10</v>
      </c>
    </row>
    <row r="656" spans="192:199" ht="16.5" x14ac:dyDescent="0.2">
      <c r="GJ656" s="105">
        <v>650</v>
      </c>
      <c r="GK656" s="14">
        <f t="shared" si="162"/>
        <v>36</v>
      </c>
      <c r="GL656" s="14">
        <f t="shared" si="163"/>
        <v>1606044</v>
      </c>
      <c r="GM656" s="14" t="str">
        <f t="shared" si="161"/>
        <v>神器7-2 : 级</v>
      </c>
      <c r="GN656" s="14" t="s">
        <v>893</v>
      </c>
      <c r="GO656" s="14">
        <f t="shared" si="164"/>
        <v>17</v>
      </c>
      <c r="GP656" s="14" t="str">
        <f t="shared" si="165"/>
        <v>神器7-2</v>
      </c>
      <c r="GQ656" s="14">
        <f t="shared" si="166"/>
        <v>10</v>
      </c>
    </row>
    <row r="657" spans="192:199" ht="16.5" x14ac:dyDescent="0.2">
      <c r="GJ657" s="105">
        <v>651</v>
      </c>
      <c r="GK657" s="14">
        <f t="shared" si="162"/>
        <v>36</v>
      </c>
      <c r="GL657" s="14">
        <f t="shared" si="163"/>
        <v>1606044</v>
      </c>
      <c r="GM657" s="14" t="str">
        <f t="shared" si="161"/>
        <v>神器7-2 : 级</v>
      </c>
      <c r="GN657" s="14" t="s">
        <v>893</v>
      </c>
      <c r="GO657" s="14">
        <f t="shared" si="164"/>
        <v>18</v>
      </c>
      <c r="GP657" s="14" t="str">
        <f t="shared" si="165"/>
        <v>神器7-2</v>
      </c>
      <c r="GQ657" s="14">
        <f t="shared" si="166"/>
        <v>10</v>
      </c>
    </row>
    <row r="658" spans="192:199" ht="16.5" x14ac:dyDescent="0.2">
      <c r="GJ658" s="105">
        <v>652</v>
      </c>
      <c r="GK658" s="14">
        <f t="shared" si="162"/>
        <v>36</v>
      </c>
      <c r="GL658" s="14">
        <f t="shared" si="163"/>
        <v>1606044</v>
      </c>
      <c r="GM658" s="14" t="str">
        <f t="shared" si="161"/>
        <v>神器7-2 : 级</v>
      </c>
      <c r="GN658" s="14" t="s">
        <v>893</v>
      </c>
      <c r="GO658" s="14">
        <f t="shared" si="164"/>
        <v>19</v>
      </c>
      <c r="GP658" s="14" t="str">
        <f t="shared" si="165"/>
        <v>神器7-2</v>
      </c>
      <c r="GQ658" s="14">
        <f t="shared" si="166"/>
        <v>15</v>
      </c>
    </row>
    <row r="659" spans="192:199" ht="16.5" x14ac:dyDescent="0.2">
      <c r="GJ659" s="105">
        <v>653</v>
      </c>
      <c r="GK659" s="14">
        <f t="shared" si="162"/>
        <v>36</v>
      </c>
      <c r="GL659" s="14">
        <f t="shared" si="163"/>
        <v>1606044</v>
      </c>
      <c r="GM659" s="14" t="str">
        <f t="shared" si="161"/>
        <v>神器7-2 : 级</v>
      </c>
      <c r="GN659" s="14" t="s">
        <v>893</v>
      </c>
      <c r="GO659" s="14">
        <f t="shared" si="164"/>
        <v>20</v>
      </c>
      <c r="GP659" s="14" t="str">
        <f t="shared" si="165"/>
        <v>神器7-2</v>
      </c>
      <c r="GQ659" s="14">
        <f t="shared" si="166"/>
        <v>15</v>
      </c>
    </row>
    <row r="660" spans="192:199" ht="16.5" x14ac:dyDescent="0.2">
      <c r="GJ660" s="105">
        <v>654</v>
      </c>
      <c r="GK660" s="14">
        <f t="shared" si="162"/>
        <v>36</v>
      </c>
      <c r="GL660" s="14">
        <f t="shared" si="163"/>
        <v>1606044</v>
      </c>
      <c r="GM660" s="14" t="str">
        <f t="shared" si="161"/>
        <v>神器7-2 : 级</v>
      </c>
      <c r="GN660" s="14" t="s">
        <v>893</v>
      </c>
      <c r="GO660" s="14">
        <f t="shared" si="164"/>
        <v>21</v>
      </c>
      <c r="GP660" s="14" t="str">
        <f t="shared" si="165"/>
        <v>神器7-2</v>
      </c>
      <c r="GQ660" s="14">
        <f t="shared" si="166"/>
        <v>15</v>
      </c>
    </row>
    <row r="661" spans="192:199" ht="16.5" x14ac:dyDescent="0.2">
      <c r="GJ661" s="105">
        <v>655</v>
      </c>
      <c r="GK661" s="14">
        <f t="shared" si="162"/>
        <v>37</v>
      </c>
      <c r="GL661" s="14">
        <f t="shared" si="163"/>
        <v>1606045</v>
      </c>
      <c r="GM661" s="14" t="str">
        <f t="shared" si="161"/>
        <v>神器7-3 : 级</v>
      </c>
      <c r="GN661" s="14" t="s">
        <v>893</v>
      </c>
      <c r="GO661" s="14">
        <f t="shared" si="164"/>
        <v>1</v>
      </c>
      <c r="GP661" s="14" t="str">
        <f t="shared" si="165"/>
        <v>神器7-3</v>
      </c>
      <c r="GQ661" s="14">
        <f t="shared" si="166"/>
        <v>1</v>
      </c>
    </row>
    <row r="662" spans="192:199" ht="16.5" x14ac:dyDescent="0.2">
      <c r="GJ662" s="105">
        <v>656</v>
      </c>
      <c r="GK662" s="14">
        <f t="shared" si="162"/>
        <v>37</v>
      </c>
      <c r="GL662" s="14">
        <f t="shared" si="163"/>
        <v>1606045</v>
      </c>
      <c r="GM662" s="14" t="str">
        <f t="shared" si="161"/>
        <v>神器7-3 : 级</v>
      </c>
      <c r="GN662" s="14" t="s">
        <v>893</v>
      </c>
      <c r="GO662" s="14">
        <f t="shared" si="164"/>
        <v>2</v>
      </c>
      <c r="GP662" s="14" t="str">
        <f t="shared" si="165"/>
        <v>神器7-3</v>
      </c>
      <c r="GQ662" s="14">
        <f t="shared" si="166"/>
        <v>1</v>
      </c>
    </row>
    <row r="663" spans="192:199" ht="16.5" x14ac:dyDescent="0.2">
      <c r="GJ663" s="105">
        <v>657</v>
      </c>
      <c r="GK663" s="14">
        <f t="shared" si="162"/>
        <v>37</v>
      </c>
      <c r="GL663" s="14">
        <f t="shared" si="163"/>
        <v>1606045</v>
      </c>
      <c r="GM663" s="14" t="str">
        <f t="shared" si="161"/>
        <v>神器7-3 : 级</v>
      </c>
      <c r="GN663" s="14" t="s">
        <v>893</v>
      </c>
      <c r="GO663" s="14">
        <f t="shared" si="164"/>
        <v>3</v>
      </c>
      <c r="GP663" s="14" t="str">
        <f t="shared" si="165"/>
        <v>神器7-3</v>
      </c>
      <c r="GQ663" s="14">
        <f t="shared" si="166"/>
        <v>1</v>
      </c>
    </row>
    <row r="664" spans="192:199" ht="16.5" x14ac:dyDescent="0.2">
      <c r="GJ664" s="105">
        <v>658</v>
      </c>
      <c r="GK664" s="14">
        <f t="shared" si="162"/>
        <v>37</v>
      </c>
      <c r="GL664" s="14">
        <f t="shared" si="163"/>
        <v>1606045</v>
      </c>
      <c r="GM664" s="14" t="str">
        <f t="shared" ref="GM664:GM727" si="167">INDEX($T$8:$T$49,GK664)&amp;" : "&amp;AO664&amp;"级"</f>
        <v>神器7-3 : 级</v>
      </c>
      <c r="GN664" s="14" t="s">
        <v>893</v>
      </c>
      <c r="GO664" s="14">
        <f t="shared" si="164"/>
        <v>4</v>
      </c>
      <c r="GP664" s="14" t="str">
        <f t="shared" si="165"/>
        <v>神器7-3</v>
      </c>
      <c r="GQ664" s="14">
        <f t="shared" si="166"/>
        <v>2</v>
      </c>
    </row>
    <row r="665" spans="192:199" ht="16.5" x14ac:dyDescent="0.2">
      <c r="GJ665" s="105">
        <v>659</v>
      </c>
      <c r="GK665" s="14">
        <f t="shared" si="162"/>
        <v>37</v>
      </c>
      <c r="GL665" s="14">
        <f t="shared" si="163"/>
        <v>1606045</v>
      </c>
      <c r="GM665" s="14" t="str">
        <f t="shared" si="167"/>
        <v>神器7-3 : 级</v>
      </c>
      <c r="GN665" s="14" t="s">
        <v>893</v>
      </c>
      <c r="GO665" s="14">
        <f t="shared" si="164"/>
        <v>5</v>
      </c>
      <c r="GP665" s="14" t="str">
        <f t="shared" si="165"/>
        <v>神器7-3</v>
      </c>
      <c r="GQ665" s="14">
        <f t="shared" si="166"/>
        <v>2</v>
      </c>
    </row>
    <row r="666" spans="192:199" ht="16.5" x14ac:dyDescent="0.2">
      <c r="GJ666" s="105">
        <v>660</v>
      </c>
      <c r="GK666" s="14">
        <f t="shared" si="162"/>
        <v>37</v>
      </c>
      <c r="GL666" s="14">
        <f t="shared" si="163"/>
        <v>1606045</v>
      </c>
      <c r="GM666" s="14" t="str">
        <f t="shared" si="167"/>
        <v>神器7-3 : 级</v>
      </c>
      <c r="GN666" s="14" t="s">
        <v>893</v>
      </c>
      <c r="GO666" s="14">
        <f t="shared" si="164"/>
        <v>6</v>
      </c>
      <c r="GP666" s="14" t="str">
        <f t="shared" si="165"/>
        <v>神器7-3</v>
      </c>
      <c r="GQ666" s="14">
        <f t="shared" si="166"/>
        <v>2</v>
      </c>
    </row>
    <row r="667" spans="192:199" ht="16.5" x14ac:dyDescent="0.2">
      <c r="GJ667" s="105">
        <v>661</v>
      </c>
      <c r="GK667" s="14">
        <f t="shared" si="162"/>
        <v>37</v>
      </c>
      <c r="GL667" s="14">
        <f t="shared" si="163"/>
        <v>1606045</v>
      </c>
      <c r="GM667" s="14" t="str">
        <f t="shared" si="167"/>
        <v>神器7-3 : 级</v>
      </c>
      <c r="GN667" s="14" t="s">
        <v>893</v>
      </c>
      <c r="GO667" s="14">
        <f t="shared" si="164"/>
        <v>7</v>
      </c>
      <c r="GP667" s="14" t="str">
        <f t="shared" si="165"/>
        <v>神器7-3</v>
      </c>
      <c r="GQ667" s="14">
        <f t="shared" si="166"/>
        <v>3</v>
      </c>
    </row>
    <row r="668" spans="192:199" ht="16.5" x14ac:dyDescent="0.2">
      <c r="GJ668" s="105">
        <v>662</v>
      </c>
      <c r="GK668" s="14">
        <f t="shared" si="162"/>
        <v>37</v>
      </c>
      <c r="GL668" s="14">
        <f t="shared" si="163"/>
        <v>1606045</v>
      </c>
      <c r="GM668" s="14" t="str">
        <f t="shared" si="167"/>
        <v>神器7-3 : 级</v>
      </c>
      <c r="GN668" s="14" t="s">
        <v>893</v>
      </c>
      <c r="GO668" s="14">
        <f t="shared" si="164"/>
        <v>8</v>
      </c>
      <c r="GP668" s="14" t="str">
        <f t="shared" si="165"/>
        <v>神器7-3</v>
      </c>
      <c r="GQ668" s="14">
        <f t="shared" si="166"/>
        <v>3</v>
      </c>
    </row>
    <row r="669" spans="192:199" ht="16.5" x14ac:dyDescent="0.2">
      <c r="GJ669" s="105">
        <v>663</v>
      </c>
      <c r="GK669" s="14">
        <f t="shared" si="162"/>
        <v>37</v>
      </c>
      <c r="GL669" s="14">
        <f t="shared" si="163"/>
        <v>1606045</v>
      </c>
      <c r="GM669" s="14" t="str">
        <f t="shared" si="167"/>
        <v>神器7-3 : 级</v>
      </c>
      <c r="GN669" s="14" t="s">
        <v>893</v>
      </c>
      <c r="GO669" s="14">
        <f t="shared" si="164"/>
        <v>9</v>
      </c>
      <c r="GP669" s="14" t="str">
        <f t="shared" si="165"/>
        <v>神器7-3</v>
      </c>
      <c r="GQ669" s="14">
        <f t="shared" si="166"/>
        <v>3</v>
      </c>
    </row>
    <row r="670" spans="192:199" ht="16.5" x14ac:dyDescent="0.2">
      <c r="GJ670" s="105">
        <v>664</v>
      </c>
      <c r="GK670" s="14">
        <f t="shared" si="162"/>
        <v>37</v>
      </c>
      <c r="GL670" s="14">
        <f t="shared" si="163"/>
        <v>1606045</v>
      </c>
      <c r="GM670" s="14" t="str">
        <f t="shared" si="167"/>
        <v>神器7-3 : 级</v>
      </c>
      <c r="GN670" s="14" t="s">
        <v>893</v>
      </c>
      <c r="GO670" s="14">
        <f t="shared" si="164"/>
        <v>10</v>
      </c>
      <c r="GP670" s="14" t="str">
        <f t="shared" si="165"/>
        <v>神器7-3</v>
      </c>
      <c r="GQ670" s="14">
        <f t="shared" si="166"/>
        <v>5</v>
      </c>
    </row>
    <row r="671" spans="192:199" ht="16.5" x14ac:dyDescent="0.2">
      <c r="GJ671" s="105">
        <v>665</v>
      </c>
      <c r="GK671" s="14">
        <f t="shared" si="162"/>
        <v>37</v>
      </c>
      <c r="GL671" s="14">
        <f t="shared" si="163"/>
        <v>1606045</v>
      </c>
      <c r="GM671" s="14" t="str">
        <f t="shared" si="167"/>
        <v>神器7-3 : 级</v>
      </c>
      <c r="GN671" s="14" t="s">
        <v>893</v>
      </c>
      <c r="GO671" s="14">
        <f t="shared" si="164"/>
        <v>11</v>
      </c>
      <c r="GP671" s="14" t="str">
        <f t="shared" si="165"/>
        <v>神器7-3</v>
      </c>
      <c r="GQ671" s="14">
        <f t="shared" si="166"/>
        <v>5</v>
      </c>
    </row>
    <row r="672" spans="192:199" ht="16.5" x14ac:dyDescent="0.2">
      <c r="GJ672" s="105">
        <v>666</v>
      </c>
      <c r="GK672" s="14">
        <f t="shared" si="162"/>
        <v>37</v>
      </c>
      <c r="GL672" s="14">
        <f t="shared" si="163"/>
        <v>1606045</v>
      </c>
      <c r="GM672" s="14" t="str">
        <f t="shared" si="167"/>
        <v>神器7-3 : 级</v>
      </c>
      <c r="GN672" s="14" t="s">
        <v>893</v>
      </c>
      <c r="GO672" s="14">
        <f t="shared" si="164"/>
        <v>12</v>
      </c>
      <c r="GP672" s="14" t="str">
        <f t="shared" si="165"/>
        <v>神器7-3</v>
      </c>
      <c r="GQ672" s="14">
        <f t="shared" si="166"/>
        <v>6</v>
      </c>
    </row>
    <row r="673" spans="192:199" ht="16.5" x14ac:dyDescent="0.2">
      <c r="GJ673" s="105">
        <v>667</v>
      </c>
      <c r="GK673" s="14">
        <f t="shared" si="162"/>
        <v>37</v>
      </c>
      <c r="GL673" s="14">
        <f t="shared" si="163"/>
        <v>1606045</v>
      </c>
      <c r="GM673" s="14" t="str">
        <f t="shared" si="167"/>
        <v>神器7-3 : 级</v>
      </c>
      <c r="GN673" s="14" t="s">
        <v>893</v>
      </c>
      <c r="GO673" s="14">
        <f t="shared" si="164"/>
        <v>13</v>
      </c>
      <c r="GP673" s="14" t="str">
        <f t="shared" si="165"/>
        <v>神器7-3</v>
      </c>
      <c r="GQ673" s="14">
        <f t="shared" si="166"/>
        <v>7</v>
      </c>
    </row>
    <row r="674" spans="192:199" ht="16.5" x14ac:dyDescent="0.2">
      <c r="GJ674" s="105">
        <v>668</v>
      </c>
      <c r="GK674" s="14">
        <f t="shared" si="162"/>
        <v>37</v>
      </c>
      <c r="GL674" s="14">
        <f t="shared" si="163"/>
        <v>1606045</v>
      </c>
      <c r="GM674" s="14" t="str">
        <f t="shared" si="167"/>
        <v>神器7-3 : 级</v>
      </c>
      <c r="GN674" s="14" t="s">
        <v>893</v>
      </c>
      <c r="GO674" s="14">
        <f t="shared" si="164"/>
        <v>14</v>
      </c>
      <c r="GP674" s="14" t="str">
        <f t="shared" si="165"/>
        <v>神器7-3</v>
      </c>
      <c r="GQ674" s="14">
        <f t="shared" si="166"/>
        <v>7</v>
      </c>
    </row>
    <row r="675" spans="192:199" ht="16.5" x14ac:dyDescent="0.2">
      <c r="GJ675" s="105">
        <v>669</v>
      </c>
      <c r="GK675" s="14">
        <f t="shared" si="162"/>
        <v>37</v>
      </c>
      <c r="GL675" s="14">
        <f t="shared" si="163"/>
        <v>1606045</v>
      </c>
      <c r="GM675" s="14" t="str">
        <f t="shared" si="167"/>
        <v>神器7-3 : 级</v>
      </c>
      <c r="GN675" s="14" t="s">
        <v>893</v>
      </c>
      <c r="GO675" s="14">
        <f t="shared" si="164"/>
        <v>15</v>
      </c>
      <c r="GP675" s="14" t="str">
        <f t="shared" si="165"/>
        <v>神器7-3</v>
      </c>
      <c r="GQ675" s="14">
        <f t="shared" si="166"/>
        <v>7</v>
      </c>
    </row>
    <row r="676" spans="192:199" ht="16.5" x14ac:dyDescent="0.2">
      <c r="GJ676" s="105">
        <v>670</v>
      </c>
      <c r="GK676" s="14">
        <f t="shared" si="162"/>
        <v>37</v>
      </c>
      <c r="GL676" s="14">
        <f t="shared" si="163"/>
        <v>1606045</v>
      </c>
      <c r="GM676" s="14" t="str">
        <f t="shared" si="167"/>
        <v>神器7-3 : 级</v>
      </c>
      <c r="GN676" s="14" t="s">
        <v>893</v>
      </c>
      <c r="GO676" s="14">
        <f t="shared" si="164"/>
        <v>16</v>
      </c>
      <c r="GP676" s="14" t="str">
        <f t="shared" si="165"/>
        <v>神器7-3</v>
      </c>
      <c r="GQ676" s="14">
        <f t="shared" si="166"/>
        <v>10</v>
      </c>
    </row>
    <row r="677" spans="192:199" ht="16.5" x14ac:dyDescent="0.2">
      <c r="GJ677" s="105">
        <v>671</v>
      </c>
      <c r="GK677" s="14">
        <f t="shared" si="162"/>
        <v>37</v>
      </c>
      <c r="GL677" s="14">
        <f t="shared" si="163"/>
        <v>1606045</v>
      </c>
      <c r="GM677" s="14" t="str">
        <f t="shared" si="167"/>
        <v>神器7-3 : 级</v>
      </c>
      <c r="GN677" s="14" t="s">
        <v>893</v>
      </c>
      <c r="GO677" s="14">
        <f t="shared" si="164"/>
        <v>17</v>
      </c>
      <c r="GP677" s="14" t="str">
        <f t="shared" si="165"/>
        <v>神器7-3</v>
      </c>
      <c r="GQ677" s="14">
        <f t="shared" si="166"/>
        <v>10</v>
      </c>
    </row>
    <row r="678" spans="192:199" ht="16.5" x14ac:dyDescent="0.2">
      <c r="GJ678" s="105">
        <v>672</v>
      </c>
      <c r="GK678" s="14">
        <f t="shared" si="162"/>
        <v>37</v>
      </c>
      <c r="GL678" s="14">
        <f t="shared" si="163"/>
        <v>1606045</v>
      </c>
      <c r="GM678" s="14" t="str">
        <f t="shared" si="167"/>
        <v>神器7-3 : 级</v>
      </c>
      <c r="GN678" s="14" t="s">
        <v>893</v>
      </c>
      <c r="GO678" s="14">
        <f t="shared" si="164"/>
        <v>18</v>
      </c>
      <c r="GP678" s="14" t="str">
        <f t="shared" si="165"/>
        <v>神器7-3</v>
      </c>
      <c r="GQ678" s="14">
        <f t="shared" si="166"/>
        <v>10</v>
      </c>
    </row>
    <row r="679" spans="192:199" ht="16.5" x14ac:dyDescent="0.2">
      <c r="GJ679" s="105">
        <v>673</v>
      </c>
      <c r="GK679" s="14">
        <f t="shared" si="162"/>
        <v>37</v>
      </c>
      <c r="GL679" s="14">
        <f t="shared" si="163"/>
        <v>1606045</v>
      </c>
      <c r="GM679" s="14" t="str">
        <f t="shared" si="167"/>
        <v>神器7-3 : 级</v>
      </c>
      <c r="GN679" s="14" t="s">
        <v>893</v>
      </c>
      <c r="GO679" s="14">
        <f t="shared" si="164"/>
        <v>19</v>
      </c>
      <c r="GP679" s="14" t="str">
        <f t="shared" si="165"/>
        <v>神器7-3</v>
      </c>
      <c r="GQ679" s="14">
        <f t="shared" si="166"/>
        <v>15</v>
      </c>
    </row>
    <row r="680" spans="192:199" ht="16.5" x14ac:dyDescent="0.2">
      <c r="GJ680" s="105">
        <v>674</v>
      </c>
      <c r="GK680" s="14">
        <f t="shared" si="162"/>
        <v>37</v>
      </c>
      <c r="GL680" s="14">
        <f t="shared" si="163"/>
        <v>1606045</v>
      </c>
      <c r="GM680" s="14" t="str">
        <f t="shared" si="167"/>
        <v>神器7-3 : 级</v>
      </c>
      <c r="GN680" s="14" t="s">
        <v>893</v>
      </c>
      <c r="GO680" s="14">
        <f t="shared" si="164"/>
        <v>20</v>
      </c>
      <c r="GP680" s="14" t="str">
        <f t="shared" si="165"/>
        <v>神器7-3</v>
      </c>
      <c r="GQ680" s="14">
        <f t="shared" si="166"/>
        <v>15</v>
      </c>
    </row>
    <row r="681" spans="192:199" ht="16.5" x14ac:dyDescent="0.2">
      <c r="GJ681" s="105">
        <v>675</v>
      </c>
      <c r="GK681" s="14">
        <f t="shared" si="162"/>
        <v>37</v>
      </c>
      <c r="GL681" s="14">
        <f t="shared" si="163"/>
        <v>1606045</v>
      </c>
      <c r="GM681" s="14" t="str">
        <f t="shared" si="167"/>
        <v>神器7-3 : 级</v>
      </c>
      <c r="GN681" s="14" t="s">
        <v>893</v>
      </c>
      <c r="GO681" s="14">
        <f t="shared" si="164"/>
        <v>21</v>
      </c>
      <c r="GP681" s="14" t="str">
        <f t="shared" si="165"/>
        <v>神器7-3</v>
      </c>
      <c r="GQ681" s="14">
        <f t="shared" si="166"/>
        <v>15</v>
      </c>
    </row>
    <row r="682" spans="192:199" ht="16.5" x14ac:dyDescent="0.2">
      <c r="GJ682" s="105">
        <v>676</v>
      </c>
      <c r="GK682" s="14">
        <f t="shared" si="162"/>
        <v>38</v>
      </c>
      <c r="GL682" s="14">
        <f t="shared" si="163"/>
        <v>1606046</v>
      </c>
      <c r="GM682" s="14" t="str">
        <f t="shared" si="167"/>
        <v>神器7-4 : 级</v>
      </c>
      <c r="GN682" s="14" t="s">
        <v>893</v>
      </c>
      <c r="GO682" s="14">
        <f t="shared" si="164"/>
        <v>1</v>
      </c>
      <c r="GP682" s="14" t="str">
        <f t="shared" si="165"/>
        <v>神器7-4</v>
      </c>
      <c r="GQ682" s="14">
        <f t="shared" si="166"/>
        <v>1</v>
      </c>
    </row>
    <row r="683" spans="192:199" ht="16.5" x14ac:dyDescent="0.2">
      <c r="GJ683" s="105">
        <v>677</v>
      </c>
      <c r="GK683" s="14">
        <f t="shared" si="162"/>
        <v>38</v>
      </c>
      <c r="GL683" s="14">
        <f t="shared" si="163"/>
        <v>1606046</v>
      </c>
      <c r="GM683" s="14" t="str">
        <f t="shared" si="167"/>
        <v>神器7-4 : 级</v>
      </c>
      <c r="GN683" s="14" t="s">
        <v>893</v>
      </c>
      <c r="GO683" s="14">
        <f t="shared" si="164"/>
        <v>2</v>
      </c>
      <c r="GP683" s="14" t="str">
        <f t="shared" si="165"/>
        <v>神器7-4</v>
      </c>
      <c r="GQ683" s="14">
        <f t="shared" si="166"/>
        <v>1</v>
      </c>
    </row>
    <row r="684" spans="192:199" ht="16.5" x14ac:dyDescent="0.2">
      <c r="GJ684" s="105">
        <v>678</v>
      </c>
      <c r="GK684" s="14">
        <f t="shared" si="162"/>
        <v>38</v>
      </c>
      <c r="GL684" s="14">
        <f t="shared" si="163"/>
        <v>1606046</v>
      </c>
      <c r="GM684" s="14" t="str">
        <f t="shared" si="167"/>
        <v>神器7-4 : 级</v>
      </c>
      <c r="GN684" s="14" t="s">
        <v>893</v>
      </c>
      <c r="GO684" s="14">
        <f t="shared" si="164"/>
        <v>3</v>
      </c>
      <c r="GP684" s="14" t="str">
        <f t="shared" si="165"/>
        <v>神器7-4</v>
      </c>
      <c r="GQ684" s="14">
        <f t="shared" si="166"/>
        <v>1</v>
      </c>
    </row>
    <row r="685" spans="192:199" ht="16.5" x14ac:dyDescent="0.2">
      <c r="GJ685" s="105">
        <v>679</v>
      </c>
      <c r="GK685" s="14">
        <f t="shared" si="162"/>
        <v>38</v>
      </c>
      <c r="GL685" s="14">
        <f t="shared" si="163"/>
        <v>1606046</v>
      </c>
      <c r="GM685" s="14" t="str">
        <f t="shared" si="167"/>
        <v>神器7-4 : 级</v>
      </c>
      <c r="GN685" s="14" t="s">
        <v>893</v>
      </c>
      <c r="GO685" s="14">
        <f t="shared" si="164"/>
        <v>4</v>
      </c>
      <c r="GP685" s="14" t="str">
        <f t="shared" si="165"/>
        <v>神器7-4</v>
      </c>
      <c r="GQ685" s="14">
        <f t="shared" si="166"/>
        <v>2</v>
      </c>
    </row>
    <row r="686" spans="192:199" ht="16.5" x14ac:dyDescent="0.2">
      <c r="GJ686" s="105">
        <v>680</v>
      </c>
      <c r="GK686" s="14">
        <f t="shared" si="162"/>
        <v>38</v>
      </c>
      <c r="GL686" s="14">
        <f t="shared" si="163"/>
        <v>1606046</v>
      </c>
      <c r="GM686" s="14" t="str">
        <f t="shared" si="167"/>
        <v>神器7-4 : 级</v>
      </c>
      <c r="GN686" s="14" t="s">
        <v>893</v>
      </c>
      <c r="GO686" s="14">
        <f t="shared" si="164"/>
        <v>5</v>
      </c>
      <c r="GP686" s="14" t="str">
        <f t="shared" si="165"/>
        <v>神器7-4</v>
      </c>
      <c r="GQ686" s="14">
        <f t="shared" si="166"/>
        <v>2</v>
      </c>
    </row>
    <row r="687" spans="192:199" ht="16.5" x14ac:dyDescent="0.2">
      <c r="GJ687" s="105">
        <v>681</v>
      </c>
      <c r="GK687" s="14">
        <f t="shared" si="162"/>
        <v>38</v>
      </c>
      <c r="GL687" s="14">
        <f t="shared" si="163"/>
        <v>1606046</v>
      </c>
      <c r="GM687" s="14" t="str">
        <f t="shared" si="167"/>
        <v>神器7-4 : 级</v>
      </c>
      <c r="GN687" s="14" t="s">
        <v>893</v>
      </c>
      <c r="GO687" s="14">
        <f t="shared" si="164"/>
        <v>6</v>
      </c>
      <c r="GP687" s="14" t="str">
        <f t="shared" si="165"/>
        <v>神器7-4</v>
      </c>
      <c r="GQ687" s="14">
        <f t="shared" si="166"/>
        <v>2</v>
      </c>
    </row>
    <row r="688" spans="192:199" ht="16.5" x14ac:dyDescent="0.2">
      <c r="GJ688" s="105">
        <v>682</v>
      </c>
      <c r="GK688" s="14">
        <f t="shared" si="162"/>
        <v>38</v>
      </c>
      <c r="GL688" s="14">
        <f t="shared" si="163"/>
        <v>1606046</v>
      </c>
      <c r="GM688" s="14" t="str">
        <f t="shared" si="167"/>
        <v>神器7-4 : 级</v>
      </c>
      <c r="GN688" s="14" t="s">
        <v>893</v>
      </c>
      <c r="GO688" s="14">
        <f t="shared" si="164"/>
        <v>7</v>
      </c>
      <c r="GP688" s="14" t="str">
        <f t="shared" si="165"/>
        <v>神器7-4</v>
      </c>
      <c r="GQ688" s="14">
        <f t="shared" si="166"/>
        <v>3</v>
      </c>
    </row>
    <row r="689" spans="192:199" ht="16.5" x14ac:dyDescent="0.2">
      <c r="GJ689" s="105">
        <v>683</v>
      </c>
      <c r="GK689" s="14">
        <f t="shared" si="162"/>
        <v>38</v>
      </c>
      <c r="GL689" s="14">
        <f t="shared" si="163"/>
        <v>1606046</v>
      </c>
      <c r="GM689" s="14" t="str">
        <f t="shared" si="167"/>
        <v>神器7-4 : 级</v>
      </c>
      <c r="GN689" s="14" t="s">
        <v>893</v>
      </c>
      <c r="GO689" s="14">
        <f t="shared" si="164"/>
        <v>8</v>
      </c>
      <c r="GP689" s="14" t="str">
        <f t="shared" si="165"/>
        <v>神器7-4</v>
      </c>
      <c r="GQ689" s="14">
        <f t="shared" si="166"/>
        <v>3</v>
      </c>
    </row>
    <row r="690" spans="192:199" ht="16.5" x14ac:dyDescent="0.2">
      <c r="GJ690" s="105">
        <v>684</v>
      </c>
      <c r="GK690" s="14">
        <f t="shared" si="162"/>
        <v>38</v>
      </c>
      <c r="GL690" s="14">
        <f t="shared" si="163"/>
        <v>1606046</v>
      </c>
      <c r="GM690" s="14" t="str">
        <f t="shared" si="167"/>
        <v>神器7-4 : 级</v>
      </c>
      <c r="GN690" s="14" t="s">
        <v>893</v>
      </c>
      <c r="GO690" s="14">
        <f t="shared" si="164"/>
        <v>9</v>
      </c>
      <c r="GP690" s="14" t="str">
        <f t="shared" si="165"/>
        <v>神器7-4</v>
      </c>
      <c r="GQ690" s="14">
        <f t="shared" si="166"/>
        <v>3</v>
      </c>
    </row>
    <row r="691" spans="192:199" ht="16.5" x14ac:dyDescent="0.2">
      <c r="GJ691" s="105">
        <v>685</v>
      </c>
      <c r="GK691" s="14">
        <f t="shared" si="162"/>
        <v>38</v>
      </c>
      <c r="GL691" s="14">
        <f t="shared" si="163"/>
        <v>1606046</v>
      </c>
      <c r="GM691" s="14" t="str">
        <f t="shared" si="167"/>
        <v>神器7-4 : 级</v>
      </c>
      <c r="GN691" s="14" t="s">
        <v>893</v>
      </c>
      <c r="GO691" s="14">
        <f t="shared" si="164"/>
        <v>10</v>
      </c>
      <c r="GP691" s="14" t="str">
        <f t="shared" si="165"/>
        <v>神器7-4</v>
      </c>
      <c r="GQ691" s="14">
        <f t="shared" si="166"/>
        <v>5</v>
      </c>
    </row>
    <row r="692" spans="192:199" ht="16.5" x14ac:dyDescent="0.2">
      <c r="GJ692" s="105">
        <v>686</v>
      </c>
      <c r="GK692" s="14">
        <f t="shared" si="162"/>
        <v>38</v>
      </c>
      <c r="GL692" s="14">
        <f t="shared" si="163"/>
        <v>1606046</v>
      </c>
      <c r="GM692" s="14" t="str">
        <f t="shared" si="167"/>
        <v>神器7-4 : 级</v>
      </c>
      <c r="GN692" s="14" t="s">
        <v>893</v>
      </c>
      <c r="GO692" s="14">
        <f t="shared" si="164"/>
        <v>11</v>
      </c>
      <c r="GP692" s="14" t="str">
        <f t="shared" si="165"/>
        <v>神器7-4</v>
      </c>
      <c r="GQ692" s="14">
        <f t="shared" si="166"/>
        <v>5</v>
      </c>
    </row>
    <row r="693" spans="192:199" ht="16.5" x14ac:dyDescent="0.2">
      <c r="GJ693" s="105">
        <v>687</v>
      </c>
      <c r="GK693" s="14">
        <f t="shared" si="162"/>
        <v>38</v>
      </c>
      <c r="GL693" s="14">
        <f t="shared" si="163"/>
        <v>1606046</v>
      </c>
      <c r="GM693" s="14" t="str">
        <f t="shared" si="167"/>
        <v>神器7-4 : 级</v>
      </c>
      <c r="GN693" s="14" t="s">
        <v>893</v>
      </c>
      <c r="GO693" s="14">
        <f t="shared" si="164"/>
        <v>12</v>
      </c>
      <c r="GP693" s="14" t="str">
        <f t="shared" si="165"/>
        <v>神器7-4</v>
      </c>
      <c r="GQ693" s="14">
        <f t="shared" si="166"/>
        <v>6</v>
      </c>
    </row>
    <row r="694" spans="192:199" ht="16.5" x14ac:dyDescent="0.2">
      <c r="GJ694" s="105">
        <v>688</v>
      </c>
      <c r="GK694" s="14">
        <f t="shared" si="162"/>
        <v>38</v>
      </c>
      <c r="GL694" s="14">
        <f t="shared" si="163"/>
        <v>1606046</v>
      </c>
      <c r="GM694" s="14" t="str">
        <f t="shared" si="167"/>
        <v>神器7-4 : 级</v>
      </c>
      <c r="GN694" s="14" t="s">
        <v>893</v>
      </c>
      <c r="GO694" s="14">
        <f t="shared" si="164"/>
        <v>13</v>
      </c>
      <c r="GP694" s="14" t="str">
        <f t="shared" si="165"/>
        <v>神器7-4</v>
      </c>
      <c r="GQ694" s="14">
        <f t="shared" si="166"/>
        <v>7</v>
      </c>
    </row>
    <row r="695" spans="192:199" ht="16.5" x14ac:dyDescent="0.2">
      <c r="GJ695" s="105">
        <v>689</v>
      </c>
      <c r="GK695" s="14">
        <f t="shared" si="162"/>
        <v>38</v>
      </c>
      <c r="GL695" s="14">
        <f t="shared" si="163"/>
        <v>1606046</v>
      </c>
      <c r="GM695" s="14" t="str">
        <f t="shared" si="167"/>
        <v>神器7-4 : 级</v>
      </c>
      <c r="GN695" s="14" t="s">
        <v>893</v>
      </c>
      <c r="GO695" s="14">
        <f t="shared" si="164"/>
        <v>14</v>
      </c>
      <c r="GP695" s="14" t="str">
        <f t="shared" si="165"/>
        <v>神器7-4</v>
      </c>
      <c r="GQ695" s="14">
        <f t="shared" si="166"/>
        <v>7</v>
      </c>
    </row>
    <row r="696" spans="192:199" ht="16.5" x14ac:dyDescent="0.2">
      <c r="GJ696" s="105">
        <v>690</v>
      </c>
      <c r="GK696" s="14">
        <f t="shared" si="162"/>
        <v>38</v>
      </c>
      <c r="GL696" s="14">
        <f t="shared" si="163"/>
        <v>1606046</v>
      </c>
      <c r="GM696" s="14" t="str">
        <f t="shared" si="167"/>
        <v>神器7-4 : 级</v>
      </c>
      <c r="GN696" s="14" t="s">
        <v>893</v>
      </c>
      <c r="GO696" s="14">
        <f t="shared" si="164"/>
        <v>15</v>
      </c>
      <c r="GP696" s="14" t="str">
        <f t="shared" si="165"/>
        <v>神器7-4</v>
      </c>
      <c r="GQ696" s="14">
        <f t="shared" si="166"/>
        <v>7</v>
      </c>
    </row>
    <row r="697" spans="192:199" ht="16.5" x14ac:dyDescent="0.2">
      <c r="GJ697" s="105">
        <v>691</v>
      </c>
      <c r="GK697" s="14">
        <f t="shared" si="162"/>
        <v>38</v>
      </c>
      <c r="GL697" s="14">
        <f t="shared" si="163"/>
        <v>1606046</v>
      </c>
      <c r="GM697" s="14" t="str">
        <f t="shared" si="167"/>
        <v>神器7-4 : 级</v>
      </c>
      <c r="GN697" s="14" t="s">
        <v>893</v>
      </c>
      <c r="GO697" s="14">
        <f t="shared" si="164"/>
        <v>16</v>
      </c>
      <c r="GP697" s="14" t="str">
        <f t="shared" si="165"/>
        <v>神器7-4</v>
      </c>
      <c r="GQ697" s="14">
        <f t="shared" si="166"/>
        <v>10</v>
      </c>
    </row>
    <row r="698" spans="192:199" ht="16.5" x14ac:dyDescent="0.2">
      <c r="GJ698" s="105">
        <v>692</v>
      </c>
      <c r="GK698" s="14">
        <f t="shared" si="162"/>
        <v>38</v>
      </c>
      <c r="GL698" s="14">
        <f t="shared" si="163"/>
        <v>1606046</v>
      </c>
      <c r="GM698" s="14" t="str">
        <f t="shared" si="167"/>
        <v>神器7-4 : 级</v>
      </c>
      <c r="GN698" s="14" t="s">
        <v>893</v>
      </c>
      <c r="GO698" s="14">
        <f t="shared" si="164"/>
        <v>17</v>
      </c>
      <c r="GP698" s="14" t="str">
        <f t="shared" si="165"/>
        <v>神器7-4</v>
      </c>
      <c r="GQ698" s="14">
        <f t="shared" si="166"/>
        <v>10</v>
      </c>
    </row>
    <row r="699" spans="192:199" ht="16.5" x14ac:dyDescent="0.2">
      <c r="GJ699" s="105">
        <v>693</v>
      </c>
      <c r="GK699" s="14">
        <f t="shared" si="162"/>
        <v>38</v>
      </c>
      <c r="GL699" s="14">
        <f t="shared" si="163"/>
        <v>1606046</v>
      </c>
      <c r="GM699" s="14" t="str">
        <f t="shared" si="167"/>
        <v>神器7-4 : 级</v>
      </c>
      <c r="GN699" s="14" t="s">
        <v>893</v>
      </c>
      <c r="GO699" s="14">
        <f t="shared" si="164"/>
        <v>18</v>
      </c>
      <c r="GP699" s="14" t="str">
        <f t="shared" si="165"/>
        <v>神器7-4</v>
      </c>
      <c r="GQ699" s="14">
        <f t="shared" si="166"/>
        <v>10</v>
      </c>
    </row>
    <row r="700" spans="192:199" ht="16.5" x14ac:dyDescent="0.2">
      <c r="GJ700" s="105">
        <v>694</v>
      </c>
      <c r="GK700" s="14">
        <f t="shared" si="162"/>
        <v>38</v>
      </c>
      <c r="GL700" s="14">
        <f t="shared" si="163"/>
        <v>1606046</v>
      </c>
      <c r="GM700" s="14" t="str">
        <f t="shared" si="167"/>
        <v>神器7-4 : 级</v>
      </c>
      <c r="GN700" s="14" t="s">
        <v>893</v>
      </c>
      <c r="GO700" s="14">
        <f t="shared" si="164"/>
        <v>19</v>
      </c>
      <c r="GP700" s="14" t="str">
        <f t="shared" si="165"/>
        <v>神器7-4</v>
      </c>
      <c r="GQ700" s="14">
        <f t="shared" si="166"/>
        <v>15</v>
      </c>
    </row>
    <row r="701" spans="192:199" ht="16.5" x14ac:dyDescent="0.2">
      <c r="GJ701" s="105">
        <v>695</v>
      </c>
      <c r="GK701" s="14">
        <f t="shared" si="162"/>
        <v>38</v>
      </c>
      <c r="GL701" s="14">
        <f t="shared" si="163"/>
        <v>1606046</v>
      </c>
      <c r="GM701" s="14" t="str">
        <f t="shared" si="167"/>
        <v>神器7-4 : 级</v>
      </c>
      <c r="GN701" s="14" t="s">
        <v>893</v>
      </c>
      <c r="GO701" s="14">
        <f t="shared" si="164"/>
        <v>20</v>
      </c>
      <c r="GP701" s="14" t="str">
        <f t="shared" si="165"/>
        <v>神器7-4</v>
      </c>
      <c r="GQ701" s="14">
        <f t="shared" si="166"/>
        <v>15</v>
      </c>
    </row>
    <row r="702" spans="192:199" ht="16.5" x14ac:dyDescent="0.2">
      <c r="GJ702" s="105">
        <v>696</v>
      </c>
      <c r="GK702" s="14">
        <f t="shared" si="162"/>
        <v>38</v>
      </c>
      <c r="GL702" s="14">
        <f t="shared" si="163"/>
        <v>1606046</v>
      </c>
      <c r="GM702" s="14" t="str">
        <f t="shared" si="167"/>
        <v>神器7-4 : 级</v>
      </c>
      <c r="GN702" s="14" t="s">
        <v>893</v>
      </c>
      <c r="GO702" s="14">
        <f t="shared" si="164"/>
        <v>21</v>
      </c>
      <c r="GP702" s="14" t="str">
        <f t="shared" si="165"/>
        <v>神器7-4</v>
      </c>
      <c r="GQ702" s="14">
        <f t="shared" si="166"/>
        <v>15</v>
      </c>
    </row>
    <row r="703" spans="192:199" ht="16.5" x14ac:dyDescent="0.2">
      <c r="GJ703" s="105">
        <v>697</v>
      </c>
      <c r="GK703" s="14">
        <f t="shared" si="162"/>
        <v>39</v>
      </c>
      <c r="GL703" s="14">
        <f t="shared" si="163"/>
        <v>1606047</v>
      </c>
      <c r="GM703" s="14" t="str">
        <f t="shared" si="167"/>
        <v>神器7-5 : 级</v>
      </c>
      <c r="GN703" s="14" t="s">
        <v>893</v>
      </c>
      <c r="GO703" s="14">
        <f t="shared" si="164"/>
        <v>1</v>
      </c>
      <c r="GP703" s="14" t="str">
        <f t="shared" si="165"/>
        <v>神器7-5</v>
      </c>
      <c r="GQ703" s="14">
        <f t="shared" si="166"/>
        <v>1</v>
      </c>
    </row>
    <row r="704" spans="192:199" ht="16.5" x14ac:dyDescent="0.2">
      <c r="GJ704" s="105">
        <v>698</v>
      </c>
      <c r="GK704" s="14">
        <f t="shared" si="162"/>
        <v>39</v>
      </c>
      <c r="GL704" s="14">
        <f t="shared" si="163"/>
        <v>1606047</v>
      </c>
      <c r="GM704" s="14" t="str">
        <f t="shared" si="167"/>
        <v>神器7-5 : 级</v>
      </c>
      <c r="GN704" s="14" t="s">
        <v>893</v>
      </c>
      <c r="GO704" s="14">
        <f t="shared" si="164"/>
        <v>2</v>
      </c>
      <c r="GP704" s="14" t="str">
        <f t="shared" si="165"/>
        <v>神器7-5</v>
      </c>
      <c r="GQ704" s="14">
        <f t="shared" si="166"/>
        <v>1</v>
      </c>
    </row>
    <row r="705" spans="192:199" ht="16.5" x14ac:dyDescent="0.2">
      <c r="GJ705" s="105">
        <v>699</v>
      </c>
      <c r="GK705" s="14">
        <f t="shared" si="162"/>
        <v>39</v>
      </c>
      <c r="GL705" s="14">
        <f t="shared" si="163"/>
        <v>1606047</v>
      </c>
      <c r="GM705" s="14" t="str">
        <f t="shared" si="167"/>
        <v>神器7-5 : 级</v>
      </c>
      <c r="GN705" s="14" t="s">
        <v>893</v>
      </c>
      <c r="GO705" s="14">
        <f t="shared" si="164"/>
        <v>3</v>
      </c>
      <c r="GP705" s="14" t="str">
        <f t="shared" si="165"/>
        <v>神器7-5</v>
      </c>
      <c r="GQ705" s="14">
        <f t="shared" si="166"/>
        <v>1</v>
      </c>
    </row>
    <row r="706" spans="192:199" ht="16.5" x14ac:dyDescent="0.2">
      <c r="GJ706" s="105">
        <v>700</v>
      </c>
      <c r="GK706" s="14">
        <f t="shared" si="162"/>
        <v>39</v>
      </c>
      <c r="GL706" s="14">
        <f t="shared" si="163"/>
        <v>1606047</v>
      </c>
      <c r="GM706" s="14" t="str">
        <f t="shared" si="167"/>
        <v>神器7-5 : 级</v>
      </c>
      <c r="GN706" s="14" t="s">
        <v>893</v>
      </c>
      <c r="GO706" s="14">
        <f t="shared" si="164"/>
        <v>4</v>
      </c>
      <c r="GP706" s="14" t="str">
        <f t="shared" si="165"/>
        <v>神器7-5</v>
      </c>
      <c r="GQ706" s="14">
        <f t="shared" si="166"/>
        <v>2</v>
      </c>
    </row>
    <row r="707" spans="192:199" ht="16.5" x14ac:dyDescent="0.2">
      <c r="GJ707" s="105">
        <v>701</v>
      </c>
      <c r="GK707" s="14">
        <f t="shared" si="162"/>
        <v>39</v>
      </c>
      <c r="GL707" s="14">
        <f t="shared" si="163"/>
        <v>1606047</v>
      </c>
      <c r="GM707" s="14" t="str">
        <f t="shared" si="167"/>
        <v>神器7-5 : 级</v>
      </c>
      <c r="GN707" s="14" t="s">
        <v>893</v>
      </c>
      <c r="GO707" s="14">
        <f t="shared" si="164"/>
        <v>5</v>
      </c>
      <c r="GP707" s="14" t="str">
        <f t="shared" si="165"/>
        <v>神器7-5</v>
      </c>
      <c r="GQ707" s="14">
        <f t="shared" si="166"/>
        <v>2</v>
      </c>
    </row>
    <row r="708" spans="192:199" ht="16.5" x14ac:dyDescent="0.2">
      <c r="GJ708" s="105">
        <v>702</v>
      </c>
      <c r="GK708" s="14">
        <f t="shared" si="162"/>
        <v>39</v>
      </c>
      <c r="GL708" s="14">
        <f t="shared" si="163"/>
        <v>1606047</v>
      </c>
      <c r="GM708" s="14" t="str">
        <f t="shared" si="167"/>
        <v>神器7-5 : 级</v>
      </c>
      <c r="GN708" s="14" t="s">
        <v>893</v>
      </c>
      <c r="GO708" s="14">
        <f t="shared" si="164"/>
        <v>6</v>
      </c>
      <c r="GP708" s="14" t="str">
        <f t="shared" si="165"/>
        <v>神器7-5</v>
      </c>
      <c r="GQ708" s="14">
        <f t="shared" si="166"/>
        <v>2</v>
      </c>
    </row>
    <row r="709" spans="192:199" ht="16.5" x14ac:dyDescent="0.2">
      <c r="GJ709" s="105">
        <v>703</v>
      </c>
      <c r="GK709" s="14">
        <f t="shared" si="162"/>
        <v>39</v>
      </c>
      <c r="GL709" s="14">
        <f t="shared" si="163"/>
        <v>1606047</v>
      </c>
      <c r="GM709" s="14" t="str">
        <f t="shared" si="167"/>
        <v>神器7-5 : 级</v>
      </c>
      <c r="GN709" s="14" t="s">
        <v>893</v>
      </c>
      <c r="GO709" s="14">
        <f t="shared" si="164"/>
        <v>7</v>
      </c>
      <c r="GP709" s="14" t="str">
        <f t="shared" si="165"/>
        <v>神器7-5</v>
      </c>
      <c r="GQ709" s="14">
        <f t="shared" si="166"/>
        <v>3</v>
      </c>
    </row>
    <row r="710" spans="192:199" ht="16.5" x14ac:dyDescent="0.2">
      <c r="GJ710" s="105">
        <v>704</v>
      </c>
      <c r="GK710" s="14">
        <f t="shared" si="162"/>
        <v>39</v>
      </c>
      <c r="GL710" s="14">
        <f t="shared" si="163"/>
        <v>1606047</v>
      </c>
      <c r="GM710" s="14" t="str">
        <f t="shared" si="167"/>
        <v>神器7-5 : 级</v>
      </c>
      <c r="GN710" s="14" t="s">
        <v>893</v>
      </c>
      <c r="GO710" s="14">
        <f t="shared" si="164"/>
        <v>8</v>
      </c>
      <c r="GP710" s="14" t="str">
        <f t="shared" si="165"/>
        <v>神器7-5</v>
      </c>
      <c r="GQ710" s="14">
        <f t="shared" si="166"/>
        <v>3</v>
      </c>
    </row>
    <row r="711" spans="192:199" ht="16.5" x14ac:dyDescent="0.2">
      <c r="GJ711" s="105">
        <v>705</v>
      </c>
      <c r="GK711" s="14">
        <f t="shared" si="162"/>
        <v>39</v>
      </c>
      <c r="GL711" s="14">
        <f t="shared" si="163"/>
        <v>1606047</v>
      </c>
      <c r="GM711" s="14" t="str">
        <f t="shared" si="167"/>
        <v>神器7-5 : 级</v>
      </c>
      <c r="GN711" s="14" t="s">
        <v>893</v>
      </c>
      <c r="GO711" s="14">
        <f t="shared" si="164"/>
        <v>9</v>
      </c>
      <c r="GP711" s="14" t="str">
        <f t="shared" si="165"/>
        <v>神器7-5</v>
      </c>
      <c r="GQ711" s="14">
        <f t="shared" si="166"/>
        <v>3</v>
      </c>
    </row>
    <row r="712" spans="192:199" ht="16.5" x14ac:dyDescent="0.2">
      <c r="GJ712" s="105">
        <v>706</v>
      </c>
      <c r="GK712" s="14">
        <f t="shared" ref="GK712:GK775" si="168">MATCH(GJ712-1,$R$7:$R$49,1)</f>
        <v>39</v>
      </c>
      <c r="GL712" s="14">
        <f t="shared" ref="GL712:GL775" si="169">INDEX($S$8:$S$49,GK712)</f>
        <v>1606047</v>
      </c>
      <c r="GM712" s="14" t="str">
        <f t="shared" si="167"/>
        <v>神器7-5 : 级</v>
      </c>
      <c r="GN712" s="14" t="s">
        <v>893</v>
      </c>
      <c r="GO712" s="14">
        <f t="shared" ref="GO712:GO765" si="170">GJ712-INDEX($R$7:$R$49,GK712)</f>
        <v>10</v>
      </c>
      <c r="GP712" s="14" t="str">
        <f t="shared" ref="GP712:GP765" si="171">INDEX($T$8:$T$49,GK712)</f>
        <v>神器7-5</v>
      </c>
      <c r="GQ712" s="14">
        <f t="shared" ref="GQ712:GQ765" si="172">INDEX($K$8:$K$28,GO712)</f>
        <v>5</v>
      </c>
    </row>
    <row r="713" spans="192:199" ht="16.5" x14ac:dyDescent="0.2">
      <c r="GJ713" s="105">
        <v>707</v>
      </c>
      <c r="GK713" s="14">
        <f t="shared" si="168"/>
        <v>39</v>
      </c>
      <c r="GL713" s="14">
        <f t="shared" si="169"/>
        <v>1606047</v>
      </c>
      <c r="GM713" s="14" t="str">
        <f t="shared" si="167"/>
        <v>神器7-5 : 级</v>
      </c>
      <c r="GN713" s="14" t="s">
        <v>893</v>
      </c>
      <c r="GO713" s="14">
        <f t="shared" si="170"/>
        <v>11</v>
      </c>
      <c r="GP713" s="14" t="str">
        <f t="shared" si="171"/>
        <v>神器7-5</v>
      </c>
      <c r="GQ713" s="14">
        <f t="shared" si="172"/>
        <v>5</v>
      </c>
    </row>
    <row r="714" spans="192:199" ht="16.5" x14ac:dyDescent="0.2">
      <c r="GJ714" s="105">
        <v>708</v>
      </c>
      <c r="GK714" s="14">
        <f t="shared" si="168"/>
        <v>39</v>
      </c>
      <c r="GL714" s="14">
        <f t="shared" si="169"/>
        <v>1606047</v>
      </c>
      <c r="GM714" s="14" t="str">
        <f t="shared" si="167"/>
        <v>神器7-5 : 级</v>
      </c>
      <c r="GN714" s="14" t="s">
        <v>893</v>
      </c>
      <c r="GO714" s="14">
        <f t="shared" si="170"/>
        <v>12</v>
      </c>
      <c r="GP714" s="14" t="str">
        <f t="shared" si="171"/>
        <v>神器7-5</v>
      </c>
      <c r="GQ714" s="14">
        <f t="shared" si="172"/>
        <v>6</v>
      </c>
    </row>
    <row r="715" spans="192:199" ht="16.5" x14ac:dyDescent="0.2">
      <c r="GJ715" s="105">
        <v>709</v>
      </c>
      <c r="GK715" s="14">
        <f t="shared" si="168"/>
        <v>39</v>
      </c>
      <c r="GL715" s="14">
        <f t="shared" si="169"/>
        <v>1606047</v>
      </c>
      <c r="GM715" s="14" t="str">
        <f t="shared" si="167"/>
        <v>神器7-5 : 级</v>
      </c>
      <c r="GN715" s="14" t="s">
        <v>893</v>
      </c>
      <c r="GO715" s="14">
        <f t="shared" si="170"/>
        <v>13</v>
      </c>
      <c r="GP715" s="14" t="str">
        <f t="shared" si="171"/>
        <v>神器7-5</v>
      </c>
      <c r="GQ715" s="14">
        <f t="shared" si="172"/>
        <v>7</v>
      </c>
    </row>
    <row r="716" spans="192:199" ht="16.5" x14ac:dyDescent="0.2">
      <c r="GJ716" s="105">
        <v>710</v>
      </c>
      <c r="GK716" s="14">
        <f t="shared" si="168"/>
        <v>39</v>
      </c>
      <c r="GL716" s="14">
        <f t="shared" si="169"/>
        <v>1606047</v>
      </c>
      <c r="GM716" s="14" t="str">
        <f t="shared" si="167"/>
        <v>神器7-5 : 级</v>
      </c>
      <c r="GN716" s="14" t="s">
        <v>893</v>
      </c>
      <c r="GO716" s="14">
        <f t="shared" si="170"/>
        <v>14</v>
      </c>
      <c r="GP716" s="14" t="str">
        <f t="shared" si="171"/>
        <v>神器7-5</v>
      </c>
      <c r="GQ716" s="14">
        <f t="shared" si="172"/>
        <v>7</v>
      </c>
    </row>
    <row r="717" spans="192:199" ht="16.5" x14ac:dyDescent="0.2">
      <c r="GJ717" s="105">
        <v>711</v>
      </c>
      <c r="GK717" s="14">
        <f t="shared" si="168"/>
        <v>39</v>
      </c>
      <c r="GL717" s="14">
        <f t="shared" si="169"/>
        <v>1606047</v>
      </c>
      <c r="GM717" s="14" t="str">
        <f t="shared" si="167"/>
        <v>神器7-5 : 级</v>
      </c>
      <c r="GN717" s="14" t="s">
        <v>893</v>
      </c>
      <c r="GO717" s="14">
        <f t="shared" si="170"/>
        <v>15</v>
      </c>
      <c r="GP717" s="14" t="str">
        <f t="shared" si="171"/>
        <v>神器7-5</v>
      </c>
      <c r="GQ717" s="14">
        <f t="shared" si="172"/>
        <v>7</v>
      </c>
    </row>
    <row r="718" spans="192:199" ht="16.5" x14ac:dyDescent="0.2">
      <c r="GJ718" s="105">
        <v>712</v>
      </c>
      <c r="GK718" s="14">
        <f t="shared" si="168"/>
        <v>39</v>
      </c>
      <c r="GL718" s="14">
        <f t="shared" si="169"/>
        <v>1606047</v>
      </c>
      <c r="GM718" s="14" t="str">
        <f t="shared" si="167"/>
        <v>神器7-5 : 级</v>
      </c>
      <c r="GN718" s="14" t="s">
        <v>893</v>
      </c>
      <c r="GO718" s="14">
        <f t="shared" si="170"/>
        <v>16</v>
      </c>
      <c r="GP718" s="14" t="str">
        <f t="shared" si="171"/>
        <v>神器7-5</v>
      </c>
      <c r="GQ718" s="14">
        <f t="shared" si="172"/>
        <v>10</v>
      </c>
    </row>
    <row r="719" spans="192:199" ht="16.5" x14ac:dyDescent="0.2">
      <c r="GJ719" s="105">
        <v>713</v>
      </c>
      <c r="GK719" s="14">
        <f t="shared" si="168"/>
        <v>39</v>
      </c>
      <c r="GL719" s="14">
        <f t="shared" si="169"/>
        <v>1606047</v>
      </c>
      <c r="GM719" s="14" t="str">
        <f t="shared" si="167"/>
        <v>神器7-5 : 级</v>
      </c>
      <c r="GN719" s="14" t="s">
        <v>893</v>
      </c>
      <c r="GO719" s="14">
        <f t="shared" si="170"/>
        <v>17</v>
      </c>
      <c r="GP719" s="14" t="str">
        <f t="shared" si="171"/>
        <v>神器7-5</v>
      </c>
      <c r="GQ719" s="14">
        <f t="shared" si="172"/>
        <v>10</v>
      </c>
    </row>
    <row r="720" spans="192:199" ht="16.5" x14ac:dyDescent="0.2">
      <c r="GJ720" s="105">
        <v>714</v>
      </c>
      <c r="GK720" s="14">
        <f t="shared" si="168"/>
        <v>39</v>
      </c>
      <c r="GL720" s="14">
        <f t="shared" si="169"/>
        <v>1606047</v>
      </c>
      <c r="GM720" s="14" t="str">
        <f t="shared" si="167"/>
        <v>神器7-5 : 级</v>
      </c>
      <c r="GN720" s="14" t="s">
        <v>893</v>
      </c>
      <c r="GO720" s="14">
        <f t="shared" si="170"/>
        <v>18</v>
      </c>
      <c r="GP720" s="14" t="str">
        <f t="shared" si="171"/>
        <v>神器7-5</v>
      </c>
      <c r="GQ720" s="14">
        <f t="shared" si="172"/>
        <v>10</v>
      </c>
    </row>
    <row r="721" spans="192:199" ht="16.5" x14ac:dyDescent="0.2">
      <c r="GJ721" s="105">
        <v>715</v>
      </c>
      <c r="GK721" s="14">
        <f t="shared" si="168"/>
        <v>39</v>
      </c>
      <c r="GL721" s="14">
        <f t="shared" si="169"/>
        <v>1606047</v>
      </c>
      <c r="GM721" s="14" t="str">
        <f t="shared" si="167"/>
        <v>神器7-5 : 级</v>
      </c>
      <c r="GN721" s="14" t="s">
        <v>893</v>
      </c>
      <c r="GO721" s="14">
        <f t="shared" si="170"/>
        <v>19</v>
      </c>
      <c r="GP721" s="14" t="str">
        <f t="shared" si="171"/>
        <v>神器7-5</v>
      </c>
      <c r="GQ721" s="14">
        <f t="shared" si="172"/>
        <v>15</v>
      </c>
    </row>
    <row r="722" spans="192:199" ht="16.5" x14ac:dyDescent="0.2">
      <c r="GJ722" s="105">
        <v>716</v>
      </c>
      <c r="GK722" s="14">
        <f t="shared" si="168"/>
        <v>39</v>
      </c>
      <c r="GL722" s="14">
        <f t="shared" si="169"/>
        <v>1606047</v>
      </c>
      <c r="GM722" s="14" t="str">
        <f t="shared" si="167"/>
        <v>神器7-5 : 级</v>
      </c>
      <c r="GN722" s="14" t="s">
        <v>893</v>
      </c>
      <c r="GO722" s="14">
        <f t="shared" si="170"/>
        <v>20</v>
      </c>
      <c r="GP722" s="14" t="str">
        <f t="shared" si="171"/>
        <v>神器7-5</v>
      </c>
      <c r="GQ722" s="14">
        <f t="shared" si="172"/>
        <v>15</v>
      </c>
    </row>
    <row r="723" spans="192:199" ht="16.5" x14ac:dyDescent="0.2">
      <c r="GJ723" s="105">
        <v>717</v>
      </c>
      <c r="GK723" s="14">
        <f t="shared" si="168"/>
        <v>39</v>
      </c>
      <c r="GL723" s="14">
        <f t="shared" si="169"/>
        <v>1606047</v>
      </c>
      <c r="GM723" s="14" t="str">
        <f t="shared" si="167"/>
        <v>神器7-5 : 级</v>
      </c>
      <c r="GN723" s="14" t="s">
        <v>893</v>
      </c>
      <c r="GO723" s="14">
        <f t="shared" si="170"/>
        <v>21</v>
      </c>
      <c r="GP723" s="14" t="str">
        <f t="shared" si="171"/>
        <v>神器7-5</v>
      </c>
      <c r="GQ723" s="14">
        <f t="shared" si="172"/>
        <v>15</v>
      </c>
    </row>
    <row r="724" spans="192:199" ht="16.5" x14ac:dyDescent="0.2">
      <c r="GJ724" s="105">
        <v>718</v>
      </c>
      <c r="GK724" s="14">
        <f t="shared" si="168"/>
        <v>40</v>
      </c>
      <c r="GL724" s="14">
        <f t="shared" si="169"/>
        <v>1606048</v>
      </c>
      <c r="GM724" s="14" t="str">
        <f t="shared" si="167"/>
        <v>神器7-6 : 级</v>
      </c>
      <c r="GN724" s="14" t="s">
        <v>893</v>
      </c>
      <c r="GO724" s="14">
        <f t="shared" si="170"/>
        <v>1</v>
      </c>
      <c r="GP724" s="14" t="str">
        <f t="shared" si="171"/>
        <v>神器7-6</v>
      </c>
      <c r="GQ724" s="14">
        <f t="shared" si="172"/>
        <v>1</v>
      </c>
    </row>
    <row r="725" spans="192:199" ht="16.5" x14ac:dyDescent="0.2">
      <c r="GJ725" s="105">
        <v>719</v>
      </c>
      <c r="GK725" s="14">
        <f t="shared" si="168"/>
        <v>40</v>
      </c>
      <c r="GL725" s="14">
        <f t="shared" si="169"/>
        <v>1606048</v>
      </c>
      <c r="GM725" s="14" t="str">
        <f t="shared" si="167"/>
        <v>神器7-6 : 级</v>
      </c>
      <c r="GN725" s="14" t="s">
        <v>893</v>
      </c>
      <c r="GO725" s="14">
        <f t="shared" si="170"/>
        <v>2</v>
      </c>
      <c r="GP725" s="14" t="str">
        <f t="shared" si="171"/>
        <v>神器7-6</v>
      </c>
      <c r="GQ725" s="14">
        <f t="shared" si="172"/>
        <v>1</v>
      </c>
    </row>
    <row r="726" spans="192:199" ht="16.5" x14ac:dyDescent="0.2">
      <c r="GJ726" s="105">
        <v>720</v>
      </c>
      <c r="GK726" s="14">
        <f t="shared" si="168"/>
        <v>40</v>
      </c>
      <c r="GL726" s="14">
        <f t="shared" si="169"/>
        <v>1606048</v>
      </c>
      <c r="GM726" s="14" t="str">
        <f t="shared" si="167"/>
        <v>神器7-6 : 级</v>
      </c>
      <c r="GN726" s="14" t="s">
        <v>893</v>
      </c>
      <c r="GO726" s="14">
        <f t="shared" si="170"/>
        <v>3</v>
      </c>
      <c r="GP726" s="14" t="str">
        <f t="shared" si="171"/>
        <v>神器7-6</v>
      </c>
      <c r="GQ726" s="14">
        <f t="shared" si="172"/>
        <v>1</v>
      </c>
    </row>
    <row r="727" spans="192:199" ht="16.5" x14ac:dyDescent="0.2">
      <c r="GJ727" s="105">
        <v>721</v>
      </c>
      <c r="GK727" s="14">
        <f t="shared" si="168"/>
        <v>40</v>
      </c>
      <c r="GL727" s="14">
        <f t="shared" si="169"/>
        <v>1606048</v>
      </c>
      <c r="GM727" s="14" t="str">
        <f t="shared" si="167"/>
        <v>神器7-6 : 级</v>
      </c>
      <c r="GN727" s="14" t="s">
        <v>893</v>
      </c>
      <c r="GO727" s="14">
        <f t="shared" si="170"/>
        <v>4</v>
      </c>
      <c r="GP727" s="14" t="str">
        <f t="shared" si="171"/>
        <v>神器7-6</v>
      </c>
      <c r="GQ727" s="14">
        <f t="shared" si="172"/>
        <v>2</v>
      </c>
    </row>
    <row r="728" spans="192:199" ht="16.5" x14ac:dyDescent="0.2">
      <c r="GJ728" s="105">
        <v>722</v>
      </c>
      <c r="GK728" s="14">
        <f t="shared" si="168"/>
        <v>40</v>
      </c>
      <c r="GL728" s="14">
        <f t="shared" si="169"/>
        <v>1606048</v>
      </c>
      <c r="GM728" s="14" t="str">
        <f t="shared" ref="GM728:GM765" si="173">INDEX($T$8:$T$49,GK728)&amp;" : "&amp;AO728&amp;"级"</f>
        <v>神器7-6 : 级</v>
      </c>
      <c r="GN728" s="14" t="s">
        <v>893</v>
      </c>
      <c r="GO728" s="14">
        <f t="shared" si="170"/>
        <v>5</v>
      </c>
      <c r="GP728" s="14" t="str">
        <f t="shared" si="171"/>
        <v>神器7-6</v>
      </c>
      <c r="GQ728" s="14">
        <f t="shared" si="172"/>
        <v>2</v>
      </c>
    </row>
    <row r="729" spans="192:199" ht="16.5" x14ac:dyDescent="0.2">
      <c r="GJ729" s="105">
        <v>723</v>
      </c>
      <c r="GK729" s="14">
        <f t="shared" si="168"/>
        <v>40</v>
      </c>
      <c r="GL729" s="14">
        <f t="shared" si="169"/>
        <v>1606048</v>
      </c>
      <c r="GM729" s="14" t="str">
        <f t="shared" si="173"/>
        <v>神器7-6 : 级</v>
      </c>
      <c r="GN729" s="14" t="s">
        <v>893</v>
      </c>
      <c r="GO729" s="14">
        <f t="shared" si="170"/>
        <v>6</v>
      </c>
      <c r="GP729" s="14" t="str">
        <f t="shared" si="171"/>
        <v>神器7-6</v>
      </c>
      <c r="GQ729" s="14">
        <f t="shared" si="172"/>
        <v>2</v>
      </c>
    </row>
    <row r="730" spans="192:199" ht="16.5" x14ac:dyDescent="0.2">
      <c r="GJ730" s="105">
        <v>724</v>
      </c>
      <c r="GK730" s="14">
        <f t="shared" si="168"/>
        <v>40</v>
      </c>
      <c r="GL730" s="14">
        <f t="shared" si="169"/>
        <v>1606048</v>
      </c>
      <c r="GM730" s="14" t="str">
        <f t="shared" si="173"/>
        <v>神器7-6 : 级</v>
      </c>
      <c r="GN730" s="14" t="s">
        <v>893</v>
      </c>
      <c r="GO730" s="14">
        <f t="shared" si="170"/>
        <v>7</v>
      </c>
      <c r="GP730" s="14" t="str">
        <f t="shared" si="171"/>
        <v>神器7-6</v>
      </c>
      <c r="GQ730" s="14">
        <f t="shared" si="172"/>
        <v>3</v>
      </c>
    </row>
    <row r="731" spans="192:199" ht="16.5" x14ac:dyDescent="0.2">
      <c r="GJ731" s="105">
        <v>725</v>
      </c>
      <c r="GK731" s="14">
        <f t="shared" si="168"/>
        <v>40</v>
      </c>
      <c r="GL731" s="14">
        <f t="shared" si="169"/>
        <v>1606048</v>
      </c>
      <c r="GM731" s="14" t="str">
        <f t="shared" si="173"/>
        <v>神器7-6 : 级</v>
      </c>
      <c r="GN731" s="14" t="s">
        <v>893</v>
      </c>
      <c r="GO731" s="14">
        <f t="shared" si="170"/>
        <v>8</v>
      </c>
      <c r="GP731" s="14" t="str">
        <f t="shared" si="171"/>
        <v>神器7-6</v>
      </c>
      <c r="GQ731" s="14">
        <f t="shared" si="172"/>
        <v>3</v>
      </c>
    </row>
    <row r="732" spans="192:199" ht="16.5" x14ac:dyDescent="0.2">
      <c r="GJ732" s="105">
        <v>726</v>
      </c>
      <c r="GK732" s="14">
        <f t="shared" si="168"/>
        <v>40</v>
      </c>
      <c r="GL732" s="14">
        <f t="shared" si="169"/>
        <v>1606048</v>
      </c>
      <c r="GM732" s="14" t="str">
        <f t="shared" si="173"/>
        <v>神器7-6 : 级</v>
      </c>
      <c r="GN732" s="14" t="s">
        <v>893</v>
      </c>
      <c r="GO732" s="14">
        <f t="shared" si="170"/>
        <v>9</v>
      </c>
      <c r="GP732" s="14" t="str">
        <f t="shared" si="171"/>
        <v>神器7-6</v>
      </c>
      <c r="GQ732" s="14">
        <f t="shared" si="172"/>
        <v>3</v>
      </c>
    </row>
    <row r="733" spans="192:199" ht="16.5" x14ac:dyDescent="0.2">
      <c r="GJ733" s="105">
        <v>727</v>
      </c>
      <c r="GK733" s="14">
        <f t="shared" si="168"/>
        <v>40</v>
      </c>
      <c r="GL733" s="14">
        <f t="shared" si="169"/>
        <v>1606048</v>
      </c>
      <c r="GM733" s="14" t="str">
        <f t="shared" si="173"/>
        <v>神器7-6 : 级</v>
      </c>
      <c r="GN733" s="14" t="s">
        <v>893</v>
      </c>
      <c r="GO733" s="14">
        <f t="shared" si="170"/>
        <v>10</v>
      </c>
      <c r="GP733" s="14" t="str">
        <f t="shared" si="171"/>
        <v>神器7-6</v>
      </c>
      <c r="GQ733" s="14">
        <f t="shared" si="172"/>
        <v>5</v>
      </c>
    </row>
    <row r="734" spans="192:199" ht="16.5" x14ac:dyDescent="0.2">
      <c r="GJ734" s="105">
        <v>728</v>
      </c>
      <c r="GK734" s="14">
        <f t="shared" si="168"/>
        <v>40</v>
      </c>
      <c r="GL734" s="14">
        <f t="shared" si="169"/>
        <v>1606048</v>
      </c>
      <c r="GM734" s="14" t="str">
        <f t="shared" si="173"/>
        <v>神器7-6 : 级</v>
      </c>
      <c r="GN734" s="14" t="s">
        <v>893</v>
      </c>
      <c r="GO734" s="14">
        <f t="shared" si="170"/>
        <v>11</v>
      </c>
      <c r="GP734" s="14" t="str">
        <f t="shared" si="171"/>
        <v>神器7-6</v>
      </c>
      <c r="GQ734" s="14">
        <f t="shared" si="172"/>
        <v>5</v>
      </c>
    </row>
    <row r="735" spans="192:199" ht="16.5" x14ac:dyDescent="0.2">
      <c r="GJ735" s="105">
        <v>729</v>
      </c>
      <c r="GK735" s="14">
        <f t="shared" si="168"/>
        <v>40</v>
      </c>
      <c r="GL735" s="14">
        <f t="shared" si="169"/>
        <v>1606048</v>
      </c>
      <c r="GM735" s="14" t="str">
        <f t="shared" si="173"/>
        <v>神器7-6 : 级</v>
      </c>
      <c r="GN735" s="14" t="s">
        <v>893</v>
      </c>
      <c r="GO735" s="14">
        <f t="shared" si="170"/>
        <v>12</v>
      </c>
      <c r="GP735" s="14" t="str">
        <f t="shared" si="171"/>
        <v>神器7-6</v>
      </c>
      <c r="GQ735" s="14">
        <f t="shared" si="172"/>
        <v>6</v>
      </c>
    </row>
    <row r="736" spans="192:199" ht="16.5" x14ac:dyDescent="0.2">
      <c r="GJ736" s="105">
        <v>730</v>
      </c>
      <c r="GK736" s="14">
        <f t="shared" si="168"/>
        <v>40</v>
      </c>
      <c r="GL736" s="14">
        <f t="shared" si="169"/>
        <v>1606048</v>
      </c>
      <c r="GM736" s="14" t="str">
        <f t="shared" si="173"/>
        <v>神器7-6 : 级</v>
      </c>
      <c r="GN736" s="14" t="s">
        <v>893</v>
      </c>
      <c r="GO736" s="14">
        <f t="shared" si="170"/>
        <v>13</v>
      </c>
      <c r="GP736" s="14" t="str">
        <f t="shared" si="171"/>
        <v>神器7-6</v>
      </c>
      <c r="GQ736" s="14">
        <f t="shared" si="172"/>
        <v>7</v>
      </c>
    </row>
    <row r="737" spans="192:199" ht="16.5" x14ac:dyDescent="0.2">
      <c r="GJ737" s="105">
        <v>731</v>
      </c>
      <c r="GK737" s="14">
        <f t="shared" si="168"/>
        <v>40</v>
      </c>
      <c r="GL737" s="14">
        <f t="shared" si="169"/>
        <v>1606048</v>
      </c>
      <c r="GM737" s="14" t="str">
        <f t="shared" si="173"/>
        <v>神器7-6 : 级</v>
      </c>
      <c r="GN737" s="14" t="s">
        <v>893</v>
      </c>
      <c r="GO737" s="14">
        <f t="shared" si="170"/>
        <v>14</v>
      </c>
      <c r="GP737" s="14" t="str">
        <f t="shared" si="171"/>
        <v>神器7-6</v>
      </c>
      <c r="GQ737" s="14">
        <f t="shared" si="172"/>
        <v>7</v>
      </c>
    </row>
    <row r="738" spans="192:199" ht="16.5" x14ac:dyDescent="0.2">
      <c r="GJ738" s="105">
        <v>732</v>
      </c>
      <c r="GK738" s="14">
        <f t="shared" si="168"/>
        <v>40</v>
      </c>
      <c r="GL738" s="14">
        <f t="shared" si="169"/>
        <v>1606048</v>
      </c>
      <c r="GM738" s="14" t="str">
        <f t="shared" si="173"/>
        <v>神器7-6 : 级</v>
      </c>
      <c r="GN738" s="14" t="s">
        <v>893</v>
      </c>
      <c r="GO738" s="14">
        <f t="shared" si="170"/>
        <v>15</v>
      </c>
      <c r="GP738" s="14" t="str">
        <f t="shared" si="171"/>
        <v>神器7-6</v>
      </c>
      <c r="GQ738" s="14">
        <f t="shared" si="172"/>
        <v>7</v>
      </c>
    </row>
    <row r="739" spans="192:199" ht="16.5" x14ac:dyDescent="0.2">
      <c r="GJ739" s="105">
        <v>733</v>
      </c>
      <c r="GK739" s="14">
        <f t="shared" si="168"/>
        <v>40</v>
      </c>
      <c r="GL739" s="14">
        <f t="shared" si="169"/>
        <v>1606048</v>
      </c>
      <c r="GM739" s="14" t="str">
        <f t="shared" si="173"/>
        <v>神器7-6 : 级</v>
      </c>
      <c r="GN739" s="14" t="s">
        <v>893</v>
      </c>
      <c r="GO739" s="14">
        <f t="shared" si="170"/>
        <v>16</v>
      </c>
      <c r="GP739" s="14" t="str">
        <f t="shared" si="171"/>
        <v>神器7-6</v>
      </c>
      <c r="GQ739" s="14">
        <f t="shared" si="172"/>
        <v>10</v>
      </c>
    </row>
    <row r="740" spans="192:199" ht="16.5" x14ac:dyDescent="0.2">
      <c r="GJ740" s="105">
        <v>734</v>
      </c>
      <c r="GK740" s="14">
        <f t="shared" si="168"/>
        <v>40</v>
      </c>
      <c r="GL740" s="14">
        <f t="shared" si="169"/>
        <v>1606048</v>
      </c>
      <c r="GM740" s="14" t="str">
        <f t="shared" si="173"/>
        <v>神器7-6 : 级</v>
      </c>
      <c r="GN740" s="14" t="s">
        <v>893</v>
      </c>
      <c r="GO740" s="14">
        <f t="shared" si="170"/>
        <v>17</v>
      </c>
      <c r="GP740" s="14" t="str">
        <f t="shared" si="171"/>
        <v>神器7-6</v>
      </c>
      <c r="GQ740" s="14">
        <f t="shared" si="172"/>
        <v>10</v>
      </c>
    </row>
    <row r="741" spans="192:199" ht="16.5" x14ac:dyDescent="0.2">
      <c r="GJ741" s="105">
        <v>735</v>
      </c>
      <c r="GK741" s="14">
        <f t="shared" si="168"/>
        <v>40</v>
      </c>
      <c r="GL741" s="14">
        <f t="shared" si="169"/>
        <v>1606048</v>
      </c>
      <c r="GM741" s="14" t="str">
        <f t="shared" si="173"/>
        <v>神器7-6 : 级</v>
      </c>
      <c r="GN741" s="14" t="s">
        <v>893</v>
      </c>
      <c r="GO741" s="14">
        <f t="shared" si="170"/>
        <v>18</v>
      </c>
      <c r="GP741" s="14" t="str">
        <f t="shared" si="171"/>
        <v>神器7-6</v>
      </c>
      <c r="GQ741" s="14">
        <f t="shared" si="172"/>
        <v>10</v>
      </c>
    </row>
    <row r="742" spans="192:199" ht="16.5" x14ac:dyDescent="0.2">
      <c r="GJ742" s="105">
        <v>736</v>
      </c>
      <c r="GK742" s="14">
        <f t="shared" si="168"/>
        <v>40</v>
      </c>
      <c r="GL742" s="14">
        <f t="shared" si="169"/>
        <v>1606048</v>
      </c>
      <c r="GM742" s="14" t="str">
        <f t="shared" si="173"/>
        <v>神器7-6 : 级</v>
      </c>
      <c r="GN742" s="14" t="s">
        <v>893</v>
      </c>
      <c r="GO742" s="14">
        <f t="shared" si="170"/>
        <v>19</v>
      </c>
      <c r="GP742" s="14" t="str">
        <f t="shared" si="171"/>
        <v>神器7-6</v>
      </c>
      <c r="GQ742" s="14">
        <f t="shared" si="172"/>
        <v>15</v>
      </c>
    </row>
    <row r="743" spans="192:199" ht="16.5" x14ac:dyDescent="0.2">
      <c r="GJ743" s="105">
        <v>737</v>
      </c>
      <c r="GK743" s="14">
        <f t="shared" si="168"/>
        <v>40</v>
      </c>
      <c r="GL743" s="14">
        <f t="shared" si="169"/>
        <v>1606048</v>
      </c>
      <c r="GM743" s="14" t="str">
        <f t="shared" si="173"/>
        <v>神器7-6 : 级</v>
      </c>
      <c r="GN743" s="14" t="s">
        <v>893</v>
      </c>
      <c r="GO743" s="14">
        <f t="shared" si="170"/>
        <v>20</v>
      </c>
      <c r="GP743" s="14" t="str">
        <f t="shared" si="171"/>
        <v>神器7-6</v>
      </c>
      <c r="GQ743" s="14">
        <f t="shared" si="172"/>
        <v>15</v>
      </c>
    </row>
    <row r="744" spans="192:199" ht="16.5" x14ac:dyDescent="0.2">
      <c r="GJ744" s="105">
        <v>738</v>
      </c>
      <c r="GK744" s="14">
        <f t="shared" si="168"/>
        <v>40</v>
      </c>
      <c r="GL744" s="14">
        <f t="shared" si="169"/>
        <v>1606048</v>
      </c>
      <c r="GM744" s="14" t="str">
        <f t="shared" si="173"/>
        <v>神器7-6 : 级</v>
      </c>
      <c r="GN744" s="14" t="s">
        <v>893</v>
      </c>
      <c r="GO744" s="14">
        <f t="shared" si="170"/>
        <v>21</v>
      </c>
      <c r="GP744" s="14" t="str">
        <f t="shared" si="171"/>
        <v>神器7-6</v>
      </c>
      <c r="GQ744" s="14">
        <f t="shared" si="172"/>
        <v>15</v>
      </c>
    </row>
    <row r="745" spans="192:199" ht="16.5" x14ac:dyDescent="0.2">
      <c r="GJ745" s="105">
        <v>739</v>
      </c>
      <c r="GK745" s="14">
        <f t="shared" si="168"/>
        <v>41</v>
      </c>
      <c r="GL745" s="14">
        <f t="shared" si="169"/>
        <v>1606049</v>
      </c>
      <c r="GM745" s="14" t="str">
        <f t="shared" si="173"/>
        <v>神器7-7 : 级</v>
      </c>
      <c r="GN745" s="14" t="s">
        <v>893</v>
      </c>
      <c r="GO745" s="14">
        <f t="shared" si="170"/>
        <v>1</v>
      </c>
      <c r="GP745" s="14" t="str">
        <f t="shared" si="171"/>
        <v>神器7-7</v>
      </c>
      <c r="GQ745" s="14">
        <f t="shared" si="172"/>
        <v>1</v>
      </c>
    </row>
    <row r="746" spans="192:199" ht="16.5" x14ac:dyDescent="0.2">
      <c r="GJ746" s="105">
        <v>740</v>
      </c>
      <c r="GK746" s="14">
        <f t="shared" si="168"/>
        <v>41</v>
      </c>
      <c r="GL746" s="14">
        <f t="shared" si="169"/>
        <v>1606049</v>
      </c>
      <c r="GM746" s="14" t="str">
        <f t="shared" si="173"/>
        <v>神器7-7 : 级</v>
      </c>
      <c r="GN746" s="14" t="s">
        <v>893</v>
      </c>
      <c r="GO746" s="14">
        <f t="shared" si="170"/>
        <v>2</v>
      </c>
      <c r="GP746" s="14" t="str">
        <f t="shared" si="171"/>
        <v>神器7-7</v>
      </c>
      <c r="GQ746" s="14">
        <f t="shared" si="172"/>
        <v>1</v>
      </c>
    </row>
    <row r="747" spans="192:199" ht="16.5" x14ac:dyDescent="0.2">
      <c r="GJ747" s="105">
        <v>741</v>
      </c>
      <c r="GK747" s="14">
        <f t="shared" si="168"/>
        <v>41</v>
      </c>
      <c r="GL747" s="14">
        <f t="shared" si="169"/>
        <v>1606049</v>
      </c>
      <c r="GM747" s="14" t="str">
        <f t="shared" si="173"/>
        <v>神器7-7 : 级</v>
      </c>
      <c r="GN747" s="14" t="s">
        <v>893</v>
      </c>
      <c r="GO747" s="14">
        <f t="shared" si="170"/>
        <v>3</v>
      </c>
      <c r="GP747" s="14" t="str">
        <f t="shared" si="171"/>
        <v>神器7-7</v>
      </c>
      <c r="GQ747" s="14">
        <f t="shared" si="172"/>
        <v>1</v>
      </c>
    </row>
    <row r="748" spans="192:199" ht="16.5" x14ac:dyDescent="0.2">
      <c r="GJ748" s="105">
        <v>742</v>
      </c>
      <c r="GK748" s="14">
        <f t="shared" si="168"/>
        <v>41</v>
      </c>
      <c r="GL748" s="14">
        <f t="shared" si="169"/>
        <v>1606049</v>
      </c>
      <c r="GM748" s="14" t="str">
        <f t="shared" si="173"/>
        <v>神器7-7 : 级</v>
      </c>
      <c r="GN748" s="14" t="s">
        <v>893</v>
      </c>
      <c r="GO748" s="14">
        <f t="shared" si="170"/>
        <v>4</v>
      </c>
      <c r="GP748" s="14" t="str">
        <f t="shared" si="171"/>
        <v>神器7-7</v>
      </c>
      <c r="GQ748" s="14">
        <f t="shared" si="172"/>
        <v>2</v>
      </c>
    </row>
    <row r="749" spans="192:199" ht="16.5" x14ac:dyDescent="0.2">
      <c r="GJ749" s="105">
        <v>743</v>
      </c>
      <c r="GK749" s="14">
        <f t="shared" si="168"/>
        <v>41</v>
      </c>
      <c r="GL749" s="14">
        <f t="shared" si="169"/>
        <v>1606049</v>
      </c>
      <c r="GM749" s="14" t="str">
        <f t="shared" si="173"/>
        <v>神器7-7 : 级</v>
      </c>
      <c r="GN749" s="14" t="s">
        <v>893</v>
      </c>
      <c r="GO749" s="14">
        <f t="shared" si="170"/>
        <v>5</v>
      </c>
      <c r="GP749" s="14" t="str">
        <f t="shared" si="171"/>
        <v>神器7-7</v>
      </c>
      <c r="GQ749" s="14">
        <f t="shared" si="172"/>
        <v>2</v>
      </c>
    </row>
    <row r="750" spans="192:199" ht="16.5" x14ac:dyDescent="0.2">
      <c r="GJ750" s="105">
        <v>744</v>
      </c>
      <c r="GK750" s="14">
        <f t="shared" si="168"/>
        <v>41</v>
      </c>
      <c r="GL750" s="14">
        <f t="shared" si="169"/>
        <v>1606049</v>
      </c>
      <c r="GM750" s="14" t="str">
        <f t="shared" si="173"/>
        <v>神器7-7 : 级</v>
      </c>
      <c r="GN750" s="14" t="s">
        <v>893</v>
      </c>
      <c r="GO750" s="14">
        <f t="shared" si="170"/>
        <v>6</v>
      </c>
      <c r="GP750" s="14" t="str">
        <f t="shared" si="171"/>
        <v>神器7-7</v>
      </c>
      <c r="GQ750" s="14">
        <f t="shared" si="172"/>
        <v>2</v>
      </c>
    </row>
    <row r="751" spans="192:199" ht="16.5" x14ac:dyDescent="0.2">
      <c r="GJ751" s="105">
        <v>745</v>
      </c>
      <c r="GK751" s="14">
        <f t="shared" si="168"/>
        <v>41</v>
      </c>
      <c r="GL751" s="14">
        <f t="shared" si="169"/>
        <v>1606049</v>
      </c>
      <c r="GM751" s="14" t="str">
        <f t="shared" si="173"/>
        <v>神器7-7 : 级</v>
      </c>
      <c r="GN751" s="14" t="s">
        <v>893</v>
      </c>
      <c r="GO751" s="14">
        <f t="shared" si="170"/>
        <v>7</v>
      </c>
      <c r="GP751" s="14" t="str">
        <f t="shared" si="171"/>
        <v>神器7-7</v>
      </c>
      <c r="GQ751" s="14">
        <f t="shared" si="172"/>
        <v>3</v>
      </c>
    </row>
    <row r="752" spans="192:199" ht="16.5" x14ac:dyDescent="0.2">
      <c r="GJ752" s="105">
        <v>746</v>
      </c>
      <c r="GK752" s="14">
        <f t="shared" si="168"/>
        <v>41</v>
      </c>
      <c r="GL752" s="14">
        <f t="shared" si="169"/>
        <v>1606049</v>
      </c>
      <c r="GM752" s="14" t="str">
        <f t="shared" si="173"/>
        <v>神器7-7 : 级</v>
      </c>
      <c r="GN752" s="14" t="s">
        <v>893</v>
      </c>
      <c r="GO752" s="14">
        <f t="shared" si="170"/>
        <v>8</v>
      </c>
      <c r="GP752" s="14" t="str">
        <f t="shared" si="171"/>
        <v>神器7-7</v>
      </c>
      <c r="GQ752" s="14">
        <f t="shared" si="172"/>
        <v>3</v>
      </c>
    </row>
    <row r="753" spans="192:199" ht="16.5" x14ac:dyDescent="0.2">
      <c r="GJ753" s="105">
        <v>747</v>
      </c>
      <c r="GK753" s="14">
        <f t="shared" si="168"/>
        <v>41</v>
      </c>
      <c r="GL753" s="14">
        <f t="shared" si="169"/>
        <v>1606049</v>
      </c>
      <c r="GM753" s="14" t="str">
        <f t="shared" si="173"/>
        <v>神器7-7 : 级</v>
      </c>
      <c r="GN753" s="14" t="s">
        <v>893</v>
      </c>
      <c r="GO753" s="14">
        <f t="shared" si="170"/>
        <v>9</v>
      </c>
      <c r="GP753" s="14" t="str">
        <f t="shared" si="171"/>
        <v>神器7-7</v>
      </c>
      <c r="GQ753" s="14">
        <f t="shared" si="172"/>
        <v>3</v>
      </c>
    </row>
    <row r="754" spans="192:199" ht="16.5" x14ac:dyDescent="0.2">
      <c r="GJ754" s="105">
        <v>748</v>
      </c>
      <c r="GK754" s="14">
        <f t="shared" si="168"/>
        <v>41</v>
      </c>
      <c r="GL754" s="14">
        <f t="shared" si="169"/>
        <v>1606049</v>
      </c>
      <c r="GM754" s="14" t="str">
        <f t="shared" si="173"/>
        <v>神器7-7 : 级</v>
      </c>
      <c r="GN754" s="14" t="s">
        <v>893</v>
      </c>
      <c r="GO754" s="14">
        <f t="shared" si="170"/>
        <v>10</v>
      </c>
      <c r="GP754" s="14" t="str">
        <f t="shared" si="171"/>
        <v>神器7-7</v>
      </c>
      <c r="GQ754" s="14">
        <f t="shared" si="172"/>
        <v>5</v>
      </c>
    </row>
    <row r="755" spans="192:199" ht="16.5" x14ac:dyDescent="0.2">
      <c r="GJ755" s="105">
        <v>749</v>
      </c>
      <c r="GK755" s="14">
        <f t="shared" si="168"/>
        <v>41</v>
      </c>
      <c r="GL755" s="14">
        <f t="shared" si="169"/>
        <v>1606049</v>
      </c>
      <c r="GM755" s="14" t="str">
        <f t="shared" si="173"/>
        <v>神器7-7 : 级</v>
      </c>
      <c r="GN755" s="14" t="s">
        <v>893</v>
      </c>
      <c r="GO755" s="14">
        <f t="shared" si="170"/>
        <v>11</v>
      </c>
      <c r="GP755" s="14" t="str">
        <f t="shared" si="171"/>
        <v>神器7-7</v>
      </c>
      <c r="GQ755" s="14">
        <f t="shared" si="172"/>
        <v>5</v>
      </c>
    </row>
    <row r="756" spans="192:199" ht="16.5" x14ac:dyDescent="0.2">
      <c r="GJ756" s="105">
        <v>750</v>
      </c>
      <c r="GK756" s="14">
        <f t="shared" si="168"/>
        <v>41</v>
      </c>
      <c r="GL756" s="14">
        <f t="shared" si="169"/>
        <v>1606049</v>
      </c>
      <c r="GM756" s="14" t="str">
        <f t="shared" si="173"/>
        <v>神器7-7 : 级</v>
      </c>
      <c r="GN756" s="14" t="s">
        <v>893</v>
      </c>
      <c r="GO756" s="14">
        <f t="shared" si="170"/>
        <v>12</v>
      </c>
      <c r="GP756" s="14" t="str">
        <f t="shared" si="171"/>
        <v>神器7-7</v>
      </c>
      <c r="GQ756" s="14">
        <f t="shared" si="172"/>
        <v>6</v>
      </c>
    </row>
    <row r="757" spans="192:199" ht="16.5" x14ac:dyDescent="0.2">
      <c r="GJ757" s="105">
        <v>751</v>
      </c>
      <c r="GK757" s="14">
        <f t="shared" si="168"/>
        <v>41</v>
      </c>
      <c r="GL757" s="14">
        <f t="shared" si="169"/>
        <v>1606049</v>
      </c>
      <c r="GM757" s="14" t="str">
        <f t="shared" si="173"/>
        <v>神器7-7 : 级</v>
      </c>
      <c r="GN757" s="14" t="s">
        <v>893</v>
      </c>
      <c r="GO757" s="14">
        <f t="shared" si="170"/>
        <v>13</v>
      </c>
      <c r="GP757" s="14" t="str">
        <f t="shared" si="171"/>
        <v>神器7-7</v>
      </c>
      <c r="GQ757" s="14">
        <f t="shared" si="172"/>
        <v>7</v>
      </c>
    </row>
    <row r="758" spans="192:199" ht="16.5" x14ac:dyDescent="0.2">
      <c r="GJ758" s="105">
        <v>752</v>
      </c>
      <c r="GK758" s="14">
        <f t="shared" si="168"/>
        <v>41</v>
      </c>
      <c r="GL758" s="14">
        <f t="shared" si="169"/>
        <v>1606049</v>
      </c>
      <c r="GM758" s="14" t="str">
        <f t="shared" si="173"/>
        <v>神器7-7 : 级</v>
      </c>
      <c r="GN758" s="14" t="s">
        <v>893</v>
      </c>
      <c r="GO758" s="14">
        <f t="shared" si="170"/>
        <v>14</v>
      </c>
      <c r="GP758" s="14" t="str">
        <f t="shared" si="171"/>
        <v>神器7-7</v>
      </c>
      <c r="GQ758" s="14">
        <f t="shared" si="172"/>
        <v>7</v>
      </c>
    </row>
    <row r="759" spans="192:199" ht="16.5" x14ac:dyDescent="0.2">
      <c r="GJ759" s="105">
        <v>753</v>
      </c>
      <c r="GK759" s="14">
        <f t="shared" si="168"/>
        <v>41</v>
      </c>
      <c r="GL759" s="14">
        <f t="shared" si="169"/>
        <v>1606049</v>
      </c>
      <c r="GM759" s="14" t="str">
        <f t="shared" si="173"/>
        <v>神器7-7 : 级</v>
      </c>
      <c r="GN759" s="14" t="s">
        <v>893</v>
      </c>
      <c r="GO759" s="14">
        <f t="shared" si="170"/>
        <v>15</v>
      </c>
      <c r="GP759" s="14" t="str">
        <f t="shared" si="171"/>
        <v>神器7-7</v>
      </c>
      <c r="GQ759" s="14">
        <f t="shared" si="172"/>
        <v>7</v>
      </c>
    </row>
    <row r="760" spans="192:199" ht="16.5" x14ac:dyDescent="0.2">
      <c r="GJ760" s="105">
        <v>754</v>
      </c>
      <c r="GK760" s="14">
        <f t="shared" si="168"/>
        <v>41</v>
      </c>
      <c r="GL760" s="14">
        <f t="shared" si="169"/>
        <v>1606049</v>
      </c>
      <c r="GM760" s="14" t="str">
        <f t="shared" si="173"/>
        <v>神器7-7 : 级</v>
      </c>
      <c r="GN760" s="14" t="s">
        <v>893</v>
      </c>
      <c r="GO760" s="14">
        <f t="shared" si="170"/>
        <v>16</v>
      </c>
      <c r="GP760" s="14" t="str">
        <f t="shared" si="171"/>
        <v>神器7-7</v>
      </c>
      <c r="GQ760" s="14">
        <f t="shared" si="172"/>
        <v>10</v>
      </c>
    </row>
    <row r="761" spans="192:199" ht="16.5" x14ac:dyDescent="0.2">
      <c r="GJ761" s="105">
        <v>755</v>
      </c>
      <c r="GK761" s="14">
        <f t="shared" si="168"/>
        <v>41</v>
      </c>
      <c r="GL761" s="14">
        <f t="shared" si="169"/>
        <v>1606049</v>
      </c>
      <c r="GM761" s="14" t="str">
        <f t="shared" si="173"/>
        <v>神器7-7 : 级</v>
      </c>
      <c r="GN761" s="14" t="s">
        <v>893</v>
      </c>
      <c r="GO761" s="14">
        <f t="shared" si="170"/>
        <v>17</v>
      </c>
      <c r="GP761" s="14" t="str">
        <f t="shared" si="171"/>
        <v>神器7-7</v>
      </c>
      <c r="GQ761" s="14">
        <f t="shared" si="172"/>
        <v>10</v>
      </c>
    </row>
    <row r="762" spans="192:199" ht="16.5" x14ac:dyDescent="0.2">
      <c r="GJ762" s="105">
        <v>756</v>
      </c>
      <c r="GK762" s="14">
        <f t="shared" si="168"/>
        <v>41</v>
      </c>
      <c r="GL762" s="14">
        <f t="shared" si="169"/>
        <v>1606049</v>
      </c>
      <c r="GM762" s="14" t="str">
        <f t="shared" si="173"/>
        <v>神器7-7 : 级</v>
      </c>
      <c r="GN762" s="14" t="s">
        <v>893</v>
      </c>
      <c r="GO762" s="14">
        <f t="shared" si="170"/>
        <v>18</v>
      </c>
      <c r="GP762" s="14" t="str">
        <f t="shared" si="171"/>
        <v>神器7-7</v>
      </c>
      <c r="GQ762" s="14">
        <f t="shared" si="172"/>
        <v>10</v>
      </c>
    </row>
    <row r="763" spans="192:199" ht="16.5" x14ac:dyDescent="0.2">
      <c r="GJ763" s="105">
        <v>757</v>
      </c>
      <c r="GK763" s="14">
        <f t="shared" si="168"/>
        <v>41</v>
      </c>
      <c r="GL763" s="14">
        <f t="shared" si="169"/>
        <v>1606049</v>
      </c>
      <c r="GM763" s="14" t="str">
        <f t="shared" si="173"/>
        <v>神器7-7 : 级</v>
      </c>
      <c r="GN763" s="14" t="s">
        <v>893</v>
      </c>
      <c r="GO763" s="14">
        <f t="shared" si="170"/>
        <v>19</v>
      </c>
      <c r="GP763" s="14" t="str">
        <f t="shared" si="171"/>
        <v>神器7-7</v>
      </c>
      <c r="GQ763" s="14">
        <f t="shared" si="172"/>
        <v>15</v>
      </c>
    </row>
    <row r="764" spans="192:199" ht="16.5" x14ac:dyDescent="0.2">
      <c r="GJ764" s="105">
        <v>758</v>
      </c>
      <c r="GK764" s="14">
        <f t="shared" si="168"/>
        <v>41</v>
      </c>
      <c r="GL764" s="14">
        <f t="shared" si="169"/>
        <v>1606049</v>
      </c>
      <c r="GM764" s="14" t="str">
        <f t="shared" si="173"/>
        <v>神器7-7 : 级</v>
      </c>
      <c r="GN764" s="14" t="s">
        <v>893</v>
      </c>
      <c r="GO764" s="14">
        <f t="shared" si="170"/>
        <v>20</v>
      </c>
      <c r="GP764" s="14" t="str">
        <f t="shared" si="171"/>
        <v>神器7-7</v>
      </c>
      <c r="GQ764" s="14">
        <f t="shared" si="172"/>
        <v>15</v>
      </c>
    </row>
    <row r="765" spans="192:199" ht="16.5" x14ac:dyDescent="0.2">
      <c r="GJ765" s="105">
        <v>759</v>
      </c>
      <c r="GK765" s="14">
        <f t="shared" si="168"/>
        <v>41</v>
      </c>
      <c r="GL765" s="14">
        <f t="shared" si="169"/>
        <v>1606049</v>
      </c>
      <c r="GM765" s="14" t="str">
        <f t="shared" si="173"/>
        <v>神器7-7 : 级</v>
      </c>
      <c r="GN765" s="14" t="s">
        <v>893</v>
      </c>
      <c r="GO765" s="14">
        <f t="shared" si="170"/>
        <v>21</v>
      </c>
      <c r="GP765" s="14" t="str">
        <f t="shared" si="171"/>
        <v>神器7-7</v>
      </c>
      <c r="GQ765" s="14">
        <f t="shared" si="172"/>
        <v>15</v>
      </c>
    </row>
    <row r="766" spans="192:199" ht="16.5" x14ac:dyDescent="0.2">
      <c r="GJ766" s="105">
        <v>760</v>
      </c>
      <c r="GK766" s="14">
        <f t="shared" si="168"/>
        <v>42</v>
      </c>
      <c r="GL766" s="14">
        <f t="shared" si="169"/>
        <v>1606050</v>
      </c>
      <c r="GM766" s="14" t="str">
        <f t="shared" ref="GM766:GM786" si="174">INDEX($T$8:$T$49,GK766)&amp;" : "&amp;AO766&amp;"级"</f>
        <v>神器7-8 : 级</v>
      </c>
      <c r="GN766" s="14" t="s">
        <v>893</v>
      </c>
      <c r="GO766" s="14">
        <f t="shared" ref="GO766:GO786" si="175">GJ766-INDEX($R$7:$R$49,GK766)</f>
        <v>1</v>
      </c>
      <c r="GP766" s="14" t="str">
        <f t="shared" ref="GP766:GP786" si="176">INDEX($T$8:$T$49,GK766)</f>
        <v>神器7-8</v>
      </c>
      <c r="GQ766" s="14">
        <f t="shared" ref="GQ766:GQ786" si="177">INDEX($K$8:$K$28,GO766)</f>
        <v>1</v>
      </c>
    </row>
    <row r="767" spans="192:199" ht="16.5" x14ac:dyDescent="0.2">
      <c r="GJ767" s="105">
        <v>761</v>
      </c>
      <c r="GK767" s="14">
        <f t="shared" si="168"/>
        <v>42</v>
      </c>
      <c r="GL767" s="14">
        <f t="shared" si="169"/>
        <v>1606050</v>
      </c>
      <c r="GM767" s="14" t="str">
        <f t="shared" si="174"/>
        <v>神器7-8 : 级</v>
      </c>
      <c r="GN767" s="14" t="s">
        <v>893</v>
      </c>
      <c r="GO767" s="14">
        <f t="shared" si="175"/>
        <v>2</v>
      </c>
      <c r="GP767" s="14" t="str">
        <f t="shared" si="176"/>
        <v>神器7-8</v>
      </c>
      <c r="GQ767" s="14">
        <f t="shared" si="177"/>
        <v>1</v>
      </c>
    </row>
    <row r="768" spans="192:199" ht="16.5" x14ac:dyDescent="0.2">
      <c r="GJ768" s="105">
        <v>762</v>
      </c>
      <c r="GK768" s="14">
        <f t="shared" si="168"/>
        <v>42</v>
      </c>
      <c r="GL768" s="14">
        <f t="shared" si="169"/>
        <v>1606050</v>
      </c>
      <c r="GM768" s="14" t="str">
        <f t="shared" si="174"/>
        <v>神器7-8 : 级</v>
      </c>
      <c r="GN768" s="14" t="s">
        <v>893</v>
      </c>
      <c r="GO768" s="14">
        <f t="shared" si="175"/>
        <v>3</v>
      </c>
      <c r="GP768" s="14" t="str">
        <f t="shared" si="176"/>
        <v>神器7-8</v>
      </c>
      <c r="GQ768" s="14">
        <f t="shared" si="177"/>
        <v>1</v>
      </c>
    </row>
    <row r="769" spans="192:199" ht="16.5" x14ac:dyDescent="0.2">
      <c r="GJ769" s="105">
        <v>763</v>
      </c>
      <c r="GK769" s="14">
        <f t="shared" si="168"/>
        <v>42</v>
      </c>
      <c r="GL769" s="14">
        <f t="shared" si="169"/>
        <v>1606050</v>
      </c>
      <c r="GM769" s="14" t="str">
        <f t="shared" si="174"/>
        <v>神器7-8 : 级</v>
      </c>
      <c r="GN769" s="14" t="s">
        <v>893</v>
      </c>
      <c r="GO769" s="14">
        <f t="shared" si="175"/>
        <v>4</v>
      </c>
      <c r="GP769" s="14" t="str">
        <f t="shared" si="176"/>
        <v>神器7-8</v>
      </c>
      <c r="GQ769" s="14">
        <f t="shared" si="177"/>
        <v>2</v>
      </c>
    </row>
    <row r="770" spans="192:199" ht="16.5" x14ac:dyDescent="0.2">
      <c r="GJ770" s="105">
        <v>764</v>
      </c>
      <c r="GK770" s="14">
        <f t="shared" si="168"/>
        <v>42</v>
      </c>
      <c r="GL770" s="14">
        <f t="shared" si="169"/>
        <v>1606050</v>
      </c>
      <c r="GM770" s="14" t="str">
        <f t="shared" si="174"/>
        <v>神器7-8 : 级</v>
      </c>
      <c r="GN770" s="14" t="s">
        <v>893</v>
      </c>
      <c r="GO770" s="14">
        <f t="shared" si="175"/>
        <v>5</v>
      </c>
      <c r="GP770" s="14" t="str">
        <f t="shared" si="176"/>
        <v>神器7-8</v>
      </c>
      <c r="GQ770" s="14">
        <f t="shared" si="177"/>
        <v>2</v>
      </c>
    </row>
    <row r="771" spans="192:199" ht="16.5" x14ac:dyDescent="0.2">
      <c r="GJ771" s="105">
        <v>765</v>
      </c>
      <c r="GK771" s="14">
        <f t="shared" si="168"/>
        <v>42</v>
      </c>
      <c r="GL771" s="14">
        <f t="shared" si="169"/>
        <v>1606050</v>
      </c>
      <c r="GM771" s="14" t="str">
        <f t="shared" si="174"/>
        <v>神器7-8 : 级</v>
      </c>
      <c r="GN771" s="14" t="s">
        <v>893</v>
      </c>
      <c r="GO771" s="14">
        <f t="shared" si="175"/>
        <v>6</v>
      </c>
      <c r="GP771" s="14" t="str">
        <f t="shared" si="176"/>
        <v>神器7-8</v>
      </c>
      <c r="GQ771" s="14">
        <f t="shared" si="177"/>
        <v>2</v>
      </c>
    </row>
    <row r="772" spans="192:199" ht="16.5" x14ac:dyDescent="0.2">
      <c r="GJ772" s="105">
        <v>766</v>
      </c>
      <c r="GK772" s="14">
        <f t="shared" si="168"/>
        <v>42</v>
      </c>
      <c r="GL772" s="14">
        <f t="shared" si="169"/>
        <v>1606050</v>
      </c>
      <c r="GM772" s="14" t="str">
        <f t="shared" si="174"/>
        <v>神器7-8 : 级</v>
      </c>
      <c r="GN772" s="14" t="s">
        <v>893</v>
      </c>
      <c r="GO772" s="14">
        <f t="shared" si="175"/>
        <v>7</v>
      </c>
      <c r="GP772" s="14" t="str">
        <f t="shared" si="176"/>
        <v>神器7-8</v>
      </c>
      <c r="GQ772" s="14">
        <f t="shared" si="177"/>
        <v>3</v>
      </c>
    </row>
    <row r="773" spans="192:199" ht="16.5" x14ac:dyDescent="0.2">
      <c r="GJ773" s="105">
        <v>767</v>
      </c>
      <c r="GK773" s="14">
        <f t="shared" si="168"/>
        <v>42</v>
      </c>
      <c r="GL773" s="14">
        <f t="shared" si="169"/>
        <v>1606050</v>
      </c>
      <c r="GM773" s="14" t="str">
        <f t="shared" si="174"/>
        <v>神器7-8 : 级</v>
      </c>
      <c r="GN773" s="14" t="s">
        <v>893</v>
      </c>
      <c r="GO773" s="14">
        <f t="shared" si="175"/>
        <v>8</v>
      </c>
      <c r="GP773" s="14" t="str">
        <f t="shared" si="176"/>
        <v>神器7-8</v>
      </c>
      <c r="GQ773" s="14">
        <f t="shared" si="177"/>
        <v>3</v>
      </c>
    </row>
    <row r="774" spans="192:199" ht="16.5" x14ac:dyDescent="0.2">
      <c r="GJ774" s="105">
        <v>768</v>
      </c>
      <c r="GK774" s="14">
        <f t="shared" si="168"/>
        <v>42</v>
      </c>
      <c r="GL774" s="14">
        <f t="shared" si="169"/>
        <v>1606050</v>
      </c>
      <c r="GM774" s="14" t="str">
        <f t="shared" si="174"/>
        <v>神器7-8 : 级</v>
      </c>
      <c r="GN774" s="14" t="s">
        <v>893</v>
      </c>
      <c r="GO774" s="14">
        <f t="shared" si="175"/>
        <v>9</v>
      </c>
      <c r="GP774" s="14" t="str">
        <f t="shared" si="176"/>
        <v>神器7-8</v>
      </c>
      <c r="GQ774" s="14">
        <f t="shared" si="177"/>
        <v>3</v>
      </c>
    </row>
    <row r="775" spans="192:199" ht="16.5" x14ac:dyDescent="0.2">
      <c r="GJ775" s="105">
        <v>769</v>
      </c>
      <c r="GK775" s="14">
        <f t="shared" si="168"/>
        <v>42</v>
      </c>
      <c r="GL775" s="14">
        <f t="shared" si="169"/>
        <v>1606050</v>
      </c>
      <c r="GM775" s="14" t="str">
        <f t="shared" si="174"/>
        <v>神器7-8 : 级</v>
      </c>
      <c r="GN775" s="14" t="s">
        <v>893</v>
      </c>
      <c r="GO775" s="14">
        <f t="shared" si="175"/>
        <v>10</v>
      </c>
      <c r="GP775" s="14" t="str">
        <f t="shared" si="176"/>
        <v>神器7-8</v>
      </c>
      <c r="GQ775" s="14">
        <f t="shared" si="177"/>
        <v>5</v>
      </c>
    </row>
    <row r="776" spans="192:199" ht="16.5" x14ac:dyDescent="0.2">
      <c r="GJ776" s="105">
        <v>770</v>
      </c>
      <c r="GK776" s="14">
        <f t="shared" ref="GK776:GK786" si="178">MATCH(GJ776-1,$R$7:$R$49,1)</f>
        <v>42</v>
      </c>
      <c r="GL776" s="14">
        <f t="shared" ref="GL776:GL786" si="179">INDEX($S$8:$S$49,GK776)</f>
        <v>1606050</v>
      </c>
      <c r="GM776" s="14" t="str">
        <f t="shared" si="174"/>
        <v>神器7-8 : 级</v>
      </c>
      <c r="GN776" s="14" t="s">
        <v>893</v>
      </c>
      <c r="GO776" s="14">
        <f t="shared" si="175"/>
        <v>11</v>
      </c>
      <c r="GP776" s="14" t="str">
        <f t="shared" si="176"/>
        <v>神器7-8</v>
      </c>
      <c r="GQ776" s="14">
        <f t="shared" si="177"/>
        <v>5</v>
      </c>
    </row>
    <row r="777" spans="192:199" ht="16.5" x14ac:dyDescent="0.2">
      <c r="GJ777" s="105">
        <v>771</v>
      </c>
      <c r="GK777" s="14">
        <f t="shared" si="178"/>
        <v>42</v>
      </c>
      <c r="GL777" s="14">
        <f t="shared" si="179"/>
        <v>1606050</v>
      </c>
      <c r="GM777" s="14" t="str">
        <f t="shared" si="174"/>
        <v>神器7-8 : 级</v>
      </c>
      <c r="GN777" s="14" t="s">
        <v>893</v>
      </c>
      <c r="GO777" s="14">
        <f t="shared" si="175"/>
        <v>12</v>
      </c>
      <c r="GP777" s="14" t="str">
        <f t="shared" si="176"/>
        <v>神器7-8</v>
      </c>
      <c r="GQ777" s="14">
        <f t="shared" si="177"/>
        <v>6</v>
      </c>
    </row>
    <row r="778" spans="192:199" ht="16.5" x14ac:dyDescent="0.2">
      <c r="GJ778" s="105">
        <v>772</v>
      </c>
      <c r="GK778" s="14">
        <f t="shared" si="178"/>
        <v>42</v>
      </c>
      <c r="GL778" s="14">
        <f t="shared" si="179"/>
        <v>1606050</v>
      </c>
      <c r="GM778" s="14" t="str">
        <f t="shared" si="174"/>
        <v>神器7-8 : 级</v>
      </c>
      <c r="GN778" s="14" t="s">
        <v>893</v>
      </c>
      <c r="GO778" s="14">
        <f t="shared" si="175"/>
        <v>13</v>
      </c>
      <c r="GP778" s="14" t="str">
        <f t="shared" si="176"/>
        <v>神器7-8</v>
      </c>
      <c r="GQ778" s="14">
        <f t="shared" si="177"/>
        <v>7</v>
      </c>
    </row>
    <row r="779" spans="192:199" ht="16.5" x14ac:dyDescent="0.2">
      <c r="GJ779" s="105">
        <v>773</v>
      </c>
      <c r="GK779" s="14">
        <f t="shared" si="178"/>
        <v>42</v>
      </c>
      <c r="GL779" s="14">
        <f t="shared" si="179"/>
        <v>1606050</v>
      </c>
      <c r="GM779" s="14" t="str">
        <f t="shared" si="174"/>
        <v>神器7-8 : 级</v>
      </c>
      <c r="GN779" s="14" t="s">
        <v>893</v>
      </c>
      <c r="GO779" s="14">
        <f t="shared" si="175"/>
        <v>14</v>
      </c>
      <c r="GP779" s="14" t="str">
        <f t="shared" si="176"/>
        <v>神器7-8</v>
      </c>
      <c r="GQ779" s="14">
        <f t="shared" si="177"/>
        <v>7</v>
      </c>
    </row>
    <row r="780" spans="192:199" ht="16.5" x14ac:dyDescent="0.2">
      <c r="GJ780" s="105">
        <v>774</v>
      </c>
      <c r="GK780" s="14">
        <f t="shared" si="178"/>
        <v>42</v>
      </c>
      <c r="GL780" s="14">
        <f t="shared" si="179"/>
        <v>1606050</v>
      </c>
      <c r="GM780" s="14" t="str">
        <f t="shared" si="174"/>
        <v>神器7-8 : 级</v>
      </c>
      <c r="GN780" s="14" t="s">
        <v>893</v>
      </c>
      <c r="GO780" s="14">
        <f t="shared" si="175"/>
        <v>15</v>
      </c>
      <c r="GP780" s="14" t="str">
        <f t="shared" si="176"/>
        <v>神器7-8</v>
      </c>
      <c r="GQ780" s="14">
        <f t="shared" si="177"/>
        <v>7</v>
      </c>
    </row>
    <row r="781" spans="192:199" ht="16.5" x14ac:dyDescent="0.2">
      <c r="GJ781" s="105">
        <v>775</v>
      </c>
      <c r="GK781" s="14">
        <f t="shared" si="178"/>
        <v>42</v>
      </c>
      <c r="GL781" s="14">
        <f t="shared" si="179"/>
        <v>1606050</v>
      </c>
      <c r="GM781" s="14" t="str">
        <f t="shared" si="174"/>
        <v>神器7-8 : 级</v>
      </c>
      <c r="GN781" s="14" t="s">
        <v>893</v>
      </c>
      <c r="GO781" s="14">
        <f t="shared" si="175"/>
        <v>16</v>
      </c>
      <c r="GP781" s="14" t="str">
        <f t="shared" si="176"/>
        <v>神器7-8</v>
      </c>
      <c r="GQ781" s="14">
        <f t="shared" si="177"/>
        <v>10</v>
      </c>
    </row>
    <row r="782" spans="192:199" ht="16.5" x14ac:dyDescent="0.2">
      <c r="GJ782" s="105">
        <v>776</v>
      </c>
      <c r="GK782" s="14">
        <f t="shared" si="178"/>
        <v>42</v>
      </c>
      <c r="GL782" s="14">
        <f t="shared" si="179"/>
        <v>1606050</v>
      </c>
      <c r="GM782" s="14" t="str">
        <f t="shared" si="174"/>
        <v>神器7-8 : 级</v>
      </c>
      <c r="GN782" s="14" t="s">
        <v>893</v>
      </c>
      <c r="GO782" s="14">
        <f t="shared" si="175"/>
        <v>17</v>
      </c>
      <c r="GP782" s="14" t="str">
        <f t="shared" si="176"/>
        <v>神器7-8</v>
      </c>
      <c r="GQ782" s="14">
        <f t="shared" si="177"/>
        <v>10</v>
      </c>
    </row>
    <row r="783" spans="192:199" ht="16.5" x14ac:dyDescent="0.2">
      <c r="GJ783" s="105">
        <v>777</v>
      </c>
      <c r="GK783" s="14">
        <f t="shared" si="178"/>
        <v>42</v>
      </c>
      <c r="GL783" s="14">
        <f t="shared" si="179"/>
        <v>1606050</v>
      </c>
      <c r="GM783" s="14" t="str">
        <f t="shared" si="174"/>
        <v>神器7-8 : 级</v>
      </c>
      <c r="GN783" s="14" t="s">
        <v>893</v>
      </c>
      <c r="GO783" s="14">
        <f t="shared" si="175"/>
        <v>18</v>
      </c>
      <c r="GP783" s="14" t="str">
        <f t="shared" si="176"/>
        <v>神器7-8</v>
      </c>
      <c r="GQ783" s="14">
        <f t="shared" si="177"/>
        <v>10</v>
      </c>
    </row>
    <row r="784" spans="192:199" ht="16.5" x14ac:dyDescent="0.2">
      <c r="GJ784" s="105">
        <v>778</v>
      </c>
      <c r="GK784" s="14">
        <f t="shared" si="178"/>
        <v>42</v>
      </c>
      <c r="GL784" s="14">
        <f t="shared" si="179"/>
        <v>1606050</v>
      </c>
      <c r="GM784" s="14" t="str">
        <f t="shared" si="174"/>
        <v>神器7-8 : 级</v>
      </c>
      <c r="GN784" s="14" t="s">
        <v>893</v>
      </c>
      <c r="GO784" s="14">
        <f t="shared" si="175"/>
        <v>19</v>
      </c>
      <c r="GP784" s="14" t="str">
        <f t="shared" si="176"/>
        <v>神器7-8</v>
      </c>
      <c r="GQ784" s="14">
        <f t="shared" si="177"/>
        <v>15</v>
      </c>
    </row>
    <row r="785" spans="192:199" ht="16.5" x14ac:dyDescent="0.2">
      <c r="GJ785" s="105">
        <v>779</v>
      </c>
      <c r="GK785" s="14">
        <f t="shared" si="178"/>
        <v>42</v>
      </c>
      <c r="GL785" s="14">
        <f t="shared" si="179"/>
        <v>1606050</v>
      </c>
      <c r="GM785" s="14" t="str">
        <f t="shared" si="174"/>
        <v>神器7-8 : 级</v>
      </c>
      <c r="GN785" s="14" t="s">
        <v>893</v>
      </c>
      <c r="GO785" s="14">
        <f t="shared" si="175"/>
        <v>20</v>
      </c>
      <c r="GP785" s="14" t="str">
        <f t="shared" si="176"/>
        <v>神器7-8</v>
      </c>
      <c r="GQ785" s="14">
        <f t="shared" si="177"/>
        <v>15</v>
      </c>
    </row>
    <row r="786" spans="192:199" ht="16.5" x14ac:dyDescent="0.2">
      <c r="GJ786" s="105">
        <v>780</v>
      </c>
      <c r="GK786" s="14">
        <f t="shared" si="178"/>
        <v>42</v>
      </c>
      <c r="GL786" s="14">
        <f t="shared" si="179"/>
        <v>1606050</v>
      </c>
      <c r="GM786" s="14" t="str">
        <f t="shared" si="174"/>
        <v>神器7-8 : 级</v>
      </c>
      <c r="GN786" s="14" t="s">
        <v>893</v>
      </c>
      <c r="GO786" s="14">
        <f t="shared" si="175"/>
        <v>21</v>
      </c>
      <c r="GP786" s="14" t="str">
        <f t="shared" si="176"/>
        <v>神器7-8</v>
      </c>
      <c r="GQ786" s="14">
        <f t="shared" si="177"/>
        <v>15</v>
      </c>
    </row>
  </sheetData>
  <mergeCells count="17">
    <mergeCell ref="FR5:FY5"/>
    <mergeCell ref="FZ5:GG5"/>
    <mergeCell ref="ER5:ET5"/>
    <mergeCell ref="EU5:EY5"/>
    <mergeCell ref="EZ5:FE5"/>
    <mergeCell ref="FF5:FK5"/>
    <mergeCell ref="FL5:FQ5"/>
    <mergeCell ref="GJ4:GQ4"/>
    <mergeCell ref="J4:L4"/>
    <mergeCell ref="N4:T4"/>
    <mergeCell ref="BD4:CX4"/>
    <mergeCell ref="CZ4:EO4"/>
    <mergeCell ref="ER4:GG4"/>
    <mergeCell ref="W4:AA4"/>
    <mergeCell ref="AD4:AI4"/>
    <mergeCell ref="AL4:AV4"/>
    <mergeCell ref="AY4:BA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463</v>
      </c>
      <c r="C3" s="12" t="s">
        <v>462</v>
      </c>
      <c r="D3" s="12" t="s">
        <v>461</v>
      </c>
      <c r="E3" s="12" t="s">
        <v>460</v>
      </c>
      <c r="F3" s="12" t="s">
        <v>459</v>
      </c>
      <c r="G3" s="12" t="s">
        <v>458</v>
      </c>
      <c r="H3" s="12" t="s">
        <v>457</v>
      </c>
      <c r="I3" s="12" t="s">
        <v>456</v>
      </c>
    </row>
    <row r="4" spans="1:9" ht="16.5" x14ac:dyDescent="0.2">
      <c r="A4" s="15"/>
      <c r="B4" s="63"/>
      <c r="C4" s="63"/>
      <c r="D4" s="21">
        <v>0.4</v>
      </c>
      <c r="E4" s="21">
        <v>0.6</v>
      </c>
      <c r="F4" s="21"/>
      <c r="G4" s="21"/>
      <c r="H4" s="62"/>
      <c r="I4" s="62"/>
    </row>
    <row r="5" spans="1:9" ht="16.5" x14ac:dyDescent="0.2">
      <c r="A5" s="38" t="s">
        <v>455</v>
      </c>
      <c r="B5" s="62">
        <f>金币总产!S30</f>
        <v>298980</v>
      </c>
      <c r="C5" s="62">
        <f>SUM(节奏总表!Y8:Y11)</f>
        <v>2.19</v>
      </c>
      <c r="D5" s="14">
        <f t="shared" ref="D5:E8" si="0">INT($B5*D$4)</f>
        <v>119592</v>
      </c>
      <c r="E5" s="14">
        <f t="shared" si="0"/>
        <v>179388</v>
      </c>
      <c r="F5" s="62"/>
      <c r="G5" s="62"/>
      <c r="H5" s="62">
        <v>10</v>
      </c>
      <c r="I5" s="62" t="s">
        <v>454</v>
      </c>
    </row>
    <row r="6" spans="1:9" ht="16.5" x14ac:dyDescent="0.2">
      <c r="A6" s="38" t="s">
        <v>239</v>
      </c>
      <c r="B6" s="62">
        <f>金币总产!S31</f>
        <v>236200</v>
      </c>
      <c r="C6" s="62">
        <f>SUM(节奏总表!Y12:Y13)</f>
        <v>1.37</v>
      </c>
      <c r="D6" s="14">
        <f t="shared" si="0"/>
        <v>94480</v>
      </c>
      <c r="E6" s="14">
        <f t="shared" si="0"/>
        <v>141720</v>
      </c>
      <c r="F6" s="62"/>
      <c r="G6" s="62"/>
      <c r="H6" s="62">
        <v>10</v>
      </c>
      <c r="I6" s="62" t="s">
        <v>453</v>
      </c>
    </row>
    <row r="7" spans="1:9" ht="16.5" x14ac:dyDescent="0.2">
      <c r="A7" s="38" t="s">
        <v>240</v>
      </c>
      <c r="B7" s="62">
        <f>金币总产!S32</f>
        <v>324520</v>
      </c>
      <c r="C7" s="62">
        <f>SUM(节奏总表!Y14:Y15)</f>
        <v>1.8499999999999996</v>
      </c>
      <c r="D7" s="14">
        <f t="shared" si="0"/>
        <v>129808</v>
      </c>
      <c r="E7" s="14">
        <f t="shared" si="0"/>
        <v>194712</v>
      </c>
      <c r="F7" s="62"/>
      <c r="G7" s="62"/>
      <c r="H7" s="62">
        <v>15</v>
      </c>
      <c r="I7" s="62" t="s">
        <v>452</v>
      </c>
    </row>
    <row r="8" spans="1:9" ht="16.5" x14ac:dyDescent="0.2">
      <c r="A8" s="38" t="s">
        <v>241</v>
      </c>
      <c r="B8" s="62">
        <f>金币总产!S33</f>
        <v>719920</v>
      </c>
      <c r="C8" s="62">
        <f>SUM(节奏总表!Y16:Y18)</f>
        <v>4.0400000000000009</v>
      </c>
      <c r="D8" s="14">
        <f t="shared" si="0"/>
        <v>287968</v>
      </c>
      <c r="E8" s="14">
        <f t="shared" si="0"/>
        <v>431952</v>
      </c>
      <c r="F8" s="62"/>
      <c r="G8" s="62"/>
      <c r="H8" s="62">
        <v>15</v>
      </c>
      <c r="I8" s="62" t="s">
        <v>451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金币总产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2019-09-21T15:52:26Z</dcterms:modified>
</cp:coreProperties>
</file>